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4\"/>
    </mc:Choice>
  </mc:AlternateContent>
  <bookViews>
    <workbookView xWindow="-108" yWindow="-108" windowWidth="23256" windowHeight="12576" tabRatio="500"/>
  </bookViews>
  <sheets>
    <sheet name="W'keitsbaum" sheetId="6" r:id="rId1"/>
    <sheet name="Variante 1 (WR)" sheetId="10" r:id="rId2"/>
    <sheet name="Variante 2 (WR)" sheetId="11" r:id="rId3"/>
    <sheet name="Variante 3 (WR)" sheetId="12" r:id="rId4"/>
    <sheet name="V1--SB2-SU2" sheetId="8" r:id="rId5"/>
    <sheet name="V2--SB2-SU2" sheetId="7" r:id="rId6"/>
    <sheet name="V3--SB2-SU2" sheetId="9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2" i="10" l="1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11" i="10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11" i="11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11" i="12"/>
  <c r="AH33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9" i="12"/>
  <c r="E9" i="12"/>
  <c r="J9" i="12"/>
  <c r="S9" i="12"/>
  <c r="O9" i="12"/>
  <c r="R9" i="12"/>
  <c r="X9" i="12"/>
  <c r="E10" i="12"/>
  <c r="J10" i="12"/>
  <c r="S10" i="12"/>
  <c r="O10" i="12"/>
  <c r="R10" i="12"/>
  <c r="X10" i="12"/>
  <c r="E11" i="12"/>
  <c r="J11" i="12"/>
  <c r="S11" i="12"/>
  <c r="R11" i="12"/>
  <c r="X11" i="12"/>
  <c r="E12" i="12"/>
  <c r="J12" i="12"/>
  <c r="S12" i="12"/>
  <c r="R12" i="12"/>
  <c r="X12" i="12"/>
  <c r="E13" i="12"/>
  <c r="J13" i="12"/>
  <c r="S13" i="12"/>
  <c r="R13" i="12"/>
  <c r="X13" i="12"/>
  <c r="E14" i="12"/>
  <c r="J14" i="12"/>
  <c r="S14" i="12"/>
  <c r="R14" i="12"/>
  <c r="AG26" i="12"/>
  <c r="X14" i="12"/>
  <c r="E15" i="12"/>
  <c r="J15" i="12"/>
  <c r="S15" i="12"/>
  <c r="R15" i="12"/>
  <c r="X15" i="12"/>
  <c r="E16" i="12"/>
  <c r="J16" i="12"/>
  <c r="S16" i="12"/>
  <c r="R16" i="12"/>
  <c r="X16" i="12"/>
  <c r="E17" i="12"/>
  <c r="J17" i="12"/>
  <c r="S17" i="12"/>
  <c r="R17" i="12"/>
  <c r="X17" i="12"/>
  <c r="E18" i="12"/>
  <c r="J18" i="12"/>
  <c r="S18" i="12"/>
  <c r="R18" i="12"/>
  <c r="X18" i="12"/>
  <c r="E19" i="12"/>
  <c r="J19" i="12"/>
  <c r="S19" i="12"/>
  <c r="R19" i="12"/>
  <c r="X19" i="12"/>
  <c r="E20" i="12"/>
  <c r="J20" i="12"/>
  <c r="S20" i="12"/>
  <c r="R20" i="12"/>
  <c r="X20" i="12"/>
  <c r="E21" i="12"/>
  <c r="J21" i="12"/>
  <c r="S21" i="12"/>
  <c r="R21" i="12"/>
  <c r="X21" i="12"/>
  <c r="E22" i="12"/>
  <c r="J22" i="12"/>
  <c r="S22" i="12"/>
  <c r="R22" i="12"/>
  <c r="X22" i="12"/>
  <c r="E23" i="12"/>
  <c r="J23" i="12"/>
  <c r="S23" i="12"/>
  <c r="R23" i="12"/>
  <c r="X23" i="12"/>
  <c r="E24" i="12"/>
  <c r="J24" i="12"/>
  <c r="S24" i="12"/>
  <c r="R24" i="12"/>
  <c r="X24" i="12"/>
  <c r="E25" i="12"/>
  <c r="J25" i="12"/>
  <c r="S25" i="12"/>
  <c r="R25" i="12"/>
  <c r="X25" i="12"/>
  <c r="E26" i="12"/>
  <c r="J26" i="12"/>
  <c r="S26" i="12"/>
  <c r="R26" i="12"/>
  <c r="X26" i="12"/>
  <c r="E27" i="12"/>
  <c r="J27" i="12"/>
  <c r="S27" i="12"/>
  <c r="R27" i="12"/>
  <c r="X27" i="12"/>
  <c r="E28" i="12"/>
  <c r="J28" i="12"/>
  <c r="S28" i="12"/>
  <c r="R28" i="12"/>
  <c r="X28" i="12"/>
  <c r="E29" i="12"/>
  <c r="J29" i="12"/>
  <c r="S29" i="12"/>
  <c r="R29" i="12"/>
  <c r="X29" i="12"/>
  <c r="E30" i="12"/>
  <c r="J30" i="12"/>
  <c r="S30" i="12"/>
  <c r="R30" i="12"/>
  <c r="X30" i="12"/>
  <c r="E31" i="12"/>
  <c r="J31" i="12"/>
  <c r="S31" i="12"/>
  <c r="R31" i="12"/>
  <c r="X31" i="12"/>
  <c r="E32" i="12"/>
  <c r="J32" i="12"/>
  <c r="S32" i="12"/>
  <c r="R32" i="12"/>
  <c r="X32" i="12"/>
  <c r="E33" i="12"/>
  <c r="J33" i="12"/>
  <c r="S33" i="12"/>
  <c r="R33" i="12"/>
  <c r="X33" i="12"/>
  <c r="E34" i="12"/>
  <c r="J34" i="12"/>
  <c r="S34" i="12"/>
  <c r="R34" i="12"/>
  <c r="X34" i="12"/>
  <c r="E35" i="12"/>
  <c r="J35" i="12"/>
  <c r="S35" i="12"/>
  <c r="R35" i="12"/>
  <c r="X35" i="12"/>
  <c r="E36" i="12"/>
  <c r="J36" i="12"/>
  <c r="S36" i="12"/>
  <c r="R36" i="12"/>
  <c r="X36" i="12"/>
  <c r="E37" i="12"/>
  <c r="J37" i="12"/>
  <c r="S37" i="12"/>
  <c r="R37" i="12"/>
  <c r="X37" i="12"/>
  <c r="E38" i="12"/>
  <c r="J38" i="12"/>
  <c r="S38" i="12"/>
  <c r="R38" i="12"/>
  <c r="X38" i="12"/>
  <c r="E39" i="12"/>
  <c r="J39" i="12"/>
  <c r="S39" i="12"/>
  <c r="R39" i="12"/>
  <c r="X39" i="12"/>
  <c r="E40" i="12"/>
  <c r="J40" i="12"/>
  <c r="S40" i="12"/>
  <c r="R40" i="12"/>
  <c r="X40" i="12"/>
  <c r="E41" i="12"/>
  <c r="J41" i="12"/>
  <c r="S41" i="12"/>
  <c r="R41" i="12"/>
  <c r="X41" i="12"/>
  <c r="E42" i="12"/>
  <c r="J42" i="12"/>
  <c r="S42" i="12"/>
  <c r="R42" i="12"/>
  <c r="X42" i="12"/>
  <c r="E43" i="12"/>
  <c r="J43" i="12"/>
  <c r="S43" i="12"/>
  <c r="R43" i="12"/>
  <c r="X43" i="12"/>
  <c r="E44" i="12"/>
  <c r="J44" i="12"/>
  <c r="S44" i="12"/>
  <c r="R44" i="12"/>
  <c r="X44" i="12"/>
  <c r="E45" i="12"/>
  <c r="J45" i="12"/>
  <c r="S45" i="12"/>
  <c r="R45" i="12"/>
  <c r="X45" i="12"/>
  <c r="E46" i="12"/>
  <c r="J46" i="12"/>
  <c r="S46" i="12"/>
  <c r="R46" i="12"/>
  <c r="X46" i="12"/>
  <c r="E47" i="12"/>
  <c r="J47" i="12"/>
  <c r="S47" i="12"/>
  <c r="R47" i="12"/>
  <c r="X47" i="12"/>
  <c r="E48" i="12"/>
  <c r="J48" i="12"/>
  <c r="S48" i="12"/>
  <c r="R48" i="12"/>
  <c r="X48" i="12"/>
  <c r="E49" i="12"/>
  <c r="J49" i="12"/>
  <c r="S49" i="12"/>
  <c r="R49" i="12"/>
  <c r="X49" i="12"/>
  <c r="E50" i="12"/>
  <c r="J50" i="12"/>
  <c r="S50" i="12"/>
  <c r="R50" i="12"/>
  <c r="X50" i="12"/>
  <c r="E51" i="12"/>
  <c r="J51" i="12"/>
  <c r="S51" i="12"/>
  <c r="R51" i="12"/>
  <c r="X51" i="12"/>
  <c r="E52" i="12"/>
  <c r="J52" i="12"/>
  <c r="S52" i="12"/>
  <c r="R52" i="12"/>
  <c r="X52" i="12"/>
  <c r="E53" i="12"/>
  <c r="J53" i="12"/>
  <c r="S53" i="12"/>
  <c r="R53" i="12"/>
  <c r="X53" i="12"/>
  <c r="E54" i="12"/>
  <c r="J54" i="12"/>
  <c r="S54" i="12"/>
  <c r="R54" i="12"/>
  <c r="X54" i="12"/>
  <c r="X56" i="12"/>
  <c r="U9" i="12"/>
  <c r="AG30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U14" i="12"/>
  <c r="V14" i="12"/>
  <c r="Y14" i="12"/>
  <c r="U15" i="12"/>
  <c r="V15" i="12"/>
  <c r="Y15" i="12"/>
  <c r="U16" i="12"/>
  <c r="V16" i="12"/>
  <c r="Y16" i="12"/>
  <c r="U17" i="12"/>
  <c r="V17" i="12"/>
  <c r="Y17" i="12"/>
  <c r="U18" i="12"/>
  <c r="V18" i="12"/>
  <c r="Y18" i="12"/>
  <c r="U19" i="12"/>
  <c r="V19" i="12"/>
  <c r="Y19" i="12"/>
  <c r="U20" i="12"/>
  <c r="V20" i="12"/>
  <c r="Y20" i="12"/>
  <c r="U21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7" i="12"/>
  <c r="AA17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G54" i="12"/>
  <c r="AG50" i="12"/>
  <c r="AG46" i="12"/>
  <c r="AG55" i="12"/>
  <c r="AG51" i="12"/>
  <c r="AG47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AD9" i="12"/>
  <c r="AD10" i="12"/>
  <c r="AD11" i="12"/>
  <c r="AD12" i="12"/>
  <c r="AD13" i="12"/>
  <c r="AD14" i="12"/>
  <c r="AD15" i="12"/>
  <c r="AD16" i="12"/>
  <c r="AD17" i="12"/>
  <c r="AD18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K54" i="12"/>
  <c r="I54" i="12"/>
  <c r="G54" i="12"/>
  <c r="F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K53" i="12"/>
  <c r="I53" i="12"/>
  <c r="G53" i="12"/>
  <c r="F53" i="12"/>
  <c r="D53" i="12"/>
  <c r="C53" i="12"/>
  <c r="B53" i="12"/>
  <c r="K52" i="12"/>
  <c r="I52" i="12"/>
  <c r="G52" i="12"/>
  <c r="F52" i="12"/>
  <c r="D52" i="12"/>
  <c r="C52" i="12"/>
  <c r="B52" i="12"/>
  <c r="K51" i="12"/>
  <c r="I51" i="12"/>
  <c r="G51" i="12"/>
  <c r="F51" i="12"/>
  <c r="D51" i="12"/>
  <c r="C51" i="12"/>
  <c r="B51" i="12"/>
  <c r="K50" i="12"/>
  <c r="I50" i="12"/>
  <c r="G50" i="12"/>
  <c r="F50" i="12"/>
  <c r="D50" i="12"/>
  <c r="C50" i="12"/>
  <c r="B50" i="12"/>
  <c r="K49" i="12"/>
  <c r="I49" i="12"/>
  <c r="G49" i="12"/>
  <c r="F49" i="12"/>
  <c r="D49" i="12"/>
  <c r="C49" i="12"/>
  <c r="B49" i="12"/>
  <c r="K48" i="12"/>
  <c r="I48" i="12"/>
  <c r="G48" i="12"/>
  <c r="F48" i="12"/>
  <c r="D48" i="12"/>
  <c r="C48" i="12"/>
  <c r="B48" i="12"/>
  <c r="K47" i="12"/>
  <c r="I47" i="12"/>
  <c r="G47" i="12"/>
  <c r="F47" i="12"/>
  <c r="D47" i="12"/>
  <c r="C47" i="12"/>
  <c r="B47" i="12"/>
  <c r="K46" i="12"/>
  <c r="I46" i="12"/>
  <c r="G46" i="12"/>
  <c r="F46" i="12"/>
  <c r="D46" i="12"/>
  <c r="C46" i="12"/>
  <c r="B46" i="12"/>
  <c r="K45" i="12"/>
  <c r="I45" i="12"/>
  <c r="G45" i="12"/>
  <c r="F45" i="12"/>
  <c r="D45" i="12"/>
  <c r="C45" i="12"/>
  <c r="B45" i="12"/>
  <c r="K44" i="12"/>
  <c r="I44" i="12"/>
  <c r="G44" i="12"/>
  <c r="F44" i="12"/>
  <c r="D44" i="12"/>
  <c r="C44" i="12"/>
  <c r="B44" i="12"/>
  <c r="K43" i="12"/>
  <c r="I43" i="12"/>
  <c r="G43" i="12"/>
  <c r="F43" i="12"/>
  <c r="D43" i="12"/>
  <c r="C43" i="12"/>
  <c r="B43" i="12"/>
  <c r="K42" i="12"/>
  <c r="I42" i="12"/>
  <c r="G42" i="12"/>
  <c r="F42" i="12"/>
  <c r="D42" i="12"/>
  <c r="C42" i="12"/>
  <c r="B42" i="12"/>
  <c r="K41" i="12"/>
  <c r="I41" i="12"/>
  <c r="G41" i="12"/>
  <c r="F41" i="12"/>
  <c r="D41" i="12"/>
  <c r="C41" i="12"/>
  <c r="B41" i="12"/>
  <c r="K40" i="12"/>
  <c r="I40" i="12"/>
  <c r="G40" i="12"/>
  <c r="F40" i="12"/>
  <c r="D40" i="12"/>
  <c r="C40" i="12"/>
  <c r="B40" i="12"/>
  <c r="K39" i="12"/>
  <c r="I39" i="12"/>
  <c r="G39" i="12"/>
  <c r="F39" i="12"/>
  <c r="D39" i="12"/>
  <c r="C39" i="12"/>
  <c r="B39" i="12"/>
  <c r="K38" i="12"/>
  <c r="I38" i="12"/>
  <c r="G38" i="12"/>
  <c r="F38" i="12"/>
  <c r="D38" i="12"/>
  <c r="C38" i="12"/>
  <c r="B38" i="12"/>
  <c r="K37" i="12"/>
  <c r="I37" i="12"/>
  <c r="G37" i="12"/>
  <c r="F37" i="12"/>
  <c r="D37" i="12"/>
  <c r="C37" i="12"/>
  <c r="B37" i="12"/>
  <c r="K36" i="12"/>
  <c r="I36" i="12"/>
  <c r="G36" i="12"/>
  <c r="F36" i="12"/>
  <c r="D36" i="12"/>
  <c r="C36" i="12"/>
  <c r="B36" i="12"/>
  <c r="K35" i="12"/>
  <c r="I35" i="12"/>
  <c r="G35" i="12"/>
  <c r="F35" i="12"/>
  <c r="D35" i="12"/>
  <c r="C35" i="12"/>
  <c r="B35" i="12"/>
  <c r="K34" i="12"/>
  <c r="I34" i="12"/>
  <c r="G34" i="12"/>
  <c r="F34" i="12"/>
  <c r="D34" i="12"/>
  <c r="C34" i="12"/>
  <c r="B34" i="12"/>
  <c r="K33" i="12"/>
  <c r="I33" i="12"/>
  <c r="G33" i="12"/>
  <c r="F33" i="12"/>
  <c r="D33" i="12"/>
  <c r="C33" i="12"/>
  <c r="B33" i="12"/>
  <c r="K32" i="12"/>
  <c r="I32" i="12"/>
  <c r="G32" i="12"/>
  <c r="F32" i="12"/>
  <c r="D32" i="12"/>
  <c r="C32" i="12"/>
  <c r="B32" i="12"/>
  <c r="K31" i="12"/>
  <c r="I31" i="12"/>
  <c r="G31" i="12"/>
  <c r="F31" i="12"/>
  <c r="D31" i="12"/>
  <c r="C31" i="12"/>
  <c r="B31" i="12"/>
  <c r="K30" i="12"/>
  <c r="I30" i="12"/>
  <c r="G30" i="12"/>
  <c r="F30" i="12"/>
  <c r="D30" i="12"/>
  <c r="C30" i="12"/>
  <c r="B30" i="12"/>
  <c r="K29" i="12"/>
  <c r="I29" i="12"/>
  <c r="G29" i="12"/>
  <c r="F29" i="12"/>
  <c r="D29" i="12"/>
  <c r="C29" i="12"/>
  <c r="B29" i="12"/>
  <c r="K28" i="12"/>
  <c r="I28" i="12"/>
  <c r="G28" i="12"/>
  <c r="F28" i="12"/>
  <c r="D28" i="12"/>
  <c r="C28" i="12"/>
  <c r="B28" i="12"/>
  <c r="K27" i="12"/>
  <c r="I27" i="12"/>
  <c r="G27" i="12"/>
  <c r="F27" i="12"/>
  <c r="D27" i="12"/>
  <c r="C27" i="12"/>
  <c r="B27" i="12"/>
  <c r="K26" i="12"/>
  <c r="I26" i="12"/>
  <c r="G26" i="12"/>
  <c r="F26" i="12"/>
  <c r="D26" i="12"/>
  <c r="C26" i="12"/>
  <c r="B26" i="12"/>
  <c r="K25" i="12"/>
  <c r="I25" i="12"/>
  <c r="G25" i="12"/>
  <c r="F25" i="12"/>
  <c r="D25" i="12"/>
  <c r="C25" i="12"/>
  <c r="B25" i="12"/>
  <c r="K24" i="12"/>
  <c r="I24" i="12"/>
  <c r="G24" i="12"/>
  <c r="F24" i="12"/>
  <c r="D24" i="12"/>
  <c r="C24" i="12"/>
  <c r="B24" i="12"/>
  <c r="K23" i="12"/>
  <c r="I23" i="12"/>
  <c r="G23" i="12"/>
  <c r="F23" i="12"/>
  <c r="D23" i="12"/>
  <c r="C23" i="12"/>
  <c r="B23" i="12"/>
  <c r="K22" i="12"/>
  <c r="I22" i="12"/>
  <c r="G22" i="12"/>
  <c r="F22" i="12"/>
  <c r="D22" i="12"/>
  <c r="C22" i="12"/>
  <c r="B22" i="12"/>
  <c r="K21" i="12"/>
  <c r="I21" i="12"/>
  <c r="G21" i="12"/>
  <c r="F21" i="12"/>
  <c r="D21" i="12"/>
  <c r="C21" i="12"/>
  <c r="B21" i="12"/>
  <c r="K20" i="12"/>
  <c r="I20" i="12"/>
  <c r="G20" i="12"/>
  <c r="F20" i="12"/>
  <c r="D20" i="12"/>
  <c r="C20" i="12"/>
  <c r="B20" i="12"/>
  <c r="K19" i="12"/>
  <c r="I19" i="12"/>
  <c r="G19" i="12"/>
  <c r="F19" i="12"/>
  <c r="D19" i="12"/>
  <c r="C19" i="12"/>
  <c r="B19" i="12"/>
  <c r="K18" i="12"/>
  <c r="I18" i="12"/>
  <c r="G18" i="12"/>
  <c r="F18" i="12"/>
  <c r="D18" i="12"/>
  <c r="C18" i="12"/>
  <c r="B18" i="12"/>
  <c r="K17" i="12"/>
  <c r="I17" i="12"/>
  <c r="G17" i="12"/>
  <c r="F17" i="12"/>
  <c r="D17" i="12"/>
  <c r="C17" i="12"/>
  <c r="B17" i="12"/>
  <c r="K16" i="12"/>
  <c r="I16" i="12"/>
  <c r="G16" i="12"/>
  <c r="F16" i="12"/>
  <c r="D16" i="12"/>
  <c r="C16" i="12"/>
  <c r="B16" i="12"/>
  <c r="K15" i="12"/>
  <c r="I15" i="12"/>
  <c r="G15" i="12"/>
  <c r="F15" i="12"/>
  <c r="D15" i="12"/>
  <c r="C15" i="12"/>
  <c r="B15" i="12"/>
  <c r="K14" i="12"/>
  <c r="I14" i="12"/>
  <c r="G14" i="12"/>
  <c r="F14" i="12"/>
  <c r="D14" i="12"/>
  <c r="C14" i="12"/>
  <c r="B14" i="12"/>
  <c r="K13" i="12"/>
  <c r="I13" i="12"/>
  <c r="G13" i="12"/>
  <c r="F13" i="12"/>
  <c r="D13" i="12"/>
  <c r="C13" i="12"/>
  <c r="B13" i="12"/>
  <c r="K12" i="12"/>
  <c r="I12" i="12"/>
  <c r="G12" i="12"/>
  <c r="F12" i="12"/>
  <c r="D12" i="12"/>
  <c r="C12" i="12"/>
  <c r="B12" i="12"/>
  <c r="K11" i="12"/>
  <c r="I11" i="12"/>
  <c r="G11" i="12"/>
  <c r="F11" i="12"/>
  <c r="D11" i="12"/>
  <c r="C11" i="12"/>
  <c r="B11" i="12"/>
  <c r="K10" i="12"/>
  <c r="I10" i="12"/>
  <c r="G10" i="12"/>
  <c r="F10" i="12"/>
  <c r="D10" i="12"/>
  <c r="C10" i="12"/>
  <c r="B10" i="12"/>
  <c r="K9" i="12"/>
  <c r="I9" i="12"/>
  <c r="G9" i="12"/>
  <c r="F9" i="12"/>
  <c r="D9" i="12"/>
  <c r="C9" i="12"/>
  <c r="B9" i="12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9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30" i="11"/>
  <c r="E9" i="11"/>
  <c r="J9" i="11"/>
  <c r="S9" i="11"/>
  <c r="D9" i="11"/>
  <c r="O9" i="11"/>
  <c r="R9" i="11"/>
  <c r="X9" i="11"/>
  <c r="E10" i="11"/>
  <c r="J10" i="11"/>
  <c r="S10" i="11"/>
  <c r="D10" i="11"/>
  <c r="O10" i="11"/>
  <c r="R10" i="11"/>
  <c r="X10" i="11"/>
  <c r="E11" i="11"/>
  <c r="J11" i="11"/>
  <c r="S11" i="11"/>
  <c r="D11" i="11"/>
  <c r="R11" i="11"/>
  <c r="X11" i="11"/>
  <c r="E12" i="11"/>
  <c r="J12" i="11"/>
  <c r="S12" i="11"/>
  <c r="D12" i="11"/>
  <c r="R12" i="11"/>
  <c r="X12" i="11"/>
  <c r="E13" i="11"/>
  <c r="J13" i="11"/>
  <c r="S13" i="11"/>
  <c r="D13" i="11"/>
  <c r="R13" i="11"/>
  <c r="X13" i="11"/>
  <c r="E14" i="11"/>
  <c r="J14" i="11"/>
  <c r="S14" i="11"/>
  <c r="D14" i="11"/>
  <c r="R14" i="11"/>
  <c r="AG26" i="11"/>
  <c r="X14" i="11"/>
  <c r="E15" i="11"/>
  <c r="J15" i="11"/>
  <c r="S15" i="11"/>
  <c r="D15" i="11"/>
  <c r="R15" i="11"/>
  <c r="X15" i="11"/>
  <c r="E16" i="11"/>
  <c r="J16" i="11"/>
  <c r="S16" i="11"/>
  <c r="D16" i="11"/>
  <c r="R16" i="11"/>
  <c r="X16" i="11"/>
  <c r="E17" i="11"/>
  <c r="J17" i="11"/>
  <c r="S17" i="11"/>
  <c r="D17" i="11"/>
  <c r="R17" i="11"/>
  <c r="X17" i="11"/>
  <c r="E18" i="11"/>
  <c r="J18" i="11"/>
  <c r="S18" i="11"/>
  <c r="D18" i="11"/>
  <c r="R18" i="11"/>
  <c r="X18" i="11"/>
  <c r="E19" i="11"/>
  <c r="J19" i="11"/>
  <c r="S19" i="11"/>
  <c r="D19" i="11"/>
  <c r="R19" i="11"/>
  <c r="X19" i="11"/>
  <c r="E20" i="11"/>
  <c r="J20" i="11"/>
  <c r="S20" i="11"/>
  <c r="D20" i="11"/>
  <c r="R20" i="11"/>
  <c r="X20" i="11"/>
  <c r="E21" i="11"/>
  <c r="J21" i="11"/>
  <c r="S21" i="11"/>
  <c r="D21" i="11"/>
  <c r="R21" i="11"/>
  <c r="X21" i="11"/>
  <c r="E22" i="11"/>
  <c r="J22" i="11"/>
  <c r="S22" i="11"/>
  <c r="D22" i="11"/>
  <c r="R22" i="11"/>
  <c r="X22" i="11"/>
  <c r="E23" i="11"/>
  <c r="J23" i="11"/>
  <c r="S23" i="11"/>
  <c r="D23" i="11"/>
  <c r="R23" i="11"/>
  <c r="X23" i="11"/>
  <c r="E24" i="11"/>
  <c r="J24" i="11"/>
  <c r="S24" i="11"/>
  <c r="D24" i="11"/>
  <c r="R24" i="11"/>
  <c r="X24" i="11"/>
  <c r="E25" i="11"/>
  <c r="J25" i="11"/>
  <c r="S25" i="11"/>
  <c r="D25" i="11"/>
  <c r="R25" i="11"/>
  <c r="X25" i="11"/>
  <c r="E26" i="11"/>
  <c r="J26" i="11"/>
  <c r="S26" i="11"/>
  <c r="D26" i="11"/>
  <c r="R26" i="11"/>
  <c r="X26" i="11"/>
  <c r="E27" i="11"/>
  <c r="J27" i="11"/>
  <c r="S27" i="11"/>
  <c r="D27" i="11"/>
  <c r="R27" i="11"/>
  <c r="X27" i="11"/>
  <c r="E28" i="11"/>
  <c r="J28" i="11"/>
  <c r="S28" i="11"/>
  <c r="D28" i="11"/>
  <c r="R28" i="11"/>
  <c r="X28" i="11"/>
  <c r="E29" i="11"/>
  <c r="J29" i="11"/>
  <c r="S29" i="11"/>
  <c r="D29" i="11"/>
  <c r="R29" i="11"/>
  <c r="X29" i="11"/>
  <c r="E30" i="11"/>
  <c r="J30" i="11"/>
  <c r="S30" i="11"/>
  <c r="D30" i="11"/>
  <c r="R30" i="11"/>
  <c r="X30" i="11"/>
  <c r="E31" i="11"/>
  <c r="J31" i="11"/>
  <c r="S31" i="11"/>
  <c r="D31" i="11"/>
  <c r="R31" i="11"/>
  <c r="X31" i="11"/>
  <c r="E32" i="11"/>
  <c r="J32" i="11"/>
  <c r="S32" i="11"/>
  <c r="D32" i="11"/>
  <c r="R32" i="11"/>
  <c r="X32" i="11"/>
  <c r="E33" i="11"/>
  <c r="J33" i="11"/>
  <c r="S33" i="11"/>
  <c r="D33" i="11"/>
  <c r="R33" i="11"/>
  <c r="X33" i="11"/>
  <c r="E34" i="11"/>
  <c r="J34" i="11"/>
  <c r="S34" i="11"/>
  <c r="D34" i="11"/>
  <c r="R34" i="11"/>
  <c r="X34" i="11"/>
  <c r="E35" i="11"/>
  <c r="J35" i="11"/>
  <c r="S35" i="11"/>
  <c r="D35" i="11"/>
  <c r="R35" i="11"/>
  <c r="X35" i="11"/>
  <c r="E36" i="11"/>
  <c r="J36" i="11"/>
  <c r="S36" i="11"/>
  <c r="D36" i="11"/>
  <c r="R36" i="11"/>
  <c r="X36" i="11"/>
  <c r="E37" i="11"/>
  <c r="J37" i="11"/>
  <c r="S37" i="11"/>
  <c r="D37" i="11"/>
  <c r="R37" i="11"/>
  <c r="X37" i="11"/>
  <c r="E38" i="11"/>
  <c r="J38" i="11"/>
  <c r="S38" i="11"/>
  <c r="D38" i="11"/>
  <c r="R38" i="11"/>
  <c r="X38" i="11"/>
  <c r="E39" i="11"/>
  <c r="J39" i="11"/>
  <c r="S39" i="11"/>
  <c r="D39" i="11"/>
  <c r="R39" i="11"/>
  <c r="X39" i="11"/>
  <c r="E40" i="11"/>
  <c r="J40" i="11"/>
  <c r="S40" i="11"/>
  <c r="D40" i="11"/>
  <c r="R40" i="11"/>
  <c r="X40" i="11"/>
  <c r="E41" i="11"/>
  <c r="J41" i="11"/>
  <c r="S41" i="11"/>
  <c r="D41" i="11"/>
  <c r="R41" i="11"/>
  <c r="X41" i="11"/>
  <c r="E42" i="11"/>
  <c r="J42" i="11"/>
  <c r="S42" i="11"/>
  <c r="D42" i="11"/>
  <c r="R42" i="11"/>
  <c r="X42" i="11"/>
  <c r="E43" i="11"/>
  <c r="J43" i="11"/>
  <c r="S43" i="11"/>
  <c r="D43" i="11"/>
  <c r="R43" i="11"/>
  <c r="X43" i="11"/>
  <c r="E44" i="11"/>
  <c r="J44" i="11"/>
  <c r="S44" i="11"/>
  <c r="D44" i="11"/>
  <c r="R44" i="11"/>
  <c r="X44" i="11"/>
  <c r="E45" i="11"/>
  <c r="J45" i="11"/>
  <c r="S45" i="11"/>
  <c r="D45" i="11"/>
  <c r="R45" i="11"/>
  <c r="X45" i="11"/>
  <c r="E46" i="11"/>
  <c r="J46" i="11"/>
  <c r="S46" i="11"/>
  <c r="D46" i="11"/>
  <c r="R46" i="11"/>
  <c r="X46" i="11"/>
  <c r="E47" i="11"/>
  <c r="J47" i="11"/>
  <c r="S47" i="11"/>
  <c r="D47" i="11"/>
  <c r="R47" i="11"/>
  <c r="X47" i="11"/>
  <c r="E48" i="11"/>
  <c r="J48" i="11"/>
  <c r="S48" i="11"/>
  <c r="D48" i="11"/>
  <c r="R48" i="11"/>
  <c r="X48" i="11"/>
  <c r="E49" i="11"/>
  <c r="J49" i="11"/>
  <c r="S49" i="11"/>
  <c r="D49" i="11"/>
  <c r="R49" i="11"/>
  <c r="X49" i="11"/>
  <c r="E50" i="11"/>
  <c r="J50" i="11"/>
  <c r="S50" i="11"/>
  <c r="D50" i="11"/>
  <c r="R50" i="11"/>
  <c r="X50" i="11"/>
  <c r="E51" i="11"/>
  <c r="J51" i="11"/>
  <c r="S51" i="11"/>
  <c r="D51" i="11"/>
  <c r="R51" i="11"/>
  <c r="X51" i="11"/>
  <c r="E52" i="11"/>
  <c r="J52" i="11"/>
  <c r="S52" i="11"/>
  <c r="D52" i="11"/>
  <c r="R52" i="11"/>
  <c r="X52" i="11"/>
  <c r="E53" i="11"/>
  <c r="J53" i="11"/>
  <c r="S53" i="11"/>
  <c r="D53" i="11"/>
  <c r="R53" i="11"/>
  <c r="X53" i="11"/>
  <c r="E54" i="11"/>
  <c r="J54" i="11"/>
  <c r="S54" i="11"/>
  <c r="D54" i="11"/>
  <c r="R54" i="11"/>
  <c r="X54" i="11"/>
  <c r="X56" i="11"/>
  <c r="AH33" i="11"/>
  <c r="U9" i="11"/>
  <c r="AG30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AI33" i="11"/>
  <c r="V30" i="11"/>
  <c r="Y30" i="11"/>
  <c r="V31" i="11"/>
  <c r="Y31" i="11"/>
  <c r="V32" i="11"/>
  <c r="Y32" i="11"/>
  <c r="V33" i="11"/>
  <c r="Y33" i="11"/>
  <c r="V34" i="11"/>
  <c r="Y34" i="11"/>
  <c r="V35" i="11"/>
  <c r="Y35" i="11"/>
  <c r="V36" i="11"/>
  <c r="Y36" i="11"/>
  <c r="V37" i="11"/>
  <c r="Y37" i="11"/>
  <c r="V38" i="11"/>
  <c r="Y38" i="11"/>
  <c r="V39" i="11"/>
  <c r="Y39" i="11"/>
  <c r="V40" i="11"/>
  <c r="Y40" i="11"/>
  <c r="V41" i="11"/>
  <c r="Y41" i="11"/>
  <c r="V42" i="11"/>
  <c r="Y42" i="11"/>
  <c r="V43" i="11"/>
  <c r="Y43" i="11"/>
  <c r="V44" i="11"/>
  <c r="Y44" i="11"/>
  <c r="V45" i="11"/>
  <c r="Y45" i="11"/>
  <c r="V46" i="11"/>
  <c r="Y46" i="11"/>
  <c r="V47" i="11"/>
  <c r="Y47" i="11"/>
  <c r="V48" i="11"/>
  <c r="Y48" i="11"/>
  <c r="V49" i="11"/>
  <c r="Y49" i="11"/>
  <c r="V50" i="11"/>
  <c r="Y50" i="11"/>
  <c r="V51" i="11"/>
  <c r="Y51" i="11"/>
  <c r="V52" i="11"/>
  <c r="Y52" i="11"/>
  <c r="V53" i="11"/>
  <c r="Y53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K54" i="11"/>
  <c r="I54" i="11"/>
  <c r="G54" i="11"/>
  <c r="F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I53" i="11"/>
  <c r="G53" i="11"/>
  <c r="F53" i="11"/>
  <c r="C53" i="11"/>
  <c r="B53" i="11"/>
  <c r="K52" i="11"/>
  <c r="I52" i="11"/>
  <c r="G52" i="11"/>
  <c r="F52" i="11"/>
  <c r="C52" i="11"/>
  <c r="B52" i="11"/>
  <c r="K51" i="11"/>
  <c r="I51" i="11"/>
  <c r="G51" i="11"/>
  <c r="F51" i="11"/>
  <c r="C51" i="11"/>
  <c r="B51" i="11"/>
  <c r="K50" i="11"/>
  <c r="I50" i="11"/>
  <c r="G50" i="11"/>
  <c r="F50" i="11"/>
  <c r="C50" i="11"/>
  <c r="B50" i="11"/>
  <c r="K49" i="11"/>
  <c r="I49" i="11"/>
  <c r="G49" i="11"/>
  <c r="F49" i="11"/>
  <c r="C49" i="11"/>
  <c r="B49" i="11"/>
  <c r="K48" i="11"/>
  <c r="I48" i="11"/>
  <c r="G48" i="11"/>
  <c r="F48" i="11"/>
  <c r="C48" i="11"/>
  <c r="B48" i="11"/>
  <c r="K47" i="11"/>
  <c r="I47" i="11"/>
  <c r="G47" i="11"/>
  <c r="F47" i="11"/>
  <c r="C47" i="11"/>
  <c r="B47" i="11"/>
  <c r="K46" i="11"/>
  <c r="I46" i="11"/>
  <c r="G46" i="11"/>
  <c r="F46" i="11"/>
  <c r="C46" i="11"/>
  <c r="B46" i="11"/>
  <c r="K45" i="11"/>
  <c r="I45" i="11"/>
  <c r="G45" i="11"/>
  <c r="F45" i="11"/>
  <c r="C45" i="11"/>
  <c r="B45" i="11"/>
  <c r="K44" i="11"/>
  <c r="I44" i="11"/>
  <c r="G44" i="11"/>
  <c r="F44" i="11"/>
  <c r="C44" i="11"/>
  <c r="B44" i="11"/>
  <c r="K43" i="11"/>
  <c r="I43" i="11"/>
  <c r="G43" i="11"/>
  <c r="F43" i="11"/>
  <c r="C43" i="11"/>
  <c r="B43" i="11"/>
  <c r="K42" i="11"/>
  <c r="I42" i="11"/>
  <c r="G42" i="11"/>
  <c r="F42" i="11"/>
  <c r="C42" i="11"/>
  <c r="B42" i="11"/>
  <c r="K41" i="11"/>
  <c r="I41" i="11"/>
  <c r="G41" i="11"/>
  <c r="F41" i="11"/>
  <c r="C41" i="11"/>
  <c r="B41" i="11"/>
  <c r="K40" i="11"/>
  <c r="I40" i="11"/>
  <c r="G40" i="11"/>
  <c r="F40" i="11"/>
  <c r="C40" i="11"/>
  <c r="B40" i="11"/>
  <c r="K39" i="11"/>
  <c r="I39" i="11"/>
  <c r="G39" i="11"/>
  <c r="F39" i="11"/>
  <c r="C39" i="11"/>
  <c r="B39" i="11"/>
  <c r="K38" i="11"/>
  <c r="I38" i="11"/>
  <c r="G38" i="11"/>
  <c r="F38" i="11"/>
  <c r="C38" i="11"/>
  <c r="B38" i="11"/>
  <c r="K37" i="11"/>
  <c r="I37" i="11"/>
  <c r="G37" i="11"/>
  <c r="F37" i="11"/>
  <c r="C37" i="11"/>
  <c r="B37" i="11"/>
  <c r="K36" i="11"/>
  <c r="I36" i="11"/>
  <c r="G36" i="11"/>
  <c r="F36" i="11"/>
  <c r="C36" i="11"/>
  <c r="B36" i="11"/>
  <c r="K35" i="11"/>
  <c r="I35" i="11"/>
  <c r="G35" i="11"/>
  <c r="F35" i="11"/>
  <c r="C35" i="11"/>
  <c r="B35" i="11"/>
  <c r="K34" i="11"/>
  <c r="I34" i="11"/>
  <c r="G34" i="11"/>
  <c r="F34" i="11"/>
  <c r="C34" i="11"/>
  <c r="B34" i="11"/>
  <c r="K33" i="11"/>
  <c r="I33" i="11"/>
  <c r="G33" i="11"/>
  <c r="F33" i="11"/>
  <c r="C33" i="11"/>
  <c r="B33" i="11"/>
  <c r="K32" i="11"/>
  <c r="I32" i="11"/>
  <c r="G32" i="11"/>
  <c r="F32" i="11"/>
  <c r="C32" i="11"/>
  <c r="B32" i="11"/>
  <c r="K31" i="11"/>
  <c r="I31" i="11"/>
  <c r="G31" i="11"/>
  <c r="F31" i="11"/>
  <c r="C31" i="11"/>
  <c r="B31" i="11"/>
  <c r="K30" i="11"/>
  <c r="I30" i="11"/>
  <c r="G30" i="11"/>
  <c r="F30" i="11"/>
  <c r="C30" i="11"/>
  <c r="B30" i="11"/>
  <c r="K29" i="11"/>
  <c r="I29" i="11"/>
  <c r="G29" i="11"/>
  <c r="F29" i="11"/>
  <c r="C29" i="11"/>
  <c r="B29" i="11"/>
  <c r="K28" i="11"/>
  <c r="I28" i="11"/>
  <c r="G28" i="11"/>
  <c r="F28" i="11"/>
  <c r="C28" i="11"/>
  <c r="B28" i="11"/>
  <c r="K27" i="11"/>
  <c r="I27" i="11"/>
  <c r="G27" i="11"/>
  <c r="F27" i="11"/>
  <c r="C27" i="11"/>
  <c r="B27" i="11"/>
  <c r="K26" i="11"/>
  <c r="I26" i="11"/>
  <c r="G26" i="11"/>
  <c r="F26" i="11"/>
  <c r="C26" i="11"/>
  <c r="B26" i="11"/>
  <c r="K25" i="11"/>
  <c r="I25" i="11"/>
  <c r="G25" i="11"/>
  <c r="F25" i="11"/>
  <c r="C25" i="11"/>
  <c r="B25" i="11"/>
  <c r="K24" i="11"/>
  <c r="I24" i="11"/>
  <c r="G24" i="11"/>
  <c r="F24" i="11"/>
  <c r="C24" i="11"/>
  <c r="B24" i="11"/>
  <c r="K23" i="11"/>
  <c r="I23" i="11"/>
  <c r="G23" i="11"/>
  <c r="F23" i="11"/>
  <c r="C23" i="11"/>
  <c r="B23" i="11"/>
  <c r="K22" i="11"/>
  <c r="I22" i="11"/>
  <c r="G22" i="11"/>
  <c r="F22" i="11"/>
  <c r="C22" i="11"/>
  <c r="B22" i="11"/>
  <c r="K21" i="11"/>
  <c r="I21" i="11"/>
  <c r="G21" i="11"/>
  <c r="F21" i="11"/>
  <c r="C21" i="11"/>
  <c r="B21" i="11"/>
  <c r="K20" i="11"/>
  <c r="I20" i="11"/>
  <c r="G20" i="11"/>
  <c r="F20" i="11"/>
  <c r="C20" i="11"/>
  <c r="B20" i="11"/>
  <c r="K19" i="11"/>
  <c r="I19" i="11"/>
  <c r="G19" i="11"/>
  <c r="F19" i="11"/>
  <c r="C19" i="11"/>
  <c r="B19" i="11"/>
  <c r="K18" i="11"/>
  <c r="I18" i="11"/>
  <c r="G18" i="11"/>
  <c r="F18" i="11"/>
  <c r="C18" i="11"/>
  <c r="B18" i="11"/>
  <c r="K17" i="11"/>
  <c r="I17" i="11"/>
  <c r="G17" i="11"/>
  <c r="F17" i="11"/>
  <c r="C17" i="11"/>
  <c r="B17" i="11"/>
  <c r="K16" i="11"/>
  <c r="I16" i="11"/>
  <c r="G16" i="11"/>
  <c r="F16" i="11"/>
  <c r="C16" i="11"/>
  <c r="B16" i="11"/>
  <c r="K15" i="11"/>
  <c r="I15" i="11"/>
  <c r="G15" i="11"/>
  <c r="F15" i="11"/>
  <c r="C15" i="11"/>
  <c r="B15" i="11"/>
  <c r="K14" i="11"/>
  <c r="I14" i="11"/>
  <c r="G14" i="11"/>
  <c r="F14" i="11"/>
  <c r="C14" i="11"/>
  <c r="B14" i="11"/>
  <c r="K13" i="11"/>
  <c r="I13" i="11"/>
  <c r="G13" i="11"/>
  <c r="F13" i="11"/>
  <c r="C13" i="11"/>
  <c r="B13" i="11"/>
  <c r="K12" i="11"/>
  <c r="I12" i="11"/>
  <c r="G12" i="11"/>
  <c r="F12" i="11"/>
  <c r="C12" i="11"/>
  <c r="B12" i="11"/>
  <c r="K11" i="11"/>
  <c r="I11" i="11"/>
  <c r="G11" i="11"/>
  <c r="F11" i="11"/>
  <c r="C11" i="11"/>
  <c r="B11" i="11"/>
  <c r="K10" i="11"/>
  <c r="I10" i="11"/>
  <c r="G10" i="11"/>
  <c r="F10" i="11"/>
  <c r="C10" i="11"/>
  <c r="B10" i="11"/>
  <c r="K9" i="11"/>
  <c r="I9" i="11"/>
  <c r="G9" i="11"/>
  <c r="F9" i="11"/>
  <c r="C9" i="11"/>
  <c r="B9" i="11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9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P11" i="10"/>
  <c r="S11" i="10"/>
  <c r="R11" i="10"/>
  <c r="X11" i="10"/>
  <c r="P12" i="10"/>
  <c r="S12" i="10"/>
  <c r="R12" i="10"/>
  <c r="X12" i="10"/>
  <c r="P13" i="10"/>
  <c r="S13" i="10"/>
  <c r="R13" i="10"/>
  <c r="X13" i="10"/>
  <c r="P14" i="10"/>
  <c r="S14" i="10"/>
  <c r="R14" i="10"/>
  <c r="X14" i="10"/>
  <c r="P15" i="10"/>
  <c r="S15" i="10"/>
  <c r="R15" i="10"/>
  <c r="X15" i="10"/>
  <c r="P16" i="10"/>
  <c r="S16" i="10"/>
  <c r="R16" i="10"/>
  <c r="X16" i="10"/>
  <c r="P17" i="10"/>
  <c r="S17" i="10"/>
  <c r="R17" i="10"/>
  <c r="X17" i="10"/>
  <c r="P18" i="10"/>
  <c r="S18" i="10"/>
  <c r="R18" i="10"/>
  <c r="X18" i="10"/>
  <c r="P19" i="10"/>
  <c r="S19" i="10"/>
  <c r="R19" i="10"/>
  <c r="X19" i="10"/>
  <c r="P20" i="10"/>
  <c r="S20" i="10"/>
  <c r="R20" i="10"/>
  <c r="X20" i="10"/>
  <c r="P21" i="10"/>
  <c r="S21" i="10"/>
  <c r="R21" i="10"/>
  <c r="X21" i="10"/>
  <c r="P22" i="10"/>
  <c r="S22" i="10"/>
  <c r="R22" i="10"/>
  <c r="X22" i="10"/>
  <c r="P23" i="10"/>
  <c r="S23" i="10"/>
  <c r="R23" i="10"/>
  <c r="X23" i="10"/>
  <c r="P24" i="10"/>
  <c r="S24" i="10"/>
  <c r="R24" i="10"/>
  <c r="X24" i="10"/>
  <c r="P25" i="10"/>
  <c r="S25" i="10"/>
  <c r="R25" i="10"/>
  <c r="X25" i="10"/>
  <c r="P26" i="10"/>
  <c r="S26" i="10"/>
  <c r="R26" i="10"/>
  <c r="X26" i="10"/>
  <c r="P27" i="10"/>
  <c r="S27" i="10"/>
  <c r="R27" i="10"/>
  <c r="X27" i="10"/>
  <c r="P28" i="10"/>
  <c r="S28" i="10"/>
  <c r="R28" i="10"/>
  <c r="X28" i="10"/>
  <c r="P29" i="10"/>
  <c r="S29" i="10"/>
  <c r="R29" i="10"/>
  <c r="X29" i="10"/>
  <c r="P30" i="10"/>
  <c r="S30" i="10"/>
  <c r="R30" i="10"/>
  <c r="X30" i="10"/>
  <c r="P31" i="10"/>
  <c r="S31" i="10"/>
  <c r="R31" i="10"/>
  <c r="X31" i="10"/>
  <c r="P32" i="10"/>
  <c r="S32" i="10"/>
  <c r="R32" i="10"/>
  <c r="X32" i="10"/>
  <c r="P33" i="10"/>
  <c r="S33" i="10"/>
  <c r="R33" i="10"/>
  <c r="X33" i="10"/>
  <c r="P34" i="10"/>
  <c r="S34" i="10"/>
  <c r="R34" i="10"/>
  <c r="X34" i="10"/>
  <c r="P35" i="10"/>
  <c r="S35" i="10"/>
  <c r="R35" i="10"/>
  <c r="X35" i="10"/>
  <c r="P36" i="10"/>
  <c r="S36" i="10"/>
  <c r="R36" i="10"/>
  <c r="X36" i="10"/>
  <c r="P37" i="10"/>
  <c r="S37" i="10"/>
  <c r="R37" i="10"/>
  <c r="X37" i="10"/>
  <c r="P38" i="10"/>
  <c r="S38" i="10"/>
  <c r="R38" i="10"/>
  <c r="X38" i="10"/>
  <c r="P39" i="10"/>
  <c r="S39" i="10"/>
  <c r="R39" i="10"/>
  <c r="X39" i="10"/>
  <c r="P40" i="10"/>
  <c r="S40" i="10"/>
  <c r="R40" i="10"/>
  <c r="X40" i="10"/>
  <c r="P41" i="10"/>
  <c r="S41" i="10"/>
  <c r="R41" i="10"/>
  <c r="X41" i="10"/>
  <c r="P42" i="10"/>
  <c r="S42" i="10"/>
  <c r="R42" i="10"/>
  <c r="X42" i="10"/>
  <c r="P43" i="10"/>
  <c r="S43" i="10"/>
  <c r="R43" i="10"/>
  <c r="X43" i="10"/>
  <c r="P44" i="10"/>
  <c r="S44" i="10"/>
  <c r="R44" i="10"/>
  <c r="X44" i="10"/>
  <c r="P45" i="10"/>
  <c r="S45" i="10"/>
  <c r="R45" i="10"/>
  <c r="X45" i="10"/>
  <c r="P46" i="10"/>
  <c r="S46" i="10"/>
  <c r="R46" i="10"/>
  <c r="X46" i="10"/>
  <c r="P47" i="10"/>
  <c r="S47" i="10"/>
  <c r="R47" i="10"/>
  <c r="X47" i="10"/>
  <c r="P48" i="10"/>
  <c r="S48" i="10"/>
  <c r="R48" i="10"/>
  <c r="X48" i="10"/>
  <c r="P49" i="10"/>
  <c r="S49" i="10"/>
  <c r="R49" i="10"/>
  <c r="X49" i="10"/>
  <c r="P50" i="10"/>
  <c r="S50" i="10"/>
  <c r="R50" i="10"/>
  <c r="X50" i="10"/>
  <c r="P51" i="10"/>
  <c r="S51" i="10"/>
  <c r="R51" i="10"/>
  <c r="X51" i="10"/>
  <c r="P52" i="10"/>
  <c r="S52" i="10"/>
  <c r="R52" i="10"/>
  <c r="X52" i="10"/>
  <c r="P53" i="10"/>
  <c r="S53" i="10"/>
  <c r="R53" i="10"/>
  <c r="X53" i="10"/>
  <c r="P54" i="10"/>
  <c r="S54" i="10"/>
  <c r="R54" i="10"/>
  <c r="X54" i="10"/>
  <c r="X56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AA52" i="10"/>
  <c r="AA53" i="10"/>
  <c r="AA54" i="10"/>
  <c r="AA56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P10" i="10"/>
  <c r="P9" i="10"/>
  <c r="E9" i="10"/>
  <c r="J9" i="10"/>
  <c r="S9" i="10"/>
  <c r="D9" i="10"/>
  <c r="O9" i="10"/>
  <c r="R9" i="10"/>
  <c r="X9" i="10"/>
  <c r="E10" i="10"/>
  <c r="J10" i="10"/>
  <c r="S10" i="10"/>
  <c r="D10" i="10"/>
  <c r="O10" i="10"/>
  <c r="R10" i="10"/>
  <c r="X10" i="10"/>
  <c r="E11" i="10"/>
  <c r="J11" i="10"/>
  <c r="D11" i="10"/>
  <c r="E12" i="10"/>
  <c r="J12" i="10"/>
  <c r="D12" i="10"/>
  <c r="E13" i="10"/>
  <c r="J13" i="10"/>
  <c r="D13" i="10"/>
  <c r="E14" i="10"/>
  <c r="J14" i="10"/>
  <c r="D14" i="10"/>
  <c r="E15" i="10"/>
  <c r="J15" i="10"/>
  <c r="D15" i="10"/>
  <c r="E16" i="10"/>
  <c r="J16" i="10"/>
  <c r="D16" i="10"/>
  <c r="E17" i="10"/>
  <c r="J17" i="10"/>
  <c r="D17" i="10"/>
  <c r="E18" i="10"/>
  <c r="J18" i="10"/>
  <c r="D18" i="10"/>
  <c r="E19" i="10"/>
  <c r="J19" i="10"/>
  <c r="D19" i="10"/>
  <c r="E20" i="10"/>
  <c r="J20" i="10"/>
  <c r="D20" i="10"/>
  <c r="E21" i="10"/>
  <c r="J21" i="10"/>
  <c r="D21" i="10"/>
  <c r="E22" i="10"/>
  <c r="J22" i="10"/>
  <c r="D22" i="10"/>
  <c r="E23" i="10"/>
  <c r="J23" i="10"/>
  <c r="D23" i="10"/>
  <c r="E24" i="10"/>
  <c r="J24" i="10"/>
  <c r="D24" i="10"/>
  <c r="E25" i="10"/>
  <c r="J25" i="10"/>
  <c r="D25" i="10"/>
  <c r="E26" i="10"/>
  <c r="J26" i="10"/>
  <c r="D26" i="10"/>
  <c r="E27" i="10"/>
  <c r="J27" i="10"/>
  <c r="D27" i="10"/>
  <c r="E28" i="10"/>
  <c r="J28" i="10"/>
  <c r="D28" i="10"/>
  <c r="E29" i="10"/>
  <c r="J29" i="10"/>
  <c r="D29" i="10"/>
  <c r="E30" i="10"/>
  <c r="J30" i="10"/>
  <c r="D30" i="10"/>
  <c r="E31" i="10"/>
  <c r="J31" i="10"/>
  <c r="D31" i="10"/>
  <c r="E32" i="10"/>
  <c r="J32" i="10"/>
  <c r="D32" i="10"/>
  <c r="E33" i="10"/>
  <c r="J33" i="10"/>
  <c r="D33" i="10"/>
  <c r="E34" i="10"/>
  <c r="J34" i="10"/>
  <c r="D34" i="10"/>
  <c r="E35" i="10"/>
  <c r="J35" i="10"/>
  <c r="D35" i="10"/>
  <c r="E36" i="10"/>
  <c r="J36" i="10"/>
  <c r="D36" i="10"/>
  <c r="E37" i="10"/>
  <c r="J37" i="10"/>
  <c r="D37" i="10"/>
  <c r="E38" i="10"/>
  <c r="J38" i="10"/>
  <c r="D38" i="10"/>
  <c r="E39" i="10"/>
  <c r="J39" i="10"/>
  <c r="D39" i="10"/>
  <c r="E40" i="10"/>
  <c r="J40" i="10"/>
  <c r="D40" i="10"/>
  <c r="E41" i="10"/>
  <c r="J41" i="10"/>
  <c r="D41" i="10"/>
  <c r="E42" i="10"/>
  <c r="J42" i="10"/>
  <c r="D42" i="10"/>
  <c r="E43" i="10"/>
  <c r="J43" i="10"/>
  <c r="D43" i="10"/>
  <c r="E44" i="10"/>
  <c r="J44" i="10"/>
  <c r="D44" i="10"/>
  <c r="E45" i="10"/>
  <c r="J45" i="10"/>
  <c r="D45" i="10"/>
  <c r="E46" i="10"/>
  <c r="J46" i="10"/>
  <c r="D46" i="10"/>
  <c r="E47" i="10"/>
  <c r="J47" i="10"/>
  <c r="D47" i="10"/>
  <c r="E48" i="10"/>
  <c r="J48" i="10"/>
  <c r="D48" i="10"/>
  <c r="E49" i="10"/>
  <c r="J49" i="10"/>
  <c r="D49" i="10"/>
  <c r="E50" i="10"/>
  <c r="J50" i="10"/>
  <c r="D50" i="10"/>
  <c r="E51" i="10"/>
  <c r="J51" i="10"/>
  <c r="D51" i="10"/>
  <c r="E52" i="10"/>
  <c r="J52" i="10"/>
  <c r="D52" i="10"/>
  <c r="E53" i="10"/>
  <c r="J53" i="10"/>
  <c r="D53" i="10"/>
  <c r="E54" i="10"/>
  <c r="J54" i="10"/>
  <c r="D54" i="10"/>
  <c r="AH33" i="10"/>
  <c r="U9" i="10"/>
  <c r="AG30" i="10"/>
  <c r="AH32" i="10"/>
  <c r="V9" i="10"/>
  <c r="Y9" i="10"/>
  <c r="U10" i="10"/>
  <c r="V10" i="10"/>
  <c r="Y10" i="10"/>
  <c r="AI33" i="10"/>
  <c r="AI32" i="10"/>
  <c r="Z9" i="10"/>
  <c r="Z10" i="10"/>
  <c r="M9" i="10"/>
  <c r="AA9" i="10"/>
  <c r="M10" i="10"/>
  <c r="AA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AG54" i="10"/>
  <c r="AG50" i="10"/>
  <c r="AG46" i="10"/>
  <c r="AG55" i="10"/>
  <c r="AG51" i="10"/>
  <c r="AG47" i="10"/>
  <c r="AB9" i="10"/>
  <c r="AB10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K54" i="10"/>
  <c r="I54" i="10"/>
  <c r="G54" i="10"/>
  <c r="F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K53" i="10"/>
  <c r="I53" i="10"/>
  <c r="G53" i="10"/>
  <c r="F53" i="10"/>
  <c r="C53" i="10"/>
  <c r="B53" i="10"/>
  <c r="K52" i="10"/>
  <c r="I52" i="10"/>
  <c r="G52" i="10"/>
  <c r="F52" i="10"/>
  <c r="C52" i="10"/>
  <c r="B52" i="10"/>
  <c r="K51" i="10"/>
  <c r="I51" i="10"/>
  <c r="G51" i="10"/>
  <c r="F51" i="10"/>
  <c r="C51" i="10"/>
  <c r="B51" i="10"/>
  <c r="K50" i="10"/>
  <c r="I50" i="10"/>
  <c r="G50" i="10"/>
  <c r="F50" i="10"/>
  <c r="C50" i="10"/>
  <c r="B50" i="10"/>
  <c r="K49" i="10"/>
  <c r="I49" i="10"/>
  <c r="G49" i="10"/>
  <c r="F49" i="10"/>
  <c r="C49" i="10"/>
  <c r="B49" i="10"/>
  <c r="K48" i="10"/>
  <c r="I48" i="10"/>
  <c r="G48" i="10"/>
  <c r="F48" i="10"/>
  <c r="C48" i="10"/>
  <c r="B48" i="10"/>
  <c r="K47" i="10"/>
  <c r="I47" i="10"/>
  <c r="G47" i="10"/>
  <c r="F47" i="10"/>
  <c r="C47" i="10"/>
  <c r="B47" i="10"/>
  <c r="K46" i="10"/>
  <c r="I46" i="10"/>
  <c r="G46" i="10"/>
  <c r="F46" i="10"/>
  <c r="C46" i="10"/>
  <c r="B46" i="10"/>
  <c r="K45" i="10"/>
  <c r="I45" i="10"/>
  <c r="G45" i="10"/>
  <c r="F45" i="10"/>
  <c r="C45" i="10"/>
  <c r="B45" i="10"/>
  <c r="K44" i="10"/>
  <c r="I44" i="10"/>
  <c r="G44" i="10"/>
  <c r="F44" i="10"/>
  <c r="C44" i="10"/>
  <c r="B44" i="10"/>
  <c r="K43" i="10"/>
  <c r="I43" i="10"/>
  <c r="G43" i="10"/>
  <c r="F43" i="10"/>
  <c r="C43" i="10"/>
  <c r="B43" i="10"/>
  <c r="K42" i="10"/>
  <c r="I42" i="10"/>
  <c r="G42" i="10"/>
  <c r="F42" i="10"/>
  <c r="C42" i="10"/>
  <c r="B42" i="10"/>
  <c r="K41" i="10"/>
  <c r="I41" i="10"/>
  <c r="G41" i="10"/>
  <c r="F41" i="10"/>
  <c r="C41" i="10"/>
  <c r="B41" i="10"/>
  <c r="K40" i="10"/>
  <c r="I40" i="10"/>
  <c r="G40" i="10"/>
  <c r="F40" i="10"/>
  <c r="C40" i="10"/>
  <c r="B40" i="10"/>
  <c r="K39" i="10"/>
  <c r="I39" i="10"/>
  <c r="G39" i="10"/>
  <c r="F39" i="10"/>
  <c r="C39" i="10"/>
  <c r="B39" i="10"/>
  <c r="K38" i="10"/>
  <c r="I38" i="10"/>
  <c r="G38" i="10"/>
  <c r="F38" i="10"/>
  <c r="C38" i="10"/>
  <c r="B38" i="10"/>
  <c r="K37" i="10"/>
  <c r="I37" i="10"/>
  <c r="G37" i="10"/>
  <c r="F37" i="10"/>
  <c r="C37" i="10"/>
  <c r="B37" i="10"/>
  <c r="K36" i="10"/>
  <c r="I36" i="10"/>
  <c r="G36" i="10"/>
  <c r="F36" i="10"/>
  <c r="C36" i="10"/>
  <c r="B36" i="10"/>
  <c r="K35" i="10"/>
  <c r="I35" i="10"/>
  <c r="G35" i="10"/>
  <c r="F35" i="10"/>
  <c r="C35" i="10"/>
  <c r="B35" i="10"/>
  <c r="K34" i="10"/>
  <c r="I34" i="10"/>
  <c r="G34" i="10"/>
  <c r="F34" i="10"/>
  <c r="C34" i="10"/>
  <c r="B34" i="10"/>
  <c r="K33" i="10"/>
  <c r="I33" i="10"/>
  <c r="G33" i="10"/>
  <c r="F33" i="10"/>
  <c r="C33" i="10"/>
  <c r="B33" i="10"/>
  <c r="K32" i="10"/>
  <c r="I32" i="10"/>
  <c r="G32" i="10"/>
  <c r="F32" i="10"/>
  <c r="C32" i="10"/>
  <c r="B32" i="10"/>
  <c r="K31" i="10"/>
  <c r="I31" i="10"/>
  <c r="G31" i="10"/>
  <c r="F31" i="10"/>
  <c r="C31" i="10"/>
  <c r="B31" i="10"/>
  <c r="K30" i="10"/>
  <c r="I30" i="10"/>
  <c r="G30" i="10"/>
  <c r="F30" i="10"/>
  <c r="C30" i="10"/>
  <c r="B30" i="10"/>
  <c r="K29" i="10"/>
  <c r="I29" i="10"/>
  <c r="G29" i="10"/>
  <c r="F29" i="10"/>
  <c r="C29" i="10"/>
  <c r="B29" i="10"/>
  <c r="K28" i="10"/>
  <c r="I28" i="10"/>
  <c r="G28" i="10"/>
  <c r="F28" i="10"/>
  <c r="C28" i="10"/>
  <c r="B28" i="10"/>
  <c r="K27" i="10"/>
  <c r="I27" i="10"/>
  <c r="G27" i="10"/>
  <c r="F27" i="10"/>
  <c r="C27" i="10"/>
  <c r="B27" i="10"/>
  <c r="K26" i="10"/>
  <c r="I26" i="10"/>
  <c r="G26" i="10"/>
  <c r="F26" i="10"/>
  <c r="C26" i="10"/>
  <c r="B26" i="10"/>
  <c r="K25" i="10"/>
  <c r="I25" i="10"/>
  <c r="G25" i="10"/>
  <c r="F25" i="10"/>
  <c r="C25" i="10"/>
  <c r="B25" i="10"/>
  <c r="K24" i="10"/>
  <c r="I24" i="10"/>
  <c r="G24" i="10"/>
  <c r="F24" i="10"/>
  <c r="C24" i="10"/>
  <c r="B24" i="10"/>
  <c r="K23" i="10"/>
  <c r="I23" i="10"/>
  <c r="G23" i="10"/>
  <c r="F23" i="10"/>
  <c r="C23" i="10"/>
  <c r="B23" i="10"/>
  <c r="K22" i="10"/>
  <c r="I22" i="10"/>
  <c r="G22" i="10"/>
  <c r="F22" i="10"/>
  <c r="C22" i="10"/>
  <c r="B22" i="10"/>
  <c r="K21" i="10"/>
  <c r="I21" i="10"/>
  <c r="G21" i="10"/>
  <c r="F21" i="10"/>
  <c r="C21" i="10"/>
  <c r="B21" i="10"/>
  <c r="K20" i="10"/>
  <c r="I20" i="10"/>
  <c r="G20" i="10"/>
  <c r="F20" i="10"/>
  <c r="C20" i="10"/>
  <c r="B20" i="10"/>
  <c r="K19" i="10"/>
  <c r="I19" i="10"/>
  <c r="G19" i="10"/>
  <c r="F19" i="10"/>
  <c r="C19" i="10"/>
  <c r="B19" i="10"/>
  <c r="K18" i="10"/>
  <c r="I18" i="10"/>
  <c r="G18" i="10"/>
  <c r="F18" i="10"/>
  <c r="C18" i="10"/>
  <c r="B18" i="10"/>
  <c r="K17" i="10"/>
  <c r="I17" i="10"/>
  <c r="G17" i="10"/>
  <c r="F17" i="10"/>
  <c r="C17" i="10"/>
  <c r="B17" i="10"/>
  <c r="K16" i="10"/>
  <c r="I16" i="10"/>
  <c r="G16" i="10"/>
  <c r="F16" i="10"/>
  <c r="C16" i="10"/>
  <c r="B16" i="10"/>
  <c r="K15" i="10"/>
  <c r="I15" i="10"/>
  <c r="G15" i="10"/>
  <c r="F15" i="10"/>
  <c r="C15" i="10"/>
  <c r="B15" i="10"/>
  <c r="K14" i="10"/>
  <c r="I14" i="10"/>
  <c r="G14" i="10"/>
  <c r="F14" i="10"/>
  <c r="C14" i="10"/>
  <c r="B14" i="10"/>
  <c r="K13" i="10"/>
  <c r="I13" i="10"/>
  <c r="G13" i="10"/>
  <c r="F13" i="10"/>
  <c r="C13" i="10"/>
  <c r="B13" i="10"/>
  <c r="K12" i="10"/>
  <c r="I12" i="10"/>
  <c r="G12" i="10"/>
  <c r="F12" i="10"/>
  <c r="C12" i="10"/>
  <c r="B12" i="10"/>
  <c r="K11" i="10"/>
  <c r="I11" i="10"/>
  <c r="G11" i="10"/>
  <c r="F11" i="10"/>
  <c r="C11" i="10"/>
  <c r="B11" i="10"/>
  <c r="K10" i="10"/>
  <c r="I10" i="10"/>
  <c r="G10" i="10"/>
  <c r="F10" i="10"/>
  <c r="C10" i="10"/>
  <c r="B10" i="10"/>
  <c r="K9" i="10"/>
  <c r="I9" i="10"/>
  <c r="G9" i="10"/>
  <c r="F9" i="10"/>
  <c r="C9" i="10"/>
  <c r="B9" i="10"/>
  <c r="D9" i="9"/>
  <c r="U9" i="9"/>
  <c r="E9" i="9"/>
  <c r="J9" i="9"/>
  <c r="V9" i="9"/>
  <c r="Y9" i="9"/>
  <c r="AI8" i="6"/>
  <c r="D10" i="9"/>
  <c r="U10" i="9"/>
  <c r="E10" i="9"/>
  <c r="J10" i="9"/>
  <c r="V10" i="9"/>
  <c r="Y10" i="9"/>
  <c r="AI9" i="6"/>
  <c r="D11" i="9"/>
  <c r="E11" i="9"/>
  <c r="J11" i="9"/>
  <c r="D12" i="9"/>
  <c r="U12" i="9"/>
  <c r="E12" i="9"/>
  <c r="J12" i="9"/>
  <c r="V12" i="9"/>
  <c r="Y12" i="9"/>
  <c r="AI11" i="6"/>
  <c r="D13" i="9"/>
  <c r="U13" i="9"/>
  <c r="E13" i="9"/>
  <c r="J13" i="9"/>
  <c r="V13" i="9"/>
  <c r="Y13" i="9"/>
  <c r="AI12" i="6"/>
  <c r="D14" i="9"/>
  <c r="U14" i="9"/>
  <c r="E14" i="9"/>
  <c r="J14" i="9"/>
  <c r="V14" i="9"/>
  <c r="Y14" i="9"/>
  <c r="AI13" i="6"/>
  <c r="D15" i="9"/>
  <c r="U15" i="9"/>
  <c r="E15" i="9"/>
  <c r="J15" i="9"/>
  <c r="V15" i="9"/>
  <c r="Y15" i="9"/>
  <c r="AI14" i="6"/>
  <c r="D16" i="9"/>
  <c r="U16" i="9"/>
  <c r="E16" i="9"/>
  <c r="J16" i="9"/>
  <c r="V16" i="9"/>
  <c r="Y16" i="9"/>
  <c r="AI15" i="6"/>
  <c r="D17" i="9"/>
  <c r="U17" i="9"/>
  <c r="E17" i="9"/>
  <c r="J17" i="9"/>
  <c r="V17" i="9"/>
  <c r="Y17" i="9"/>
  <c r="AI16" i="6"/>
  <c r="D18" i="9"/>
  <c r="U18" i="9"/>
  <c r="E18" i="9"/>
  <c r="J18" i="9"/>
  <c r="V18" i="9"/>
  <c r="Y18" i="9"/>
  <c r="AI17" i="6"/>
  <c r="D19" i="9"/>
  <c r="U19" i="9"/>
  <c r="E19" i="9"/>
  <c r="J19" i="9"/>
  <c r="V19" i="9"/>
  <c r="Y19" i="9"/>
  <c r="AI18" i="6"/>
  <c r="D20" i="9"/>
  <c r="U20" i="9"/>
  <c r="E20" i="9"/>
  <c r="J20" i="9"/>
  <c r="V20" i="9"/>
  <c r="Y20" i="9"/>
  <c r="AI19" i="6"/>
  <c r="D21" i="9"/>
  <c r="U21" i="9"/>
  <c r="E21" i="9"/>
  <c r="J21" i="9"/>
  <c r="V21" i="9"/>
  <c r="Y21" i="9"/>
  <c r="AI20" i="6"/>
  <c r="D22" i="9"/>
  <c r="U22" i="9"/>
  <c r="E22" i="9"/>
  <c r="J22" i="9"/>
  <c r="V22" i="9"/>
  <c r="Y22" i="9"/>
  <c r="AI21" i="6"/>
  <c r="D23" i="9"/>
  <c r="U23" i="9"/>
  <c r="E23" i="9"/>
  <c r="J23" i="9"/>
  <c r="V23" i="9"/>
  <c r="Y23" i="9"/>
  <c r="AI22" i="6"/>
  <c r="D24" i="9"/>
  <c r="U24" i="9"/>
  <c r="E24" i="9"/>
  <c r="J24" i="9"/>
  <c r="V24" i="9"/>
  <c r="Y24" i="9"/>
  <c r="AI23" i="6"/>
  <c r="D25" i="9"/>
  <c r="U25" i="9"/>
  <c r="E25" i="9"/>
  <c r="J25" i="9"/>
  <c r="V25" i="9"/>
  <c r="Y25" i="9"/>
  <c r="AI24" i="6"/>
  <c r="D26" i="9"/>
  <c r="U26" i="9"/>
  <c r="E26" i="9"/>
  <c r="J26" i="9"/>
  <c r="V26" i="9"/>
  <c r="Y26" i="9"/>
  <c r="AI25" i="6"/>
  <c r="D27" i="9"/>
  <c r="U27" i="9"/>
  <c r="E27" i="9"/>
  <c r="J27" i="9"/>
  <c r="V27" i="9"/>
  <c r="Y27" i="9"/>
  <c r="AI26" i="6"/>
  <c r="D28" i="9"/>
  <c r="U28" i="9"/>
  <c r="E28" i="9"/>
  <c r="J28" i="9"/>
  <c r="V28" i="9"/>
  <c r="Y28" i="9"/>
  <c r="AI27" i="6"/>
  <c r="D29" i="9"/>
  <c r="U29" i="9"/>
  <c r="E29" i="9"/>
  <c r="J29" i="9"/>
  <c r="V29" i="9"/>
  <c r="Y29" i="9"/>
  <c r="AI28" i="6"/>
  <c r="D30" i="9"/>
  <c r="U30" i="9"/>
  <c r="E30" i="9"/>
  <c r="J30" i="9"/>
  <c r="V30" i="9"/>
  <c r="Y30" i="9"/>
  <c r="AI29" i="6"/>
  <c r="D31" i="9"/>
  <c r="U31" i="9"/>
  <c r="E31" i="9"/>
  <c r="J31" i="9"/>
  <c r="V31" i="9"/>
  <c r="Y31" i="9"/>
  <c r="AI30" i="6"/>
  <c r="D32" i="9"/>
  <c r="U32" i="9"/>
  <c r="E32" i="9"/>
  <c r="J32" i="9"/>
  <c r="V32" i="9"/>
  <c r="Y32" i="9"/>
  <c r="AI31" i="6"/>
  <c r="D33" i="9"/>
  <c r="U33" i="9"/>
  <c r="E33" i="9"/>
  <c r="J33" i="9"/>
  <c r="V33" i="9"/>
  <c r="Y33" i="9"/>
  <c r="AI32" i="6"/>
  <c r="D34" i="9"/>
  <c r="U34" i="9"/>
  <c r="E34" i="9"/>
  <c r="J34" i="9"/>
  <c r="V34" i="9"/>
  <c r="Y34" i="9"/>
  <c r="AI33" i="6"/>
  <c r="D35" i="9"/>
  <c r="U35" i="9"/>
  <c r="E35" i="9"/>
  <c r="J35" i="9"/>
  <c r="V35" i="9"/>
  <c r="Y35" i="9"/>
  <c r="AI34" i="6"/>
  <c r="D36" i="9"/>
  <c r="U36" i="9"/>
  <c r="E36" i="9"/>
  <c r="J36" i="9"/>
  <c r="V36" i="9"/>
  <c r="Y36" i="9"/>
  <c r="AI35" i="6"/>
  <c r="D37" i="9"/>
  <c r="U37" i="9"/>
  <c r="E37" i="9"/>
  <c r="J37" i="9"/>
  <c r="V37" i="9"/>
  <c r="Y37" i="9"/>
  <c r="AI36" i="6"/>
  <c r="D38" i="9"/>
  <c r="U38" i="9"/>
  <c r="E38" i="9"/>
  <c r="J38" i="9"/>
  <c r="V38" i="9"/>
  <c r="Y38" i="9"/>
  <c r="AI37" i="6"/>
  <c r="D39" i="9"/>
  <c r="U39" i="9"/>
  <c r="E39" i="9"/>
  <c r="J39" i="9"/>
  <c r="V39" i="9"/>
  <c r="Y39" i="9"/>
  <c r="AI38" i="6"/>
  <c r="D40" i="9"/>
  <c r="U40" i="9"/>
  <c r="E40" i="9"/>
  <c r="J40" i="9"/>
  <c r="V40" i="9"/>
  <c r="Y40" i="9"/>
  <c r="AI39" i="6"/>
  <c r="D41" i="9"/>
  <c r="U41" i="9"/>
  <c r="E41" i="9"/>
  <c r="J41" i="9"/>
  <c r="V41" i="9"/>
  <c r="Y41" i="9"/>
  <c r="AI40" i="6"/>
  <c r="D42" i="9"/>
  <c r="U42" i="9"/>
  <c r="E42" i="9"/>
  <c r="J42" i="9"/>
  <c r="V42" i="9"/>
  <c r="Y42" i="9"/>
  <c r="AI41" i="6"/>
  <c r="D43" i="9"/>
  <c r="U43" i="9"/>
  <c r="E43" i="9"/>
  <c r="J43" i="9"/>
  <c r="V43" i="9"/>
  <c r="Y43" i="9"/>
  <c r="AI42" i="6"/>
  <c r="D44" i="9"/>
  <c r="U44" i="9"/>
  <c r="E44" i="9"/>
  <c r="J44" i="9"/>
  <c r="V44" i="9"/>
  <c r="Y44" i="9"/>
  <c r="AI43" i="6"/>
  <c r="D45" i="9"/>
  <c r="U45" i="9"/>
  <c r="E45" i="9"/>
  <c r="J45" i="9"/>
  <c r="V45" i="9"/>
  <c r="Y45" i="9"/>
  <c r="AI44" i="6"/>
  <c r="D46" i="9"/>
  <c r="U46" i="9"/>
  <c r="E46" i="9"/>
  <c r="J46" i="9"/>
  <c r="V46" i="9"/>
  <c r="Y46" i="9"/>
  <c r="AI45" i="6"/>
  <c r="D47" i="9"/>
  <c r="U47" i="9"/>
  <c r="E47" i="9"/>
  <c r="J47" i="9"/>
  <c r="V47" i="9"/>
  <c r="Y47" i="9"/>
  <c r="AI46" i="6"/>
  <c r="D48" i="9"/>
  <c r="U48" i="9"/>
  <c r="E48" i="9"/>
  <c r="J48" i="9"/>
  <c r="V48" i="9"/>
  <c r="Y48" i="9"/>
  <c r="AI47" i="6"/>
  <c r="D49" i="9"/>
  <c r="U49" i="9"/>
  <c r="E49" i="9"/>
  <c r="J49" i="9"/>
  <c r="V49" i="9"/>
  <c r="Y49" i="9"/>
  <c r="AI48" i="6"/>
  <c r="D50" i="9"/>
  <c r="U50" i="9"/>
  <c r="E50" i="9"/>
  <c r="J50" i="9"/>
  <c r="V50" i="9"/>
  <c r="Y50" i="9"/>
  <c r="AI49" i="6"/>
  <c r="D51" i="9"/>
  <c r="U51" i="9"/>
  <c r="E51" i="9"/>
  <c r="J51" i="9"/>
  <c r="V51" i="9"/>
  <c r="Y51" i="9"/>
  <c r="AI50" i="6"/>
  <c r="D52" i="9"/>
  <c r="U52" i="9"/>
  <c r="E52" i="9"/>
  <c r="J52" i="9"/>
  <c r="V52" i="9"/>
  <c r="Y52" i="9"/>
  <c r="AI51" i="6"/>
  <c r="D53" i="9"/>
  <c r="U53" i="9"/>
  <c r="E53" i="9"/>
  <c r="J53" i="9"/>
  <c r="V53" i="9"/>
  <c r="Y53" i="9"/>
  <c r="AI52" i="6"/>
  <c r="D54" i="9"/>
  <c r="U54" i="9"/>
  <c r="E54" i="9"/>
  <c r="J54" i="9"/>
  <c r="V54" i="9"/>
  <c r="Y54" i="9"/>
  <c r="AI53" i="6"/>
  <c r="D9" i="7"/>
  <c r="O9" i="7"/>
  <c r="U9" i="7"/>
  <c r="E9" i="7"/>
  <c r="J9" i="7"/>
  <c r="P9" i="7"/>
  <c r="V9" i="7"/>
  <c r="Y9" i="7"/>
  <c r="AH8" i="6"/>
  <c r="D10" i="7"/>
  <c r="O10" i="7"/>
  <c r="U10" i="7"/>
  <c r="E10" i="7"/>
  <c r="J10" i="7"/>
  <c r="P10" i="7"/>
  <c r="V10" i="7"/>
  <c r="Y10" i="7"/>
  <c r="AH9" i="6"/>
  <c r="D11" i="7"/>
  <c r="O11" i="7"/>
  <c r="U11" i="7"/>
  <c r="E11" i="7"/>
  <c r="J11" i="7"/>
  <c r="P11" i="7"/>
  <c r="V11" i="7"/>
  <c r="Y11" i="7"/>
  <c r="AH10" i="6"/>
  <c r="D12" i="7"/>
  <c r="O12" i="7"/>
  <c r="U12" i="7"/>
  <c r="E12" i="7"/>
  <c r="J12" i="7"/>
  <c r="P12" i="7"/>
  <c r="V12" i="7"/>
  <c r="Y12" i="7"/>
  <c r="AH11" i="6"/>
  <c r="D13" i="7"/>
  <c r="O13" i="7"/>
  <c r="U13" i="7"/>
  <c r="E13" i="7"/>
  <c r="J13" i="7"/>
  <c r="P13" i="7"/>
  <c r="V13" i="7"/>
  <c r="Y13" i="7"/>
  <c r="AH12" i="6"/>
  <c r="D14" i="7"/>
  <c r="O14" i="7"/>
  <c r="U14" i="7"/>
  <c r="E14" i="7"/>
  <c r="J14" i="7"/>
  <c r="P14" i="7"/>
  <c r="V14" i="7"/>
  <c r="Y14" i="7"/>
  <c r="AH13" i="6"/>
  <c r="D15" i="7"/>
  <c r="O15" i="7"/>
  <c r="U15" i="7"/>
  <c r="E15" i="7"/>
  <c r="J15" i="7"/>
  <c r="P15" i="7"/>
  <c r="V15" i="7"/>
  <c r="Y15" i="7"/>
  <c r="AH14" i="6"/>
  <c r="D16" i="7"/>
  <c r="O16" i="7"/>
  <c r="U16" i="7"/>
  <c r="E16" i="7"/>
  <c r="J16" i="7"/>
  <c r="P16" i="7"/>
  <c r="V16" i="7"/>
  <c r="Y16" i="7"/>
  <c r="AH15" i="6"/>
  <c r="D17" i="7"/>
  <c r="O17" i="7"/>
  <c r="U17" i="7"/>
  <c r="E17" i="7"/>
  <c r="J17" i="7"/>
  <c r="P17" i="7"/>
  <c r="V17" i="7"/>
  <c r="Y17" i="7"/>
  <c r="AH16" i="6"/>
  <c r="D18" i="7"/>
  <c r="O18" i="7"/>
  <c r="U18" i="7"/>
  <c r="E18" i="7"/>
  <c r="J18" i="7"/>
  <c r="P18" i="7"/>
  <c r="V18" i="7"/>
  <c r="Y18" i="7"/>
  <c r="AH17" i="6"/>
  <c r="D19" i="7"/>
  <c r="O19" i="7"/>
  <c r="U19" i="7"/>
  <c r="E19" i="7"/>
  <c r="J19" i="7"/>
  <c r="P19" i="7"/>
  <c r="V19" i="7"/>
  <c r="Y19" i="7"/>
  <c r="AH18" i="6"/>
  <c r="D20" i="7"/>
  <c r="O20" i="7"/>
  <c r="U20" i="7"/>
  <c r="E20" i="7"/>
  <c r="J20" i="7"/>
  <c r="P20" i="7"/>
  <c r="V20" i="7"/>
  <c r="Y20" i="7"/>
  <c r="AH19" i="6"/>
  <c r="D21" i="7"/>
  <c r="O21" i="7"/>
  <c r="U21" i="7"/>
  <c r="E21" i="7"/>
  <c r="J21" i="7"/>
  <c r="P21" i="7"/>
  <c r="V21" i="7"/>
  <c r="Y21" i="7"/>
  <c r="AH20" i="6"/>
  <c r="D22" i="7"/>
  <c r="O22" i="7"/>
  <c r="U22" i="7"/>
  <c r="E22" i="7"/>
  <c r="J22" i="7"/>
  <c r="P22" i="7"/>
  <c r="V22" i="7"/>
  <c r="Y22" i="7"/>
  <c r="AH21" i="6"/>
  <c r="D23" i="7"/>
  <c r="O23" i="7"/>
  <c r="U23" i="7"/>
  <c r="E23" i="7"/>
  <c r="J23" i="7"/>
  <c r="P23" i="7"/>
  <c r="V23" i="7"/>
  <c r="Y23" i="7"/>
  <c r="AH22" i="6"/>
  <c r="D24" i="7"/>
  <c r="O24" i="7"/>
  <c r="U24" i="7"/>
  <c r="E24" i="7"/>
  <c r="J24" i="7"/>
  <c r="P24" i="7"/>
  <c r="V24" i="7"/>
  <c r="Y24" i="7"/>
  <c r="AH23" i="6"/>
  <c r="D25" i="7"/>
  <c r="O25" i="7"/>
  <c r="U25" i="7"/>
  <c r="E25" i="7"/>
  <c r="J25" i="7"/>
  <c r="P25" i="7"/>
  <c r="V25" i="7"/>
  <c r="Y25" i="7"/>
  <c r="AH24" i="6"/>
  <c r="D26" i="7"/>
  <c r="O26" i="7"/>
  <c r="U26" i="7"/>
  <c r="E26" i="7"/>
  <c r="J26" i="7"/>
  <c r="P26" i="7"/>
  <c r="V26" i="7"/>
  <c r="Y26" i="7"/>
  <c r="AH25" i="6"/>
  <c r="D27" i="7"/>
  <c r="O27" i="7"/>
  <c r="U27" i="7"/>
  <c r="E27" i="7"/>
  <c r="J27" i="7"/>
  <c r="P27" i="7"/>
  <c r="V27" i="7"/>
  <c r="Y27" i="7"/>
  <c r="AH26" i="6"/>
  <c r="D28" i="7"/>
  <c r="O28" i="7"/>
  <c r="U28" i="7"/>
  <c r="E28" i="7"/>
  <c r="J28" i="7"/>
  <c r="P28" i="7"/>
  <c r="V28" i="7"/>
  <c r="Y28" i="7"/>
  <c r="AH27" i="6"/>
  <c r="D29" i="7"/>
  <c r="O29" i="7"/>
  <c r="U29" i="7"/>
  <c r="E29" i="7"/>
  <c r="J29" i="7"/>
  <c r="P29" i="7"/>
  <c r="V29" i="7"/>
  <c r="Y29" i="7"/>
  <c r="AH28" i="6"/>
  <c r="D30" i="7"/>
  <c r="O30" i="7"/>
  <c r="U30" i="7"/>
  <c r="E30" i="7"/>
  <c r="J30" i="7"/>
  <c r="P30" i="7"/>
  <c r="V30" i="7"/>
  <c r="Y30" i="7"/>
  <c r="AH29" i="6"/>
  <c r="D31" i="7"/>
  <c r="O31" i="7"/>
  <c r="U31" i="7"/>
  <c r="E31" i="7"/>
  <c r="J31" i="7"/>
  <c r="P31" i="7"/>
  <c r="V31" i="7"/>
  <c r="Y31" i="7"/>
  <c r="AH30" i="6"/>
  <c r="D32" i="7"/>
  <c r="O32" i="7"/>
  <c r="U32" i="7"/>
  <c r="E32" i="7"/>
  <c r="J32" i="7"/>
  <c r="P32" i="7"/>
  <c r="V32" i="7"/>
  <c r="Y32" i="7"/>
  <c r="AH31" i="6"/>
  <c r="D33" i="7"/>
  <c r="O33" i="7"/>
  <c r="U33" i="7"/>
  <c r="E33" i="7"/>
  <c r="J33" i="7"/>
  <c r="P33" i="7"/>
  <c r="V33" i="7"/>
  <c r="Y33" i="7"/>
  <c r="AH32" i="6"/>
  <c r="D34" i="7"/>
  <c r="O34" i="7"/>
  <c r="U34" i="7"/>
  <c r="E34" i="7"/>
  <c r="J34" i="7"/>
  <c r="P34" i="7"/>
  <c r="V34" i="7"/>
  <c r="Y34" i="7"/>
  <c r="AH33" i="6"/>
  <c r="D35" i="7"/>
  <c r="O35" i="7"/>
  <c r="U35" i="7"/>
  <c r="E35" i="7"/>
  <c r="J35" i="7"/>
  <c r="P35" i="7"/>
  <c r="V35" i="7"/>
  <c r="Y35" i="7"/>
  <c r="AH34" i="6"/>
  <c r="D36" i="7"/>
  <c r="O36" i="7"/>
  <c r="U36" i="7"/>
  <c r="E36" i="7"/>
  <c r="J36" i="7"/>
  <c r="P36" i="7"/>
  <c r="V36" i="7"/>
  <c r="Y36" i="7"/>
  <c r="AH35" i="6"/>
  <c r="D37" i="7"/>
  <c r="O37" i="7"/>
  <c r="U37" i="7"/>
  <c r="E37" i="7"/>
  <c r="J37" i="7"/>
  <c r="P37" i="7"/>
  <c r="V37" i="7"/>
  <c r="Y37" i="7"/>
  <c r="AH36" i="6"/>
  <c r="D38" i="7"/>
  <c r="O38" i="7"/>
  <c r="U38" i="7"/>
  <c r="E38" i="7"/>
  <c r="J38" i="7"/>
  <c r="P38" i="7"/>
  <c r="V38" i="7"/>
  <c r="Y38" i="7"/>
  <c r="AH37" i="6"/>
  <c r="D39" i="7"/>
  <c r="O39" i="7"/>
  <c r="U39" i="7"/>
  <c r="E39" i="7"/>
  <c r="J39" i="7"/>
  <c r="P39" i="7"/>
  <c r="V39" i="7"/>
  <c r="Y39" i="7"/>
  <c r="AH38" i="6"/>
  <c r="D40" i="7"/>
  <c r="O40" i="7"/>
  <c r="U40" i="7"/>
  <c r="E40" i="7"/>
  <c r="J40" i="7"/>
  <c r="P40" i="7"/>
  <c r="V40" i="7"/>
  <c r="Y40" i="7"/>
  <c r="AH39" i="6"/>
  <c r="D41" i="7"/>
  <c r="O41" i="7"/>
  <c r="U41" i="7"/>
  <c r="E41" i="7"/>
  <c r="J41" i="7"/>
  <c r="P41" i="7"/>
  <c r="V41" i="7"/>
  <c r="Y41" i="7"/>
  <c r="AH40" i="6"/>
  <c r="D42" i="7"/>
  <c r="O42" i="7"/>
  <c r="U42" i="7"/>
  <c r="E42" i="7"/>
  <c r="J42" i="7"/>
  <c r="P42" i="7"/>
  <c r="V42" i="7"/>
  <c r="Y42" i="7"/>
  <c r="AH41" i="6"/>
  <c r="D43" i="7"/>
  <c r="O43" i="7"/>
  <c r="U43" i="7"/>
  <c r="E43" i="7"/>
  <c r="J43" i="7"/>
  <c r="P43" i="7"/>
  <c r="V43" i="7"/>
  <c r="Y43" i="7"/>
  <c r="AH42" i="6"/>
  <c r="D44" i="7"/>
  <c r="O44" i="7"/>
  <c r="U44" i="7"/>
  <c r="E44" i="7"/>
  <c r="J44" i="7"/>
  <c r="P44" i="7"/>
  <c r="V44" i="7"/>
  <c r="Y44" i="7"/>
  <c r="AH43" i="6"/>
  <c r="D45" i="7"/>
  <c r="O45" i="7"/>
  <c r="U45" i="7"/>
  <c r="E45" i="7"/>
  <c r="J45" i="7"/>
  <c r="P45" i="7"/>
  <c r="V45" i="7"/>
  <c r="Y45" i="7"/>
  <c r="AH44" i="6"/>
  <c r="D46" i="7"/>
  <c r="O46" i="7"/>
  <c r="U46" i="7"/>
  <c r="E46" i="7"/>
  <c r="J46" i="7"/>
  <c r="P46" i="7"/>
  <c r="V46" i="7"/>
  <c r="Y46" i="7"/>
  <c r="AH45" i="6"/>
  <c r="D47" i="7"/>
  <c r="O47" i="7"/>
  <c r="U47" i="7"/>
  <c r="E47" i="7"/>
  <c r="J47" i="7"/>
  <c r="P47" i="7"/>
  <c r="V47" i="7"/>
  <c r="Y47" i="7"/>
  <c r="AH46" i="6"/>
  <c r="D48" i="7"/>
  <c r="O48" i="7"/>
  <c r="U48" i="7"/>
  <c r="E48" i="7"/>
  <c r="J48" i="7"/>
  <c r="P48" i="7"/>
  <c r="V48" i="7"/>
  <c r="Y48" i="7"/>
  <c r="AH47" i="6"/>
  <c r="D49" i="7"/>
  <c r="O49" i="7"/>
  <c r="U49" i="7"/>
  <c r="E49" i="7"/>
  <c r="J49" i="7"/>
  <c r="P49" i="7"/>
  <c r="V49" i="7"/>
  <c r="Y49" i="7"/>
  <c r="AH48" i="6"/>
  <c r="D50" i="7"/>
  <c r="O50" i="7"/>
  <c r="U50" i="7"/>
  <c r="E50" i="7"/>
  <c r="J50" i="7"/>
  <c r="P50" i="7"/>
  <c r="V50" i="7"/>
  <c r="Y50" i="7"/>
  <c r="AH49" i="6"/>
  <c r="D51" i="7"/>
  <c r="O51" i="7"/>
  <c r="U51" i="7"/>
  <c r="E51" i="7"/>
  <c r="J51" i="7"/>
  <c r="P51" i="7"/>
  <c r="V51" i="7"/>
  <c r="Y51" i="7"/>
  <c r="AH50" i="6"/>
  <c r="D52" i="7"/>
  <c r="O52" i="7"/>
  <c r="U52" i="7"/>
  <c r="E52" i="7"/>
  <c r="J52" i="7"/>
  <c r="P52" i="7"/>
  <c r="V52" i="7"/>
  <c r="Y52" i="7"/>
  <c r="AH51" i="6"/>
  <c r="D53" i="7"/>
  <c r="O53" i="7"/>
  <c r="U53" i="7"/>
  <c r="E53" i="7"/>
  <c r="J53" i="7"/>
  <c r="P53" i="7"/>
  <c r="V53" i="7"/>
  <c r="Y53" i="7"/>
  <c r="AH52" i="6"/>
  <c r="D54" i="7"/>
  <c r="O54" i="7"/>
  <c r="U54" i="7"/>
  <c r="E54" i="7"/>
  <c r="J54" i="7"/>
  <c r="P54" i="7"/>
  <c r="V54" i="7"/>
  <c r="Y54" i="7"/>
  <c r="AH53" i="6"/>
  <c r="AH55" i="6"/>
  <c r="D9" i="8"/>
  <c r="O9" i="8"/>
  <c r="U9" i="8"/>
  <c r="E9" i="8"/>
  <c r="J9" i="8"/>
  <c r="P9" i="8"/>
  <c r="V9" i="8"/>
  <c r="Y9" i="8"/>
  <c r="AG8" i="6"/>
  <c r="D10" i="8"/>
  <c r="O10" i="8"/>
  <c r="U10" i="8"/>
  <c r="E10" i="8"/>
  <c r="J10" i="8"/>
  <c r="P10" i="8"/>
  <c r="V10" i="8"/>
  <c r="Y10" i="8"/>
  <c r="AG9" i="6"/>
  <c r="D11" i="8"/>
  <c r="O11" i="8"/>
  <c r="U11" i="8"/>
  <c r="E11" i="8"/>
  <c r="J11" i="8"/>
  <c r="P11" i="8"/>
  <c r="V11" i="8"/>
  <c r="Y11" i="8"/>
  <c r="AG10" i="6"/>
  <c r="D12" i="8"/>
  <c r="O12" i="8"/>
  <c r="U12" i="8"/>
  <c r="E12" i="8"/>
  <c r="J12" i="8"/>
  <c r="P12" i="8"/>
  <c r="V12" i="8"/>
  <c r="Y12" i="8"/>
  <c r="AG11" i="6"/>
  <c r="D13" i="8"/>
  <c r="O13" i="8"/>
  <c r="U13" i="8"/>
  <c r="E13" i="8"/>
  <c r="J13" i="8"/>
  <c r="P13" i="8"/>
  <c r="V13" i="8"/>
  <c r="Y13" i="8"/>
  <c r="AG12" i="6"/>
  <c r="D14" i="8"/>
  <c r="O14" i="8"/>
  <c r="U14" i="8"/>
  <c r="E14" i="8"/>
  <c r="J14" i="8"/>
  <c r="P14" i="8"/>
  <c r="V14" i="8"/>
  <c r="Y14" i="8"/>
  <c r="AG13" i="6"/>
  <c r="D15" i="8"/>
  <c r="O15" i="8"/>
  <c r="U15" i="8"/>
  <c r="E15" i="8"/>
  <c r="J15" i="8"/>
  <c r="P15" i="8"/>
  <c r="V15" i="8"/>
  <c r="Y15" i="8"/>
  <c r="AG14" i="6"/>
  <c r="D16" i="8"/>
  <c r="O16" i="8"/>
  <c r="U16" i="8"/>
  <c r="E16" i="8"/>
  <c r="J16" i="8"/>
  <c r="P16" i="8"/>
  <c r="V16" i="8"/>
  <c r="Y16" i="8"/>
  <c r="AG15" i="6"/>
  <c r="D17" i="8"/>
  <c r="O17" i="8"/>
  <c r="U17" i="8"/>
  <c r="E17" i="8"/>
  <c r="J17" i="8"/>
  <c r="P17" i="8"/>
  <c r="V17" i="8"/>
  <c r="Y17" i="8"/>
  <c r="AG16" i="6"/>
  <c r="D18" i="8"/>
  <c r="O18" i="8"/>
  <c r="U18" i="8"/>
  <c r="E18" i="8"/>
  <c r="J18" i="8"/>
  <c r="P18" i="8"/>
  <c r="V18" i="8"/>
  <c r="Y18" i="8"/>
  <c r="AG17" i="6"/>
  <c r="D19" i="8"/>
  <c r="O19" i="8"/>
  <c r="U19" i="8"/>
  <c r="E19" i="8"/>
  <c r="J19" i="8"/>
  <c r="P19" i="8"/>
  <c r="V19" i="8"/>
  <c r="Y19" i="8"/>
  <c r="AG18" i="6"/>
  <c r="D20" i="8"/>
  <c r="O20" i="8"/>
  <c r="U20" i="8"/>
  <c r="E20" i="8"/>
  <c r="J20" i="8"/>
  <c r="P20" i="8"/>
  <c r="V20" i="8"/>
  <c r="Y20" i="8"/>
  <c r="AG19" i="6"/>
  <c r="D21" i="8"/>
  <c r="O21" i="8"/>
  <c r="U21" i="8"/>
  <c r="E21" i="8"/>
  <c r="J21" i="8"/>
  <c r="P21" i="8"/>
  <c r="V21" i="8"/>
  <c r="Y21" i="8"/>
  <c r="AG20" i="6"/>
  <c r="D22" i="8"/>
  <c r="O22" i="8"/>
  <c r="U22" i="8"/>
  <c r="E22" i="8"/>
  <c r="J22" i="8"/>
  <c r="P22" i="8"/>
  <c r="V22" i="8"/>
  <c r="Y22" i="8"/>
  <c r="AG21" i="6"/>
  <c r="D23" i="8"/>
  <c r="O23" i="8"/>
  <c r="U23" i="8"/>
  <c r="E23" i="8"/>
  <c r="J23" i="8"/>
  <c r="P23" i="8"/>
  <c r="V23" i="8"/>
  <c r="Y23" i="8"/>
  <c r="AG22" i="6"/>
  <c r="D24" i="8"/>
  <c r="O24" i="8"/>
  <c r="U24" i="8"/>
  <c r="E24" i="8"/>
  <c r="J24" i="8"/>
  <c r="P24" i="8"/>
  <c r="V24" i="8"/>
  <c r="Y24" i="8"/>
  <c r="AG23" i="6"/>
  <c r="D25" i="8"/>
  <c r="O25" i="8"/>
  <c r="U25" i="8"/>
  <c r="E25" i="8"/>
  <c r="J25" i="8"/>
  <c r="P25" i="8"/>
  <c r="V25" i="8"/>
  <c r="Y25" i="8"/>
  <c r="AG24" i="6"/>
  <c r="D26" i="8"/>
  <c r="O26" i="8"/>
  <c r="U26" i="8"/>
  <c r="E26" i="8"/>
  <c r="J26" i="8"/>
  <c r="P26" i="8"/>
  <c r="V26" i="8"/>
  <c r="Y26" i="8"/>
  <c r="AG25" i="6"/>
  <c r="D27" i="8"/>
  <c r="O27" i="8"/>
  <c r="U27" i="8"/>
  <c r="E27" i="8"/>
  <c r="J27" i="8"/>
  <c r="P27" i="8"/>
  <c r="V27" i="8"/>
  <c r="Y27" i="8"/>
  <c r="AG26" i="6"/>
  <c r="D28" i="8"/>
  <c r="O28" i="8"/>
  <c r="U28" i="8"/>
  <c r="E28" i="8"/>
  <c r="J28" i="8"/>
  <c r="P28" i="8"/>
  <c r="V28" i="8"/>
  <c r="Y28" i="8"/>
  <c r="AG27" i="6"/>
  <c r="D29" i="8"/>
  <c r="O29" i="8"/>
  <c r="U29" i="8"/>
  <c r="E29" i="8"/>
  <c r="J29" i="8"/>
  <c r="P29" i="8"/>
  <c r="V29" i="8"/>
  <c r="Y29" i="8"/>
  <c r="AG28" i="6"/>
  <c r="D30" i="8"/>
  <c r="O30" i="8"/>
  <c r="U30" i="8"/>
  <c r="E30" i="8"/>
  <c r="J30" i="8"/>
  <c r="P30" i="8"/>
  <c r="V30" i="8"/>
  <c r="Y30" i="8"/>
  <c r="AG29" i="6"/>
  <c r="D31" i="8"/>
  <c r="O31" i="8"/>
  <c r="U31" i="8"/>
  <c r="E31" i="8"/>
  <c r="J31" i="8"/>
  <c r="P31" i="8"/>
  <c r="V31" i="8"/>
  <c r="Y31" i="8"/>
  <c r="AG30" i="6"/>
  <c r="D32" i="8"/>
  <c r="O32" i="8"/>
  <c r="U32" i="8"/>
  <c r="E32" i="8"/>
  <c r="J32" i="8"/>
  <c r="P32" i="8"/>
  <c r="V32" i="8"/>
  <c r="Y32" i="8"/>
  <c r="AG31" i="6"/>
  <c r="D33" i="8"/>
  <c r="O33" i="8"/>
  <c r="U33" i="8"/>
  <c r="E33" i="8"/>
  <c r="J33" i="8"/>
  <c r="P33" i="8"/>
  <c r="V33" i="8"/>
  <c r="Y33" i="8"/>
  <c r="AG32" i="6"/>
  <c r="D34" i="8"/>
  <c r="O34" i="8"/>
  <c r="U34" i="8"/>
  <c r="E34" i="8"/>
  <c r="J34" i="8"/>
  <c r="P34" i="8"/>
  <c r="V34" i="8"/>
  <c r="Y34" i="8"/>
  <c r="AG33" i="6"/>
  <c r="D35" i="8"/>
  <c r="O35" i="8"/>
  <c r="U35" i="8"/>
  <c r="E35" i="8"/>
  <c r="J35" i="8"/>
  <c r="P35" i="8"/>
  <c r="V35" i="8"/>
  <c r="Y35" i="8"/>
  <c r="AG34" i="6"/>
  <c r="D36" i="8"/>
  <c r="O36" i="8"/>
  <c r="U36" i="8"/>
  <c r="E36" i="8"/>
  <c r="J36" i="8"/>
  <c r="P36" i="8"/>
  <c r="V36" i="8"/>
  <c r="Y36" i="8"/>
  <c r="AG35" i="6"/>
  <c r="D37" i="8"/>
  <c r="O37" i="8"/>
  <c r="U37" i="8"/>
  <c r="E37" i="8"/>
  <c r="J37" i="8"/>
  <c r="P37" i="8"/>
  <c r="V37" i="8"/>
  <c r="Y37" i="8"/>
  <c r="AG36" i="6"/>
  <c r="D38" i="8"/>
  <c r="O38" i="8"/>
  <c r="U38" i="8"/>
  <c r="E38" i="8"/>
  <c r="J38" i="8"/>
  <c r="P38" i="8"/>
  <c r="V38" i="8"/>
  <c r="Y38" i="8"/>
  <c r="AG37" i="6"/>
  <c r="D39" i="8"/>
  <c r="O39" i="8"/>
  <c r="U39" i="8"/>
  <c r="E39" i="8"/>
  <c r="J39" i="8"/>
  <c r="P39" i="8"/>
  <c r="V39" i="8"/>
  <c r="Y39" i="8"/>
  <c r="AG38" i="6"/>
  <c r="D40" i="8"/>
  <c r="O40" i="8"/>
  <c r="U40" i="8"/>
  <c r="E40" i="8"/>
  <c r="J40" i="8"/>
  <c r="P40" i="8"/>
  <c r="V40" i="8"/>
  <c r="Y40" i="8"/>
  <c r="AG39" i="6"/>
  <c r="D41" i="8"/>
  <c r="O41" i="8"/>
  <c r="U41" i="8"/>
  <c r="E41" i="8"/>
  <c r="J41" i="8"/>
  <c r="P41" i="8"/>
  <c r="V41" i="8"/>
  <c r="Y41" i="8"/>
  <c r="AG40" i="6"/>
  <c r="D42" i="8"/>
  <c r="O42" i="8"/>
  <c r="U42" i="8"/>
  <c r="E42" i="8"/>
  <c r="J42" i="8"/>
  <c r="P42" i="8"/>
  <c r="V42" i="8"/>
  <c r="Y42" i="8"/>
  <c r="AG41" i="6"/>
  <c r="D43" i="8"/>
  <c r="O43" i="8"/>
  <c r="U43" i="8"/>
  <c r="E43" i="8"/>
  <c r="J43" i="8"/>
  <c r="P43" i="8"/>
  <c r="V43" i="8"/>
  <c r="Y43" i="8"/>
  <c r="AG42" i="6"/>
  <c r="D44" i="8"/>
  <c r="O44" i="8"/>
  <c r="U44" i="8"/>
  <c r="E44" i="8"/>
  <c r="J44" i="8"/>
  <c r="P44" i="8"/>
  <c r="V44" i="8"/>
  <c r="Y44" i="8"/>
  <c r="AG43" i="6"/>
  <c r="D45" i="8"/>
  <c r="O45" i="8"/>
  <c r="U45" i="8"/>
  <c r="E45" i="8"/>
  <c r="J45" i="8"/>
  <c r="P45" i="8"/>
  <c r="V45" i="8"/>
  <c r="Y45" i="8"/>
  <c r="AG44" i="6"/>
  <c r="D46" i="8"/>
  <c r="O46" i="8"/>
  <c r="U46" i="8"/>
  <c r="E46" i="8"/>
  <c r="J46" i="8"/>
  <c r="P46" i="8"/>
  <c r="V46" i="8"/>
  <c r="Y46" i="8"/>
  <c r="AG45" i="6"/>
  <c r="D47" i="8"/>
  <c r="O47" i="8"/>
  <c r="U47" i="8"/>
  <c r="E47" i="8"/>
  <c r="J47" i="8"/>
  <c r="P47" i="8"/>
  <c r="V47" i="8"/>
  <c r="Y47" i="8"/>
  <c r="AG46" i="6"/>
  <c r="D48" i="8"/>
  <c r="O48" i="8"/>
  <c r="U48" i="8"/>
  <c r="E48" i="8"/>
  <c r="J48" i="8"/>
  <c r="P48" i="8"/>
  <c r="V48" i="8"/>
  <c r="Y48" i="8"/>
  <c r="AG47" i="6"/>
  <c r="D49" i="8"/>
  <c r="O49" i="8"/>
  <c r="U49" i="8"/>
  <c r="E49" i="8"/>
  <c r="J49" i="8"/>
  <c r="P49" i="8"/>
  <c r="V49" i="8"/>
  <c r="Y49" i="8"/>
  <c r="AG48" i="6"/>
  <c r="D50" i="8"/>
  <c r="O50" i="8"/>
  <c r="U50" i="8"/>
  <c r="E50" i="8"/>
  <c r="J50" i="8"/>
  <c r="P50" i="8"/>
  <c r="V50" i="8"/>
  <c r="Y50" i="8"/>
  <c r="AG49" i="6"/>
  <c r="D51" i="8"/>
  <c r="O51" i="8"/>
  <c r="U51" i="8"/>
  <c r="E51" i="8"/>
  <c r="J51" i="8"/>
  <c r="P51" i="8"/>
  <c r="V51" i="8"/>
  <c r="Y51" i="8"/>
  <c r="AG50" i="6"/>
  <c r="D52" i="8"/>
  <c r="O52" i="8"/>
  <c r="U52" i="8"/>
  <c r="E52" i="8"/>
  <c r="J52" i="8"/>
  <c r="P52" i="8"/>
  <c r="V52" i="8"/>
  <c r="Y52" i="8"/>
  <c r="AG51" i="6"/>
  <c r="D53" i="8"/>
  <c r="O53" i="8"/>
  <c r="U53" i="8"/>
  <c r="E53" i="8"/>
  <c r="J53" i="8"/>
  <c r="P53" i="8"/>
  <c r="V53" i="8"/>
  <c r="Y53" i="8"/>
  <c r="AG52" i="6"/>
  <c r="D54" i="8"/>
  <c r="O54" i="8"/>
  <c r="U54" i="8"/>
  <c r="E54" i="8"/>
  <c r="J54" i="8"/>
  <c r="P54" i="8"/>
  <c r="V54" i="8"/>
  <c r="Y54" i="8"/>
  <c r="AG53" i="6"/>
  <c r="AG55" i="6"/>
  <c r="AH33" i="9"/>
  <c r="S9" i="9"/>
  <c r="R9" i="9"/>
  <c r="X9" i="9"/>
  <c r="S10" i="9"/>
  <c r="R10" i="9"/>
  <c r="X10" i="9"/>
  <c r="S12" i="9"/>
  <c r="R12" i="9"/>
  <c r="X12" i="9"/>
  <c r="S13" i="9"/>
  <c r="R13" i="9"/>
  <c r="X13" i="9"/>
  <c r="S14" i="9"/>
  <c r="R14" i="9"/>
  <c r="AG26" i="9"/>
  <c r="X14" i="9"/>
  <c r="S15" i="9"/>
  <c r="R15" i="9"/>
  <c r="X15" i="9"/>
  <c r="S16" i="9"/>
  <c r="R16" i="9"/>
  <c r="X16" i="9"/>
  <c r="S17" i="9"/>
  <c r="R17" i="9"/>
  <c r="X17" i="9"/>
  <c r="S18" i="9"/>
  <c r="R18" i="9"/>
  <c r="X18" i="9"/>
  <c r="S19" i="9"/>
  <c r="R19" i="9"/>
  <c r="X19" i="9"/>
  <c r="S20" i="9"/>
  <c r="R20" i="9"/>
  <c r="X20" i="9"/>
  <c r="S21" i="9"/>
  <c r="R21" i="9"/>
  <c r="X21" i="9"/>
  <c r="S22" i="9"/>
  <c r="R22" i="9"/>
  <c r="X22" i="9"/>
  <c r="S23" i="9"/>
  <c r="R23" i="9"/>
  <c r="X23" i="9"/>
  <c r="S24" i="9"/>
  <c r="R24" i="9"/>
  <c r="X24" i="9"/>
  <c r="S25" i="9"/>
  <c r="R25" i="9"/>
  <c r="X25" i="9"/>
  <c r="S26" i="9"/>
  <c r="R26" i="9"/>
  <c r="X26" i="9"/>
  <c r="S27" i="9"/>
  <c r="R27" i="9"/>
  <c r="X27" i="9"/>
  <c r="S28" i="9"/>
  <c r="R28" i="9"/>
  <c r="X28" i="9"/>
  <c r="S29" i="9"/>
  <c r="R29" i="9"/>
  <c r="X29" i="9"/>
  <c r="S30" i="9"/>
  <c r="R30" i="9"/>
  <c r="X30" i="9"/>
  <c r="S31" i="9"/>
  <c r="R31" i="9"/>
  <c r="X31" i="9"/>
  <c r="S32" i="9"/>
  <c r="R32" i="9"/>
  <c r="X32" i="9"/>
  <c r="S33" i="9"/>
  <c r="R33" i="9"/>
  <c r="X33" i="9"/>
  <c r="S34" i="9"/>
  <c r="R34" i="9"/>
  <c r="X34" i="9"/>
  <c r="S35" i="9"/>
  <c r="R35" i="9"/>
  <c r="X35" i="9"/>
  <c r="S36" i="9"/>
  <c r="R36" i="9"/>
  <c r="X36" i="9"/>
  <c r="S37" i="9"/>
  <c r="R37" i="9"/>
  <c r="X37" i="9"/>
  <c r="S38" i="9"/>
  <c r="R38" i="9"/>
  <c r="X38" i="9"/>
  <c r="S39" i="9"/>
  <c r="R39" i="9"/>
  <c r="X39" i="9"/>
  <c r="S40" i="9"/>
  <c r="R40" i="9"/>
  <c r="X40" i="9"/>
  <c r="S41" i="9"/>
  <c r="R41" i="9"/>
  <c r="X41" i="9"/>
  <c r="S42" i="9"/>
  <c r="R42" i="9"/>
  <c r="X42" i="9"/>
  <c r="S43" i="9"/>
  <c r="R43" i="9"/>
  <c r="X43" i="9"/>
  <c r="S44" i="9"/>
  <c r="R44" i="9"/>
  <c r="X44" i="9"/>
  <c r="S45" i="9"/>
  <c r="R45" i="9"/>
  <c r="X45" i="9"/>
  <c r="S46" i="9"/>
  <c r="R46" i="9"/>
  <c r="X46" i="9"/>
  <c r="S47" i="9"/>
  <c r="R47" i="9"/>
  <c r="X47" i="9"/>
  <c r="S48" i="9"/>
  <c r="R48" i="9"/>
  <c r="X48" i="9"/>
  <c r="S49" i="9"/>
  <c r="R49" i="9"/>
  <c r="X49" i="9"/>
  <c r="S50" i="9"/>
  <c r="R50" i="9"/>
  <c r="X50" i="9"/>
  <c r="S51" i="9"/>
  <c r="R51" i="9"/>
  <c r="X51" i="9"/>
  <c r="S52" i="9"/>
  <c r="R52" i="9"/>
  <c r="X52" i="9"/>
  <c r="S53" i="9"/>
  <c r="R53" i="9"/>
  <c r="X53" i="9"/>
  <c r="S54" i="9"/>
  <c r="R54" i="9"/>
  <c r="X54" i="9"/>
  <c r="AG30" i="9"/>
  <c r="Z9" i="9"/>
  <c r="Z10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M9" i="9"/>
  <c r="AA9" i="9"/>
  <c r="M10" i="9"/>
  <c r="AA10" i="9"/>
  <c r="M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G54" i="9"/>
  <c r="AG50" i="9"/>
  <c r="AG46" i="9"/>
  <c r="AG55" i="9"/>
  <c r="AG51" i="9"/>
  <c r="AG47" i="9"/>
  <c r="AB9" i="9"/>
  <c r="AB10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D9" i="9"/>
  <c r="AD10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K54" i="9"/>
  <c r="I54" i="9"/>
  <c r="G54" i="9"/>
  <c r="F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I53" i="9"/>
  <c r="G53" i="9"/>
  <c r="F53" i="9"/>
  <c r="C53" i="9"/>
  <c r="B53" i="9"/>
  <c r="K52" i="9"/>
  <c r="I52" i="9"/>
  <c r="G52" i="9"/>
  <c r="F52" i="9"/>
  <c r="C52" i="9"/>
  <c r="B52" i="9"/>
  <c r="K51" i="9"/>
  <c r="I51" i="9"/>
  <c r="G51" i="9"/>
  <c r="F51" i="9"/>
  <c r="C51" i="9"/>
  <c r="B51" i="9"/>
  <c r="K50" i="9"/>
  <c r="I50" i="9"/>
  <c r="G50" i="9"/>
  <c r="F50" i="9"/>
  <c r="C50" i="9"/>
  <c r="B50" i="9"/>
  <c r="K49" i="9"/>
  <c r="I49" i="9"/>
  <c r="G49" i="9"/>
  <c r="F49" i="9"/>
  <c r="C49" i="9"/>
  <c r="B49" i="9"/>
  <c r="K48" i="9"/>
  <c r="I48" i="9"/>
  <c r="G48" i="9"/>
  <c r="F48" i="9"/>
  <c r="C48" i="9"/>
  <c r="B48" i="9"/>
  <c r="K47" i="9"/>
  <c r="I47" i="9"/>
  <c r="G47" i="9"/>
  <c r="F47" i="9"/>
  <c r="C47" i="9"/>
  <c r="B47" i="9"/>
  <c r="K46" i="9"/>
  <c r="I46" i="9"/>
  <c r="G46" i="9"/>
  <c r="F46" i="9"/>
  <c r="C46" i="9"/>
  <c r="B46" i="9"/>
  <c r="K45" i="9"/>
  <c r="I45" i="9"/>
  <c r="G45" i="9"/>
  <c r="F45" i="9"/>
  <c r="C45" i="9"/>
  <c r="B45" i="9"/>
  <c r="K44" i="9"/>
  <c r="I44" i="9"/>
  <c r="G44" i="9"/>
  <c r="F44" i="9"/>
  <c r="C44" i="9"/>
  <c r="B44" i="9"/>
  <c r="K43" i="9"/>
  <c r="I43" i="9"/>
  <c r="G43" i="9"/>
  <c r="F43" i="9"/>
  <c r="C43" i="9"/>
  <c r="B43" i="9"/>
  <c r="K42" i="9"/>
  <c r="I42" i="9"/>
  <c r="G42" i="9"/>
  <c r="F42" i="9"/>
  <c r="C42" i="9"/>
  <c r="B42" i="9"/>
  <c r="K41" i="9"/>
  <c r="I41" i="9"/>
  <c r="G41" i="9"/>
  <c r="F41" i="9"/>
  <c r="C41" i="9"/>
  <c r="B41" i="9"/>
  <c r="K40" i="9"/>
  <c r="I40" i="9"/>
  <c r="G40" i="9"/>
  <c r="F40" i="9"/>
  <c r="C40" i="9"/>
  <c r="B40" i="9"/>
  <c r="K39" i="9"/>
  <c r="I39" i="9"/>
  <c r="G39" i="9"/>
  <c r="F39" i="9"/>
  <c r="C39" i="9"/>
  <c r="B39" i="9"/>
  <c r="K38" i="9"/>
  <c r="I38" i="9"/>
  <c r="G38" i="9"/>
  <c r="F38" i="9"/>
  <c r="C38" i="9"/>
  <c r="B38" i="9"/>
  <c r="K37" i="9"/>
  <c r="I37" i="9"/>
  <c r="G37" i="9"/>
  <c r="F37" i="9"/>
  <c r="C37" i="9"/>
  <c r="B37" i="9"/>
  <c r="K36" i="9"/>
  <c r="I36" i="9"/>
  <c r="G36" i="9"/>
  <c r="F36" i="9"/>
  <c r="C36" i="9"/>
  <c r="B36" i="9"/>
  <c r="K35" i="9"/>
  <c r="I35" i="9"/>
  <c r="G35" i="9"/>
  <c r="F35" i="9"/>
  <c r="C35" i="9"/>
  <c r="B35" i="9"/>
  <c r="K34" i="9"/>
  <c r="I34" i="9"/>
  <c r="G34" i="9"/>
  <c r="F34" i="9"/>
  <c r="C34" i="9"/>
  <c r="B34" i="9"/>
  <c r="K33" i="9"/>
  <c r="I33" i="9"/>
  <c r="G33" i="9"/>
  <c r="F33" i="9"/>
  <c r="C33" i="9"/>
  <c r="B33" i="9"/>
  <c r="K32" i="9"/>
  <c r="I32" i="9"/>
  <c r="G32" i="9"/>
  <c r="F32" i="9"/>
  <c r="C32" i="9"/>
  <c r="B32" i="9"/>
  <c r="K31" i="9"/>
  <c r="I31" i="9"/>
  <c r="G31" i="9"/>
  <c r="F31" i="9"/>
  <c r="C31" i="9"/>
  <c r="B31" i="9"/>
  <c r="K30" i="9"/>
  <c r="I30" i="9"/>
  <c r="G30" i="9"/>
  <c r="F30" i="9"/>
  <c r="C30" i="9"/>
  <c r="B30" i="9"/>
  <c r="K29" i="9"/>
  <c r="I29" i="9"/>
  <c r="G29" i="9"/>
  <c r="F29" i="9"/>
  <c r="C29" i="9"/>
  <c r="B29" i="9"/>
  <c r="K28" i="9"/>
  <c r="I28" i="9"/>
  <c r="G28" i="9"/>
  <c r="F28" i="9"/>
  <c r="C28" i="9"/>
  <c r="B28" i="9"/>
  <c r="K27" i="9"/>
  <c r="I27" i="9"/>
  <c r="G27" i="9"/>
  <c r="F27" i="9"/>
  <c r="C27" i="9"/>
  <c r="B27" i="9"/>
  <c r="K26" i="9"/>
  <c r="I26" i="9"/>
  <c r="G26" i="9"/>
  <c r="F26" i="9"/>
  <c r="C26" i="9"/>
  <c r="B26" i="9"/>
  <c r="K25" i="9"/>
  <c r="I25" i="9"/>
  <c r="G25" i="9"/>
  <c r="F25" i="9"/>
  <c r="C25" i="9"/>
  <c r="B25" i="9"/>
  <c r="K24" i="9"/>
  <c r="I24" i="9"/>
  <c r="G24" i="9"/>
  <c r="F24" i="9"/>
  <c r="C24" i="9"/>
  <c r="B24" i="9"/>
  <c r="K23" i="9"/>
  <c r="I23" i="9"/>
  <c r="G23" i="9"/>
  <c r="F23" i="9"/>
  <c r="C23" i="9"/>
  <c r="B23" i="9"/>
  <c r="K22" i="9"/>
  <c r="I22" i="9"/>
  <c r="G22" i="9"/>
  <c r="F22" i="9"/>
  <c r="C22" i="9"/>
  <c r="B22" i="9"/>
  <c r="K21" i="9"/>
  <c r="I21" i="9"/>
  <c r="G21" i="9"/>
  <c r="F21" i="9"/>
  <c r="C21" i="9"/>
  <c r="B21" i="9"/>
  <c r="K20" i="9"/>
  <c r="I20" i="9"/>
  <c r="G20" i="9"/>
  <c r="F20" i="9"/>
  <c r="C20" i="9"/>
  <c r="B20" i="9"/>
  <c r="K19" i="9"/>
  <c r="I19" i="9"/>
  <c r="G19" i="9"/>
  <c r="F19" i="9"/>
  <c r="C19" i="9"/>
  <c r="B19" i="9"/>
  <c r="K18" i="9"/>
  <c r="I18" i="9"/>
  <c r="G18" i="9"/>
  <c r="F18" i="9"/>
  <c r="C18" i="9"/>
  <c r="B18" i="9"/>
  <c r="K17" i="9"/>
  <c r="I17" i="9"/>
  <c r="G17" i="9"/>
  <c r="F17" i="9"/>
  <c r="C17" i="9"/>
  <c r="B17" i="9"/>
  <c r="K16" i="9"/>
  <c r="I16" i="9"/>
  <c r="G16" i="9"/>
  <c r="F16" i="9"/>
  <c r="C16" i="9"/>
  <c r="B16" i="9"/>
  <c r="K15" i="9"/>
  <c r="I15" i="9"/>
  <c r="G15" i="9"/>
  <c r="F15" i="9"/>
  <c r="C15" i="9"/>
  <c r="B15" i="9"/>
  <c r="K14" i="9"/>
  <c r="I14" i="9"/>
  <c r="G14" i="9"/>
  <c r="F14" i="9"/>
  <c r="C14" i="9"/>
  <c r="B14" i="9"/>
  <c r="K13" i="9"/>
  <c r="I13" i="9"/>
  <c r="G13" i="9"/>
  <c r="F13" i="9"/>
  <c r="C13" i="9"/>
  <c r="B13" i="9"/>
  <c r="K12" i="9"/>
  <c r="I12" i="9"/>
  <c r="G12" i="9"/>
  <c r="F12" i="9"/>
  <c r="C12" i="9"/>
  <c r="B12" i="9"/>
  <c r="K11" i="9"/>
  <c r="I11" i="9"/>
  <c r="G11" i="9"/>
  <c r="F11" i="9"/>
  <c r="C11" i="9"/>
  <c r="B11" i="9"/>
  <c r="K10" i="9"/>
  <c r="I10" i="9"/>
  <c r="G10" i="9"/>
  <c r="F10" i="9"/>
  <c r="C10" i="9"/>
  <c r="B10" i="9"/>
  <c r="K9" i="9"/>
  <c r="I9" i="9"/>
  <c r="G9" i="9"/>
  <c r="F9" i="9"/>
  <c r="C9" i="9"/>
  <c r="B9" i="9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I33" i="7"/>
  <c r="AG30" i="7"/>
  <c r="AH33" i="7"/>
  <c r="AI33" i="8"/>
  <c r="AI32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AH33" i="8"/>
  <c r="AG30" i="8"/>
  <c r="AH32" i="8"/>
  <c r="Y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K54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I53" i="8"/>
  <c r="G53" i="8"/>
  <c r="F53" i="8"/>
  <c r="C53" i="8"/>
  <c r="B53" i="8"/>
  <c r="K52" i="8"/>
  <c r="I52" i="8"/>
  <c r="G52" i="8"/>
  <c r="F52" i="8"/>
  <c r="C52" i="8"/>
  <c r="B52" i="8"/>
  <c r="K51" i="8"/>
  <c r="I51" i="8"/>
  <c r="G51" i="8"/>
  <c r="F51" i="8"/>
  <c r="C51" i="8"/>
  <c r="B51" i="8"/>
  <c r="K50" i="8"/>
  <c r="I50" i="8"/>
  <c r="G50" i="8"/>
  <c r="F50" i="8"/>
  <c r="C50" i="8"/>
  <c r="B50" i="8"/>
  <c r="K49" i="8"/>
  <c r="I49" i="8"/>
  <c r="G49" i="8"/>
  <c r="F49" i="8"/>
  <c r="C49" i="8"/>
  <c r="B49" i="8"/>
  <c r="K48" i="8"/>
  <c r="I48" i="8"/>
  <c r="G48" i="8"/>
  <c r="F48" i="8"/>
  <c r="C48" i="8"/>
  <c r="B48" i="8"/>
  <c r="K47" i="8"/>
  <c r="I47" i="8"/>
  <c r="G47" i="8"/>
  <c r="F47" i="8"/>
  <c r="C47" i="8"/>
  <c r="B47" i="8"/>
  <c r="K46" i="8"/>
  <c r="I46" i="8"/>
  <c r="G46" i="8"/>
  <c r="F46" i="8"/>
  <c r="C46" i="8"/>
  <c r="B46" i="8"/>
  <c r="K45" i="8"/>
  <c r="I45" i="8"/>
  <c r="G45" i="8"/>
  <c r="F45" i="8"/>
  <c r="C45" i="8"/>
  <c r="B45" i="8"/>
  <c r="K44" i="8"/>
  <c r="I44" i="8"/>
  <c r="G44" i="8"/>
  <c r="F44" i="8"/>
  <c r="C44" i="8"/>
  <c r="B44" i="8"/>
  <c r="K43" i="8"/>
  <c r="I43" i="8"/>
  <c r="G43" i="8"/>
  <c r="F43" i="8"/>
  <c r="C43" i="8"/>
  <c r="B43" i="8"/>
  <c r="K42" i="8"/>
  <c r="I42" i="8"/>
  <c r="G42" i="8"/>
  <c r="F42" i="8"/>
  <c r="C42" i="8"/>
  <c r="B42" i="8"/>
  <c r="K41" i="8"/>
  <c r="I41" i="8"/>
  <c r="G41" i="8"/>
  <c r="F41" i="8"/>
  <c r="C41" i="8"/>
  <c r="B41" i="8"/>
  <c r="K40" i="8"/>
  <c r="I40" i="8"/>
  <c r="G40" i="8"/>
  <c r="F40" i="8"/>
  <c r="C40" i="8"/>
  <c r="B40" i="8"/>
  <c r="K39" i="8"/>
  <c r="I39" i="8"/>
  <c r="G39" i="8"/>
  <c r="F39" i="8"/>
  <c r="C39" i="8"/>
  <c r="B39" i="8"/>
  <c r="K38" i="8"/>
  <c r="I38" i="8"/>
  <c r="G38" i="8"/>
  <c r="F38" i="8"/>
  <c r="C38" i="8"/>
  <c r="B38" i="8"/>
  <c r="K37" i="8"/>
  <c r="I37" i="8"/>
  <c r="G37" i="8"/>
  <c r="F37" i="8"/>
  <c r="C37" i="8"/>
  <c r="B37" i="8"/>
  <c r="K36" i="8"/>
  <c r="I36" i="8"/>
  <c r="G36" i="8"/>
  <c r="F36" i="8"/>
  <c r="C36" i="8"/>
  <c r="B36" i="8"/>
  <c r="K35" i="8"/>
  <c r="I35" i="8"/>
  <c r="G35" i="8"/>
  <c r="F35" i="8"/>
  <c r="C35" i="8"/>
  <c r="B35" i="8"/>
  <c r="K34" i="8"/>
  <c r="I34" i="8"/>
  <c r="G34" i="8"/>
  <c r="F34" i="8"/>
  <c r="C34" i="8"/>
  <c r="B34" i="8"/>
  <c r="K33" i="8"/>
  <c r="I33" i="8"/>
  <c r="G33" i="8"/>
  <c r="F33" i="8"/>
  <c r="C33" i="8"/>
  <c r="B33" i="8"/>
  <c r="K32" i="8"/>
  <c r="I32" i="8"/>
  <c r="G32" i="8"/>
  <c r="F32" i="8"/>
  <c r="C32" i="8"/>
  <c r="B32" i="8"/>
  <c r="K31" i="8"/>
  <c r="I31" i="8"/>
  <c r="G31" i="8"/>
  <c r="F31" i="8"/>
  <c r="C31" i="8"/>
  <c r="B31" i="8"/>
  <c r="K30" i="8"/>
  <c r="I30" i="8"/>
  <c r="G30" i="8"/>
  <c r="F30" i="8"/>
  <c r="C30" i="8"/>
  <c r="B30" i="8"/>
  <c r="K29" i="8"/>
  <c r="I29" i="8"/>
  <c r="G29" i="8"/>
  <c r="F29" i="8"/>
  <c r="C29" i="8"/>
  <c r="B29" i="8"/>
  <c r="K28" i="8"/>
  <c r="I28" i="8"/>
  <c r="G28" i="8"/>
  <c r="F28" i="8"/>
  <c r="C28" i="8"/>
  <c r="B28" i="8"/>
  <c r="K27" i="8"/>
  <c r="I27" i="8"/>
  <c r="G27" i="8"/>
  <c r="F27" i="8"/>
  <c r="C27" i="8"/>
  <c r="B27" i="8"/>
  <c r="K26" i="8"/>
  <c r="I26" i="8"/>
  <c r="G26" i="8"/>
  <c r="F26" i="8"/>
  <c r="C26" i="8"/>
  <c r="B26" i="8"/>
  <c r="K25" i="8"/>
  <c r="I25" i="8"/>
  <c r="G25" i="8"/>
  <c r="F25" i="8"/>
  <c r="C25" i="8"/>
  <c r="B25" i="8"/>
  <c r="K24" i="8"/>
  <c r="I24" i="8"/>
  <c r="G24" i="8"/>
  <c r="F24" i="8"/>
  <c r="C24" i="8"/>
  <c r="B24" i="8"/>
  <c r="K23" i="8"/>
  <c r="I23" i="8"/>
  <c r="G23" i="8"/>
  <c r="F23" i="8"/>
  <c r="C23" i="8"/>
  <c r="B23" i="8"/>
  <c r="K22" i="8"/>
  <c r="I22" i="8"/>
  <c r="G22" i="8"/>
  <c r="F22" i="8"/>
  <c r="C22" i="8"/>
  <c r="B22" i="8"/>
  <c r="K21" i="8"/>
  <c r="I21" i="8"/>
  <c r="G21" i="8"/>
  <c r="F21" i="8"/>
  <c r="C21" i="8"/>
  <c r="B21" i="8"/>
  <c r="K20" i="8"/>
  <c r="I20" i="8"/>
  <c r="G20" i="8"/>
  <c r="F20" i="8"/>
  <c r="C20" i="8"/>
  <c r="B20" i="8"/>
  <c r="K19" i="8"/>
  <c r="I19" i="8"/>
  <c r="G19" i="8"/>
  <c r="F19" i="8"/>
  <c r="C19" i="8"/>
  <c r="B19" i="8"/>
  <c r="K18" i="8"/>
  <c r="I18" i="8"/>
  <c r="G18" i="8"/>
  <c r="F18" i="8"/>
  <c r="C18" i="8"/>
  <c r="B18" i="8"/>
  <c r="K17" i="8"/>
  <c r="I17" i="8"/>
  <c r="G17" i="8"/>
  <c r="F17" i="8"/>
  <c r="C17" i="8"/>
  <c r="B17" i="8"/>
  <c r="K16" i="8"/>
  <c r="I16" i="8"/>
  <c r="G16" i="8"/>
  <c r="F16" i="8"/>
  <c r="C16" i="8"/>
  <c r="B16" i="8"/>
  <c r="K15" i="8"/>
  <c r="I15" i="8"/>
  <c r="G15" i="8"/>
  <c r="F15" i="8"/>
  <c r="C15" i="8"/>
  <c r="B15" i="8"/>
  <c r="K14" i="8"/>
  <c r="I14" i="8"/>
  <c r="G14" i="8"/>
  <c r="F14" i="8"/>
  <c r="C14" i="8"/>
  <c r="B14" i="8"/>
  <c r="K13" i="8"/>
  <c r="I13" i="8"/>
  <c r="G13" i="8"/>
  <c r="F13" i="8"/>
  <c r="C13" i="8"/>
  <c r="B13" i="8"/>
  <c r="K12" i="8"/>
  <c r="I12" i="8"/>
  <c r="G12" i="8"/>
  <c r="F12" i="8"/>
  <c r="C12" i="8"/>
  <c r="B12" i="8"/>
  <c r="K11" i="8"/>
  <c r="I11" i="8"/>
  <c r="G11" i="8"/>
  <c r="F11" i="8"/>
  <c r="C11" i="8"/>
  <c r="B11" i="8"/>
  <c r="K10" i="8"/>
  <c r="I10" i="8"/>
  <c r="G10" i="8"/>
  <c r="F10" i="8"/>
  <c r="C10" i="8"/>
  <c r="B10" i="8"/>
  <c r="K9" i="8"/>
  <c r="I9" i="8"/>
  <c r="G9" i="8"/>
  <c r="F9" i="8"/>
  <c r="C9" i="8"/>
  <c r="B9" i="8"/>
  <c r="S9" i="7"/>
  <c r="R9" i="7"/>
  <c r="X9" i="7"/>
  <c r="S10" i="7"/>
  <c r="R10" i="7"/>
  <c r="X10" i="7"/>
  <c r="S11" i="7"/>
  <c r="R11" i="7"/>
  <c r="X11" i="7"/>
  <c r="S12" i="7"/>
  <c r="R12" i="7"/>
  <c r="X12" i="7"/>
  <c r="S13" i="7"/>
  <c r="R13" i="7"/>
  <c r="X13" i="7"/>
  <c r="S14" i="7"/>
  <c r="R14" i="7"/>
  <c r="AG26" i="7"/>
  <c r="X14" i="7"/>
  <c r="S15" i="7"/>
  <c r="R15" i="7"/>
  <c r="X15" i="7"/>
  <c r="S16" i="7"/>
  <c r="R16" i="7"/>
  <c r="X16" i="7"/>
  <c r="S17" i="7"/>
  <c r="R17" i="7"/>
  <c r="X17" i="7"/>
  <c r="S18" i="7"/>
  <c r="R18" i="7"/>
  <c r="X18" i="7"/>
  <c r="S19" i="7"/>
  <c r="R19" i="7"/>
  <c r="X19" i="7"/>
  <c r="S20" i="7"/>
  <c r="R20" i="7"/>
  <c r="X20" i="7"/>
  <c r="S21" i="7"/>
  <c r="R21" i="7"/>
  <c r="X21" i="7"/>
  <c r="S22" i="7"/>
  <c r="R22" i="7"/>
  <c r="X22" i="7"/>
  <c r="S23" i="7"/>
  <c r="R23" i="7"/>
  <c r="X23" i="7"/>
  <c r="S24" i="7"/>
  <c r="R24" i="7"/>
  <c r="X24" i="7"/>
  <c r="S25" i="7"/>
  <c r="R25" i="7"/>
  <c r="X25" i="7"/>
  <c r="S26" i="7"/>
  <c r="R26" i="7"/>
  <c r="X26" i="7"/>
  <c r="S27" i="7"/>
  <c r="R27" i="7"/>
  <c r="X27" i="7"/>
  <c r="S28" i="7"/>
  <c r="R28" i="7"/>
  <c r="X28" i="7"/>
  <c r="S29" i="7"/>
  <c r="R29" i="7"/>
  <c r="X29" i="7"/>
  <c r="S30" i="7"/>
  <c r="R30" i="7"/>
  <c r="X30" i="7"/>
  <c r="S31" i="7"/>
  <c r="R31" i="7"/>
  <c r="X31" i="7"/>
  <c r="S32" i="7"/>
  <c r="R32" i="7"/>
  <c r="X32" i="7"/>
  <c r="S33" i="7"/>
  <c r="R33" i="7"/>
  <c r="X33" i="7"/>
  <c r="S34" i="7"/>
  <c r="R34" i="7"/>
  <c r="X34" i="7"/>
  <c r="S35" i="7"/>
  <c r="R35" i="7"/>
  <c r="X35" i="7"/>
  <c r="S36" i="7"/>
  <c r="R36" i="7"/>
  <c r="X36" i="7"/>
  <c r="S37" i="7"/>
  <c r="R37" i="7"/>
  <c r="X37" i="7"/>
  <c r="S38" i="7"/>
  <c r="R38" i="7"/>
  <c r="X38" i="7"/>
  <c r="S39" i="7"/>
  <c r="R39" i="7"/>
  <c r="X39" i="7"/>
  <c r="S40" i="7"/>
  <c r="R40" i="7"/>
  <c r="X40" i="7"/>
  <c r="S41" i="7"/>
  <c r="R41" i="7"/>
  <c r="X41" i="7"/>
  <c r="S42" i="7"/>
  <c r="R42" i="7"/>
  <c r="X42" i="7"/>
  <c r="S43" i="7"/>
  <c r="R43" i="7"/>
  <c r="X43" i="7"/>
  <c r="S44" i="7"/>
  <c r="R44" i="7"/>
  <c r="X44" i="7"/>
  <c r="S45" i="7"/>
  <c r="R45" i="7"/>
  <c r="X45" i="7"/>
  <c r="S46" i="7"/>
  <c r="R46" i="7"/>
  <c r="X46" i="7"/>
  <c r="S47" i="7"/>
  <c r="R47" i="7"/>
  <c r="X47" i="7"/>
  <c r="S48" i="7"/>
  <c r="R48" i="7"/>
  <c r="X48" i="7"/>
  <c r="S49" i="7"/>
  <c r="R49" i="7"/>
  <c r="X49" i="7"/>
  <c r="S50" i="7"/>
  <c r="R50" i="7"/>
  <c r="X50" i="7"/>
  <c r="S51" i="7"/>
  <c r="R51" i="7"/>
  <c r="X51" i="7"/>
  <c r="S52" i="7"/>
  <c r="R52" i="7"/>
  <c r="X52" i="7"/>
  <c r="S53" i="7"/>
  <c r="R53" i="7"/>
  <c r="X53" i="7"/>
  <c r="S54" i="7"/>
  <c r="R54" i="7"/>
  <c r="X54" i="7"/>
  <c r="X56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K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I53" i="7"/>
  <c r="G53" i="7"/>
  <c r="F53" i="7"/>
  <c r="C53" i="7"/>
  <c r="B53" i="7"/>
  <c r="K52" i="7"/>
  <c r="I52" i="7"/>
  <c r="G52" i="7"/>
  <c r="F52" i="7"/>
  <c r="C52" i="7"/>
  <c r="B52" i="7"/>
  <c r="K51" i="7"/>
  <c r="I51" i="7"/>
  <c r="G51" i="7"/>
  <c r="F51" i="7"/>
  <c r="C51" i="7"/>
  <c r="B51" i="7"/>
  <c r="K50" i="7"/>
  <c r="I50" i="7"/>
  <c r="G50" i="7"/>
  <c r="F50" i="7"/>
  <c r="C50" i="7"/>
  <c r="B50" i="7"/>
  <c r="K49" i="7"/>
  <c r="I49" i="7"/>
  <c r="G49" i="7"/>
  <c r="F49" i="7"/>
  <c r="C49" i="7"/>
  <c r="B49" i="7"/>
  <c r="K48" i="7"/>
  <c r="I48" i="7"/>
  <c r="G48" i="7"/>
  <c r="F48" i="7"/>
  <c r="C48" i="7"/>
  <c r="B48" i="7"/>
  <c r="K47" i="7"/>
  <c r="I47" i="7"/>
  <c r="G47" i="7"/>
  <c r="F47" i="7"/>
  <c r="C47" i="7"/>
  <c r="B47" i="7"/>
  <c r="K46" i="7"/>
  <c r="I46" i="7"/>
  <c r="G46" i="7"/>
  <c r="F46" i="7"/>
  <c r="C46" i="7"/>
  <c r="B46" i="7"/>
  <c r="K45" i="7"/>
  <c r="I45" i="7"/>
  <c r="G45" i="7"/>
  <c r="F45" i="7"/>
  <c r="C45" i="7"/>
  <c r="B45" i="7"/>
  <c r="K44" i="7"/>
  <c r="I44" i="7"/>
  <c r="G44" i="7"/>
  <c r="F44" i="7"/>
  <c r="C44" i="7"/>
  <c r="B44" i="7"/>
  <c r="K43" i="7"/>
  <c r="I43" i="7"/>
  <c r="G43" i="7"/>
  <c r="F43" i="7"/>
  <c r="C43" i="7"/>
  <c r="B43" i="7"/>
  <c r="K42" i="7"/>
  <c r="I42" i="7"/>
  <c r="G42" i="7"/>
  <c r="F42" i="7"/>
  <c r="C42" i="7"/>
  <c r="B42" i="7"/>
  <c r="K41" i="7"/>
  <c r="I41" i="7"/>
  <c r="G41" i="7"/>
  <c r="F41" i="7"/>
  <c r="C41" i="7"/>
  <c r="B41" i="7"/>
  <c r="K40" i="7"/>
  <c r="I40" i="7"/>
  <c r="G40" i="7"/>
  <c r="F40" i="7"/>
  <c r="C40" i="7"/>
  <c r="B40" i="7"/>
  <c r="K39" i="7"/>
  <c r="I39" i="7"/>
  <c r="G39" i="7"/>
  <c r="F39" i="7"/>
  <c r="C39" i="7"/>
  <c r="B39" i="7"/>
  <c r="K38" i="7"/>
  <c r="I38" i="7"/>
  <c r="G38" i="7"/>
  <c r="F38" i="7"/>
  <c r="C38" i="7"/>
  <c r="B38" i="7"/>
  <c r="K37" i="7"/>
  <c r="I37" i="7"/>
  <c r="G37" i="7"/>
  <c r="F37" i="7"/>
  <c r="C37" i="7"/>
  <c r="B37" i="7"/>
  <c r="K36" i="7"/>
  <c r="I36" i="7"/>
  <c r="G36" i="7"/>
  <c r="F36" i="7"/>
  <c r="C36" i="7"/>
  <c r="B36" i="7"/>
  <c r="K35" i="7"/>
  <c r="I35" i="7"/>
  <c r="G35" i="7"/>
  <c r="F35" i="7"/>
  <c r="C35" i="7"/>
  <c r="B35" i="7"/>
  <c r="K34" i="7"/>
  <c r="I34" i="7"/>
  <c r="G34" i="7"/>
  <c r="F34" i="7"/>
  <c r="C34" i="7"/>
  <c r="B34" i="7"/>
  <c r="K33" i="7"/>
  <c r="I33" i="7"/>
  <c r="G33" i="7"/>
  <c r="F33" i="7"/>
  <c r="C33" i="7"/>
  <c r="B33" i="7"/>
  <c r="K32" i="7"/>
  <c r="I32" i="7"/>
  <c r="G32" i="7"/>
  <c r="F32" i="7"/>
  <c r="C32" i="7"/>
  <c r="B32" i="7"/>
  <c r="K31" i="7"/>
  <c r="I31" i="7"/>
  <c r="G31" i="7"/>
  <c r="F31" i="7"/>
  <c r="C31" i="7"/>
  <c r="B31" i="7"/>
  <c r="K30" i="7"/>
  <c r="I30" i="7"/>
  <c r="G30" i="7"/>
  <c r="F30" i="7"/>
  <c r="C30" i="7"/>
  <c r="B30" i="7"/>
  <c r="K29" i="7"/>
  <c r="I29" i="7"/>
  <c r="G29" i="7"/>
  <c r="F29" i="7"/>
  <c r="C29" i="7"/>
  <c r="B29" i="7"/>
  <c r="K28" i="7"/>
  <c r="I28" i="7"/>
  <c r="G28" i="7"/>
  <c r="F28" i="7"/>
  <c r="C28" i="7"/>
  <c r="B28" i="7"/>
  <c r="K27" i="7"/>
  <c r="I27" i="7"/>
  <c r="G27" i="7"/>
  <c r="F27" i="7"/>
  <c r="C27" i="7"/>
  <c r="B27" i="7"/>
  <c r="K26" i="7"/>
  <c r="I26" i="7"/>
  <c r="G26" i="7"/>
  <c r="F26" i="7"/>
  <c r="C26" i="7"/>
  <c r="B26" i="7"/>
  <c r="K25" i="7"/>
  <c r="I25" i="7"/>
  <c r="G25" i="7"/>
  <c r="F25" i="7"/>
  <c r="C25" i="7"/>
  <c r="B25" i="7"/>
  <c r="K24" i="7"/>
  <c r="I24" i="7"/>
  <c r="G24" i="7"/>
  <c r="F24" i="7"/>
  <c r="C24" i="7"/>
  <c r="B24" i="7"/>
  <c r="K23" i="7"/>
  <c r="I23" i="7"/>
  <c r="G23" i="7"/>
  <c r="F23" i="7"/>
  <c r="C23" i="7"/>
  <c r="B23" i="7"/>
  <c r="K22" i="7"/>
  <c r="I22" i="7"/>
  <c r="G22" i="7"/>
  <c r="F22" i="7"/>
  <c r="C22" i="7"/>
  <c r="B22" i="7"/>
  <c r="K21" i="7"/>
  <c r="I21" i="7"/>
  <c r="G21" i="7"/>
  <c r="F21" i="7"/>
  <c r="C21" i="7"/>
  <c r="B21" i="7"/>
  <c r="K20" i="7"/>
  <c r="I20" i="7"/>
  <c r="G20" i="7"/>
  <c r="F20" i="7"/>
  <c r="C20" i="7"/>
  <c r="B20" i="7"/>
  <c r="K19" i="7"/>
  <c r="I19" i="7"/>
  <c r="G19" i="7"/>
  <c r="F19" i="7"/>
  <c r="C19" i="7"/>
  <c r="B19" i="7"/>
  <c r="K18" i="7"/>
  <c r="I18" i="7"/>
  <c r="G18" i="7"/>
  <c r="F18" i="7"/>
  <c r="C18" i="7"/>
  <c r="B18" i="7"/>
  <c r="K17" i="7"/>
  <c r="I17" i="7"/>
  <c r="G17" i="7"/>
  <c r="F17" i="7"/>
  <c r="C17" i="7"/>
  <c r="B17" i="7"/>
  <c r="K16" i="7"/>
  <c r="I16" i="7"/>
  <c r="G16" i="7"/>
  <c r="F16" i="7"/>
  <c r="C16" i="7"/>
  <c r="B16" i="7"/>
  <c r="K15" i="7"/>
  <c r="I15" i="7"/>
  <c r="G15" i="7"/>
  <c r="F15" i="7"/>
  <c r="C15" i="7"/>
  <c r="B15" i="7"/>
  <c r="K14" i="7"/>
  <c r="I14" i="7"/>
  <c r="G14" i="7"/>
  <c r="F14" i="7"/>
  <c r="C14" i="7"/>
  <c r="B14" i="7"/>
  <c r="K13" i="7"/>
  <c r="I13" i="7"/>
  <c r="G13" i="7"/>
  <c r="F13" i="7"/>
  <c r="C13" i="7"/>
  <c r="B13" i="7"/>
  <c r="K12" i="7"/>
  <c r="I12" i="7"/>
  <c r="G12" i="7"/>
  <c r="F12" i="7"/>
  <c r="C12" i="7"/>
  <c r="B12" i="7"/>
  <c r="K11" i="7"/>
  <c r="I11" i="7"/>
  <c r="G11" i="7"/>
  <c r="F11" i="7"/>
  <c r="C11" i="7"/>
  <c r="B11" i="7"/>
  <c r="K10" i="7"/>
  <c r="I10" i="7"/>
  <c r="G10" i="7"/>
  <c r="F10" i="7"/>
  <c r="C10" i="7"/>
  <c r="B10" i="7"/>
  <c r="K9" i="7"/>
  <c r="I9" i="7"/>
  <c r="G9" i="7"/>
  <c r="F9" i="7"/>
  <c r="C9" i="7"/>
  <c r="B9" i="7"/>
  <c r="AA33" i="6"/>
  <c r="AA30" i="6"/>
  <c r="AA27" i="6"/>
  <c r="AA24" i="6"/>
  <c r="AA21" i="6"/>
  <c r="AA18" i="6"/>
  <c r="AA15" i="6"/>
  <c r="AA12" i="6"/>
  <c r="AA9" i="6"/>
  <c r="Y33" i="6"/>
  <c r="Y30" i="6"/>
  <c r="Y27" i="6"/>
  <c r="Y24" i="6"/>
  <c r="Y21" i="6"/>
  <c r="Y18" i="6"/>
  <c r="Y15" i="6"/>
  <c r="Y12" i="6"/>
  <c r="Y9" i="6"/>
  <c r="W33" i="6"/>
  <c r="W30" i="6"/>
  <c r="W27" i="6"/>
  <c r="W24" i="6"/>
  <c r="W21" i="6"/>
  <c r="W18" i="6"/>
  <c r="W15" i="6"/>
  <c r="W12" i="6"/>
  <c r="W9" i="6"/>
  <c r="S9" i="6"/>
  <c r="AB9" i="6"/>
  <c r="S12" i="6"/>
  <c r="AB12" i="6"/>
  <c r="S15" i="6"/>
  <c r="AB15" i="6"/>
  <c r="S18" i="6"/>
  <c r="AB18" i="6"/>
  <c r="S21" i="6"/>
  <c r="AB21" i="6"/>
  <c r="S24" i="6"/>
  <c r="AB24" i="6"/>
  <c r="S27" i="6"/>
  <c r="AB27" i="6"/>
  <c r="S30" i="6"/>
  <c r="AB30" i="6"/>
  <c r="S33" i="6"/>
  <c r="AB33" i="6"/>
  <c r="AB35" i="6"/>
  <c r="Z9" i="6"/>
  <c r="Z12" i="6"/>
  <c r="Z15" i="6"/>
  <c r="Z18" i="6"/>
  <c r="Z21" i="6"/>
  <c r="Z24" i="6"/>
  <c r="Z27" i="6"/>
  <c r="Z30" i="6"/>
  <c r="Z33" i="6"/>
  <c r="Z35" i="6"/>
  <c r="X9" i="6"/>
  <c r="X27" i="6"/>
  <c r="X33" i="6"/>
  <c r="X30" i="6"/>
  <c r="X24" i="6"/>
  <c r="X21" i="6"/>
  <c r="X18" i="6"/>
  <c r="X15" i="6"/>
  <c r="X12" i="6"/>
  <c r="X35" i="6"/>
  <c r="S35" i="6"/>
  <c r="D9" i="6"/>
  <c r="U11" i="9"/>
  <c r="V11" i="9"/>
  <c r="Y11" i="9"/>
  <c r="AI10" i="6"/>
  <c r="AI55" i="6"/>
  <c r="R11" i="9"/>
  <c r="Y56" i="9"/>
  <c r="Z11" i="9"/>
  <c r="Z56" i="9"/>
  <c r="AA11" i="9"/>
  <c r="AA56" i="9"/>
  <c r="AB11" i="9"/>
  <c r="AB56" i="9"/>
  <c r="S11" i="9"/>
  <c r="X11" i="9"/>
  <c r="X56" i="9"/>
  <c r="AD56" i="9"/>
  <c r="AD11" i="9"/>
  <c r="AD55" i="9"/>
</calcChain>
</file>

<file path=xl/sharedStrings.xml><?xml version="1.0" encoding="utf-8"?>
<sst xmlns="http://schemas.openxmlformats.org/spreadsheetml/2006/main" count="623" uniqueCount="109">
  <si>
    <t>Risiko der Varianten</t>
  </si>
  <si>
    <t>Optimale Variante:</t>
  </si>
  <si>
    <t>Szenarien: Bevölkerungswachstum</t>
  </si>
  <si>
    <t>Szenarien: Umsetzung STEK</t>
  </si>
  <si>
    <t>Variante 1</t>
  </si>
  <si>
    <t>Risiko [CHF]</t>
  </si>
  <si>
    <t>Kosten [CHF]</t>
  </si>
  <si>
    <t>Eintrittsw'keit ℙ :</t>
  </si>
  <si>
    <t xml:space="preserve">SB1: ℙ = </t>
  </si>
  <si>
    <t xml:space="preserve">SB2: ℙ = </t>
  </si>
  <si>
    <t xml:space="preserve">SB3: ℙ = </t>
  </si>
  <si>
    <t xml:space="preserve">SU1: ℙ = </t>
  </si>
  <si>
    <t>SB1/SU1:</t>
  </si>
  <si>
    <t xml:space="preserve">SU2: ℙ = </t>
  </si>
  <si>
    <t xml:space="preserve">SU3: ℙ = </t>
  </si>
  <si>
    <t>SB1/SU2:</t>
  </si>
  <si>
    <t>SB1/SU3:</t>
  </si>
  <si>
    <t>SB3/SU1:</t>
  </si>
  <si>
    <t>SB3/SU2:</t>
  </si>
  <si>
    <t>SB3/SU3:</t>
  </si>
  <si>
    <t>SB2/SU3:</t>
  </si>
  <si>
    <t>SB2/SU2:</t>
  </si>
  <si>
    <t>SB2/SU1:</t>
  </si>
  <si>
    <t>Variante 2</t>
  </si>
  <si>
    <t>Variante 3</t>
  </si>
  <si>
    <t>Totales Risiko:</t>
  </si>
  <si>
    <t>Szenarien</t>
  </si>
  <si>
    <t>Fahrzeuge pro Tag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</si>
  <si>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</si>
  <si>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</si>
  <si>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t>Bevökerungwachstum:</t>
  </si>
  <si>
    <t>Umsetzung STEK Velostadt:</t>
  </si>
  <si>
    <t>Marktanteil E-Autos: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</si>
  <si>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</si>
  <si>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</si>
  <si>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</si>
  <si>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Szenario SB1</t>
  </si>
  <si>
    <t>Szenario SB2</t>
  </si>
  <si>
    <t>Szenario SB3</t>
  </si>
  <si>
    <t>Szenario SU1</t>
  </si>
  <si>
    <t>Szenario SU2</t>
  </si>
  <si>
    <t>Szenario SU3</t>
  </si>
  <si>
    <t>[konstant über t]</t>
  </si>
  <si>
    <t>Unterhaltskosten</t>
  </si>
  <si>
    <t>Reisezeitkosten</t>
  </si>
  <si>
    <t>Betriebskosten</t>
  </si>
  <si>
    <t>Umweltkosten</t>
  </si>
  <si>
    <t>Unfallkosten</t>
  </si>
  <si>
    <t>Totale Kosten pro Jahr</t>
  </si>
  <si>
    <t>Länge(s): Velo</t>
  </si>
  <si>
    <t>[m]</t>
  </si>
  <si>
    <t>[km]</t>
  </si>
  <si>
    <t>Jahr</t>
  </si>
  <si>
    <t>Breite: Velo</t>
  </si>
  <si>
    <t>Kapazität Velo</t>
  </si>
  <si>
    <t>Radstreifen [m]:</t>
  </si>
  <si>
    <t>Unterführung [m]:</t>
  </si>
  <si>
    <t>Geschwindigkeit:</t>
  </si>
  <si>
    <t>[km/h]</t>
  </si>
  <si>
    <t>MIV</t>
  </si>
  <si>
    <t>Länge(s): MIV</t>
  </si>
  <si>
    <t>Breite: MIV</t>
  </si>
  <si>
    <t>Kapazität MIV</t>
  </si>
  <si>
    <t>Einheitskosten: U</t>
  </si>
  <si>
    <t>Kosten:</t>
  </si>
  <si>
    <t>Unterhaltskosten:</t>
  </si>
  <si>
    <t xml:space="preserve">Radstreifen: </t>
  </si>
  <si>
    <t>850 [CHF/m]</t>
  </si>
  <si>
    <t>Strasse</t>
  </si>
  <si>
    <t>[CHF/m^2]</t>
  </si>
  <si>
    <t>Unterführung:</t>
  </si>
  <si>
    <t>3750 [CHF/m^2]</t>
  </si>
  <si>
    <t>Unterführung</t>
  </si>
  <si>
    <t>Pro Rampe:</t>
  </si>
  <si>
    <t>130'000 CHF</t>
  </si>
  <si>
    <t xml:space="preserve">Baukosten: </t>
  </si>
  <si>
    <t>[CHF]</t>
  </si>
  <si>
    <t>Einheitskosten: TT</t>
  </si>
  <si>
    <t xml:space="preserve">Velo: </t>
  </si>
  <si>
    <t>MIV:</t>
  </si>
  <si>
    <t>Schranke: (+t)</t>
  </si>
  <si>
    <t>[h/Fahrzeug]</t>
  </si>
  <si>
    <t>Einheitskosten: B</t>
  </si>
  <si>
    <t>[CHF/km * DTV]</t>
  </si>
  <si>
    <t>[CH/Fzkm]</t>
  </si>
  <si>
    <t>Schadstoff:</t>
  </si>
  <si>
    <t>Lärm:</t>
  </si>
  <si>
    <t>Einheitskosten: A</t>
  </si>
  <si>
    <t>Unfall(a):</t>
  </si>
  <si>
    <t>EK(a):</t>
  </si>
  <si>
    <t>[CHF/Unfall]</t>
  </si>
  <si>
    <t>[#Unfälle(a)/Pkm]</t>
  </si>
  <si>
    <t>Unfall(b):</t>
  </si>
  <si>
    <t>EK(b):</t>
  </si>
  <si>
    <t>[#Unfälle(b)/Pkm]</t>
  </si>
  <si>
    <t>Unfall(c):</t>
  </si>
  <si>
    <t>EK(c):</t>
  </si>
  <si>
    <t>Summe über T Jahre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</si>
  <si>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</si>
  <si>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t>-</t>
  </si>
  <si>
    <t>[CHF/m]</t>
  </si>
  <si>
    <t>2015-2035 (+5')</t>
  </si>
  <si>
    <t>2036-2060 (+7')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</si>
  <si>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</si>
  <si>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t>konstant 7'</t>
  </si>
  <si>
    <t>7'/Nutzer</t>
  </si>
  <si>
    <t xml:space="preserve">Variante 1 </t>
  </si>
  <si>
    <t xml:space="preserve">Variante 3 </t>
  </si>
  <si>
    <t>Variante 3 (5')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</si>
</sst>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 &quot;CHF&quot;\ * #,##0.00_ ;_ &quot;CHF&quot;\ * \-#,##0.00_ ;_ &quot;CHF&quot;\ * &quot;-&quot;??_ ;_ @_ "/>
    <numFmt numFmtId="164" formatCode="0.000%"/>
    <numFmt numFmtId="165" formatCode="0.0%"/>
    <numFmt numFmtId="166" formatCode="&quot;CHF&quot;\ #,##0.00"/>
    <numFmt numFmtId="167" formatCode="0.0000E+00"/>
    <numFmt numFmtId="168" formatCode="0.00000000"/>
    <numFmt numFmtId="169" formatCode="0.00000E+00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99CCFF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3">
    <xf numFmtId="0" fontId="0" fillId="0" borderId="0" xfId="0"/>
    <xf numFmtId="0" fontId="0" fillId="0" borderId="0" xfId="0" applyFill="1"/>
    <xf numFmtId="0" fontId="0" fillId="0" borderId="0" xfId="0" applyBorder="1"/>
    <xf numFmtId="0" fontId="0" fillId="3" borderId="0" xfId="0" applyFill="1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0" fontId="0" fillId="0" borderId="0" xfId="0" applyNumberFormat="1"/>
    <xf numFmtId="0" fontId="0" fillId="0" borderId="9" xfId="0" applyBorder="1"/>
    <xf numFmtId="0" fontId="0" fillId="0" borderId="22" xfId="0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0" fontId="0" fillId="3" borderId="9" xfId="0" applyFill="1" applyBorder="1"/>
    <xf numFmtId="0" fontId="0" fillId="3" borderId="22" xfId="0" applyFill="1" applyBorder="1"/>
    <xf numFmtId="0" fontId="0" fillId="3" borderId="24" xfId="0" applyFill="1" applyBorder="1"/>
    <xf numFmtId="0" fontId="0" fillId="3" borderId="23" xfId="0" applyFill="1" applyBorder="1"/>
    <xf numFmtId="0" fontId="0" fillId="3" borderId="0" xfId="0" applyFill="1" applyBorder="1"/>
    <xf numFmtId="0" fontId="0" fillId="0" borderId="24" xfId="0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0" fontId="0" fillId="0" borderId="0" xfId="0" applyFill="1" applyAlignment="1">
      <alignment horizontal="center"/>
    </xf>
    <xf numFmtId="165" fontId="0" fillId="0" borderId="24" xfId="0" applyNumberFormat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10" fontId="0" fillId="0" borderId="23" xfId="0" applyNumberFormat="1" applyBorder="1" applyAlignment="1">
      <alignment horizontal="center"/>
    </xf>
    <xf numFmtId="0" fontId="0" fillId="0" borderId="24" xfId="0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/>
    <xf numFmtId="0" fontId="0" fillId="0" borderId="25" xfId="0" applyBorder="1"/>
    <xf numFmtId="0" fontId="0" fillId="0" borderId="21" xfId="0" applyBorder="1" applyAlignment="1"/>
    <xf numFmtId="0" fontId="0" fillId="2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/>
    <xf numFmtId="166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6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21" xfId="0" applyBorder="1" applyAlignment="1">
      <alignment horizontal="center"/>
    </xf>
    <xf numFmtId="0" fontId="0" fillId="0" borderId="19" xfId="0" applyBorder="1"/>
    <xf numFmtId="0" fontId="0" fillId="0" borderId="22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Fill="1" applyBorder="1"/>
    <xf numFmtId="0" fontId="0" fillId="0" borderId="0" xfId="0" applyBorder="1" applyAlignment="1"/>
    <xf numFmtId="167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0" xfId="11"/>
    <xf numFmtId="0" fontId="1" fillId="0" borderId="0" xfId="11" applyBorder="1" applyAlignment="1">
      <alignment horizontal="center"/>
    </xf>
    <xf numFmtId="0" fontId="1" fillId="0" borderId="0" xfId="11" applyAlignment="1">
      <alignment horizontal="center"/>
    </xf>
    <xf numFmtId="0" fontId="10" fillId="0" borderId="0" xfId="11" applyFont="1" applyAlignment="1">
      <alignment vertical="center"/>
    </xf>
    <xf numFmtId="0" fontId="10" fillId="0" borderId="0" xfId="11" applyFont="1" applyBorder="1" applyAlignment="1">
      <alignment horizontal="center" vertical="center"/>
    </xf>
    <xf numFmtId="0" fontId="9" fillId="0" borderId="22" xfId="11" applyFont="1" applyBorder="1"/>
    <xf numFmtId="0" fontId="1" fillId="0" borderId="2" xfId="11" applyBorder="1"/>
    <xf numFmtId="0" fontId="1" fillId="0" borderId="3" xfId="11" applyBorder="1"/>
    <xf numFmtId="0" fontId="1" fillId="6" borderId="18" xfId="11" applyFont="1" applyFill="1" applyBorder="1" applyAlignment="1">
      <alignment horizontal="center" vertical="center"/>
    </xf>
    <xf numFmtId="0" fontId="1" fillId="7" borderId="35" xfId="11" applyFont="1" applyFill="1" applyBorder="1" applyAlignment="1">
      <alignment horizontal="center" vertical="center"/>
    </xf>
    <xf numFmtId="0" fontId="1" fillId="8" borderId="17" xfId="11" applyFont="1" applyFill="1" applyBorder="1" applyAlignment="1">
      <alignment horizontal="center" vertical="center"/>
    </xf>
    <xf numFmtId="0" fontId="1" fillId="0" borderId="0" xfId="11" applyFont="1" applyAlignment="1">
      <alignment horizontal="center" vertical="center"/>
    </xf>
    <xf numFmtId="0" fontId="1" fillId="0" borderId="9" xfId="11" applyBorder="1" applyAlignment="1">
      <alignment horizontal="center"/>
    </xf>
    <xf numFmtId="0" fontId="1" fillId="0" borderId="22" xfId="11" applyBorder="1" applyAlignment="1">
      <alignment horizontal="center"/>
    </xf>
    <xf numFmtId="0" fontId="1" fillId="0" borderId="36" xfId="11" applyFill="1" applyBorder="1" applyAlignment="1">
      <alignment horizontal="left"/>
    </xf>
    <xf numFmtId="0" fontId="1" fillId="0" borderId="0" xfId="11" applyBorder="1"/>
    <xf numFmtId="0" fontId="1" fillId="0" borderId="5" xfId="11" applyBorder="1"/>
    <xf numFmtId="0" fontId="1" fillId="0" borderId="22" xfId="11" applyBorder="1" applyAlignment="1">
      <alignment horizontal="center" vertical="center"/>
    </xf>
    <xf numFmtId="0" fontId="1" fillId="0" borderId="9" xfId="11" applyBorder="1"/>
    <xf numFmtId="0" fontId="1" fillId="0" borderId="22" xfId="11" applyBorder="1"/>
    <xf numFmtId="0" fontId="1" fillId="0" borderId="23" xfId="11" applyBorder="1"/>
    <xf numFmtId="0" fontId="1" fillId="0" borderId="24" xfId="11" applyBorder="1"/>
    <xf numFmtId="0" fontId="1" fillId="9" borderId="9" xfId="11" applyFill="1" applyBorder="1"/>
    <xf numFmtId="0" fontId="1" fillId="9" borderId="22" xfId="11" applyFill="1" applyBorder="1"/>
    <xf numFmtId="0" fontId="1" fillId="0" borderId="23" xfId="11" applyBorder="1" applyAlignment="1">
      <alignment horizontal="center"/>
    </xf>
    <xf numFmtId="0" fontId="1" fillId="0" borderId="16" xfId="11" applyBorder="1"/>
    <xf numFmtId="0" fontId="1" fillId="0" borderId="37" xfId="11" applyBorder="1" applyAlignment="1">
      <alignment horizontal="center"/>
    </xf>
    <xf numFmtId="0" fontId="1" fillId="0" borderId="37" xfId="11" applyBorder="1"/>
    <xf numFmtId="0" fontId="1" fillId="0" borderId="28" xfId="11" applyBorder="1"/>
    <xf numFmtId="0" fontId="1" fillId="0" borderId="4" xfId="11" applyBorder="1" applyAlignment="1">
      <alignment horizontal="center" vertical="center"/>
    </xf>
    <xf numFmtId="1" fontId="1" fillId="6" borderId="37" xfId="11" applyNumberFormat="1" applyFill="1" applyBorder="1" applyAlignment="1">
      <alignment horizontal="center"/>
    </xf>
    <xf numFmtId="1" fontId="1" fillId="7" borderId="37" xfId="11" applyNumberFormat="1" applyFill="1" applyBorder="1" applyAlignment="1">
      <alignment horizontal="center"/>
    </xf>
    <xf numFmtId="1" fontId="1" fillId="8" borderId="37" xfId="11" applyNumberFormat="1" applyFill="1" applyBorder="1" applyAlignment="1">
      <alignment horizontal="center"/>
    </xf>
    <xf numFmtId="1" fontId="1" fillId="8" borderId="14" xfId="11" applyNumberFormat="1" applyFill="1" applyBorder="1" applyAlignment="1">
      <alignment horizontal="center"/>
    </xf>
    <xf numFmtId="165" fontId="0" fillId="6" borderId="16" xfId="12" applyNumberFormat="1" applyFont="1" applyFill="1" applyBorder="1" applyAlignment="1">
      <alignment horizontal="center"/>
    </xf>
    <xf numFmtId="165" fontId="1" fillId="7" borderId="37" xfId="11" applyNumberFormat="1" applyFill="1" applyBorder="1" applyAlignment="1">
      <alignment horizontal="center"/>
    </xf>
    <xf numFmtId="165" fontId="0" fillId="8" borderId="14" xfId="12" applyNumberFormat="1" applyFont="1" applyFill="1" applyBorder="1" applyAlignment="1">
      <alignment horizontal="center"/>
    </xf>
    <xf numFmtId="164" fontId="0" fillId="0" borderId="15" xfId="12" applyNumberFormat="1" applyFont="1" applyBorder="1" applyAlignment="1">
      <alignment horizontal="center"/>
    </xf>
    <xf numFmtId="1" fontId="1" fillId="9" borderId="37" xfId="11" applyNumberFormat="1" applyFill="1" applyBorder="1" applyAlignment="1">
      <alignment horizontal="center"/>
    </xf>
    <xf numFmtId="1" fontId="1" fillId="9" borderId="14" xfId="11" applyNumberFormat="1" applyFill="1" applyBorder="1" applyAlignment="1">
      <alignment horizontal="center"/>
    </xf>
    <xf numFmtId="0" fontId="1" fillId="0" borderId="20" xfId="11" applyBorder="1" applyAlignment="1">
      <alignment horizontal="center"/>
    </xf>
    <xf numFmtId="0" fontId="1" fillId="0" borderId="14" xfId="11" applyBorder="1" applyAlignment="1">
      <alignment horizontal="center"/>
    </xf>
    <xf numFmtId="168" fontId="1" fillId="0" borderId="20" xfId="11" applyNumberFormat="1" applyBorder="1" applyAlignment="1">
      <alignment horizontal="center"/>
    </xf>
    <xf numFmtId="1" fontId="1" fillId="0" borderId="0" xfId="11" applyNumberFormat="1" applyAlignment="1">
      <alignment horizontal="center"/>
    </xf>
    <xf numFmtId="11" fontId="1" fillId="0" borderId="0" xfId="11" applyNumberFormat="1"/>
    <xf numFmtId="1" fontId="1" fillId="0" borderId="0" xfId="11" applyNumberFormat="1"/>
    <xf numFmtId="44" fontId="0" fillId="0" borderId="0" xfId="13" applyFont="1" applyFill="1" applyBorder="1" applyAlignment="1">
      <alignment vertical="center"/>
    </xf>
    <xf numFmtId="0" fontId="1" fillId="0" borderId="17" xfId="11" applyBorder="1"/>
    <xf numFmtId="0" fontId="1" fillId="0" borderId="5" xfId="11" applyBorder="1" applyAlignment="1">
      <alignment horizontal="center"/>
    </xf>
    <xf numFmtId="165" fontId="0" fillId="6" borderId="20" xfId="12" applyNumberFormat="1" applyFont="1" applyFill="1" applyBorder="1" applyAlignment="1">
      <alignment horizontal="center"/>
    </xf>
    <xf numFmtId="165" fontId="1" fillId="7" borderId="10" xfId="11" applyNumberFormat="1" applyFill="1" applyBorder="1" applyAlignment="1">
      <alignment horizontal="center"/>
    </xf>
    <xf numFmtId="165" fontId="0" fillId="8" borderId="19" xfId="12" applyNumberFormat="1" applyFont="1" applyFill="1" applyBorder="1" applyAlignment="1">
      <alignment horizontal="center"/>
    </xf>
    <xf numFmtId="164" fontId="0" fillId="0" borderId="21" xfId="12" applyNumberFormat="1" applyFont="1" applyBorder="1" applyAlignment="1">
      <alignment horizontal="center"/>
    </xf>
    <xf numFmtId="0" fontId="0" fillId="0" borderId="0" xfId="13" applyNumberFormat="1" applyFont="1" applyFill="1" applyBorder="1" applyAlignment="1">
      <alignment horizontal="center" vertical="center"/>
    </xf>
    <xf numFmtId="44" fontId="0" fillId="0" borderId="30" xfId="13" applyFont="1" applyFill="1" applyBorder="1" applyAlignment="1">
      <alignment horizontal="center" vertical="center"/>
    </xf>
    <xf numFmtId="0" fontId="1" fillId="0" borderId="7" xfId="11" applyBorder="1" applyAlignment="1">
      <alignment horizontal="center"/>
    </xf>
    <xf numFmtId="0" fontId="1" fillId="0" borderId="7" xfId="11" applyBorder="1"/>
    <xf numFmtId="0" fontId="1" fillId="0" borderId="8" xfId="11" applyBorder="1"/>
    <xf numFmtId="0" fontId="8" fillId="0" borderId="4" xfId="11" applyFont="1" applyBorder="1" applyAlignment="1">
      <alignment horizontal="center" vertical="center"/>
    </xf>
    <xf numFmtId="0" fontId="1" fillId="0" borderId="28" xfId="11" applyFill="1" applyBorder="1" applyAlignment="1">
      <alignment horizontal="left"/>
    </xf>
    <xf numFmtId="0" fontId="9" fillId="0" borderId="41" xfId="11" applyFont="1" applyBorder="1"/>
    <xf numFmtId="0" fontId="1" fillId="0" borderId="11" xfId="11" applyBorder="1" applyAlignment="1">
      <alignment horizontal="center"/>
    </xf>
    <xf numFmtId="0" fontId="1" fillId="0" borderId="13" xfId="11" applyBorder="1" applyAlignment="1">
      <alignment horizontal="center"/>
    </xf>
    <xf numFmtId="0" fontId="1" fillId="0" borderId="36" xfId="11" applyBorder="1"/>
    <xf numFmtId="0" fontId="1" fillId="0" borderId="18" xfId="11" applyBorder="1"/>
    <xf numFmtId="0" fontId="1" fillId="0" borderId="4" xfId="11" applyFill="1" applyBorder="1" applyAlignment="1">
      <alignment horizontal="center"/>
    </xf>
    <xf numFmtId="0" fontId="1" fillId="0" borderId="30" xfId="11" applyBorder="1"/>
    <xf numFmtId="0" fontId="1" fillId="0" borderId="14" xfId="11" applyBorder="1"/>
    <xf numFmtId="0" fontId="1" fillId="0" borderId="28" xfId="11" applyFill="1" applyBorder="1"/>
    <xf numFmtId="0" fontId="1" fillId="0" borderId="6" xfId="11" applyFill="1" applyBorder="1" applyAlignment="1">
      <alignment horizontal="center"/>
    </xf>
    <xf numFmtId="0" fontId="1" fillId="0" borderId="3" xfId="11" applyBorder="1" applyAlignment="1">
      <alignment horizontal="center"/>
    </xf>
    <xf numFmtId="0" fontId="9" fillId="0" borderId="1" xfId="11" applyFont="1" applyBorder="1"/>
    <xf numFmtId="0" fontId="1" fillId="0" borderId="4" xfId="11" applyBorder="1"/>
    <xf numFmtId="11" fontId="1" fillId="0" borderId="0" xfId="11" applyNumberFormat="1" applyBorder="1"/>
    <xf numFmtId="0" fontId="1" fillId="0" borderId="6" xfId="11" applyBorder="1" applyAlignment="1">
      <alignment horizontal="center" vertical="center"/>
    </xf>
    <xf numFmtId="0" fontId="1" fillId="0" borderId="33" xfId="11" applyBorder="1"/>
    <xf numFmtId="0" fontId="1" fillId="0" borderId="0" xfId="11" applyBorder="1" applyAlignment="1"/>
    <xf numFmtId="0" fontId="1" fillId="0" borderId="6" xfId="11" applyBorder="1"/>
    <xf numFmtId="11" fontId="1" fillId="0" borderId="7" xfId="11" applyNumberFormat="1" applyBorder="1"/>
    <xf numFmtId="0" fontId="1" fillId="0" borderId="10" xfId="11" applyBorder="1" applyAlignment="1">
      <alignment horizontal="center"/>
    </xf>
    <xf numFmtId="167" fontId="1" fillId="0" borderId="10" xfId="11" applyNumberFormat="1" applyBorder="1" applyAlignment="1">
      <alignment horizontal="center"/>
    </xf>
    <xf numFmtId="1" fontId="1" fillId="0" borderId="10" xfId="11" applyNumberFormat="1" applyBorder="1" applyAlignment="1">
      <alignment horizontal="center"/>
    </xf>
    <xf numFmtId="11" fontId="1" fillId="0" borderId="10" xfId="11" applyNumberFormat="1" applyBorder="1" applyAlignment="1">
      <alignment horizontal="center"/>
    </xf>
    <xf numFmtId="169" fontId="1" fillId="0" borderId="9" xfId="11" applyNumberFormat="1" applyBorder="1"/>
    <xf numFmtId="0" fontId="1" fillId="0" borderId="0" xfId="11" applyFill="1" applyBorder="1" applyAlignment="1"/>
    <xf numFmtId="1" fontId="0" fillId="0" borderId="0" xfId="0" applyNumberFormat="1" applyBorder="1" applyAlignment="1">
      <alignment horizontal="center"/>
    </xf>
    <xf numFmtId="0" fontId="0" fillId="0" borderId="23" xfId="0" applyFill="1" applyBorder="1" applyAlignment="1">
      <alignment horizontal="center"/>
    </xf>
    <xf numFmtId="1" fontId="0" fillId="0" borderId="0" xfId="0" applyNumberFormat="1"/>
    <xf numFmtId="167" fontId="0" fillId="0" borderId="0" xfId="0" applyNumberFormat="1" applyFill="1" applyBorder="1"/>
    <xf numFmtId="0" fontId="1" fillId="0" borderId="22" xfId="11" applyBorder="1" applyAlignment="1">
      <alignment horizontal="center"/>
    </xf>
    <xf numFmtId="0" fontId="1" fillId="0" borderId="23" xfId="11" applyBorder="1" applyAlignment="1">
      <alignment horizontal="center"/>
    </xf>
    <xf numFmtId="0" fontId="1" fillId="0" borderId="6" xfId="11" applyFill="1" applyBorder="1" applyAlignment="1">
      <alignment horizontal="center"/>
    </xf>
    <xf numFmtId="0" fontId="1" fillId="0" borderId="0" xfId="1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32" xfId="11" applyBorder="1" applyAlignment="1">
      <alignment horizontal="center"/>
    </xf>
    <xf numFmtId="0" fontId="1" fillId="0" borderId="33" xfId="11" applyBorder="1" applyAlignment="1">
      <alignment horizontal="center"/>
    </xf>
    <xf numFmtId="0" fontId="1" fillId="0" borderId="38" xfId="11" applyBorder="1" applyAlignment="1">
      <alignment horizontal="center"/>
    </xf>
    <xf numFmtId="0" fontId="1" fillId="6" borderId="34" xfId="11" applyFont="1" applyFill="1" applyBorder="1" applyAlignment="1">
      <alignment horizontal="center" vertical="center"/>
    </xf>
    <xf numFmtId="0" fontId="9" fillId="0" borderId="1" xfId="11" applyFont="1" applyBorder="1" applyAlignment="1">
      <alignment horizontal="center" vertical="center"/>
    </xf>
    <xf numFmtId="0" fontId="9" fillId="0" borderId="2" xfId="11" applyFont="1" applyBorder="1" applyAlignment="1">
      <alignment horizontal="center" vertical="center"/>
    </xf>
    <xf numFmtId="0" fontId="9" fillId="0" borderId="3" xfId="11" applyFont="1" applyBorder="1" applyAlignment="1">
      <alignment horizontal="center" vertical="center"/>
    </xf>
    <xf numFmtId="0" fontId="9" fillId="0" borderId="6" xfId="11" applyFont="1" applyBorder="1" applyAlignment="1">
      <alignment horizontal="center" vertical="center"/>
    </xf>
    <xf numFmtId="0" fontId="9" fillId="0" borderId="7" xfId="11" applyFont="1" applyBorder="1" applyAlignment="1">
      <alignment horizontal="center" vertical="center"/>
    </xf>
    <xf numFmtId="0" fontId="9" fillId="0" borderId="8" xfId="11" applyFont="1" applyBorder="1" applyAlignment="1">
      <alignment horizontal="center" vertical="center"/>
    </xf>
    <xf numFmtId="0" fontId="16" fillId="0" borderId="1" xfId="11" applyFont="1" applyBorder="1" applyAlignment="1">
      <alignment horizontal="center" vertical="center"/>
    </xf>
    <xf numFmtId="0" fontId="16" fillId="0" borderId="3" xfId="11" applyFont="1" applyBorder="1" applyAlignment="1">
      <alignment horizontal="center" vertical="center"/>
    </xf>
    <xf numFmtId="0" fontId="16" fillId="0" borderId="6" xfId="11" applyFont="1" applyBorder="1" applyAlignment="1">
      <alignment horizontal="center" vertical="center"/>
    </xf>
    <xf numFmtId="0" fontId="16" fillId="0" borderId="8" xfId="11" applyFont="1" applyBorder="1" applyAlignment="1">
      <alignment horizontal="center" vertical="center"/>
    </xf>
    <xf numFmtId="0" fontId="16" fillId="0" borderId="2" xfId="11" applyFont="1" applyBorder="1" applyAlignment="1">
      <alignment horizontal="center" vertical="center"/>
    </xf>
    <xf numFmtId="0" fontId="16" fillId="0" borderId="7" xfId="11" applyFont="1" applyBorder="1" applyAlignment="1">
      <alignment horizontal="center" vertical="center"/>
    </xf>
    <xf numFmtId="0" fontId="1" fillId="0" borderId="1" xfId="11" applyBorder="1" applyAlignment="1">
      <alignment horizontal="left" vertical="top"/>
    </xf>
    <xf numFmtId="0" fontId="1" fillId="0" borderId="2" xfId="11" applyBorder="1" applyAlignment="1">
      <alignment horizontal="left" vertical="top"/>
    </xf>
    <xf numFmtId="0" fontId="1" fillId="0" borderId="4" xfId="11" applyBorder="1" applyAlignment="1">
      <alignment horizontal="left" vertical="top"/>
    </xf>
    <xf numFmtId="0" fontId="1" fillId="0" borderId="0" xfId="11" applyBorder="1" applyAlignment="1">
      <alignment horizontal="left" vertical="top"/>
    </xf>
    <xf numFmtId="0" fontId="1" fillId="0" borderId="6" xfId="11" applyBorder="1" applyAlignment="1">
      <alignment horizontal="left" vertical="top"/>
    </xf>
    <xf numFmtId="0" fontId="1" fillId="0" borderId="7" xfId="11" applyBorder="1" applyAlignment="1">
      <alignment horizontal="left" vertical="top"/>
    </xf>
    <xf numFmtId="0" fontId="15" fillId="7" borderId="35" xfId="11" applyFont="1" applyFill="1" applyBorder="1" applyAlignment="1">
      <alignment horizontal="center" vertical="center"/>
    </xf>
    <xf numFmtId="0" fontId="1" fillId="8" borderId="34" xfId="11" applyFont="1" applyFill="1" applyBorder="1" applyAlignment="1">
      <alignment horizontal="center" vertical="center"/>
    </xf>
    <xf numFmtId="0" fontId="1" fillId="0" borderId="32" xfId="11" applyFill="1" applyBorder="1" applyAlignment="1">
      <alignment horizontal="center" vertical="center"/>
    </xf>
    <xf numFmtId="0" fontId="1" fillId="0" borderId="38" xfId="11" applyFill="1" applyBorder="1" applyAlignment="1">
      <alignment horizontal="center" vertical="center"/>
    </xf>
    <xf numFmtId="0" fontId="1" fillId="0" borderId="0" xfId="11" applyAlignment="1">
      <alignment horizontal="center"/>
    </xf>
    <xf numFmtId="0" fontId="10" fillId="0" borderId="1" xfId="11" applyFont="1" applyBorder="1" applyAlignment="1">
      <alignment horizontal="center" vertical="center"/>
    </xf>
    <xf numFmtId="0" fontId="10" fillId="0" borderId="2" xfId="11" applyFont="1" applyBorder="1" applyAlignment="1">
      <alignment horizontal="center" vertical="center"/>
    </xf>
    <xf numFmtId="0" fontId="10" fillId="0" borderId="3" xfId="11" applyFont="1" applyBorder="1" applyAlignment="1">
      <alignment horizontal="center" vertical="center"/>
    </xf>
    <xf numFmtId="0" fontId="10" fillId="0" borderId="6" xfId="11" applyFont="1" applyBorder="1" applyAlignment="1">
      <alignment horizontal="center" vertical="center"/>
    </xf>
    <xf numFmtId="0" fontId="10" fillId="0" borderId="7" xfId="11" applyFont="1" applyBorder="1" applyAlignment="1">
      <alignment horizontal="center" vertical="center"/>
    </xf>
    <xf numFmtId="0" fontId="10" fillId="0" borderId="8" xfId="11" applyFont="1" applyBorder="1" applyAlignment="1">
      <alignment horizontal="center" vertical="center"/>
    </xf>
    <xf numFmtId="0" fontId="1" fillId="0" borderId="22" xfId="11" applyBorder="1" applyAlignment="1">
      <alignment horizontal="center"/>
    </xf>
    <xf numFmtId="0" fontId="1" fillId="0" borderId="23" xfId="11" applyBorder="1" applyAlignment="1">
      <alignment horizontal="center"/>
    </xf>
    <xf numFmtId="0" fontId="10" fillId="5" borderId="1" xfId="11" applyFont="1" applyFill="1" applyBorder="1" applyAlignment="1">
      <alignment horizontal="center" vertical="center"/>
    </xf>
    <xf numFmtId="0" fontId="10" fillId="5" borderId="2" xfId="11" applyFont="1" applyFill="1" applyBorder="1" applyAlignment="1">
      <alignment horizontal="center" vertical="center"/>
    </xf>
    <xf numFmtId="0" fontId="10" fillId="5" borderId="3" xfId="11" applyFont="1" applyFill="1" applyBorder="1" applyAlignment="1">
      <alignment horizontal="center" vertical="center"/>
    </xf>
    <xf numFmtId="0" fontId="10" fillId="5" borderId="4" xfId="11" applyFont="1" applyFill="1" applyBorder="1" applyAlignment="1">
      <alignment horizontal="center" vertical="center"/>
    </xf>
    <xf numFmtId="0" fontId="10" fillId="5" borderId="0" xfId="11" applyFont="1" applyFill="1" applyAlignment="1">
      <alignment horizontal="center" vertical="center"/>
    </xf>
    <xf numFmtId="0" fontId="10" fillId="5" borderId="5" xfId="11" applyFont="1" applyFill="1" applyBorder="1" applyAlignment="1">
      <alignment horizontal="center" vertical="center"/>
    </xf>
    <xf numFmtId="0" fontId="10" fillId="5" borderId="6" xfId="11" applyFont="1" applyFill="1" applyBorder="1" applyAlignment="1">
      <alignment horizontal="center" vertical="center"/>
    </xf>
    <xf numFmtId="0" fontId="10" fillId="5" borderId="7" xfId="11" applyFont="1" applyFill="1" applyBorder="1" applyAlignment="1">
      <alignment horizontal="center" vertical="center"/>
    </xf>
    <xf numFmtId="0" fontId="10" fillId="5" borderId="8" xfId="11" applyFont="1" applyFill="1" applyBorder="1" applyAlignment="1">
      <alignment horizontal="center" vertical="center"/>
    </xf>
    <xf numFmtId="0" fontId="1" fillId="5" borderId="1" xfId="11" applyFill="1" applyBorder="1" applyAlignment="1">
      <alignment horizontal="center" vertical="center"/>
    </xf>
    <xf numFmtId="0" fontId="1" fillId="5" borderId="2" xfId="11" applyFill="1" applyBorder="1" applyAlignment="1">
      <alignment horizontal="center" vertical="center"/>
    </xf>
    <xf numFmtId="0" fontId="1" fillId="5" borderId="6" xfId="11" applyFill="1" applyBorder="1" applyAlignment="1">
      <alignment horizontal="center" vertical="center"/>
    </xf>
    <xf numFmtId="0" fontId="1" fillId="5" borderId="7" xfId="11" applyFill="1" applyBorder="1" applyAlignment="1">
      <alignment horizontal="center" vertical="center"/>
    </xf>
    <xf numFmtId="0" fontId="1" fillId="0" borderId="28" xfId="11" applyBorder="1" applyAlignment="1">
      <alignment horizontal="left"/>
    </xf>
    <xf numFmtId="0" fontId="1" fillId="0" borderId="10" xfId="11" applyBorder="1" applyAlignment="1">
      <alignment horizontal="left"/>
    </xf>
    <xf numFmtId="0" fontId="1" fillId="0" borderId="29" xfId="11" applyBorder="1" applyAlignment="1">
      <alignment horizontal="left"/>
    </xf>
    <xf numFmtId="0" fontId="1" fillId="0" borderId="1" xfId="11" applyFill="1" applyBorder="1" applyAlignment="1">
      <alignment horizontal="center"/>
    </xf>
    <xf numFmtId="0" fontId="1" fillId="0" borderId="3" xfId="11" applyFill="1" applyBorder="1" applyAlignment="1">
      <alignment horizontal="center"/>
    </xf>
    <xf numFmtId="0" fontId="1" fillId="0" borderId="6" xfId="11" applyFill="1" applyBorder="1" applyAlignment="1">
      <alignment horizontal="center"/>
    </xf>
    <xf numFmtId="0" fontId="1" fillId="0" borderId="8" xfId="11" applyFill="1" applyBorder="1" applyAlignment="1">
      <alignment horizontal="center"/>
    </xf>
    <xf numFmtId="44" fontId="0" fillId="0" borderId="39" xfId="13" applyFont="1" applyFill="1" applyBorder="1" applyAlignment="1">
      <alignment horizontal="center" vertical="center"/>
    </xf>
    <xf numFmtId="44" fontId="0" fillId="0" borderId="40" xfId="13" applyFont="1" applyFill="1" applyBorder="1" applyAlignment="1">
      <alignment horizontal="center" vertical="center"/>
    </xf>
    <xf numFmtId="44" fontId="0" fillId="0" borderId="36" xfId="13" applyFont="1" applyFill="1" applyBorder="1" applyAlignment="1">
      <alignment horizontal="center" vertical="center"/>
    </xf>
    <xf numFmtId="44" fontId="0" fillId="0" borderId="0" xfId="13" applyFont="1" applyFill="1" applyBorder="1" applyAlignment="1">
      <alignment horizontal="center" vertical="center"/>
    </xf>
    <xf numFmtId="0" fontId="0" fillId="0" borderId="0" xfId="0" quotePrefix="1"/>
    <xf numFmtId="0" fontId="0" fillId="0" borderId="0" xfId="0" applyNumberFormat="1" applyBorder="1"/>
    <xf numFmtId="1" fontId="1" fillId="0" borderId="37" xfId="11" applyNumberFormat="1" applyFill="1" applyBorder="1" applyAlignment="1">
      <alignment horizontal="center"/>
    </xf>
    <xf numFmtId="0" fontId="0" fillId="0" borderId="0" xfId="0" applyNumberFormat="1"/>
  </cellXfs>
  <cellStyles count="14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Prozent 2" xfId="12"/>
    <cellStyle name="Standard" xfId="0" builtinId="0"/>
    <cellStyle name="Standard 2" xfId="11"/>
    <cellStyle name="Währung 2" xfId="1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'W''keitsbaum'!$AG$7</c:f>
              <c:strCache>
                <c:ptCount val="1"/>
                <c:pt idx="0">
                  <c:v>Variante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'W''keitsbaum'!$AF$8:$AF$53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cat>
          <c:val>
            <c:numRef>
              <c:f>'W''keitsbaum'!$AG$8:$AG$53</c:f>
              <c:numCache>
                <c:formatCode>0</c:formatCode>
                <c:ptCount val="46"/>
                <c:pt idx="0">
                  <c:v>12499956.08754012</c:v>
                </c:pt>
                <c:pt idx="1">
                  <c:v>12629478.655238923</c:v>
                </c:pt>
                <c:pt idx="2">
                  <c:v>12759001.883366888</c:v>
                </c:pt>
                <c:pt idx="3">
                  <c:v>12888525.758285049</c:v>
                </c:pt>
                <c:pt idx="4">
                  <c:v>13018050.26732805</c:v>
                </c:pt>
                <c:pt idx="5">
                  <c:v>13147575.398753533</c:v>
                </c:pt>
                <c:pt idx="6">
                  <c:v>13277101.141695153</c:v>
                </c:pt>
                <c:pt idx="7">
                  <c:v>13406627.486118851</c:v>
                </c:pt>
                <c:pt idx="8">
                  <c:v>13536154.422782237</c:v>
                </c:pt>
                <c:pt idx="9">
                  <c:v>13665681.943196755</c:v>
                </c:pt>
                <c:pt idx="10">
                  <c:v>13795210.039592417</c:v>
                </c:pt>
                <c:pt idx="11">
                  <c:v>13924738.704884971</c:v>
                </c:pt>
                <c:pt idx="12">
                  <c:v>14054267.932645256</c:v>
                </c:pt>
                <c:pt idx="13">
                  <c:v>14183797.717070591</c:v>
                </c:pt>
                <c:pt idx="14">
                  <c:v>14313328.052958086</c:v>
                </c:pt>
                <c:pt idx="15">
                  <c:v>14442858.935679669</c:v>
                </c:pt>
                <c:pt idx="16">
                  <c:v>14572390.361158736</c:v>
                </c:pt>
                <c:pt idx="17">
                  <c:v>14701922.325848363</c:v>
                </c:pt>
                <c:pt idx="18">
                  <c:v>14831454.826710841</c:v>
                </c:pt>
                <c:pt idx="19">
                  <c:v>14960987.861198539</c:v>
                </c:pt>
                <c:pt idx="20">
                  <c:v>15090521.427236041</c:v>
                </c:pt>
                <c:pt idx="21">
                  <c:v>21140569.859149057</c:v>
                </c:pt>
                <c:pt idx="22">
                  <c:v>21320491.444418184</c:v>
                </c:pt>
                <c:pt idx="23">
                  <c:v>21500413.653246947</c:v>
                </c:pt>
                <c:pt idx="24">
                  <c:v>21680336.482531592</c:v>
                </c:pt>
                <c:pt idx="25">
                  <c:v>21860259.929671533</c:v>
                </c:pt>
                <c:pt idx="26">
                  <c:v>22040183.992552157</c:v>
                </c:pt>
                <c:pt idx="27">
                  <c:v>22220108.669528667</c:v>
                </c:pt>
                <c:pt idx="28">
                  <c:v>22400033.959410861</c:v>
                </c:pt>
                <c:pt idx="29">
                  <c:v>22579959.861448806</c:v>
                </c:pt>
                <c:pt idx="30">
                  <c:v>22759886.375319369</c:v>
                </c:pt>
                <c:pt idx="31">
                  <c:v>22939813.501113493</c:v>
                </c:pt>
                <c:pt idx="32">
                  <c:v>23119741.239324234</c:v>
                </c:pt>
                <c:pt idx="33">
                  <c:v>23299669.590835493</c:v>
                </c:pt>
                <c:pt idx="34">
                  <c:v>23479598.556911379</c:v>
                </c:pt>
                <c:pt idx="35">
                  <c:v>23659528.13918617</c:v>
                </c:pt>
                <c:pt idx="36">
                  <c:v>23839458.339654859</c:v>
                </c:pt>
                <c:pt idx="37">
                  <c:v>24019389.160664242</c:v>
                </c:pt>
                <c:pt idx="38">
                  <c:v>24199320.604904503</c:v>
                </c:pt>
                <c:pt idx="39">
                  <c:v>24379252.675401263</c:v>
                </c:pt>
                <c:pt idx="40">
                  <c:v>24559185.375508081</c:v>
                </c:pt>
                <c:pt idx="41">
                  <c:v>24739118.708899409</c:v>
                </c:pt>
                <c:pt idx="42">
                  <c:v>24919052.679563865</c:v>
                </c:pt>
                <c:pt idx="43">
                  <c:v>25098987.291797992</c:v>
                </c:pt>
                <c:pt idx="44">
                  <c:v>25278922.550200257</c:v>
                </c:pt>
                <c:pt idx="45">
                  <c:v>25458858.459665447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'W''keitsbaum'!$AH$7</c:f>
              <c:strCache>
                <c:ptCount val="1"/>
                <c:pt idx="0">
                  <c:v>Variante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'W''keitsbaum'!$AF$8:$AF$53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cat>
          <c:val>
            <c:numRef>
              <c:f>'W''keitsbaum'!$AH$8:$AH$53</c:f>
              <c:numCache>
                <c:formatCode>0.0000E+00</c:formatCode>
                <c:ptCount val="46"/>
                <c:pt idx="0">
                  <c:v>11809566.394794375</c:v>
                </c:pt>
                <c:pt idx="1">
                  <c:v>11932046.537958607</c:v>
                </c:pt>
                <c:pt idx="2">
                  <c:v>12054526.892043857</c:v>
                </c:pt>
                <c:pt idx="3">
                  <c:v>12177007.462069878</c:v>
                </c:pt>
                <c:pt idx="4">
                  <c:v>12299488.253216034</c:v>
                </c:pt>
                <c:pt idx="5">
                  <c:v>12421969.270820176</c:v>
                </c:pt>
                <c:pt idx="6">
                  <c:v>12544450.520377712</c:v>
                </c:pt>
                <c:pt idx="7">
                  <c:v>12666932.007540798</c:v>
                </c:pt>
                <c:pt idx="8">
                  <c:v>12789413.738117687</c:v>
                </c:pt>
                <c:pt idx="9">
                  <c:v>12911895.718072213</c:v>
                </c:pt>
                <c:pt idx="10">
                  <c:v>13034377.953523338</c:v>
                </c:pt>
                <c:pt idx="11">
                  <c:v>13156860.450744888</c:v>
                </c:pt>
                <c:pt idx="12">
                  <c:v>13279343.216165308</c:v>
                </c:pt>
                <c:pt idx="13">
                  <c:v>13401826.256367577</c:v>
                </c:pt>
                <c:pt idx="14">
                  <c:v>13524309.578089168</c:v>
                </c:pt>
                <c:pt idx="15">
                  <c:v>13646793.188222088</c:v>
                </c:pt>
                <c:pt idx="16">
                  <c:v>13769277.093813015</c:v>
                </c:pt>
                <c:pt idx="17">
                  <c:v>13891761.30206348</c:v>
                </c:pt>
                <c:pt idx="18">
                  <c:v>14014245.820330122</c:v>
                </c:pt>
                <c:pt idx="19">
                  <c:v>14136730.656125003</c:v>
                </c:pt>
                <c:pt idx="20">
                  <c:v>14259215.817115979</c:v>
                </c:pt>
                <c:pt idx="21">
                  <c:v>19939023.534806468</c:v>
                </c:pt>
                <c:pt idx="22">
                  <c:v>20108838.463669099</c:v>
                </c:pt>
                <c:pt idx="23">
                  <c:v>20278653.741670515</c:v>
                </c:pt>
                <c:pt idx="24">
                  <c:v>20448469.377106354</c:v>
                </c:pt>
                <c:pt idx="25">
                  <c:v>20618285.378430568</c:v>
                </c:pt>
                <c:pt idx="26">
                  <c:v>20788101.754256047</c:v>
                </c:pt>
                <c:pt idx="27">
                  <c:v>20957918.513355296</c:v>
                </c:pt>
                <c:pt idx="28">
                  <c:v>21127735.664661102</c:v>
                </c:pt>
                <c:pt idx="29">
                  <c:v>21297553.217267241</c:v>
                </c:pt>
                <c:pt idx="30">
                  <c:v>21467371.180429265</c:v>
                </c:pt>
                <c:pt idx="31">
                  <c:v>21637189.563565236</c:v>
                </c:pt>
                <c:pt idx="32">
                  <c:v>21807008.376256533</c:v>
                </c:pt>
                <c:pt idx="33">
                  <c:v>21976827.628248677</c:v>
                </c:pt>
                <c:pt idx="34">
                  <c:v>22146647.329452157</c:v>
                </c:pt>
                <c:pt idx="35">
                  <c:v>22316467.489943303</c:v>
                </c:pt>
                <c:pt idx="36">
                  <c:v>22486288.119965147</c:v>
                </c:pt>
                <c:pt idx="37">
                  <c:v>22656109.22992833</c:v>
                </c:pt>
                <c:pt idx="38">
                  <c:v>22825930.830412015</c:v>
                </c:pt>
                <c:pt idx="39">
                  <c:v>22995752.932164803</c:v>
                </c:pt>
                <c:pt idx="40">
                  <c:v>23165575.546105683</c:v>
                </c:pt>
                <c:pt idx="41">
                  <c:v>23335398.683325</c:v>
                </c:pt>
                <c:pt idx="42">
                  <c:v>23505222.355085384</c:v>
                </c:pt>
                <c:pt idx="43">
                  <c:v>23675046.572822776</c:v>
                </c:pt>
                <c:pt idx="44">
                  <c:v>23844871.3481474</c:v>
                </c:pt>
                <c:pt idx="45">
                  <c:v>24014696.692844767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'W''keitsbaum'!$AI$7</c:f>
              <c:strCache>
                <c:ptCount val="1"/>
                <c:pt idx="0">
                  <c:v>Variante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'W''keitsbaum'!$AF$8:$AF$53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cat>
          <c:val>
            <c:numRef>
              <c:f>'W''keitsbaum'!$AI$8:$AI$53</c:f>
              <c:numCache>
                <c:formatCode>0</c:formatCode>
                <c:ptCount val="46"/>
                <c:pt idx="0">
                  <c:v>16362288.254504452</c:v>
                </c:pt>
                <c:pt idx="1">
                  <c:v>16532042.575361151</c:v>
                </c:pt>
                <c:pt idx="2">
                  <c:v>16701799.91955395</c:v>
                </c:pt>
                <c:pt idx="3">
                  <c:v>16871560.380113702</c:v>
                </c:pt>
                <c:pt idx="4">
                  <c:v>17041324.052018758</c:v>
                </c:pt>
                <c:pt idx="5">
                  <c:v>17211091.03221298</c:v>
                </c:pt>
                <c:pt idx="6">
                  <c:v>17380861.419623766</c:v>
                </c:pt>
                <c:pt idx="7">
                  <c:v>17550635.315180294</c:v>
                </c:pt>
                <c:pt idx="8">
                  <c:v>17720412.821831726</c:v>
                </c:pt>
                <c:pt idx="9">
                  <c:v>17890194.044565585</c:v>
                </c:pt>
                <c:pt idx="10">
                  <c:v>18059979.090426203</c:v>
                </c:pt>
                <c:pt idx="11">
                  <c:v>18229768.068533201</c:v>
                </c:pt>
                <c:pt idx="12">
                  <c:v>18399561.09010005</c:v>
                </c:pt>
                <c:pt idx="13">
                  <c:v>18569358.268452745</c:v>
                </c:pt>
                <c:pt idx="14">
                  <c:v>18739159.719048437</c:v>
                </c:pt>
                <c:pt idx="15">
                  <c:v>18908965.559494212</c:v>
                </c:pt>
                <c:pt idx="16">
                  <c:v>19078775.909565862</c:v>
                </c:pt>
                <c:pt idx="17">
                  <c:v>19248590.891226739</c:v>
                </c:pt>
                <c:pt idx="18">
                  <c:v>19418410.62864659</c:v>
                </c:pt>
                <c:pt idx="19">
                  <c:v>19588235.248220515</c:v>
                </c:pt>
                <c:pt idx="20">
                  <c:v>19758064.878587909</c:v>
                </c:pt>
                <c:pt idx="21">
                  <c:v>19927899.650651425</c:v>
                </c:pt>
                <c:pt idx="22">
                  <c:v>20097739.697596014</c:v>
                </c:pt>
                <c:pt idx="23">
                  <c:v>20267585.154907957</c:v>
                </c:pt>
                <c:pt idx="24">
                  <c:v>20437436.160393961</c:v>
                </c:pt>
                <c:pt idx="25">
                  <c:v>20607292.854200225</c:v>
                </c:pt>
                <c:pt idx="26">
                  <c:v>20777155.378831584</c:v>
                </c:pt>
                <c:pt idx="27">
                  <c:v>20947023.87917066</c:v>
                </c:pt>
                <c:pt idx="28">
                  <c:v>21116898.502497017</c:v>
                </c:pt>
                <c:pt idx="29">
                  <c:v>21286779.398506328</c:v>
                </c:pt>
                <c:pt idx="30">
                  <c:v>21456666.719329625</c:v>
                </c:pt>
                <c:pt idx="31">
                  <c:v>21626560.619552482</c:v>
                </c:pt>
                <c:pt idx="32">
                  <c:v>21796461.256234266</c:v>
                </c:pt>
                <c:pt idx="33">
                  <c:v>21966368.788927387</c:v>
                </c:pt>
                <c:pt idx="34">
                  <c:v>22136283.37969657</c:v>
                </c:pt>
                <c:pt idx="35">
                  <c:v>22306205.193138126</c:v>
                </c:pt>
                <c:pt idx="36">
                  <c:v>22476134.396399233</c:v>
                </c:pt>
                <c:pt idx="37">
                  <c:v>22646071.159197286</c:v>
                </c:pt>
                <c:pt idx="38">
                  <c:v>22816015.653839152</c:v>
                </c:pt>
                <c:pt idx="39">
                  <c:v>22985968.055240531</c:v>
                </c:pt>
                <c:pt idx="40">
                  <c:v>23155928.540945288</c:v>
                </c:pt>
                <c:pt idx="41">
                  <c:v>23325897.291144792</c:v>
                </c:pt>
                <c:pt idx="42">
                  <c:v>23495874.488697261</c:v>
                </c:pt>
                <c:pt idx="43">
                  <c:v>23665860.319147136</c:v>
                </c:pt>
                <c:pt idx="44">
                  <c:v>23835854.970744442</c:v>
                </c:pt>
                <c:pt idx="45">
                  <c:v>24005858.634464167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134688"/>
        <c:axId val="664137432"/>
      </c:lineChart>
      <c:catAx>
        <c:axId val="66413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4137432"/>
        <c:crosses val="autoZero"/>
        <c:auto val="1"/>
        <c:lblAlgn val="ctr"/>
        <c:lblOffset val="100"/>
        <c:noMultiLvlLbl val="0"/>
      </c:catAx>
      <c:valAx>
        <c:axId val="66413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413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'W''keitsbaum'!$AO$6</c:f>
              <c:strCache>
                <c:ptCount val="1"/>
                <c:pt idx="0">
                  <c:v>Variante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'W''keitsbaum'!$AP$5:$AW$5</c:f>
              <c:numCache>
                <c:formatCode>General</c:formatCode>
                <c:ptCount val="8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0.25</c:v>
                </c:pt>
                <c:pt idx="5">
                  <c:v>3.5000000000000003E-2</c:v>
                </c:pt>
                <c:pt idx="6">
                  <c:v>0.05</c:v>
                </c:pt>
                <c:pt idx="7">
                  <c:v>0.06</c:v>
                </c:pt>
              </c:numCache>
            </c:numRef>
          </c:cat>
          <c:val>
            <c:numRef>
              <c:f>'W''keitsbaum'!$AP$6:$AW$6</c:f>
              <c:numCache>
                <c:formatCode>0.00000E+00</c:formatCode>
                <c:ptCount val="8"/>
                <c:pt idx="0">
                  <c:v>658190788.6639421</c:v>
                </c:pt>
                <c:pt idx="1">
                  <c:v>722117057.64351499</c:v>
                </c:pt>
                <c:pt idx="2">
                  <c:v>786045899.04526699</c:v>
                </c:pt>
                <c:pt idx="3">
                  <c:v>849978431.68549347</c:v>
                </c:pt>
                <c:pt idx="4">
                  <c:v>913916068.87386501</c:v>
                </c:pt>
                <c:pt idx="5">
                  <c:v>1041813993.0935038</c:v>
                </c:pt>
                <c:pt idx="6">
                  <c:v>1233755323.7635896</c:v>
                </c:pt>
                <c:pt idx="7">
                  <c:v>1361819226.1151476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'W''keitsbaum'!$AO$7</c:f>
              <c:strCache>
                <c:ptCount val="1"/>
                <c:pt idx="0">
                  <c:v>Variante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'W''keitsbaum'!$AP$5:$AW$5</c:f>
              <c:numCache>
                <c:formatCode>General</c:formatCode>
                <c:ptCount val="8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0.25</c:v>
                </c:pt>
                <c:pt idx="5">
                  <c:v>3.5000000000000003E-2</c:v>
                </c:pt>
                <c:pt idx="6">
                  <c:v>0.05</c:v>
                </c:pt>
                <c:pt idx="7">
                  <c:v>0.06</c:v>
                </c:pt>
              </c:numCache>
            </c:numRef>
          </c:cat>
          <c:val>
            <c:numRef>
              <c:f>'W''keitsbaum'!$AP$7:$AW$7</c:f>
              <c:numCache>
                <c:formatCode>0.00000E+00</c:formatCode>
                <c:ptCount val="8"/>
                <c:pt idx="0">
                  <c:v>624380010.5360688</c:v>
                </c:pt>
                <c:pt idx="1">
                  <c:v>684901237.21732962</c:v>
                </c:pt>
                <c:pt idx="2">
                  <c:v>745425636.54142547</c:v>
                </c:pt>
                <c:pt idx="3">
                  <c:v>805954588.37692165</c:v>
                </c:pt>
                <c:pt idx="4">
                  <c:v>866489835.79959929</c:v>
                </c:pt>
                <c:pt idx="5">
                  <c:v>987588265.35270083</c:v>
                </c:pt>
                <c:pt idx="6">
                  <c:v>1169352390.6251013</c:v>
                </c:pt>
                <c:pt idx="7">
                  <c:v>1290655525.8191454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'W''keitsbaum'!$AO$8</c:f>
              <c:strCache>
                <c:ptCount val="1"/>
                <c:pt idx="0">
                  <c:v>Variante 3 (5')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'W''keitsbaum'!$AP$5:$AW$5</c:f>
              <c:numCache>
                <c:formatCode>General</c:formatCode>
                <c:ptCount val="8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0.25</c:v>
                </c:pt>
                <c:pt idx="5">
                  <c:v>3.5000000000000003E-2</c:v>
                </c:pt>
                <c:pt idx="6">
                  <c:v>0.05</c:v>
                </c:pt>
                <c:pt idx="7">
                  <c:v>0.06</c:v>
                </c:pt>
              </c:numCache>
            </c:numRef>
          </c:cat>
          <c:val>
            <c:numRef>
              <c:f>'W''keitsbaum'!$AP$8:$AW$8</c:f>
              <c:numCache>
                <c:formatCode>0.00000E+00</c:formatCode>
                <c:ptCount val="8"/>
                <c:pt idx="0">
                  <c:v>624321018.96934056</c:v>
                </c:pt>
                <c:pt idx="1">
                  <c:v>684859592.21803367</c:v>
                </c:pt>
                <c:pt idx="2">
                  <c:v>745448927.6442908</c:v>
                </c:pt>
                <c:pt idx="3">
                  <c:v>806111103.09826946</c:v>
                </c:pt>
                <c:pt idx="4">
                  <c:v>866874007.73324215</c:v>
                </c:pt>
                <c:pt idx="5">
                  <c:v>988850771.37796533</c:v>
                </c:pt>
                <c:pt idx="6">
                  <c:v>1173699607.9712751</c:v>
                </c:pt>
                <c:pt idx="7">
                  <c:v>1298957654.9156647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25496"/>
        <c:axId val="656626280"/>
      </c:lineChart>
      <c:catAx>
        <c:axId val="656625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6626280"/>
        <c:crosses val="autoZero"/>
        <c:auto val="1"/>
        <c:lblAlgn val="ctr"/>
        <c:lblOffset val="100"/>
        <c:noMultiLvlLbl val="0"/>
      </c:catAx>
      <c:valAx>
        <c:axId val="65662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662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67734</xdr:colOff>
      <xdr:row>3</xdr:row>
      <xdr:rowOff>42331</xdr:rowOff>
    </xdr:from>
    <xdr:to>
      <xdr:col>33</xdr:col>
      <xdr:colOff>1397000</xdr:colOff>
      <xdr:row>5</xdr:row>
      <xdr:rowOff>169332</xdr:rowOff>
    </xdr:to>
    <xdr:sp macro="" textlink="">
      <xdr:nvSpPr>
        <xdr:cNvPr id="2" name="Textfeld 1"/>
        <xdr:cNvSpPr txBox="1"/>
      </xdr:nvSpPr>
      <xdr:spPr>
        <a:xfrm>
          <a:off x="25222201" y="634998"/>
          <a:ext cx="2768599" cy="533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CH" sz="1100"/>
            <a:t>2015 - 2035: +5' </a:t>
          </a:r>
        </a:p>
        <a:p>
          <a:pPr algn="ctr"/>
          <a:r>
            <a:rPr lang="de-CH" sz="1100"/>
            <a:t>2036</a:t>
          </a:r>
          <a:r>
            <a:rPr lang="de-CH" sz="1100" baseline="0"/>
            <a:t> - 2060: +7'</a:t>
          </a:r>
          <a:endParaRPr lang="de-CH" sz="1100"/>
        </a:p>
      </xdr:txBody>
    </xdr:sp>
    <xdr:clientData/>
  </xdr:twoCellAnchor>
  <xdr:twoCellAnchor>
    <xdr:from>
      <xdr:col>35</xdr:col>
      <xdr:colOff>406400</xdr:colOff>
      <xdr:row>2</xdr:row>
      <xdr:rowOff>76200</xdr:rowOff>
    </xdr:from>
    <xdr:to>
      <xdr:col>38</xdr:col>
      <xdr:colOff>626533</xdr:colOff>
      <xdr:row>16</xdr:row>
      <xdr:rowOff>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33867</xdr:colOff>
      <xdr:row>2</xdr:row>
      <xdr:rowOff>16933</xdr:rowOff>
    </xdr:from>
    <xdr:to>
      <xdr:col>31</xdr:col>
      <xdr:colOff>1219199</xdr:colOff>
      <xdr:row>6</xdr:row>
      <xdr:rowOff>152399</xdr:rowOff>
    </xdr:to>
    <xdr:sp macro="" textlink="">
      <xdr:nvSpPr>
        <xdr:cNvPr id="5" name="Textfeld 4"/>
        <xdr:cNvSpPr txBox="1"/>
      </xdr:nvSpPr>
      <xdr:spPr>
        <a:xfrm>
          <a:off x="25188334" y="414866"/>
          <a:ext cx="3725332" cy="93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Sensitivitätsanalyse</a:t>
          </a:r>
          <a:r>
            <a:rPr lang="de-CH" sz="1100" baseline="0"/>
            <a:t> der Reisezeitkosten</a:t>
          </a:r>
        </a:p>
        <a:p>
          <a:endParaRPr lang="de-CH" sz="1100" baseline="0"/>
        </a:p>
        <a:p>
          <a:endParaRPr lang="de-CH" sz="1100"/>
        </a:p>
      </xdr:txBody>
    </xdr:sp>
    <xdr:clientData/>
  </xdr:twoCellAnchor>
  <xdr:twoCellAnchor>
    <xdr:from>
      <xdr:col>43</xdr:col>
      <xdr:colOff>220133</xdr:colOff>
      <xdr:row>10</xdr:row>
      <xdr:rowOff>160867</xdr:rowOff>
    </xdr:from>
    <xdr:to>
      <xdr:col>47</xdr:col>
      <xdr:colOff>668867</xdr:colOff>
      <xdr:row>24</xdr:row>
      <xdr:rowOff>93134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xmlns:a14="http://schemas.microsoft.com/office/drawing/2010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xmlns:a14="http://schemas.microsoft.com/office/drawing/2010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xmlns:a14="http://schemas.microsoft.com/office/drawing/2010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xmlns:a14="http://schemas.microsoft.com/office/drawing/2010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xmlns:a14="http://schemas.microsoft.com/office/drawing/2010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xmlns:a14="http://schemas.microsoft.com/office/drawing/2010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xmlns:a14="http://schemas.microsoft.com/office/drawing/2010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xmlns:a14="http://schemas.microsoft.com/office/drawing/2010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xmlns:a14="http://schemas.microsoft.com/office/drawing/2010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xmlns:a14="http://schemas.microsoft.com/office/drawing/2010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xmlns:a14="http://schemas.microsoft.com/office/drawing/2010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xmlns:a14="http://schemas.microsoft.com/office/drawing/2010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2004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xmlns:a14="http://schemas.microsoft.com/office/drawing/2010/main" id="{97436F19-5C6B-473E-B731-764C717A22DC}"/>
                </a:ext>
              </a:extLst>
            </xdr:cNvPr>
            <xdr:cNvSpPr txBox="1"/>
          </xdr:nvSpPr>
          <xdr:spPr>
            <a:xfrm>
              <a:off x="28186381" y="32004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xmlns:a14="http://schemas.microsoft.com/office/drawing/2010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xmlns:a14="http://schemas.microsoft.com/office/drawing/2010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xmlns:a14="http://schemas.microsoft.com/office/drawing/2010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xmlns:a14="http://schemas.microsoft.com/office/drawing/2010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xmlns:a14="http://schemas.microsoft.com/office/drawing/2010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xmlns:a14="http://schemas.microsoft.com/office/drawing/2010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xmlns:a14="http://schemas.microsoft.com/office/drawing/2010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xmlns:a14="http://schemas.microsoft.com/office/drawing/2010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xmlns:a14="http://schemas.microsoft.com/office/drawing/2010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xmlns:a14="http://schemas.microsoft.com/office/drawing/2010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xmlns:a14="http://schemas.microsoft.com/office/drawing/2010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9382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xmlns:a14="http://schemas.microsoft.com/office/drawing/2010/main" id="{D537E72F-8082-4D73-9712-5CFCAF09978C}"/>
                </a:ext>
              </a:extLst>
            </xdr:cNvPr>
            <xdr:cNvSpPr txBox="1"/>
          </xdr:nvSpPr>
          <xdr:spPr>
            <a:xfrm>
              <a:off x="26395680" y="89382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91668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xmlns:a14="http://schemas.microsoft.com/office/drawing/2010/main" id="{56248AD8-42E9-4931-9B52-7C96D90BFC50}"/>
                </a:ext>
              </a:extLst>
            </xdr:cNvPr>
            <xdr:cNvSpPr txBox="1"/>
          </xdr:nvSpPr>
          <xdr:spPr>
            <a:xfrm>
              <a:off x="26403300" y="91668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7307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xmlns:a14="http://schemas.microsoft.com/office/drawing/2010/main" id="{869E69B4-3A94-48E1-8440-9426AEE3387D}"/>
                </a:ext>
              </a:extLst>
            </xdr:cNvPr>
            <xdr:cNvSpPr txBox="1"/>
          </xdr:nvSpPr>
          <xdr:spPr>
            <a:xfrm>
              <a:off x="26395680" y="97307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9593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xmlns:a14="http://schemas.microsoft.com/office/drawing/2010/main" id="{AF30392C-B220-4A88-8DA9-0949DA4008F1}"/>
                </a:ext>
              </a:extLst>
            </xdr:cNvPr>
            <xdr:cNvSpPr txBox="1"/>
          </xdr:nvSpPr>
          <xdr:spPr>
            <a:xfrm>
              <a:off x="26403300" y="99593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1052322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xmlns:a14="http://schemas.microsoft.com/office/drawing/2010/main" id="{87ED6439-A24F-47CB-A808-B31B69A4A4AD}"/>
                </a:ext>
              </a:extLst>
            </xdr:cNvPr>
            <xdr:cNvSpPr txBox="1"/>
          </xdr:nvSpPr>
          <xdr:spPr>
            <a:xfrm>
              <a:off x="26395680" y="1052322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7594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xmlns:a14="http://schemas.microsoft.com/office/drawing/2010/main" id="{37A07824-B21E-45C8-9B27-A3586CC8026C}"/>
                </a:ext>
              </a:extLst>
            </xdr:cNvPr>
            <xdr:cNvSpPr txBox="1"/>
          </xdr:nvSpPr>
          <xdr:spPr>
            <a:xfrm>
              <a:off x="26403300" y="107594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105662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xmlns:a14="http://schemas.microsoft.com/office/drawing/2010/main" id="{263D32D8-2655-41BA-8EEC-CD44D987D25C}"/>
                </a:ext>
              </a:extLst>
            </xdr:cNvPr>
            <xdr:cNvSpPr txBox="1"/>
          </xdr:nvSpPr>
          <xdr:spPr>
            <a:xfrm>
              <a:off x="26159460" y="1105662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143000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xmlns:a14="http://schemas.microsoft.com/office/drawing/2010/main" id="{E05F1548-48E5-4F31-9A35-E242A46AD6CA}"/>
                </a:ext>
              </a:extLst>
            </xdr:cNvPr>
            <xdr:cNvSpPr txBox="1"/>
          </xdr:nvSpPr>
          <xdr:spPr>
            <a:xfrm>
              <a:off x="26159460" y="1143000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xmlns:a14="http://schemas.microsoft.com/office/drawing/2010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xmlns:a14="http://schemas.microsoft.com/office/drawing/2010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xmlns:a14="http://schemas.microsoft.com/office/drawing/2010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xmlns:a14="http://schemas.microsoft.com/office/drawing/2010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xmlns:a14="http://schemas.microsoft.com/office/drawing/2010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xmlns:a14="http://schemas.microsoft.com/office/drawing/2010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xmlns:a14="http://schemas.microsoft.com/office/drawing/2010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xmlns:a14="http://schemas.microsoft.com/office/drawing/2010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xmlns:a14="http://schemas.microsoft.com/office/drawing/2010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xmlns:a14="http://schemas.microsoft.com/office/drawing/2010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xmlns:a14="http://schemas.microsoft.com/office/drawing/2010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xmlns:a14="http://schemas.microsoft.com/office/drawing/2010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xmlns:a14="http://schemas.microsoft.com/office/drawing/2010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2004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xmlns:a14="http://schemas.microsoft.com/office/drawing/2010/main" id="{D3EFA90A-5EA8-4AE5-865A-4CEFD7F76703}"/>
                </a:ext>
              </a:extLst>
            </xdr:cNvPr>
            <xdr:cNvSpPr txBox="1"/>
          </xdr:nvSpPr>
          <xdr:spPr>
            <a:xfrm>
              <a:off x="28186381" y="32004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xmlns:a14="http://schemas.microsoft.com/office/drawing/2010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xmlns:a14="http://schemas.microsoft.com/office/drawing/2010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xmlns:a14="http://schemas.microsoft.com/office/drawing/2010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xmlns:a14="http://schemas.microsoft.com/office/drawing/2010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xmlns:a14="http://schemas.microsoft.com/office/drawing/2010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xmlns:a14="http://schemas.microsoft.com/office/drawing/2010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xmlns:a14="http://schemas.microsoft.com/office/drawing/2010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xmlns:a14="http://schemas.microsoft.com/office/drawing/2010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xmlns:a14="http://schemas.microsoft.com/office/drawing/2010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xmlns:a14="http://schemas.microsoft.com/office/drawing/2010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xmlns:a14="http://schemas.microsoft.com/office/drawing/2010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9382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xmlns:a14="http://schemas.microsoft.com/office/drawing/2010/main" id="{90A13231-F95F-4A6A-AFD3-92EBE18EC928}"/>
                </a:ext>
              </a:extLst>
            </xdr:cNvPr>
            <xdr:cNvSpPr txBox="1"/>
          </xdr:nvSpPr>
          <xdr:spPr>
            <a:xfrm>
              <a:off x="26395680" y="89382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91668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xmlns:a14="http://schemas.microsoft.com/office/drawing/2010/main" id="{D402AAFD-DE31-4774-9AD9-E73B2A6EB196}"/>
                </a:ext>
              </a:extLst>
            </xdr:cNvPr>
            <xdr:cNvSpPr txBox="1"/>
          </xdr:nvSpPr>
          <xdr:spPr>
            <a:xfrm>
              <a:off x="26403300" y="91668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7307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xmlns:a14="http://schemas.microsoft.com/office/drawing/2010/main" id="{FD8BD54B-F54B-4AE7-B3BA-6A5919867550}"/>
                </a:ext>
              </a:extLst>
            </xdr:cNvPr>
            <xdr:cNvSpPr txBox="1"/>
          </xdr:nvSpPr>
          <xdr:spPr>
            <a:xfrm>
              <a:off x="26395680" y="97307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9593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xmlns:a14="http://schemas.microsoft.com/office/drawing/2010/main" id="{759888BB-328A-4100-83F6-43E70F9228E0}"/>
                </a:ext>
              </a:extLst>
            </xdr:cNvPr>
            <xdr:cNvSpPr txBox="1"/>
          </xdr:nvSpPr>
          <xdr:spPr>
            <a:xfrm>
              <a:off x="26403300" y="99593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1052322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xmlns:a14="http://schemas.microsoft.com/office/drawing/2010/main" id="{9EC9F7C3-3FD0-4DF2-AD9A-294C60C6C43A}"/>
                </a:ext>
              </a:extLst>
            </xdr:cNvPr>
            <xdr:cNvSpPr txBox="1"/>
          </xdr:nvSpPr>
          <xdr:spPr>
            <a:xfrm>
              <a:off x="26395680" y="1052322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7594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xmlns:a14="http://schemas.microsoft.com/office/drawing/2010/main" id="{4D17A018-2ACF-438E-B18A-B132F25EF87E}"/>
                </a:ext>
              </a:extLst>
            </xdr:cNvPr>
            <xdr:cNvSpPr txBox="1"/>
          </xdr:nvSpPr>
          <xdr:spPr>
            <a:xfrm>
              <a:off x="26403300" y="107594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105662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xmlns:a14="http://schemas.microsoft.com/office/drawing/2010/main" id="{1874FDC6-CCCF-49FC-8BE2-4F571B48C4F5}"/>
                </a:ext>
              </a:extLst>
            </xdr:cNvPr>
            <xdr:cNvSpPr txBox="1"/>
          </xdr:nvSpPr>
          <xdr:spPr>
            <a:xfrm>
              <a:off x="26159460" y="1105662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143000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xmlns:a14="http://schemas.microsoft.com/office/drawing/2010/main" id="{D2C0FCA1-6EAC-40A9-86F5-F2647539F162}"/>
                </a:ext>
              </a:extLst>
            </xdr:cNvPr>
            <xdr:cNvSpPr txBox="1"/>
          </xdr:nvSpPr>
          <xdr:spPr>
            <a:xfrm>
              <a:off x="26159460" y="1143000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xmlns:a14="http://schemas.microsoft.com/office/drawing/2010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xmlns:a14="http://schemas.microsoft.com/office/drawing/2010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xmlns:a14="http://schemas.microsoft.com/office/drawing/2010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xmlns:a14="http://schemas.microsoft.com/office/drawing/2010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xmlns:a14="http://schemas.microsoft.com/office/drawing/2010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xmlns:a14="http://schemas.microsoft.com/office/drawing/2010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xmlns:a14="http://schemas.microsoft.com/office/drawing/2010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xmlns:a14="http://schemas.microsoft.com/office/drawing/2010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xmlns:a14="http://schemas.microsoft.com/office/drawing/2010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xmlns:a14="http://schemas.microsoft.com/office/drawing/2010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xmlns:a14="http://schemas.microsoft.com/office/drawing/2010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xmlns:a14="http://schemas.microsoft.com/office/drawing/2010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xmlns:a14="http://schemas.microsoft.com/office/drawing/2010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xmlns:a14="http://schemas.microsoft.com/office/drawing/2010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C25C5ED-5F74-44A0-BF72-087108D85BC7}"/>
                </a:ext>
              </a:extLst>
            </xdr:cNvPr>
            <xdr:cNvSpPr txBox="1"/>
          </xdr:nvSpPr>
          <xdr:spPr>
            <a:xfrm>
              <a:off x="28186381" y="32004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xmlns:a14="http://schemas.microsoft.com/office/drawing/2010/main" id="{FC25C5ED-5F74-44A0-BF72-087108D85BC7}"/>
                </a:ext>
              </a:extLst>
            </xdr:cNvPr>
            <xdr:cNvSpPr txBox="1"/>
          </xdr:nvSpPr>
          <xdr:spPr>
            <a:xfrm>
              <a:off x="28186381" y="32004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xmlns:a14="http://schemas.microsoft.com/office/drawing/2010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xmlns:a14="http://schemas.microsoft.com/office/drawing/2010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xmlns:a14="http://schemas.microsoft.com/office/drawing/2010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xmlns:a14="http://schemas.microsoft.com/office/drawing/2010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xmlns:a14="http://schemas.microsoft.com/office/drawing/2010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xmlns:a14="http://schemas.microsoft.com/office/drawing/2010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xmlns:a14="http://schemas.microsoft.com/office/drawing/2010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xmlns:a14="http://schemas.microsoft.com/office/drawing/2010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xmlns:a14="http://schemas.microsoft.com/office/drawing/2010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xmlns:a14="http://schemas.microsoft.com/office/drawing/2010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xmlns:a14="http://schemas.microsoft.com/office/drawing/2010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B40B60A4-E548-475A-8A9E-8571C82B5475}"/>
                </a:ext>
              </a:extLst>
            </xdr:cNvPr>
            <xdr:cNvSpPr txBox="1"/>
          </xdr:nvSpPr>
          <xdr:spPr>
            <a:xfrm>
              <a:off x="26395680" y="89306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xmlns:a14="http://schemas.microsoft.com/office/drawing/2010/main" id="{B40B60A4-E548-475A-8A9E-8571C82B5475}"/>
                </a:ext>
              </a:extLst>
            </xdr:cNvPr>
            <xdr:cNvSpPr txBox="1"/>
          </xdr:nvSpPr>
          <xdr:spPr>
            <a:xfrm>
              <a:off x="26395680" y="89306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CA663CB-0FEE-494A-90C2-AC82598C1B3F}"/>
                </a:ext>
              </a:extLst>
            </xdr:cNvPr>
            <xdr:cNvSpPr txBox="1"/>
          </xdr:nvSpPr>
          <xdr:spPr>
            <a:xfrm>
              <a:off x="26403300" y="91592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xmlns:a14="http://schemas.microsoft.com/office/drawing/2010/main" id="{FCA663CB-0FEE-494A-90C2-AC82598C1B3F}"/>
                </a:ext>
              </a:extLst>
            </xdr:cNvPr>
            <xdr:cNvSpPr txBox="1"/>
          </xdr:nvSpPr>
          <xdr:spPr>
            <a:xfrm>
              <a:off x="26403300" y="91592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372B573-0BD7-4DB8-8DD1-A0950BB158FA}"/>
                </a:ext>
              </a:extLst>
            </xdr:cNvPr>
            <xdr:cNvSpPr txBox="1"/>
          </xdr:nvSpPr>
          <xdr:spPr>
            <a:xfrm>
              <a:off x="26395680" y="972312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xmlns:a14="http://schemas.microsoft.com/office/drawing/2010/main" id="{B372B573-0BD7-4DB8-8DD1-A0950BB158FA}"/>
                </a:ext>
              </a:extLst>
            </xdr:cNvPr>
            <xdr:cNvSpPr txBox="1"/>
          </xdr:nvSpPr>
          <xdr:spPr>
            <a:xfrm>
              <a:off x="26395680" y="972312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62DCB1-9694-4067-8AFA-0B49CC61FBC1}"/>
                </a:ext>
              </a:extLst>
            </xdr:cNvPr>
            <xdr:cNvSpPr txBox="1"/>
          </xdr:nvSpPr>
          <xdr:spPr>
            <a:xfrm>
              <a:off x="26403300" y="99517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xmlns:a14="http://schemas.microsoft.com/office/drawing/2010/main" id="{7562DCB1-9694-4067-8AFA-0B49CC61FBC1}"/>
                </a:ext>
              </a:extLst>
            </xdr:cNvPr>
            <xdr:cNvSpPr txBox="1"/>
          </xdr:nvSpPr>
          <xdr:spPr>
            <a:xfrm>
              <a:off x="26403300" y="99517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FC0AD81-8D70-4528-AD65-43C982A12BFE}"/>
                </a:ext>
              </a:extLst>
            </xdr:cNvPr>
            <xdr:cNvSpPr txBox="1"/>
          </xdr:nvSpPr>
          <xdr:spPr>
            <a:xfrm>
              <a:off x="26395680" y="1051560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xmlns:a14="http://schemas.microsoft.com/office/drawing/2010/main" id="{EFC0AD81-8D70-4528-AD65-43C982A12BFE}"/>
                </a:ext>
              </a:extLst>
            </xdr:cNvPr>
            <xdr:cNvSpPr txBox="1"/>
          </xdr:nvSpPr>
          <xdr:spPr>
            <a:xfrm>
              <a:off x="26395680" y="1051560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CC3DBAD-5480-425F-9B3D-478A972A0F92}"/>
                </a:ext>
              </a:extLst>
            </xdr:cNvPr>
            <xdr:cNvSpPr txBox="1"/>
          </xdr:nvSpPr>
          <xdr:spPr>
            <a:xfrm>
              <a:off x="26403300" y="107518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xmlns:a14="http://schemas.microsoft.com/office/drawing/2010/main" id="{FCC3DBAD-5480-425F-9B3D-478A972A0F92}"/>
                </a:ext>
              </a:extLst>
            </xdr:cNvPr>
            <xdr:cNvSpPr txBox="1"/>
          </xdr:nvSpPr>
          <xdr:spPr>
            <a:xfrm>
              <a:off x="26403300" y="107518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BB50201-9564-4E81-BB75-DB2AA6B1B218}"/>
                </a:ext>
              </a:extLst>
            </xdr:cNvPr>
            <xdr:cNvSpPr txBox="1"/>
          </xdr:nvSpPr>
          <xdr:spPr>
            <a:xfrm>
              <a:off x="26159460" y="110490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xmlns:a14="http://schemas.microsoft.com/office/drawing/2010/main" id="{5BB50201-9564-4E81-BB75-DB2AA6B1B218}"/>
                </a:ext>
              </a:extLst>
            </xdr:cNvPr>
            <xdr:cNvSpPr txBox="1"/>
          </xdr:nvSpPr>
          <xdr:spPr>
            <a:xfrm>
              <a:off x="26159460" y="110490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DD22033-DB50-409F-BC3D-B25CC6475A9C}"/>
                </a:ext>
              </a:extLst>
            </xdr:cNvPr>
            <xdr:cNvSpPr txBox="1"/>
          </xdr:nvSpPr>
          <xdr:spPr>
            <a:xfrm>
              <a:off x="26159460" y="114223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xmlns:a14="http://schemas.microsoft.com/office/drawing/2010/main" id="{3DD22033-DB50-409F-BC3D-B25CC6475A9C}"/>
                </a:ext>
              </a:extLst>
            </xdr:cNvPr>
            <xdr:cNvSpPr txBox="1"/>
          </xdr:nvSpPr>
          <xdr:spPr>
            <a:xfrm>
              <a:off x="26159460" y="114223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xmlns:a14="http://schemas.microsoft.com/office/drawing/2010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xmlns:a14="http://schemas.microsoft.com/office/drawing/2010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xmlns:a14="http://schemas.microsoft.com/office/drawing/2010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xmlns:a14="http://schemas.microsoft.com/office/drawing/2010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xmlns:a14="http://schemas.microsoft.com/office/drawing/2010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xmlns:a14="http://schemas.microsoft.com/office/drawing/2010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xmlns:a14="http://schemas.microsoft.com/office/drawing/2010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xmlns:a14="http://schemas.microsoft.com/office/drawing/2010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xmlns:a14="http://schemas.microsoft.com/office/drawing/2010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xmlns:a14="http://schemas.microsoft.com/office/drawing/2010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xmlns:a14="http://schemas.microsoft.com/office/drawing/2010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xmlns:a14="http://schemas.microsoft.com/office/drawing/2010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xmlns:a14="http://schemas.microsoft.com/office/drawing/2010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xmlns:a14="http://schemas.microsoft.com/office/drawing/2010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xmlns:a14="http://schemas.microsoft.com/office/drawing/2010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xmlns:a14="http://schemas.microsoft.com/office/drawing/2010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xmlns:a14="http://schemas.microsoft.com/office/drawing/2010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xmlns:a14="http://schemas.microsoft.com/office/drawing/2010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xmlns:a14="http://schemas.microsoft.com/office/drawing/2010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xmlns:a14="http://schemas.microsoft.com/office/drawing/2010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xmlns:a14="http://schemas.microsoft.com/office/drawing/2010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xmlns:a14="http://schemas.microsoft.com/office/drawing/2010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xmlns:a14="http://schemas.microsoft.com/office/drawing/2010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xmlns:a14="http://schemas.microsoft.com/office/drawing/2010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xmlns:a14="http://schemas.microsoft.com/office/drawing/2010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xmlns:a14="http://schemas.microsoft.com/office/drawing/2010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xmlns:a14="http://schemas.microsoft.com/office/drawing/2010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xmlns:a14="http://schemas.microsoft.com/office/drawing/2010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xmlns:a14="http://schemas.microsoft.com/office/drawing/2010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xmlns:a14="http://schemas.microsoft.com/office/drawing/2010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xmlns:a14="http://schemas.microsoft.com/office/drawing/2010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xmlns:a14="http://schemas.microsoft.com/office/drawing/2010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xmlns:a14="http://schemas.microsoft.com/office/drawing/2010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xmlns:a14="http://schemas.microsoft.com/office/drawing/2010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xmlns:a14="http://schemas.microsoft.com/office/drawing/2010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xmlns:a14="http://schemas.microsoft.com/office/drawing/2010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xmlns:a14="http://schemas.microsoft.com/office/drawing/2010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xmlns:a14="http://schemas.microsoft.com/office/drawing/2010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xmlns:a14="http://schemas.microsoft.com/office/drawing/2010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xmlns:a14="http://schemas.microsoft.com/office/drawing/2010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xmlns:a14="http://schemas.microsoft.com/office/drawing/2010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xmlns:a14="http://schemas.microsoft.com/office/drawing/2010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xmlns:a14="http://schemas.microsoft.com/office/drawing/2010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xmlns:a14="http://schemas.microsoft.com/office/drawing/2010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xmlns:a14="http://schemas.microsoft.com/office/drawing/2010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xmlns:a14="http://schemas.microsoft.com/office/drawing/2010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xmlns:a14="http://schemas.microsoft.com/office/drawing/2010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xmlns:a14="http://schemas.microsoft.com/office/drawing/2010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xmlns:a14="http://schemas.microsoft.com/office/drawing/2010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xmlns:a14="http://schemas.microsoft.com/office/drawing/2010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xmlns:a14="http://schemas.microsoft.com/office/drawing/2010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xmlns:a14="http://schemas.microsoft.com/office/drawing/2010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xmlns:a14="http://schemas.microsoft.com/office/drawing/2010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xmlns:a14="http://schemas.microsoft.com/office/drawing/2010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xmlns:a14="http://schemas.microsoft.com/office/drawing/2010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xmlns:a14="http://schemas.microsoft.com/office/drawing/2010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xmlns:a14="http://schemas.microsoft.com/office/drawing/2010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xmlns:a14="http://schemas.microsoft.com/office/drawing/2010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xmlns:a14="http://schemas.microsoft.com/office/drawing/2010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xmlns:a14="http://schemas.microsoft.com/office/drawing/2010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xmlns:a14="http://schemas.microsoft.com/office/drawing/2010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xmlns:a14="http://schemas.microsoft.com/office/drawing/2010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xmlns:a14="http://schemas.microsoft.com/office/drawing/2010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xmlns:a14="http://schemas.microsoft.com/office/drawing/2010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xmlns:a14="http://schemas.microsoft.com/office/drawing/2010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xmlns:a14="http://schemas.microsoft.com/office/drawing/2010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xmlns:a14="http://schemas.microsoft.com/office/drawing/2010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xmlns:a14="http://schemas.microsoft.com/office/drawing/2010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xmlns:a14="http://schemas.microsoft.com/office/drawing/2010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xmlns:a14="http://schemas.microsoft.com/office/drawing/2010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xmlns:a14="http://schemas.microsoft.com/office/drawing/2010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xmlns:a14="http://schemas.microsoft.com/office/drawing/2010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xmlns:a14="http://schemas.microsoft.com/office/drawing/2010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xmlns:a14="http://schemas.microsoft.com/office/drawing/2010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xmlns:a14="http://schemas.microsoft.com/office/drawing/2010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xmlns:a14="http://schemas.microsoft.com/office/drawing/2010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xmlns:a14="http://schemas.microsoft.com/office/drawing/2010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xmlns:a14="http://schemas.microsoft.com/office/drawing/2010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xmlns:a14="http://schemas.microsoft.com/office/drawing/2010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xmlns:a14="http://schemas.microsoft.com/office/drawing/2010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xmlns:a14="http://schemas.microsoft.com/office/drawing/2010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xmlns:a14="http://schemas.microsoft.com/office/drawing/2010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xmlns:a14="http://schemas.microsoft.com/office/drawing/2010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xmlns:a14="http://schemas.microsoft.com/office/drawing/2010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xmlns:a14="http://schemas.microsoft.com/office/drawing/2010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xmlns:a14="http://schemas.microsoft.com/office/drawing/2010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xmlns:a14="http://schemas.microsoft.com/office/drawing/2010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xmlns:a14="http://schemas.microsoft.com/office/drawing/2010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xmlns:a14="http://schemas.microsoft.com/office/drawing/2010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xmlns:a14="http://schemas.microsoft.com/office/drawing/2010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xmlns:a14="http://schemas.microsoft.com/office/drawing/2010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xmlns:a14="http://schemas.microsoft.com/office/drawing/2010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xmlns:a14="http://schemas.microsoft.com/office/drawing/2010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xmlns:a14="http://schemas.microsoft.com/office/drawing/2010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xmlns:a14="http://schemas.microsoft.com/office/drawing/2010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xmlns:a14="http://schemas.microsoft.com/office/drawing/2010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xmlns:a14="http://schemas.microsoft.com/office/drawing/2010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xmlns:a14="http://schemas.microsoft.com/office/drawing/2010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xmlns:a14="http://schemas.microsoft.com/office/drawing/2010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riante%201%20-%20Z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ariante%202%20-%20Z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riante%203%20-%20Z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1-SU1"/>
      <sheetName val="SB1-SU2"/>
      <sheetName val="SB1-SU3"/>
      <sheetName val="SB2-SU1"/>
      <sheetName val="SB2-SU2"/>
      <sheetName val="SB2-SU3"/>
      <sheetName val="SB3-SU1"/>
      <sheetName val="SB3-SU2"/>
      <sheetName val="SB3-SU3"/>
    </sheetNames>
    <sheetDataSet>
      <sheetData sheetId="0">
        <row r="56">
          <cell r="AD56">
            <v>662833852.5568192</v>
          </cell>
        </row>
      </sheetData>
      <sheetData sheetId="1">
        <row r="56">
          <cell r="AD56">
            <v>663042463.01576078</v>
          </cell>
        </row>
      </sheetData>
      <sheetData sheetId="2">
        <row r="56">
          <cell r="AD56">
            <v>663155252.73967469</v>
          </cell>
        </row>
      </sheetData>
      <sheetData sheetId="3">
        <row r="56">
          <cell r="AD56">
            <v>725720495.40372837</v>
          </cell>
        </row>
      </sheetData>
      <sheetData sheetId="4">
        <row r="56">
          <cell r="AD56">
            <v>725946743.34724951</v>
          </cell>
        </row>
      </sheetData>
      <sheetData sheetId="5">
        <row r="56">
          <cell r="AD56">
            <v>726068438.10183001</v>
          </cell>
        </row>
      </sheetData>
      <sheetData sheetId="6">
        <row r="56">
          <cell r="AD56">
            <v>785511219.86399519</v>
          </cell>
        </row>
      </sheetData>
      <sheetData sheetId="7">
        <row r="56">
          <cell r="AD56">
            <v>785754236.3393687</v>
          </cell>
        </row>
      </sheetData>
      <sheetData sheetId="8">
        <row r="56">
          <cell r="AD56">
            <v>785884397.39704406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1-SU1"/>
      <sheetName val="SB1-SU2"/>
      <sheetName val="SB1-SU3"/>
      <sheetName val="SB2-SU1"/>
      <sheetName val="SB2-SU2"/>
      <sheetName val="SB2-SU3"/>
      <sheetName val="SB3-SU1"/>
      <sheetName val="SB3-SU2"/>
      <sheetName val="SB3-SU3"/>
    </sheetNames>
    <sheetDataSet>
      <sheetData sheetId="0">
        <row r="56">
          <cell r="AD56">
            <v>628600013.38911366</v>
          </cell>
        </row>
      </sheetData>
      <sheetData sheetId="1">
        <row r="56">
          <cell r="AD56">
            <v>628612009.1318388</v>
          </cell>
        </row>
      </sheetData>
      <sheetData sheetId="2">
        <row r="56">
          <cell r="AD56">
            <v>628618494.88771379</v>
          </cell>
        </row>
      </sheetData>
      <sheetData sheetId="3">
        <row r="56">
          <cell r="AD56">
            <v>688120935.25859237</v>
          </cell>
        </row>
      </sheetData>
      <sheetData sheetId="4">
        <row r="56">
          <cell r="AD56">
            <v>688133945.21109319</v>
          </cell>
        </row>
      </sheetData>
      <sheetData sheetId="5">
        <row r="56">
          <cell r="AD56">
            <v>688140943.0337038</v>
          </cell>
        </row>
      </sheetData>
      <sheetData sheetId="6">
        <row r="56">
          <cell r="AD56">
            <v>744712305.7583431</v>
          </cell>
        </row>
      </sheetData>
      <sheetData sheetId="7">
        <row r="56">
          <cell r="AD56">
            <v>744726279.95327508</v>
          </cell>
        </row>
      </sheetData>
      <sheetData sheetId="8">
        <row r="56">
          <cell r="AD56">
            <v>744733764.61448884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1-SU1"/>
      <sheetName val="SB1-SU2"/>
      <sheetName val="SB1-SU3"/>
      <sheetName val="SB2-SU1"/>
      <sheetName val="SB2-SU2"/>
      <sheetName val="SB2-SU3"/>
      <sheetName val="SB3-SU1"/>
      <sheetName val="SB3-SU2"/>
      <sheetName val="SB3-SU3"/>
    </sheetNames>
    <sheetDataSet>
      <sheetData sheetId="0">
        <row r="56">
          <cell r="AD56">
            <v>628538082.63821387</v>
          </cell>
        </row>
      </sheetData>
      <sheetData sheetId="1">
        <row r="56">
          <cell r="AD56">
            <v>628546982.08592606</v>
          </cell>
        </row>
      </sheetData>
      <sheetData sheetId="2">
        <row r="56">
          <cell r="AD56">
            <v>628551793.76342022</v>
          </cell>
        </row>
      </sheetData>
      <sheetData sheetId="3">
        <row r="56">
          <cell r="AD56">
            <v>688078174.97909164</v>
          </cell>
        </row>
      </sheetData>
      <sheetData sheetId="4">
        <row r="56">
          <cell r="AD56">
            <v>688087826.85255456</v>
          </cell>
        </row>
      </sheetData>
      <sheetData sheetId="5">
        <row r="56">
          <cell r="AD56">
            <v>688093018.42403853</v>
          </cell>
        </row>
      </sheetData>
      <sheetData sheetId="6">
        <row r="56">
          <cell r="AD56">
            <v>744731117.08266306</v>
          </cell>
        </row>
      </sheetData>
      <sheetData sheetId="7">
        <row r="56">
          <cell r="AD56">
            <v>744741484.31185627</v>
          </cell>
        </row>
      </sheetData>
      <sheetData sheetId="8">
        <row r="56">
          <cell r="AD56">
            <v>744747037.0609597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W'rate"/>
      <sheetName val="DTV_i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4"/>
  <sheetViews>
    <sheetView tabSelected="1" topLeftCell="AH1" zoomScale="90" zoomScaleNormal="90" workbookViewId="0">
      <selection activeCell="AW17" sqref="AW17"/>
    </sheetView>
  </sheetViews>
  <sheetFormatPr baseColWidth="10" defaultRowHeight="15.6" x14ac:dyDescent="0.3"/>
  <cols>
    <col min="1" max="1" width="3.5" style="5" customWidth="1"/>
    <col min="5" max="5" width="8.09765625" customWidth="1"/>
    <col min="6" max="6" width="14.09765625" customWidth="1"/>
    <col min="7" max="7" width="2.3984375" customWidth="1"/>
    <col min="8" max="8" width="16" customWidth="1"/>
    <col min="9" max="9" width="13.09765625" customWidth="1"/>
    <col min="11" max="11" width="14.5" customWidth="1"/>
    <col min="12" max="12" width="3.59765625" customWidth="1"/>
    <col min="13" max="13" width="14.69921875" customWidth="1"/>
    <col min="14" max="14" width="11.8984375" customWidth="1"/>
    <col min="17" max="17" width="4.5" customWidth="1"/>
    <col min="18" max="18" width="11.3984375" customWidth="1"/>
    <col min="20" max="20" width="3.3984375" customWidth="1"/>
    <col min="22" max="22" width="2.19921875" customWidth="1"/>
    <col min="23" max="32" width="16.69921875" customWidth="1"/>
    <col min="33" max="33" width="18.8984375" customWidth="1"/>
    <col min="34" max="34" width="18.69921875" customWidth="1"/>
    <col min="35" max="35" width="18.69921875" bestFit="1" customWidth="1"/>
    <col min="36" max="36" width="18.69921875" customWidth="1"/>
    <col min="37" max="37" width="19.59765625" customWidth="1"/>
    <col min="38" max="38" width="18.8984375" customWidth="1"/>
    <col min="39" max="39" width="19.59765625" customWidth="1"/>
    <col min="40" max="40" width="19.69921875" customWidth="1"/>
    <col min="41" max="41" width="20.796875" customWidth="1"/>
    <col min="42" max="42" width="16.19921875" customWidth="1"/>
    <col min="43" max="43" width="14.3984375" customWidth="1"/>
    <col min="44" max="44" width="14.19921875" customWidth="1"/>
    <col min="45" max="45" width="13.69921875" customWidth="1"/>
    <col min="46" max="46" width="14.796875" customWidth="1"/>
    <col min="47" max="47" width="11.3984375" customWidth="1"/>
    <col min="48" max="48" width="11.59765625" customWidth="1"/>
    <col min="49" max="49" width="18.69921875" bestFit="1" customWidth="1"/>
  </cols>
  <sheetData>
    <row r="1" spans="2:49" s="5" customFormat="1" ht="16.2" thickBot="1" x14ac:dyDescent="0.35"/>
    <row r="2" spans="2:49" ht="15.6" customHeight="1" thickBot="1" x14ac:dyDescent="0.35">
      <c r="B2" s="146" t="s">
        <v>0</v>
      </c>
      <c r="C2" s="147"/>
      <c r="D2" s="148"/>
      <c r="E2" s="6"/>
    </row>
    <row r="3" spans="2:49" ht="15.6" customHeight="1" thickBot="1" x14ac:dyDescent="0.35">
      <c r="B3" s="149"/>
      <c r="C3" s="150"/>
      <c r="D3" s="151"/>
      <c r="E3" s="6"/>
      <c r="W3" s="163" t="s">
        <v>4</v>
      </c>
      <c r="X3" s="164"/>
      <c r="Y3" s="163" t="s">
        <v>23</v>
      </c>
      <c r="Z3" s="164"/>
      <c r="AA3" s="163" t="s">
        <v>24</v>
      </c>
      <c r="AB3" s="169"/>
      <c r="AC3" s="47"/>
      <c r="AD3" s="163"/>
      <c r="AE3" s="169"/>
      <c r="AF3" s="164"/>
      <c r="AJ3" s="40"/>
      <c r="AK3" s="40"/>
      <c r="AO3" t="s">
        <v>107</v>
      </c>
      <c r="AP3" s="136"/>
      <c r="AQ3" s="136"/>
      <c r="AR3" s="136"/>
      <c r="AS3" s="136"/>
      <c r="AT3" s="136"/>
      <c r="AU3" s="136"/>
      <c r="AV3" s="136"/>
    </row>
    <row r="4" spans="2:49" ht="16.2" customHeight="1" thickBot="1" x14ac:dyDescent="0.35">
      <c r="B4" s="149"/>
      <c r="C4" s="150"/>
      <c r="D4" s="151"/>
      <c r="E4" s="6"/>
      <c r="W4" s="165"/>
      <c r="X4" s="166"/>
      <c r="Y4" s="165"/>
      <c r="Z4" s="166"/>
      <c r="AA4" s="165"/>
      <c r="AB4" s="170"/>
      <c r="AC4" s="47"/>
      <c r="AD4" s="165"/>
      <c r="AE4" s="170"/>
      <c r="AF4" s="166"/>
      <c r="AG4" s="172"/>
      <c r="AH4" s="172"/>
      <c r="AJ4" s="41"/>
      <c r="AK4" s="40"/>
      <c r="AU4" s="31"/>
      <c r="AV4" s="31"/>
      <c r="AW4" s="31"/>
    </row>
    <row r="5" spans="2:49" ht="16.2" thickBot="1" x14ac:dyDescent="0.35">
      <c r="B5" s="152"/>
      <c r="C5" s="153"/>
      <c r="D5" s="154"/>
      <c r="E5" s="6"/>
      <c r="G5" s="177" t="s">
        <v>2</v>
      </c>
      <c r="H5" s="178"/>
      <c r="I5" s="179"/>
      <c r="L5" s="176" t="s">
        <v>3</v>
      </c>
      <c r="M5" s="176"/>
      <c r="N5" s="176"/>
      <c r="Q5" s="163" t="s">
        <v>7</v>
      </c>
      <c r="R5" s="169"/>
      <c r="S5" s="169"/>
      <c r="T5" s="164"/>
      <c r="W5" s="167"/>
      <c r="X5" s="168"/>
      <c r="Y5" s="167"/>
      <c r="Z5" s="168"/>
      <c r="AA5" s="167"/>
      <c r="AB5" s="171"/>
      <c r="AC5" s="47"/>
      <c r="AD5" s="165"/>
      <c r="AE5" s="170"/>
      <c r="AF5" s="166"/>
      <c r="AG5" s="172"/>
      <c r="AH5" s="172"/>
      <c r="AI5" s="35" t="s">
        <v>104</v>
      </c>
      <c r="AJ5" s="2"/>
      <c r="AK5" s="40"/>
      <c r="AP5" s="249">
        <v>5.0000000000000001E-3</v>
      </c>
      <c r="AQ5">
        <v>0.01</v>
      </c>
      <c r="AR5">
        <v>1.4999999999999999E-2</v>
      </c>
      <c r="AS5">
        <v>0.02</v>
      </c>
      <c r="AT5">
        <v>0.25</v>
      </c>
      <c r="AU5" s="250">
        <v>3.5000000000000003E-2</v>
      </c>
      <c r="AV5" s="252">
        <v>0.05</v>
      </c>
      <c r="AW5" s="252">
        <v>0.06</v>
      </c>
    </row>
    <row r="6" spans="2:49" ht="16.2" thickBot="1" x14ac:dyDescent="0.35">
      <c r="B6" s="6"/>
      <c r="C6" s="6"/>
      <c r="D6" s="6"/>
      <c r="E6" s="6"/>
      <c r="G6" s="180"/>
      <c r="H6" s="181"/>
      <c r="I6" s="182"/>
      <c r="L6" s="176"/>
      <c r="M6" s="176"/>
      <c r="N6" s="176"/>
      <c r="Q6" s="167"/>
      <c r="R6" s="171"/>
      <c r="S6" s="171"/>
      <c r="T6" s="168"/>
      <c r="AD6" s="165"/>
      <c r="AE6" s="170"/>
      <c r="AF6" s="166"/>
      <c r="AG6" s="162"/>
      <c r="AH6" s="162"/>
      <c r="AJ6" s="2"/>
      <c r="AK6" s="40"/>
      <c r="AO6" t="s">
        <v>106</v>
      </c>
      <c r="AP6" s="136">
        <v>658190788.6639421</v>
      </c>
      <c r="AQ6" s="136">
        <v>722117057.64351499</v>
      </c>
      <c r="AR6" s="136">
        <v>786045899.04526699</v>
      </c>
      <c r="AS6" s="136">
        <v>849978431.68549347</v>
      </c>
      <c r="AT6" s="136">
        <v>913916068.87386501</v>
      </c>
      <c r="AU6" s="136">
        <v>1041813993.0935038</v>
      </c>
      <c r="AV6" s="136">
        <v>1233755323.7635896</v>
      </c>
      <c r="AW6" s="136">
        <v>1361819226.1151476</v>
      </c>
    </row>
    <row r="7" spans="2:49" ht="16.2" thickBot="1" x14ac:dyDescent="0.35">
      <c r="V7" s="174"/>
      <c r="W7" s="36" t="s">
        <v>6</v>
      </c>
      <c r="X7" s="37" t="s">
        <v>5</v>
      </c>
      <c r="Y7" s="25" t="s">
        <v>6</v>
      </c>
      <c r="Z7" s="26" t="s">
        <v>5</v>
      </c>
      <c r="AA7" s="25" t="s">
        <v>6</v>
      </c>
      <c r="AB7" s="42" t="s">
        <v>5</v>
      </c>
      <c r="AC7" s="46"/>
      <c r="AD7" s="167"/>
      <c r="AE7" s="171"/>
      <c r="AF7" s="168"/>
      <c r="AG7" s="139" t="s">
        <v>4</v>
      </c>
      <c r="AH7" s="52" t="s">
        <v>23</v>
      </c>
      <c r="AI7" s="52" t="s">
        <v>24</v>
      </c>
      <c r="AJ7" s="48"/>
      <c r="AK7" s="40"/>
      <c r="AO7" t="s">
        <v>23</v>
      </c>
      <c r="AP7" s="136">
        <v>624380010.5360688</v>
      </c>
      <c r="AQ7" s="136">
        <v>684901237.21732962</v>
      </c>
      <c r="AR7" s="136">
        <v>745425636.54142547</v>
      </c>
      <c r="AS7" s="136">
        <v>805954588.37692165</v>
      </c>
      <c r="AT7" s="136">
        <v>866489835.79959929</v>
      </c>
      <c r="AU7" s="136">
        <v>987588265.35270083</v>
      </c>
      <c r="AV7" s="136">
        <v>1169352390.6251013</v>
      </c>
      <c r="AW7" s="136">
        <v>1290655525.8191454</v>
      </c>
    </row>
    <row r="8" spans="2:49" ht="16.2" thickBot="1" x14ac:dyDescent="0.35">
      <c r="B8" s="155" t="s">
        <v>1</v>
      </c>
      <c r="C8" s="156"/>
      <c r="I8" s="2"/>
      <c r="J8" s="7"/>
      <c r="O8" s="7"/>
      <c r="V8" s="174"/>
      <c r="W8" s="185"/>
      <c r="X8" s="186"/>
      <c r="Y8" s="185"/>
      <c r="Z8" s="186"/>
      <c r="AA8" s="185"/>
      <c r="AB8" s="187"/>
      <c r="AC8" s="46"/>
      <c r="AD8" s="46"/>
      <c r="AE8" s="46"/>
      <c r="AF8" s="45">
        <f>2015</f>
        <v>2015</v>
      </c>
      <c r="AG8" s="138">
        <f>'V1--SB2-SU2'!Y9</f>
        <v>12499956.08754012</v>
      </c>
      <c r="AH8" s="50">
        <f>'V2--SB2-SU2'!Y9</f>
        <v>11809566.394794375</v>
      </c>
      <c r="AI8" s="51">
        <f>'V3--SB2-SU2'!Y9</f>
        <v>16362288.254504452</v>
      </c>
      <c r="AJ8" s="48"/>
      <c r="AK8" s="40"/>
      <c r="AO8" t="s">
        <v>108</v>
      </c>
      <c r="AP8" s="136">
        <v>624321018.96934056</v>
      </c>
      <c r="AQ8" s="136">
        <v>684859592.21803367</v>
      </c>
      <c r="AR8" s="136">
        <v>745448927.6442908</v>
      </c>
      <c r="AS8" s="136">
        <v>806111103.09826946</v>
      </c>
      <c r="AT8" s="136">
        <v>866874007.73324215</v>
      </c>
      <c r="AU8" s="136">
        <v>988850771.37796533</v>
      </c>
      <c r="AV8" s="136">
        <v>1173699607.9712751</v>
      </c>
      <c r="AW8" s="136">
        <v>1298957654.9156647</v>
      </c>
    </row>
    <row r="9" spans="2:49" ht="16.2" thickBot="1" x14ac:dyDescent="0.35">
      <c r="B9" s="157"/>
      <c r="C9" s="158"/>
      <c r="D9" s="30" t="str">
        <f>IF(X35&lt;Z35,"Variante 1",IF(Z35&lt;AB35,"Variante 2","Variante 3"))</f>
        <v>Variante 3</v>
      </c>
      <c r="E9" s="12"/>
      <c r="F9" s="12"/>
      <c r="G9" s="12"/>
      <c r="H9" s="12"/>
      <c r="I9" s="10" t="s">
        <v>8</v>
      </c>
      <c r="J9" s="11">
        <v>0.25</v>
      </c>
      <c r="K9" s="12"/>
      <c r="L9" s="12"/>
      <c r="M9" s="13"/>
      <c r="N9" s="17" t="s">
        <v>11</v>
      </c>
      <c r="O9" s="18">
        <v>0.05</v>
      </c>
      <c r="P9" s="15"/>
      <c r="Q9" s="12"/>
      <c r="R9" s="21" t="s">
        <v>12</v>
      </c>
      <c r="S9" s="22">
        <f>J9*O9</f>
        <v>1.2500000000000001E-2</v>
      </c>
      <c r="T9" s="12"/>
      <c r="U9" s="12"/>
      <c r="V9" s="174"/>
      <c r="W9" s="27">
        <f>'[1]SB1-SU1'!$AD$56</f>
        <v>662833852.5568192</v>
      </c>
      <c r="X9" s="27">
        <f>W9*S9</f>
        <v>8285423.1569602406</v>
      </c>
      <c r="Y9" s="27">
        <f>'[2]SB1-SU1'!$AD$56</f>
        <v>628600013.38911366</v>
      </c>
      <c r="Z9" s="27">
        <f>Y9*S9</f>
        <v>7857500.1673639212</v>
      </c>
      <c r="AA9" s="27">
        <f>'[3]SB1-SU1'!$AD$56</f>
        <v>628538082.63821387</v>
      </c>
      <c r="AB9" s="43">
        <f>AA9*S9</f>
        <v>7856726.0329776742</v>
      </c>
      <c r="AC9" s="2"/>
      <c r="AD9" s="2"/>
      <c r="AE9" s="2"/>
      <c r="AF9" s="46">
        <f>AF8+1</f>
        <v>2016</v>
      </c>
      <c r="AG9" s="138">
        <f>'V1--SB2-SU2'!Y10</f>
        <v>12629478.655238923</v>
      </c>
      <c r="AH9" s="50">
        <f>'V2--SB2-SU2'!Y10</f>
        <v>11932046.537958607</v>
      </c>
      <c r="AI9" s="51">
        <f>'V3--SB2-SU2'!Y10</f>
        <v>16532042.575361151</v>
      </c>
      <c r="AJ9" s="48"/>
      <c r="AK9" s="40"/>
      <c r="AW9" s="31"/>
    </row>
    <row r="10" spans="2:49" ht="16.2" thickBot="1" x14ac:dyDescent="0.35">
      <c r="B10" s="159"/>
      <c r="C10" s="160"/>
      <c r="G10" s="3"/>
      <c r="H10" s="161"/>
      <c r="I10" s="161"/>
      <c r="J10" s="161"/>
      <c r="K10" s="161"/>
      <c r="L10" s="3"/>
      <c r="M10" s="161"/>
      <c r="N10" s="161"/>
      <c r="O10" s="161"/>
      <c r="P10" s="161"/>
      <c r="Q10" s="161"/>
      <c r="R10" s="161"/>
      <c r="S10" s="161"/>
      <c r="T10" s="161"/>
      <c r="U10" s="161"/>
      <c r="V10" s="174"/>
      <c r="W10" s="173"/>
      <c r="X10" s="174"/>
      <c r="Y10" s="173"/>
      <c r="Z10" s="174"/>
      <c r="AA10" s="173"/>
      <c r="AB10" s="175"/>
      <c r="AC10" s="46"/>
      <c r="AD10" s="46"/>
      <c r="AE10" s="46"/>
      <c r="AF10" s="46">
        <f t="shared" ref="AF10:AF53" si="0">AF9+1</f>
        <v>2017</v>
      </c>
      <c r="AG10" s="138">
        <f>'V1--SB2-SU2'!Y11</f>
        <v>12759001.883366888</v>
      </c>
      <c r="AH10" s="50">
        <f>'V2--SB2-SU2'!Y11</f>
        <v>12054526.892043857</v>
      </c>
      <c r="AI10" s="51">
        <f>'V3--SB2-SU2'!Y11</f>
        <v>16701799.91955395</v>
      </c>
      <c r="AJ10" s="48"/>
      <c r="AK10" s="40"/>
      <c r="AU10" s="34"/>
      <c r="AV10" s="33"/>
      <c r="AW10" s="33"/>
    </row>
    <row r="11" spans="2:49" ht="16.2" thickBot="1" x14ac:dyDescent="0.35">
      <c r="G11" s="3"/>
      <c r="H11" s="172"/>
      <c r="I11" s="172"/>
      <c r="J11" s="172"/>
      <c r="K11" s="172"/>
      <c r="L11" s="3"/>
      <c r="M11" s="162"/>
      <c r="N11" s="162"/>
      <c r="O11" s="162"/>
      <c r="P11" s="162"/>
      <c r="Q11" s="162"/>
      <c r="R11" s="162"/>
      <c r="S11" s="162"/>
      <c r="T11" s="162"/>
      <c r="U11" s="162"/>
      <c r="V11" s="174"/>
      <c r="W11" s="173"/>
      <c r="X11" s="174"/>
      <c r="Y11" s="173"/>
      <c r="Z11" s="174"/>
      <c r="AA11" s="173"/>
      <c r="AB11" s="175"/>
      <c r="AC11" s="46"/>
      <c r="AD11" s="46"/>
      <c r="AE11" s="46"/>
      <c r="AF11" s="46">
        <f t="shared" si="0"/>
        <v>2018</v>
      </c>
      <c r="AG11" s="138">
        <f>'V1--SB2-SU2'!Y12</f>
        <v>12888525.758285049</v>
      </c>
      <c r="AH11" s="50">
        <f>'V2--SB2-SU2'!Y12</f>
        <v>12177007.462069878</v>
      </c>
      <c r="AI11" s="51">
        <f>'V3--SB2-SU2'!Y12</f>
        <v>16871560.380113702</v>
      </c>
      <c r="AJ11" s="48"/>
      <c r="AK11" s="40"/>
      <c r="AU11" s="34"/>
      <c r="AV11" s="33"/>
      <c r="AW11" s="33"/>
    </row>
    <row r="12" spans="2:49" ht="16.2" thickBot="1" x14ac:dyDescent="0.35">
      <c r="G12" s="3"/>
      <c r="H12" s="172"/>
      <c r="I12" s="172"/>
      <c r="J12" s="172"/>
      <c r="K12" s="172"/>
      <c r="L12" s="16"/>
      <c r="M12" s="14"/>
      <c r="N12" s="17" t="s">
        <v>13</v>
      </c>
      <c r="O12" s="20">
        <v>0.57499999999999996</v>
      </c>
      <c r="P12" s="12"/>
      <c r="Q12" s="12"/>
      <c r="R12" s="23" t="s">
        <v>15</v>
      </c>
      <c r="S12" s="24">
        <f>J9*O12</f>
        <v>0.14374999999999999</v>
      </c>
      <c r="T12" s="14"/>
      <c r="U12" s="15"/>
      <c r="V12" s="174"/>
      <c r="W12" s="27">
        <f>'[1]SB1-SU2'!$AD$56</f>
        <v>663042463.01576078</v>
      </c>
      <c r="X12" s="27">
        <f>W12*S12</f>
        <v>95312354.058515608</v>
      </c>
      <c r="Y12" s="27">
        <f>'[2]SB1-SU2'!$AD$56</f>
        <v>628612009.1318388</v>
      </c>
      <c r="Z12" s="27">
        <f>Y12*S12</f>
        <v>90362976.312701821</v>
      </c>
      <c r="AA12" s="27">
        <f>'[3]SB1-SU2'!$AD$56</f>
        <v>628546982.08592606</v>
      </c>
      <c r="AB12" s="43">
        <f>AA12*S12</f>
        <v>90353628.674851865</v>
      </c>
      <c r="AC12" s="2"/>
      <c r="AD12" s="2"/>
      <c r="AE12" s="2"/>
      <c r="AF12" s="46">
        <f t="shared" si="0"/>
        <v>2019</v>
      </c>
      <c r="AG12" s="138">
        <f>'V1--SB2-SU2'!Y13</f>
        <v>13018050.26732805</v>
      </c>
      <c r="AH12" s="50">
        <f>'V2--SB2-SU2'!Y13</f>
        <v>12299488.253216034</v>
      </c>
      <c r="AI12" s="51">
        <f>'V3--SB2-SU2'!Y13</f>
        <v>17041324.052018758</v>
      </c>
      <c r="AJ12" s="48"/>
      <c r="AK12" s="40"/>
    </row>
    <row r="13" spans="2:49" x14ac:dyDescent="0.3">
      <c r="G13" s="3"/>
      <c r="H13" s="172"/>
      <c r="I13" s="172"/>
      <c r="J13" s="172"/>
      <c r="K13" s="172"/>
      <c r="L13" s="3"/>
      <c r="M13" s="161"/>
      <c r="N13" s="161"/>
      <c r="O13" s="161"/>
      <c r="P13" s="161"/>
      <c r="Q13" s="161"/>
      <c r="R13" s="161"/>
      <c r="S13" s="161"/>
      <c r="T13" s="161"/>
      <c r="U13" s="161"/>
      <c r="V13" s="174"/>
      <c r="W13" s="173"/>
      <c r="X13" s="174"/>
      <c r="Y13" s="173"/>
      <c r="Z13" s="174"/>
      <c r="AA13" s="173"/>
      <c r="AB13" s="175"/>
      <c r="AC13" s="46"/>
      <c r="AD13" s="46"/>
      <c r="AE13" s="46"/>
      <c r="AF13" s="46">
        <f t="shared" si="0"/>
        <v>2020</v>
      </c>
      <c r="AG13" s="138">
        <f>'V1--SB2-SU2'!Y14</f>
        <v>13147575.398753533</v>
      </c>
      <c r="AH13" s="50">
        <f>'V2--SB2-SU2'!Y14</f>
        <v>12421969.270820176</v>
      </c>
      <c r="AI13" s="51">
        <f>'V3--SB2-SU2'!Y14</f>
        <v>17211091.03221298</v>
      </c>
      <c r="AJ13" s="48"/>
      <c r="AK13" s="40"/>
    </row>
    <row r="14" spans="2:49" ht="16.2" thickBot="1" x14ac:dyDescent="0.35">
      <c r="G14" s="3"/>
      <c r="H14" s="172"/>
      <c r="I14" s="172"/>
      <c r="J14" s="172"/>
      <c r="K14" s="172"/>
      <c r="L14" s="3"/>
      <c r="M14" s="162"/>
      <c r="N14" s="162"/>
      <c r="O14" s="162"/>
      <c r="P14" s="162"/>
      <c r="Q14" s="162"/>
      <c r="R14" s="162"/>
      <c r="S14" s="162"/>
      <c r="T14" s="162"/>
      <c r="U14" s="162"/>
      <c r="V14" s="174"/>
      <c r="W14" s="173"/>
      <c r="X14" s="174"/>
      <c r="Y14" s="173"/>
      <c r="Z14" s="174"/>
      <c r="AA14" s="173"/>
      <c r="AB14" s="175"/>
      <c r="AC14" s="46"/>
      <c r="AD14" s="46"/>
      <c r="AE14" s="46"/>
      <c r="AF14" s="46">
        <f t="shared" si="0"/>
        <v>2021</v>
      </c>
      <c r="AG14" s="138">
        <f>'V1--SB2-SU2'!Y15</f>
        <v>13277101.141695153</v>
      </c>
      <c r="AH14" s="50">
        <f>'V2--SB2-SU2'!Y15</f>
        <v>12544450.520377712</v>
      </c>
      <c r="AI14" s="51">
        <f>'V3--SB2-SU2'!Y15</f>
        <v>17380861.419623766</v>
      </c>
      <c r="AJ14" s="48"/>
      <c r="AK14" s="40"/>
    </row>
    <row r="15" spans="2:49" ht="16.2" thickBot="1" x14ac:dyDescent="0.35">
      <c r="G15" s="3"/>
      <c r="H15" s="172"/>
      <c r="I15" s="172"/>
      <c r="J15" s="172"/>
      <c r="K15" s="172"/>
      <c r="L15" s="16"/>
      <c r="M15" s="14"/>
      <c r="N15" s="17" t="s">
        <v>14</v>
      </c>
      <c r="O15" s="20">
        <v>0.375</v>
      </c>
      <c r="P15" s="12"/>
      <c r="Q15" s="12"/>
      <c r="R15" s="23" t="s">
        <v>16</v>
      </c>
      <c r="S15" s="24">
        <f>J9*O15</f>
        <v>9.375E-2</v>
      </c>
      <c r="T15" s="14"/>
      <c r="U15" s="15"/>
      <c r="V15" s="174"/>
      <c r="W15" s="27">
        <f>'[1]SB1-SU3'!$AD$56</f>
        <v>663155252.73967469</v>
      </c>
      <c r="X15" s="27">
        <f>W15*S15</f>
        <v>62170804.944344506</v>
      </c>
      <c r="Y15" s="27">
        <f>'[2]SB1-SU3'!$AD$56</f>
        <v>628618494.88771379</v>
      </c>
      <c r="Z15" s="27">
        <f>Y15*S15</f>
        <v>58932983.895723164</v>
      </c>
      <c r="AA15" s="27">
        <f>'[3]SB1-SU3'!$AD$56</f>
        <v>628551793.76342022</v>
      </c>
      <c r="AB15" s="43">
        <f>AA15*S15</f>
        <v>58926730.66532065</v>
      </c>
      <c r="AC15" s="2"/>
      <c r="AD15" s="2"/>
      <c r="AE15" s="2"/>
      <c r="AF15" s="46">
        <f t="shared" si="0"/>
        <v>2022</v>
      </c>
      <c r="AG15" s="138">
        <f>'V1--SB2-SU2'!Y16</f>
        <v>13406627.486118851</v>
      </c>
      <c r="AH15" s="50">
        <f>'V2--SB2-SU2'!Y16</f>
        <v>12666932.007540798</v>
      </c>
      <c r="AI15" s="51">
        <f>'V3--SB2-SU2'!Y16</f>
        <v>17550635.315180294</v>
      </c>
      <c r="AJ15" s="48"/>
      <c r="AK15" s="40"/>
    </row>
    <row r="16" spans="2:49" x14ac:dyDescent="0.3">
      <c r="G16" s="3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4"/>
      <c r="W16" s="185"/>
      <c r="X16" s="186"/>
      <c r="Y16" s="185"/>
      <c r="Z16" s="186"/>
      <c r="AA16" s="185"/>
      <c r="AB16" s="187"/>
      <c r="AC16" s="46"/>
      <c r="AD16" s="46"/>
      <c r="AE16" s="46"/>
      <c r="AF16" s="46">
        <f t="shared" si="0"/>
        <v>2023</v>
      </c>
      <c r="AG16" s="138">
        <f>'V1--SB2-SU2'!Y17</f>
        <v>13536154.422782237</v>
      </c>
      <c r="AH16" s="50">
        <f>'V2--SB2-SU2'!Y17</f>
        <v>12789413.738117687</v>
      </c>
      <c r="AI16" s="51">
        <f>'V3--SB2-SU2'!Y17</f>
        <v>17720412.821831726</v>
      </c>
      <c r="AJ16" s="48"/>
      <c r="AK16" s="40"/>
    </row>
    <row r="17" spans="7:50" ht="16.2" thickBot="1" x14ac:dyDescent="0.35">
      <c r="G17" s="3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74"/>
      <c r="W17" s="173"/>
      <c r="X17" s="174"/>
      <c r="Y17" s="173"/>
      <c r="Z17" s="174"/>
      <c r="AA17" s="173"/>
      <c r="AB17" s="175"/>
      <c r="AC17" s="46"/>
      <c r="AD17" s="46"/>
      <c r="AE17" s="46"/>
      <c r="AF17" s="46">
        <f t="shared" si="0"/>
        <v>2024</v>
      </c>
      <c r="AG17" s="138">
        <f>'V1--SB2-SU2'!Y18</f>
        <v>13665681.943196755</v>
      </c>
      <c r="AH17" s="50">
        <f>'V2--SB2-SU2'!Y18</f>
        <v>12911895.718072213</v>
      </c>
      <c r="AI17" s="51">
        <f>'V3--SB2-SU2'!Y18</f>
        <v>17890194.044565585</v>
      </c>
      <c r="AJ17" s="48"/>
      <c r="AK17" s="40"/>
    </row>
    <row r="18" spans="7:50" ht="16.2" thickBot="1" x14ac:dyDescent="0.35">
      <c r="G18" s="3"/>
      <c r="H18" s="12"/>
      <c r="I18" s="10" t="s">
        <v>9</v>
      </c>
      <c r="J18" s="11">
        <v>0.5</v>
      </c>
      <c r="K18" s="12"/>
      <c r="L18" s="12"/>
      <c r="M18" s="13"/>
      <c r="N18" s="17" t="s">
        <v>11</v>
      </c>
      <c r="O18" s="18">
        <v>0.05</v>
      </c>
      <c r="P18" s="15"/>
      <c r="Q18" s="12"/>
      <c r="R18" s="21" t="s">
        <v>22</v>
      </c>
      <c r="S18" s="22">
        <f>J18*O18</f>
        <v>2.5000000000000001E-2</v>
      </c>
      <c r="T18" s="12"/>
      <c r="U18" s="12"/>
      <c r="V18" s="174"/>
      <c r="W18" s="27">
        <f>'[1]SB2-SU1'!$AD$56</f>
        <v>725720495.40372837</v>
      </c>
      <c r="X18" s="27">
        <f>W18*S18</f>
        <v>18143012.385093208</v>
      </c>
      <c r="Y18" s="27">
        <f>'[2]SB2-SU1'!$AD$56</f>
        <v>688120935.25859237</v>
      </c>
      <c r="Z18" s="27">
        <f>Y18*S18</f>
        <v>17203023.381464809</v>
      </c>
      <c r="AA18" s="27">
        <f>'[3]SB2-SU1'!$AD$56</f>
        <v>688078174.97909164</v>
      </c>
      <c r="AB18" s="43">
        <f>AA18*S18</f>
        <v>17201954.374477293</v>
      </c>
      <c r="AC18" s="2"/>
      <c r="AD18" s="2"/>
      <c r="AE18" s="2"/>
      <c r="AF18" s="46">
        <f t="shared" si="0"/>
        <v>2025</v>
      </c>
      <c r="AG18" s="138">
        <f>'V1--SB2-SU2'!Y19</f>
        <v>13795210.039592417</v>
      </c>
      <c r="AH18" s="50">
        <f>'V2--SB2-SU2'!Y19</f>
        <v>13034377.953523338</v>
      </c>
      <c r="AI18" s="51">
        <f>'V3--SB2-SU2'!Y19</f>
        <v>18059979.090426203</v>
      </c>
      <c r="AJ18" s="48"/>
      <c r="AK18" s="40"/>
    </row>
    <row r="19" spans="7:50" x14ac:dyDescent="0.3">
      <c r="G19" s="3"/>
      <c r="H19" s="161"/>
      <c r="I19" s="161"/>
      <c r="J19" s="161"/>
      <c r="K19" s="161"/>
      <c r="L19" s="3"/>
      <c r="M19" s="161"/>
      <c r="N19" s="161"/>
      <c r="O19" s="161"/>
      <c r="P19" s="161"/>
      <c r="Q19" s="161"/>
      <c r="R19" s="161"/>
      <c r="S19" s="161"/>
      <c r="T19" s="161"/>
      <c r="U19" s="161"/>
      <c r="V19" s="174"/>
      <c r="W19" s="185"/>
      <c r="X19" s="186"/>
      <c r="Y19" s="185"/>
      <c r="Z19" s="186"/>
      <c r="AA19" s="185"/>
      <c r="AB19" s="187"/>
      <c r="AC19" s="46"/>
      <c r="AD19" s="46"/>
      <c r="AE19" s="46"/>
      <c r="AF19" s="46">
        <f t="shared" si="0"/>
        <v>2026</v>
      </c>
      <c r="AG19" s="138">
        <f>'V1--SB2-SU2'!Y20</f>
        <v>13924738.704884971</v>
      </c>
      <c r="AH19" s="50">
        <f>'V2--SB2-SU2'!Y20</f>
        <v>13156860.450744888</v>
      </c>
      <c r="AI19" s="51">
        <f>'V3--SB2-SU2'!Y20</f>
        <v>18229768.068533201</v>
      </c>
      <c r="AJ19" s="48"/>
      <c r="AK19" s="40"/>
    </row>
    <row r="20" spans="7:50" ht="16.2" thickBot="1" x14ac:dyDescent="0.35">
      <c r="G20" s="3"/>
      <c r="H20" s="172"/>
      <c r="I20" s="172"/>
      <c r="J20" s="172"/>
      <c r="K20" s="172"/>
      <c r="L20" s="3"/>
      <c r="M20" s="162"/>
      <c r="N20" s="162"/>
      <c r="O20" s="162"/>
      <c r="P20" s="162"/>
      <c r="Q20" s="162"/>
      <c r="R20" s="162"/>
      <c r="S20" s="162"/>
      <c r="T20" s="162"/>
      <c r="U20" s="162"/>
      <c r="V20" s="174"/>
      <c r="W20" s="173"/>
      <c r="X20" s="174"/>
      <c r="Y20" s="173"/>
      <c r="Z20" s="174"/>
      <c r="AA20" s="173"/>
      <c r="AB20" s="175"/>
      <c r="AC20" s="46"/>
      <c r="AD20" s="46"/>
      <c r="AE20" s="46"/>
      <c r="AF20" s="46">
        <f t="shared" si="0"/>
        <v>2027</v>
      </c>
      <c r="AG20" s="138">
        <f>'V1--SB2-SU2'!Y21</f>
        <v>14054267.932645256</v>
      </c>
      <c r="AH20" s="50">
        <f>'V2--SB2-SU2'!Y21</f>
        <v>13279343.216165308</v>
      </c>
      <c r="AI20" s="51">
        <f>'V3--SB2-SU2'!Y21</f>
        <v>18399561.09010005</v>
      </c>
      <c r="AJ20" s="48"/>
      <c r="AK20" s="40"/>
    </row>
    <row r="21" spans="7:50" ht="16.2" thickBot="1" x14ac:dyDescent="0.35">
      <c r="G21" s="3"/>
      <c r="H21" s="172"/>
      <c r="I21" s="172"/>
      <c r="J21" s="172"/>
      <c r="K21" s="172"/>
      <c r="L21" s="16"/>
      <c r="M21" s="13"/>
      <c r="N21" s="17" t="s">
        <v>13</v>
      </c>
      <c r="O21" s="20">
        <v>0.57499999999999996</v>
      </c>
      <c r="P21" s="12"/>
      <c r="Q21" s="12"/>
      <c r="R21" s="23" t="s">
        <v>21</v>
      </c>
      <c r="S21" s="24">
        <f>J18*O21</f>
        <v>0.28749999999999998</v>
      </c>
      <c r="T21" s="14"/>
      <c r="U21" s="15"/>
      <c r="V21" s="174"/>
      <c r="W21" s="27">
        <f>'[1]SB2-SU2'!$AD$56</f>
        <v>725946743.34724951</v>
      </c>
      <c r="X21" s="27">
        <f>W21*S21</f>
        <v>208709688.71233422</v>
      </c>
      <c r="Y21" s="27">
        <f>'[2]SB2-SU2'!$AD$56</f>
        <v>688133945.21109319</v>
      </c>
      <c r="Z21" s="27">
        <f>Y21*S21</f>
        <v>197838509.24818927</v>
      </c>
      <c r="AA21" s="27">
        <f>'[3]SB2-SU2'!$AD$56</f>
        <v>688087826.85255456</v>
      </c>
      <c r="AB21" s="43">
        <f>AA21*S21</f>
        <v>197825250.22010943</v>
      </c>
      <c r="AC21" s="2"/>
      <c r="AD21" s="2"/>
      <c r="AE21" s="2"/>
      <c r="AF21" s="46">
        <f t="shared" si="0"/>
        <v>2028</v>
      </c>
      <c r="AG21" s="138">
        <f>'V1--SB2-SU2'!Y22</f>
        <v>14183797.717070591</v>
      </c>
      <c r="AH21" s="50">
        <f>'V2--SB2-SU2'!Y22</f>
        <v>13401826.256367577</v>
      </c>
      <c r="AI21" s="51">
        <f>'V3--SB2-SU2'!Y22</f>
        <v>18569358.268452745</v>
      </c>
      <c r="AJ21" s="48"/>
      <c r="AK21" s="40"/>
    </row>
    <row r="22" spans="7:50" x14ac:dyDescent="0.3">
      <c r="G22" s="3"/>
      <c r="H22" s="172"/>
      <c r="I22" s="172"/>
      <c r="J22" s="172"/>
      <c r="K22" s="172"/>
      <c r="L22" s="3"/>
      <c r="M22" s="161"/>
      <c r="N22" s="161"/>
      <c r="O22" s="161"/>
      <c r="P22" s="161"/>
      <c r="Q22" s="161"/>
      <c r="R22" s="161"/>
      <c r="S22" s="161"/>
      <c r="T22" s="161"/>
      <c r="U22" s="161"/>
      <c r="V22" s="174"/>
      <c r="W22" s="185"/>
      <c r="X22" s="186"/>
      <c r="Y22" s="185"/>
      <c r="Z22" s="186"/>
      <c r="AA22" s="185"/>
      <c r="AB22" s="187"/>
      <c r="AC22" s="46"/>
      <c r="AD22" s="46"/>
      <c r="AE22" s="46"/>
      <c r="AF22" s="46">
        <f t="shared" si="0"/>
        <v>2029</v>
      </c>
      <c r="AG22" s="138">
        <f>'V1--SB2-SU2'!Y23</f>
        <v>14313328.052958086</v>
      </c>
      <c r="AH22" s="50">
        <f>'V2--SB2-SU2'!Y23</f>
        <v>13524309.578089168</v>
      </c>
      <c r="AI22" s="51">
        <f>'V3--SB2-SU2'!Y23</f>
        <v>18739159.719048437</v>
      </c>
      <c r="AJ22" s="48"/>
      <c r="AK22" s="40"/>
    </row>
    <row r="23" spans="7:50" ht="16.2" thickBot="1" x14ac:dyDescent="0.35">
      <c r="G23" s="3"/>
      <c r="H23" s="172"/>
      <c r="I23" s="172"/>
      <c r="J23" s="172"/>
      <c r="K23" s="172"/>
      <c r="L23" s="3"/>
      <c r="M23" s="162"/>
      <c r="N23" s="162"/>
      <c r="O23" s="162"/>
      <c r="P23" s="162"/>
      <c r="Q23" s="162"/>
      <c r="R23" s="162"/>
      <c r="S23" s="162"/>
      <c r="T23" s="162"/>
      <c r="U23" s="162"/>
      <c r="V23" s="174"/>
      <c r="W23" s="173"/>
      <c r="X23" s="174"/>
      <c r="Y23" s="173"/>
      <c r="Z23" s="174"/>
      <c r="AA23" s="173"/>
      <c r="AB23" s="175"/>
      <c r="AC23" s="46"/>
      <c r="AD23" s="46"/>
      <c r="AE23" s="46"/>
      <c r="AF23" s="46">
        <f t="shared" si="0"/>
        <v>2030</v>
      </c>
      <c r="AG23" s="138">
        <f>'V1--SB2-SU2'!Y24</f>
        <v>14442858.935679669</v>
      </c>
      <c r="AH23" s="50">
        <f>'V2--SB2-SU2'!Y24</f>
        <v>13646793.188222088</v>
      </c>
      <c r="AI23" s="51">
        <f>'V3--SB2-SU2'!Y24</f>
        <v>18908965.559494212</v>
      </c>
      <c r="AJ23" s="48"/>
      <c r="AK23" s="40"/>
    </row>
    <row r="24" spans="7:50" ht="16.2" thickBot="1" x14ac:dyDescent="0.35">
      <c r="G24" s="3"/>
      <c r="H24" s="172"/>
      <c r="I24" s="172"/>
      <c r="J24" s="172"/>
      <c r="K24" s="172"/>
      <c r="L24" s="16"/>
      <c r="M24" s="13"/>
      <c r="N24" s="17" t="s">
        <v>14</v>
      </c>
      <c r="O24" s="20">
        <v>0.375</v>
      </c>
      <c r="P24" s="12"/>
      <c r="Q24" s="12"/>
      <c r="R24" s="23" t="s">
        <v>20</v>
      </c>
      <c r="S24" s="24">
        <f>J18*O24</f>
        <v>0.1875</v>
      </c>
      <c r="T24" s="14"/>
      <c r="U24" s="15"/>
      <c r="V24" s="174"/>
      <c r="W24" s="27">
        <f>'[1]SB2-SU3'!$AD$56</f>
        <v>726068438.10183001</v>
      </c>
      <c r="X24" s="27">
        <f>W24*S24</f>
        <v>136137832.14409313</v>
      </c>
      <c r="Y24" s="27">
        <f>'[2]SB2-SU3'!$AD$56</f>
        <v>688140943.0337038</v>
      </c>
      <c r="Z24" s="27">
        <f>Y24*S24</f>
        <v>129026426.81881946</v>
      </c>
      <c r="AA24" s="27">
        <f>'[3]SB2-SU3'!$AD$56</f>
        <v>688093018.42403853</v>
      </c>
      <c r="AB24" s="43">
        <f>AA24*S24</f>
        <v>129017440.95450723</v>
      </c>
      <c r="AC24" s="2"/>
      <c r="AD24" s="2"/>
      <c r="AE24" s="2"/>
      <c r="AF24" s="46">
        <f t="shared" si="0"/>
        <v>2031</v>
      </c>
      <c r="AG24" s="138">
        <f>'V1--SB2-SU2'!Y25</f>
        <v>14572390.361158736</v>
      </c>
      <c r="AH24" s="50">
        <f>'V2--SB2-SU2'!Y25</f>
        <v>13769277.093813015</v>
      </c>
      <c r="AI24" s="51">
        <f>'V3--SB2-SU2'!Y25</f>
        <v>19078775.909565862</v>
      </c>
      <c r="AJ24" s="48"/>
      <c r="AK24" s="40"/>
    </row>
    <row r="25" spans="7:50" x14ac:dyDescent="0.3">
      <c r="G25" s="3"/>
      <c r="H25" s="172"/>
      <c r="I25" s="172"/>
      <c r="J25" s="172"/>
      <c r="K25" s="172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74"/>
      <c r="W25" s="185"/>
      <c r="X25" s="186"/>
      <c r="Y25" s="185"/>
      <c r="Z25" s="186"/>
      <c r="AA25" s="185"/>
      <c r="AB25" s="187"/>
      <c r="AC25" s="46"/>
      <c r="AD25" s="46"/>
      <c r="AE25" s="46"/>
      <c r="AF25" s="46">
        <f t="shared" si="0"/>
        <v>2032</v>
      </c>
      <c r="AG25" s="138">
        <f>'V1--SB2-SU2'!Y26</f>
        <v>14701922.325848363</v>
      </c>
      <c r="AH25" s="50">
        <f>'V2--SB2-SU2'!Y26</f>
        <v>13891761.30206348</v>
      </c>
      <c r="AI25" s="51">
        <f>'V3--SB2-SU2'!Y26</f>
        <v>19248590.891226739</v>
      </c>
      <c r="AJ25" s="48"/>
      <c r="AK25" s="40"/>
    </row>
    <row r="26" spans="7:50" ht="16.2" thickBot="1" x14ac:dyDescent="0.35">
      <c r="G26" s="3"/>
      <c r="H26" s="162"/>
      <c r="I26" s="162"/>
      <c r="J26" s="162"/>
      <c r="K26" s="162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74"/>
      <c r="W26" s="173"/>
      <c r="X26" s="174"/>
      <c r="Y26" s="173"/>
      <c r="Z26" s="174"/>
      <c r="AA26" s="173"/>
      <c r="AB26" s="175"/>
      <c r="AC26" s="46"/>
      <c r="AD26" s="46"/>
      <c r="AE26" s="46"/>
      <c r="AF26" s="46">
        <f t="shared" si="0"/>
        <v>2033</v>
      </c>
      <c r="AG26" s="138">
        <f>'V1--SB2-SU2'!Y27</f>
        <v>14831454.826710841</v>
      </c>
      <c r="AH26" s="50">
        <f>'V2--SB2-SU2'!Y27</f>
        <v>14014245.820330122</v>
      </c>
      <c r="AI26" s="51">
        <f>'V3--SB2-SU2'!Y27</f>
        <v>19418410.62864659</v>
      </c>
      <c r="AJ26" s="48"/>
      <c r="AK26" s="40"/>
    </row>
    <row r="27" spans="7:50" ht="16.2" thickBot="1" x14ac:dyDescent="0.35">
      <c r="G27" s="16"/>
      <c r="H27" s="14"/>
      <c r="I27" s="10" t="s">
        <v>10</v>
      </c>
      <c r="J27" s="11">
        <v>0.25</v>
      </c>
      <c r="K27" s="14"/>
      <c r="L27" s="12"/>
      <c r="M27" s="13"/>
      <c r="N27" s="17" t="s">
        <v>11</v>
      </c>
      <c r="O27" s="18">
        <v>0.05</v>
      </c>
      <c r="P27" s="15"/>
      <c r="Q27" s="12"/>
      <c r="R27" s="21" t="s">
        <v>17</v>
      </c>
      <c r="S27" s="22">
        <f>J27*O27</f>
        <v>1.2500000000000001E-2</v>
      </c>
      <c r="T27" s="12"/>
      <c r="U27" s="12"/>
      <c r="V27" s="174"/>
      <c r="W27" s="27">
        <f>'[1]SB3-SU1'!$AD$56</f>
        <v>785511219.86399519</v>
      </c>
      <c r="X27" s="27">
        <f>W27*S27</f>
        <v>9818890.2482999396</v>
      </c>
      <c r="Y27" s="27">
        <f>'[2]SB3-SU1'!$AD$56</f>
        <v>744712305.7583431</v>
      </c>
      <c r="Z27" s="27">
        <f>Y27*S27</f>
        <v>9308903.8219792899</v>
      </c>
      <c r="AA27" s="27">
        <f>'[3]SB3-SU1'!$AD$56</f>
        <v>744731117.08266306</v>
      </c>
      <c r="AB27" s="43">
        <f>AA27*S27</f>
        <v>9309138.9635332879</v>
      </c>
      <c r="AC27" s="2"/>
      <c r="AD27" s="2"/>
      <c r="AE27" s="2"/>
      <c r="AF27" s="46">
        <f t="shared" si="0"/>
        <v>2034</v>
      </c>
      <c r="AG27" s="138">
        <f>'V1--SB2-SU2'!Y28</f>
        <v>14960987.861198539</v>
      </c>
      <c r="AH27" s="50">
        <f>'V2--SB2-SU2'!Y28</f>
        <v>14136730.656125003</v>
      </c>
      <c r="AI27" s="51">
        <f>'V3--SB2-SU2'!Y28</f>
        <v>19588235.248220515</v>
      </c>
      <c r="AJ27" s="48"/>
      <c r="AK27" s="40"/>
    </row>
    <row r="28" spans="7:50" x14ac:dyDescent="0.3">
      <c r="I28" s="7"/>
      <c r="J28" s="7"/>
      <c r="L28" s="3"/>
      <c r="M28" s="161"/>
      <c r="N28" s="161"/>
      <c r="O28" s="161"/>
      <c r="P28" s="161"/>
      <c r="Q28" s="161"/>
      <c r="R28" s="161"/>
      <c r="S28" s="161"/>
      <c r="T28" s="161"/>
      <c r="U28" s="161"/>
      <c r="V28" s="174"/>
      <c r="W28" s="185"/>
      <c r="X28" s="186"/>
      <c r="Y28" s="185"/>
      <c r="Z28" s="186"/>
      <c r="AA28" s="185"/>
      <c r="AB28" s="187"/>
      <c r="AC28" s="46"/>
      <c r="AD28" s="46"/>
      <c r="AE28" s="46"/>
      <c r="AF28" s="46">
        <f t="shared" si="0"/>
        <v>2035</v>
      </c>
      <c r="AG28" s="138">
        <f>'V1--SB2-SU2'!Y29</f>
        <v>15090521.427236041</v>
      </c>
      <c r="AH28" s="50">
        <f>'V2--SB2-SU2'!Y29</f>
        <v>14259215.817115979</v>
      </c>
      <c r="AI28" s="51">
        <f>'V3--SB2-SU2'!Y29</f>
        <v>19758064.878587909</v>
      </c>
      <c r="AJ28" s="48"/>
      <c r="AK28" s="40"/>
      <c r="AU28" s="34"/>
      <c r="AV28" s="33"/>
      <c r="AW28" s="33"/>
    </row>
    <row r="29" spans="7:50" ht="16.2" thickBot="1" x14ac:dyDescent="0.35">
      <c r="L29" s="3"/>
      <c r="M29" s="162"/>
      <c r="N29" s="162"/>
      <c r="O29" s="162"/>
      <c r="P29" s="162"/>
      <c r="Q29" s="162"/>
      <c r="R29" s="162"/>
      <c r="S29" s="162"/>
      <c r="T29" s="162"/>
      <c r="U29" s="162"/>
      <c r="V29" s="174"/>
      <c r="W29" s="173"/>
      <c r="X29" s="174"/>
      <c r="Y29" s="173"/>
      <c r="Z29" s="174"/>
      <c r="AA29" s="173"/>
      <c r="AB29" s="175"/>
      <c r="AC29" s="46"/>
      <c r="AD29" s="46"/>
      <c r="AE29" s="46"/>
      <c r="AF29" s="46">
        <f t="shared" si="0"/>
        <v>2036</v>
      </c>
      <c r="AG29" s="138">
        <f>'V1--SB2-SU2'!Y30</f>
        <v>21140569.859149057</v>
      </c>
      <c r="AH29" s="50">
        <f>'V2--SB2-SU2'!Y30</f>
        <v>19939023.534806468</v>
      </c>
      <c r="AI29" s="51">
        <f>'V3--SB2-SU2'!Y30</f>
        <v>19927899.650651425</v>
      </c>
      <c r="AJ29" s="48"/>
      <c r="AK29" s="40"/>
      <c r="AR29" s="2"/>
      <c r="AS29" s="2"/>
      <c r="AT29" s="2"/>
      <c r="AU29" s="2"/>
      <c r="AV29" s="2"/>
      <c r="AW29" s="2"/>
      <c r="AX29" s="2"/>
    </row>
    <row r="30" spans="7:50" ht="16.2" thickBot="1" x14ac:dyDescent="0.35">
      <c r="L30" s="16"/>
      <c r="M30" s="13"/>
      <c r="N30" s="17" t="s">
        <v>13</v>
      </c>
      <c r="O30" s="20">
        <v>0.57499999999999996</v>
      </c>
      <c r="P30" s="12"/>
      <c r="Q30" s="12"/>
      <c r="R30" s="23" t="s">
        <v>18</v>
      </c>
      <c r="S30" s="24">
        <f>J27*O30</f>
        <v>0.14374999999999999</v>
      </c>
      <c r="T30" s="14"/>
      <c r="U30" s="15"/>
      <c r="V30" s="174"/>
      <c r="W30" s="27">
        <f>'[1]SB3-SU2'!$AD$56</f>
        <v>785754236.3393687</v>
      </c>
      <c r="X30" s="27">
        <f>W30*S30</f>
        <v>112952171.47378424</v>
      </c>
      <c r="Y30" s="27">
        <f>'[2]SB3-SU2'!$AD$56</f>
        <v>744726279.95327508</v>
      </c>
      <c r="Z30" s="27">
        <f>Y30*S30</f>
        <v>107054402.74328329</v>
      </c>
      <c r="AA30" s="27">
        <f>'[3]SB3-SU2'!$AD$56</f>
        <v>744741484.31185627</v>
      </c>
      <c r="AB30" s="43">
        <f>AA30*S30</f>
        <v>107056588.36982933</v>
      </c>
      <c r="AC30" s="2"/>
      <c r="AD30" s="2"/>
      <c r="AE30" s="2"/>
      <c r="AF30" s="46">
        <f t="shared" si="0"/>
        <v>2037</v>
      </c>
      <c r="AG30" s="138">
        <f>'V1--SB2-SU2'!Y31</f>
        <v>21320491.444418184</v>
      </c>
      <c r="AH30" s="50">
        <f>'V2--SB2-SU2'!Y31</f>
        <v>20108838.463669099</v>
      </c>
      <c r="AI30" s="51">
        <f>'V3--SB2-SU2'!Y31</f>
        <v>20097739.697596014</v>
      </c>
      <c r="AJ30" s="48"/>
      <c r="AK30" s="40"/>
      <c r="AR30" s="2"/>
      <c r="AS30" s="2"/>
      <c r="AX30" s="2"/>
    </row>
    <row r="31" spans="7:50" x14ac:dyDescent="0.3">
      <c r="L31" s="3"/>
      <c r="M31" s="161"/>
      <c r="N31" s="161"/>
      <c r="O31" s="161"/>
      <c r="P31" s="161"/>
      <c r="Q31" s="161"/>
      <c r="R31" s="161"/>
      <c r="S31" s="161"/>
      <c r="T31" s="161"/>
      <c r="U31" s="161"/>
      <c r="V31" s="174"/>
      <c r="W31" s="185"/>
      <c r="X31" s="186"/>
      <c r="Y31" s="185"/>
      <c r="Z31" s="186"/>
      <c r="AA31" s="185"/>
      <c r="AB31" s="187"/>
      <c r="AC31" s="46"/>
      <c r="AD31" s="46"/>
      <c r="AE31" s="46"/>
      <c r="AF31" s="46">
        <f t="shared" si="0"/>
        <v>2038</v>
      </c>
      <c r="AG31" s="138">
        <f>'V1--SB2-SU2'!Y32</f>
        <v>21500413.653246947</v>
      </c>
      <c r="AH31" s="50">
        <f>'V2--SB2-SU2'!Y32</f>
        <v>20278653.741670515</v>
      </c>
      <c r="AI31" s="51">
        <f>'V3--SB2-SU2'!Y32</f>
        <v>20267585.154907957</v>
      </c>
      <c r="AJ31" s="48"/>
      <c r="AK31" s="40"/>
      <c r="AR31" s="2"/>
      <c r="AS31" s="2"/>
      <c r="AT31" s="32"/>
      <c r="AU31" s="2"/>
      <c r="AV31" s="2"/>
      <c r="AW31" s="32"/>
      <c r="AX31" s="2"/>
    </row>
    <row r="32" spans="7:50" ht="16.2" thickBot="1" x14ac:dyDescent="0.35">
      <c r="L32" s="3"/>
      <c r="M32" s="162"/>
      <c r="N32" s="162"/>
      <c r="O32" s="162"/>
      <c r="P32" s="162"/>
      <c r="Q32" s="162"/>
      <c r="R32" s="162"/>
      <c r="S32" s="162"/>
      <c r="T32" s="162"/>
      <c r="U32" s="162"/>
      <c r="V32" s="174"/>
      <c r="W32" s="173"/>
      <c r="X32" s="174"/>
      <c r="Y32" s="173"/>
      <c r="Z32" s="174"/>
      <c r="AA32" s="173"/>
      <c r="AB32" s="175"/>
      <c r="AC32" s="46"/>
      <c r="AD32" s="46"/>
      <c r="AE32" s="46"/>
      <c r="AF32" s="46">
        <f t="shared" si="0"/>
        <v>2039</v>
      </c>
      <c r="AG32" s="138">
        <f>'V1--SB2-SU2'!Y33</f>
        <v>21680336.482531592</v>
      </c>
      <c r="AH32" s="50">
        <f>'V2--SB2-SU2'!Y33</f>
        <v>20448469.377106354</v>
      </c>
      <c r="AI32" s="51">
        <f>'V3--SB2-SU2'!Y33</f>
        <v>20437436.160393961</v>
      </c>
      <c r="AJ32" s="48"/>
      <c r="AK32" s="40"/>
      <c r="AR32" s="2"/>
      <c r="AS32" s="35"/>
      <c r="AT32" s="34"/>
      <c r="AU32" s="2"/>
      <c r="AV32" s="2"/>
      <c r="AW32" s="34"/>
      <c r="AX32" s="2"/>
    </row>
    <row r="33" spans="12:50" ht="16.2" thickBot="1" x14ac:dyDescent="0.35">
      <c r="L33" s="16"/>
      <c r="M33" s="13"/>
      <c r="N33" s="17" t="s">
        <v>14</v>
      </c>
      <c r="O33" s="20">
        <v>0.375</v>
      </c>
      <c r="P33" s="12"/>
      <c r="Q33" s="12"/>
      <c r="R33" s="23" t="s">
        <v>19</v>
      </c>
      <c r="S33" s="24">
        <f>J27*O33</f>
        <v>9.375E-2</v>
      </c>
      <c r="T33" s="14"/>
      <c r="U33" s="15"/>
      <c r="V33" s="174"/>
      <c r="W33" s="27">
        <f>'[1]SB3-SU3'!$AD$56</f>
        <v>785884397.39704406</v>
      </c>
      <c r="X33" s="27">
        <f>W33*S33</f>
        <v>73676662.255972877</v>
      </c>
      <c r="Y33" s="27">
        <f>'[2]SB3-SU3'!$AD$56</f>
        <v>744733764.61448884</v>
      </c>
      <c r="Z33" s="27">
        <f>Y33*S33</f>
        <v>69818790.432608336</v>
      </c>
      <c r="AA33" s="27">
        <f>'[3]SB3-SU3'!$AD$56</f>
        <v>744747037.0609597</v>
      </c>
      <c r="AB33" s="43">
        <f>AA33*S33</f>
        <v>69820034.724464968</v>
      </c>
      <c r="AC33" s="2"/>
      <c r="AD33" s="2"/>
      <c r="AE33" s="2"/>
      <c r="AF33" s="46">
        <f t="shared" si="0"/>
        <v>2040</v>
      </c>
      <c r="AG33" s="138">
        <f>'V1--SB2-SU2'!Y34</f>
        <v>21860259.929671533</v>
      </c>
      <c r="AH33" s="50">
        <f>'V2--SB2-SU2'!Y34</f>
        <v>20618285.378430568</v>
      </c>
      <c r="AI33" s="51">
        <f>'V3--SB2-SU2'!Y34</f>
        <v>20607292.854200225</v>
      </c>
      <c r="AJ33" s="48"/>
      <c r="AK33" s="40"/>
      <c r="AR33" s="2"/>
      <c r="AS33" s="35"/>
      <c r="AT33" s="34"/>
      <c r="AU33" s="2"/>
      <c r="AV33" s="2"/>
      <c r="AW33" s="34"/>
      <c r="AX33" s="2"/>
    </row>
    <row r="34" spans="12:50" ht="16.2" thickBot="1" x14ac:dyDescent="0.35">
      <c r="W34" s="187"/>
      <c r="X34" s="29"/>
      <c r="Y34" s="187"/>
      <c r="Z34" s="29"/>
      <c r="AA34" s="187"/>
      <c r="AB34" s="29"/>
      <c r="AC34" s="49"/>
      <c r="AD34" s="49"/>
      <c r="AE34" s="49"/>
      <c r="AF34" s="46">
        <f t="shared" si="0"/>
        <v>2041</v>
      </c>
      <c r="AG34" s="138">
        <f>'V1--SB2-SU2'!Y35</f>
        <v>22040183.992552157</v>
      </c>
      <c r="AH34" s="50">
        <f>'V2--SB2-SU2'!Y35</f>
        <v>20788101.754256047</v>
      </c>
      <c r="AI34" s="51">
        <f>'V3--SB2-SU2'!Y35</f>
        <v>20777155.378831584</v>
      </c>
      <c r="AJ34" s="48"/>
      <c r="AK34" s="40"/>
      <c r="AR34" s="2"/>
      <c r="AS34" s="35"/>
      <c r="AT34" s="34"/>
      <c r="AU34" s="2"/>
      <c r="AV34" s="2"/>
      <c r="AW34" s="34"/>
      <c r="AX34" s="2"/>
    </row>
    <row r="35" spans="12:50" ht="16.2" thickBot="1" x14ac:dyDescent="0.35">
      <c r="S35" s="8">
        <f>SUM(S9:S33)</f>
        <v>1</v>
      </c>
      <c r="U35" s="188" t="s">
        <v>25</v>
      </c>
      <c r="V35" s="189"/>
      <c r="W35" s="175"/>
      <c r="X35" s="28">
        <f>SUM(X9,X12,X15,X18,X21,X24,X27,X30,X33)</f>
        <v>725206839.37939799</v>
      </c>
      <c r="Y35" s="175"/>
      <c r="Z35" s="28">
        <f>SUM(Z9,Z12,Z15,Z18,Z21,Z24,Z27,Z30,Z33)</f>
        <v>687403516.82213342</v>
      </c>
      <c r="AA35" s="175"/>
      <c r="AB35" s="28">
        <f>SUM(AB9,AB12,AB15,AB18,AB21,AB24,AB27,AB30,AB33,)</f>
        <v>687367492.98007178</v>
      </c>
      <c r="AC35" s="2"/>
      <c r="AD35" s="2"/>
      <c r="AE35" s="2"/>
      <c r="AF35" s="46">
        <f t="shared" si="0"/>
        <v>2042</v>
      </c>
      <c r="AG35" s="138">
        <f>'V1--SB2-SU2'!Y36</f>
        <v>22220108.669528667</v>
      </c>
      <c r="AH35" s="50">
        <f>'V2--SB2-SU2'!Y36</f>
        <v>20957918.513355296</v>
      </c>
      <c r="AI35" s="51">
        <f>'V3--SB2-SU2'!Y36</f>
        <v>20947023.87917066</v>
      </c>
      <c r="AJ35" s="48"/>
      <c r="AK35" s="40"/>
      <c r="AR35" s="2"/>
      <c r="AS35" s="35"/>
      <c r="AT35" s="34"/>
      <c r="AU35" s="2"/>
      <c r="AV35" s="2"/>
      <c r="AW35" s="34"/>
      <c r="AX35" s="2"/>
    </row>
    <row r="36" spans="12:50" ht="16.2" thickBot="1" x14ac:dyDescent="0.35">
      <c r="AF36" s="46">
        <f t="shared" si="0"/>
        <v>2043</v>
      </c>
      <c r="AG36" s="138">
        <f>'V1--SB2-SU2'!Y37</f>
        <v>22400033.959410861</v>
      </c>
      <c r="AH36" s="50">
        <f>'V2--SB2-SU2'!Y37</f>
        <v>21127735.664661102</v>
      </c>
      <c r="AI36" s="51">
        <f>'V3--SB2-SU2'!Y37</f>
        <v>21116898.502497017</v>
      </c>
      <c r="AJ36" s="48"/>
      <c r="AK36" s="40"/>
      <c r="AR36" s="2"/>
      <c r="AS36" s="35"/>
      <c r="AT36" s="34"/>
      <c r="AU36" s="2"/>
      <c r="AV36" s="2"/>
      <c r="AW36" s="34"/>
      <c r="AX36" s="2"/>
    </row>
    <row r="37" spans="12:50" ht="16.2" thickBot="1" x14ac:dyDescent="0.35">
      <c r="X37" s="9" t="s">
        <v>4</v>
      </c>
      <c r="Z37" s="9" t="s">
        <v>23</v>
      </c>
      <c r="AB37" s="44" t="s">
        <v>24</v>
      </c>
      <c r="AC37" s="2"/>
      <c r="AD37" s="2"/>
      <c r="AE37" s="2"/>
      <c r="AF37" s="46">
        <f t="shared" si="0"/>
        <v>2044</v>
      </c>
      <c r="AG37" s="138">
        <f>'V1--SB2-SU2'!Y38</f>
        <v>22579959.861448806</v>
      </c>
      <c r="AH37" s="50">
        <f>'V2--SB2-SU2'!Y38</f>
        <v>21297553.217267241</v>
      </c>
      <c r="AI37" s="51">
        <f>'V3--SB2-SU2'!Y38</f>
        <v>21286779.398506328</v>
      </c>
      <c r="AJ37" s="48"/>
      <c r="AK37" s="40"/>
      <c r="AR37" s="2"/>
      <c r="AS37" s="35"/>
      <c r="AT37" s="34"/>
      <c r="AU37" s="2"/>
      <c r="AV37" s="2"/>
      <c r="AW37" s="34"/>
      <c r="AX37" s="2"/>
    </row>
    <row r="38" spans="12:50" x14ac:dyDescent="0.3">
      <c r="AF38" s="46">
        <f t="shared" si="0"/>
        <v>2045</v>
      </c>
      <c r="AG38" s="138">
        <f>'V1--SB2-SU2'!Y39</f>
        <v>22759886.375319369</v>
      </c>
      <c r="AH38" s="50">
        <f>'V2--SB2-SU2'!Y39</f>
        <v>21467371.180429265</v>
      </c>
      <c r="AI38" s="51">
        <f>'V3--SB2-SU2'!Y39</f>
        <v>21456666.719329625</v>
      </c>
      <c r="AJ38" s="48"/>
      <c r="AK38" s="2"/>
      <c r="AR38" s="2"/>
      <c r="AS38" s="35"/>
      <c r="AT38" s="34"/>
      <c r="AU38" s="2"/>
      <c r="AV38" s="2"/>
      <c r="AW38" s="34"/>
      <c r="AX38" s="2"/>
    </row>
    <row r="39" spans="12:50" x14ac:dyDescent="0.3">
      <c r="AF39" s="46">
        <f t="shared" si="0"/>
        <v>2046</v>
      </c>
      <c r="AG39" s="138">
        <f>'V1--SB2-SU2'!Y40</f>
        <v>22939813.501113493</v>
      </c>
      <c r="AH39" s="50">
        <f>'V2--SB2-SU2'!Y40</f>
        <v>21637189.563565236</v>
      </c>
      <c r="AI39" s="51">
        <f>'V3--SB2-SU2'!Y40</f>
        <v>21626560.619552482</v>
      </c>
      <c r="AJ39" s="48"/>
      <c r="AK39" s="2"/>
      <c r="AR39" s="2"/>
      <c r="AS39" s="35"/>
      <c r="AT39" s="34"/>
      <c r="AU39" s="2"/>
      <c r="AV39" s="2"/>
      <c r="AW39" s="34"/>
      <c r="AX39" s="2"/>
    </row>
    <row r="40" spans="12:50" x14ac:dyDescent="0.3">
      <c r="AF40" s="46">
        <f t="shared" si="0"/>
        <v>2047</v>
      </c>
      <c r="AG40" s="138">
        <f>'V1--SB2-SU2'!Y41</f>
        <v>23119741.239324234</v>
      </c>
      <c r="AH40" s="50">
        <f>'V2--SB2-SU2'!Y41</f>
        <v>21807008.376256533</v>
      </c>
      <c r="AI40" s="51">
        <f>'V3--SB2-SU2'!Y41</f>
        <v>21796461.256234266</v>
      </c>
      <c r="AJ40" s="48"/>
      <c r="AK40" s="2"/>
      <c r="AR40" s="2"/>
      <c r="AS40" s="35"/>
      <c r="AT40" s="34"/>
      <c r="AU40" s="2"/>
      <c r="AV40" s="2"/>
      <c r="AW40" s="34"/>
      <c r="AX40" s="2"/>
    </row>
    <row r="41" spans="12:50" x14ac:dyDescent="0.3">
      <c r="W41" s="2"/>
      <c r="AF41" s="46">
        <f t="shared" si="0"/>
        <v>2048</v>
      </c>
      <c r="AG41" s="138">
        <f>'V1--SB2-SU2'!Y42</f>
        <v>23299669.590835493</v>
      </c>
      <c r="AH41" s="50">
        <f>'V2--SB2-SU2'!Y42</f>
        <v>21976827.628248677</v>
      </c>
      <c r="AI41" s="51">
        <f>'V3--SB2-SU2'!Y42</f>
        <v>21966368.788927387</v>
      </c>
      <c r="AJ41" s="48"/>
      <c r="AK41" s="2"/>
      <c r="AR41" s="2"/>
      <c r="AS41" s="2"/>
      <c r="AT41" s="2"/>
      <c r="AU41" s="2"/>
      <c r="AV41" s="2"/>
      <c r="AW41" s="2"/>
      <c r="AX41" s="2"/>
    </row>
    <row r="42" spans="12:50" x14ac:dyDescent="0.3">
      <c r="AF42" s="46">
        <f t="shared" si="0"/>
        <v>2049</v>
      </c>
      <c r="AG42" s="138">
        <f>'V1--SB2-SU2'!Y43</f>
        <v>23479598.556911379</v>
      </c>
      <c r="AH42" s="50">
        <f>'V2--SB2-SU2'!Y43</f>
        <v>22146647.329452157</v>
      </c>
      <c r="AI42" s="51">
        <f>'V3--SB2-SU2'!Y43</f>
        <v>22136283.37969657</v>
      </c>
      <c r="AJ42" s="48"/>
      <c r="AK42" s="2"/>
      <c r="AR42" s="2"/>
      <c r="AS42" s="2"/>
      <c r="AT42" s="2"/>
      <c r="AU42" s="2"/>
      <c r="AV42" s="2"/>
      <c r="AW42" s="2"/>
      <c r="AX42" s="2"/>
    </row>
    <row r="43" spans="12:50" x14ac:dyDescent="0.3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AF43" s="46">
        <f t="shared" si="0"/>
        <v>2050</v>
      </c>
      <c r="AG43" s="138">
        <f>'V1--SB2-SU2'!Y44</f>
        <v>23659528.13918617</v>
      </c>
      <c r="AH43" s="50">
        <f>'V2--SB2-SU2'!Y44</f>
        <v>22316467.489943303</v>
      </c>
      <c r="AI43" s="51">
        <f>'V3--SB2-SU2'!Y44</f>
        <v>22306205.193138126</v>
      </c>
      <c r="AJ43" s="48"/>
      <c r="AR43" s="2"/>
      <c r="AS43" s="2"/>
      <c r="AT43" s="2"/>
      <c r="AU43" s="2"/>
      <c r="AV43" s="2"/>
      <c r="AW43" s="2"/>
      <c r="AX43" s="2"/>
    </row>
    <row r="44" spans="12:50" x14ac:dyDescent="0.3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AF44" s="46">
        <f t="shared" si="0"/>
        <v>2051</v>
      </c>
      <c r="AG44" s="138">
        <f>'V1--SB2-SU2'!Y45</f>
        <v>23839458.339654859</v>
      </c>
      <c r="AH44" s="50">
        <f>'V2--SB2-SU2'!Y45</f>
        <v>22486288.119965147</v>
      </c>
      <c r="AI44" s="51">
        <f>'V3--SB2-SU2'!Y45</f>
        <v>22476134.396399233</v>
      </c>
      <c r="AJ44" s="48"/>
    </row>
    <row r="45" spans="12:50" x14ac:dyDescent="0.3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AF45" s="46">
        <f t="shared" si="0"/>
        <v>2052</v>
      </c>
      <c r="AG45" s="138">
        <f>'V1--SB2-SU2'!Y46</f>
        <v>24019389.160664242</v>
      </c>
      <c r="AH45" s="50">
        <f>'V2--SB2-SU2'!Y46</f>
        <v>22656109.22992833</v>
      </c>
      <c r="AI45" s="51">
        <f>'V3--SB2-SU2'!Y46</f>
        <v>22646071.159197286</v>
      </c>
      <c r="AJ45" s="48"/>
    </row>
    <row r="46" spans="12:50" x14ac:dyDescent="0.3">
      <c r="M46" s="1"/>
      <c r="N46" s="4"/>
      <c r="O46" s="4"/>
      <c r="P46" s="4"/>
      <c r="Q46" s="4"/>
      <c r="R46" s="4"/>
      <c r="S46" s="1"/>
      <c r="T46" s="1"/>
      <c r="U46" s="1"/>
      <c r="V46" s="1"/>
      <c r="W46" s="1"/>
      <c r="X46" s="1"/>
      <c r="AF46" s="46">
        <f t="shared" si="0"/>
        <v>2053</v>
      </c>
      <c r="AG46" s="138">
        <f>'V1--SB2-SU2'!Y47</f>
        <v>24199320.604904503</v>
      </c>
      <c r="AH46" s="50">
        <f>'V2--SB2-SU2'!Y47</f>
        <v>22825930.830412015</v>
      </c>
      <c r="AI46" s="51">
        <f>'V3--SB2-SU2'!Y47</f>
        <v>22816015.653839152</v>
      </c>
      <c r="AJ46" s="48"/>
    </row>
    <row r="47" spans="12:50" x14ac:dyDescent="0.3">
      <c r="M47" s="1"/>
      <c r="N47" s="4"/>
      <c r="O47" s="4"/>
      <c r="P47" s="4"/>
      <c r="Q47" s="4"/>
      <c r="R47" s="4"/>
      <c r="S47" s="1"/>
      <c r="T47" s="1"/>
      <c r="U47" s="1"/>
      <c r="V47" s="1"/>
      <c r="W47" s="1"/>
      <c r="X47" s="1"/>
      <c r="AF47" s="46">
        <f t="shared" si="0"/>
        <v>2054</v>
      </c>
      <c r="AG47" s="138">
        <f>'V1--SB2-SU2'!Y48</f>
        <v>24379252.675401263</v>
      </c>
      <c r="AH47" s="50">
        <f>'V2--SB2-SU2'!Y48</f>
        <v>22995752.932164803</v>
      </c>
      <c r="AI47" s="51">
        <f>'V3--SB2-SU2'!Y48</f>
        <v>22985968.055240531</v>
      </c>
      <c r="AJ47" s="48"/>
    </row>
    <row r="48" spans="12:50" x14ac:dyDescent="0.3">
      <c r="M48" s="1"/>
      <c r="N48" s="4"/>
      <c r="O48" s="4"/>
      <c r="P48" s="4"/>
      <c r="Q48" s="4"/>
      <c r="R48" s="4"/>
      <c r="S48" s="1"/>
      <c r="T48" s="1"/>
      <c r="U48" s="1"/>
      <c r="V48" s="1"/>
      <c r="W48" s="1"/>
      <c r="X48" s="1"/>
      <c r="AF48" s="46">
        <f t="shared" si="0"/>
        <v>2055</v>
      </c>
      <c r="AG48" s="138">
        <f>'V1--SB2-SU2'!Y49</f>
        <v>24559185.375508081</v>
      </c>
      <c r="AH48" s="50">
        <f>'V2--SB2-SU2'!Y49</f>
        <v>23165575.546105683</v>
      </c>
      <c r="AI48" s="51">
        <f>'V3--SB2-SU2'!Y49</f>
        <v>23155928.540945288</v>
      </c>
      <c r="AJ48" s="48"/>
      <c r="AK48" s="40"/>
      <c r="AL48" s="40"/>
      <c r="AM48" s="40"/>
      <c r="AN48" s="40"/>
      <c r="AO48" s="40"/>
      <c r="AP48" s="40"/>
    </row>
    <row r="49" spans="13:42" x14ac:dyDescent="0.3">
      <c r="M49" s="1"/>
      <c r="N49" s="4"/>
      <c r="O49" s="4"/>
      <c r="P49" s="4"/>
      <c r="Q49" s="4"/>
      <c r="R49" s="4"/>
      <c r="S49" s="1"/>
      <c r="T49" s="19"/>
      <c r="U49" s="19"/>
      <c r="V49" s="1"/>
      <c r="W49" s="1"/>
      <c r="X49" s="1"/>
      <c r="AF49" s="46">
        <f t="shared" si="0"/>
        <v>2056</v>
      </c>
      <c r="AG49" s="138">
        <f>'V1--SB2-SU2'!Y50</f>
        <v>24739118.708899409</v>
      </c>
      <c r="AH49" s="50">
        <f>'V2--SB2-SU2'!Y50</f>
        <v>23335398.683325</v>
      </c>
      <c r="AI49" s="51">
        <f>'V3--SB2-SU2'!Y50</f>
        <v>23325897.291144792</v>
      </c>
      <c r="AJ49" s="48"/>
      <c r="AK49" s="40"/>
      <c r="AL49" s="40"/>
      <c r="AM49" s="40"/>
      <c r="AN49" s="40"/>
      <c r="AO49" s="40"/>
      <c r="AP49" s="40"/>
    </row>
    <row r="50" spans="13:42" x14ac:dyDescent="0.3">
      <c r="M50" s="1"/>
      <c r="N50" s="4"/>
      <c r="O50" s="4"/>
      <c r="P50" s="4"/>
      <c r="Q50" s="4"/>
      <c r="R50" s="4"/>
      <c r="S50" s="1"/>
      <c r="T50" s="19"/>
      <c r="U50" s="19"/>
      <c r="V50" s="1"/>
      <c r="W50" s="1"/>
      <c r="X50" s="1"/>
      <c r="AF50" s="46">
        <f t="shared" si="0"/>
        <v>2057</v>
      </c>
      <c r="AG50" s="138">
        <f>'V1--SB2-SU2'!Y51</f>
        <v>24919052.679563865</v>
      </c>
      <c r="AH50" s="50">
        <f>'V2--SB2-SU2'!Y51</f>
        <v>23505222.355085384</v>
      </c>
      <c r="AI50" s="51">
        <f>'V3--SB2-SU2'!Y51</f>
        <v>23495874.488697261</v>
      </c>
      <c r="AJ50" s="48"/>
      <c r="AK50" s="41"/>
      <c r="AL50" s="40"/>
      <c r="AM50" s="40"/>
      <c r="AN50" s="40"/>
      <c r="AO50" s="40"/>
      <c r="AP50" s="40"/>
    </row>
    <row r="51" spans="13:42" x14ac:dyDescent="0.3">
      <c r="M51" s="1"/>
      <c r="N51" s="4"/>
      <c r="O51" s="4"/>
      <c r="P51" s="4"/>
      <c r="Q51" s="4"/>
      <c r="R51" s="4"/>
      <c r="S51" s="1"/>
      <c r="T51" s="19"/>
      <c r="U51" s="19"/>
      <c r="V51" s="1"/>
      <c r="W51" s="1"/>
      <c r="X51" s="1"/>
      <c r="AF51" s="46">
        <f t="shared" si="0"/>
        <v>2058</v>
      </c>
      <c r="AG51" s="138">
        <f>'V1--SB2-SU2'!Y52</f>
        <v>25098987.291797992</v>
      </c>
      <c r="AH51" s="50">
        <f>'V2--SB2-SU2'!Y52</f>
        <v>23675046.572822776</v>
      </c>
      <c r="AI51" s="51">
        <f>'V3--SB2-SU2'!Y52</f>
        <v>23665860.319147136</v>
      </c>
      <c r="AJ51" s="48"/>
      <c r="AK51" s="38"/>
      <c r="AL51" s="35"/>
      <c r="AM51" s="38"/>
      <c r="AN51" s="35"/>
      <c r="AO51" s="38"/>
      <c r="AP51" s="40"/>
    </row>
    <row r="52" spans="13:42" x14ac:dyDescent="0.3">
      <c r="M52" s="1"/>
      <c r="N52" s="4"/>
      <c r="O52" s="4"/>
      <c r="P52" s="4"/>
      <c r="Q52" s="4"/>
      <c r="R52" s="4"/>
      <c r="S52" s="1"/>
      <c r="T52" s="19"/>
      <c r="U52" s="19"/>
      <c r="V52" s="1"/>
      <c r="W52" s="1"/>
      <c r="X52" s="1"/>
      <c r="AF52" s="46">
        <f t="shared" si="0"/>
        <v>2059</v>
      </c>
      <c r="AG52" s="138">
        <f>'V1--SB2-SU2'!Y53</f>
        <v>25278922.550200257</v>
      </c>
      <c r="AH52" s="50">
        <f>'V2--SB2-SU2'!Y53</f>
        <v>23844871.3481474</v>
      </c>
      <c r="AI52" s="51">
        <f>'V3--SB2-SU2'!Y53</f>
        <v>23835854.970744442</v>
      </c>
      <c r="AJ52" s="48"/>
      <c r="AK52" s="39"/>
      <c r="AL52" s="39"/>
      <c r="AM52" s="39"/>
      <c r="AN52" s="39"/>
      <c r="AO52" s="39"/>
      <c r="AP52" s="40"/>
    </row>
    <row r="53" spans="13:42" x14ac:dyDescent="0.3">
      <c r="M53" s="1"/>
      <c r="N53" s="4"/>
      <c r="O53" s="4"/>
      <c r="P53" s="4"/>
      <c r="Q53" s="4"/>
      <c r="R53" s="4"/>
      <c r="S53" s="1"/>
      <c r="T53" s="19"/>
      <c r="U53" s="19"/>
      <c r="V53" s="1"/>
      <c r="W53" s="1"/>
      <c r="X53" s="1"/>
      <c r="AF53" s="46">
        <f t="shared" si="0"/>
        <v>2060</v>
      </c>
      <c r="AG53" s="138">
        <f>'V1--SB2-SU2'!Y54</f>
        <v>25458858.459665447</v>
      </c>
      <c r="AH53" s="50">
        <f>'V2--SB2-SU2'!Y54</f>
        <v>24014696.692844767</v>
      </c>
      <c r="AI53" s="51">
        <f>'V3--SB2-SU2'!Y54</f>
        <v>24005858.634464167</v>
      </c>
      <c r="AJ53" s="39"/>
      <c r="AK53" s="39"/>
      <c r="AL53" s="39"/>
      <c r="AM53" s="39"/>
      <c r="AN53" s="39"/>
      <c r="AO53" s="39"/>
      <c r="AP53" s="40"/>
    </row>
    <row r="54" spans="13:42" x14ac:dyDescent="0.3">
      <c r="M54" s="1"/>
      <c r="N54" s="4"/>
      <c r="O54" s="4"/>
      <c r="P54" s="4"/>
      <c r="Q54" s="4"/>
      <c r="R54" s="4"/>
      <c r="S54" s="1"/>
      <c r="T54" s="19"/>
      <c r="U54" s="19"/>
      <c r="V54" s="1"/>
      <c r="W54" s="1"/>
      <c r="X54" s="1"/>
      <c r="AH54" s="40"/>
      <c r="AI54" s="48"/>
      <c r="AJ54" s="39"/>
      <c r="AK54" s="39"/>
      <c r="AL54" s="39"/>
      <c r="AM54" s="39"/>
      <c r="AN54" s="39"/>
      <c r="AO54" s="39"/>
      <c r="AP54" s="40"/>
    </row>
    <row r="55" spans="13:42" x14ac:dyDescent="0.3">
      <c r="M55" s="1"/>
      <c r="N55" s="4"/>
      <c r="O55" s="4"/>
      <c r="P55" s="4"/>
      <c r="Q55" s="4"/>
      <c r="R55" s="4"/>
      <c r="S55" s="1"/>
      <c r="T55" s="19"/>
      <c r="U55" s="19"/>
      <c r="V55" s="1"/>
      <c r="W55" s="1"/>
      <c r="X55" s="1"/>
      <c r="AG55" s="140">
        <f>SUM(AG8:AG53)</f>
        <v>872191772.33019662</v>
      </c>
      <c r="AH55" s="141">
        <f>SUM(AH8:AH53)</f>
        <v>823143021.65149057</v>
      </c>
      <c r="AI55" s="48">
        <f>SUM(AI8:AI53)</f>
        <v>928424899.31072199</v>
      </c>
      <c r="AJ55" s="39"/>
      <c r="AK55" s="39"/>
      <c r="AL55" s="39"/>
      <c r="AM55" s="39"/>
      <c r="AN55" s="39"/>
      <c r="AO55" s="39"/>
      <c r="AP55" s="40"/>
    </row>
    <row r="56" spans="13:42" x14ac:dyDescent="0.3">
      <c r="M56" s="1"/>
      <c r="N56" s="4"/>
      <c r="O56" s="4"/>
      <c r="P56" s="4"/>
      <c r="Q56" s="4"/>
      <c r="R56" s="4"/>
      <c r="S56" s="1"/>
      <c r="T56" s="19"/>
      <c r="U56" s="19"/>
      <c r="V56" s="1"/>
      <c r="W56" s="1"/>
      <c r="X56" s="1"/>
      <c r="AH56" s="40"/>
      <c r="AI56" s="35"/>
      <c r="AJ56" s="39"/>
      <c r="AK56" s="39"/>
      <c r="AL56" s="39"/>
      <c r="AM56" s="39"/>
      <c r="AN56" s="39"/>
      <c r="AO56" s="39"/>
      <c r="AP56" s="40"/>
    </row>
    <row r="57" spans="13:42" x14ac:dyDescent="0.3">
      <c r="M57" s="1"/>
      <c r="N57" s="4"/>
      <c r="O57" s="4"/>
      <c r="P57" s="4"/>
      <c r="Q57" s="4"/>
      <c r="R57" s="4"/>
      <c r="S57" s="1"/>
      <c r="T57" s="19"/>
      <c r="U57" s="19"/>
      <c r="V57" s="1"/>
      <c r="W57" s="1"/>
      <c r="X57" s="1"/>
      <c r="AH57" s="40"/>
      <c r="AI57" s="35"/>
      <c r="AJ57" s="39"/>
      <c r="AK57" s="39"/>
      <c r="AL57" s="39"/>
      <c r="AM57" s="39"/>
      <c r="AN57" s="39"/>
      <c r="AO57" s="39"/>
      <c r="AP57" s="40"/>
    </row>
    <row r="58" spans="13:42" x14ac:dyDescent="0.3">
      <c r="M58" s="1"/>
      <c r="N58" s="4"/>
      <c r="O58" s="4"/>
      <c r="P58" s="4"/>
      <c r="Q58" s="4"/>
      <c r="R58" s="4"/>
      <c r="S58" s="1"/>
      <c r="T58" s="19"/>
      <c r="U58" s="19"/>
      <c r="V58" s="1"/>
      <c r="W58" s="1"/>
      <c r="X58" s="1"/>
      <c r="AH58" s="40"/>
      <c r="AI58" s="35"/>
      <c r="AJ58" s="39"/>
      <c r="AK58" s="39"/>
      <c r="AL58" s="39"/>
      <c r="AM58" s="39"/>
      <c r="AN58" s="39"/>
      <c r="AO58" s="39"/>
      <c r="AP58" s="40"/>
    </row>
    <row r="59" spans="13:42" x14ac:dyDescent="0.3">
      <c r="M59" s="1"/>
      <c r="N59" s="4"/>
      <c r="O59" s="4"/>
      <c r="P59" s="4"/>
      <c r="Q59" s="4"/>
      <c r="R59" s="4"/>
      <c r="S59" s="1"/>
      <c r="T59" s="1"/>
      <c r="U59" s="1"/>
      <c r="V59" s="1"/>
      <c r="W59" s="1"/>
      <c r="X59" s="1"/>
      <c r="AH59" s="40"/>
      <c r="AI59" s="35"/>
      <c r="AJ59" s="39"/>
      <c r="AK59" s="39"/>
      <c r="AL59" s="39"/>
      <c r="AM59" s="39"/>
      <c r="AN59" s="39"/>
      <c r="AO59" s="39"/>
      <c r="AP59" s="40"/>
    </row>
    <row r="60" spans="13:42" x14ac:dyDescent="0.3">
      <c r="M60" s="1"/>
      <c r="N60" s="4"/>
      <c r="O60" s="4"/>
      <c r="P60" s="4"/>
      <c r="Q60" s="4"/>
      <c r="R60" s="4"/>
      <c r="S60" s="1"/>
      <c r="T60" s="1"/>
      <c r="U60" s="1"/>
      <c r="V60" s="1"/>
      <c r="W60" s="1"/>
      <c r="X60" s="1"/>
      <c r="AH60" s="40"/>
      <c r="AI60" s="35"/>
      <c r="AJ60" s="39"/>
      <c r="AK60" s="39"/>
      <c r="AL60" s="39"/>
      <c r="AM60" s="39"/>
      <c r="AN60" s="39"/>
      <c r="AO60" s="39"/>
      <c r="AP60" s="40"/>
    </row>
    <row r="61" spans="13:42" x14ac:dyDescent="0.3">
      <c r="N61" s="4"/>
      <c r="O61" s="4"/>
      <c r="P61" s="4"/>
      <c r="Q61" s="4"/>
      <c r="R61" s="4"/>
      <c r="AH61" s="40"/>
      <c r="AI61" s="40"/>
      <c r="AJ61" s="40"/>
      <c r="AK61" s="40"/>
      <c r="AL61" s="40"/>
      <c r="AM61" s="40"/>
      <c r="AN61" s="40"/>
      <c r="AO61" s="40"/>
      <c r="AP61" s="40"/>
    </row>
    <row r="62" spans="13:42" x14ac:dyDescent="0.3">
      <c r="AH62" s="40"/>
      <c r="AI62" s="40"/>
      <c r="AJ62" s="40"/>
      <c r="AK62" s="40"/>
      <c r="AL62" s="40"/>
      <c r="AM62" s="40"/>
      <c r="AN62" s="40"/>
      <c r="AO62" s="40"/>
      <c r="AP62" s="40"/>
    </row>
    <row r="63" spans="13:42" x14ac:dyDescent="0.3">
      <c r="AH63" s="40"/>
      <c r="AI63" s="40"/>
      <c r="AJ63" s="40"/>
      <c r="AK63" s="40"/>
      <c r="AL63" s="40"/>
      <c r="AM63" s="40"/>
      <c r="AN63" s="40"/>
      <c r="AO63" s="40"/>
      <c r="AP63" s="40"/>
    </row>
    <row r="64" spans="13:42" x14ac:dyDescent="0.3">
      <c r="AH64" s="40"/>
      <c r="AI64" s="40"/>
      <c r="AJ64" s="40"/>
      <c r="AK64" s="40"/>
      <c r="AL64" s="40"/>
      <c r="AM64" s="40"/>
      <c r="AN64" s="40"/>
      <c r="AO64" s="40"/>
      <c r="AP64" s="40"/>
    </row>
  </sheetData>
  <mergeCells count="52">
    <mergeCell ref="U35:V35"/>
    <mergeCell ref="V7:V33"/>
    <mergeCell ref="W34:W35"/>
    <mergeCell ref="Y34:Y35"/>
    <mergeCell ref="AA34:AA35"/>
    <mergeCell ref="W28:X29"/>
    <mergeCell ref="Y28:Z29"/>
    <mergeCell ref="AA28:AB29"/>
    <mergeCell ref="W31:X32"/>
    <mergeCell ref="Y31:Z32"/>
    <mergeCell ref="AA31:AB32"/>
    <mergeCell ref="W22:X23"/>
    <mergeCell ref="Y22:Z23"/>
    <mergeCell ref="AA22:AB23"/>
    <mergeCell ref="M28:U29"/>
    <mergeCell ref="Y13:Z14"/>
    <mergeCell ref="AA13:AB14"/>
    <mergeCell ref="AG4:AH6"/>
    <mergeCell ref="AD3:AF7"/>
    <mergeCell ref="Y8:Z8"/>
    <mergeCell ref="AA8:AB8"/>
    <mergeCell ref="AA25:AB26"/>
    <mergeCell ref="W16:X17"/>
    <mergeCell ref="Y16:Z17"/>
    <mergeCell ref="AA16:AB17"/>
    <mergeCell ref="W19:X20"/>
    <mergeCell ref="Y19:Z20"/>
    <mergeCell ref="AA19:AB20"/>
    <mergeCell ref="W25:X26"/>
    <mergeCell ref="Y25:Z26"/>
    <mergeCell ref="W3:X5"/>
    <mergeCell ref="H19:K26"/>
    <mergeCell ref="L25:U26"/>
    <mergeCell ref="M22:U23"/>
    <mergeCell ref="M19:U20"/>
    <mergeCell ref="W8:X8"/>
    <mergeCell ref="B2:D5"/>
    <mergeCell ref="B8:C10"/>
    <mergeCell ref="M31:U32"/>
    <mergeCell ref="Y3:Z5"/>
    <mergeCell ref="AA3:AB5"/>
    <mergeCell ref="H10:K17"/>
    <mergeCell ref="L16:U17"/>
    <mergeCell ref="M13:U14"/>
    <mergeCell ref="M10:U11"/>
    <mergeCell ref="W10:X11"/>
    <mergeCell ref="Y10:Z11"/>
    <mergeCell ref="AA10:AB11"/>
    <mergeCell ref="W13:X14"/>
    <mergeCell ref="L5:N6"/>
    <mergeCell ref="G5:I6"/>
    <mergeCell ref="Q5:T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32" workbookViewId="0">
      <selection activeCell="AD56" sqref="AD56"/>
    </sheetView>
  </sheetViews>
  <sheetFormatPr baseColWidth="10" defaultRowHeight="14.4" x14ac:dyDescent="0.3"/>
  <cols>
    <col min="1" max="1" width="10.3984375" style="53" customWidth="1"/>
    <col min="2" max="2" width="10.796875" style="53" customWidth="1"/>
    <col min="3" max="3" width="11.19921875" style="53" customWidth="1"/>
    <col min="4" max="5" width="11.5" style="53" customWidth="1"/>
    <col min="6" max="6" width="11.69921875" style="53" customWidth="1"/>
    <col min="7" max="7" width="12.09765625" style="53" customWidth="1"/>
    <col min="8" max="8" width="2.19921875" style="128" customWidth="1"/>
    <col min="9" max="9" width="13.796875" style="53" customWidth="1"/>
    <col min="10" max="10" width="13.19921875" style="53" customWidth="1"/>
    <col min="11" max="11" width="13.3984375" style="53" customWidth="1"/>
    <col min="12" max="12" width="2.69921875" style="128" customWidth="1"/>
    <col min="13" max="13" width="18.69921875" style="53" customWidth="1"/>
    <col min="14" max="14" width="2.8984375" style="191" customWidth="1"/>
    <col min="15" max="15" width="18.296875" style="54" customWidth="1"/>
    <col min="16" max="16" width="14.796875" style="54" customWidth="1"/>
    <col min="17" max="17" width="2.796875" style="129" customWidth="1"/>
    <col min="18" max="18" width="12.69921875" style="53" customWidth="1"/>
    <col min="19" max="19" width="12.09765625" style="53" customWidth="1"/>
    <col min="20" max="20" width="2.796875" style="129" customWidth="1"/>
    <col min="21" max="21" width="14.09765625" style="129" customWidth="1"/>
    <col min="22" max="22" width="16.59765625" style="129" customWidth="1"/>
    <col min="23" max="23" width="5.09765625" style="129" customWidth="1"/>
    <col min="24" max="25" width="14.5" style="53" customWidth="1"/>
    <col min="26" max="26" width="14.59765625" style="53" customWidth="1"/>
    <col min="27" max="28" width="14.8984375" style="53" customWidth="1"/>
    <col min="29" max="29" width="2.09765625" style="53" customWidth="1"/>
    <col min="30" max="30" width="18.296875" style="53" customWidth="1"/>
    <col min="31" max="31" width="2.69921875" style="53" customWidth="1"/>
    <col min="32" max="32" width="15.5" style="53" customWidth="1"/>
    <col min="33" max="33" width="12.19921875" style="53" bestFit="1" customWidth="1"/>
    <col min="34" max="34" width="14.5" style="53" customWidth="1"/>
    <col min="35" max="35" width="13" style="53" customWidth="1"/>
    <col min="36" max="16384" width="11.19921875" style="53"/>
  </cols>
  <sheetData>
    <row r="1" spans="1:36" ht="15" thickBot="1" x14ac:dyDescent="0.35">
      <c r="H1" s="190"/>
      <c r="L1" s="190"/>
      <c r="N1" s="190"/>
      <c r="Q1" s="190"/>
      <c r="R1" s="145"/>
      <c r="S1" s="145"/>
      <c r="T1" s="190"/>
      <c r="U1" s="145"/>
      <c r="V1" s="145"/>
      <c r="W1" s="190"/>
      <c r="AE1" s="216"/>
    </row>
    <row r="2" spans="1:36" ht="14.4" customHeight="1" thickBot="1" x14ac:dyDescent="0.35">
      <c r="B2" s="217" t="s">
        <v>26</v>
      </c>
      <c r="C2" s="218"/>
      <c r="D2" s="219"/>
      <c r="F2" s="216"/>
      <c r="G2" s="216"/>
      <c r="H2" s="191"/>
      <c r="K2" s="56"/>
      <c r="L2" s="191"/>
      <c r="O2" s="223" t="s">
        <v>27</v>
      </c>
      <c r="P2" s="224"/>
      <c r="Q2" s="191"/>
      <c r="R2" s="145"/>
      <c r="S2" s="145"/>
      <c r="T2" s="191"/>
      <c r="U2" s="145"/>
      <c r="V2" s="145"/>
      <c r="W2" s="191"/>
      <c r="Y2" s="225" t="s">
        <v>98</v>
      </c>
      <c r="Z2" s="226"/>
      <c r="AA2" s="227"/>
      <c r="AB2" s="57"/>
      <c r="AC2" s="57"/>
      <c r="AE2" s="216"/>
    </row>
    <row r="3" spans="1:36" ht="14.4" customHeight="1" thickBot="1" x14ac:dyDescent="0.35">
      <c r="B3" s="220"/>
      <c r="C3" s="221"/>
      <c r="D3" s="222"/>
      <c r="F3" s="216"/>
      <c r="G3" s="216"/>
      <c r="H3" s="191"/>
      <c r="K3" s="56"/>
      <c r="L3" s="191"/>
      <c r="O3" s="234" t="s">
        <v>29</v>
      </c>
      <c r="P3" s="235"/>
      <c r="Q3" s="191"/>
      <c r="R3" s="145"/>
      <c r="S3" s="145"/>
      <c r="T3" s="191"/>
      <c r="U3" s="145"/>
      <c r="V3" s="145"/>
      <c r="W3" s="191"/>
      <c r="Y3" s="228"/>
      <c r="Z3" s="229"/>
      <c r="AA3" s="230"/>
      <c r="AB3" s="57"/>
      <c r="AC3" s="57"/>
      <c r="AE3" s="216"/>
      <c r="AF3" s="194" t="s">
        <v>4</v>
      </c>
      <c r="AG3" s="195"/>
      <c r="AH3" s="196"/>
    </row>
    <row r="4" spans="1:36" ht="14.4" customHeight="1" thickBot="1" x14ac:dyDescent="0.35">
      <c r="H4" s="191"/>
      <c r="K4" s="56"/>
      <c r="L4" s="191"/>
      <c r="O4" s="236"/>
      <c r="P4" s="237"/>
      <c r="Q4" s="191"/>
      <c r="R4" s="145"/>
      <c r="S4" s="145"/>
      <c r="T4" s="191"/>
      <c r="U4" s="145"/>
      <c r="V4" s="145"/>
      <c r="W4" s="191"/>
      <c r="Y4" s="231"/>
      <c r="Z4" s="232"/>
      <c r="AA4" s="233"/>
      <c r="AB4" s="57"/>
      <c r="AC4" s="57"/>
      <c r="AE4" s="216"/>
      <c r="AF4" s="197"/>
      <c r="AG4" s="198"/>
      <c r="AH4" s="199"/>
    </row>
    <row r="5" spans="1:36" ht="14.4" customHeight="1" thickBot="1" x14ac:dyDescent="0.35">
      <c r="D5" s="200" t="s">
        <v>30</v>
      </c>
      <c r="E5" s="201"/>
      <c r="H5" s="191"/>
      <c r="I5" s="200" t="s">
        <v>31</v>
      </c>
      <c r="J5" s="204"/>
      <c r="K5" s="201"/>
      <c r="L5" s="191"/>
      <c r="M5" s="204" t="s">
        <v>32</v>
      </c>
      <c r="O5" s="206"/>
      <c r="P5" s="207"/>
      <c r="Q5" s="191"/>
      <c r="R5" s="204" t="s">
        <v>33</v>
      </c>
      <c r="S5" s="201"/>
      <c r="T5" s="191"/>
      <c r="U5" s="200" t="s">
        <v>34</v>
      </c>
      <c r="V5" s="201"/>
      <c r="W5" s="191"/>
      <c r="AE5" s="216"/>
    </row>
    <row r="6" spans="1:36" ht="14.4" customHeight="1" thickBot="1" x14ac:dyDescent="0.35">
      <c r="D6" s="202"/>
      <c r="E6" s="203"/>
      <c r="H6" s="191"/>
      <c r="I6" s="202"/>
      <c r="J6" s="205"/>
      <c r="K6" s="203"/>
      <c r="L6" s="191"/>
      <c r="M6" s="205"/>
      <c r="O6" s="208"/>
      <c r="P6" s="209"/>
      <c r="Q6" s="191"/>
      <c r="R6" s="205"/>
      <c r="S6" s="203"/>
      <c r="T6" s="191"/>
      <c r="U6" s="202"/>
      <c r="V6" s="203"/>
      <c r="W6" s="191"/>
      <c r="AE6" s="216"/>
      <c r="AF6" s="58" t="s">
        <v>35</v>
      </c>
      <c r="AG6" s="59"/>
      <c r="AH6" s="59"/>
      <c r="AI6" s="59"/>
      <c r="AJ6" s="60"/>
    </row>
    <row r="7" spans="1:36" ht="15" customHeight="1" thickBot="1" x14ac:dyDescent="0.35">
      <c r="B7" s="193" t="s">
        <v>36</v>
      </c>
      <c r="C7" s="193"/>
      <c r="D7" s="212" t="s">
        <v>37</v>
      </c>
      <c r="E7" s="212"/>
      <c r="F7" s="213" t="s">
        <v>38</v>
      </c>
      <c r="G7" s="213"/>
      <c r="H7" s="191"/>
      <c r="I7" s="61" t="s">
        <v>39</v>
      </c>
      <c r="J7" s="62" t="s">
        <v>40</v>
      </c>
      <c r="K7" s="63" t="s">
        <v>41</v>
      </c>
      <c r="L7" s="191"/>
      <c r="M7" s="64" t="s">
        <v>42</v>
      </c>
      <c r="O7" s="210"/>
      <c r="P7" s="211"/>
      <c r="Q7" s="191"/>
      <c r="R7" s="145"/>
      <c r="S7" s="145"/>
      <c r="T7" s="191"/>
      <c r="U7" s="145"/>
      <c r="V7" s="145"/>
      <c r="W7" s="191"/>
      <c r="X7" s="65" t="s">
        <v>43</v>
      </c>
      <c r="Y7" s="142" t="s">
        <v>44</v>
      </c>
      <c r="Z7" s="65" t="s">
        <v>45</v>
      </c>
      <c r="AA7" s="65" t="s">
        <v>46</v>
      </c>
      <c r="AB7" s="65" t="s">
        <v>47</v>
      </c>
      <c r="AD7" s="214" t="s">
        <v>48</v>
      </c>
      <c r="AE7" s="216"/>
      <c r="AF7" s="67" t="s">
        <v>49</v>
      </c>
      <c r="AG7" s="54">
        <v>80</v>
      </c>
      <c r="AH7" s="68" t="s">
        <v>50</v>
      </c>
      <c r="AI7" s="54">
        <v>0.08</v>
      </c>
      <c r="AJ7" s="69" t="s">
        <v>51</v>
      </c>
    </row>
    <row r="8" spans="1:36" ht="15" customHeight="1" thickBot="1" x14ac:dyDescent="0.35">
      <c r="A8" s="70" t="s">
        <v>52</v>
      </c>
      <c r="B8" s="71"/>
      <c r="C8" s="71"/>
      <c r="D8" s="71"/>
      <c r="E8" s="71"/>
      <c r="F8" s="71"/>
      <c r="G8" s="72"/>
      <c r="H8" s="191"/>
      <c r="I8" s="73"/>
      <c r="J8" s="71"/>
      <c r="K8" s="72"/>
      <c r="L8" s="191"/>
      <c r="M8" s="74"/>
      <c r="O8" s="75"/>
      <c r="P8" s="76"/>
      <c r="Q8" s="191"/>
      <c r="R8" s="143"/>
      <c r="S8" s="142"/>
      <c r="T8" s="191"/>
      <c r="U8" s="143"/>
      <c r="V8" s="142"/>
      <c r="W8" s="191"/>
      <c r="X8" s="78"/>
      <c r="Y8" s="79"/>
      <c r="Z8" s="80"/>
      <c r="AA8" s="80"/>
      <c r="AB8" s="80"/>
      <c r="AD8" s="215"/>
      <c r="AE8" s="216"/>
      <c r="AF8" s="81" t="s">
        <v>53</v>
      </c>
      <c r="AG8" s="54">
        <v>3</v>
      </c>
      <c r="AH8" s="68" t="s">
        <v>50</v>
      </c>
      <c r="AI8" s="68"/>
      <c r="AJ8" s="69"/>
    </row>
    <row r="9" spans="1:36" ht="14.4" customHeight="1" x14ac:dyDescent="0.3">
      <c r="A9" s="82">
        <v>2015</v>
      </c>
      <c r="B9" s="83">
        <f>'[4]Szenario 1'!$H9</f>
        <v>11958.76435148346</v>
      </c>
      <c r="C9" s="83">
        <f>'[4]Szenario 1'!$K9</f>
        <v>1238.2104609525973</v>
      </c>
      <c r="D9" s="84">
        <f>'[4]Szenario 2'!$H9</f>
        <v>11899.584311285807</v>
      </c>
      <c r="E9" s="84">
        <f>'[4]Szenario 2'!$K9</f>
        <v>1232.0829595905325</v>
      </c>
      <c r="F9" s="85">
        <f>'[4]Szenario 3'!$H9</f>
        <v>11843.319917818244</v>
      </c>
      <c r="G9" s="86">
        <f>'[4]Szenario 3'!$K9</f>
        <v>1226.2573442909008</v>
      </c>
      <c r="H9" s="191"/>
      <c r="I9" s="87">
        <f>'[5]Szenario 1'!$F9</f>
        <v>5.3714285714285713E-3</v>
      </c>
      <c r="J9" s="88">
        <f>'[5]Szenario 2'!$F9</f>
        <v>1.2514285714285714E-2</v>
      </c>
      <c r="K9" s="89">
        <f>'[5]Szenario 3'!$F9</f>
        <v>1.7142857142857144E-2</v>
      </c>
      <c r="L9" s="191"/>
      <c r="M9" s="90">
        <f>'[6]E-Auto'!$E7*(1/100)</f>
        <v>1.6900000000000001E-3</v>
      </c>
      <c r="O9" s="91">
        <f>D9</f>
        <v>11899.584311285807</v>
      </c>
      <c r="P9" s="92">
        <f>O9*0.10354</f>
        <v>1232.0829595905325</v>
      </c>
      <c r="Q9" s="191"/>
      <c r="R9" s="93">
        <f>IF(O9&lt;$AG$18,1,2)</f>
        <v>1</v>
      </c>
      <c r="S9" s="94">
        <f>IF(P9&lt;$AG$10,1,2)</f>
        <v>1</v>
      </c>
      <c r="T9" s="191"/>
      <c r="U9" s="95">
        <f>($AI$15/$AG$20)*(1+0.15*(O9/$AG$18)^4)+$AH$33</f>
        <v>8.5495997262018023E-2</v>
      </c>
      <c r="V9" s="94">
        <f>($AI$7/$AG$12)*(1+0.15*(P9/$AG$10)^4)+$AH$32</f>
        <v>8.8666666710785658E-2</v>
      </c>
      <c r="W9" s="191"/>
      <c r="X9" s="145">
        <f>($AG$7*$AG$8*S9+$AG$15*$AG$16*R9)*$AG$24</f>
        <v>4000</v>
      </c>
      <c r="Y9" s="96">
        <f>(O9*U9*$AG$30+P9*V9*$AG$29)*365</f>
        <v>12490125.816533815</v>
      </c>
      <c r="Z9" s="96">
        <f>(O9*$AI$15*$AG$37+P9*$AI$7*$AG$36)*365</f>
        <v>248624.02668568841</v>
      </c>
      <c r="AA9" s="96">
        <f>O9*$AI$15*($AG$41+$AG$40*(1-M9))*365</f>
        <v>17144.653263656084</v>
      </c>
      <c r="AB9" s="97">
        <f>365*((P9*$AI$7*($AG$53*$AG$54+$AG$49*$AG$50+$AG$45*$AG$46))+(O9*1.6*$AI$15*($AG$53*$AG$55+$AG$49*$AG$51+$AG$45*$AG$47)))</f>
        <v>34088.700007207306</v>
      </c>
      <c r="AD9" s="98">
        <f>SUM(X9:AB9)</f>
        <v>12793983.196490368</v>
      </c>
      <c r="AE9" s="216"/>
      <c r="AF9" s="245" t="s">
        <v>54</v>
      </c>
      <c r="AG9" s="99"/>
      <c r="AH9" s="248"/>
      <c r="AI9" s="68"/>
      <c r="AJ9" s="69"/>
    </row>
    <row r="10" spans="1:36" ht="15.6" x14ac:dyDescent="0.3">
      <c r="A10" s="82">
        <f>A9+1</f>
        <v>2016</v>
      </c>
      <c r="B10" s="83">
        <f>'[4]Szenario 1'!$H10</f>
        <v>12023</v>
      </c>
      <c r="C10" s="83">
        <f>'[4]Szenario 1'!$K10</f>
        <v>1244.86142</v>
      </c>
      <c r="D10" s="84">
        <f>'[4]Szenario 2'!$H10</f>
        <v>12023</v>
      </c>
      <c r="E10" s="84">
        <f>'[4]Szenario 2'!$K10</f>
        <v>1244.86142</v>
      </c>
      <c r="F10" s="85">
        <f>'[4]Szenario 3'!$H10</f>
        <v>12023</v>
      </c>
      <c r="G10" s="86">
        <f>'[4]Szenario 3'!$K10</f>
        <v>1244.86142</v>
      </c>
      <c r="H10" s="191"/>
      <c r="I10" s="102">
        <f>'[5]Szenario 1'!$F10</f>
        <v>5.3427304762987378E-3</v>
      </c>
      <c r="J10" s="103">
        <f>'[5]Szenario 2'!$F10</f>
        <v>1.2359613973700547E-2</v>
      </c>
      <c r="K10" s="104">
        <f>'[5]Szenario 3'!$F10</f>
        <v>1.6853932584269662E-2</v>
      </c>
      <c r="L10" s="191"/>
      <c r="M10" s="105">
        <f>'[6]E-Auto'!$E8*(1/100)</f>
        <v>2.3700000000000001E-3</v>
      </c>
      <c r="O10" s="91">
        <f t="shared" ref="O10:O54" si="0">D10</f>
        <v>12023</v>
      </c>
      <c r="P10" s="92">
        <f t="shared" ref="P10:P54" si="1">O10*0.10354</f>
        <v>1244.86142</v>
      </c>
      <c r="Q10" s="191"/>
      <c r="R10" s="93">
        <f t="shared" ref="R10:R54" si="2">IF(O10&lt;$AG$18,1,2)</f>
        <v>1</v>
      </c>
      <c r="S10" s="94">
        <f t="shared" ref="S10:S54" si="3">IF(P10&lt;$AG$10,1,2)</f>
        <v>1</v>
      </c>
      <c r="T10" s="191"/>
      <c r="U10" s="95">
        <f t="shared" ref="U10:U29" si="4">($AI$15/$AG$20)*(1+0.15*(O10/$AG$18)^4)+$AH$33</f>
        <v>8.5496018404245255E-2</v>
      </c>
      <c r="V10" s="94">
        <f t="shared" ref="V10:V29" si="5">($AI$7/$AG$12)*(1+0.15*(P10/$AG$10)^4)+$AH$32</f>
        <v>8.8666666712644629E-2</v>
      </c>
      <c r="W10" s="191"/>
      <c r="X10" s="145">
        <f t="shared" ref="X10:X54" si="6">($AG$7*$AG$8*S10+$AG$15*$AG$16*R10)*$AG$24</f>
        <v>4000</v>
      </c>
      <c r="Y10" s="96">
        <f t="shared" ref="Y10:Y54" si="7">(O10*U10*$AG$30+P10*V10*$AG$29)*365</f>
        <v>12619669.188744392</v>
      </c>
      <c r="Z10" s="96">
        <f t="shared" ref="Z10:Z54" si="8">(O10*$AI$15*$AG$37+P10*$AI$7*$AG$36)*365</f>
        <v>251202.61301959999</v>
      </c>
      <c r="AA10" s="96">
        <f t="shared" ref="AA10:AA54" si="9">O10*$AI$15*($AG$41+$AG$40*(1-M10))*365</f>
        <v>17314.231670626003</v>
      </c>
      <c r="AB10" s="97">
        <f t="shared" ref="AB10:AB54" si="10">365*((P10*$AI$7*($AG$53*$AG$54+$AG$49*$AG$50+$AG$45*$AG$46))+(O10*1.6*$AI$15*($AG$53*$AG$55+$AG$49*$AG$51+$AG$45*$AG$47)))</f>
        <v>34442.248524424911</v>
      </c>
      <c r="AD10" s="98">
        <f t="shared" ref="AD10:AD46" si="11">SUM(X10:AB10)</f>
        <v>12926628.281959044</v>
      </c>
      <c r="AE10" s="216"/>
      <c r="AF10" s="246"/>
      <c r="AG10" s="106">
        <v>80400</v>
      </c>
      <c r="AH10" s="248"/>
      <c r="AI10" s="68"/>
      <c r="AJ10" s="69"/>
    </row>
    <row r="11" spans="1:36" ht="15.6" x14ac:dyDescent="0.3">
      <c r="A11" s="82">
        <f t="shared" ref="A11:A54" si="12">A10+1</f>
        <v>2017</v>
      </c>
      <c r="B11" s="83">
        <f>'[4]Szenario 1'!$H11</f>
        <v>12087.23564851654</v>
      </c>
      <c r="C11" s="83">
        <f>'[4]Szenario 1'!$K11</f>
        <v>1251.5123790474024</v>
      </c>
      <c r="D11" s="84">
        <f>'[4]Szenario 2'!$H11</f>
        <v>12146.415688714193</v>
      </c>
      <c r="E11" s="84">
        <f>'[4]Szenario 2'!$K11</f>
        <v>1257.6398804094674</v>
      </c>
      <c r="F11" s="85">
        <f>'[4]Szenario 3'!$H11</f>
        <v>12202.680082181758</v>
      </c>
      <c r="G11" s="86">
        <f>'[4]Szenario 3'!$K11</f>
        <v>1263.4654957090991</v>
      </c>
      <c r="H11" s="191"/>
      <c r="I11" s="102">
        <f>'[5]Szenario 1'!$F11</f>
        <v>5.3143374038896428E-3</v>
      </c>
      <c r="J11" s="103">
        <f>'[5]Szenario 2'!$F11</f>
        <v>1.2208718920726948E-2</v>
      </c>
      <c r="K11" s="104">
        <f>'[5]Szenario 3'!$F11</f>
        <v>1.6574585635359115E-2</v>
      </c>
      <c r="L11" s="191"/>
      <c r="M11" s="105">
        <f>'[6]E-Auto'!$E9*(1/100)</f>
        <v>3.1800000000000001E-3</v>
      </c>
      <c r="O11" s="91">
        <f>$O$10+(A11-$A$10)*0.06*$O$10</f>
        <v>12744.38</v>
      </c>
      <c r="P11" s="92">
        <f t="shared" si="1"/>
        <v>1319.5531051999999</v>
      </c>
      <c r="Q11" s="191"/>
      <c r="R11" s="93">
        <f t="shared" si="2"/>
        <v>1</v>
      </c>
      <c r="S11" s="94">
        <f t="shared" si="3"/>
        <v>1</v>
      </c>
      <c r="T11" s="191"/>
      <c r="U11" s="95">
        <f t="shared" si="4"/>
        <v>8.5496155655744241E-2</v>
      </c>
      <c r="V11" s="94">
        <f t="shared" si="5"/>
        <v>8.8666666724712795E-2</v>
      </c>
      <c r="W11" s="191"/>
      <c r="X11" s="145">
        <f t="shared" si="6"/>
        <v>4000</v>
      </c>
      <c r="Y11" s="96">
        <f t="shared" si="7"/>
        <v>13376869.464210127</v>
      </c>
      <c r="Z11" s="96">
        <f t="shared" si="8"/>
        <v>266274.76980077598</v>
      </c>
      <c r="AA11" s="96">
        <f t="shared" si="9"/>
        <v>18342.686233249839</v>
      </c>
      <c r="AB11" s="97">
        <f t="shared" si="10"/>
        <v>36508.783435890415</v>
      </c>
      <c r="AD11" s="98">
        <f t="shared" si="11"/>
        <v>13701995.703680044</v>
      </c>
      <c r="AE11" s="216"/>
      <c r="AF11" s="247"/>
      <c r="AG11" s="99"/>
      <c r="AH11" s="248"/>
      <c r="AI11" s="68"/>
      <c r="AJ11" s="69"/>
    </row>
    <row r="12" spans="1:36" ht="16.2" thickBot="1" x14ac:dyDescent="0.35">
      <c r="A12" s="82">
        <f t="shared" si="12"/>
        <v>2018</v>
      </c>
      <c r="B12" s="83">
        <f>'[4]Szenario 1'!$H12</f>
        <v>12151.471297033078</v>
      </c>
      <c r="C12" s="83">
        <f>'[4]Szenario 1'!$K12</f>
        <v>1258.1633380948049</v>
      </c>
      <c r="D12" s="84">
        <f>'[4]Szenario 2'!$H12</f>
        <v>12269.831377428385</v>
      </c>
      <c r="E12" s="84">
        <f>'[4]Szenario 2'!$K12</f>
        <v>1270.4183408189349</v>
      </c>
      <c r="F12" s="85">
        <f>'[4]Szenario 3'!$H12</f>
        <v>12382.360164363514</v>
      </c>
      <c r="G12" s="86">
        <f>'[4]Szenario 3'!$K12</f>
        <v>1282.0695714181982</v>
      </c>
      <c r="H12" s="191"/>
      <c r="I12" s="102">
        <f>'[5]Szenario 1'!$F12</f>
        <v>5.28624451692723E-3</v>
      </c>
      <c r="J12" s="103">
        <f>'[5]Szenario 2'!$F12</f>
        <v>1.2061463898221072E-2</v>
      </c>
      <c r="K12" s="104">
        <f>'[5]Szenario 3'!$F12</f>
        <v>1.6304347826086956E-2</v>
      </c>
      <c r="L12" s="191"/>
      <c r="M12" s="105">
        <f>'[6]E-Auto'!$E10*(1/100)</f>
        <v>4.1700000000000001E-3</v>
      </c>
      <c r="O12" s="91">
        <f t="shared" ref="O12:O54" si="13">$O$10+(A12-$A$10)*0.06*$O$10</f>
        <v>13465.76</v>
      </c>
      <c r="P12" s="92">
        <f t="shared" si="1"/>
        <v>1394.2447903999998</v>
      </c>
      <c r="Q12" s="191"/>
      <c r="R12" s="93">
        <f t="shared" si="2"/>
        <v>1</v>
      </c>
      <c r="S12" s="94">
        <f t="shared" si="3"/>
        <v>1</v>
      </c>
      <c r="T12" s="191"/>
      <c r="U12" s="95">
        <f t="shared" si="4"/>
        <v>8.5496318302536747E-2</v>
      </c>
      <c r="V12" s="94">
        <f t="shared" si="5"/>
        <v>8.8666666739013897E-2</v>
      </c>
      <c r="W12" s="191"/>
      <c r="X12" s="145">
        <f t="shared" si="6"/>
        <v>4000</v>
      </c>
      <c r="Y12" s="96">
        <f t="shared" si="7"/>
        <v>14134075.952164004</v>
      </c>
      <c r="Z12" s="96">
        <f t="shared" si="8"/>
        <v>281346.92658195202</v>
      </c>
      <c r="AA12" s="96">
        <f t="shared" si="9"/>
        <v>19367.521739177922</v>
      </c>
      <c r="AB12" s="97">
        <f t="shared" si="10"/>
        <v>38575.318347355911</v>
      </c>
      <c r="AD12" s="98">
        <f t="shared" si="11"/>
        <v>14477365.718832489</v>
      </c>
      <c r="AE12" s="216"/>
      <c r="AF12" s="107" t="s">
        <v>57</v>
      </c>
      <c r="AG12" s="108">
        <v>15</v>
      </c>
      <c r="AH12" s="109" t="s">
        <v>58</v>
      </c>
      <c r="AI12" s="109"/>
      <c r="AJ12" s="110"/>
    </row>
    <row r="13" spans="1:36" ht="16.2" thickBot="1" x14ac:dyDescent="0.35">
      <c r="A13" s="82">
        <f t="shared" si="12"/>
        <v>2019</v>
      </c>
      <c r="B13" s="83">
        <f>'[4]Szenario 1'!$H13</f>
        <v>12215.706945549618</v>
      </c>
      <c r="C13" s="83">
        <f>'[4]Szenario 1'!$K13</f>
        <v>1264.8142971422074</v>
      </c>
      <c r="D13" s="84">
        <f>'[4]Szenario 2'!$H13</f>
        <v>12393.24706614258</v>
      </c>
      <c r="E13" s="84">
        <f>'[4]Szenario 2'!$K13</f>
        <v>1283.1968012284026</v>
      </c>
      <c r="F13" s="85">
        <f>'[4]Szenario 3'!$H13</f>
        <v>12562.04024654527</v>
      </c>
      <c r="G13" s="86">
        <f>'[4]Szenario 3'!$K13</f>
        <v>1300.673647127297</v>
      </c>
      <c r="H13" s="191"/>
      <c r="I13" s="102">
        <f>'[5]Szenario 1'!$F13</f>
        <v>5.2584470798836425E-3</v>
      </c>
      <c r="J13" s="103">
        <f>'[5]Szenario 2'!$F13</f>
        <v>1.1917718763604701E-2</v>
      </c>
      <c r="K13" s="104">
        <f>'[5]Szenario 3'!$F13</f>
        <v>1.6042780748663103E-2</v>
      </c>
      <c r="L13" s="191"/>
      <c r="M13" s="105">
        <f>'[6]E-Auto'!$E11*(1/100)</f>
        <v>6.2100000000000002E-3</v>
      </c>
      <c r="O13" s="91">
        <f t="shared" si="13"/>
        <v>14187.14</v>
      </c>
      <c r="P13" s="92">
        <f t="shared" si="1"/>
        <v>1468.9364755999998</v>
      </c>
      <c r="Q13" s="191"/>
      <c r="R13" s="93">
        <f t="shared" si="2"/>
        <v>1</v>
      </c>
      <c r="S13" s="94">
        <f t="shared" si="3"/>
        <v>1</v>
      </c>
      <c r="T13" s="191"/>
      <c r="U13" s="95">
        <f t="shared" si="4"/>
        <v>8.5496509299350029E-2</v>
      </c>
      <c r="V13" s="94">
        <f t="shared" si="5"/>
        <v>8.8666666755807727E-2</v>
      </c>
      <c r="W13" s="191"/>
      <c r="X13" s="145">
        <f t="shared" si="6"/>
        <v>4000</v>
      </c>
      <c r="Y13" s="96">
        <f t="shared" si="7"/>
        <v>14891289.767175533</v>
      </c>
      <c r="Z13" s="96">
        <f t="shared" si="8"/>
        <v>296419.08336312801</v>
      </c>
      <c r="AA13" s="96">
        <f t="shared" si="9"/>
        <v>20375.911611968437</v>
      </c>
      <c r="AB13" s="97">
        <f t="shared" si="10"/>
        <v>40641.8532588214</v>
      </c>
      <c r="AD13" s="98">
        <f t="shared" si="11"/>
        <v>15252726.615409452</v>
      </c>
      <c r="AE13" s="216"/>
    </row>
    <row r="14" spans="1:36" ht="16.2" thickBot="1" x14ac:dyDescent="0.35">
      <c r="A14" s="111">
        <f t="shared" si="12"/>
        <v>2020</v>
      </c>
      <c r="B14" s="83">
        <f>'[4]Szenario 1'!$H14</f>
        <v>12279.942594066157</v>
      </c>
      <c r="C14" s="83">
        <f>'[4]Szenario 1'!$K14</f>
        <v>1271.4652561896098</v>
      </c>
      <c r="D14" s="84">
        <f>'[4]Szenario 2'!$H14</f>
        <v>12516.662754856772</v>
      </c>
      <c r="E14" s="84">
        <f>'[4]Szenario 2'!$K14</f>
        <v>1295.9752616378701</v>
      </c>
      <c r="F14" s="85">
        <f>'[4]Szenario 3'!$H14</f>
        <v>12741.720328727028</v>
      </c>
      <c r="G14" s="86">
        <f>'[4]Szenario 3'!$K14</f>
        <v>1319.2777228363964</v>
      </c>
      <c r="H14" s="191"/>
      <c r="I14" s="102">
        <f>'[5]Szenario 1'!$F14</f>
        <v>5.230940456316082E-3</v>
      </c>
      <c r="J14" s="103">
        <f>'[5]Szenario 2'!$F14</f>
        <v>1.1777359505243345E-2</v>
      </c>
      <c r="K14" s="104">
        <f>'[5]Szenario 3'!$F14</f>
        <v>1.5789473684210527E-2</v>
      </c>
      <c r="L14" s="191"/>
      <c r="M14" s="105">
        <f>'[6]E-Auto'!$E12*(1/100)</f>
        <v>3.5041935483870967E-2</v>
      </c>
      <c r="O14" s="91">
        <f t="shared" si="13"/>
        <v>14908.52</v>
      </c>
      <c r="P14" s="92">
        <f t="shared" si="1"/>
        <v>1543.6281607999999</v>
      </c>
      <c r="Q14" s="191"/>
      <c r="R14" s="93">
        <f t="shared" si="2"/>
        <v>1</v>
      </c>
      <c r="S14" s="94">
        <f t="shared" si="3"/>
        <v>1</v>
      </c>
      <c r="T14" s="191"/>
      <c r="U14" s="95">
        <f t="shared" si="4"/>
        <v>8.5496731763556891E-2</v>
      </c>
      <c r="V14" s="94">
        <f t="shared" si="5"/>
        <v>8.8666666775368413E-2</v>
      </c>
      <c r="W14" s="191"/>
      <c r="X14" s="145">
        <f>($AG$7*$AG$8*S14+$AG$15*$AG$16*R14)*$AG$24+(AG26*AG7)</f>
        <v>72000</v>
      </c>
      <c r="Y14" s="96">
        <f t="shared" si="7"/>
        <v>15648512.149800876</v>
      </c>
      <c r="Z14" s="96">
        <f t="shared" si="8"/>
        <v>311491.240144304</v>
      </c>
      <c r="AA14" s="96">
        <f t="shared" si="9"/>
        <v>20978.952600469605</v>
      </c>
      <c r="AB14" s="97">
        <f t="shared" si="10"/>
        <v>42708.388170286897</v>
      </c>
      <c r="AD14" s="98">
        <f t="shared" si="11"/>
        <v>16095690.730715936</v>
      </c>
      <c r="AE14" s="216"/>
      <c r="AF14" s="58" t="s">
        <v>59</v>
      </c>
      <c r="AG14" s="59"/>
      <c r="AH14" s="59"/>
      <c r="AI14" s="59"/>
      <c r="AJ14" s="60"/>
    </row>
    <row r="15" spans="1:36" ht="15.6" x14ac:dyDescent="0.3">
      <c r="A15" s="82">
        <f t="shared" si="12"/>
        <v>2021</v>
      </c>
      <c r="B15" s="83">
        <f>'[4]Szenario 1'!$H15</f>
        <v>12344.178242582695</v>
      </c>
      <c r="C15" s="83">
        <f>'[4]Szenario 1'!$K15</f>
        <v>1278.1162152370121</v>
      </c>
      <c r="D15" s="84">
        <f>'[4]Szenario 2'!$H15</f>
        <v>12640.078443570965</v>
      </c>
      <c r="E15" s="84">
        <f>'[4]Szenario 2'!$K15</f>
        <v>1308.7537220473375</v>
      </c>
      <c r="F15" s="85">
        <f>'[4]Szenario 3'!$H15</f>
        <v>12921.400410908785</v>
      </c>
      <c r="G15" s="86">
        <f>'[4]Szenario 3'!$K15</f>
        <v>1337.8817985454955</v>
      </c>
      <c r="H15" s="191"/>
      <c r="I15" s="102">
        <f>'[5]Szenario 1'!$F15</f>
        <v>5.2037201062887515E-3</v>
      </c>
      <c r="J15" s="103">
        <f>'[5]Szenario 2'!$F15</f>
        <v>1.1640267885617093E-2</v>
      </c>
      <c r="K15" s="104">
        <f>'[5]Szenario 3'!$F15</f>
        <v>1.5544041450777202E-2</v>
      </c>
      <c r="L15" s="191"/>
      <c r="M15" s="105">
        <f>'[6]E-Auto'!$E13*(1/100)</f>
        <v>6.3873870967741941E-2</v>
      </c>
      <c r="O15" s="91">
        <f t="shared" si="13"/>
        <v>15629.9</v>
      </c>
      <c r="P15" s="92">
        <f t="shared" si="1"/>
        <v>1618.3198459999999</v>
      </c>
      <c r="Q15" s="191"/>
      <c r="R15" s="93">
        <f t="shared" si="2"/>
        <v>1</v>
      </c>
      <c r="S15" s="94">
        <f t="shared" si="3"/>
        <v>1</v>
      </c>
      <c r="T15" s="191"/>
      <c r="U15" s="95">
        <f t="shared" si="4"/>
        <v>8.5496988975175672E-2</v>
      </c>
      <c r="V15" s="94">
        <f t="shared" si="5"/>
        <v>8.866666679798435E-2</v>
      </c>
      <c r="W15" s="191"/>
      <c r="X15" s="145">
        <f t="shared" si="6"/>
        <v>4000</v>
      </c>
      <c r="Y15" s="96">
        <f t="shared" si="7"/>
        <v>16405744.47333215</v>
      </c>
      <c r="Z15" s="96">
        <f t="shared" si="8"/>
        <v>326563.39692547999</v>
      </c>
      <c r="AA15" s="96">
        <f t="shared" si="9"/>
        <v>21540.08820376408</v>
      </c>
      <c r="AB15" s="97">
        <f t="shared" si="10"/>
        <v>44774.923081752393</v>
      </c>
      <c r="AD15" s="98">
        <f t="shared" si="11"/>
        <v>16802622.881543145</v>
      </c>
      <c r="AE15" s="216"/>
      <c r="AF15" s="112" t="s">
        <v>60</v>
      </c>
      <c r="AG15" s="54">
        <v>80</v>
      </c>
      <c r="AH15" s="68" t="s">
        <v>50</v>
      </c>
      <c r="AI15" s="54">
        <v>0.08</v>
      </c>
      <c r="AJ15" s="69" t="s">
        <v>51</v>
      </c>
    </row>
    <row r="16" spans="1:36" ht="15.6" x14ac:dyDescent="0.3">
      <c r="A16" s="82">
        <f t="shared" si="12"/>
        <v>2022</v>
      </c>
      <c r="B16" s="83">
        <f>'[4]Szenario 1'!$H16</f>
        <v>12408.413891099233</v>
      </c>
      <c r="C16" s="83">
        <f>'[4]Szenario 1'!$K16</f>
        <v>1284.7671742844145</v>
      </c>
      <c r="D16" s="84">
        <f>'[4]Szenario 2'!$H16</f>
        <v>12763.494132285157</v>
      </c>
      <c r="E16" s="84">
        <f>'[4]Szenario 2'!$K16</f>
        <v>1321.532182456805</v>
      </c>
      <c r="F16" s="85">
        <f>'[4]Szenario 3'!$H16</f>
        <v>13101.080493090543</v>
      </c>
      <c r="G16" s="86">
        <f>'[4]Szenario 3'!$K16</f>
        <v>1356.4858742545948</v>
      </c>
      <c r="H16" s="191"/>
      <c r="I16" s="102">
        <f>'[5]Szenario 1'!$F16</f>
        <v>5.1767815838748765E-3</v>
      </c>
      <c r="J16" s="103">
        <f>'[5]Szenario 2'!$F16</f>
        <v>1.1506331109126255E-2</v>
      </c>
      <c r="K16" s="104">
        <f>'[5]Szenario 3'!$F16</f>
        <v>1.5306122448979591E-2</v>
      </c>
      <c r="L16" s="191"/>
      <c r="M16" s="105">
        <f>'[6]E-Auto'!$E14*(1/100)</f>
        <v>9.2705806451612929E-2</v>
      </c>
      <c r="O16" s="91">
        <f t="shared" si="13"/>
        <v>16351.279999999999</v>
      </c>
      <c r="P16" s="92">
        <f t="shared" si="1"/>
        <v>1693.0115311999998</v>
      </c>
      <c r="Q16" s="191"/>
      <c r="R16" s="93">
        <f t="shared" si="2"/>
        <v>1</v>
      </c>
      <c r="S16" s="94">
        <f t="shared" si="3"/>
        <v>1</v>
      </c>
      <c r="T16" s="191"/>
      <c r="U16" s="95">
        <f t="shared" si="4"/>
        <v>8.549728437687025E-2</v>
      </c>
      <c r="V16" s="94">
        <f t="shared" si="5"/>
        <v>8.866666682395824E-2</v>
      </c>
      <c r="W16" s="191"/>
      <c r="X16" s="145">
        <f t="shared" si="6"/>
        <v>4000</v>
      </c>
      <c r="Y16" s="96">
        <f t="shared" si="7"/>
        <v>17162988.250546705</v>
      </c>
      <c r="Z16" s="96">
        <f t="shared" si="8"/>
        <v>341635.55370665598</v>
      </c>
      <c r="AA16" s="96">
        <f t="shared" si="9"/>
        <v>22059.318421851891</v>
      </c>
      <c r="AB16" s="97">
        <f t="shared" si="10"/>
        <v>46841.457993217882</v>
      </c>
      <c r="AD16" s="98">
        <f t="shared" si="11"/>
        <v>17577524.580668431</v>
      </c>
      <c r="AE16" s="216"/>
      <c r="AF16" s="81" t="s">
        <v>61</v>
      </c>
      <c r="AG16" s="54">
        <v>7</v>
      </c>
      <c r="AH16" s="68" t="s">
        <v>50</v>
      </c>
      <c r="AI16" s="68"/>
      <c r="AJ16" s="69"/>
    </row>
    <row r="17" spans="1:36" ht="15.6" x14ac:dyDescent="0.3">
      <c r="A17" s="82">
        <f t="shared" si="12"/>
        <v>2023</v>
      </c>
      <c r="B17" s="83">
        <f>'[4]Szenario 1'!$H17</f>
        <v>12472.649539615772</v>
      </c>
      <c r="C17" s="83">
        <f>'[4]Szenario 1'!$K17</f>
        <v>1291.418133331817</v>
      </c>
      <c r="D17" s="84">
        <f>'[4]Szenario 2'!$H17</f>
        <v>12886.909820999348</v>
      </c>
      <c r="E17" s="84">
        <f>'[4]Szenario 2'!$K17</f>
        <v>1334.3106428662725</v>
      </c>
      <c r="F17" s="85">
        <f>'[4]Szenario 3'!$H17</f>
        <v>13280.760575272299</v>
      </c>
      <c r="G17" s="86">
        <f>'[4]Szenario 3'!$K17</f>
        <v>1375.0899499636937</v>
      </c>
      <c r="H17" s="191"/>
      <c r="I17" s="102">
        <f>'[5]Szenario 1'!$F17</f>
        <v>5.150120534735919E-3</v>
      </c>
      <c r="J17" s="103">
        <f>'[5]Szenario 2'!$F17</f>
        <v>1.1375441512570122E-2</v>
      </c>
      <c r="K17" s="104">
        <f>'[5]Szenario 3'!$F17</f>
        <v>1.507537688442211E-2</v>
      </c>
      <c r="L17" s="191"/>
      <c r="M17" s="105">
        <f>'[6]E-Auto'!$E15*(1/100)</f>
        <v>0.1215377419354839</v>
      </c>
      <c r="O17" s="91">
        <f t="shared" si="13"/>
        <v>17072.66</v>
      </c>
      <c r="P17" s="92">
        <f t="shared" si="1"/>
        <v>1767.7032164</v>
      </c>
      <c r="Q17" s="191"/>
      <c r="R17" s="93">
        <f t="shared" si="2"/>
        <v>1</v>
      </c>
      <c r="S17" s="94">
        <f t="shared" si="3"/>
        <v>1</v>
      </c>
      <c r="T17" s="191"/>
      <c r="U17" s="95">
        <f t="shared" si="4"/>
        <v>8.5497621573950036E-2</v>
      </c>
      <c r="V17" s="94">
        <f t="shared" si="5"/>
        <v>8.8666666853607079E-2</v>
      </c>
      <c r="W17" s="191"/>
      <c r="X17" s="145">
        <f t="shared" si="6"/>
        <v>4000</v>
      </c>
      <c r="Y17" s="96">
        <f t="shared" si="7"/>
        <v>17920245.140456408</v>
      </c>
      <c r="Z17" s="96">
        <f t="shared" si="8"/>
        <v>356707.71048783191</v>
      </c>
      <c r="AA17" s="96">
        <f t="shared" si="9"/>
        <v>22536.643254733026</v>
      </c>
      <c r="AB17" s="97">
        <f t="shared" si="10"/>
        <v>48907.992904683386</v>
      </c>
      <c r="AD17" s="98">
        <f t="shared" si="11"/>
        <v>18352397.487103656</v>
      </c>
      <c r="AE17" s="216"/>
      <c r="AF17" s="245" t="s">
        <v>62</v>
      </c>
      <c r="AG17" s="99"/>
      <c r="AH17" s="248"/>
      <c r="AI17" s="68"/>
      <c r="AJ17" s="69"/>
    </row>
    <row r="18" spans="1:36" ht="15.6" x14ac:dyDescent="0.3">
      <c r="A18" s="82">
        <f t="shared" si="12"/>
        <v>2024</v>
      </c>
      <c r="B18" s="83">
        <f>'[4]Szenario 1'!$H18</f>
        <v>12536.885188132312</v>
      </c>
      <c r="C18" s="83">
        <f>'[4]Szenario 1'!$K18</f>
        <v>1298.0690923792195</v>
      </c>
      <c r="D18" s="84">
        <f>'[4]Szenario 2'!$H18</f>
        <v>13010.325509713541</v>
      </c>
      <c r="E18" s="84">
        <f>'[4]Szenario 2'!$K18</f>
        <v>1347.0891032757399</v>
      </c>
      <c r="F18" s="85">
        <f>'[4]Szenario 3'!$H18</f>
        <v>13460.440657454055</v>
      </c>
      <c r="G18" s="86">
        <f>'[4]Szenario 3'!$K18</f>
        <v>1393.6940256727928</v>
      </c>
      <c r="H18" s="191"/>
      <c r="I18" s="102">
        <f>'[5]Szenario 1'!$F18</f>
        <v>5.1237326937752098E-3</v>
      </c>
      <c r="J18" s="103">
        <f>'[5]Szenario 2'!$F18</f>
        <v>1.124749627651379E-2</v>
      </c>
      <c r="K18" s="104">
        <f>'[5]Szenario 3'!$F18</f>
        <v>1.4851485148514851E-2</v>
      </c>
      <c r="L18" s="191"/>
      <c r="M18" s="105">
        <f>'[6]E-Auto'!$E16*(1/100)</f>
        <v>0.15036967741935489</v>
      </c>
      <c r="O18" s="91">
        <f t="shared" si="13"/>
        <v>17794.04</v>
      </c>
      <c r="P18" s="92">
        <f t="shared" si="1"/>
        <v>1842.3949015999999</v>
      </c>
      <c r="Q18" s="191"/>
      <c r="R18" s="93">
        <f t="shared" si="2"/>
        <v>1</v>
      </c>
      <c r="S18" s="94">
        <f t="shared" si="3"/>
        <v>1</v>
      </c>
      <c r="T18" s="191"/>
      <c r="U18" s="95">
        <f t="shared" si="4"/>
        <v>8.5498004334369992E-2</v>
      </c>
      <c r="V18" s="94">
        <f t="shared" si="5"/>
        <v>8.8666666887262185E-2</v>
      </c>
      <c r="W18" s="191"/>
      <c r="X18" s="145">
        <f t="shared" si="6"/>
        <v>4000</v>
      </c>
      <c r="Y18" s="96">
        <f t="shared" si="7"/>
        <v>18677516.955056932</v>
      </c>
      <c r="Z18" s="96">
        <f t="shared" si="8"/>
        <v>371779.86726900795</v>
      </c>
      <c r="AA18" s="96">
        <f t="shared" si="9"/>
        <v>22972.062702407478</v>
      </c>
      <c r="AB18" s="97">
        <f t="shared" si="10"/>
        <v>50974.527816148882</v>
      </c>
      <c r="AD18" s="98">
        <f t="shared" si="11"/>
        <v>19127243.412844498</v>
      </c>
      <c r="AE18" s="216"/>
      <c r="AF18" s="246"/>
      <c r="AG18" s="106">
        <v>60000</v>
      </c>
      <c r="AH18" s="248"/>
      <c r="AI18" s="68"/>
      <c r="AJ18" s="69"/>
    </row>
    <row r="19" spans="1:36" ht="15.6" x14ac:dyDescent="0.3">
      <c r="A19" s="82">
        <f t="shared" si="12"/>
        <v>2025</v>
      </c>
      <c r="B19" s="83">
        <f>'[4]Szenario 1'!$H19</f>
        <v>12601.120836648852</v>
      </c>
      <c r="C19" s="83">
        <f>'[4]Szenario 1'!$K19</f>
        <v>1304.7200514266219</v>
      </c>
      <c r="D19" s="84">
        <f>'[4]Szenario 2'!$H19</f>
        <v>13133.741198427733</v>
      </c>
      <c r="E19" s="84">
        <f>'[4]Szenario 2'!$K19</f>
        <v>1359.8675636852074</v>
      </c>
      <c r="F19" s="85">
        <f>'[4]Szenario 3'!$H19</f>
        <v>13640.120739635813</v>
      </c>
      <c r="G19" s="86">
        <f>'[4]Szenario 3'!$K19</f>
        <v>1412.2981013818919</v>
      </c>
      <c r="H19" s="191"/>
      <c r="I19" s="102">
        <f>'[5]Szenario 1'!$F19</f>
        <v>5.0976138828633406E-3</v>
      </c>
      <c r="J19" s="103">
        <f>'[5]Szenario 2'!$F19</f>
        <v>1.1122397155916709E-2</v>
      </c>
      <c r="K19" s="104">
        <f>'[5]Szenario 3'!$F19</f>
        <v>1.4634146341463415E-2</v>
      </c>
      <c r="L19" s="191"/>
      <c r="M19" s="105">
        <f>'[6]E-Auto'!$E17*(1/100)</f>
        <v>0.17920161290322587</v>
      </c>
      <c r="O19" s="91">
        <f t="shared" si="13"/>
        <v>18515.419999999998</v>
      </c>
      <c r="P19" s="92">
        <f t="shared" si="1"/>
        <v>1917.0865867999996</v>
      </c>
      <c r="Q19" s="191"/>
      <c r="R19" s="93">
        <f t="shared" si="2"/>
        <v>1</v>
      </c>
      <c r="S19" s="94">
        <f t="shared" si="3"/>
        <v>1</v>
      </c>
      <c r="T19" s="191"/>
      <c r="U19" s="95">
        <f t="shared" si="4"/>
        <v>8.5498436588730603E-2</v>
      </c>
      <c r="V19" s="94">
        <f t="shared" si="5"/>
        <v>8.8666666925269158E-2</v>
      </c>
      <c r="W19" s="191"/>
      <c r="X19" s="145">
        <f t="shared" si="6"/>
        <v>4000</v>
      </c>
      <c r="Y19" s="96">
        <f t="shared" si="7"/>
        <v>19434805.666077033</v>
      </c>
      <c r="Z19" s="96">
        <f t="shared" si="8"/>
        <v>386852.02405018394</v>
      </c>
      <c r="AA19" s="96">
        <f t="shared" si="9"/>
        <v>23365.576764875255</v>
      </c>
      <c r="AB19" s="97">
        <f t="shared" si="10"/>
        <v>53041.062727614364</v>
      </c>
      <c r="AD19" s="98">
        <f t="shared" si="11"/>
        <v>19902064.329619706</v>
      </c>
      <c r="AE19" s="216"/>
      <c r="AF19" s="247"/>
      <c r="AG19" s="99"/>
      <c r="AH19" s="248"/>
      <c r="AI19" s="68"/>
      <c r="AJ19" s="69"/>
    </row>
    <row r="20" spans="1:36" ht="16.2" thickBot="1" x14ac:dyDescent="0.35">
      <c r="A20" s="82">
        <f t="shared" si="12"/>
        <v>2026</v>
      </c>
      <c r="B20" s="83">
        <f>'[4]Szenario 1'!$H20</f>
        <v>12665.356485165392</v>
      </c>
      <c r="C20" s="83">
        <f>'[4]Szenario 1'!$K20</f>
        <v>1311.3710104740246</v>
      </c>
      <c r="D20" s="84">
        <f>'[4]Szenario 2'!$H20</f>
        <v>13257.156887141928</v>
      </c>
      <c r="E20" s="84">
        <f>'[4]Szenario 2'!$K20</f>
        <v>1372.6460240946751</v>
      </c>
      <c r="F20" s="85">
        <f>'[4]Szenario 3'!$H20</f>
        <v>13819.800821817569</v>
      </c>
      <c r="G20" s="86">
        <f>'[4]Szenario 3'!$K20</f>
        <v>1430.902177090991</v>
      </c>
      <c r="H20" s="191"/>
      <c r="I20" s="102">
        <f>'[5]Szenario 1'!$F20</f>
        <v>5.0717600086327827E-3</v>
      </c>
      <c r="J20" s="103">
        <f>'[5]Szenario 2'!$F20</f>
        <v>1.1000050228539856E-2</v>
      </c>
      <c r="K20" s="104">
        <f>'[5]Szenario 3'!$F20</f>
        <v>1.4423076923076924E-2</v>
      </c>
      <c r="L20" s="191"/>
      <c r="M20" s="105">
        <f>'[6]E-Auto'!$E18*(1/100)</f>
        <v>0.20803354838709684</v>
      </c>
      <c r="O20" s="91">
        <f t="shared" si="13"/>
        <v>19236.8</v>
      </c>
      <c r="P20" s="92">
        <f t="shared" si="1"/>
        <v>1991.7782719999998</v>
      </c>
      <c r="Q20" s="191"/>
      <c r="R20" s="93">
        <f t="shared" si="2"/>
        <v>1</v>
      </c>
      <c r="S20" s="94">
        <f t="shared" si="3"/>
        <v>1</v>
      </c>
      <c r="T20" s="191"/>
      <c r="U20" s="95">
        <f t="shared" si="4"/>
        <v>8.5498922430277902E-2</v>
      </c>
      <c r="V20" s="94">
        <f t="shared" si="5"/>
        <v>8.8666666967987903E-2</v>
      </c>
      <c r="W20" s="191"/>
      <c r="X20" s="145">
        <f t="shared" si="6"/>
        <v>4000</v>
      </c>
      <c r="Y20" s="96">
        <f t="shared" si="7"/>
        <v>20192113.411727857</v>
      </c>
      <c r="Z20" s="96">
        <f t="shared" si="8"/>
        <v>401924.18083135987</v>
      </c>
      <c r="AA20" s="96">
        <f t="shared" si="9"/>
        <v>23717.185442136361</v>
      </c>
      <c r="AB20" s="97">
        <f t="shared" si="10"/>
        <v>55107.597639079875</v>
      </c>
      <c r="AD20" s="98">
        <f t="shared" si="11"/>
        <v>20676862.375640433</v>
      </c>
      <c r="AE20" s="216"/>
      <c r="AF20" s="107" t="s">
        <v>57</v>
      </c>
      <c r="AG20" s="108">
        <v>37</v>
      </c>
      <c r="AH20" s="109" t="s">
        <v>58</v>
      </c>
      <c r="AI20" s="109"/>
      <c r="AJ20" s="110"/>
    </row>
    <row r="21" spans="1:36" ht="16.2" thickBot="1" x14ac:dyDescent="0.35">
      <c r="A21" s="82">
        <f t="shared" si="12"/>
        <v>2027</v>
      </c>
      <c r="B21" s="83">
        <f>'[4]Szenario 1'!$H21</f>
        <v>12729.59213368193</v>
      </c>
      <c r="C21" s="83">
        <f>'[4]Szenario 1'!$K21</f>
        <v>1318.0219695214269</v>
      </c>
      <c r="D21" s="84">
        <f>'[4]Szenario 2'!$H21</f>
        <v>13380.57257585612</v>
      </c>
      <c r="E21" s="84">
        <f>'[4]Szenario 2'!$K21</f>
        <v>1385.4244845041426</v>
      </c>
      <c r="F21" s="85">
        <f>'[4]Szenario 3'!$H21</f>
        <v>13999.480903999325</v>
      </c>
      <c r="G21" s="86">
        <f>'[4]Szenario 3'!$K21</f>
        <v>1449.5062528000901</v>
      </c>
      <c r="H21" s="191"/>
      <c r="I21" s="102">
        <f>'[5]Szenario 1'!$F21</f>
        <v>5.0461670603392742E-3</v>
      </c>
      <c r="J21" s="103">
        <f>'[5]Szenario 2'!$F21</f>
        <v>1.0880365659777425E-2</v>
      </c>
      <c r="K21" s="104">
        <f>'[5]Szenario 3'!$F21</f>
        <v>1.4218009478672985E-2</v>
      </c>
      <c r="L21" s="191"/>
      <c r="M21" s="105">
        <f>'[6]E-Auto'!$E19*(1/100)</f>
        <v>0.23686548387096781</v>
      </c>
      <c r="O21" s="91">
        <f t="shared" si="13"/>
        <v>19958.18</v>
      </c>
      <c r="P21" s="92">
        <f t="shared" si="1"/>
        <v>2066.4699572</v>
      </c>
      <c r="Q21" s="191"/>
      <c r="R21" s="93">
        <f t="shared" si="2"/>
        <v>1</v>
      </c>
      <c r="S21" s="94">
        <f t="shared" si="3"/>
        <v>1</v>
      </c>
      <c r="T21" s="191"/>
      <c r="U21" s="95">
        <f t="shared" si="4"/>
        <v>8.5499466114903444E-2</v>
      </c>
      <c r="V21" s="94">
        <f t="shared" si="5"/>
        <v>8.866666701579265E-2</v>
      </c>
      <c r="W21" s="191"/>
      <c r="X21" s="145">
        <f t="shared" si="6"/>
        <v>4000</v>
      </c>
      <c r="Y21" s="96">
        <f t="shared" si="7"/>
        <v>20949442.503452197</v>
      </c>
      <c r="Z21" s="96">
        <f t="shared" si="8"/>
        <v>416996.33761253592</v>
      </c>
      <c r="AA21" s="96">
        <f t="shared" si="9"/>
        <v>24026.888734190787</v>
      </c>
      <c r="AB21" s="97">
        <f t="shared" si="10"/>
        <v>57174.132550545364</v>
      </c>
      <c r="AD21" s="98">
        <f t="shared" si="11"/>
        <v>21451639.862349469</v>
      </c>
      <c r="AE21" s="216"/>
    </row>
    <row r="22" spans="1:36" ht="16.2" thickBot="1" x14ac:dyDescent="0.35">
      <c r="A22" s="82">
        <f t="shared" si="12"/>
        <v>2028</v>
      </c>
      <c r="B22" s="83">
        <f>'[4]Szenario 1'!$H22</f>
        <v>12793.827782198468</v>
      </c>
      <c r="C22" s="83">
        <f>'[4]Szenario 1'!$K22</f>
        <v>1324.6729285688293</v>
      </c>
      <c r="D22" s="84">
        <f>'[4]Szenario 2'!$H22</f>
        <v>13503.988264570315</v>
      </c>
      <c r="E22" s="84">
        <f>'[4]Szenario 2'!$K22</f>
        <v>1398.2029449136103</v>
      </c>
      <c r="F22" s="85">
        <f>'[4]Szenario 3'!$H22</f>
        <v>14179.160986181081</v>
      </c>
      <c r="G22" s="86">
        <f>'[4]Szenario 3'!$K22</f>
        <v>1468.110328509189</v>
      </c>
      <c r="H22" s="191"/>
      <c r="I22" s="102">
        <f>'[5]Szenario 1'!$F22</f>
        <v>5.0208311077876294E-3</v>
      </c>
      <c r="J22" s="103">
        <f>'[5]Szenario 2'!$F22</f>
        <v>1.0763257482675578E-2</v>
      </c>
      <c r="K22" s="104">
        <f>'[5]Szenario 3'!$F22</f>
        <v>1.4018691588785047E-2</v>
      </c>
      <c r="L22" s="191"/>
      <c r="M22" s="105">
        <f>'[6]E-Auto'!$E20*(1/100)</f>
        <v>0.26569741935483882</v>
      </c>
      <c r="O22" s="91">
        <f t="shared" si="13"/>
        <v>20679.559999999998</v>
      </c>
      <c r="P22" s="92">
        <f t="shared" si="1"/>
        <v>2141.1616423999994</v>
      </c>
      <c r="Q22" s="191"/>
      <c r="R22" s="93">
        <f t="shared" si="2"/>
        <v>1</v>
      </c>
      <c r="S22" s="94">
        <f t="shared" si="3"/>
        <v>1</v>
      </c>
      <c r="T22" s="191"/>
      <c r="U22" s="95">
        <f t="shared" si="4"/>
        <v>8.5500072061144336E-2</v>
      </c>
      <c r="V22" s="94">
        <f t="shared" si="5"/>
        <v>8.8666667069071892E-2</v>
      </c>
      <c r="W22" s="191"/>
      <c r="X22" s="145">
        <f t="shared" si="6"/>
        <v>4000</v>
      </c>
      <c r="Y22" s="96">
        <f t="shared" si="7"/>
        <v>21706795.432673793</v>
      </c>
      <c r="Z22" s="96">
        <f t="shared" si="8"/>
        <v>432068.49439371191</v>
      </c>
      <c r="AA22" s="96">
        <f t="shared" si="9"/>
        <v>24294.686641038537</v>
      </c>
      <c r="AB22" s="97">
        <f t="shared" si="10"/>
        <v>59240.667462010861</v>
      </c>
      <c r="AD22" s="98">
        <f t="shared" si="11"/>
        <v>22226399.281170551</v>
      </c>
      <c r="AE22" s="216"/>
      <c r="AF22" s="113" t="s">
        <v>63</v>
      </c>
      <c r="AG22" s="59"/>
      <c r="AH22" s="60"/>
    </row>
    <row r="23" spans="1:36" ht="16.2" thickTop="1" x14ac:dyDescent="0.3">
      <c r="A23" s="82">
        <f t="shared" si="12"/>
        <v>2029</v>
      </c>
      <c r="B23" s="83">
        <f>'[4]Szenario 1'!$H23</f>
        <v>12858.063430715009</v>
      </c>
      <c r="C23" s="83">
        <f>'[4]Szenario 1'!$K23</f>
        <v>1331.3238876162318</v>
      </c>
      <c r="D23" s="84">
        <f>'[4]Szenario 2'!$H23</f>
        <v>13627.403953284507</v>
      </c>
      <c r="E23" s="84">
        <f>'[4]Szenario 2'!$K23</f>
        <v>1410.9814053230778</v>
      </c>
      <c r="F23" s="85">
        <f>'[4]Szenario 3'!$H23</f>
        <v>14358.841068362839</v>
      </c>
      <c r="G23" s="86">
        <f>'[4]Szenario 3'!$K23</f>
        <v>1486.7144042182883</v>
      </c>
      <c r="H23" s="191"/>
      <c r="I23" s="102">
        <f>'[5]Szenario 1'!$F23</f>
        <v>4.9957482993197282E-3</v>
      </c>
      <c r="J23" s="103">
        <f>'[5]Szenario 2'!$F23</f>
        <v>1.0648643392006224E-2</v>
      </c>
      <c r="K23" s="104">
        <f>'[5]Szenario 3'!$F23</f>
        <v>1.3824884792626729E-2</v>
      </c>
      <c r="L23" s="191"/>
      <c r="M23" s="105">
        <f>'[6]E-Auto'!$E21*(1/100)</f>
        <v>0.29452935483870979</v>
      </c>
      <c r="O23" s="91">
        <f t="shared" si="13"/>
        <v>21400.940000000002</v>
      </c>
      <c r="P23" s="92">
        <f t="shared" si="1"/>
        <v>2215.8533276000003</v>
      </c>
      <c r="Q23" s="191"/>
      <c r="R23" s="93">
        <f t="shared" si="2"/>
        <v>1</v>
      </c>
      <c r="S23" s="94">
        <f t="shared" si="3"/>
        <v>1</v>
      </c>
      <c r="T23" s="191"/>
      <c r="U23" s="95">
        <f t="shared" si="4"/>
        <v>8.5500744850183219E-2</v>
      </c>
      <c r="V23" s="94">
        <f t="shared" si="5"/>
        <v>8.8666667128228432E-2</v>
      </c>
      <c r="W23" s="191"/>
      <c r="X23" s="145">
        <f t="shared" si="6"/>
        <v>4000</v>
      </c>
      <c r="Y23" s="96">
        <f t="shared" si="7"/>
        <v>22464174.877546627</v>
      </c>
      <c r="Z23" s="96">
        <f t="shared" si="8"/>
        <v>447140.65117488796</v>
      </c>
      <c r="AA23" s="96">
        <f t="shared" si="9"/>
        <v>24520.579162679613</v>
      </c>
      <c r="AB23" s="97">
        <f t="shared" si="10"/>
        <v>61307.202373476372</v>
      </c>
      <c r="AD23" s="98">
        <f t="shared" si="11"/>
        <v>23001143.31025767</v>
      </c>
      <c r="AE23" s="216"/>
      <c r="AF23" s="116" t="s">
        <v>65</v>
      </c>
      <c r="AG23" s="68"/>
      <c r="AH23" s="69"/>
    </row>
    <row r="24" spans="1:36" ht="15.6" x14ac:dyDescent="0.3">
      <c r="A24" s="82">
        <f t="shared" si="12"/>
        <v>2030</v>
      </c>
      <c r="B24" s="83">
        <f>'[4]Szenario 1'!$H24</f>
        <v>12922.299079231549</v>
      </c>
      <c r="C24" s="83">
        <f>'[4]Szenario 1'!$K24</f>
        <v>1337.9748466636345</v>
      </c>
      <c r="D24" s="84">
        <f>'[4]Szenario 2'!$H24</f>
        <v>13750.819641998702</v>
      </c>
      <c r="E24" s="84">
        <f>'[4]Szenario 2'!$K24</f>
        <v>1423.7598657325454</v>
      </c>
      <c r="F24" s="85">
        <f>'[4]Szenario 3'!$H24</f>
        <v>14538.521150544595</v>
      </c>
      <c r="G24" s="86">
        <f>'[4]Szenario 3'!$K24</f>
        <v>1505.3184799273872</v>
      </c>
      <c r="H24" s="191"/>
      <c r="I24" s="102">
        <f>'[5]Szenario 1'!$F24</f>
        <v>4.9709148598625066E-3</v>
      </c>
      <c r="J24" s="103">
        <f>'[5]Szenario 2'!$F24</f>
        <v>1.0536444551359153E-2</v>
      </c>
      <c r="K24" s="104">
        <f>'[5]Szenario 3'!$F24</f>
        <v>1.3636363636363636E-2</v>
      </c>
      <c r="L24" s="191"/>
      <c r="M24" s="105">
        <f>'[6]E-Auto'!$E22*(1/100)</f>
        <v>0.32336129032258071</v>
      </c>
      <c r="O24" s="91">
        <f t="shared" si="13"/>
        <v>22122.32</v>
      </c>
      <c r="P24" s="92">
        <f t="shared" si="1"/>
        <v>2290.5450127999998</v>
      </c>
      <c r="Q24" s="191"/>
      <c r="R24" s="93">
        <f t="shared" si="2"/>
        <v>1</v>
      </c>
      <c r="S24" s="94">
        <f t="shared" si="3"/>
        <v>1</v>
      </c>
      <c r="T24" s="191"/>
      <c r="U24" s="95">
        <f t="shared" si="4"/>
        <v>8.5501489225848271E-2</v>
      </c>
      <c r="V24" s="94">
        <f t="shared" si="5"/>
        <v>8.8666667193679397E-2</v>
      </c>
      <c r="W24" s="191"/>
      <c r="X24" s="145">
        <f t="shared" si="6"/>
        <v>4000</v>
      </c>
      <c r="Y24" s="96">
        <f t="shared" si="7"/>
        <v>23221583.709704179</v>
      </c>
      <c r="Z24" s="96">
        <f t="shared" si="8"/>
        <v>462212.80795606395</v>
      </c>
      <c r="AA24" s="96">
        <f t="shared" si="9"/>
        <v>24704.566299114009</v>
      </c>
      <c r="AB24" s="97">
        <f t="shared" si="10"/>
        <v>63373.737284941839</v>
      </c>
      <c r="AD24" s="98">
        <f t="shared" si="11"/>
        <v>23775874.821244299</v>
      </c>
      <c r="AE24" s="216"/>
      <c r="AF24" s="118" t="s">
        <v>68</v>
      </c>
      <c r="AG24" s="54">
        <v>5</v>
      </c>
      <c r="AH24" s="69" t="s">
        <v>69</v>
      </c>
    </row>
    <row r="25" spans="1:36" ht="15.6" x14ac:dyDescent="0.3">
      <c r="A25" s="82">
        <f t="shared" si="12"/>
        <v>2031</v>
      </c>
      <c r="B25" s="83">
        <f>'[4]Szenario 1'!$H25</f>
        <v>12986.534727748087</v>
      </c>
      <c r="C25" s="83">
        <f>'[4]Szenario 1'!$K25</f>
        <v>1344.6258057110367</v>
      </c>
      <c r="D25" s="84">
        <f>'[4]Szenario 2'!$H25</f>
        <v>13874.235330712894</v>
      </c>
      <c r="E25" s="84">
        <f>'[4]Szenario 2'!$K25</f>
        <v>1436.5383261420129</v>
      </c>
      <c r="F25" s="85">
        <f>'[4]Szenario 3'!$H25</f>
        <v>14718.201232726351</v>
      </c>
      <c r="G25" s="86">
        <f>'[4]Szenario 3'!$K25</f>
        <v>1523.9225556364863</v>
      </c>
      <c r="H25" s="191"/>
      <c r="I25" s="102">
        <f>'[5]Szenario 1'!$F25</f>
        <v>4.9463270890338874E-3</v>
      </c>
      <c r="J25" s="103">
        <f>'[5]Szenario 2'!$F25</f>
        <v>1.0426585412302418E-2</v>
      </c>
      <c r="K25" s="104">
        <f>'[5]Szenario 3'!$F25</f>
        <v>1.3452914798206279E-2</v>
      </c>
      <c r="L25" s="191"/>
      <c r="M25" s="105">
        <f>'[6]E-Auto'!$E23*(1/100)</f>
        <v>0.35219322580645168</v>
      </c>
      <c r="O25" s="91">
        <f t="shared" si="13"/>
        <v>22843.699999999997</v>
      </c>
      <c r="P25" s="92">
        <f t="shared" si="1"/>
        <v>2365.2366979999997</v>
      </c>
      <c r="Q25" s="191"/>
      <c r="R25" s="93">
        <f t="shared" si="2"/>
        <v>1</v>
      </c>
      <c r="S25" s="94">
        <f t="shared" si="3"/>
        <v>1</v>
      </c>
      <c r="T25" s="191"/>
      <c r="U25" s="95">
        <f t="shared" si="4"/>
        <v>8.5502310094613204E-2</v>
      </c>
      <c r="V25" s="94">
        <f t="shared" si="5"/>
        <v>8.8666667265856203E-2</v>
      </c>
      <c r="W25" s="191"/>
      <c r="X25" s="145">
        <f t="shared" si="6"/>
        <v>4000</v>
      </c>
      <c r="Y25" s="96">
        <f t="shared" si="7"/>
        <v>23979025.001008756</v>
      </c>
      <c r="Z25" s="96">
        <f t="shared" si="8"/>
        <v>477284.96473723993</v>
      </c>
      <c r="AA25" s="96">
        <f t="shared" si="9"/>
        <v>24846.64805034173</v>
      </c>
      <c r="AB25" s="97">
        <f t="shared" si="10"/>
        <v>65440.272196407335</v>
      </c>
      <c r="AD25" s="98">
        <f t="shared" si="11"/>
        <v>24550596.885992747</v>
      </c>
      <c r="AE25" s="216"/>
      <c r="AF25" s="118" t="s">
        <v>72</v>
      </c>
      <c r="AG25" s="54" t="s">
        <v>99</v>
      </c>
      <c r="AH25" s="69" t="s">
        <v>69</v>
      </c>
    </row>
    <row r="26" spans="1:36" ht="16.2" thickBot="1" x14ac:dyDescent="0.35">
      <c r="A26" s="82">
        <f t="shared" si="12"/>
        <v>2032</v>
      </c>
      <c r="B26" s="83">
        <f>'[4]Szenario 1'!$H26</f>
        <v>13050.770376264627</v>
      </c>
      <c r="C26" s="83">
        <f>'[4]Szenario 1'!$K26</f>
        <v>1351.2767647584394</v>
      </c>
      <c r="D26" s="84">
        <f>'[4]Szenario 2'!$H26</f>
        <v>13997.651019427089</v>
      </c>
      <c r="E26" s="84">
        <f>'[4]Szenario 2'!$K26</f>
        <v>1449.3167865514806</v>
      </c>
      <c r="F26" s="85">
        <f>'[4]Szenario 3'!$H26</f>
        <v>14897.881314908107</v>
      </c>
      <c r="G26" s="86">
        <f>'[4]Szenario 3'!$K26</f>
        <v>1542.5266313455852</v>
      </c>
      <c r="H26" s="191"/>
      <c r="I26" s="102">
        <f>'[5]Szenario 1'!$F26</f>
        <v>4.9219813593046396E-3</v>
      </c>
      <c r="J26" s="103">
        <f>'[5]Szenario 2'!$F26</f>
        <v>1.0318993544739198E-2</v>
      </c>
      <c r="K26" s="104">
        <f>'[5]Szenario 3'!$F26</f>
        <v>1.3274336283185841E-2</v>
      </c>
      <c r="L26" s="191"/>
      <c r="M26" s="105">
        <f>'[6]E-Auto'!$E24*(1/100)</f>
        <v>0.38102516129032266</v>
      </c>
      <c r="O26" s="91">
        <f t="shared" si="13"/>
        <v>23565.08</v>
      </c>
      <c r="P26" s="92">
        <f t="shared" si="1"/>
        <v>2439.9283832000001</v>
      </c>
      <c r="Q26" s="191"/>
      <c r="R26" s="93">
        <f t="shared" si="2"/>
        <v>1</v>
      </c>
      <c r="S26" s="94">
        <f t="shared" si="3"/>
        <v>1</v>
      </c>
      <c r="T26" s="191"/>
      <c r="U26" s="95">
        <f t="shared" si="4"/>
        <v>8.5503212525597269E-2</v>
      </c>
      <c r="V26" s="94">
        <f t="shared" si="5"/>
        <v>8.8666667345204564E-2</v>
      </c>
      <c r="W26" s="191"/>
      <c r="X26" s="145">
        <f t="shared" si="6"/>
        <v>4000</v>
      </c>
      <c r="Y26" s="96">
        <f t="shared" si="7"/>
        <v>24736502.030300744</v>
      </c>
      <c r="Z26" s="96">
        <f t="shared" si="8"/>
        <v>492357.1215184161</v>
      </c>
      <c r="AA26" s="96">
        <f t="shared" si="9"/>
        <v>24946.824416362786</v>
      </c>
      <c r="AB26" s="97">
        <f t="shared" si="10"/>
        <v>67506.807107872839</v>
      </c>
      <c r="AD26" s="98">
        <f t="shared" si="11"/>
        <v>25325312.783343393</v>
      </c>
      <c r="AE26" s="216"/>
      <c r="AF26" s="119" t="s">
        <v>75</v>
      </c>
      <c r="AG26" s="108">
        <v>850</v>
      </c>
      <c r="AH26" s="110" t="s">
        <v>100</v>
      </c>
    </row>
    <row r="27" spans="1:36" ht="16.2" thickBot="1" x14ac:dyDescent="0.35">
      <c r="A27" s="82">
        <f t="shared" si="12"/>
        <v>2033</v>
      </c>
      <c r="B27" s="83">
        <f>'[4]Szenario 1'!$H27</f>
        <v>13115.006024781167</v>
      </c>
      <c r="C27" s="83">
        <f>'[4]Szenario 1'!$K27</f>
        <v>1357.9277238058419</v>
      </c>
      <c r="D27" s="84">
        <f>'[4]Szenario 2'!$H27</f>
        <v>14121.066708141281</v>
      </c>
      <c r="E27" s="84">
        <f>'[4]Szenario 2'!$K27</f>
        <v>1462.0952469609481</v>
      </c>
      <c r="F27" s="85">
        <f>'[4]Szenario 3'!$H27</f>
        <v>15077.561397089865</v>
      </c>
      <c r="G27" s="86">
        <f>'[4]Szenario 3'!$K27</f>
        <v>1561.1307070546845</v>
      </c>
      <c r="H27" s="191"/>
      <c r="I27" s="102">
        <f>'[5]Szenario 1'!$F27</f>
        <v>4.8978741142142561E-3</v>
      </c>
      <c r="J27" s="103">
        <f>'[5]Szenario 2'!$F27</f>
        <v>1.0213599477660667E-2</v>
      </c>
      <c r="K27" s="104">
        <f>'[5]Szenario 3'!$F27</f>
        <v>1.3100436681222707E-2</v>
      </c>
      <c r="L27" s="191"/>
      <c r="M27" s="105">
        <f>'[6]E-Auto'!$E25*(1/100)</f>
        <v>0.40985709677419369</v>
      </c>
      <c r="O27" s="91">
        <f t="shared" si="13"/>
        <v>24286.46</v>
      </c>
      <c r="P27" s="92">
        <f t="shared" si="1"/>
        <v>2514.6200683999996</v>
      </c>
      <c r="Q27" s="191"/>
      <c r="R27" s="93">
        <f t="shared" si="2"/>
        <v>1</v>
      </c>
      <c r="S27" s="94">
        <f t="shared" si="3"/>
        <v>1</v>
      </c>
      <c r="T27" s="191"/>
      <c r="U27" s="95">
        <f t="shared" si="4"/>
        <v>8.5504201750565278E-2</v>
      </c>
      <c r="V27" s="94">
        <f t="shared" si="5"/>
        <v>8.8666667432184473E-2</v>
      </c>
      <c r="W27" s="191"/>
      <c r="X27" s="145">
        <f t="shared" si="6"/>
        <v>4000</v>
      </c>
      <c r="Y27" s="96">
        <f t="shared" si="7"/>
        <v>25494018.290147886</v>
      </c>
      <c r="Z27" s="96">
        <f t="shared" si="8"/>
        <v>507429.27829959197</v>
      </c>
      <c r="AA27" s="96">
        <f t="shared" si="9"/>
        <v>25005.095397177152</v>
      </c>
      <c r="AB27" s="97">
        <f t="shared" si="10"/>
        <v>69573.342019338335</v>
      </c>
      <c r="AD27" s="98">
        <f t="shared" si="11"/>
        <v>26100026.005863994</v>
      </c>
      <c r="AE27" s="216"/>
    </row>
    <row r="28" spans="1:36" ht="16.2" thickBot="1" x14ac:dyDescent="0.35">
      <c r="A28" s="82">
        <f t="shared" si="12"/>
        <v>2034</v>
      </c>
      <c r="B28" s="83">
        <f>'[4]Szenario 1'!$H28</f>
        <v>13179.241673297707</v>
      </c>
      <c r="C28" s="83">
        <f>'[4]Szenario 1'!$K28</f>
        <v>1364.5786828532446</v>
      </c>
      <c r="D28" s="84">
        <f>'[4]Szenario 2'!$H28</f>
        <v>14244.482396855472</v>
      </c>
      <c r="E28" s="84">
        <f>'[4]Szenario 2'!$K28</f>
        <v>1474.8737073704156</v>
      </c>
      <c r="F28" s="85">
        <f>'[4]Szenario 3'!$H28</f>
        <v>15257.241479271621</v>
      </c>
      <c r="G28" s="86">
        <f>'[4]Szenario 3'!$K28</f>
        <v>1579.7347827637834</v>
      </c>
      <c r="H28" s="191"/>
      <c r="I28" s="102">
        <f>'[5]Szenario 1'!$F28</f>
        <v>4.8740018666390125E-3</v>
      </c>
      <c r="J28" s="103">
        <f>'[5]Szenario 2'!$F28</f>
        <v>1.0110336549559116E-2</v>
      </c>
      <c r="K28" s="104">
        <f>'[5]Szenario 3'!$F28</f>
        <v>1.2931034482758621E-2</v>
      </c>
      <c r="L28" s="191"/>
      <c r="M28" s="105">
        <f>'[6]E-Auto'!$E26*(1/100)</f>
        <v>0.43868903225806466</v>
      </c>
      <c r="O28" s="91">
        <f t="shared" si="13"/>
        <v>25007.84</v>
      </c>
      <c r="P28" s="92">
        <f t="shared" si="1"/>
        <v>2589.3117536</v>
      </c>
      <c r="Q28" s="191"/>
      <c r="R28" s="93">
        <f t="shared" si="2"/>
        <v>1</v>
      </c>
      <c r="S28" s="94">
        <f t="shared" si="3"/>
        <v>1</v>
      </c>
      <c r="T28" s="191"/>
      <c r="U28" s="95">
        <f t="shared" si="4"/>
        <v>8.5505283163927526E-2</v>
      </c>
      <c r="V28" s="94">
        <f t="shared" si="5"/>
        <v>8.8666667527270274E-2</v>
      </c>
      <c r="W28" s="191"/>
      <c r="X28" s="145">
        <f t="shared" si="6"/>
        <v>4000</v>
      </c>
      <c r="Y28" s="96">
        <f t="shared" si="7"/>
        <v>26251577.493594602</v>
      </c>
      <c r="Z28" s="96">
        <f t="shared" si="8"/>
        <v>522501.43508076802</v>
      </c>
      <c r="AA28" s="96">
        <f t="shared" si="9"/>
        <v>25021.460992784843</v>
      </c>
      <c r="AB28" s="97">
        <f t="shared" si="10"/>
        <v>71639.876930803832</v>
      </c>
      <c r="AD28" s="98">
        <f t="shared" si="11"/>
        <v>26874740.266598955</v>
      </c>
      <c r="AE28" s="216"/>
      <c r="AF28" s="113" t="s">
        <v>77</v>
      </c>
      <c r="AG28" s="59"/>
      <c r="AH28" s="59"/>
      <c r="AI28" s="60"/>
    </row>
    <row r="29" spans="1:36" ht="16.2" thickTop="1" x14ac:dyDescent="0.3">
      <c r="A29" s="82">
        <f t="shared" si="12"/>
        <v>2035</v>
      </c>
      <c r="B29" s="83">
        <f>'[4]Szenario 1'!$H29</f>
        <v>13243.477321814247</v>
      </c>
      <c r="C29" s="83">
        <f>'[4]Szenario 1'!$K29</f>
        <v>1371.229641900647</v>
      </c>
      <c r="D29" s="84">
        <f>'[4]Szenario 2'!$H29</f>
        <v>14367.898085569666</v>
      </c>
      <c r="E29" s="84">
        <f>'[4]Szenario 2'!$K29</f>
        <v>1487.6521677798833</v>
      </c>
      <c r="F29" s="85">
        <f>'[4]Szenario 3'!$H29</f>
        <v>15436.921561453377</v>
      </c>
      <c r="G29" s="86">
        <f>'[4]Szenario 3'!$K29</f>
        <v>1598.3388584728825</v>
      </c>
      <c r="H29" s="191"/>
      <c r="I29" s="102">
        <f>'[5]Szenario 1'!$F29</f>
        <v>4.8503611971104227E-3</v>
      </c>
      <c r="J29" s="103">
        <f>'[5]Szenario 2'!$F29</f>
        <v>1.0009140767824496E-2</v>
      </c>
      <c r="K29" s="104">
        <f>'[5]Szenario 3'!$F29</f>
        <v>1.276595744680851E-2</v>
      </c>
      <c r="L29" s="191"/>
      <c r="M29" s="105">
        <f>'[6]E-Auto'!$E27*(1/100)</f>
        <v>0.46752096774193563</v>
      </c>
      <c r="O29" s="91">
        <f t="shared" si="13"/>
        <v>25729.22</v>
      </c>
      <c r="P29" s="92">
        <f t="shared" si="1"/>
        <v>2664.0034387999999</v>
      </c>
      <c r="Q29" s="191"/>
      <c r="R29" s="93">
        <f t="shared" si="2"/>
        <v>1</v>
      </c>
      <c r="S29" s="94">
        <f t="shared" si="3"/>
        <v>1</v>
      </c>
      <c r="T29" s="191"/>
      <c r="U29" s="95">
        <f t="shared" si="4"/>
        <v>8.550646232273991E-2</v>
      </c>
      <c r="V29" s="94">
        <f t="shared" si="5"/>
        <v>8.866666763095056E-2</v>
      </c>
      <c r="W29" s="191"/>
      <c r="X29" s="145">
        <f t="shared" si="6"/>
        <v>4000</v>
      </c>
      <c r="Y29" s="96">
        <f t="shared" si="7"/>
        <v>27009183.580911268</v>
      </c>
      <c r="Z29" s="96">
        <f t="shared" si="8"/>
        <v>537573.59186194406</v>
      </c>
      <c r="AA29" s="96">
        <f t="shared" si="9"/>
        <v>24995.921203185866</v>
      </c>
      <c r="AB29" s="97">
        <f t="shared" si="10"/>
        <v>73706.411842269328</v>
      </c>
      <c r="AD29" s="98">
        <f t="shared" si="11"/>
        <v>27649459.505818665</v>
      </c>
      <c r="AE29" s="216"/>
      <c r="AF29" s="116" t="s">
        <v>78</v>
      </c>
      <c r="AG29" s="54">
        <v>19.7</v>
      </c>
      <c r="AH29" s="68" t="s">
        <v>76</v>
      </c>
      <c r="AI29" s="69"/>
    </row>
    <row r="30" spans="1:36" ht="15.6" x14ac:dyDescent="0.3">
      <c r="A30" s="82">
        <f t="shared" si="12"/>
        <v>2036</v>
      </c>
      <c r="B30" s="83">
        <f>'[4]Szenario 1'!$H30</f>
        <v>13307.712970330787</v>
      </c>
      <c r="C30" s="83">
        <f>'[4]Szenario 1'!$K30</f>
        <v>1377.8806009480497</v>
      </c>
      <c r="D30" s="84">
        <f>'[4]Szenario 2'!$H30</f>
        <v>14491.313774283859</v>
      </c>
      <c r="E30" s="84">
        <f>'[4]Szenario 2'!$K30</f>
        <v>1500.4306281893507</v>
      </c>
      <c r="F30" s="85">
        <f>'[4]Szenario 3'!$H30</f>
        <v>15616.601643635135</v>
      </c>
      <c r="G30" s="86">
        <f>'[4]Szenario 3'!$K30</f>
        <v>1616.9429341819816</v>
      </c>
      <c r="H30" s="191"/>
      <c r="I30" s="102">
        <f>'[5]Szenario 1'!$F30</f>
        <v>4.8269487521823973E-3</v>
      </c>
      <c r="J30" s="103">
        <f>'[5]Szenario 2'!$F30</f>
        <v>9.9099506765011995E-3</v>
      </c>
      <c r="K30" s="104">
        <f>'[5]Szenario 3'!$F30</f>
        <v>1.2605042016806723E-2</v>
      </c>
      <c r="L30" s="191"/>
      <c r="M30" s="105">
        <f>'[6]E-Auto'!$E28*(1/100)</f>
        <v>0.49635290322580661</v>
      </c>
      <c r="O30" s="91">
        <f t="shared" si="13"/>
        <v>26450.6</v>
      </c>
      <c r="P30" s="92">
        <f t="shared" si="1"/>
        <v>2738.6951239999999</v>
      </c>
      <c r="Q30" s="191"/>
      <c r="R30" s="93">
        <f t="shared" si="2"/>
        <v>1</v>
      </c>
      <c r="S30" s="94">
        <f t="shared" si="3"/>
        <v>1</v>
      </c>
      <c r="T30" s="191"/>
      <c r="U30" s="95">
        <f>($AI$15/$AG$20)*(1+0.15*(O30/$AG$18)^4)+$AH$33</f>
        <v>8.5507744946703795E-2</v>
      </c>
      <c r="V30" s="94">
        <f>($AI$7/$AG$12)*(1+0.15*(P30/$AG$10)^4)+$AH$32</f>
        <v>8.8666667743728278E-2</v>
      </c>
      <c r="W30" s="191"/>
      <c r="X30" s="145">
        <f t="shared" si="6"/>
        <v>4000</v>
      </c>
      <c r="Y30" s="96">
        <f t="shared" si="7"/>
        <v>27766840.726343438</v>
      </c>
      <c r="Z30" s="96">
        <f t="shared" si="8"/>
        <v>552645.74864311994</v>
      </c>
      <c r="AA30" s="96">
        <f t="shared" si="9"/>
        <v>24928.476028380199</v>
      </c>
      <c r="AB30" s="97">
        <f t="shared" si="10"/>
        <v>75772.94675373481</v>
      </c>
      <c r="AD30" s="98">
        <f t="shared" si="11"/>
        <v>28424187.897768673</v>
      </c>
      <c r="AE30" s="216"/>
      <c r="AF30" s="81" t="s">
        <v>79</v>
      </c>
      <c r="AG30" s="54">
        <f>AG29*1.6</f>
        <v>31.52</v>
      </c>
      <c r="AH30" s="68" t="s">
        <v>76</v>
      </c>
      <c r="AI30" s="69"/>
    </row>
    <row r="31" spans="1:36" ht="16.2" thickBot="1" x14ac:dyDescent="0.35">
      <c r="A31" s="82">
        <f t="shared" si="12"/>
        <v>2037</v>
      </c>
      <c r="B31" s="83">
        <f>'[4]Szenario 1'!$H31</f>
        <v>13371.948618847327</v>
      </c>
      <c r="C31" s="83">
        <f>'[4]Szenario 1'!$K31</f>
        <v>1384.5315599954522</v>
      </c>
      <c r="D31" s="84">
        <f>'[4]Szenario 2'!$H31</f>
        <v>14614.729462998052</v>
      </c>
      <c r="E31" s="84">
        <f>'[4]Szenario 2'!$K31</f>
        <v>1513.2090885988182</v>
      </c>
      <c r="F31" s="85">
        <f>'[4]Szenario 3'!$H31</f>
        <v>15796.281725816891</v>
      </c>
      <c r="G31" s="86">
        <f>'[4]Szenario 3'!$K31</f>
        <v>1635.5470098910807</v>
      </c>
      <c r="H31" s="191"/>
      <c r="I31" s="102">
        <f>'[5]Szenario 1'!$F31</f>
        <v>4.8037612428454618E-3</v>
      </c>
      <c r="J31" s="103">
        <f>'[5]Szenario 2'!$F31</f>
        <v>9.8127072318308084E-3</v>
      </c>
      <c r="K31" s="104">
        <f>'[5]Szenario 3'!$F31</f>
        <v>1.2448132780082987E-2</v>
      </c>
      <c r="L31" s="191"/>
      <c r="M31" s="105">
        <f>'[6]E-Auto'!$E29*(1/100)</f>
        <v>0.52518483870967758</v>
      </c>
      <c r="O31" s="91">
        <f t="shared" si="13"/>
        <v>27171.98</v>
      </c>
      <c r="P31" s="92">
        <f t="shared" si="1"/>
        <v>2813.3868091999998</v>
      </c>
      <c r="Q31" s="191"/>
      <c r="R31" s="93">
        <f t="shared" si="2"/>
        <v>1</v>
      </c>
      <c r="S31" s="94">
        <f t="shared" si="3"/>
        <v>1</v>
      </c>
      <c r="T31" s="191"/>
      <c r="U31" s="95">
        <f t="shared" ref="U31:U54" si="14">($AI$15/$AG$20)*(1+0.15*(O31/$AG$18)^4)+$AH$33</f>
        <v>8.5509136918166168E-2</v>
      </c>
      <c r="V31" s="94">
        <f t="shared" ref="V31:V54" si="15">($AI$7/$AG$12)*(1+0.15*(P31/$AG$10)^4)+$AH$32</f>
        <v>8.866666786612061E-2</v>
      </c>
      <c r="W31" s="191"/>
      <c r="X31" s="145">
        <f t="shared" si="6"/>
        <v>4000</v>
      </c>
      <c r="Y31" s="96">
        <f t="shared" si="7"/>
        <v>28524553.344861262</v>
      </c>
      <c r="Z31" s="96">
        <f t="shared" si="8"/>
        <v>567717.90542429604</v>
      </c>
      <c r="AA31" s="96">
        <f t="shared" si="9"/>
        <v>24819.125468367871</v>
      </c>
      <c r="AB31" s="97">
        <f t="shared" si="10"/>
        <v>77839.481665200336</v>
      </c>
      <c r="AD31" s="98">
        <f t="shared" si="11"/>
        <v>29198929.857419129</v>
      </c>
      <c r="AE31" s="216"/>
      <c r="AF31" s="121" t="s">
        <v>80</v>
      </c>
      <c r="AG31" s="54"/>
      <c r="AH31" s="54" t="s">
        <v>101</v>
      </c>
      <c r="AI31" s="101" t="s">
        <v>102</v>
      </c>
    </row>
    <row r="32" spans="1:36" ht="15.6" x14ac:dyDescent="0.3">
      <c r="A32" s="82">
        <f t="shared" si="12"/>
        <v>2038</v>
      </c>
      <c r="B32" s="83">
        <f>'[4]Szenario 1'!$H32</f>
        <v>13436.184267363868</v>
      </c>
      <c r="C32" s="83">
        <f>'[4]Szenario 1'!$K32</f>
        <v>1391.1825190428547</v>
      </c>
      <c r="D32" s="84">
        <f>'[4]Szenario 2'!$H32</f>
        <v>14738.145151712242</v>
      </c>
      <c r="E32" s="84">
        <f>'[4]Szenario 2'!$K32</f>
        <v>1525.9875490082854</v>
      </c>
      <c r="F32" s="85">
        <f>'[4]Szenario 3'!$H32</f>
        <v>15975.961807998649</v>
      </c>
      <c r="G32" s="86">
        <f>'[4]Szenario 3'!$K32</f>
        <v>1654.1510856001801</v>
      </c>
      <c r="H32" s="191"/>
      <c r="I32" s="102">
        <f>'[5]Szenario 1'!$F32</f>
        <v>4.7807954429864713E-3</v>
      </c>
      <c r="J32" s="103">
        <f>'[5]Szenario 2'!$F32</f>
        <v>9.7173536850512499E-3</v>
      </c>
      <c r="K32" s="104">
        <f>'[5]Szenario 3'!$F32</f>
        <v>1.2295081967213115E-2</v>
      </c>
      <c r="L32" s="191"/>
      <c r="M32" s="105">
        <f>'[6]E-Auto'!$E30*(1/100)</f>
        <v>0.55401677419354856</v>
      </c>
      <c r="O32" s="91">
        <f t="shared" si="13"/>
        <v>27893.360000000001</v>
      </c>
      <c r="P32" s="92">
        <f t="shared" si="1"/>
        <v>2888.0784943999997</v>
      </c>
      <c r="Q32" s="191"/>
      <c r="R32" s="93">
        <f t="shared" si="2"/>
        <v>1</v>
      </c>
      <c r="S32" s="94">
        <f t="shared" si="3"/>
        <v>1</v>
      </c>
      <c r="T32" s="191"/>
      <c r="U32" s="95">
        <f t="shared" si="14"/>
        <v>8.5510644282119463E-2</v>
      </c>
      <c r="V32" s="94">
        <f t="shared" si="15"/>
        <v>8.8666667998659104E-2</v>
      </c>
      <c r="W32" s="191"/>
      <c r="X32" s="145">
        <f t="shared" si="6"/>
        <v>4000</v>
      </c>
      <c r="Y32" s="96">
        <f t="shared" si="7"/>
        <v>29282326.098908622</v>
      </c>
      <c r="Z32" s="96">
        <f t="shared" si="8"/>
        <v>582790.06220547203</v>
      </c>
      <c r="AA32" s="96">
        <f t="shared" si="9"/>
        <v>24667.86952314886</v>
      </c>
      <c r="AB32" s="97">
        <f t="shared" si="10"/>
        <v>79906.016576665817</v>
      </c>
      <c r="AD32" s="98">
        <f t="shared" si="11"/>
        <v>29973690.047213908</v>
      </c>
      <c r="AE32" s="216"/>
      <c r="AF32" s="118" t="s">
        <v>78</v>
      </c>
      <c r="AG32" s="68"/>
      <c r="AH32" s="54">
        <f>5/60</f>
        <v>8.3333333333333329E-2</v>
      </c>
      <c r="AI32" s="68">
        <f>7/60</f>
        <v>0.11666666666666667</v>
      </c>
      <c r="AJ32" s="60" t="s">
        <v>81</v>
      </c>
    </row>
    <row r="33" spans="1:36" ht="16.2" thickBot="1" x14ac:dyDescent="0.35">
      <c r="A33" s="82">
        <f t="shared" si="12"/>
        <v>2039</v>
      </c>
      <c r="B33" s="83">
        <f>'[4]Szenario 1'!$H33</f>
        <v>13500.419915880406</v>
      </c>
      <c r="C33" s="83">
        <f>'[4]Szenario 1'!$K33</f>
        <v>1397.8334780902571</v>
      </c>
      <c r="D33" s="84">
        <f>'[4]Szenario 2'!$H33</f>
        <v>14861.560840426435</v>
      </c>
      <c r="E33" s="84">
        <f>'[4]Szenario 2'!$K33</f>
        <v>1538.7660094177529</v>
      </c>
      <c r="F33" s="85">
        <f>'[4]Szenario 3'!$H33</f>
        <v>16155.641890180405</v>
      </c>
      <c r="G33" s="86">
        <f>'[4]Szenario 3'!$K33</f>
        <v>1672.7551613092789</v>
      </c>
      <c r="H33" s="191"/>
      <c r="I33" s="102">
        <f>'[5]Szenario 1'!$F33</f>
        <v>4.7580481878922859E-3</v>
      </c>
      <c r="J33" s="103">
        <f>'[5]Szenario 2'!$F33</f>
        <v>9.6238354719634378E-3</v>
      </c>
      <c r="K33" s="104">
        <f>'[5]Szenario 3'!$F33</f>
        <v>1.2145748987854251E-2</v>
      </c>
      <c r="L33" s="191"/>
      <c r="M33" s="105">
        <f>'[6]E-Auto'!$E31*(1/100)</f>
        <v>0.58284870967741953</v>
      </c>
      <c r="O33" s="91">
        <f t="shared" si="13"/>
        <v>28614.739999999998</v>
      </c>
      <c r="P33" s="92">
        <f t="shared" si="1"/>
        <v>2962.7701795999997</v>
      </c>
      <c r="Q33" s="191"/>
      <c r="R33" s="93">
        <f t="shared" si="2"/>
        <v>1</v>
      </c>
      <c r="S33" s="94">
        <f t="shared" si="3"/>
        <v>1</v>
      </c>
      <c r="T33" s="191"/>
      <c r="U33" s="95">
        <f t="shared" si="14"/>
        <v>8.5512273246201725E-2</v>
      </c>
      <c r="V33" s="94">
        <f t="shared" si="15"/>
        <v>8.8666668141889587E-2</v>
      </c>
      <c r="W33" s="191"/>
      <c r="X33" s="145">
        <f t="shared" si="6"/>
        <v>4000</v>
      </c>
      <c r="Y33" s="96">
        <f t="shared" si="7"/>
        <v>30040163.905152511</v>
      </c>
      <c r="Z33" s="96">
        <f t="shared" si="8"/>
        <v>597862.21898664802</v>
      </c>
      <c r="AA33" s="96">
        <f t="shared" si="9"/>
        <v>24474.708192723174</v>
      </c>
      <c r="AB33" s="97">
        <f t="shared" si="10"/>
        <v>81972.551488131299</v>
      </c>
      <c r="AD33" s="98">
        <f t="shared" si="11"/>
        <v>30748473.383820016</v>
      </c>
      <c r="AE33" s="216"/>
      <c r="AF33" s="144" t="s">
        <v>79</v>
      </c>
      <c r="AG33" s="109"/>
      <c r="AH33" s="108">
        <f>5/60</f>
        <v>8.3333333333333329E-2</v>
      </c>
      <c r="AI33" s="109">
        <f>7/60</f>
        <v>0.11666666666666667</v>
      </c>
      <c r="AJ33" s="110" t="s">
        <v>81</v>
      </c>
    </row>
    <row r="34" spans="1:36" ht="16.2" thickBot="1" x14ac:dyDescent="0.35">
      <c r="A34" s="82">
        <f t="shared" si="12"/>
        <v>2040</v>
      </c>
      <c r="B34" s="83">
        <f>'[4]Szenario 1'!$H34</f>
        <v>13564.655564396946</v>
      </c>
      <c r="C34" s="83">
        <f>'[4]Szenario 1'!$K34</f>
        <v>1404.4844371376596</v>
      </c>
      <c r="D34" s="84">
        <f>'[4]Szenario 2'!$H34</f>
        <v>14984.976529140627</v>
      </c>
      <c r="E34" s="84">
        <f>'[4]Szenario 2'!$K34</f>
        <v>1551.5444698272204</v>
      </c>
      <c r="F34" s="85">
        <f>'[4]Szenario 3'!$H34</f>
        <v>16335.321972362161</v>
      </c>
      <c r="G34" s="86">
        <f>'[4]Szenario 3'!$K34</f>
        <v>1691.3592370183781</v>
      </c>
      <c r="H34" s="191"/>
      <c r="I34" s="102">
        <f>'[5]Szenario 1'!$F34</f>
        <v>4.7355163727959698E-3</v>
      </c>
      <c r="J34" s="103">
        <f>'[5]Szenario 2'!$F34</f>
        <v>9.5321001088139283E-3</v>
      </c>
      <c r="K34" s="104">
        <f>'[5]Szenario 3'!$F34</f>
        <v>1.2E-2</v>
      </c>
      <c r="L34" s="191"/>
      <c r="M34" s="105">
        <f>'[6]E-Auto'!$E32*(1/100)</f>
        <v>0.6116806451612905</v>
      </c>
      <c r="O34" s="91">
        <f t="shared" si="13"/>
        <v>29336.12</v>
      </c>
      <c r="P34" s="92">
        <f t="shared" si="1"/>
        <v>3037.4618647999996</v>
      </c>
      <c r="Q34" s="191"/>
      <c r="R34" s="93">
        <f t="shared" si="2"/>
        <v>1</v>
      </c>
      <c r="S34" s="94">
        <f t="shared" si="3"/>
        <v>1</v>
      </c>
      <c r="T34" s="191"/>
      <c r="U34" s="95">
        <f t="shared" si="14"/>
        <v>8.5514030180696504E-2</v>
      </c>
      <c r="V34" s="94">
        <f t="shared" si="15"/>
        <v>8.8666668296372153E-2</v>
      </c>
      <c r="W34" s="191"/>
      <c r="X34" s="145">
        <f t="shared" si="6"/>
        <v>4000</v>
      </c>
      <c r="Y34" s="96">
        <f t="shared" si="7"/>
        <v>30798071.941232305</v>
      </c>
      <c r="Z34" s="96">
        <f t="shared" si="8"/>
        <v>612934.37576782401</v>
      </c>
      <c r="AA34" s="96">
        <f t="shared" si="9"/>
        <v>24239.641477090809</v>
      </c>
      <c r="AB34" s="97">
        <f t="shared" si="10"/>
        <v>84039.086399596796</v>
      </c>
      <c r="AD34" s="98">
        <f t="shared" si="11"/>
        <v>31523285.044876814</v>
      </c>
      <c r="AE34" s="216"/>
    </row>
    <row r="35" spans="1:36" ht="16.2" thickBot="1" x14ac:dyDescent="0.35">
      <c r="A35" s="82">
        <f t="shared" si="12"/>
        <v>2041</v>
      </c>
      <c r="B35" s="83">
        <f>'[4]Szenario 1'!$H35</f>
        <v>13628.891212913486</v>
      </c>
      <c r="C35" s="83">
        <f>'[4]Szenario 1'!$K35</f>
        <v>1411.1353961850623</v>
      </c>
      <c r="D35" s="84">
        <f>'[4]Szenario 2'!$H35</f>
        <v>15108.392217854818</v>
      </c>
      <c r="E35" s="84">
        <f>'[4]Szenario 2'!$K35</f>
        <v>1564.3229302366879</v>
      </c>
      <c r="F35" s="85">
        <f>'[4]Szenario 3'!$H35</f>
        <v>16515.002054543915</v>
      </c>
      <c r="G35" s="86">
        <f>'[4]Szenario 3'!$K35</f>
        <v>1709.9633127274767</v>
      </c>
      <c r="H35" s="191"/>
      <c r="I35" s="102">
        <f>'[5]Szenario 1'!$F35</f>
        <v>4.7131969514640996E-3</v>
      </c>
      <c r="J35" s="103">
        <f>'[5]Szenario 2'!$F35</f>
        <v>9.4420970940760542E-3</v>
      </c>
      <c r="K35" s="104">
        <f>'[5]Szenario 3'!$F35</f>
        <v>1.1857707509881422E-2</v>
      </c>
      <c r="L35" s="191"/>
      <c r="M35" s="105">
        <f>'[6]E-Auto'!$E33*(1/100)</f>
        <v>0.64051258064516148</v>
      </c>
      <c r="O35" s="91">
        <f t="shared" si="13"/>
        <v>30057.5</v>
      </c>
      <c r="P35" s="92">
        <f t="shared" si="1"/>
        <v>3112.15355</v>
      </c>
      <c r="Q35" s="191"/>
      <c r="R35" s="93">
        <f t="shared" si="2"/>
        <v>1</v>
      </c>
      <c r="S35" s="94">
        <f t="shared" si="3"/>
        <v>1</v>
      </c>
      <c r="T35" s="191"/>
      <c r="U35" s="95">
        <f t="shared" si="14"/>
        <v>8.5515921618532886E-2</v>
      </c>
      <c r="V35" s="94">
        <f t="shared" si="15"/>
        <v>8.8666668462681245E-2</v>
      </c>
      <c r="W35" s="191"/>
      <c r="X35" s="145">
        <f t="shared" si="6"/>
        <v>4000</v>
      </c>
      <c r="Y35" s="96">
        <f t="shared" si="7"/>
        <v>31556055.652509026</v>
      </c>
      <c r="Z35" s="96">
        <f t="shared" si="8"/>
        <v>628006.53254899988</v>
      </c>
      <c r="AA35" s="96">
        <f t="shared" si="9"/>
        <v>23962.669376251772</v>
      </c>
      <c r="AB35" s="97">
        <f t="shared" si="10"/>
        <v>86105.621311062292</v>
      </c>
      <c r="AD35" s="98">
        <f t="shared" si="11"/>
        <v>32298130.475745339</v>
      </c>
      <c r="AE35" s="216"/>
      <c r="AF35" s="113" t="s">
        <v>82</v>
      </c>
      <c r="AG35" s="59"/>
      <c r="AH35" s="60"/>
    </row>
    <row r="36" spans="1:36" ht="16.2" thickTop="1" x14ac:dyDescent="0.3">
      <c r="A36" s="82">
        <f t="shared" si="12"/>
        <v>2042</v>
      </c>
      <c r="B36" s="83">
        <f>'[4]Szenario 1'!$H36</f>
        <v>13693.126861430024</v>
      </c>
      <c r="C36" s="83">
        <f>'[4]Szenario 1'!$K36</f>
        <v>1417.7863552324645</v>
      </c>
      <c r="D36" s="84">
        <f>'[4]Szenario 2'!$H36</f>
        <v>15231.807906569011</v>
      </c>
      <c r="E36" s="84">
        <f>'[4]Szenario 2'!$K36</f>
        <v>1577.1013906461553</v>
      </c>
      <c r="F36" s="85">
        <f>'[4]Szenario 3'!$H36</f>
        <v>16694.682136725674</v>
      </c>
      <c r="G36" s="86">
        <f>'[4]Szenario 3'!$K36</f>
        <v>1728.5673884365763</v>
      </c>
      <c r="H36" s="191"/>
      <c r="I36" s="102">
        <f>'[5]Szenario 1'!$F36</f>
        <v>4.6910869348238344E-3</v>
      </c>
      <c r="J36" s="103">
        <f>'[5]Szenario 2'!$F36</f>
        <v>9.3537778157433901E-3</v>
      </c>
      <c r="K36" s="104">
        <f>'[5]Szenario 3'!$F36</f>
        <v>1.171875E-2</v>
      </c>
      <c r="L36" s="191"/>
      <c r="M36" s="105">
        <f>'[6]E-Auto'!$E34*(1/100)</f>
        <v>0.66934451612903245</v>
      </c>
      <c r="O36" s="91">
        <f t="shared" si="13"/>
        <v>30778.880000000001</v>
      </c>
      <c r="P36" s="92">
        <f t="shared" si="1"/>
        <v>3186.8452351999999</v>
      </c>
      <c r="Q36" s="191"/>
      <c r="R36" s="93">
        <f t="shared" si="2"/>
        <v>1</v>
      </c>
      <c r="S36" s="94">
        <f t="shared" si="3"/>
        <v>1</v>
      </c>
      <c r="T36" s="191"/>
      <c r="U36" s="95">
        <f t="shared" si="14"/>
        <v>8.551795425528548E-2</v>
      </c>
      <c r="V36" s="94">
        <f t="shared" si="15"/>
        <v>8.8666668641405572E-2</v>
      </c>
      <c r="W36" s="191"/>
      <c r="X36" s="145">
        <f t="shared" si="6"/>
        <v>4000</v>
      </c>
      <c r="Y36" s="96">
        <f t="shared" si="7"/>
        <v>32314120.758814625</v>
      </c>
      <c r="Z36" s="96">
        <f t="shared" si="8"/>
        <v>643078.6893301761</v>
      </c>
      <c r="AA36" s="96">
        <f t="shared" si="9"/>
        <v>23643.791890206059</v>
      </c>
      <c r="AB36" s="97">
        <f t="shared" si="10"/>
        <v>88172.156222527803</v>
      </c>
      <c r="AD36" s="98">
        <f t="shared" si="11"/>
        <v>33073015.396257535</v>
      </c>
      <c r="AE36" s="216"/>
      <c r="AF36" s="116" t="s">
        <v>78</v>
      </c>
      <c r="AG36" s="54">
        <v>0.15</v>
      </c>
      <c r="AH36" s="69" t="s">
        <v>83</v>
      </c>
    </row>
    <row r="37" spans="1:36" ht="16.2" thickBot="1" x14ac:dyDescent="0.35">
      <c r="A37" s="82">
        <f t="shared" si="12"/>
        <v>2043</v>
      </c>
      <c r="B37" s="83">
        <f>'[4]Szenario 1'!$H37</f>
        <v>13757.362509946563</v>
      </c>
      <c r="C37" s="83">
        <f>'[4]Szenario 1'!$K37</f>
        <v>1424.437314279867</v>
      </c>
      <c r="D37" s="84">
        <f>'[4]Szenario 2'!$H37</f>
        <v>15355.223595283205</v>
      </c>
      <c r="E37" s="84">
        <f>'[4]Szenario 2'!$K37</f>
        <v>1589.879851055623</v>
      </c>
      <c r="F37" s="85">
        <f>'[4]Szenario 3'!$H37</f>
        <v>16874.36221890743</v>
      </c>
      <c r="G37" s="86">
        <f>'[4]Szenario 3'!$K37</f>
        <v>1747.1714641456751</v>
      </c>
      <c r="H37" s="191"/>
      <c r="I37" s="102">
        <f>'[5]Szenario 1'!$F37</f>
        <v>4.6691833896284523E-3</v>
      </c>
      <c r="J37" s="103">
        <f>'[5]Szenario 2'!$F37</f>
        <v>9.2670954637779288E-3</v>
      </c>
      <c r="K37" s="104">
        <f>'[5]Szenario 3'!$F37</f>
        <v>1.1583011583011582E-2</v>
      </c>
      <c r="L37" s="191"/>
      <c r="M37" s="105">
        <f>'[6]E-Auto'!$E35*(1/100)</f>
        <v>0.69817645161290343</v>
      </c>
      <c r="O37" s="91">
        <f t="shared" si="13"/>
        <v>31500.26</v>
      </c>
      <c r="P37" s="92">
        <f t="shared" si="1"/>
        <v>3261.5369203999994</v>
      </c>
      <c r="Q37" s="191"/>
      <c r="R37" s="93">
        <f t="shared" si="2"/>
        <v>1</v>
      </c>
      <c r="S37" s="94">
        <f t="shared" si="3"/>
        <v>1</v>
      </c>
      <c r="T37" s="191"/>
      <c r="U37" s="95">
        <f t="shared" si="14"/>
        <v>8.5520134949174487E-2</v>
      </c>
      <c r="V37" s="94">
        <f t="shared" si="15"/>
        <v>8.8666668833148179E-2</v>
      </c>
      <c r="W37" s="191"/>
      <c r="X37" s="145">
        <f t="shared" si="6"/>
        <v>4000</v>
      </c>
      <c r="Y37" s="96">
        <f t="shared" si="7"/>
        <v>33072273.261201311</v>
      </c>
      <c r="Z37" s="96">
        <f t="shared" si="8"/>
        <v>658150.84611135197</v>
      </c>
      <c r="AA37" s="96">
        <f t="shared" si="9"/>
        <v>23283.00901895366</v>
      </c>
      <c r="AB37" s="97">
        <f t="shared" si="10"/>
        <v>90238.691133993285</v>
      </c>
      <c r="AD37" s="98">
        <f t="shared" si="11"/>
        <v>33847945.807465605</v>
      </c>
      <c r="AE37" s="216"/>
      <c r="AF37" s="119" t="s">
        <v>79</v>
      </c>
      <c r="AG37" s="108">
        <v>0.7</v>
      </c>
      <c r="AH37" s="110" t="s">
        <v>83</v>
      </c>
    </row>
    <row r="38" spans="1:36" ht="16.2" thickBot="1" x14ac:dyDescent="0.35">
      <c r="A38" s="82">
        <f t="shared" si="12"/>
        <v>2044</v>
      </c>
      <c r="B38" s="83">
        <f>'[4]Szenario 1'!$H38</f>
        <v>13821.598158463101</v>
      </c>
      <c r="C38" s="83">
        <f>'[4]Szenario 1'!$K38</f>
        <v>1431.0882733272695</v>
      </c>
      <c r="D38" s="84">
        <f>'[4]Szenario 2'!$H38</f>
        <v>15478.639283997396</v>
      </c>
      <c r="E38" s="84">
        <f>'[4]Szenario 2'!$K38</f>
        <v>1602.6583114650903</v>
      </c>
      <c r="F38" s="85">
        <f>'[4]Szenario 3'!$H38</f>
        <v>17054.042301089186</v>
      </c>
      <c r="G38" s="86">
        <f>'[4]Szenario 3'!$K38</f>
        <v>1765.7755398547743</v>
      </c>
      <c r="H38" s="191"/>
      <c r="I38" s="102">
        <f>'[5]Szenario 1'!$F38</f>
        <v>4.6474834371600911E-3</v>
      </c>
      <c r="J38" s="103">
        <f>'[5]Szenario 2'!$F38</f>
        <v>9.1820049473816615E-3</v>
      </c>
      <c r="K38" s="104">
        <f>'[5]Szenario 3'!$F38</f>
        <v>1.1450381679389313E-2</v>
      </c>
      <c r="L38" s="191"/>
      <c r="M38" s="105">
        <f>'[6]E-Auto'!$E36*(1/100)</f>
        <v>0.7270083870967744</v>
      </c>
      <c r="O38" s="91">
        <f t="shared" si="13"/>
        <v>32221.64</v>
      </c>
      <c r="P38" s="92">
        <f t="shared" si="1"/>
        <v>3336.2286055999998</v>
      </c>
      <c r="Q38" s="191"/>
      <c r="R38" s="93">
        <f t="shared" si="2"/>
        <v>1</v>
      </c>
      <c r="S38" s="94">
        <f t="shared" si="3"/>
        <v>1</v>
      </c>
      <c r="T38" s="191"/>
      <c r="U38" s="95">
        <f t="shared" si="14"/>
        <v>8.5522470721065572E-2</v>
      </c>
      <c r="V38" s="94">
        <f t="shared" si="15"/>
        <v>8.866666903852638E-2</v>
      </c>
      <c r="W38" s="191"/>
      <c r="X38" s="145">
        <f t="shared" si="6"/>
        <v>4000</v>
      </c>
      <c r="Y38" s="96">
        <f t="shared" si="7"/>
        <v>33830519.44869078</v>
      </c>
      <c r="Z38" s="96">
        <f t="shared" si="8"/>
        <v>673223.00289252796</v>
      </c>
      <c r="AA38" s="96">
        <f t="shared" si="9"/>
        <v>22880.320762494601</v>
      </c>
      <c r="AB38" s="97">
        <f t="shared" si="10"/>
        <v>92305.226045458767</v>
      </c>
      <c r="AD38" s="98">
        <f t="shared" si="11"/>
        <v>34622927.998391263</v>
      </c>
      <c r="AE38" s="216"/>
    </row>
    <row r="39" spans="1:36" ht="16.2" thickBot="1" x14ac:dyDescent="0.35">
      <c r="A39" s="82">
        <f t="shared" si="12"/>
        <v>2045</v>
      </c>
      <c r="B39" s="83">
        <f>'[4]Szenario 1'!$H39</f>
        <v>13885.833806979641</v>
      </c>
      <c r="C39" s="83">
        <f>'[4]Szenario 1'!$K39</f>
        <v>1437.7392323746719</v>
      </c>
      <c r="D39" s="84">
        <f>'[4]Szenario 2'!$H39</f>
        <v>15602.054972711589</v>
      </c>
      <c r="E39" s="84">
        <f>'[4]Szenario 2'!$K39</f>
        <v>1615.4367718745577</v>
      </c>
      <c r="F39" s="85">
        <f>'[4]Szenario 3'!$H39</f>
        <v>17233.722383270942</v>
      </c>
      <c r="G39" s="86">
        <f>'[4]Szenario 3'!$K39</f>
        <v>1784.3796155638734</v>
      </c>
      <c r="H39" s="191"/>
      <c r="I39" s="102">
        <f>'[5]Szenario 1'!$F39</f>
        <v>4.6259842519685039E-3</v>
      </c>
      <c r="J39" s="103">
        <f>'[5]Szenario 2'!$F39</f>
        <v>9.0984628167843796E-3</v>
      </c>
      <c r="K39" s="104">
        <f>'[5]Szenario 3'!$F39</f>
        <v>1.1320754716981131E-2</v>
      </c>
      <c r="L39" s="191"/>
      <c r="M39" s="105">
        <f>'[6]E-Auto'!$E37*(1/100)</f>
        <v>0.75584032258064537</v>
      </c>
      <c r="O39" s="91">
        <f t="shared" si="13"/>
        <v>32943.020000000004</v>
      </c>
      <c r="P39" s="92">
        <f t="shared" si="1"/>
        <v>3410.9202908000002</v>
      </c>
      <c r="Q39" s="191"/>
      <c r="R39" s="93">
        <f t="shared" si="2"/>
        <v>1</v>
      </c>
      <c r="S39" s="94">
        <f t="shared" si="3"/>
        <v>1</v>
      </c>
      <c r="T39" s="191"/>
      <c r="U39" s="95">
        <f t="shared" si="14"/>
        <v>8.5524968754470007E-2</v>
      </c>
      <c r="V39" s="94">
        <f t="shared" si="15"/>
        <v>8.8666669258171793E-2</v>
      </c>
      <c r="W39" s="191"/>
      <c r="X39" s="145">
        <f t="shared" si="6"/>
        <v>4000</v>
      </c>
      <c r="Y39" s="96">
        <f t="shared" si="7"/>
        <v>34588865.905023552</v>
      </c>
      <c r="Z39" s="96">
        <f t="shared" si="8"/>
        <v>688295.15967370407</v>
      </c>
      <c r="AA39" s="96">
        <f t="shared" si="9"/>
        <v>22435.727120828855</v>
      </c>
      <c r="AB39" s="97">
        <f t="shared" si="10"/>
        <v>94371.760956924292</v>
      </c>
      <c r="AD39" s="98">
        <f t="shared" si="11"/>
        <v>35397968.55277501</v>
      </c>
      <c r="AE39" s="216"/>
      <c r="AF39" s="113" t="s">
        <v>63</v>
      </c>
      <c r="AG39" s="59"/>
      <c r="AH39" s="123" t="s">
        <v>84</v>
      </c>
    </row>
    <row r="40" spans="1:36" ht="16.2" thickTop="1" x14ac:dyDescent="0.3">
      <c r="A40" s="82">
        <f t="shared" si="12"/>
        <v>2046</v>
      </c>
      <c r="B40" s="83">
        <f>'[4]Szenario 1'!$H40</f>
        <v>13950.069455496181</v>
      </c>
      <c r="C40" s="83">
        <f>'[4]Szenario 1'!$K40</f>
        <v>1444.3901914220744</v>
      </c>
      <c r="D40" s="84">
        <f>'[4]Szenario 2'!$H40</f>
        <v>15725.470661425783</v>
      </c>
      <c r="E40" s="84">
        <f>'[4]Szenario 2'!$K40</f>
        <v>1628.2152322840254</v>
      </c>
      <c r="F40" s="85">
        <f>'[4]Szenario 3'!$H40</f>
        <v>17413.402465452702</v>
      </c>
      <c r="G40" s="86">
        <f>'[4]Szenario 3'!$K40</f>
        <v>1802.9836912729727</v>
      </c>
      <c r="H40" s="191"/>
      <c r="I40" s="102">
        <f>'[5]Szenario 1'!$F40</f>
        <v>4.604683060644656E-3</v>
      </c>
      <c r="J40" s="103">
        <f>'[5]Szenario 2'!$F40</f>
        <v>9.0164271892626286E-3</v>
      </c>
      <c r="K40" s="104">
        <f>'[5]Szenario 3'!$F40</f>
        <v>1.1194029850746268E-2</v>
      </c>
      <c r="L40" s="191"/>
      <c r="M40" s="105">
        <f>'[6]E-Auto'!$E38*(1/100)</f>
        <v>0.78467225806451635</v>
      </c>
      <c r="O40" s="91">
        <f t="shared" si="13"/>
        <v>33664.399999999994</v>
      </c>
      <c r="P40" s="92">
        <f t="shared" si="1"/>
        <v>3485.6119759999992</v>
      </c>
      <c r="Q40" s="191"/>
      <c r="R40" s="93">
        <f t="shared" si="2"/>
        <v>1</v>
      </c>
      <c r="S40" s="94">
        <f t="shared" si="3"/>
        <v>1</v>
      </c>
      <c r="T40" s="191"/>
      <c r="U40" s="95">
        <f t="shared" si="14"/>
        <v>8.552763639554456E-2</v>
      </c>
      <c r="V40" s="94">
        <f t="shared" si="15"/>
        <v>8.8666669492730374E-2</v>
      </c>
      <c r="W40" s="191"/>
      <c r="X40" s="145">
        <f t="shared" si="6"/>
        <v>4000</v>
      </c>
      <c r="Y40" s="96">
        <f t="shared" si="7"/>
        <v>35347319.515408196</v>
      </c>
      <c r="Z40" s="96">
        <f t="shared" si="8"/>
        <v>703367.31645487982</v>
      </c>
      <c r="AA40" s="96">
        <f t="shared" si="9"/>
        <v>21949.228093956426</v>
      </c>
      <c r="AB40" s="97">
        <f t="shared" si="10"/>
        <v>96438.29586838976</v>
      </c>
      <c r="AD40" s="98">
        <f t="shared" si="11"/>
        <v>36173074.355825424</v>
      </c>
      <c r="AE40" s="216"/>
      <c r="AF40" s="116" t="s">
        <v>85</v>
      </c>
      <c r="AG40" s="54">
        <v>3.4500000000000003E-2</v>
      </c>
      <c r="AH40" s="69" t="s">
        <v>83</v>
      </c>
    </row>
    <row r="41" spans="1:36" ht="16.2" thickBot="1" x14ac:dyDescent="0.35">
      <c r="A41" s="82">
        <f t="shared" si="12"/>
        <v>2047</v>
      </c>
      <c r="B41" s="83">
        <f>'[4]Szenario 1'!$H41</f>
        <v>14014.305104012723</v>
      </c>
      <c r="C41" s="83">
        <f>'[4]Szenario 1'!$K41</f>
        <v>1451.0411504694773</v>
      </c>
      <c r="D41" s="84">
        <f>'[4]Szenario 2'!$H41</f>
        <v>15848.886350139976</v>
      </c>
      <c r="E41" s="84">
        <f>'[4]Szenario 2'!$K41</f>
        <v>1640.9936926934929</v>
      </c>
      <c r="F41" s="85">
        <f>'[4]Szenario 3'!$H41</f>
        <v>17593.082547634458</v>
      </c>
      <c r="G41" s="86">
        <f>'[4]Szenario 3'!$K41</f>
        <v>1821.5877669820716</v>
      </c>
      <c r="H41" s="191"/>
      <c r="I41" s="102">
        <f>'[5]Szenario 1'!$F41</f>
        <v>4.5835771406280475E-3</v>
      </c>
      <c r="J41" s="103">
        <f>'[5]Szenario 2'!$F41</f>
        <v>8.9358576791251833E-3</v>
      </c>
      <c r="K41" s="104">
        <f>'[5]Szenario 3'!$F41</f>
        <v>1.107011070110701E-2</v>
      </c>
      <c r="L41" s="191"/>
      <c r="M41" s="105">
        <f>'[6]E-Auto'!$E39*(1/100)</f>
        <v>0.81350419354838732</v>
      </c>
      <c r="O41" s="91">
        <f t="shared" si="13"/>
        <v>34385.78</v>
      </c>
      <c r="P41" s="92">
        <f t="shared" si="1"/>
        <v>3560.3036611999996</v>
      </c>
      <c r="Q41" s="191"/>
      <c r="R41" s="93">
        <f t="shared" si="2"/>
        <v>1</v>
      </c>
      <c r="S41" s="94">
        <f t="shared" si="3"/>
        <v>1</v>
      </c>
      <c r="T41" s="191"/>
      <c r="U41" s="95">
        <f t="shared" si="14"/>
        <v>8.5530481153091545E-2</v>
      </c>
      <c r="V41" s="94">
        <f t="shared" si="15"/>
        <v>8.8666669742862331E-2</v>
      </c>
      <c r="W41" s="191"/>
      <c r="X41" s="145">
        <f t="shared" si="6"/>
        <v>4000</v>
      </c>
      <c r="Y41" s="96">
        <f t="shared" si="7"/>
        <v>36105887.473270714</v>
      </c>
      <c r="Z41" s="96">
        <f t="shared" si="8"/>
        <v>718439.47323605593</v>
      </c>
      <c r="AA41" s="96">
        <f t="shared" si="9"/>
        <v>21420.823681877337</v>
      </c>
      <c r="AB41" s="97">
        <f t="shared" si="10"/>
        <v>98504.830779855271</v>
      </c>
      <c r="AD41" s="98">
        <f t="shared" si="11"/>
        <v>36948252.600968502</v>
      </c>
      <c r="AE41" s="216"/>
      <c r="AF41" s="119" t="s">
        <v>86</v>
      </c>
      <c r="AG41" s="108">
        <v>1.49E-2</v>
      </c>
      <c r="AH41" s="110" t="s">
        <v>83</v>
      </c>
    </row>
    <row r="42" spans="1:36" ht="16.2" thickBot="1" x14ac:dyDescent="0.35">
      <c r="A42" s="82">
        <f t="shared" si="12"/>
        <v>2048</v>
      </c>
      <c r="B42" s="83">
        <f>'[4]Szenario 1'!$H42</f>
        <v>14078.540752529261</v>
      </c>
      <c r="C42" s="83">
        <f>'[4]Szenario 1'!$K42</f>
        <v>1457.6921095168796</v>
      </c>
      <c r="D42" s="84">
        <f>'[4]Szenario 2'!$H42</f>
        <v>15972.302038854168</v>
      </c>
      <c r="E42" s="84">
        <f>'[4]Szenario 2'!$K42</f>
        <v>1653.7721531029604</v>
      </c>
      <c r="F42" s="85">
        <f>'[4]Szenario 3'!$H42</f>
        <v>17772.762629816214</v>
      </c>
      <c r="G42" s="86">
        <f>'[4]Szenario 3'!$K42</f>
        <v>1840.1918426911707</v>
      </c>
      <c r="H42" s="191"/>
      <c r="I42" s="102">
        <f>'[5]Szenario 1'!$F42</f>
        <v>4.5626638190466948E-3</v>
      </c>
      <c r="J42" s="103">
        <f>'[5]Szenario 2'!$F42</f>
        <v>8.8567153314190964E-3</v>
      </c>
      <c r="K42" s="104">
        <f>'[5]Szenario 3'!$F42</f>
        <v>1.0948905109489052E-2</v>
      </c>
      <c r="L42" s="191"/>
      <c r="M42" s="105">
        <f>'[6]E-Auto'!$E40*(1/100)</f>
        <v>0.8423361290322583</v>
      </c>
      <c r="O42" s="91">
        <f t="shared" si="13"/>
        <v>35107.160000000003</v>
      </c>
      <c r="P42" s="92">
        <f t="shared" si="1"/>
        <v>3634.9953464</v>
      </c>
      <c r="Q42" s="191"/>
      <c r="R42" s="93">
        <f t="shared" si="2"/>
        <v>1</v>
      </c>
      <c r="S42" s="94">
        <f t="shared" si="3"/>
        <v>1</v>
      </c>
      <c r="T42" s="191"/>
      <c r="U42" s="95">
        <f t="shared" si="14"/>
        <v>8.5533510698558815E-2</v>
      </c>
      <c r="V42" s="94">
        <f t="shared" si="15"/>
        <v>8.8666670009242193E-2</v>
      </c>
      <c r="W42" s="191"/>
      <c r="X42" s="145">
        <f t="shared" si="6"/>
        <v>4000</v>
      </c>
      <c r="Y42" s="96">
        <f t="shared" si="7"/>
        <v>36864577.287003696</v>
      </c>
      <c r="Z42" s="96">
        <f t="shared" si="8"/>
        <v>733511.63001723203</v>
      </c>
      <c r="AA42" s="96">
        <f t="shared" si="9"/>
        <v>20850.513884591564</v>
      </c>
      <c r="AB42" s="97">
        <f t="shared" si="10"/>
        <v>100571.36569132077</v>
      </c>
      <c r="AD42" s="98">
        <f t="shared" si="11"/>
        <v>37723510.796596833</v>
      </c>
      <c r="AE42" s="216"/>
    </row>
    <row r="43" spans="1:36" ht="15.6" x14ac:dyDescent="0.3">
      <c r="A43" s="82">
        <f t="shared" si="12"/>
        <v>2049</v>
      </c>
      <c r="B43" s="83">
        <f>'[4]Szenario 1'!$H43</f>
        <v>14142.776401045803</v>
      </c>
      <c r="C43" s="83">
        <f>'[4]Szenario 1'!$K43</f>
        <v>1464.3430685642822</v>
      </c>
      <c r="D43" s="84">
        <f>'[4]Szenario 2'!$H43</f>
        <v>16095.717727568361</v>
      </c>
      <c r="E43" s="84">
        <f>'[4]Szenario 2'!$K43</f>
        <v>1666.5506135124281</v>
      </c>
      <c r="F43" s="85">
        <f>'[4]Szenario 3'!$H43</f>
        <v>17952.44271199797</v>
      </c>
      <c r="G43" s="86">
        <f>'[4]Szenario 3'!$K43</f>
        <v>1858.7959184002698</v>
      </c>
      <c r="H43" s="191"/>
      <c r="I43" s="102">
        <f>'[5]Szenario 1'!$F43</f>
        <v>4.5419404715887129E-3</v>
      </c>
      <c r="J43" s="103">
        <f>'[5]Szenario 2'!$F43</f>
        <v>8.7789625591277159E-3</v>
      </c>
      <c r="K43" s="104">
        <f>'[5]Szenario 3'!$F43</f>
        <v>1.0830324909747292E-2</v>
      </c>
      <c r="L43" s="191"/>
      <c r="M43" s="105">
        <f>'[6]E-Auto'!$E41*(1/100)</f>
        <v>0.87116806451612927</v>
      </c>
      <c r="O43" s="91">
        <f t="shared" si="13"/>
        <v>35828.54</v>
      </c>
      <c r="P43" s="92">
        <f t="shared" si="1"/>
        <v>3709.6870316</v>
      </c>
      <c r="Q43" s="191"/>
      <c r="R43" s="93">
        <f t="shared" si="2"/>
        <v>1</v>
      </c>
      <c r="S43" s="94">
        <f t="shared" si="3"/>
        <v>1</v>
      </c>
      <c r="T43" s="191"/>
      <c r="U43" s="95">
        <f t="shared" si="14"/>
        <v>8.5536732866039772E-2</v>
      </c>
      <c r="V43" s="94">
        <f t="shared" si="15"/>
        <v>8.8666670292558786E-2</v>
      </c>
      <c r="W43" s="191"/>
      <c r="X43" s="145">
        <f t="shared" si="6"/>
        <v>4000</v>
      </c>
      <c r="Y43" s="96">
        <f t="shared" si="7"/>
        <v>37623396.786715716</v>
      </c>
      <c r="Z43" s="96">
        <f t="shared" si="8"/>
        <v>748583.78679840802</v>
      </c>
      <c r="AA43" s="96">
        <f t="shared" si="9"/>
        <v>20238.29870209912</v>
      </c>
      <c r="AB43" s="97">
        <f t="shared" si="10"/>
        <v>102637.90060278625</v>
      </c>
      <c r="AD43" s="98">
        <f t="shared" si="11"/>
        <v>38498856.772819012</v>
      </c>
      <c r="AE43" s="216"/>
      <c r="AF43" s="124" t="s">
        <v>87</v>
      </c>
      <c r="AG43" s="59"/>
      <c r="AH43" s="123"/>
    </row>
    <row r="44" spans="1:36" ht="15.6" x14ac:dyDescent="0.3">
      <c r="A44" s="82">
        <f t="shared" si="12"/>
        <v>2050</v>
      </c>
      <c r="B44" s="83">
        <f>'[4]Szenario 1'!$H44</f>
        <v>14207.012049562343</v>
      </c>
      <c r="C44" s="83">
        <f>'[4]Szenario 1'!$K44</f>
        <v>1470.9940276116849</v>
      </c>
      <c r="D44" s="84">
        <f>'[4]Szenario 2'!$H44</f>
        <v>16219.133416282555</v>
      </c>
      <c r="E44" s="84">
        <f>'[4]Szenario 2'!$K44</f>
        <v>1679.3290739218955</v>
      </c>
      <c r="F44" s="85">
        <f>'[4]Szenario 3'!$H44</f>
        <v>18132.12279417973</v>
      </c>
      <c r="G44" s="86">
        <f>'[4]Szenario 3'!$K44</f>
        <v>1877.3999941093691</v>
      </c>
      <c r="H44" s="191"/>
      <c r="I44" s="102">
        <f>'[5]Szenario 1'!$F44</f>
        <v>4.5214045214045217E-3</v>
      </c>
      <c r="J44" s="103">
        <f>'[5]Szenario 2'!$F44</f>
        <v>8.7025630836479236E-3</v>
      </c>
      <c r="K44" s="104">
        <f>'[5]Szenario 3'!$F44</f>
        <v>1.0714285714285714E-2</v>
      </c>
      <c r="L44" s="191"/>
      <c r="M44" s="105">
        <f>'[6]E-Auto'!$E42*(1/100)</f>
        <v>0.9</v>
      </c>
      <c r="O44" s="91">
        <f t="shared" si="13"/>
        <v>36549.919999999998</v>
      </c>
      <c r="P44" s="92">
        <f t="shared" si="1"/>
        <v>3784.3787167999994</v>
      </c>
      <c r="Q44" s="191"/>
      <c r="R44" s="93">
        <f t="shared" si="2"/>
        <v>1</v>
      </c>
      <c r="S44" s="94">
        <f t="shared" si="3"/>
        <v>1</v>
      </c>
      <c r="T44" s="191"/>
      <c r="U44" s="95">
        <f t="shared" si="14"/>
        <v>8.5540155652273311E-2</v>
      </c>
      <c r="V44" s="94">
        <f t="shared" si="15"/>
        <v>8.8666670593515268E-2</v>
      </c>
      <c r="W44" s="191"/>
      <c r="X44" s="145">
        <f t="shared" si="6"/>
        <v>4000</v>
      </c>
      <c r="Y44" s="96">
        <f t="shared" si="7"/>
        <v>38382354.130980529</v>
      </c>
      <c r="Z44" s="96">
        <f t="shared" si="8"/>
        <v>763655.94357958389</v>
      </c>
      <c r="AA44" s="96">
        <f t="shared" si="9"/>
        <v>19584.178134399997</v>
      </c>
      <c r="AB44" s="97">
        <f t="shared" si="10"/>
        <v>104704.43551425175</v>
      </c>
      <c r="AD44" s="98">
        <f t="shared" si="11"/>
        <v>39274298.688208759</v>
      </c>
      <c r="AE44" s="216"/>
      <c r="AF44" s="238" t="s">
        <v>88</v>
      </c>
      <c r="AG44" s="239"/>
      <c r="AH44" s="240"/>
    </row>
    <row r="45" spans="1:36" ht="15.6" x14ac:dyDescent="0.3">
      <c r="A45" s="82">
        <f t="shared" si="12"/>
        <v>2051</v>
      </c>
      <c r="B45" s="83">
        <f>'[4]Szenario 1'!$H45</f>
        <v>14271.247698078883</v>
      </c>
      <c r="C45" s="83">
        <f>'[4]Szenario 1'!$K45</f>
        <v>1477.6449866590874</v>
      </c>
      <c r="D45" s="84">
        <f>'[4]Szenario 2'!$H45</f>
        <v>16342.54910499675</v>
      </c>
      <c r="E45" s="84">
        <f>'[4]Szenario 2'!$K45</f>
        <v>1692.1075343313632</v>
      </c>
      <c r="F45" s="85">
        <f>'[4]Szenario 3'!$H45</f>
        <v>18311.802876361486</v>
      </c>
      <c r="G45" s="86">
        <f>'[4]Szenario 3'!$K45</f>
        <v>1896.004069818468</v>
      </c>
      <c r="H45" s="191"/>
      <c r="I45" s="102">
        <f>'[5]Szenario 1'!$F45</f>
        <v>4.50105343803869E-3</v>
      </c>
      <c r="J45" s="103">
        <f>'[5]Szenario 2'!$F45</f>
        <v>8.6274818783485668E-3</v>
      </c>
      <c r="K45" s="104">
        <f>'[5]Szenario 3'!$F45</f>
        <v>1.0600706713780919E-2</v>
      </c>
      <c r="L45" s="191"/>
      <c r="M45" s="105">
        <f>'[6]E-Auto'!$E43*(1/100)</f>
        <v>0.928831935483871</v>
      </c>
      <c r="O45" s="91">
        <f t="shared" si="13"/>
        <v>37271.300000000003</v>
      </c>
      <c r="P45" s="92">
        <f t="shared" si="1"/>
        <v>3859.0704019999998</v>
      </c>
      <c r="Q45" s="191"/>
      <c r="R45" s="93">
        <f t="shared" si="2"/>
        <v>1</v>
      </c>
      <c r="S45" s="94">
        <f t="shared" si="3"/>
        <v>1</v>
      </c>
      <c r="T45" s="191"/>
      <c r="U45" s="95">
        <f t="shared" si="14"/>
        <v>8.5543787216643935E-2</v>
      </c>
      <c r="V45" s="94">
        <f t="shared" si="15"/>
        <v>8.8666670912829038E-2</v>
      </c>
      <c r="W45" s="191"/>
      <c r="X45" s="145">
        <f t="shared" si="6"/>
        <v>4000</v>
      </c>
      <c r="Y45" s="96">
        <f t="shared" si="7"/>
        <v>39141457.813586481</v>
      </c>
      <c r="Z45" s="96">
        <f t="shared" si="8"/>
        <v>778728.10036076</v>
      </c>
      <c r="AA45" s="96">
        <f t="shared" si="9"/>
        <v>18888.152181494199</v>
      </c>
      <c r="AB45" s="97">
        <f t="shared" si="10"/>
        <v>106770.97042571724</v>
      </c>
      <c r="AD45" s="98">
        <f t="shared" si="11"/>
        <v>40049845.036554448</v>
      </c>
      <c r="AE45" s="216"/>
      <c r="AF45" s="118" t="s">
        <v>89</v>
      </c>
      <c r="AG45" s="54">
        <v>15000</v>
      </c>
      <c r="AH45" s="69" t="s">
        <v>90</v>
      </c>
    </row>
    <row r="46" spans="1:36" ht="15.6" x14ac:dyDescent="0.3">
      <c r="A46" s="82">
        <f t="shared" si="12"/>
        <v>2052</v>
      </c>
      <c r="B46" s="83">
        <f>'[4]Szenario 1'!$H46</f>
        <v>14335.483346595423</v>
      </c>
      <c r="C46" s="83">
        <f>'[4]Szenario 1'!$K46</f>
        <v>1484.2959457064901</v>
      </c>
      <c r="D46" s="84">
        <f>'[4]Szenario 2'!$H46</f>
        <v>16465.964793710944</v>
      </c>
      <c r="E46" s="84">
        <f>'[4]Szenario 2'!$K46</f>
        <v>1704.8859947408309</v>
      </c>
      <c r="F46" s="85">
        <f>'[4]Szenario 3'!$H46</f>
        <v>18491.482958543242</v>
      </c>
      <c r="G46" s="86">
        <f>'[4]Szenario 3'!$K46</f>
        <v>1914.6081455275671</v>
      </c>
      <c r="H46" s="191"/>
      <c r="I46" s="102">
        <f>'[5]Szenario 1'!$F46</f>
        <v>4.4808847363905042E-3</v>
      </c>
      <c r="J46" s="103">
        <f>'[5]Szenario 2'!$F46</f>
        <v>8.5536851150255829E-3</v>
      </c>
      <c r="K46" s="104">
        <f>'[5]Szenario 3'!$F46</f>
        <v>1.048951048951049E-2</v>
      </c>
      <c r="L46" s="191"/>
      <c r="M46" s="105">
        <f>'[6]E-Auto'!$E44*(1/100)</f>
        <v>0.95766387096774197</v>
      </c>
      <c r="O46" s="91">
        <f t="shared" si="13"/>
        <v>37992.68</v>
      </c>
      <c r="P46" s="92">
        <f t="shared" si="1"/>
        <v>3933.7620871999998</v>
      </c>
      <c r="Q46" s="191"/>
      <c r="R46" s="93">
        <f t="shared" si="2"/>
        <v>1</v>
      </c>
      <c r="S46" s="94">
        <f t="shared" si="3"/>
        <v>1</v>
      </c>
      <c r="T46" s="191"/>
      <c r="U46" s="95">
        <f t="shared" si="14"/>
        <v>8.5547635881181638E-2</v>
      </c>
      <c r="V46" s="94">
        <f t="shared" si="15"/>
        <v>8.8666671251231857E-2</v>
      </c>
      <c r="W46" s="191"/>
      <c r="X46" s="145">
        <f t="shared" si="6"/>
        <v>4000</v>
      </c>
      <c r="Y46" s="96">
        <f t="shared" si="7"/>
        <v>39900716.670285627</v>
      </c>
      <c r="Z46" s="96">
        <f t="shared" si="8"/>
        <v>793800.25714193599</v>
      </c>
      <c r="AA46" s="96">
        <f t="shared" si="9"/>
        <v>18150.220843381721</v>
      </c>
      <c r="AB46" s="97">
        <f t="shared" si="10"/>
        <v>108837.50533718274</v>
      </c>
      <c r="AD46" s="98">
        <f t="shared" si="11"/>
        <v>40825504.653608128</v>
      </c>
      <c r="AE46" s="216"/>
      <c r="AF46" s="125"/>
      <c r="AG46" s="126">
        <f>'[7]Risikoschätzung '!$P$22</f>
        <v>3.8183974898599521E-6</v>
      </c>
      <c r="AH46" s="69" t="s">
        <v>91</v>
      </c>
    </row>
    <row r="47" spans="1:36" ht="15.6" x14ac:dyDescent="0.3">
      <c r="A47" s="82">
        <f t="shared" si="12"/>
        <v>2053</v>
      </c>
      <c r="B47" s="83">
        <f>'[4]Szenario 1'!$H47</f>
        <v>14399.718995111962</v>
      </c>
      <c r="C47" s="83">
        <f>'[4]Szenario 1'!$K47</f>
        <v>1490.9469047538923</v>
      </c>
      <c r="D47" s="84">
        <f>'[4]Szenario 2'!$H47</f>
        <v>16589.380482425138</v>
      </c>
      <c r="E47" s="84">
        <f>'[4]Szenario 2'!$K47</f>
        <v>1717.6644551502986</v>
      </c>
      <c r="F47" s="85">
        <f>'[4]Szenario 3'!$H47</f>
        <v>18671.163040724998</v>
      </c>
      <c r="G47" s="86">
        <f>'[4]Szenario 3'!$K47</f>
        <v>1933.2122212366662</v>
      </c>
      <c r="H47" s="191"/>
      <c r="I47" s="102">
        <f>'[5]Szenario 1'!$F47</f>
        <v>4.4608959757023534E-3</v>
      </c>
      <c r="J47" s="103">
        <f>'[5]Szenario 2'!$F47</f>
        <v>8.4811401130818684E-3</v>
      </c>
      <c r="K47" s="104">
        <f>'[5]Szenario 3'!$F47</f>
        <v>1.0380622837370242E-2</v>
      </c>
      <c r="L47" s="191"/>
      <c r="M47" s="105">
        <f>'[6]E-Auto'!$E45*(1/100)</f>
        <v>0.98649580645161294</v>
      </c>
      <c r="O47" s="91">
        <f t="shared" si="13"/>
        <v>38714.06</v>
      </c>
      <c r="P47" s="92">
        <f t="shared" si="1"/>
        <v>4008.4537723999997</v>
      </c>
      <c r="Q47" s="191"/>
      <c r="R47" s="93">
        <f t="shared" si="2"/>
        <v>1</v>
      </c>
      <c r="S47" s="94">
        <f t="shared" si="3"/>
        <v>1</v>
      </c>
      <c r="T47" s="191"/>
      <c r="U47" s="95">
        <f t="shared" si="14"/>
        <v>8.5551710130561939E-2</v>
      </c>
      <c r="V47" s="94">
        <f t="shared" si="15"/>
        <v>8.8666671609469755E-2</v>
      </c>
      <c r="W47" s="191"/>
      <c r="X47" s="145">
        <f t="shared" si="6"/>
        <v>4000</v>
      </c>
      <c r="Y47" s="96">
        <f t="shared" si="7"/>
        <v>40660139.88554316</v>
      </c>
      <c r="Z47" s="96">
        <f t="shared" si="8"/>
        <v>808872.41392311209</v>
      </c>
      <c r="AA47" s="96">
        <f t="shared" si="9"/>
        <v>17370.384120062568</v>
      </c>
      <c r="AB47" s="97">
        <f t="shared" si="10"/>
        <v>110904.04024864825</v>
      </c>
      <c r="AD47" s="98">
        <f t="shared" ref="AD47:AD54" si="16">SUM(X47:AB47)</f>
        <v>41601286.723834984</v>
      </c>
      <c r="AE47" s="216"/>
      <c r="AF47" s="125"/>
      <c r="AG47" s="126">
        <f>'[7]Risikoschätzung '!$P$26</f>
        <v>1.4614157752901537E-6</v>
      </c>
      <c r="AH47" s="69" t="s">
        <v>91</v>
      </c>
    </row>
    <row r="48" spans="1:36" ht="15.6" x14ac:dyDescent="0.3">
      <c r="A48" s="82">
        <f t="shared" si="12"/>
        <v>2054</v>
      </c>
      <c r="B48" s="83">
        <f>'[4]Szenario 1'!$H48</f>
        <v>14463.954643628502</v>
      </c>
      <c r="C48" s="83">
        <f>'[4]Szenario 1'!$K48</f>
        <v>1497.597863801295</v>
      </c>
      <c r="D48" s="84">
        <f>'[4]Szenario 2'!$H48</f>
        <v>16712.796171139333</v>
      </c>
      <c r="E48" s="84">
        <f>'[4]Szenario 2'!$K48</f>
        <v>1730.4429155597663</v>
      </c>
      <c r="F48" s="85">
        <f>'[4]Szenario 3'!$H48</f>
        <v>18850.843122906754</v>
      </c>
      <c r="G48" s="86">
        <f>'[4]Szenario 3'!$K48</f>
        <v>1951.8162969457651</v>
      </c>
      <c r="H48" s="191"/>
      <c r="I48" s="102">
        <f>'[5]Szenario 1'!$F48</f>
        <v>4.4410847585750731E-3</v>
      </c>
      <c r="J48" s="103">
        <f>'[5]Szenario 2'!$F48</f>
        <v>8.4098152912714559E-3</v>
      </c>
      <c r="K48" s="104">
        <f>'[5]Szenario 3'!$F48</f>
        <v>1.0273972602739725E-2</v>
      </c>
      <c r="L48" s="191"/>
      <c r="M48" s="105">
        <f>'[6]E-Auto'!$E46*(1/100)</f>
        <v>1</v>
      </c>
      <c r="O48" s="91">
        <f t="shared" si="13"/>
        <v>39435.440000000002</v>
      </c>
      <c r="P48" s="92">
        <f t="shared" si="1"/>
        <v>4083.1454576000001</v>
      </c>
      <c r="Q48" s="191"/>
      <c r="R48" s="93">
        <f t="shared" si="2"/>
        <v>1</v>
      </c>
      <c r="S48" s="94">
        <f t="shared" si="3"/>
        <v>1</v>
      </c>
      <c r="T48" s="191"/>
      <c r="U48" s="95">
        <f t="shared" si="14"/>
        <v>8.5556018612105947E-2</v>
      </c>
      <c r="V48" s="94">
        <f t="shared" si="15"/>
        <v>8.8666671988303053E-2</v>
      </c>
      <c r="W48" s="191"/>
      <c r="X48" s="145">
        <f t="shared" si="6"/>
        <v>4000</v>
      </c>
      <c r="Y48" s="96">
        <f t="shared" si="7"/>
        <v>41419736.999286659</v>
      </c>
      <c r="Z48" s="96">
        <f t="shared" si="8"/>
        <v>823944.57070428808</v>
      </c>
      <c r="AA48" s="96">
        <f t="shared" si="9"/>
        <v>17157.571235200001</v>
      </c>
      <c r="AB48" s="97">
        <f t="shared" si="10"/>
        <v>112970.57516011373</v>
      </c>
      <c r="AD48" s="98">
        <f t="shared" si="16"/>
        <v>42377809.716386266</v>
      </c>
      <c r="AE48" s="216"/>
      <c r="AF48" s="238" t="s">
        <v>92</v>
      </c>
      <c r="AG48" s="239"/>
      <c r="AH48" s="240"/>
    </row>
    <row r="49" spans="1:34" ht="15.6" x14ac:dyDescent="0.3">
      <c r="A49" s="82">
        <f t="shared" si="12"/>
        <v>2055</v>
      </c>
      <c r="B49" s="83">
        <f>'[4]Szenario 1'!$H49</f>
        <v>14528.19029214504</v>
      </c>
      <c r="C49" s="83">
        <f>'[4]Szenario 1'!$K49</f>
        <v>1504.2488228486973</v>
      </c>
      <c r="D49" s="84">
        <f>'[4]Szenario 2'!$H49</f>
        <v>16836.211859853523</v>
      </c>
      <c r="E49" s="84">
        <f>'[4]Szenario 2'!$K49</f>
        <v>1743.2213759692338</v>
      </c>
      <c r="F49" s="85">
        <f>'[4]Szenario 3'!$H49</f>
        <v>19030.52320508851</v>
      </c>
      <c r="G49" s="86">
        <f>'[4]Szenario 3'!$K49</f>
        <v>1970.4203726548642</v>
      </c>
      <c r="H49" s="191"/>
      <c r="I49" s="102">
        <f>'[5]Szenario 1'!$F49</f>
        <v>4.4214487300094077E-3</v>
      </c>
      <c r="J49" s="103">
        <f>'[5]Szenario 2'!$F49</f>
        <v>8.3396801218583397E-3</v>
      </c>
      <c r="K49" s="104">
        <f>'[5]Szenario 3'!$F49</f>
        <v>1.0169491525423728E-2</v>
      </c>
      <c r="L49" s="191"/>
      <c r="M49" s="105">
        <f>'[6]E-Auto'!$E47*(1/100)</f>
        <v>1</v>
      </c>
      <c r="O49" s="91">
        <f t="shared" si="13"/>
        <v>40156.82</v>
      </c>
      <c r="P49" s="92">
        <f t="shared" si="1"/>
        <v>4157.8371428</v>
      </c>
      <c r="Q49" s="191"/>
      <c r="R49" s="93">
        <f t="shared" si="2"/>
        <v>1</v>
      </c>
      <c r="S49" s="94">
        <f t="shared" si="3"/>
        <v>1</v>
      </c>
      <c r="T49" s="191"/>
      <c r="U49" s="95">
        <f t="shared" si="14"/>
        <v>8.5560570135780264E-2</v>
      </c>
      <c r="V49" s="94">
        <f t="shared" si="15"/>
        <v>8.866667238850641E-2</v>
      </c>
      <c r="W49" s="191"/>
      <c r="X49" s="145">
        <f t="shared" si="6"/>
        <v>4000</v>
      </c>
      <c r="Y49" s="96">
        <f t="shared" si="7"/>
        <v>42179517.913655274</v>
      </c>
      <c r="Z49" s="96">
        <f t="shared" si="8"/>
        <v>839016.72748546395</v>
      </c>
      <c r="AA49" s="96">
        <f t="shared" si="9"/>
        <v>17471.4292456</v>
      </c>
      <c r="AB49" s="97">
        <f t="shared" si="10"/>
        <v>115037.11007157923</v>
      </c>
      <c r="AD49" s="98">
        <f t="shared" si="16"/>
        <v>43155043.180457912</v>
      </c>
      <c r="AE49" s="216"/>
      <c r="AF49" s="118" t="s">
        <v>93</v>
      </c>
      <c r="AG49" s="54">
        <v>110000</v>
      </c>
      <c r="AH49" s="69" t="s">
        <v>90</v>
      </c>
    </row>
    <row r="50" spans="1:34" ht="15.6" x14ac:dyDescent="0.3">
      <c r="A50" s="82">
        <f t="shared" si="12"/>
        <v>2056</v>
      </c>
      <c r="B50" s="83">
        <f>'[4]Szenario 1'!$H50</f>
        <v>14592.42594066158</v>
      </c>
      <c r="C50" s="83">
        <f>'[4]Szenario 1'!$K50</f>
        <v>1510.8997818961</v>
      </c>
      <c r="D50" s="84">
        <f>'[4]Szenario 2'!$H50</f>
        <v>16959.627548567718</v>
      </c>
      <c r="E50" s="84">
        <f>'[4]Szenario 2'!$K50</f>
        <v>1755.9998363787015</v>
      </c>
      <c r="F50" s="85">
        <f>'[4]Szenario 3'!$H50</f>
        <v>19210.203287270266</v>
      </c>
      <c r="G50" s="86">
        <f>'[4]Szenario 3'!$K50</f>
        <v>1989.0244483639631</v>
      </c>
      <c r="H50" s="191"/>
      <c r="I50" s="102">
        <f>'[5]Szenario 1'!$F50</f>
        <v>4.401985576472792E-3</v>
      </c>
      <c r="J50" s="103">
        <f>'[5]Szenario 2'!$F50</f>
        <v>8.2707050870501151E-3</v>
      </c>
      <c r="K50" s="104">
        <f>'[5]Szenario 3'!$F50</f>
        <v>1.0067114093959731E-2</v>
      </c>
      <c r="L50" s="191"/>
      <c r="M50" s="105">
        <f>'[6]E-Auto'!$E48*(1/100)</f>
        <v>1</v>
      </c>
      <c r="O50" s="91">
        <f t="shared" si="13"/>
        <v>40878.199999999997</v>
      </c>
      <c r="P50" s="92">
        <f t="shared" si="1"/>
        <v>4232.5288279999995</v>
      </c>
      <c r="Q50" s="191"/>
      <c r="R50" s="93">
        <f t="shared" si="2"/>
        <v>1</v>
      </c>
      <c r="S50" s="94">
        <f t="shared" si="3"/>
        <v>1</v>
      </c>
      <c r="T50" s="191"/>
      <c r="U50" s="95">
        <f t="shared" si="14"/>
        <v>8.5565373674197032E-2</v>
      </c>
      <c r="V50" s="94">
        <f t="shared" si="15"/>
        <v>8.8666672810868749E-2</v>
      </c>
      <c r="W50" s="191"/>
      <c r="X50" s="145">
        <f t="shared" si="6"/>
        <v>4000</v>
      </c>
      <c r="Y50" s="96">
        <f t="shared" si="7"/>
        <v>42939492.899749182</v>
      </c>
      <c r="Z50" s="96">
        <f t="shared" si="8"/>
        <v>854088.88426663983</v>
      </c>
      <c r="AA50" s="96">
        <f t="shared" si="9"/>
        <v>17785.287256</v>
      </c>
      <c r="AB50" s="97">
        <f t="shared" si="10"/>
        <v>117103.64498304472</v>
      </c>
      <c r="AD50" s="98">
        <f t="shared" si="16"/>
        <v>43932470.716254868</v>
      </c>
      <c r="AE50" s="216"/>
      <c r="AF50" s="125"/>
      <c r="AG50" s="126">
        <f>'[7]Risikoschätzung '!$P$21</f>
        <v>2.6432999158184737E-7</v>
      </c>
      <c r="AH50" s="69" t="s">
        <v>94</v>
      </c>
    </row>
    <row r="51" spans="1:34" ht="15.6" x14ac:dyDescent="0.3">
      <c r="A51" s="82">
        <f t="shared" si="12"/>
        <v>2057</v>
      </c>
      <c r="B51" s="83">
        <f>'[4]Szenario 1'!$H51</f>
        <v>14656.661589178118</v>
      </c>
      <c r="C51" s="83">
        <f>'[4]Szenario 1'!$K51</f>
        <v>1517.5507409435022</v>
      </c>
      <c r="D51" s="84">
        <f>'[4]Szenario 2'!$H51</f>
        <v>17083.043237281912</v>
      </c>
      <c r="E51" s="84">
        <f>'[4]Szenario 2'!$K51</f>
        <v>1768.778296788169</v>
      </c>
      <c r="F51" s="85">
        <f>'[4]Szenario 3'!$H51</f>
        <v>19389.883369452022</v>
      </c>
      <c r="G51" s="86">
        <f>'[4]Szenario 3'!$K51</f>
        <v>2007.6285240730622</v>
      </c>
      <c r="H51" s="191"/>
      <c r="I51" s="102">
        <f>'[5]Szenario 1'!$F51</f>
        <v>4.3826930249906753E-3</v>
      </c>
      <c r="J51" s="103">
        <f>'[5]Szenario 2'!$F51</f>
        <v>8.2028616375758485E-3</v>
      </c>
      <c r="K51" s="104">
        <f>'[5]Szenario 3'!$F51</f>
        <v>9.9667774086378731E-3</v>
      </c>
      <c r="L51" s="191"/>
      <c r="M51" s="105">
        <f>'[6]E-Auto'!$E49*(1/100)</f>
        <v>1</v>
      </c>
      <c r="O51" s="91">
        <f t="shared" si="13"/>
        <v>41599.58</v>
      </c>
      <c r="P51" s="92">
        <f t="shared" si="1"/>
        <v>4307.2205131999999</v>
      </c>
      <c r="Q51" s="191"/>
      <c r="R51" s="93">
        <f t="shared" si="2"/>
        <v>1</v>
      </c>
      <c r="S51" s="94">
        <f t="shared" si="3"/>
        <v>1</v>
      </c>
      <c r="T51" s="191"/>
      <c r="U51" s="95">
        <f t="shared" si="14"/>
        <v>8.5570438362613965E-2</v>
      </c>
      <c r="V51" s="94">
        <f t="shared" si="15"/>
        <v>8.8666673256193304E-2</v>
      </c>
      <c r="W51" s="191"/>
      <c r="X51" s="145">
        <f t="shared" si="6"/>
        <v>4000</v>
      </c>
      <c r="Y51" s="96">
        <f t="shared" si="7"/>
        <v>43699672.604378745</v>
      </c>
      <c r="Z51" s="96">
        <f t="shared" si="8"/>
        <v>869161.04104781605</v>
      </c>
      <c r="AA51" s="96">
        <f t="shared" si="9"/>
        <v>18099.145266400003</v>
      </c>
      <c r="AB51" s="97">
        <f t="shared" si="10"/>
        <v>119170.17989451022</v>
      </c>
      <c r="AD51" s="98">
        <f t="shared" si="16"/>
        <v>44710102.97058747</v>
      </c>
      <c r="AE51" s="216"/>
      <c r="AF51" s="125"/>
      <c r="AG51" s="126">
        <f>'[7]Risikoschätzung '!$P$25</f>
        <v>1.0116705256743542E-7</v>
      </c>
      <c r="AH51" s="69" t="s">
        <v>94</v>
      </c>
    </row>
    <row r="52" spans="1:34" ht="15.6" x14ac:dyDescent="0.3">
      <c r="A52" s="82">
        <f t="shared" si="12"/>
        <v>2058</v>
      </c>
      <c r="B52" s="83">
        <f>'[4]Szenario 1'!$H52</f>
        <v>14720.897237694657</v>
      </c>
      <c r="C52" s="83">
        <f>'[4]Szenario 1'!$K52</f>
        <v>1524.2016999909047</v>
      </c>
      <c r="D52" s="84">
        <f>'[4]Szenario 2'!$H52</f>
        <v>17206.458925996103</v>
      </c>
      <c r="E52" s="84">
        <f>'[4]Szenario 2'!$K52</f>
        <v>1781.5567571976364</v>
      </c>
      <c r="F52" s="85">
        <f>'[4]Szenario 3'!$H52</f>
        <v>19569.563451633778</v>
      </c>
      <c r="G52" s="86">
        <f>'[4]Szenario 3'!$K52</f>
        <v>2026.2325997821613</v>
      </c>
      <c r="H52" s="191"/>
      <c r="I52" s="102">
        <f>'[5]Szenario 1'!$F52</f>
        <v>4.3635688422616285E-3</v>
      </c>
      <c r="J52" s="103">
        <f>'[5]Szenario 2'!$F52</f>
        <v>8.1361221532860271E-3</v>
      </c>
      <c r="K52" s="104">
        <f>'[5]Szenario 3'!$F52</f>
        <v>9.8684210526315784E-3</v>
      </c>
      <c r="L52" s="191"/>
      <c r="M52" s="105">
        <f>'[6]E-Auto'!$E50*(1/100)</f>
        <v>1</v>
      </c>
      <c r="O52" s="91">
        <f t="shared" si="13"/>
        <v>42320.959999999999</v>
      </c>
      <c r="P52" s="92">
        <f t="shared" si="1"/>
        <v>4381.9121983999994</v>
      </c>
      <c r="Q52" s="191"/>
      <c r="R52" s="93">
        <f t="shared" si="2"/>
        <v>1</v>
      </c>
      <c r="S52" s="94">
        <f t="shared" si="3"/>
        <v>1</v>
      </c>
      <c r="T52" s="191"/>
      <c r="U52" s="95">
        <f t="shared" si="14"/>
        <v>8.5575773498934277E-2</v>
      </c>
      <c r="V52" s="94">
        <f t="shared" si="15"/>
        <v>8.8666673725297629E-2</v>
      </c>
      <c r="W52" s="191"/>
      <c r="X52" s="145">
        <f t="shared" si="6"/>
        <v>4000</v>
      </c>
      <c r="Y52" s="96">
        <f t="shared" si="7"/>
        <v>44460068.056813836</v>
      </c>
      <c r="Z52" s="96">
        <f t="shared" si="8"/>
        <v>884233.19782899192</v>
      </c>
      <c r="AA52" s="96">
        <f t="shared" si="9"/>
        <v>18413.003276799998</v>
      </c>
      <c r="AB52" s="97">
        <f t="shared" si="10"/>
        <v>121236.71480597573</v>
      </c>
      <c r="AD52" s="98">
        <f t="shared" si="16"/>
        <v>45487950.972725607</v>
      </c>
      <c r="AE52" s="216"/>
      <c r="AF52" s="238" t="s">
        <v>95</v>
      </c>
      <c r="AG52" s="239"/>
      <c r="AH52" s="240"/>
    </row>
    <row r="53" spans="1:34" ht="15.6" x14ac:dyDescent="0.3">
      <c r="A53" s="82">
        <f t="shared" si="12"/>
        <v>2059</v>
      </c>
      <c r="B53" s="83">
        <f>'[4]Szenario 1'!$H53</f>
        <v>14785.132886211197</v>
      </c>
      <c r="C53" s="83">
        <f>'[4]Szenario 1'!$K53</f>
        <v>1530.8526590383071</v>
      </c>
      <c r="D53" s="84">
        <f>'[4]Szenario 2'!$H53</f>
        <v>17329.874614710297</v>
      </c>
      <c r="E53" s="84">
        <f>'[4]Szenario 2'!$K53</f>
        <v>1794.3352176071041</v>
      </c>
      <c r="F53" s="85">
        <f>'[4]Szenario 3'!$H53</f>
        <v>19749.243533815534</v>
      </c>
      <c r="G53" s="86">
        <f>'[4]Szenario 3'!$K53</f>
        <v>2044.8366754912602</v>
      </c>
      <c r="H53" s="191"/>
      <c r="I53" s="102">
        <f>'[5]Szenario 1'!$F53</f>
        <v>4.3446108337955262E-3</v>
      </c>
      <c r="J53" s="103">
        <f>'[5]Szenario 2'!$F53</f>
        <v>8.0704599056603769E-3</v>
      </c>
      <c r="K53" s="104">
        <f>'[5]Szenario 3'!$F53</f>
        <v>9.7719869706840382E-3</v>
      </c>
      <c r="L53" s="191"/>
      <c r="M53" s="105">
        <f>'[6]E-Auto'!$E51*(1/100)</f>
        <v>1</v>
      </c>
      <c r="O53" s="91">
        <f t="shared" si="13"/>
        <v>43042.34</v>
      </c>
      <c r="P53" s="92">
        <f t="shared" si="1"/>
        <v>4456.6038835999998</v>
      </c>
      <c r="Q53" s="191"/>
      <c r="R53" s="93">
        <f t="shared" si="2"/>
        <v>1</v>
      </c>
      <c r="S53" s="94">
        <f t="shared" si="3"/>
        <v>1</v>
      </c>
      <c r="T53" s="191"/>
      <c r="U53" s="95">
        <f t="shared" si="14"/>
        <v>8.5581388543706741E-2</v>
      </c>
      <c r="V53" s="94">
        <f t="shared" si="15"/>
        <v>8.8666674219013558E-2</v>
      </c>
      <c r="W53" s="191"/>
      <c r="X53" s="145">
        <f t="shared" si="6"/>
        <v>4000</v>
      </c>
      <c r="Y53" s="96">
        <f t="shared" si="7"/>
        <v>45220690.675533138</v>
      </c>
      <c r="Z53" s="96">
        <f t="shared" si="8"/>
        <v>899305.35461016779</v>
      </c>
      <c r="AA53" s="96">
        <f t="shared" si="9"/>
        <v>18726.861287199998</v>
      </c>
      <c r="AB53" s="97">
        <f t="shared" si="10"/>
        <v>123303.24971744118</v>
      </c>
      <c r="AD53" s="98">
        <f t="shared" si="16"/>
        <v>46266026.141147949</v>
      </c>
      <c r="AE53" s="216"/>
      <c r="AF53" s="118" t="s">
        <v>96</v>
      </c>
      <c r="AG53" s="54">
        <v>3700000</v>
      </c>
      <c r="AH53" s="69" t="s">
        <v>90</v>
      </c>
    </row>
    <row r="54" spans="1:34" ht="16.2" thickBot="1" x14ac:dyDescent="0.35">
      <c r="A54" s="127">
        <f t="shared" si="12"/>
        <v>2060</v>
      </c>
      <c r="B54" s="83">
        <f>'[4]Szenario 1'!$H54</f>
        <v>14849.368534727735</v>
      </c>
      <c r="C54" s="83">
        <f>'[4]Szenario 1'!$K54</f>
        <v>1537.5036180857096</v>
      </c>
      <c r="D54" s="84">
        <f>'[4]Szenario 2'!$H54</f>
        <v>17453.290303424488</v>
      </c>
      <c r="E54" s="84">
        <f>'[4]Szenario 2'!$K54</f>
        <v>1807.1136780165714</v>
      </c>
      <c r="F54" s="85">
        <f>'[4]Szenario 3'!$H54</f>
        <v>19928.923615997293</v>
      </c>
      <c r="G54" s="86">
        <f>'[4]Szenario 3'!$K54</f>
        <v>2063.4407512003595</v>
      </c>
      <c r="H54" s="191"/>
      <c r="I54" s="102">
        <f>'[5]Szenario 1'!$F54</f>
        <v>4.3258168430740911E-3</v>
      </c>
      <c r="J54" s="103">
        <f>'[5]Szenario 2'!$F54</f>
        <v>8.0058490221166147E-3</v>
      </c>
      <c r="K54" s="104">
        <f>'[5]Szenario 3'!$F54</f>
        <v>9.6774193548387101E-3</v>
      </c>
      <c r="L54" s="191"/>
      <c r="M54" s="105">
        <f>'[6]E-Auto'!$E52*(1/100)</f>
        <v>1</v>
      </c>
      <c r="O54" s="91">
        <f t="shared" si="13"/>
        <v>43763.72</v>
      </c>
      <c r="P54" s="92">
        <f t="shared" si="1"/>
        <v>4531.2955688000002</v>
      </c>
      <c r="Q54" s="192"/>
      <c r="R54" s="93">
        <f t="shared" si="2"/>
        <v>1</v>
      </c>
      <c r="S54" s="94">
        <f t="shared" si="3"/>
        <v>1</v>
      </c>
      <c r="T54" s="192"/>
      <c r="U54" s="95">
        <f t="shared" si="14"/>
        <v>8.5587293120125654E-2</v>
      </c>
      <c r="V54" s="94">
        <f t="shared" si="15"/>
        <v>8.8666674738187221E-2</v>
      </c>
      <c r="W54" s="192"/>
      <c r="X54" s="145">
        <f t="shared" si="6"/>
        <v>4000</v>
      </c>
      <c r="Y54" s="96">
        <f t="shared" si="7"/>
        <v>45981552.274973392</v>
      </c>
      <c r="Z54" s="96">
        <f t="shared" si="8"/>
        <v>914377.5113913439</v>
      </c>
      <c r="AA54" s="96">
        <f t="shared" si="9"/>
        <v>19040.719297600001</v>
      </c>
      <c r="AB54" s="97">
        <f t="shared" si="10"/>
        <v>125369.78462890671</v>
      </c>
      <c r="AD54" s="98">
        <f t="shared" si="16"/>
        <v>47044340.290291242</v>
      </c>
      <c r="AE54" s="216"/>
      <c r="AF54" s="125"/>
      <c r="AG54" s="126">
        <f>'[7]Risikoschätzung '!$P$20</f>
        <v>1.3698630136986301E-8</v>
      </c>
      <c r="AH54" s="69" t="s">
        <v>94</v>
      </c>
    </row>
    <row r="55" spans="1:34" ht="15" thickBot="1" x14ac:dyDescent="0.35">
      <c r="AD55" s="98">
        <f>SUM(AD9:AD54)</f>
        <v>1361819226.1151476</v>
      </c>
      <c r="AE55" s="216"/>
      <c r="AF55" s="130"/>
      <c r="AG55" s="131">
        <f>'[7]Risikoschätzung '!$P$24</f>
        <v>5.2428785204316568E-9</v>
      </c>
      <c r="AH55" s="110" t="s">
        <v>94</v>
      </c>
    </row>
    <row r="56" spans="1:34" ht="15" thickBot="1" x14ac:dyDescent="0.35">
      <c r="U56" s="223" t="s">
        <v>97</v>
      </c>
      <c r="V56" s="224"/>
      <c r="X56" s="132">
        <f>SUM(X9:X54)</f>
        <v>252000</v>
      </c>
      <c r="Y56" s="133">
        <f>SUM(Y9:Y54)</f>
        <v>1330466631.1850874</v>
      </c>
      <c r="Z56" s="134">
        <f>SUM(Z9:Z54)</f>
        <v>26474176.825931929</v>
      </c>
      <c r="AA56" s="134">
        <f>SUM(AA9:AA54)</f>
        <v>996558.65817090007</v>
      </c>
      <c r="AB56" s="135">
        <f>SUM(AB9:AB54)</f>
        <v>3629859.4459571689</v>
      </c>
      <c r="AD56" s="136">
        <f>X56+Y56+Z56+AA56+AB56</f>
        <v>1361819226.1151476</v>
      </c>
      <c r="AF56" s="241"/>
      <c r="AG56" s="242"/>
    </row>
    <row r="57" spans="1:34" ht="15" thickBot="1" x14ac:dyDescent="0.35">
      <c r="AF57" s="243"/>
      <c r="AG57" s="244"/>
    </row>
    <row r="58" spans="1:34" x14ac:dyDescent="0.3">
      <c r="AE58" s="68"/>
      <c r="AF58" s="241"/>
      <c r="AG58" s="242"/>
      <c r="AH58" s="137"/>
    </row>
    <row r="59" spans="1:34" ht="15" thickBot="1" x14ac:dyDescent="0.35">
      <c r="AF59" s="243"/>
      <c r="AG59" s="244"/>
    </row>
    <row r="60" spans="1:34" x14ac:dyDescent="0.3">
      <c r="AG60" s="9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B7:C7"/>
    <mergeCell ref="H1:H54"/>
    <mergeCell ref="L1:L54"/>
    <mergeCell ref="N1:N1048576"/>
    <mergeCell ref="Q1:Q54"/>
    <mergeCell ref="T1:T54"/>
    <mergeCell ref="W1:W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P33" workbookViewId="0">
      <selection activeCell="AD56" sqref="AD56"/>
    </sheetView>
  </sheetViews>
  <sheetFormatPr baseColWidth="10" defaultRowHeight="14.4" x14ac:dyDescent="0.3"/>
  <cols>
    <col min="1" max="1" width="10.3984375" style="53" customWidth="1"/>
    <col min="2" max="2" width="10.796875" style="53" customWidth="1"/>
    <col min="3" max="3" width="11.19921875" style="53" customWidth="1"/>
    <col min="4" max="5" width="11.5" style="53" customWidth="1"/>
    <col min="6" max="6" width="11.69921875" style="53" customWidth="1"/>
    <col min="7" max="7" width="12.09765625" style="53" customWidth="1"/>
    <col min="8" max="8" width="2.19921875" style="128" customWidth="1"/>
    <col min="9" max="9" width="13.796875" style="53" customWidth="1"/>
    <col min="10" max="10" width="13.19921875" style="53" customWidth="1"/>
    <col min="11" max="11" width="13.3984375" style="53" customWidth="1"/>
    <col min="12" max="12" width="2.69921875" style="128" customWidth="1"/>
    <col min="13" max="13" width="18.69921875" style="53" customWidth="1"/>
    <col min="14" max="14" width="2.8984375" style="191" customWidth="1"/>
    <col min="15" max="15" width="18.296875" style="54" customWidth="1"/>
    <col min="16" max="16" width="14.796875" style="54" customWidth="1"/>
    <col min="17" max="17" width="2.796875" style="129" customWidth="1"/>
    <col min="18" max="18" width="12.69921875" style="53" customWidth="1"/>
    <col min="19" max="19" width="12.09765625" style="53" customWidth="1"/>
    <col min="20" max="20" width="2.796875" style="129" customWidth="1"/>
    <col min="21" max="21" width="14.09765625" style="129" customWidth="1"/>
    <col min="22" max="22" width="16.59765625" style="129" customWidth="1"/>
    <col min="23" max="23" width="5.09765625" style="129" customWidth="1"/>
    <col min="24" max="25" width="14.5" style="53" customWidth="1"/>
    <col min="26" max="26" width="14.59765625" style="53" customWidth="1"/>
    <col min="27" max="28" width="14.8984375" style="53" customWidth="1"/>
    <col min="29" max="29" width="2.09765625" style="53" customWidth="1"/>
    <col min="30" max="30" width="18.296875" style="53" customWidth="1"/>
    <col min="31" max="31" width="2.69921875" style="53" customWidth="1"/>
    <col min="32" max="32" width="15.5" style="53" customWidth="1"/>
    <col min="33" max="33" width="12.19921875" style="53" bestFit="1" customWidth="1"/>
    <col min="34" max="34" width="13.796875" style="53" customWidth="1"/>
    <col min="35" max="35" width="13.59765625" style="53" customWidth="1"/>
    <col min="36" max="36" width="12.3984375" style="53" customWidth="1"/>
    <col min="37" max="16384" width="11.19921875" style="53"/>
  </cols>
  <sheetData>
    <row r="1" spans="1:36" ht="15" thickBot="1" x14ac:dyDescent="0.35">
      <c r="H1" s="190"/>
      <c r="L1" s="190"/>
      <c r="N1" s="190"/>
      <c r="Q1" s="190"/>
      <c r="R1" s="145"/>
      <c r="S1" s="145"/>
      <c r="T1" s="190"/>
      <c r="U1" s="145"/>
      <c r="V1" s="145"/>
      <c r="W1" s="190"/>
      <c r="AE1" s="216"/>
    </row>
    <row r="2" spans="1:36" ht="14.4" customHeight="1" thickBot="1" x14ac:dyDescent="0.35">
      <c r="B2" s="217" t="s">
        <v>26</v>
      </c>
      <c r="C2" s="218"/>
      <c r="D2" s="219"/>
      <c r="F2" s="216"/>
      <c r="G2" s="216"/>
      <c r="H2" s="191"/>
      <c r="K2" s="56"/>
      <c r="L2" s="191"/>
      <c r="O2" s="223" t="s">
        <v>27</v>
      </c>
      <c r="P2" s="224"/>
      <c r="Q2" s="191"/>
      <c r="R2" s="145"/>
      <c r="S2" s="145"/>
      <c r="T2" s="191"/>
      <c r="U2" s="145"/>
      <c r="V2" s="145"/>
      <c r="W2" s="191"/>
      <c r="Y2" s="225" t="s">
        <v>28</v>
      </c>
      <c r="Z2" s="226"/>
      <c r="AA2" s="227"/>
      <c r="AB2" s="57"/>
      <c r="AC2" s="57"/>
      <c r="AE2" s="216"/>
    </row>
    <row r="3" spans="1:36" ht="14.4" customHeight="1" thickBot="1" x14ac:dyDescent="0.35">
      <c r="B3" s="220"/>
      <c r="C3" s="221"/>
      <c r="D3" s="222"/>
      <c r="F3" s="216"/>
      <c r="G3" s="216"/>
      <c r="H3" s="191"/>
      <c r="K3" s="56"/>
      <c r="L3" s="191"/>
      <c r="O3" s="234" t="s">
        <v>29</v>
      </c>
      <c r="P3" s="235"/>
      <c r="Q3" s="191"/>
      <c r="R3" s="145"/>
      <c r="S3" s="145"/>
      <c r="T3" s="191"/>
      <c r="U3" s="145"/>
      <c r="V3" s="145"/>
      <c r="W3" s="191"/>
      <c r="Y3" s="228"/>
      <c r="Z3" s="229"/>
      <c r="AA3" s="230"/>
      <c r="AB3" s="57"/>
      <c r="AC3" s="57"/>
      <c r="AE3" s="216"/>
      <c r="AF3" s="194" t="s">
        <v>23</v>
      </c>
      <c r="AG3" s="195"/>
      <c r="AH3" s="196"/>
    </row>
    <row r="4" spans="1:36" ht="14.4" customHeight="1" thickBot="1" x14ac:dyDescent="0.35">
      <c r="H4" s="191"/>
      <c r="K4" s="56"/>
      <c r="L4" s="191"/>
      <c r="O4" s="236"/>
      <c r="P4" s="237"/>
      <c r="Q4" s="191"/>
      <c r="R4" s="145"/>
      <c r="S4" s="145"/>
      <c r="T4" s="191"/>
      <c r="U4" s="145"/>
      <c r="V4" s="145"/>
      <c r="W4" s="191"/>
      <c r="Y4" s="231"/>
      <c r="Z4" s="232"/>
      <c r="AA4" s="233"/>
      <c r="AB4" s="57"/>
      <c r="AC4" s="57"/>
      <c r="AE4" s="216"/>
      <c r="AF4" s="197"/>
      <c r="AG4" s="198"/>
      <c r="AH4" s="199"/>
    </row>
    <row r="5" spans="1:36" ht="14.4" customHeight="1" thickBot="1" x14ac:dyDescent="0.35">
      <c r="D5" s="200" t="s">
        <v>30</v>
      </c>
      <c r="E5" s="201"/>
      <c r="H5" s="191"/>
      <c r="I5" s="200" t="s">
        <v>31</v>
      </c>
      <c r="J5" s="204"/>
      <c r="K5" s="201"/>
      <c r="L5" s="191"/>
      <c r="M5" s="204" t="s">
        <v>32</v>
      </c>
      <c r="O5" s="206"/>
      <c r="P5" s="207"/>
      <c r="Q5" s="191"/>
      <c r="R5" s="204" t="s">
        <v>33</v>
      </c>
      <c r="S5" s="201"/>
      <c r="T5" s="191"/>
      <c r="U5" s="200" t="s">
        <v>34</v>
      </c>
      <c r="V5" s="201"/>
      <c r="W5" s="191"/>
      <c r="AE5" s="216"/>
    </row>
    <row r="6" spans="1:36" ht="14.4" customHeight="1" thickBot="1" x14ac:dyDescent="0.35">
      <c r="D6" s="202"/>
      <c r="E6" s="203"/>
      <c r="H6" s="191"/>
      <c r="I6" s="202"/>
      <c r="J6" s="205"/>
      <c r="K6" s="203"/>
      <c r="L6" s="191"/>
      <c r="M6" s="205"/>
      <c r="O6" s="208"/>
      <c r="P6" s="209"/>
      <c r="Q6" s="191"/>
      <c r="R6" s="205"/>
      <c r="S6" s="203"/>
      <c r="T6" s="191"/>
      <c r="U6" s="202"/>
      <c r="V6" s="203"/>
      <c r="W6" s="191"/>
      <c r="AE6" s="216"/>
      <c r="AF6" s="58" t="s">
        <v>35</v>
      </c>
      <c r="AG6" s="59"/>
      <c r="AH6" s="59"/>
      <c r="AI6" s="59"/>
      <c r="AJ6" s="60"/>
    </row>
    <row r="7" spans="1:36" ht="15" customHeight="1" thickBot="1" x14ac:dyDescent="0.35">
      <c r="B7" s="193" t="s">
        <v>36</v>
      </c>
      <c r="C7" s="193"/>
      <c r="D7" s="212" t="s">
        <v>37</v>
      </c>
      <c r="E7" s="212"/>
      <c r="F7" s="213" t="s">
        <v>38</v>
      </c>
      <c r="G7" s="213"/>
      <c r="H7" s="191"/>
      <c r="I7" s="61" t="s">
        <v>39</v>
      </c>
      <c r="J7" s="62" t="s">
        <v>40</v>
      </c>
      <c r="K7" s="63" t="s">
        <v>41</v>
      </c>
      <c r="L7" s="191"/>
      <c r="M7" s="64" t="s">
        <v>42</v>
      </c>
      <c r="O7" s="210"/>
      <c r="P7" s="211"/>
      <c r="Q7" s="191"/>
      <c r="R7" s="145"/>
      <c r="S7" s="145"/>
      <c r="T7" s="191"/>
      <c r="U7" s="145"/>
      <c r="V7" s="145"/>
      <c r="W7" s="191"/>
      <c r="X7" s="65" t="s">
        <v>43</v>
      </c>
      <c r="Y7" s="142" t="s">
        <v>44</v>
      </c>
      <c r="Z7" s="65" t="s">
        <v>45</v>
      </c>
      <c r="AA7" s="65" t="s">
        <v>46</v>
      </c>
      <c r="AB7" s="65" t="s">
        <v>47</v>
      </c>
      <c r="AD7" s="214" t="s">
        <v>48</v>
      </c>
      <c r="AE7" s="216"/>
      <c r="AF7" s="67" t="s">
        <v>49</v>
      </c>
      <c r="AG7" s="54">
        <v>80</v>
      </c>
      <c r="AH7" s="68" t="s">
        <v>50</v>
      </c>
      <c r="AI7" s="54">
        <v>0.08</v>
      </c>
      <c r="AJ7" s="69" t="s">
        <v>51</v>
      </c>
    </row>
    <row r="8" spans="1:36" ht="15" customHeight="1" thickBot="1" x14ac:dyDescent="0.35">
      <c r="A8" s="70" t="s">
        <v>52</v>
      </c>
      <c r="B8" s="71"/>
      <c r="C8" s="71"/>
      <c r="D8" s="71"/>
      <c r="E8" s="71"/>
      <c r="F8" s="71"/>
      <c r="G8" s="72"/>
      <c r="H8" s="191"/>
      <c r="I8" s="73"/>
      <c r="J8" s="71"/>
      <c r="K8" s="72"/>
      <c r="L8" s="191"/>
      <c r="M8" s="74"/>
      <c r="O8" s="75"/>
      <c r="P8" s="76"/>
      <c r="Q8" s="191"/>
      <c r="R8" s="143"/>
      <c r="S8" s="142"/>
      <c r="T8" s="191"/>
      <c r="U8" s="143"/>
      <c r="V8" s="142"/>
      <c r="W8" s="191"/>
      <c r="X8" s="78"/>
      <c r="Y8" s="79"/>
      <c r="Z8" s="80"/>
      <c r="AA8" s="80"/>
      <c r="AB8" s="80"/>
      <c r="AD8" s="215"/>
      <c r="AE8" s="216"/>
      <c r="AF8" s="81" t="s">
        <v>53</v>
      </c>
      <c r="AG8" s="54">
        <v>3</v>
      </c>
      <c r="AH8" s="68" t="s">
        <v>50</v>
      </c>
      <c r="AI8" s="68"/>
      <c r="AJ8" s="69"/>
    </row>
    <row r="9" spans="1:36" ht="14.4" customHeight="1" x14ac:dyDescent="0.3">
      <c r="A9" s="82">
        <v>2015</v>
      </c>
      <c r="B9" s="83">
        <f>'[4]Szenario 1'!$H9</f>
        <v>11958.76435148346</v>
      </c>
      <c r="C9" s="83">
        <f>'[4]Szenario 1'!$K9</f>
        <v>1238.2104609525973</v>
      </c>
      <c r="D9" s="84">
        <f>'[4]Szenario 2'!$H9</f>
        <v>11899.584311285807</v>
      </c>
      <c r="E9" s="84">
        <f>'[4]Szenario 2'!$K9</f>
        <v>1232.0829595905325</v>
      </c>
      <c r="F9" s="85">
        <f>'[4]Szenario 3'!$H9</f>
        <v>11843.319917818244</v>
      </c>
      <c r="G9" s="86">
        <f>'[4]Szenario 3'!$K9</f>
        <v>1226.2573442909008</v>
      </c>
      <c r="H9" s="191"/>
      <c r="I9" s="87">
        <f>'[5]Szenario 1'!$F9</f>
        <v>5.3714285714285713E-3</v>
      </c>
      <c r="J9" s="88">
        <f>'[5]Szenario 2'!$F9</f>
        <v>1.2514285714285714E-2</v>
      </c>
      <c r="K9" s="89">
        <f>'[5]Szenario 3'!$F9</f>
        <v>1.7142857142857144E-2</v>
      </c>
      <c r="L9" s="191"/>
      <c r="M9" s="90">
        <f>'[6]E-Auto'!$E7*(1/100)</f>
        <v>1.6900000000000001E-3</v>
      </c>
      <c r="O9" s="91">
        <f>D9</f>
        <v>11899.584311285807</v>
      </c>
      <c r="P9" s="92">
        <f>O9*0.10354</f>
        <v>1232.0829595905325</v>
      </c>
      <c r="Q9" s="191"/>
      <c r="R9" s="93">
        <f>IF(O9&lt;$AG$18,1,2)</f>
        <v>1</v>
      </c>
      <c r="S9" s="94">
        <f>IF(P9&lt;$AG$10,1,2)</f>
        <v>1</v>
      </c>
      <c r="T9" s="191"/>
      <c r="U9" s="95">
        <f>($AI$15/$AG$20)*(1+0.15*(O9/$AG$18)^4)+$AH$33</f>
        <v>8.6000618845377783E-2</v>
      </c>
      <c r="V9" s="94">
        <f>($AI$7/$AG$12)*(1+0.15*(P9/$AG$10)^4)+$AH$32</f>
        <v>4.0000000206958661E-3</v>
      </c>
      <c r="W9" s="191"/>
      <c r="X9" s="145">
        <f t="shared" ref="X9:X12" si="0">($AG$7*$AG$8*S9*$AG$24+$AG$15*$AG$16*R9*$AG$24)</f>
        <v>3600</v>
      </c>
      <c r="Y9" s="96">
        <f>(O9*U9*$AG$30+P9*V9*$AG$29)*365</f>
        <v>11809122.923911277</v>
      </c>
      <c r="Z9" s="96">
        <f>(O9*$AI$15*$AG$37+P9*$AI$7*$AG$36)*365</f>
        <v>248624.02668568841</v>
      </c>
      <c r="AA9" s="96">
        <f>O9*$AI$15*($AG$41+$AG$40*(1-M9))*365</f>
        <v>17144.653263656084</v>
      </c>
      <c r="AB9" s="97">
        <f>365*((P9*$AI$7*($AG$53*$AG$54+$AG$49*$AG$50+$AG$45*$AG$46))+(O9*1.6*$AI$15*($AG$53*$AG$55+$AG$49*$AG$51+$AG$45*$AG$47)))</f>
        <v>34088.700007207306</v>
      </c>
      <c r="AD9" s="98">
        <f>SUM(X9:AB9)</f>
        <v>12112580.30386783</v>
      </c>
      <c r="AE9" s="216"/>
      <c r="AF9" s="245" t="s">
        <v>54</v>
      </c>
      <c r="AG9" s="99"/>
      <c r="AH9" s="248"/>
      <c r="AI9" s="100" t="s">
        <v>55</v>
      </c>
      <c r="AJ9" s="101">
        <v>25</v>
      </c>
    </row>
    <row r="10" spans="1:36" ht="15.6" x14ac:dyDescent="0.3">
      <c r="A10" s="82">
        <f>A9+1</f>
        <v>2016</v>
      </c>
      <c r="B10" s="83">
        <f>'[4]Szenario 1'!$H10</f>
        <v>12023</v>
      </c>
      <c r="C10" s="83">
        <f>'[4]Szenario 1'!$K10</f>
        <v>1244.86142</v>
      </c>
      <c r="D10" s="84">
        <f>'[4]Szenario 2'!$H10</f>
        <v>12023</v>
      </c>
      <c r="E10" s="84">
        <f>'[4]Szenario 2'!$K10</f>
        <v>1244.86142</v>
      </c>
      <c r="F10" s="85">
        <f>'[4]Szenario 3'!$H10</f>
        <v>12023</v>
      </c>
      <c r="G10" s="86">
        <f>'[4]Szenario 3'!$K10</f>
        <v>1244.86142</v>
      </c>
      <c r="H10" s="191"/>
      <c r="I10" s="102">
        <f>'[5]Szenario 1'!$F10</f>
        <v>5.3427304762987378E-3</v>
      </c>
      <c r="J10" s="103">
        <f>'[5]Szenario 2'!$F10</f>
        <v>1.2359613973700547E-2</v>
      </c>
      <c r="K10" s="104">
        <f>'[5]Szenario 3'!$F10</f>
        <v>1.6853932584269662E-2</v>
      </c>
      <c r="L10" s="191"/>
      <c r="M10" s="105">
        <f>'[6]E-Auto'!$E8*(1/100)</f>
        <v>2.3700000000000001E-3</v>
      </c>
      <c r="O10" s="91">
        <f t="shared" ref="O10:O54" si="1">D10</f>
        <v>12023</v>
      </c>
      <c r="P10" s="92">
        <f t="shared" ref="P10:P54" si="2">O10*0.10354</f>
        <v>1244.86142</v>
      </c>
      <c r="Q10" s="191"/>
      <c r="R10" s="93">
        <f t="shared" ref="R10:R54" si="3">IF(O10&lt;$AG$18,1,2)</f>
        <v>1</v>
      </c>
      <c r="S10" s="94">
        <f t="shared" ref="S10:S54" si="4">IF(P10&lt;$AG$10,1,2)</f>
        <v>1</v>
      </c>
      <c r="T10" s="191"/>
      <c r="U10" s="95">
        <f t="shared" ref="U10:U29" si="5">($AI$15/$AG$20)*(1+0.15*(O10/$AG$18)^4)+$AH$33</f>
        <v>8.6000644920791361E-2</v>
      </c>
      <c r="V10" s="94">
        <f t="shared" ref="V10:V54" si="6">($AI$7/$AG$12)*(1+0.15*(P10/$AG$10)^4)+$AH$32</f>
        <v>4.0000000215678986E-3</v>
      </c>
      <c r="W10" s="191"/>
      <c r="X10" s="145">
        <f t="shared" si="0"/>
        <v>3600</v>
      </c>
      <c r="Y10" s="96">
        <f t="shared" ref="Y10:Y54" si="7">(O10*U10*$AG$30+P10*V10*$AG$29)*365</f>
        <v>11931604.005624492</v>
      </c>
      <c r="Z10" s="96">
        <f t="shared" ref="Z10:Z54" si="8">(O10*$AI$15*$AG$37+P10*$AI$7*$AG$36)*365</f>
        <v>251202.61301959999</v>
      </c>
      <c r="AA10" s="96">
        <f t="shared" ref="AA10:AA54" si="9">O10*$AI$15*($AG$41+$AG$40*(1-M10))*365</f>
        <v>17314.231670626003</v>
      </c>
      <c r="AB10" s="97">
        <f t="shared" ref="AB10:AB54" si="10">365*((P10*$AI$7*($AG$53*$AG$54+$AG$49*$AG$50+$AG$45*$AG$46))+(O10*1.6*$AI$15*($AG$53*$AG$55+$AG$49*$AG$51+$AG$45*$AG$47)))</f>
        <v>34442.248524424911</v>
      </c>
      <c r="AD10" s="98">
        <f t="shared" ref="AD10:AD46" si="11">SUM(X10:AB10)</f>
        <v>12238163.098839143</v>
      </c>
      <c r="AE10" s="216"/>
      <c r="AF10" s="246"/>
      <c r="AG10" s="106">
        <v>90408</v>
      </c>
      <c r="AH10" s="248"/>
      <c r="AI10" s="100"/>
      <c r="AJ10" s="69"/>
    </row>
    <row r="11" spans="1:36" ht="15.6" x14ac:dyDescent="0.3">
      <c r="A11" s="82">
        <f t="shared" ref="A11:A54" si="12">A10+1</f>
        <v>2017</v>
      </c>
      <c r="B11" s="83">
        <f>'[4]Szenario 1'!$H11</f>
        <v>12087.23564851654</v>
      </c>
      <c r="C11" s="83">
        <f>'[4]Szenario 1'!$K11</f>
        <v>1251.5123790474024</v>
      </c>
      <c r="D11" s="84">
        <f>'[4]Szenario 2'!$H11</f>
        <v>12146.415688714193</v>
      </c>
      <c r="E11" s="84">
        <f>'[4]Szenario 2'!$K11</f>
        <v>1257.6398804094674</v>
      </c>
      <c r="F11" s="85">
        <f>'[4]Szenario 3'!$H11</f>
        <v>12202.680082181758</v>
      </c>
      <c r="G11" s="86">
        <f>'[4]Szenario 3'!$K11</f>
        <v>1263.4654957090991</v>
      </c>
      <c r="H11" s="191"/>
      <c r="I11" s="102">
        <f>'[5]Szenario 1'!$F11</f>
        <v>5.3143374038896428E-3</v>
      </c>
      <c r="J11" s="103">
        <f>'[5]Szenario 2'!$F11</f>
        <v>1.2208718920726948E-2</v>
      </c>
      <c r="K11" s="104">
        <f>'[5]Szenario 3'!$F11</f>
        <v>1.6574585635359115E-2</v>
      </c>
      <c r="L11" s="191"/>
      <c r="M11" s="105">
        <f>'[6]E-Auto'!$E9*(1/100)</f>
        <v>3.1800000000000001E-3</v>
      </c>
      <c r="O11" s="91">
        <f>$O$10+(A11-$A$10)*0.06*$O$10</f>
        <v>12744.38</v>
      </c>
      <c r="P11" s="92">
        <f t="shared" si="2"/>
        <v>1319.5531051999999</v>
      </c>
      <c r="Q11" s="191"/>
      <c r="R11" s="93">
        <f t="shared" si="3"/>
        <v>1</v>
      </c>
      <c r="S11" s="94">
        <f t="shared" si="4"/>
        <v>1</v>
      </c>
      <c r="T11" s="191"/>
      <c r="U11" s="95">
        <f t="shared" si="5"/>
        <v>8.6000814197640121E-2</v>
      </c>
      <c r="V11" s="94">
        <f t="shared" si="6"/>
        <v>4.0000000272289752E-3</v>
      </c>
      <c r="W11" s="191"/>
      <c r="X11" s="145">
        <f t="shared" si="0"/>
        <v>3600</v>
      </c>
      <c r="Y11" s="96">
        <f t="shared" si="7"/>
        <v>12647525.065648437</v>
      </c>
      <c r="Z11" s="96">
        <f t="shared" si="8"/>
        <v>266274.76980077598</v>
      </c>
      <c r="AA11" s="96">
        <f t="shared" si="9"/>
        <v>18342.686233249839</v>
      </c>
      <c r="AB11" s="97">
        <f t="shared" si="10"/>
        <v>36508.783435890415</v>
      </c>
      <c r="AD11" s="98">
        <f t="shared" si="11"/>
        <v>12972251.305118354</v>
      </c>
      <c r="AE11" s="216"/>
      <c r="AF11" s="247"/>
      <c r="AG11" s="99"/>
      <c r="AH11" s="248"/>
      <c r="AI11" s="100" t="s">
        <v>56</v>
      </c>
      <c r="AJ11" s="101">
        <v>55</v>
      </c>
    </row>
    <row r="12" spans="1:36" ht="16.2" thickBot="1" x14ac:dyDescent="0.35">
      <c r="A12" s="82">
        <f t="shared" si="12"/>
        <v>2018</v>
      </c>
      <c r="B12" s="83">
        <f>'[4]Szenario 1'!$H12</f>
        <v>12151.471297033078</v>
      </c>
      <c r="C12" s="83">
        <f>'[4]Szenario 1'!$K12</f>
        <v>1258.1633380948049</v>
      </c>
      <c r="D12" s="84">
        <f>'[4]Szenario 2'!$H12</f>
        <v>12269.831377428385</v>
      </c>
      <c r="E12" s="84">
        <f>'[4]Szenario 2'!$K12</f>
        <v>1270.4183408189349</v>
      </c>
      <c r="F12" s="85">
        <f>'[4]Szenario 3'!$H12</f>
        <v>12382.360164363514</v>
      </c>
      <c r="G12" s="86">
        <f>'[4]Szenario 3'!$K12</f>
        <v>1282.0695714181982</v>
      </c>
      <c r="H12" s="191"/>
      <c r="I12" s="102">
        <f>'[5]Szenario 1'!$F12</f>
        <v>5.28624451692723E-3</v>
      </c>
      <c r="J12" s="103">
        <f>'[5]Szenario 2'!$F12</f>
        <v>1.2061463898221072E-2</v>
      </c>
      <c r="K12" s="104">
        <f>'[5]Szenario 3'!$F12</f>
        <v>1.6304347826086956E-2</v>
      </c>
      <c r="L12" s="191"/>
      <c r="M12" s="105">
        <f>'[6]E-Auto'!$E10*(1/100)</f>
        <v>4.1700000000000001E-3</v>
      </c>
      <c r="O12" s="91">
        <f t="shared" ref="O12:O54" si="13">$O$10+(A12-$A$10)*0.06*$O$10</f>
        <v>13465.76</v>
      </c>
      <c r="P12" s="92">
        <f t="shared" si="2"/>
        <v>1394.2447903999998</v>
      </c>
      <c r="Q12" s="191"/>
      <c r="R12" s="93">
        <f t="shared" si="3"/>
        <v>1</v>
      </c>
      <c r="S12" s="94">
        <f t="shared" si="4"/>
        <v>1</v>
      </c>
      <c r="T12" s="191"/>
      <c r="U12" s="95">
        <f t="shared" si="5"/>
        <v>8.6001014795350883E-2</v>
      </c>
      <c r="V12" s="94">
        <f t="shared" si="6"/>
        <v>4.0000000339375065E-3</v>
      </c>
      <c r="W12" s="191"/>
      <c r="X12" s="145">
        <f t="shared" si="0"/>
        <v>3600</v>
      </c>
      <c r="Y12" s="96">
        <f t="shared" si="7"/>
        <v>13363453.787714079</v>
      </c>
      <c r="Z12" s="96">
        <f t="shared" si="8"/>
        <v>281346.92658195202</v>
      </c>
      <c r="AA12" s="96">
        <f t="shared" si="9"/>
        <v>19367.521739177922</v>
      </c>
      <c r="AB12" s="97">
        <f t="shared" si="10"/>
        <v>38575.318347355911</v>
      </c>
      <c r="AD12" s="98">
        <f t="shared" si="11"/>
        <v>13706343.554382564</v>
      </c>
      <c r="AE12" s="216"/>
      <c r="AF12" s="107" t="s">
        <v>57</v>
      </c>
      <c r="AG12" s="108">
        <v>20</v>
      </c>
      <c r="AH12" s="109" t="s">
        <v>58</v>
      </c>
      <c r="AI12" s="109"/>
      <c r="AJ12" s="110"/>
    </row>
    <row r="13" spans="1:36" ht="16.2" thickBot="1" x14ac:dyDescent="0.35">
      <c r="A13" s="82">
        <f t="shared" si="12"/>
        <v>2019</v>
      </c>
      <c r="B13" s="83">
        <f>'[4]Szenario 1'!$H13</f>
        <v>12215.706945549618</v>
      </c>
      <c r="C13" s="83">
        <f>'[4]Szenario 1'!$K13</f>
        <v>1264.8142971422074</v>
      </c>
      <c r="D13" s="84">
        <f>'[4]Szenario 2'!$H13</f>
        <v>12393.24706614258</v>
      </c>
      <c r="E13" s="84">
        <f>'[4]Szenario 2'!$K13</f>
        <v>1283.1968012284026</v>
      </c>
      <c r="F13" s="85">
        <f>'[4]Szenario 3'!$H13</f>
        <v>12562.04024654527</v>
      </c>
      <c r="G13" s="86">
        <f>'[4]Szenario 3'!$K13</f>
        <v>1300.673647127297</v>
      </c>
      <c r="H13" s="191"/>
      <c r="I13" s="102">
        <f>'[5]Szenario 1'!$F13</f>
        <v>5.2584470798836425E-3</v>
      </c>
      <c r="J13" s="103">
        <f>'[5]Szenario 2'!$F13</f>
        <v>1.1917718763604701E-2</v>
      </c>
      <c r="K13" s="104">
        <f>'[5]Szenario 3'!$F13</f>
        <v>1.6042780748663103E-2</v>
      </c>
      <c r="L13" s="191"/>
      <c r="M13" s="105">
        <f>'[6]E-Auto'!$E11*(1/100)</f>
        <v>6.2100000000000002E-3</v>
      </c>
      <c r="O13" s="91">
        <f t="shared" si="13"/>
        <v>14187.14</v>
      </c>
      <c r="P13" s="92">
        <f t="shared" si="2"/>
        <v>1468.9364755999998</v>
      </c>
      <c r="Q13" s="191"/>
      <c r="R13" s="93">
        <f t="shared" si="3"/>
        <v>1</v>
      </c>
      <c r="S13" s="94">
        <f t="shared" si="4"/>
        <v>1</v>
      </c>
      <c r="T13" s="191"/>
      <c r="U13" s="95">
        <f t="shared" si="5"/>
        <v>8.6001250358087256E-2</v>
      </c>
      <c r="V13" s="94">
        <f t="shared" si="6"/>
        <v>4.000000041815362E-3</v>
      </c>
      <c r="W13" s="191"/>
      <c r="X13" s="145">
        <f>($AG$7*$AG$8*S13*$AG$24+$AG$15*$AG$16*R13*$AG$24)</f>
        <v>3600</v>
      </c>
      <c r="Y13" s="96">
        <f t="shared" si="7"/>
        <v>14079391.546452293</v>
      </c>
      <c r="Z13" s="96">
        <f t="shared" si="8"/>
        <v>296419.08336312801</v>
      </c>
      <c r="AA13" s="96">
        <f t="shared" si="9"/>
        <v>20375.911611968437</v>
      </c>
      <c r="AB13" s="97">
        <f t="shared" si="10"/>
        <v>40641.8532588214</v>
      </c>
      <c r="AD13" s="98">
        <f t="shared" si="11"/>
        <v>14440428.394686213</v>
      </c>
      <c r="AE13" s="216"/>
    </row>
    <row r="14" spans="1:36" ht="16.2" thickBot="1" x14ac:dyDescent="0.35">
      <c r="A14" s="111">
        <f t="shared" si="12"/>
        <v>2020</v>
      </c>
      <c r="B14" s="83">
        <f>'[4]Szenario 1'!$H14</f>
        <v>12279.942594066157</v>
      </c>
      <c r="C14" s="83">
        <f>'[4]Szenario 1'!$K14</f>
        <v>1271.4652561896098</v>
      </c>
      <c r="D14" s="84">
        <f>'[4]Szenario 2'!$H14</f>
        <v>12516.662754856772</v>
      </c>
      <c r="E14" s="84">
        <f>'[4]Szenario 2'!$K14</f>
        <v>1295.9752616378701</v>
      </c>
      <c r="F14" s="85">
        <f>'[4]Szenario 3'!$H14</f>
        <v>12741.720328727028</v>
      </c>
      <c r="G14" s="86">
        <f>'[4]Szenario 3'!$K14</f>
        <v>1319.2777228363964</v>
      </c>
      <c r="H14" s="191"/>
      <c r="I14" s="102">
        <f>'[5]Szenario 1'!$F14</f>
        <v>5.230940456316082E-3</v>
      </c>
      <c r="J14" s="103">
        <f>'[5]Szenario 2'!$F14</f>
        <v>1.1777359505243345E-2</v>
      </c>
      <c r="K14" s="104">
        <f>'[5]Szenario 3'!$F14</f>
        <v>1.5789473684210527E-2</v>
      </c>
      <c r="L14" s="191"/>
      <c r="M14" s="105">
        <f>'[6]E-Auto'!$E12*(1/100)</f>
        <v>3.5041935483870967E-2</v>
      </c>
      <c r="O14" s="91">
        <f t="shared" si="13"/>
        <v>14908.52</v>
      </c>
      <c r="P14" s="92">
        <f t="shared" si="2"/>
        <v>1543.6281607999999</v>
      </c>
      <c r="Q14" s="191"/>
      <c r="R14" s="93">
        <f t="shared" si="3"/>
        <v>1</v>
      </c>
      <c r="S14" s="94">
        <f t="shared" si="4"/>
        <v>1</v>
      </c>
      <c r="T14" s="191"/>
      <c r="U14" s="95">
        <f t="shared" si="5"/>
        <v>8.6001524730609055E-2</v>
      </c>
      <c r="V14" s="94">
        <f t="shared" si="6"/>
        <v>4.0000000509911229E-3</v>
      </c>
      <c r="W14" s="191"/>
      <c r="X14" s="145">
        <f>($AG$7*$AG$8*S14*$AG$24+$AG$15*$AG$16*R14*$AG$24)+AG26</f>
        <v>1163600</v>
      </c>
      <c r="Y14" s="96">
        <f t="shared" si="7"/>
        <v>14795339.871876959</v>
      </c>
      <c r="Z14" s="96">
        <f t="shared" si="8"/>
        <v>311491.240144304</v>
      </c>
      <c r="AA14" s="96">
        <f t="shared" si="9"/>
        <v>20978.952600469605</v>
      </c>
      <c r="AB14" s="97">
        <f t="shared" si="10"/>
        <v>42708.388170286897</v>
      </c>
      <c r="AD14" s="98">
        <f t="shared" si="11"/>
        <v>16334118.452792021</v>
      </c>
      <c r="AE14" s="216"/>
      <c r="AF14" s="58" t="s">
        <v>59</v>
      </c>
      <c r="AG14" s="59"/>
      <c r="AH14" s="59"/>
      <c r="AI14" s="59"/>
      <c r="AJ14" s="60"/>
    </row>
    <row r="15" spans="1:36" ht="15.6" x14ac:dyDescent="0.3">
      <c r="A15" s="82">
        <f t="shared" si="12"/>
        <v>2021</v>
      </c>
      <c r="B15" s="83">
        <f>'[4]Szenario 1'!$H15</f>
        <v>12344.178242582695</v>
      </c>
      <c r="C15" s="83">
        <f>'[4]Szenario 1'!$K15</f>
        <v>1278.1162152370121</v>
      </c>
      <c r="D15" s="84">
        <f>'[4]Szenario 2'!$H15</f>
        <v>12640.078443570965</v>
      </c>
      <c r="E15" s="84">
        <f>'[4]Szenario 2'!$K15</f>
        <v>1308.7537220473375</v>
      </c>
      <c r="F15" s="85">
        <f>'[4]Szenario 3'!$H15</f>
        <v>12921.400410908785</v>
      </c>
      <c r="G15" s="86">
        <f>'[4]Szenario 3'!$K15</f>
        <v>1337.8817985454955</v>
      </c>
      <c r="H15" s="191"/>
      <c r="I15" s="102">
        <f>'[5]Szenario 1'!$F15</f>
        <v>5.2037201062887515E-3</v>
      </c>
      <c r="J15" s="103">
        <f>'[5]Szenario 2'!$F15</f>
        <v>1.1640267885617093E-2</v>
      </c>
      <c r="K15" s="104">
        <f>'[5]Szenario 3'!$F15</f>
        <v>1.5544041450777202E-2</v>
      </c>
      <c r="L15" s="191"/>
      <c r="M15" s="105">
        <f>'[6]E-Auto'!$E13*(1/100)</f>
        <v>6.3873870967741941E-2</v>
      </c>
      <c r="O15" s="91">
        <f t="shared" si="13"/>
        <v>15629.9</v>
      </c>
      <c r="P15" s="92">
        <f t="shared" si="2"/>
        <v>1618.3198459999999</v>
      </c>
      <c r="Q15" s="191"/>
      <c r="R15" s="93">
        <f t="shared" si="3"/>
        <v>1</v>
      </c>
      <c r="S15" s="94">
        <f t="shared" si="4"/>
        <v>1</v>
      </c>
      <c r="T15" s="191"/>
      <c r="U15" s="95">
        <f t="shared" si="5"/>
        <v>8.6001841958272221E-2</v>
      </c>
      <c r="V15" s="94">
        <f t="shared" si="6"/>
        <v>4.000000061600075E-3</v>
      </c>
      <c r="W15" s="191"/>
      <c r="X15" s="145">
        <f>($AJ$11*$AG$8*S15*$AG$25+$AJ$9*$AG$8*$AG$24*S15+$AG$15*$AG$16*R15*$AG$24)</f>
        <v>7725</v>
      </c>
      <c r="Y15" s="96">
        <f t="shared" si="7"/>
        <v>15511300.457709046</v>
      </c>
      <c r="Z15" s="96">
        <f t="shared" si="8"/>
        <v>326563.39692547999</v>
      </c>
      <c r="AA15" s="96">
        <f t="shared" si="9"/>
        <v>21540.08820376408</v>
      </c>
      <c r="AB15" s="97">
        <f t="shared" si="10"/>
        <v>44774.923081752393</v>
      </c>
      <c r="AD15" s="98">
        <f t="shared" si="11"/>
        <v>15911903.865920041</v>
      </c>
      <c r="AE15" s="216"/>
      <c r="AF15" s="112" t="s">
        <v>60</v>
      </c>
      <c r="AG15" s="54">
        <v>80</v>
      </c>
      <c r="AH15" s="68" t="s">
        <v>50</v>
      </c>
      <c r="AI15" s="54">
        <v>0.08</v>
      </c>
      <c r="AJ15" s="69" t="s">
        <v>51</v>
      </c>
    </row>
    <row r="16" spans="1:36" ht="15.6" x14ac:dyDescent="0.3">
      <c r="A16" s="82">
        <f t="shared" si="12"/>
        <v>2022</v>
      </c>
      <c r="B16" s="83">
        <f>'[4]Szenario 1'!$H16</f>
        <v>12408.413891099233</v>
      </c>
      <c r="C16" s="83">
        <f>'[4]Szenario 1'!$K16</f>
        <v>1284.7671742844145</v>
      </c>
      <c r="D16" s="84">
        <f>'[4]Szenario 2'!$H16</f>
        <v>12763.494132285157</v>
      </c>
      <c r="E16" s="84">
        <f>'[4]Szenario 2'!$K16</f>
        <v>1321.532182456805</v>
      </c>
      <c r="F16" s="85">
        <f>'[4]Szenario 3'!$H16</f>
        <v>13101.080493090543</v>
      </c>
      <c r="G16" s="86">
        <f>'[4]Szenario 3'!$K16</f>
        <v>1356.4858742545948</v>
      </c>
      <c r="H16" s="191"/>
      <c r="I16" s="102">
        <f>'[5]Szenario 1'!$F16</f>
        <v>5.1767815838748765E-3</v>
      </c>
      <c r="J16" s="103">
        <f>'[5]Szenario 2'!$F16</f>
        <v>1.1506331109126255E-2</v>
      </c>
      <c r="K16" s="104">
        <f>'[5]Szenario 3'!$F16</f>
        <v>1.5306122448979591E-2</v>
      </c>
      <c r="L16" s="191"/>
      <c r="M16" s="105">
        <f>'[6]E-Auto'!$E14*(1/100)</f>
        <v>9.2705806451612929E-2</v>
      </c>
      <c r="O16" s="91">
        <f t="shared" si="13"/>
        <v>16351.279999999999</v>
      </c>
      <c r="P16" s="92">
        <f t="shared" si="2"/>
        <v>1693.0115311999998</v>
      </c>
      <c r="Q16" s="191"/>
      <c r="R16" s="93">
        <f t="shared" si="3"/>
        <v>1</v>
      </c>
      <c r="S16" s="94">
        <f t="shared" si="4"/>
        <v>1</v>
      </c>
      <c r="T16" s="191"/>
      <c r="U16" s="95">
        <f t="shared" si="5"/>
        <v>8.6002206287028871E-2</v>
      </c>
      <c r="V16" s="94">
        <f t="shared" si="6"/>
        <v>4.0000000737842158E-3</v>
      </c>
      <c r="W16" s="191"/>
      <c r="X16" s="145">
        <f t="shared" ref="X16:X54" si="14">($AJ$11*$AG$8*S16*$AG$25+$AJ$9*$AG$8*$AG$24*S16+$AG$15*$AG$16*R16*$AG$24)</f>
        <v>7725</v>
      </c>
      <c r="Y16" s="96">
        <f t="shared" si="7"/>
        <v>16227275.169700706</v>
      </c>
      <c r="Z16" s="96">
        <f t="shared" si="8"/>
        <v>341635.55370665598</v>
      </c>
      <c r="AA16" s="96">
        <f t="shared" si="9"/>
        <v>22059.318421851891</v>
      </c>
      <c r="AB16" s="97">
        <f t="shared" si="10"/>
        <v>46841.457993217882</v>
      </c>
      <c r="AD16" s="98">
        <f t="shared" si="11"/>
        <v>16645536.499822432</v>
      </c>
      <c r="AE16" s="216"/>
      <c r="AF16" s="81" t="s">
        <v>61</v>
      </c>
      <c r="AG16" s="54">
        <v>6</v>
      </c>
      <c r="AH16" s="68" t="s">
        <v>50</v>
      </c>
      <c r="AI16" s="68"/>
      <c r="AJ16" s="69"/>
    </row>
    <row r="17" spans="1:36" ht="15.6" x14ac:dyDescent="0.3">
      <c r="A17" s="82">
        <f t="shared" si="12"/>
        <v>2023</v>
      </c>
      <c r="B17" s="83">
        <f>'[4]Szenario 1'!$H17</f>
        <v>12472.649539615772</v>
      </c>
      <c r="C17" s="83">
        <f>'[4]Szenario 1'!$K17</f>
        <v>1291.418133331817</v>
      </c>
      <c r="D17" s="84">
        <f>'[4]Szenario 2'!$H17</f>
        <v>12886.909820999348</v>
      </c>
      <c r="E17" s="84">
        <f>'[4]Szenario 2'!$K17</f>
        <v>1334.3106428662725</v>
      </c>
      <c r="F17" s="85">
        <f>'[4]Szenario 3'!$H17</f>
        <v>13280.760575272299</v>
      </c>
      <c r="G17" s="86">
        <f>'[4]Szenario 3'!$K17</f>
        <v>1375.0899499636937</v>
      </c>
      <c r="H17" s="191"/>
      <c r="I17" s="102">
        <f>'[5]Szenario 1'!$F17</f>
        <v>5.150120534735919E-3</v>
      </c>
      <c r="J17" s="103">
        <f>'[5]Szenario 2'!$F17</f>
        <v>1.1375441512570122E-2</v>
      </c>
      <c r="K17" s="104">
        <f>'[5]Szenario 3'!$F17</f>
        <v>1.507537688442211E-2</v>
      </c>
      <c r="L17" s="191"/>
      <c r="M17" s="105">
        <f>'[6]E-Auto'!$E15*(1/100)</f>
        <v>0.1215377419354839</v>
      </c>
      <c r="O17" s="91">
        <f t="shared" si="13"/>
        <v>17072.66</v>
      </c>
      <c r="P17" s="92">
        <f t="shared" si="2"/>
        <v>1767.7032164</v>
      </c>
      <c r="Q17" s="191"/>
      <c r="R17" s="93">
        <f t="shared" si="3"/>
        <v>1</v>
      </c>
      <c r="S17" s="94">
        <f t="shared" si="4"/>
        <v>1</v>
      </c>
      <c r="T17" s="191"/>
      <c r="U17" s="95">
        <f t="shared" si="5"/>
        <v>8.6002622163427273E-2</v>
      </c>
      <c r="V17" s="94">
        <f t="shared" si="6"/>
        <v>4.0000000876922502E-3</v>
      </c>
      <c r="W17" s="191"/>
      <c r="X17" s="145">
        <f t="shared" si="14"/>
        <v>7725</v>
      </c>
      <c r="Y17" s="96">
        <f t="shared" si="7"/>
        <v>16943266.053959355</v>
      </c>
      <c r="Z17" s="96">
        <f t="shared" si="8"/>
        <v>356707.71048783191</v>
      </c>
      <c r="AA17" s="96">
        <f t="shared" si="9"/>
        <v>22536.643254733026</v>
      </c>
      <c r="AB17" s="97">
        <f t="shared" si="10"/>
        <v>48907.992904683386</v>
      </c>
      <c r="AD17" s="98">
        <f t="shared" si="11"/>
        <v>17379143.400606602</v>
      </c>
      <c r="AE17" s="216"/>
      <c r="AF17" s="245" t="s">
        <v>62</v>
      </c>
      <c r="AG17" s="99"/>
      <c r="AH17" s="248"/>
      <c r="AI17" s="68"/>
      <c r="AJ17" s="69"/>
    </row>
    <row r="18" spans="1:36" ht="15.6" x14ac:dyDescent="0.3">
      <c r="A18" s="82">
        <f t="shared" si="12"/>
        <v>2024</v>
      </c>
      <c r="B18" s="83">
        <f>'[4]Szenario 1'!$H18</f>
        <v>12536.885188132312</v>
      </c>
      <c r="C18" s="83">
        <f>'[4]Szenario 1'!$K18</f>
        <v>1298.0690923792195</v>
      </c>
      <c r="D18" s="84">
        <f>'[4]Szenario 2'!$H18</f>
        <v>13010.325509713541</v>
      </c>
      <c r="E18" s="84">
        <f>'[4]Szenario 2'!$K18</f>
        <v>1347.0891032757399</v>
      </c>
      <c r="F18" s="85">
        <f>'[4]Szenario 3'!$H18</f>
        <v>13460.440657454055</v>
      </c>
      <c r="G18" s="86">
        <f>'[4]Szenario 3'!$K18</f>
        <v>1393.6940256727928</v>
      </c>
      <c r="H18" s="191"/>
      <c r="I18" s="102">
        <f>'[5]Szenario 1'!$F18</f>
        <v>5.1237326937752098E-3</v>
      </c>
      <c r="J18" s="103">
        <f>'[5]Szenario 2'!$F18</f>
        <v>1.124749627651379E-2</v>
      </c>
      <c r="K18" s="104">
        <f>'[5]Szenario 3'!$F18</f>
        <v>1.4851485148514851E-2</v>
      </c>
      <c r="L18" s="191"/>
      <c r="M18" s="105">
        <f>'[6]E-Auto'!$E16*(1/100)</f>
        <v>0.15036967741935489</v>
      </c>
      <c r="O18" s="91">
        <f t="shared" si="13"/>
        <v>17794.04</v>
      </c>
      <c r="P18" s="92">
        <f t="shared" si="2"/>
        <v>1842.3949015999999</v>
      </c>
      <c r="Q18" s="191"/>
      <c r="R18" s="93">
        <f t="shared" si="3"/>
        <v>1</v>
      </c>
      <c r="S18" s="94">
        <f t="shared" si="4"/>
        <v>1</v>
      </c>
      <c r="T18" s="191"/>
      <c r="U18" s="95">
        <f t="shared" si="5"/>
        <v>8.6003094234611888E-2</v>
      </c>
      <c r="V18" s="94">
        <f t="shared" si="6"/>
        <v>4.0000001034795896E-3</v>
      </c>
      <c r="W18" s="191"/>
      <c r="X18" s="145">
        <f t="shared" si="14"/>
        <v>7725</v>
      </c>
      <c r="Y18" s="96">
        <f t="shared" si="7"/>
        <v>17659275.345271789</v>
      </c>
      <c r="Z18" s="96">
        <f t="shared" si="8"/>
        <v>371779.86726900795</v>
      </c>
      <c r="AA18" s="96">
        <f t="shared" si="9"/>
        <v>22972.062702407478</v>
      </c>
      <c r="AB18" s="97">
        <f t="shared" si="10"/>
        <v>50974.527816148882</v>
      </c>
      <c r="AD18" s="98">
        <f t="shared" si="11"/>
        <v>18112726.803059354</v>
      </c>
      <c r="AE18" s="216"/>
      <c r="AF18" s="246"/>
      <c r="AG18" s="106">
        <v>60000</v>
      </c>
      <c r="AH18" s="248"/>
      <c r="AI18" s="68"/>
      <c r="AJ18" s="69"/>
    </row>
    <row r="19" spans="1:36" ht="15.6" x14ac:dyDescent="0.3">
      <c r="A19" s="82">
        <f t="shared" si="12"/>
        <v>2025</v>
      </c>
      <c r="B19" s="83">
        <f>'[4]Szenario 1'!$H19</f>
        <v>12601.120836648852</v>
      </c>
      <c r="C19" s="83">
        <f>'[4]Szenario 1'!$K19</f>
        <v>1304.7200514266219</v>
      </c>
      <c r="D19" s="84">
        <f>'[4]Szenario 2'!$H19</f>
        <v>13133.741198427733</v>
      </c>
      <c r="E19" s="84">
        <f>'[4]Szenario 2'!$K19</f>
        <v>1359.8675636852074</v>
      </c>
      <c r="F19" s="85">
        <f>'[4]Szenario 3'!$H19</f>
        <v>13640.120739635813</v>
      </c>
      <c r="G19" s="86">
        <f>'[4]Szenario 3'!$K19</f>
        <v>1412.2981013818919</v>
      </c>
      <c r="H19" s="191"/>
      <c r="I19" s="102">
        <f>'[5]Szenario 1'!$F19</f>
        <v>5.0976138828633406E-3</v>
      </c>
      <c r="J19" s="103">
        <f>'[5]Szenario 2'!$F19</f>
        <v>1.1122397155916709E-2</v>
      </c>
      <c r="K19" s="104">
        <f>'[5]Szenario 3'!$F19</f>
        <v>1.4634146341463415E-2</v>
      </c>
      <c r="L19" s="191"/>
      <c r="M19" s="105">
        <f>'[6]E-Auto'!$E17*(1/100)</f>
        <v>0.17920161290322587</v>
      </c>
      <c r="O19" s="91">
        <f t="shared" si="13"/>
        <v>18515.419999999998</v>
      </c>
      <c r="P19" s="92">
        <f t="shared" si="2"/>
        <v>1917.0865867999996</v>
      </c>
      <c r="Q19" s="191"/>
      <c r="R19" s="93">
        <f t="shared" si="3"/>
        <v>1</v>
      </c>
      <c r="S19" s="94">
        <f t="shared" si="4"/>
        <v>1</v>
      </c>
      <c r="T19" s="191"/>
      <c r="U19" s="95">
        <f t="shared" si="5"/>
        <v>8.60036273483233E-2</v>
      </c>
      <c r="V19" s="94">
        <f t="shared" si="6"/>
        <v>4.0000001213083567E-3</v>
      </c>
      <c r="W19" s="191"/>
      <c r="X19" s="145">
        <f t="shared" si="14"/>
        <v>7725</v>
      </c>
      <c r="Y19" s="96">
        <f t="shared" si="7"/>
        <v>18375305.475428227</v>
      </c>
      <c r="Z19" s="96">
        <f t="shared" si="8"/>
        <v>386852.02405018394</v>
      </c>
      <c r="AA19" s="96">
        <f t="shared" si="9"/>
        <v>23365.576764875255</v>
      </c>
      <c r="AB19" s="97">
        <f t="shared" si="10"/>
        <v>53041.062727614364</v>
      </c>
      <c r="AD19" s="98">
        <f t="shared" si="11"/>
        <v>18846289.1389709</v>
      </c>
      <c r="AE19" s="216"/>
      <c r="AF19" s="247"/>
      <c r="AG19" s="99"/>
      <c r="AH19" s="248"/>
      <c r="AI19" s="68"/>
      <c r="AJ19" s="69"/>
    </row>
    <row r="20" spans="1:36" ht="16.2" thickBot="1" x14ac:dyDescent="0.35">
      <c r="A20" s="82">
        <f t="shared" si="12"/>
        <v>2026</v>
      </c>
      <c r="B20" s="83">
        <f>'[4]Szenario 1'!$H20</f>
        <v>12665.356485165392</v>
      </c>
      <c r="C20" s="83">
        <f>'[4]Szenario 1'!$K20</f>
        <v>1311.3710104740246</v>
      </c>
      <c r="D20" s="84">
        <f>'[4]Szenario 2'!$H20</f>
        <v>13257.156887141928</v>
      </c>
      <c r="E20" s="84">
        <f>'[4]Szenario 2'!$K20</f>
        <v>1372.6460240946751</v>
      </c>
      <c r="F20" s="85">
        <f>'[4]Szenario 3'!$H20</f>
        <v>13819.800821817569</v>
      </c>
      <c r="G20" s="86">
        <f>'[4]Szenario 3'!$K20</f>
        <v>1430.902177090991</v>
      </c>
      <c r="H20" s="191"/>
      <c r="I20" s="102">
        <f>'[5]Szenario 1'!$F20</f>
        <v>5.0717600086327827E-3</v>
      </c>
      <c r="J20" s="103">
        <f>'[5]Szenario 2'!$F20</f>
        <v>1.1000050228539856E-2</v>
      </c>
      <c r="K20" s="104">
        <f>'[5]Szenario 3'!$F20</f>
        <v>1.4423076923076924E-2</v>
      </c>
      <c r="L20" s="191"/>
      <c r="M20" s="105">
        <f>'[6]E-Auto'!$E18*(1/100)</f>
        <v>0.20803354838709684</v>
      </c>
      <c r="O20" s="91">
        <f t="shared" si="13"/>
        <v>19236.8</v>
      </c>
      <c r="P20" s="92">
        <f t="shared" si="2"/>
        <v>1991.7782719999998</v>
      </c>
      <c r="Q20" s="191"/>
      <c r="R20" s="93">
        <f t="shared" si="3"/>
        <v>1</v>
      </c>
      <c r="S20" s="94">
        <f t="shared" si="4"/>
        <v>1</v>
      </c>
      <c r="T20" s="191"/>
      <c r="U20" s="95">
        <f t="shared" si="5"/>
        <v>8.60042265528983E-2</v>
      </c>
      <c r="V20" s="94">
        <f t="shared" si="6"/>
        <v>4.0000001413473809E-3</v>
      </c>
      <c r="W20" s="191"/>
      <c r="X20" s="145">
        <f t="shared" si="14"/>
        <v>7725</v>
      </c>
      <c r="Y20" s="96">
        <f t="shared" si="7"/>
        <v>19091359.081546448</v>
      </c>
      <c r="Z20" s="96">
        <f t="shared" si="8"/>
        <v>401924.18083135987</v>
      </c>
      <c r="AA20" s="96">
        <f t="shared" si="9"/>
        <v>23717.185442136361</v>
      </c>
      <c r="AB20" s="97">
        <f t="shared" si="10"/>
        <v>55107.597639079875</v>
      </c>
      <c r="AD20" s="98">
        <f t="shared" si="11"/>
        <v>19579833.045459025</v>
      </c>
      <c r="AE20" s="216"/>
      <c r="AF20" s="107" t="s">
        <v>57</v>
      </c>
      <c r="AG20" s="108">
        <v>30</v>
      </c>
      <c r="AH20" s="109" t="s">
        <v>58</v>
      </c>
      <c r="AI20" s="109"/>
      <c r="AJ20" s="110"/>
    </row>
    <row r="21" spans="1:36" ht="16.2" thickBot="1" x14ac:dyDescent="0.35">
      <c r="A21" s="82">
        <f t="shared" si="12"/>
        <v>2027</v>
      </c>
      <c r="B21" s="83">
        <f>'[4]Szenario 1'!$H21</f>
        <v>12729.59213368193</v>
      </c>
      <c r="C21" s="83">
        <f>'[4]Szenario 1'!$K21</f>
        <v>1318.0219695214269</v>
      </c>
      <c r="D21" s="84">
        <f>'[4]Szenario 2'!$H21</f>
        <v>13380.57257585612</v>
      </c>
      <c r="E21" s="84">
        <f>'[4]Szenario 2'!$K21</f>
        <v>1385.4244845041426</v>
      </c>
      <c r="F21" s="85">
        <f>'[4]Szenario 3'!$H21</f>
        <v>13999.480903999325</v>
      </c>
      <c r="G21" s="86">
        <f>'[4]Szenario 3'!$K21</f>
        <v>1449.5062528000901</v>
      </c>
      <c r="H21" s="191"/>
      <c r="I21" s="102">
        <f>'[5]Szenario 1'!$F21</f>
        <v>5.0461670603392742E-3</v>
      </c>
      <c r="J21" s="103">
        <f>'[5]Szenario 2'!$F21</f>
        <v>1.0880365659777425E-2</v>
      </c>
      <c r="K21" s="104">
        <f>'[5]Szenario 3'!$F21</f>
        <v>1.4218009478672985E-2</v>
      </c>
      <c r="L21" s="191"/>
      <c r="M21" s="105">
        <f>'[6]E-Auto'!$E19*(1/100)</f>
        <v>0.23686548387096781</v>
      </c>
      <c r="O21" s="91">
        <f t="shared" si="13"/>
        <v>19958.18</v>
      </c>
      <c r="P21" s="92">
        <f t="shared" si="2"/>
        <v>2066.4699572</v>
      </c>
      <c r="Q21" s="191"/>
      <c r="R21" s="93">
        <f t="shared" si="3"/>
        <v>1</v>
      </c>
      <c r="S21" s="94">
        <f t="shared" si="4"/>
        <v>1</v>
      </c>
      <c r="T21" s="191"/>
      <c r="U21" s="95">
        <f t="shared" si="5"/>
        <v>8.60048970972698E-2</v>
      </c>
      <c r="V21" s="94">
        <f t="shared" si="6"/>
        <v>4.0000001637722016E-3</v>
      </c>
      <c r="W21" s="191"/>
      <c r="X21" s="145">
        <f t="shared" si="14"/>
        <v>7725</v>
      </c>
      <c r="Y21" s="96">
        <f t="shared" si="7"/>
        <v>19807439.014395848</v>
      </c>
      <c r="Z21" s="96">
        <f t="shared" si="8"/>
        <v>416996.33761253592</v>
      </c>
      <c r="AA21" s="96">
        <f t="shared" si="9"/>
        <v>24026.888734190787</v>
      </c>
      <c r="AB21" s="97">
        <f t="shared" si="10"/>
        <v>57174.132550545364</v>
      </c>
      <c r="AD21" s="98">
        <f t="shared" si="11"/>
        <v>20313361.37329312</v>
      </c>
      <c r="AE21" s="216"/>
    </row>
    <row r="22" spans="1:36" ht="16.2" thickBot="1" x14ac:dyDescent="0.35">
      <c r="A22" s="82">
        <f t="shared" si="12"/>
        <v>2028</v>
      </c>
      <c r="B22" s="83">
        <f>'[4]Szenario 1'!$H22</f>
        <v>12793.827782198468</v>
      </c>
      <c r="C22" s="83">
        <f>'[4]Szenario 1'!$K22</f>
        <v>1324.6729285688293</v>
      </c>
      <c r="D22" s="84">
        <f>'[4]Szenario 2'!$H22</f>
        <v>13503.988264570315</v>
      </c>
      <c r="E22" s="84">
        <f>'[4]Szenario 2'!$K22</f>
        <v>1398.2029449136103</v>
      </c>
      <c r="F22" s="85">
        <f>'[4]Szenario 3'!$H22</f>
        <v>14179.160986181081</v>
      </c>
      <c r="G22" s="86">
        <f>'[4]Szenario 3'!$K22</f>
        <v>1468.110328509189</v>
      </c>
      <c r="H22" s="191"/>
      <c r="I22" s="102">
        <f>'[5]Szenario 1'!$F22</f>
        <v>5.0208311077876294E-3</v>
      </c>
      <c r="J22" s="103">
        <f>'[5]Szenario 2'!$F22</f>
        <v>1.0763257482675578E-2</v>
      </c>
      <c r="K22" s="104">
        <f>'[5]Szenario 3'!$F22</f>
        <v>1.4018691588785047E-2</v>
      </c>
      <c r="L22" s="191"/>
      <c r="M22" s="105">
        <f>'[6]E-Auto'!$E20*(1/100)</f>
        <v>0.26569741935483882</v>
      </c>
      <c r="O22" s="91">
        <f t="shared" si="13"/>
        <v>20679.559999999998</v>
      </c>
      <c r="P22" s="92">
        <f t="shared" si="2"/>
        <v>2141.1616423999994</v>
      </c>
      <c r="Q22" s="191"/>
      <c r="R22" s="93">
        <f t="shared" si="3"/>
        <v>1</v>
      </c>
      <c r="S22" s="94">
        <f t="shared" si="4"/>
        <v>1</v>
      </c>
      <c r="T22" s="191"/>
      <c r="U22" s="95">
        <f t="shared" si="5"/>
        <v>8.6005644430966893E-2</v>
      </c>
      <c r="V22" s="94">
        <f t="shared" si="6"/>
        <v>4.0000001887650653E-3</v>
      </c>
      <c r="W22" s="191"/>
      <c r="X22" s="145">
        <f t="shared" si="14"/>
        <v>7725</v>
      </c>
      <c r="Y22" s="96">
        <f t="shared" si="7"/>
        <v>20523548.346721541</v>
      </c>
      <c r="Z22" s="96">
        <f t="shared" si="8"/>
        <v>432068.49439371191</v>
      </c>
      <c r="AA22" s="96">
        <f t="shared" si="9"/>
        <v>24294.686641038537</v>
      </c>
      <c r="AB22" s="97">
        <f t="shared" si="10"/>
        <v>59240.667462010861</v>
      </c>
      <c r="AD22" s="98">
        <f t="shared" si="11"/>
        <v>21046877.195218299</v>
      </c>
      <c r="AE22" s="216"/>
      <c r="AF22" s="113" t="s">
        <v>63</v>
      </c>
      <c r="AG22" s="59"/>
      <c r="AH22" s="59"/>
      <c r="AI22" s="114" t="s">
        <v>64</v>
      </c>
      <c r="AJ22" s="115"/>
    </row>
    <row r="23" spans="1:36" ht="16.2" thickTop="1" x14ac:dyDescent="0.3">
      <c r="A23" s="82">
        <f t="shared" si="12"/>
        <v>2029</v>
      </c>
      <c r="B23" s="83">
        <f>'[4]Szenario 1'!$H23</f>
        <v>12858.063430715009</v>
      </c>
      <c r="C23" s="83">
        <f>'[4]Szenario 1'!$K23</f>
        <v>1331.3238876162318</v>
      </c>
      <c r="D23" s="84">
        <f>'[4]Szenario 2'!$H23</f>
        <v>13627.403953284507</v>
      </c>
      <c r="E23" s="84">
        <f>'[4]Szenario 2'!$K23</f>
        <v>1410.9814053230778</v>
      </c>
      <c r="F23" s="85">
        <f>'[4]Szenario 3'!$H23</f>
        <v>14358.841068362839</v>
      </c>
      <c r="G23" s="86">
        <f>'[4]Szenario 3'!$K23</f>
        <v>1486.7144042182883</v>
      </c>
      <c r="H23" s="191"/>
      <c r="I23" s="102">
        <f>'[5]Szenario 1'!$F23</f>
        <v>4.9957482993197282E-3</v>
      </c>
      <c r="J23" s="103">
        <f>'[5]Szenario 2'!$F23</f>
        <v>1.0648643392006224E-2</v>
      </c>
      <c r="K23" s="104">
        <f>'[5]Szenario 3'!$F23</f>
        <v>1.3824884792626729E-2</v>
      </c>
      <c r="L23" s="191"/>
      <c r="M23" s="105">
        <f>'[6]E-Auto'!$E21*(1/100)</f>
        <v>0.29452935483870979</v>
      </c>
      <c r="O23" s="91">
        <f t="shared" si="13"/>
        <v>21400.940000000002</v>
      </c>
      <c r="P23" s="92">
        <f t="shared" si="2"/>
        <v>2215.8533276000003</v>
      </c>
      <c r="Q23" s="191"/>
      <c r="R23" s="93">
        <f t="shared" si="3"/>
        <v>1</v>
      </c>
      <c r="S23" s="94">
        <f t="shared" si="4"/>
        <v>1</v>
      </c>
      <c r="T23" s="191"/>
      <c r="U23" s="95">
        <f t="shared" si="5"/>
        <v>8.6006474204114849E-2</v>
      </c>
      <c r="V23" s="94">
        <f t="shared" si="6"/>
        <v>4.0000002165149267E-3</v>
      </c>
      <c r="W23" s="191"/>
      <c r="X23" s="145">
        <f t="shared" si="14"/>
        <v>7725</v>
      </c>
      <c r="Y23" s="96">
        <f t="shared" si="7"/>
        <v>21239690.381568454</v>
      </c>
      <c r="Z23" s="96">
        <f t="shared" si="8"/>
        <v>447140.65117488796</v>
      </c>
      <c r="AA23" s="96">
        <f t="shared" si="9"/>
        <v>24520.579162679613</v>
      </c>
      <c r="AB23" s="97">
        <f t="shared" si="10"/>
        <v>61307.202373476372</v>
      </c>
      <c r="AD23" s="98">
        <f t="shared" si="11"/>
        <v>21780383.814279497</v>
      </c>
      <c r="AE23" s="216"/>
      <c r="AF23" s="116" t="s">
        <v>65</v>
      </c>
      <c r="AG23" s="68"/>
      <c r="AH23" s="68"/>
      <c r="AI23" s="100" t="s">
        <v>66</v>
      </c>
      <c r="AJ23" s="117" t="s">
        <v>67</v>
      </c>
    </row>
    <row r="24" spans="1:36" ht="15.6" x14ac:dyDescent="0.3">
      <c r="A24" s="82">
        <f t="shared" si="12"/>
        <v>2030</v>
      </c>
      <c r="B24" s="83">
        <f>'[4]Szenario 1'!$H24</f>
        <v>12922.299079231549</v>
      </c>
      <c r="C24" s="83">
        <f>'[4]Szenario 1'!$K24</f>
        <v>1337.9748466636345</v>
      </c>
      <c r="D24" s="84">
        <f>'[4]Szenario 2'!$H24</f>
        <v>13750.819641998702</v>
      </c>
      <c r="E24" s="84">
        <f>'[4]Szenario 2'!$K24</f>
        <v>1423.7598657325454</v>
      </c>
      <c r="F24" s="85">
        <f>'[4]Szenario 3'!$H24</f>
        <v>14538.521150544595</v>
      </c>
      <c r="G24" s="86">
        <f>'[4]Szenario 3'!$K24</f>
        <v>1505.3184799273872</v>
      </c>
      <c r="H24" s="191"/>
      <c r="I24" s="102">
        <f>'[5]Szenario 1'!$F24</f>
        <v>4.9709148598625066E-3</v>
      </c>
      <c r="J24" s="103">
        <f>'[5]Szenario 2'!$F24</f>
        <v>1.0536444551359153E-2</v>
      </c>
      <c r="K24" s="104">
        <f>'[5]Szenario 3'!$F24</f>
        <v>1.3636363636363636E-2</v>
      </c>
      <c r="L24" s="191"/>
      <c r="M24" s="105">
        <f>'[6]E-Auto'!$E22*(1/100)</f>
        <v>0.32336129032258071</v>
      </c>
      <c r="O24" s="91">
        <f t="shared" si="13"/>
        <v>22122.32</v>
      </c>
      <c r="P24" s="92">
        <f t="shared" si="2"/>
        <v>2290.5450127999998</v>
      </c>
      <c r="Q24" s="191"/>
      <c r="R24" s="93">
        <f t="shared" si="3"/>
        <v>1</v>
      </c>
      <c r="S24" s="94">
        <f t="shared" si="4"/>
        <v>1</v>
      </c>
      <c r="T24" s="191"/>
      <c r="U24" s="95">
        <f t="shared" si="5"/>
        <v>8.600739226743509E-2</v>
      </c>
      <c r="V24" s="94">
        <f t="shared" si="6"/>
        <v>4.0000002472174523E-3</v>
      </c>
      <c r="W24" s="191"/>
      <c r="X24" s="145">
        <f t="shared" si="14"/>
        <v>7725</v>
      </c>
      <c r="Y24" s="96">
        <f t="shared" si="7"/>
        <v>21955868.660605405</v>
      </c>
      <c r="Z24" s="96">
        <f t="shared" si="8"/>
        <v>462212.80795606395</v>
      </c>
      <c r="AA24" s="96">
        <f t="shared" si="9"/>
        <v>24704.566299114009</v>
      </c>
      <c r="AB24" s="97">
        <f t="shared" si="10"/>
        <v>63373.737284941839</v>
      </c>
      <c r="AD24" s="98">
        <f t="shared" si="11"/>
        <v>22513884.772145525</v>
      </c>
      <c r="AE24" s="216"/>
      <c r="AF24" s="118" t="s">
        <v>68</v>
      </c>
      <c r="AG24" s="54">
        <v>5</v>
      </c>
      <c r="AH24" s="68" t="s">
        <v>69</v>
      </c>
      <c r="AI24" s="100" t="s">
        <v>70</v>
      </c>
      <c r="AJ24" s="117" t="s">
        <v>71</v>
      </c>
    </row>
    <row r="25" spans="1:36" ht="15.6" x14ac:dyDescent="0.3">
      <c r="A25" s="82">
        <f t="shared" si="12"/>
        <v>2031</v>
      </c>
      <c r="B25" s="83">
        <f>'[4]Szenario 1'!$H25</f>
        <v>12986.534727748087</v>
      </c>
      <c r="C25" s="83">
        <f>'[4]Szenario 1'!$K25</f>
        <v>1344.6258057110367</v>
      </c>
      <c r="D25" s="84">
        <f>'[4]Szenario 2'!$H25</f>
        <v>13874.235330712894</v>
      </c>
      <c r="E25" s="84">
        <f>'[4]Szenario 2'!$K25</f>
        <v>1436.5383261420129</v>
      </c>
      <c r="F25" s="85">
        <f>'[4]Szenario 3'!$H25</f>
        <v>14718.201232726351</v>
      </c>
      <c r="G25" s="86">
        <f>'[4]Szenario 3'!$K25</f>
        <v>1523.9225556364863</v>
      </c>
      <c r="H25" s="191"/>
      <c r="I25" s="102">
        <f>'[5]Szenario 1'!$F25</f>
        <v>4.9463270890338874E-3</v>
      </c>
      <c r="J25" s="103">
        <f>'[5]Szenario 2'!$F25</f>
        <v>1.0426585412302418E-2</v>
      </c>
      <c r="K25" s="104">
        <f>'[5]Szenario 3'!$F25</f>
        <v>1.3452914798206279E-2</v>
      </c>
      <c r="L25" s="191"/>
      <c r="M25" s="105">
        <f>'[6]E-Auto'!$E23*(1/100)</f>
        <v>0.35219322580645168</v>
      </c>
      <c r="O25" s="91">
        <f t="shared" si="13"/>
        <v>22843.699999999997</v>
      </c>
      <c r="P25" s="92">
        <f t="shared" si="2"/>
        <v>2365.2366979999997</v>
      </c>
      <c r="Q25" s="191"/>
      <c r="R25" s="93">
        <f t="shared" si="3"/>
        <v>1</v>
      </c>
      <c r="S25" s="94">
        <f t="shared" si="4"/>
        <v>1</v>
      </c>
      <c r="T25" s="191"/>
      <c r="U25" s="95">
        <f t="shared" si="5"/>
        <v>8.6008404672245173E-2</v>
      </c>
      <c r="V25" s="94">
        <f t="shared" si="6"/>
        <v>4.0000002810750123E-3</v>
      </c>
      <c r="W25" s="191"/>
      <c r="X25" s="145">
        <f t="shared" si="14"/>
        <v>7725</v>
      </c>
      <c r="Y25" s="96">
        <f t="shared" si="7"/>
        <v>22672086.972449198</v>
      </c>
      <c r="Z25" s="96">
        <f t="shared" si="8"/>
        <v>477284.96473723993</v>
      </c>
      <c r="AA25" s="96">
        <f t="shared" si="9"/>
        <v>24846.64805034173</v>
      </c>
      <c r="AB25" s="97">
        <f t="shared" si="10"/>
        <v>65440.272196407335</v>
      </c>
      <c r="AD25" s="98">
        <f t="shared" si="11"/>
        <v>23247383.857433189</v>
      </c>
      <c r="AE25" s="216"/>
      <c r="AF25" s="118" t="s">
        <v>72</v>
      </c>
      <c r="AG25" s="54">
        <v>30</v>
      </c>
      <c r="AH25" s="68" t="s">
        <v>69</v>
      </c>
      <c r="AI25" s="100" t="s">
        <v>73</v>
      </c>
      <c r="AJ25" s="117" t="s">
        <v>74</v>
      </c>
    </row>
    <row r="26" spans="1:36" ht="16.2" thickBot="1" x14ac:dyDescent="0.35">
      <c r="A26" s="82">
        <f t="shared" si="12"/>
        <v>2032</v>
      </c>
      <c r="B26" s="83">
        <f>'[4]Szenario 1'!$H26</f>
        <v>13050.770376264627</v>
      </c>
      <c r="C26" s="83">
        <f>'[4]Szenario 1'!$K26</f>
        <v>1351.2767647584394</v>
      </c>
      <c r="D26" s="84">
        <f>'[4]Szenario 2'!$H26</f>
        <v>13997.651019427089</v>
      </c>
      <c r="E26" s="84">
        <f>'[4]Szenario 2'!$K26</f>
        <v>1449.3167865514806</v>
      </c>
      <c r="F26" s="85">
        <f>'[4]Szenario 3'!$H26</f>
        <v>14897.881314908107</v>
      </c>
      <c r="G26" s="86">
        <f>'[4]Szenario 3'!$K26</f>
        <v>1542.5266313455852</v>
      </c>
      <c r="H26" s="191"/>
      <c r="I26" s="102">
        <f>'[5]Szenario 1'!$F26</f>
        <v>4.9219813593046396E-3</v>
      </c>
      <c r="J26" s="103">
        <f>'[5]Szenario 2'!$F26</f>
        <v>1.0318993544739198E-2</v>
      </c>
      <c r="K26" s="104">
        <f>'[5]Szenario 3'!$F26</f>
        <v>1.3274336283185841E-2</v>
      </c>
      <c r="L26" s="191"/>
      <c r="M26" s="105">
        <f>'[6]E-Auto'!$E24*(1/100)</f>
        <v>0.38102516129032266</v>
      </c>
      <c r="O26" s="91">
        <f t="shared" si="13"/>
        <v>23565.08</v>
      </c>
      <c r="P26" s="92">
        <f t="shared" si="2"/>
        <v>2439.9283832000001</v>
      </c>
      <c r="Q26" s="191"/>
      <c r="R26" s="93">
        <f t="shared" si="3"/>
        <v>1</v>
      </c>
      <c r="S26" s="94">
        <f t="shared" si="4"/>
        <v>1</v>
      </c>
      <c r="T26" s="191"/>
      <c r="U26" s="95">
        <f t="shared" si="5"/>
        <v>8.6009517670458863E-2</v>
      </c>
      <c r="V26" s="94">
        <f t="shared" si="6"/>
        <v>4.0000003182966877E-3</v>
      </c>
      <c r="W26" s="191"/>
      <c r="X26" s="145">
        <f t="shared" si="14"/>
        <v>7725</v>
      </c>
      <c r="Y26" s="96">
        <f t="shared" si="7"/>
        <v>23388349.360988721</v>
      </c>
      <c r="Z26" s="96">
        <f t="shared" si="8"/>
        <v>492357.1215184161</v>
      </c>
      <c r="AA26" s="96">
        <f t="shared" si="9"/>
        <v>24946.824416362786</v>
      </c>
      <c r="AB26" s="97">
        <f t="shared" si="10"/>
        <v>67506.807107872839</v>
      </c>
      <c r="AD26" s="98">
        <f t="shared" si="11"/>
        <v>23980885.114031371</v>
      </c>
      <c r="AE26" s="216"/>
      <c r="AF26" s="119" t="s">
        <v>75</v>
      </c>
      <c r="AG26" s="108">
        <f>(3750*AJ11*AG8)+(850*AJ9)+(4*130000)</f>
        <v>1160000</v>
      </c>
      <c r="AH26" s="109" t="s">
        <v>76</v>
      </c>
      <c r="AI26" s="120"/>
      <c r="AJ26" s="78"/>
    </row>
    <row r="27" spans="1:36" ht="16.2" thickBot="1" x14ac:dyDescent="0.35">
      <c r="A27" s="82">
        <f t="shared" si="12"/>
        <v>2033</v>
      </c>
      <c r="B27" s="83">
        <f>'[4]Szenario 1'!$H27</f>
        <v>13115.006024781167</v>
      </c>
      <c r="C27" s="83">
        <f>'[4]Szenario 1'!$K27</f>
        <v>1357.9277238058419</v>
      </c>
      <c r="D27" s="84">
        <f>'[4]Szenario 2'!$H27</f>
        <v>14121.066708141281</v>
      </c>
      <c r="E27" s="84">
        <f>'[4]Szenario 2'!$K27</f>
        <v>1462.0952469609481</v>
      </c>
      <c r="F27" s="85">
        <f>'[4]Szenario 3'!$H27</f>
        <v>15077.561397089865</v>
      </c>
      <c r="G27" s="86">
        <f>'[4]Szenario 3'!$K27</f>
        <v>1561.1307070546845</v>
      </c>
      <c r="H27" s="191"/>
      <c r="I27" s="102">
        <f>'[5]Szenario 1'!$F27</f>
        <v>4.8978741142142561E-3</v>
      </c>
      <c r="J27" s="103">
        <f>'[5]Szenario 2'!$F27</f>
        <v>1.0213599477660667E-2</v>
      </c>
      <c r="K27" s="104">
        <f>'[5]Szenario 3'!$F27</f>
        <v>1.3100436681222707E-2</v>
      </c>
      <c r="L27" s="191"/>
      <c r="M27" s="105">
        <f>'[6]E-Auto'!$E25*(1/100)</f>
        <v>0.40985709677419369</v>
      </c>
      <c r="O27" s="91">
        <f t="shared" si="13"/>
        <v>24286.46</v>
      </c>
      <c r="P27" s="92">
        <f t="shared" si="2"/>
        <v>2514.6200683999996</v>
      </c>
      <c r="Q27" s="191"/>
      <c r="R27" s="93">
        <f t="shared" si="3"/>
        <v>1</v>
      </c>
      <c r="S27" s="94">
        <f t="shared" si="4"/>
        <v>1</v>
      </c>
      <c r="T27" s="191"/>
      <c r="U27" s="95">
        <f t="shared" si="5"/>
        <v>8.6010737714586061E-2</v>
      </c>
      <c r="V27" s="94">
        <f t="shared" si="6"/>
        <v>4.0000003590982686E-3</v>
      </c>
      <c r="W27" s="191"/>
      <c r="X27" s="145">
        <f t="shared" si="14"/>
        <v>7725</v>
      </c>
      <c r="Y27" s="96">
        <f t="shared" si="7"/>
        <v>24104660.13370901</v>
      </c>
      <c r="Z27" s="96">
        <f t="shared" si="8"/>
        <v>507429.27829959197</v>
      </c>
      <c r="AA27" s="96">
        <f t="shared" si="9"/>
        <v>25005.095397177152</v>
      </c>
      <c r="AB27" s="97">
        <f t="shared" si="10"/>
        <v>69573.342019338335</v>
      </c>
      <c r="AD27" s="98">
        <f t="shared" si="11"/>
        <v>24714392.849425118</v>
      </c>
      <c r="AE27" s="216"/>
    </row>
    <row r="28" spans="1:36" ht="16.2" thickBot="1" x14ac:dyDescent="0.35">
      <c r="A28" s="82">
        <f t="shared" si="12"/>
        <v>2034</v>
      </c>
      <c r="B28" s="83">
        <f>'[4]Szenario 1'!$H28</f>
        <v>13179.241673297707</v>
      </c>
      <c r="C28" s="83">
        <f>'[4]Szenario 1'!$K28</f>
        <v>1364.5786828532446</v>
      </c>
      <c r="D28" s="84">
        <f>'[4]Szenario 2'!$H28</f>
        <v>14244.482396855472</v>
      </c>
      <c r="E28" s="84">
        <f>'[4]Szenario 2'!$K28</f>
        <v>1474.8737073704156</v>
      </c>
      <c r="F28" s="85">
        <f>'[4]Szenario 3'!$H28</f>
        <v>15257.241479271621</v>
      </c>
      <c r="G28" s="86">
        <f>'[4]Szenario 3'!$K28</f>
        <v>1579.7347827637834</v>
      </c>
      <c r="H28" s="191"/>
      <c r="I28" s="102">
        <f>'[5]Szenario 1'!$F28</f>
        <v>4.8740018666390125E-3</v>
      </c>
      <c r="J28" s="103">
        <f>'[5]Szenario 2'!$F28</f>
        <v>1.0110336549559116E-2</v>
      </c>
      <c r="K28" s="104">
        <f>'[5]Szenario 3'!$F28</f>
        <v>1.2931034482758621E-2</v>
      </c>
      <c r="L28" s="191"/>
      <c r="M28" s="105">
        <f>'[6]E-Auto'!$E26*(1/100)</f>
        <v>0.43868903225806466</v>
      </c>
      <c r="O28" s="91">
        <f t="shared" si="13"/>
        <v>25007.84</v>
      </c>
      <c r="P28" s="92">
        <f t="shared" si="2"/>
        <v>2589.3117536</v>
      </c>
      <c r="Q28" s="191"/>
      <c r="R28" s="93">
        <f t="shared" si="3"/>
        <v>1</v>
      </c>
      <c r="S28" s="94">
        <f t="shared" si="4"/>
        <v>1</v>
      </c>
      <c r="T28" s="191"/>
      <c r="U28" s="95">
        <f t="shared" si="5"/>
        <v>8.6012071457732847E-2</v>
      </c>
      <c r="V28" s="94">
        <f t="shared" si="6"/>
        <v>4.000000403702254E-3</v>
      </c>
      <c r="W28" s="191"/>
      <c r="X28" s="145">
        <f t="shared" si="14"/>
        <v>7725</v>
      </c>
      <c r="Y28" s="96">
        <f t="shared" si="7"/>
        <v>24821023.870015379</v>
      </c>
      <c r="Z28" s="96">
        <f t="shared" si="8"/>
        <v>522501.43508076802</v>
      </c>
      <c r="AA28" s="96">
        <f t="shared" si="9"/>
        <v>25021.460992784843</v>
      </c>
      <c r="AB28" s="97">
        <f t="shared" si="10"/>
        <v>71639.876930803832</v>
      </c>
      <c r="AD28" s="98">
        <f t="shared" si="11"/>
        <v>25447911.643019732</v>
      </c>
      <c r="AE28" s="216"/>
      <c r="AF28" s="113" t="s">
        <v>77</v>
      </c>
      <c r="AG28" s="59"/>
      <c r="AH28" s="59"/>
      <c r="AI28" s="60"/>
    </row>
    <row r="29" spans="1:36" ht="16.2" thickTop="1" x14ac:dyDescent="0.3">
      <c r="A29" s="82">
        <f t="shared" si="12"/>
        <v>2035</v>
      </c>
      <c r="B29" s="83">
        <f>'[4]Szenario 1'!$H29</f>
        <v>13243.477321814247</v>
      </c>
      <c r="C29" s="83">
        <f>'[4]Szenario 1'!$K29</f>
        <v>1371.229641900647</v>
      </c>
      <c r="D29" s="84">
        <f>'[4]Szenario 2'!$H29</f>
        <v>14367.898085569666</v>
      </c>
      <c r="E29" s="84">
        <f>'[4]Szenario 2'!$K29</f>
        <v>1487.6521677798833</v>
      </c>
      <c r="F29" s="85">
        <f>'[4]Szenario 3'!$H29</f>
        <v>15436.921561453377</v>
      </c>
      <c r="G29" s="86">
        <f>'[4]Szenario 3'!$K29</f>
        <v>1598.3388584728825</v>
      </c>
      <c r="H29" s="191"/>
      <c r="I29" s="102">
        <f>'[5]Szenario 1'!$F29</f>
        <v>4.8503611971104227E-3</v>
      </c>
      <c r="J29" s="103">
        <f>'[5]Szenario 2'!$F29</f>
        <v>1.0009140767824496E-2</v>
      </c>
      <c r="K29" s="104">
        <f>'[5]Szenario 3'!$F29</f>
        <v>1.276595744680851E-2</v>
      </c>
      <c r="L29" s="191"/>
      <c r="M29" s="105">
        <f>'[6]E-Auto'!$E27*(1/100)</f>
        <v>0.46752096774193563</v>
      </c>
      <c r="O29" s="91">
        <f t="shared" si="13"/>
        <v>25729.22</v>
      </c>
      <c r="P29" s="92">
        <f t="shared" si="2"/>
        <v>2664.0034387999999</v>
      </c>
      <c r="Q29" s="191"/>
      <c r="R29" s="93">
        <f t="shared" si="3"/>
        <v>1</v>
      </c>
      <c r="S29" s="94">
        <f t="shared" si="4"/>
        <v>1</v>
      </c>
      <c r="T29" s="191"/>
      <c r="U29" s="95">
        <f t="shared" si="5"/>
        <v>8.6013525753601439E-2</v>
      </c>
      <c r="V29" s="94">
        <f t="shared" si="6"/>
        <v>4.0000004523378469E-3</v>
      </c>
      <c r="W29" s="191"/>
      <c r="X29" s="145">
        <f t="shared" si="14"/>
        <v>7725</v>
      </c>
      <c r="Y29" s="96">
        <f t="shared" si="7"/>
        <v>25537445.429557454</v>
      </c>
      <c r="Z29" s="96">
        <f t="shared" si="8"/>
        <v>537573.59186194406</v>
      </c>
      <c r="AA29" s="96">
        <f t="shared" si="9"/>
        <v>24995.921203185866</v>
      </c>
      <c r="AB29" s="97">
        <f t="shared" si="10"/>
        <v>73706.411842269328</v>
      </c>
      <c r="AD29" s="98">
        <f t="shared" si="11"/>
        <v>26181446.354464851</v>
      </c>
      <c r="AE29" s="216"/>
      <c r="AF29" s="116" t="s">
        <v>78</v>
      </c>
      <c r="AG29" s="54">
        <v>19.7</v>
      </c>
      <c r="AH29" s="68" t="s">
        <v>76</v>
      </c>
      <c r="AI29" s="69"/>
    </row>
    <row r="30" spans="1:36" ht="15.6" x14ac:dyDescent="0.3">
      <c r="A30" s="82">
        <f t="shared" si="12"/>
        <v>2036</v>
      </c>
      <c r="B30" s="83">
        <f>'[4]Szenario 1'!$H30</f>
        <v>13307.712970330787</v>
      </c>
      <c r="C30" s="83">
        <f>'[4]Szenario 1'!$K30</f>
        <v>1377.8806009480497</v>
      </c>
      <c r="D30" s="84">
        <f>'[4]Szenario 2'!$H30</f>
        <v>14491.313774283859</v>
      </c>
      <c r="E30" s="84">
        <f>'[4]Szenario 2'!$K30</f>
        <v>1500.4306281893507</v>
      </c>
      <c r="F30" s="85">
        <f>'[4]Szenario 3'!$H30</f>
        <v>15616.601643635135</v>
      </c>
      <c r="G30" s="86">
        <f>'[4]Szenario 3'!$K30</f>
        <v>1616.9429341819816</v>
      </c>
      <c r="H30" s="191"/>
      <c r="I30" s="102">
        <f>'[5]Szenario 1'!$F30</f>
        <v>4.8269487521823973E-3</v>
      </c>
      <c r="J30" s="103">
        <f>'[5]Szenario 2'!$F30</f>
        <v>9.9099506765011995E-3</v>
      </c>
      <c r="K30" s="104">
        <f>'[5]Szenario 3'!$F30</f>
        <v>1.2605042016806723E-2</v>
      </c>
      <c r="L30" s="191"/>
      <c r="M30" s="105">
        <f>'[6]E-Auto'!$E28*(1/100)</f>
        <v>0.49635290322580661</v>
      </c>
      <c r="O30" s="91">
        <f t="shared" si="13"/>
        <v>26450.6</v>
      </c>
      <c r="P30" s="92">
        <f t="shared" si="2"/>
        <v>2738.6951239999999</v>
      </c>
      <c r="Q30" s="191"/>
      <c r="R30" s="93">
        <f t="shared" si="3"/>
        <v>1</v>
      </c>
      <c r="S30" s="94">
        <f t="shared" si="4"/>
        <v>1</v>
      </c>
      <c r="T30" s="191"/>
      <c r="U30" s="95">
        <f>($AI$15/$AG$20)*(1+0.15*(O30/$AG$18)^4)+$AH$33</f>
        <v>8.6015107656490244E-2</v>
      </c>
      <c r="V30" s="94">
        <f t="shared" si="6"/>
        <v>4.0000005052409663E-3</v>
      </c>
      <c r="W30" s="191"/>
      <c r="X30" s="145">
        <f t="shared" si="14"/>
        <v>7725</v>
      </c>
      <c r="Y30" s="96">
        <f t="shared" si="7"/>
        <v>26253929.960553315</v>
      </c>
      <c r="Z30" s="96">
        <f t="shared" si="8"/>
        <v>552645.74864311994</v>
      </c>
      <c r="AA30" s="96">
        <f t="shared" si="9"/>
        <v>24928.476028380199</v>
      </c>
      <c r="AB30" s="97">
        <f t="shared" si="10"/>
        <v>75772.94675373481</v>
      </c>
      <c r="AD30" s="98">
        <f t="shared" si="11"/>
        <v>26915002.131978549</v>
      </c>
      <c r="AE30" s="216"/>
      <c r="AF30" s="81" t="s">
        <v>79</v>
      </c>
      <c r="AG30" s="54">
        <f>AG29*1.6</f>
        <v>31.52</v>
      </c>
      <c r="AH30" s="68" t="s">
        <v>76</v>
      </c>
      <c r="AI30" s="69"/>
    </row>
    <row r="31" spans="1:36" ht="16.2" thickBot="1" x14ac:dyDescent="0.35">
      <c r="A31" s="82">
        <f t="shared" si="12"/>
        <v>2037</v>
      </c>
      <c r="B31" s="83">
        <f>'[4]Szenario 1'!$H31</f>
        <v>13371.948618847327</v>
      </c>
      <c r="C31" s="83">
        <f>'[4]Szenario 1'!$K31</f>
        <v>1384.5315599954522</v>
      </c>
      <c r="D31" s="84">
        <f>'[4]Szenario 2'!$H31</f>
        <v>14614.729462998052</v>
      </c>
      <c r="E31" s="84">
        <f>'[4]Szenario 2'!$K31</f>
        <v>1513.2090885988182</v>
      </c>
      <c r="F31" s="85">
        <f>'[4]Szenario 3'!$H31</f>
        <v>15796.281725816891</v>
      </c>
      <c r="G31" s="86">
        <f>'[4]Szenario 3'!$K31</f>
        <v>1635.5470098910807</v>
      </c>
      <c r="H31" s="191"/>
      <c r="I31" s="102">
        <f>'[5]Szenario 1'!$F31</f>
        <v>4.8037612428454618E-3</v>
      </c>
      <c r="J31" s="103">
        <f>'[5]Szenario 2'!$F31</f>
        <v>9.8127072318308084E-3</v>
      </c>
      <c r="K31" s="104">
        <f>'[5]Szenario 3'!$F31</f>
        <v>1.2448132780082987E-2</v>
      </c>
      <c r="L31" s="191"/>
      <c r="M31" s="105">
        <f>'[6]E-Auto'!$E29*(1/100)</f>
        <v>0.52518483870967758</v>
      </c>
      <c r="O31" s="91">
        <f t="shared" si="13"/>
        <v>27171.98</v>
      </c>
      <c r="P31" s="92">
        <f t="shared" si="2"/>
        <v>2813.3868091999998</v>
      </c>
      <c r="Q31" s="191"/>
      <c r="R31" s="93">
        <f t="shared" si="3"/>
        <v>1</v>
      </c>
      <c r="S31" s="94">
        <f t="shared" si="4"/>
        <v>1</v>
      </c>
      <c r="T31" s="191"/>
      <c r="U31" s="95">
        <f t="shared" ref="U31:U54" si="15">($AI$15/$AG$20)*(1+0.15*(O31/$AG$18)^4)+$AH$33</f>
        <v>8.6016824421293825E-2</v>
      </c>
      <c r="V31" s="94">
        <f t="shared" si="6"/>
        <v>4.0000005626542323E-3</v>
      </c>
      <c r="W31" s="191"/>
      <c r="X31" s="145">
        <f t="shared" si="14"/>
        <v>7725</v>
      </c>
      <c r="Y31" s="96">
        <f t="shared" si="7"/>
        <v>26970482.908113573</v>
      </c>
      <c r="Z31" s="96">
        <f t="shared" si="8"/>
        <v>567717.90542429604</v>
      </c>
      <c r="AA31" s="96">
        <f t="shared" si="9"/>
        <v>24819.125468367871</v>
      </c>
      <c r="AB31" s="97">
        <f t="shared" si="10"/>
        <v>77839.481665200336</v>
      </c>
      <c r="AD31" s="98">
        <f t="shared" si="11"/>
        <v>27648584.420671441</v>
      </c>
      <c r="AE31" s="216"/>
      <c r="AF31" s="121" t="s">
        <v>80</v>
      </c>
      <c r="AG31" s="54"/>
      <c r="AH31" s="54" t="s">
        <v>101</v>
      </c>
      <c r="AI31" s="101" t="s">
        <v>102</v>
      </c>
    </row>
    <row r="32" spans="1:36" ht="15.6" x14ac:dyDescent="0.3">
      <c r="A32" s="82">
        <f t="shared" si="12"/>
        <v>2038</v>
      </c>
      <c r="B32" s="83">
        <f>'[4]Szenario 1'!$H32</f>
        <v>13436.184267363868</v>
      </c>
      <c r="C32" s="83">
        <f>'[4]Szenario 1'!$K32</f>
        <v>1391.1825190428547</v>
      </c>
      <c r="D32" s="84">
        <f>'[4]Szenario 2'!$H32</f>
        <v>14738.145151712242</v>
      </c>
      <c r="E32" s="84">
        <f>'[4]Szenario 2'!$K32</f>
        <v>1525.9875490082854</v>
      </c>
      <c r="F32" s="85">
        <f>'[4]Szenario 3'!$H32</f>
        <v>15975.961807998649</v>
      </c>
      <c r="G32" s="86">
        <f>'[4]Szenario 3'!$K32</f>
        <v>1654.1510856001801</v>
      </c>
      <c r="H32" s="191"/>
      <c r="I32" s="102">
        <f>'[5]Szenario 1'!$F32</f>
        <v>4.7807954429864713E-3</v>
      </c>
      <c r="J32" s="103">
        <f>'[5]Szenario 2'!$F32</f>
        <v>9.7173536850512499E-3</v>
      </c>
      <c r="K32" s="104">
        <f>'[5]Szenario 3'!$F32</f>
        <v>1.2295081967213115E-2</v>
      </c>
      <c r="L32" s="191"/>
      <c r="M32" s="105">
        <f>'[6]E-Auto'!$E30*(1/100)</f>
        <v>0.55401677419354856</v>
      </c>
      <c r="O32" s="91">
        <f t="shared" si="13"/>
        <v>27893.360000000001</v>
      </c>
      <c r="P32" s="92">
        <f t="shared" si="2"/>
        <v>2888.0784943999997</v>
      </c>
      <c r="Q32" s="191"/>
      <c r="R32" s="93">
        <f t="shared" si="3"/>
        <v>1</v>
      </c>
      <c r="S32" s="94">
        <f t="shared" si="4"/>
        <v>1</v>
      </c>
      <c r="T32" s="191"/>
      <c r="U32" s="95">
        <f t="shared" si="15"/>
        <v>8.6018683503502905E-2</v>
      </c>
      <c r="V32" s="94">
        <f t="shared" si="6"/>
        <v>4.0000006248269784E-3</v>
      </c>
      <c r="W32" s="191"/>
      <c r="X32" s="145">
        <f t="shared" si="14"/>
        <v>7725</v>
      </c>
      <c r="Y32" s="96">
        <f t="shared" si="7"/>
        <v>27687110.022565432</v>
      </c>
      <c r="Z32" s="96">
        <f t="shared" si="8"/>
        <v>582790.06220547203</v>
      </c>
      <c r="AA32" s="96">
        <f t="shared" si="9"/>
        <v>24667.86952314886</v>
      </c>
      <c r="AB32" s="97">
        <f t="shared" si="10"/>
        <v>79906.016576665817</v>
      </c>
      <c r="AD32" s="98">
        <f t="shared" si="11"/>
        <v>28382198.970870718</v>
      </c>
      <c r="AE32" s="216"/>
      <c r="AF32" s="118" t="s">
        <v>78</v>
      </c>
      <c r="AG32" s="68"/>
      <c r="AH32" s="54">
        <v>0</v>
      </c>
      <c r="AI32" s="54">
        <v>0</v>
      </c>
      <c r="AJ32" s="60" t="s">
        <v>81</v>
      </c>
    </row>
    <row r="33" spans="1:36" ht="16.2" thickBot="1" x14ac:dyDescent="0.35">
      <c r="A33" s="82">
        <f t="shared" si="12"/>
        <v>2039</v>
      </c>
      <c r="B33" s="83">
        <f>'[4]Szenario 1'!$H33</f>
        <v>13500.419915880406</v>
      </c>
      <c r="C33" s="83">
        <f>'[4]Szenario 1'!$K33</f>
        <v>1397.8334780902571</v>
      </c>
      <c r="D33" s="84">
        <f>'[4]Szenario 2'!$H33</f>
        <v>14861.560840426435</v>
      </c>
      <c r="E33" s="84">
        <f>'[4]Szenario 2'!$K33</f>
        <v>1538.7660094177529</v>
      </c>
      <c r="F33" s="85">
        <f>'[4]Szenario 3'!$H33</f>
        <v>16155.641890180405</v>
      </c>
      <c r="G33" s="86">
        <f>'[4]Szenario 3'!$K33</f>
        <v>1672.7551613092789</v>
      </c>
      <c r="H33" s="191"/>
      <c r="I33" s="102">
        <f>'[5]Szenario 1'!$F33</f>
        <v>4.7580481878922859E-3</v>
      </c>
      <c r="J33" s="103">
        <f>'[5]Szenario 2'!$F33</f>
        <v>9.6238354719634378E-3</v>
      </c>
      <c r="K33" s="104">
        <f>'[5]Szenario 3'!$F33</f>
        <v>1.2145748987854251E-2</v>
      </c>
      <c r="L33" s="191"/>
      <c r="M33" s="105">
        <f>'[6]E-Auto'!$E31*(1/100)</f>
        <v>0.58284870967741953</v>
      </c>
      <c r="O33" s="91">
        <f t="shared" si="13"/>
        <v>28614.739999999998</v>
      </c>
      <c r="P33" s="92">
        <f t="shared" si="2"/>
        <v>2962.7701795999997</v>
      </c>
      <c r="Q33" s="191"/>
      <c r="R33" s="93">
        <f t="shared" si="3"/>
        <v>1</v>
      </c>
      <c r="S33" s="94">
        <f t="shared" si="4"/>
        <v>1</v>
      </c>
      <c r="T33" s="191"/>
      <c r="U33" s="95">
        <f t="shared" si="15"/>
        <v>8.6020692559204359E-2</v>
      </c>
      <c r="V33" s="94">
        <f t="shared" si="6"/>
        <v>4.0000006920152455E-3</v>
      </c>
      <c r="W33" s="191"/>
      <c r="X33" s="145">
        <f t="shared" si="14"/>
        <v>7725</v>
      </c>
      <c r="Y33" s="96">
        <f t="shared" si="7"/>
        <v>28403817.367776796</v>
      </c>
      <c r="Z33" s="96">
        <f t="shared" si="8"/>
        <v>597862.21898664802</v>
      </c>
      <c r="AA33" s="96">
        <f t="shared" si="9"/>
        <v>24474.708192723174</v>
      </c>
      <c r="AB33" s="97">
        <f t="shared" si="10"/>
        <v>81972.551488131299</v>
      </c>
      <c r="AD33" s="98">
        <f t="shared" si="11"/>
        <v>29115851.846444301</v>
      </c>
      <c r="AE33" s="216"/>
      <c r="AF33" s="144" t="s">
        <v>79</v>
      </c>
      <c r="AG33" s="109"/>
      <c r="AH33" s="108">
        <f>5/60</f>
        <v>8.3333333333333329E-2</v>
      </c>
      <c r="AI33" s="108">
        <f>7/60</f>
        <v>0.11666666666666667</v>
      </c>
      <c r="AJ33" s="110" t="s">
        <v>81</v>
      </c>
    </row>
    <row r="34" spans="1:36" ht="16.2" thickBot="1" x14ac:dyDescent="0.35">
      <c r="A34" s="82">
        <f t="shared" si="12"/>
        <v>2040</v>
      </c>
      <c r="B34" s="83">
        <f>'[4]Szenario 1'!$H34</f>
        <v>13564.655564396946</v>
      </c>
      <c r="C34" s="83">
        <f>'[4]Szenario 1'!$K34</f>
        <v>1404.4844371376596</v>
      </c>
      <c r="D34" s="84">
        <f>'[4]Szenario 2'!$H34</f>
        <v>14984.976529140627</v>
      </c>
      <c r="E34" s="84">
        <f>'[4]Szenario 2'!$K34</f>
        <v>1551.5444698272204</v>
      </c>
      <c r="F34" s="85">
        <f>'[4]Szenario 3'!$H34</f>
        <v>16335.321972362161</v>
      </c>
      <c r="G34" s="86">
        <f>'[4]Szenario 3'!$K34</f>
        <v>1691.3592370183781</v>
      </c>
      <c r="H34" s="191"/>
      <c r="I34" s="102">
        <f>'[5]Szenario 1'!$F34</f>
        <v>4.7355163727959698E-3</v>
      </c>
      <c r="J34" s="103">
        <f>'[5]Szenario 2'!$F34</f>
        <v>9.5321001088139283E-3</v>
      </c>
      <c r="K34" s="104">
        <f>'[5]Szenario 3'!$F34</f>
        <v>1.2E-2</v>
      </c>
      <c r="L34" s="191"/>
      <c r="M34" s="105">
        <f>'[6]E-Auto'!$E32*(1/100)</f>
        <v>0.6116806451612905</v>
      </c>
      <c r="O34" s="91">
        <f t="shared" si="13"/>
        <v>29336.12</v>
      </c>
      <c r="P34" s="92">
        <f t="shared" si="2"/>
        <v>3037.4618647999996</v>
      </c>
      <c r="Q34" s="191"/>
      <c r="R34" s="93">
        <f t="shared" si="3"/>
        <v>1</v>
      </c>
      <c r="S34" s="94">
        <f t="shared" si="4"/>
        <v>1</v>
      </c>
      <c r="T34" s="191"/>
      <c r="U34" s="95">
        <f t="shared" si="15"/>
        <v>8.6022859445081243E-2</v>
      </c>
      <c r="V34" s="94">
        <f t="shared" si="6"/>
        <v>4.00000076448178E-3</v>
      </c>
      <c r="W34" s="191"/>
      <c r="X34" s="145">
        <f t="shared" si="14"/>
        <v>7725</v>
      </c>
      <c r="Y34" s="96">
        <f t="shared" si="7"/>
        <v>29120611.32948038</v>
      </c>
      <c r="Z34" s="96">
        <f t="shared" si="8"/>
        <v>612934.37576782401</v>
      </c>
      <c r="AA34" s="96">
        <f t="shared" si="9"/>
        <v>24239.641477090809</v>
      </c>
      <c r="AB34" s="97">
        <f t="shared" si="10"/>
        <v>84039.086399596796</v>
      </c>
      <c r="AD34" s="98">
        <f t="shared" si="11"/>
        <v>29849549.433124889</v>
      </c>
      <c r="AE34" s="216"/>
    </row>
    <row r="35" spans="1:36" ht="16.2" thickBot="1" x14ac:dyDescent="0.35">
      <c r="A35" s="82">
        <f t="shared" si="12"/>
        <v>2041</v>
      </c>
      <c r="B35" s="83">
        <f>'[4]Szenario 1'!$H35</f>
        <v>13628.891212913486</v>
      </c>
      <c r="C35" s="83">
        <f>'[4]Szenario 1'!$K35</f>
        <v>1411.1353961850623</v>
      </c>
      <c r="D35" s="84">
        <f>'[4]Szenario 2'!$H35</f>
        <v>15108.392217854818</v>
      </c>
      <c r="E35" s="84">
        <f>'[4]Szenario 2'!$K35</f>
        <v>1564.3229302366879</v>
      </c>
      <c r="F35" s="85">
        <f>'[4]Szenario 3'!$H35</f>
        <v>16515.002054543915</v>
      </c>
      <c r="G35" s="86">
        <f>'[4]Szenario 3'!$K35</f>
        <v>1709.9633127274767</v>
      </c>
      <c r="H35" s="191"/>
      <c r="I35" s="102">
        <f>'[5]Szenario 1'!$F35</f>
        <v>4.7131969514640996E-3</v>
      </c>
      <c r="J35" s="103">
        <f>'[5]Szenario 2'!$F35</f>
        <v>9.4420970940760542E-3</v>
      </c>
      <c r="K35" s="104">
        <f>'[5]Szenario 3'!$F35</f>
        <v>1.1857707509881422E-2</v>
      </c>
      <c r="L35" s="191"/>
      <c r="M35" s="105">
        <f>'[6]E-Auto'!$E33*(1/100)</f>
        <v>0.64051258064516148</v>
      </c>
      <c r="O35" s="91">
        <f t="shared" si="13"/>
        <v>30057.5</v>
      </c>
      <c r="P35" s="92">
        <f t="shared" si="2"/>
        <v>3112.15355</v>
      </c>
      <c r="Q35" s="191"/>
      <c r="R35" s="93">
        <f t="shared" si="3"/>
        <v>1</v>
      </c>
      <c r="S35" s="94">
        <f t="shared" si="4"/>
        <v>1</v>
      </c>
      <c r="T35" s="191"/>
      <c r="U35" s="95">
        <f t="shared" si="15"/>
        <v>8.6025192218412774E-2</v>
      </c>
      <c r="V35" s="94">
        <f t="shared" si="6"/>
        <v>4.00000084249604E-3</v>
      </c>
      <c r="W35" s="191"/>
      <c r="X35" s="145">
        <f t="shared" si="14"/>
        <v>7725</v>
      </c>
      <c r="Y35" s="96">
        <f t="shared" si="7"/>
        <v>29837498.623597763</v>
      </c>
      <c r="Z35" s="96">
        <f t="shared" si="8"/>
        <v>628006.53254899988</v>
      </c>
      <c r="AA35" s="96">
        <f t="shared" si="9"/>
        <v>23962.669376251772</v>
      </c>
      <c r="AB35" s="97">
        <f t="shared" si="10"/>
        <v>86105.621311062292</v>
      </c>
      <c r="AD35" s="98">
        <f t="shared" si="11"/>
        <v>30583298.446834076</v>
      </c>
      <c r="AE35" s="216"/>
      <c r="AF35" s="113" t="s">
        <v>82</v>
      </c>
      <c r="AG35" s="59"/>
      <c r="AH35" s="60"/>
    </row>
    <row r="36" spans="1:36" ht="16.2" thickTop="1" x14ac:dyDescent="0.3">
      <c r="A36" s="82">
        <f t="shared" si="12"/>
        <v>2042</v>
      </c>
      <c r="B36" s="83">
        <f>'[4]Szenario 1'!$H36</f>
        <v>13693.126861430024</v>
      </c>
      <c r="C36" s="83">
        <f>'[4]Szenario 1'!$K36</f>
        <v>1417.7863552324645</v>
      </c>
      <c r="D36" s="84">
        <f>'[4]Szenario 2'!$H36</f>
        <v>15231.807906569011</v>
      </c>
      <c r="E36" s="84">
        <f>'[4]Szenario 2'!$K36</f>
        <v>1577.1013906461553</v>
      </c>
      <c r="F36" s="85">
        <f>'[4]Szenario 3'!$H36</f>
        <v>16694.682136725674</v>
      </c>
      <c r="G36" s="86">
        <f>'[4]Szenario 3'!$K36</f>
        <v>1728.5673884365763</v>
      </c>
      <c r="H36" s="191"/>
      <c r="I36" s="102">
        <f>'[5]Szenario 1'!$F36</f>
        <v>4.6910869348238344E-3</v>
      </c>
      <c r="J36" s="103">
        <f>'[5]Szenario 2'!$F36</f>
        <v>9.3537778157433901E-3</v>
      </c>
      <c r="K36" s="104">
        <f>'[5]Szenario 3'!$F36</f>
        <v>1.171875E-2</v>
      </c>
      <c r="L36" s="191"/>
      <c r="M36" s="105">
        <f>'[6]E-Auto'!$E34*(1/100)</f>
        <v>0.66934451612903245</v>
      </c>
      <c r="O36" s="91">
        <f t="shared" si="13"/>
        <v>30778.880000000001</v>
      </c>
      <c r="P36" s="92">
        <f t="shared" si="2"/>
        <v>3186.8452351999999</v>
      </c>
      <c r="Q36" s="191"/>
      <c r="R36" s="93">
        <f t="shared" si="3"/>
        <v>1</v>
      </c>
      <c r="S36" s="94">
        <f t="shared" si="4"/>
        <v>1</v>
      </c>
      <c r="T36" s="191"/>
      <c r="U36" s="95">
        <f t="shared" si="15"/>
        <v>8.6027699137074323E-2</v>
      </c>
      <c r="V36" s="94">
        <f t="shared" si="6"/>
        <v>4.0000009263341926E-3</v>
      </c>
      <c r="W36" s="191"/>
      <c r="X36" s="145">
        <f t="shared" si="14"/>
        <v>7725</v>
      </c>
      <c r="Y36" s="96">
        <f t="shared" si="7"/>
        <v>30554486.304563493</v>
      </c>
      <c r="Z36" s="96">
        <f t="shared" si="8"/>
        <v>643078.6893301761</v>
      </c>
      <c r="AA36" s="96">
        <f t="shared" si="9"/>
        <v>23643.791890206059</v>
      </c>
      <c r="AB36" s="97">
        <f t="shared" si="10"/>
        <v>88172.156222527803</v>
      </c>
      <c r="AD36" s="98">
        <f t="shared" si="11"/>
        <v>31317105.942006402</v>
      </c>
      <c r="AE36" s="216"/>
      <c r="AF36" s="116" t="s">
        <v>78</v>
      </c>
      <c r="AG36" s="54">
        <v>0.15</v>
      </c>
      <c r="AH36" s="69" t="s">
        <v>83</v>
      </c>
    </row>
    <row r="37" spans="1:36" ht="16.2" thickBot="1" x14ac:dyDescent="0.35">
      <c r="A37" s="82">
        <f t="shared" si="12"/>
        <v>2043</v>
      </c>
      <c r="B37" s="83">
        <f>'[4]Szenario 1'!$H37</f>
        <v>13757.362509946563</v>
      </c>
      <c r="C37" s="83">
        <f>'[4]Szenario 1'!$K37</f>
        <v>1424.437314279867</v>
      </c>
      <c r="D37" s="84">
        <f>'[4]Szenario 2'!$H37</f>
        <v>15355.223595283205</v>
      </c>
      <c r="E37" s="84">
        <f>'[4]Szenario 2'!$K37</f>
        <v>1589.879851055623</v>
      </c>
      <c r="F37" s="85">
        <f>'[4]Szenario 3'!$H37</f>
        <v>16874.36221890743</v>
      </c>
      <c r="G37" s="86">
        <f>'[4]Szenario 3'!$K37</f>
        <v>1747.1714641456751</v>
      </c>
      <c r="H37" s="191"/>
      <c r="I37" s="102">
        <f>'[5]Szenario 1'!$F37</f>
        <v>4.6691833896284523E-3</v>
      </c>
      <c r="J37" s="103">
        <f>'[5]Szenario 2'!$F37</f>
        <v>9.2670954637779288E-3</v>
      </c>
      <c r="K37" s="104">
        <f>'[5]Szenario 3'!$F37</f>
        <v>1.1583011583011582E-2</v>
      </c>
      <c r="L37" s="191"/>
      <c r="M37" s="105">
        <f>'[6]E-Auto'!$E35*(1/100)</f>
        <v>0.69817645161290343</v>
      </c>
      <c r="O37" s="91">
        <f t="shared" si="13"/>
        <v>31500.26</v>
      </c>
      <c r="P37" s="92">
        <f t="shared" si="2"/>
        <v>3261.5369203999994</v>
      </c>
      <c r="Q37" s="191"/>
      <c r="R37" s="93">
        <f t="shared" si="3"/>
        <v>1</v>
      </c>
      <c r="S37" s="94">
        <f t="shared" si="4"/>
        <v>1</v>
      </c>
      <c r="T37" s="191"/>
      <c r="U37" s="95">
        <f t="shared" si="15"/>
        <v>8.603038865953741E-2</v>
      </c>
      <c r="V37" s="94">
        <f t="shared" si="6"/>
        <v>4.0000010162791104E-3</v>
      </c>
      <c r="W37" s="191"/>
      <c r="X37" s="145">
        <f t="shared" si="14"/>
        <v>7725</v>
      </c>
      <c r="Y37" s="96">
        <f t="shared" si="7"/>
        <v>31271581.773649171</v>
      </c>
      <c r="Z37" s="96">
        <f t="shared" si="8"/>
        <v>658150.84611135197</v>
      </c>
      <c r="AA37" s="96">
        <f t="shared" si="9"/>
        <v>23283.00901895366</v>
      </c>
      <c r="AB37" s="97">
        <f t="shared" si="10"/>
        <v>90238.691133993285</v>
      </c>
      <c r="AD37" s="98">
        <f t="shared" si="11"/>
        <v>32050979.319913473</v>
      </c>
      <c r="AE37" s="216"/>
      <c r="AF37" s="119" t="s">
        <v>79</v>
      </c>
      <c r="AG37" s="108">
        <v>0.7</v>
      </c>
      <c r="AH37" s="110" t="s">
        <v>83</v>
      </c>
    </row>
    <row r="38" spans="1:36" ht="16.2" thickBot="1" x14ac:dyDescent="0.35">
      <c r="A38" s="82">
        <f t="shared" si="12"/>
        <v>2044</v>
      </c>
      <c r="B38" s="83">
        <f>'[4]Szenario 1'!$H38</f>
        <v>13821.598158463101</v>
      </c>
      <c r="C38" s="83">
        <f>'[4]Szenario 1'!$K38</f>
        <v>1431.0882733272695</v>
      </c>
      <c r="D38" s="84">
        <f>'[4]Szenario 2'!$H38</f>
        <v>15478.639283997396</v>
      </c>
      <c r="E38" s="84">
        <f>'[4]Szenario 2'!$K38</f>
        <v>1602.6583114650903</v>
      </c>
      <c r="F38" s="85">
        <f>'[4]Szenario 3'!$H38</f>
        <v>17054.042301089186</v>
      </c>
      <c r="G38" s="86">
        <f>'[4]Szenario 3'!$K38</f>
        <v>1765.7755398547743</v>
      </c>
      <c r="H38" s="191"/>
      <c r="I38" s="102">
        <f>'[5]Szenario 1'!$F38</f>
        <v>4.6474834371600911E-3</v>
      </c>
      <c r="J38" s="103">
        <f>'[5]Szenario 2'!$F38</f>
        <v>9.1820049473816615E-3</v>
      </c>
      <c r="K38" s="104">
        <f>'[5]Szenario 3'!$F38</f>
        <v>1.1450381679389313E-2</v>
      </c>
      <c r="L38" s="191"/>
      <c r="M38" s="105">
        <f>'[6]E-Auto'!$E36*(1/100)</f>
        <v>0.7270083870967744</v>
      </c>
      <c r="O38" s="91">
        <f t="shared" si="13"/>
        <v>32221.64</v>
      </c>
      <c r="P38" s="92">
        <f t="shared" si="2"/>
        <v>3336.2286055999998</v>
      </c>
      <c r="Q38" s="191"/>
      <c r="R38" s="93">
        <f t="shared" si="3"/>
        <v>1</v>
      </c>
      <c r="S38" s="94">
        <f t="shared" si="4"/>
        <v>1</v>
      </c>
      <c r="T38" s="191"/>
      <c r="U38" s="95">
        <f t="shared" si="15"/>
        <v>8.6033269444869775E-2</v>
      </c>
      <c r="V38" s="94">
        <f t="shared" si="6"/>
        <v>4.0000011126203779E-3</v>
      </c>
      <c r="W38" s="191"/>
      <c r="X38" s="145">
        <f t="shared" si="14"/>
        <v>7725</v>
      </c>
      <c r="Y38" s="96">
        <f t="shared" si="7"/>
        <v>31988792.787287578</v>
      </c>
      <c r="Z38" s="96">
        <f t="shared" si="8"/>
        <v>673223.00289252796</v>
      </c>
      <c r="AA38" s="96">
        <f t="shared" si="9"/>
        <v>22880.320762494601</v>
      </c>
      <c r="AB38" s="97">
        <f t="shared" si="10"/>
        <v>92305.226045458767</v>
      </c>
      <c r="AD38" s="98">
        <f t="shared" si="11"/>
        <v>32784926.336988062</v>
      </c>
      <c r="AE38" s="216"/>
    </row>
    <row r="39" spans="1:36" ht="16.2" thickBot="1" x14ac:dyDescent="0.35">
      <c r="A39" s="82">
        <f t="shared" si="12"/>
        <v>2045</v>
      </c>
      <c r="B39" s="83">
        <f>'[4]Szenario 1'!$H39</f>
        <v>13885.833806979641</v>
      </c>
      <c r="C39" s="83">
        <f>'[4]Szenario 1'!$K39</f>
        <v>1437.7392323746719</v>
      </c>
      <c r="D39" s="84">
        <f>'[4]Szenario 2'!$H39</f>
        <v>15602.054972711589</v>
      </c>
      <c r="E39" s="84">
        <f>'[4]Szenario 2'!$K39</f>
        <v>1615.4367718745577</v>
      </c>
      <c r="F39" s="85">
        <f>'[4]Szenario 3'!$H39</f>
        <v>17233.722383270942</v>
      </c>
      <c r="G39" s="86">
        <f>'[4]Szenario 3'!$K39</f>
        <v>1784.3796155638734</v>
      </c>
      <c r="H39" s="191"/>
      <c r="I39" s="102">
        <f>'[5]Szenario 1'!$F39</f>
        <v>4.6259842519685039E-3</v>
      </c>
      <c r="J39" s="103">
        <f>'[5]Szenario 2'!$F39</f>
        <v>9.0984628167843796E-3</v>
      </c>
      <c r="K39" s="104">
        <f>'[5]Szenario 3'!$F39</f>
        <v>1.1320754716981131E-2</v>
      </c>
      <c r="L39" s="191"/>
      <c r="M39" s="105">
        <f>'[6]E-Auto'!$E37*(1/100)</f>
        <v>0.75584032258064537</v>
      </c>
      <c r="O39" s="91">
        <f t="shared" si="13"/>
        <v>32943.020000000004</v>
      </c>
      <c r="P39" s="92">
        <f t="shared" si="2"/>
        <v>3410.9202908000002</v>
      </c>
      <c r="Q39" s="191"/>
      <c r="R39" s="93">
        <f t="shared" si="3"/>
        <v>1</v>
      </c>
      <c r="S39" s="94">
        <f t="shared" si="4"/>
        <v>1</v>
      </c>
      <c r="T39" s="191"/>
      <c r="U39" s="95">
        <f t="shared" si="15"/>
        <v>8.6036350352735241E-2</v>
      </c>
      <c r="V39" s="94">
        <f t="shared" si="6"/>
        <v>4.0000012156542848E-3</v>
      </c>
      <c r="W39" s="191"/>
      <c r="X39" s="145">
        <f t="shared" si="14"/>
        <v>7725</v>
      </c>
      <c r="Y39" s="96">
        <f t="shared" si="7"/>
        <v>32706127.465396695</v>
      </c>
      <c r="Z39" s="96">
        <f t="shared" si="8"/>
        <v>688295.15967370407</v>
      </c>
      <c r="AA39" s="96">
        <f t="shared" si="9"/>
        <v>22435.727120828855</v>
      </c>
      <c r="AB39" s="97">
        <f t="shared" si="10"/>
        <v>94371.760956924292</v>
      </c>
      <c r="AD39" s="98">
        <f t="shared" si="11"/>
        <v>33518955.113148153</v>
      </c>
      <c r="AE39" s="216"/>
      <c r="AF39" s="113" t="s">
        <v>63</v>
      </c>
      <c r="AG39" s="59"/>
      <c r="AH39" s="123" t="s">
        <v>84</v>
      </c>
    </row>
    <row r="40" spans="1:36" ht="16.2" thickTop="1" x14ac:dyDescent="0.3">
      <c r="A40" s="82">
        <f t="shared" si="12"/>
        <v>2046</v>
      </c>
      <c r="B40" s="83">
        <f>'[4]Szenario 1'!$H40</f>
        <v>13950.069455496181</v>
      </c>
      <c r="C40" s="83">
        <f>'[4]Szenario 1'!$K40</f>
        <v>1444.3901914220744</v>
      </c>
      <c r="D40" s="84">
        <f>'[4]Szenario 2'!$H40</f>
        <v>15725.470661425783</v>
      </c>
      <c r="E40" s="84">
        <f>'[4]Szenario 2'!$K40</f>
        <v>1628.2152322840254</v>
      </c>
      <c r="F40" s="85">
        <f>'[4]Szenario 3'!$H40</f>
        <v>17413.402465452702</v>
      </c>
      <c r="G40" s="86">
        <f>'[4]Szenario 3'!$K40</f>
        <v>1802.9836912729727</v>
      </c>
      <c r="H40" s="191"/>
      <c r="I40" s="102">
        <f>'[5]Szenario 1'!$F40</f>
        <v>4.604683060644656E-3</v>
      </c>
      <c r="J40" s="103">
        <f>'[5]Szenario 2'!$F40</f>
        <v>9.0164271892626286E-3</v>
      </c>
      <c r="K40" s="104">
        <f>'[5]Szenario 3'!$F40</f>
        <v>1.1194029850746268E-2</v>
      </c>
      <c r="L40" s="191"/>
      <c r="M40" s="105">
        <f>'[6]E-Auto'!$E38*(1/100)</f>
        <v>0.78467225806451635</v>
      </c>
      <c r="O40" s="91">
        <f t="shared" si="13"/>
        <v>33664.399999999994</v>
      </c>
      <c r="P40" s="92">
        <f t="shared" si="2"/>
        <v>3485.6119759999992</v>
      </c>
      <c r="Q40" s="191"/>
      <c r="R40" s="93">
        <f t="shared" si="3"/>
        <v>1</v>
      </c>
      <c r="S40" s="94">
        <f t="shared" si="4"/>
        <v>1</v>
      </c>
      <c r="T40" s="191"/>
      <c r="U40" s="95">
        <f t="shared" si="15"/>
        <v>8.603964044339385E-2</v>
      </c>
      <c r="V40" s="94">
        <f t="shared" si="6"/>
        <v>4.0000013256838302E-3</v>
      </c>
      <c r="W40" s="191"/>
      <c r="X40" s="145">
        <f t="shared" si="14"/>
        <v>7725</v>
      </c>
      <c r="Y40" s="96">
        <f t="shared" si="7"/>
        <v>33423594.299703833</v>
      </c>
      <c r="Z40" s="96">
        <f t="shared" si="8"/>
        <v>703367.31645487982</v>
      </c>
      <c r="AA40" s="96">
        <f t="shared" si="9"/>
        <v>21949.228093956426</v>
      </c>
      <c r="AB40" s="97">
        <f t="shared" si="10"/>
        <v>96438.29586838976</v>
      </c>
      <c r="AD40" s="98">
        <f t="shared" si="11"/>
        <v>34253074.140121058</v>
      </c>
      <c r="AE40" s="216"/>
      <c r="AF40" s="116" t="s">
        <v>85</v>
      </c>
      <c r="AG40" s="54">
        <v>3.4500000000000003E-2</v>
      </c>
      <c r="AH40" s="69" t="s">
        <v>83</v>
      </c>
    </row>
    <row r="41" spans="1:36" ht="16.2" thickBot="1" x14ac:dyDescent="0.35">
      <c r="A41" s="82">
        <f t="shared" si="12"/>
        <v>2047</v>
      </c>
      <c r="B41" s="83">
        <f>'[4]Szenario 1'!$H41</f>
        <v>14014.305104012723</v>
      </c>
      <c r="C41" s="83">
        <f>'[4]Szenario 1'!$K41</f>
        <v>1451.0411504694773</v>
      </c>
      <c r="D41" s="84">
        <f>'[4]Szenario 2'!$H41</f>
        <v>15848.886350139976</v>
      </c>
      <c r="E41" s="84">
        <f>'[4]Szenario 2'!$K41</f>
        <v>1640.9936926934929</v>
      </c>
      <c r="F41" s="85">
        <f>'[4]Szenario 3'!$H41</f>
        <v>17593.082547634458</v>
      </c>
      <c r="G41" s="86">
        <f>'[4]Szenario 3'!$K41</f>
        <v>1821.5877669820716</v>
      </c>
      <c r="H41" s="191"/>
      <c r="I41" s="102">
        <f>'[5]Szenario 1'!$F41</f>
        <v>4.5835771406280475E-3</v>
      </c>
      <c r="J41" s="103">
        <f>'[5]Szenario 2'!$F41</f>
        <v>8.9358576791251833E-3</v>
      </c>
      <c r="K41" s="104">
        <f>'[5]Szenario 3'!$F41</f>
        <v>1.107011070110701E-2</v>
      </c>
      <c r="L41" s="191"/>
      <c r="M41" s="105">
        <f>'[6]E-Auto'!$E39*(1/100)</f>
        <v>0.81350419354838732</v>
      </c>
      <c r="O41" s="91">
        <f t="shared" si="13"/>
        <v>34385.78</v>
      </c>
      <c r="P41" s="92">
        <f t="shared" si="2"/>
        <v>3560.3036611999996</v>
      </c>
      <c r="Q41" s="191"/>
      <c r="R41" s="93">
        <f t="shared" si="3"/>
        <v>1</v>
      </c>
      <c r="S41" s="94">
        <f t="shared" si="4"/>
        <v>1</v>
      </c>
      <c r="T41" s="191"/>
      <c r="U41" s="95">
        <f t="shared" si="15"/>
        <v>8.6043148977701794E-2</v>
      </c>
      <c r="V41" s="94">
        <f t="shared" si="6"/>
        <v>4.0000014430187246E-3</v>
      </c>
      <c r="W41" s="191"/>
      <c r="X41" s="145">
        <f t="shared" si="14"/>
        <v>7725</v>
      </c>
      <c r="Y41" s="96">
        <f t="shared" si="7"/>
        <v>34141202.162069768</v>
      </c>
      <c r="Z41" s="96">
        <f t="shared" si="8"/>
        <v>718439.47323605593</v>
      </c>
      <c r="AA41" s="96">
        <f t="shared" si="9"/>
        <v>21420.823681877337</v>
      </c>
      <c r="AB41" s="97">
        <f t="shared" si="10"/>
        <v>98504.830779855271</v>
      </c>
      <c r="AD41" s="98">
        <f t="shared" si="11"/>
        <v>34987292.289767556</v>
      </c>
      <c r="AE41" s="216"/>
      <c r="AF41" s="119" t="s">
        <v>86</v>
      </c>
      <c r="AG41" s="108">
        <v>1.49E-2</v>
      </c>
      <c r="AH41" s="110" t="s">
        <v>83</v>
      </c>
    </row>
    <row r="42" spans="1:36" ht="16.2" thickBot="1" x14ac:dyDescent="0.35">
      <c r="A42" s="82">
        <f t="shared" si="12"/>
        <v>2048</v>
      </c>
      <c r="B42" s="83">
        <f>'[4]Szenario 1'!$H42</f>
        <v>14078.540752529261</v>
      </c>
      <c r="C42" s="83">
        <f>'[4]Szenario 1'!$K42</f>
        <v>1457.6921095168796</v>
      </c>
      <c r="D42" s="84">
        <f>'[4]Szenario 2'!$H42</f>
        <v>15972.302038854168</v>
      </c>
      <c r="E42" s="84">
        <f>'[4]Szenario 2'!$K42</f>
        <v>1653.7721531029604</v>
      </c>
      <c r="F42" s="85">
        <f>'[4]Szenario 3'!$H42</f>
        <v>17772.762629816214</v>
      </c>
      <c r="G42" s="86">
        <f>'[4]Szenario 3'!$K42</f>
        <v>1840.1918426911707</v>
      </c>
      <c r="H42" s="191"/>
      <c r="I42" s="102">
        <f>'[5]Szenario 1'!$F42</f>
        <v>4.5626638190466948E-3</v>
      </c>
      <c r="J42" s="103">
        <f>'[5]Szenario 2'!$F42</f>
        <v>8.8567153314190964E-3</v>
      </c>
      <c r="K42" s="104">
        <f>'[5]Szenario 3'!$F42</f>
        <v>1.0948905109489052E-2</v>
      </c>
      <c r="L42" s="191"/>
      <c r="M42" s="105">
        <f>'[6]E-Auto'!$E40*(1/100)</f>
        <v>0.8423361290322583</v>
      </c>
      <c r="O42" s="91">
        <f t="shared" si="13"/>
        <v>35107.160000000003</v>
      </c>
      <c r="P42" s="92">
        <f t="shared" si="2"/>
        <v>3634.9953464</v>
      </c>
      <c r="Q42" s="191"/>
      <c r="R42" s="93">
        <f t="shared" si="3"/>
        <v>1</v>
      </c>
      <c r="S42" s="94">
        <f t="shared" si="4"/>
        <v>1</v>
      </c>
      <c r="T42" s="191"/>
      <c r="U42" s="95">
        <f t="shared" si="15"/>
        <v>8.6046885417111432E-2</v>
      </c>
      <c r="V42" s="94">
        <f t="shared" si="6"/>
        <v>4.0000015679753816E-3</v>
      </c>
      <c r="W42" s="191"/>
      <c r="X42" s="145">
        <f t="shared" si="14"/>
        <v>7725</v>
      </c>
      <c r="Y42" s="96">
        <f t="shared" si="7"/>
        <v>34858960.312812723</v>
      </c>
      <c r="Z42" s="96">
        <f t="shared" si="8"/>
        <v>733511.63001723203</v>
      </c>
      <c r="AA42" s="96">
        <f t="shared" si="9"/>
        <v>20850.513884591564</v>
      </c>
      <c r="AB42" s="97">
        <f t="shared" si="10"/>
        <v>100571.36569132077</v>
      </c>
      <c r="AD42" s="98">
        <f t="shared" si="11"/>
        <v>35721618.82240586</v>
      </c>
      <c r="AE42" s="216"/>
    </row>
    <row r="43" spans="1:36" ht="15.6" x14ac:dyDescent="0.3">
      <c r="A43" s="82">
        <f t="shared" si="12"/>
        <v>2049</v>
      </c>
      <c r="B43" s="83">
        <f>'[4]Szenario 1'!$H43</f>
        <v>14142.776401045803</v>
      </c>
      <c r="C43" s="83">
        <f>'[4]Szenario 1'!$K43</f>
        <v>1464.3430685642822</v>
      </c>
      <c r="D43" s="84">
        <f>'[4]Szenario 2'!$H43</f>
        <v>16095.717727568361</v>
      </c>
      <c r="E43" s="84">
        <f>'[4]Szenario 2'!$K43</f>
        <v>1666.5506135124281</v>
      </c>
      <c r="F43" s="85">
        <f>'[4]Szenario 3'!$H43</f>
        <v>17952.44271199797</v>
      </c>
      <c r="G43" s="86">
        <f>'[4]Szenario 3'!$K43</f>
        <v>1858.7959184002698</v>
      </c>
      <c r="H43" s="191"/>
      <c r="I43" s="102">
        <f>'[5]Szenario 1'!$F43</f>
        <v>4.5419404715887129E-3</v>
      </c>
      <c r="J43" s="103">
        <f>'[5]Szenario 2'!$F43</f>
        <v>8.7789625591277159E-3</v>
      </c>
      <c r="K43" s="104">
        <f>'[5]Szenario 3'!$F43</f>
        <v>1.0830324909747292E-2</v>
      </c>
      <c r="L43" s="191"/>
      <c r="M43" s="105">
        <f>'[6]E-Auto'!$E41*(1/100)</f>
        <v>0.87116806451612927</v>
      </c>
      <c r="O43" s="91">
        <f t="shared" si="13"/>
        <v>35828.54</v>
      </c>
      <c r="P43" s="92">
        <f t="shared" si="2"/>
        <v>3709.6870316</v>
      </c>
      <c r="Q43" s="191"/>
      <c r="R43" s="93">
        <f t="shared" si="3"/>
        <v>1</v>
      </c>
      <c r="S43" s="94">
        <f t="shared" si="4"/>
        <v>1</v>
      </c>
      <c r="T43" s="191"/>
      <c r="U43" s="95">
        <f t="shared" si="15"/>
        <v>8.6050859423671272E-2</v>
      </c>
      <c r="V43" s="94">
        <f t="shared" si="6"/>
        <v>4.0000017008769281E-3</v>
      </c>
      <c r="W43" s="191"/>
      <c r="X43" s="145">
        <f t="shared" si="14"/>
        <v>7725</v>
      </c>
      <c r="Y43" s="96">
        <f t="shared" si="7"/>
        <v>35576878.409032539</v>
      </c>
      <c r="Z43" s="96">
        <f t="shared" si="8"/>
        <v>748583.78679840802</v>
      </c>
      <c r="AA43" s="96">
        <f t="shared" si="9"/>
        <v>20238.29870209912</v>
      </c>
      <c r="AB43" s="97">
        <f t="shared" si="10"/>
        <v>102637.90060278625</v>
      </c>
      <c r="AD43" s="98">
        <f t="shared" si="11"/>
        <v>36456063.395135835</v>
      </c>
      <c r="AE43" s="216"/>
      <c r="AF43" s="124" t="s">
        <v>87</v>
      </c>
      <c r="AG43" s="59"/>
      <c r="AH43" s="123"/>
    </row>
    <row r="44" spans="1:36" ht="15.6" x14ac:dyDescent="0.3">
      <c r="A44" s="82">
        <f t="shared" si="12"/>
        <v>2050</v>
      </c>
      <c r="B44" s="83">
        <f>'[4]Szenario 1'!$H44</f>
        <v>14207.012049562343</v>
      </c>
      <c r="C44" s="83">
        <f>'[4]Szenario 1'!$K44</f>
        <v>1470.9940276116849</v>
      </c>
      <c r="D44" s="84">
        <f>'[4]Szenario 2'!$H44</f>
        <v>16219.133416282555</v>
      </c>
      <c r="E44" s="84">
        <f>'[4]Szenario 2'!$K44</f>
        <v>1679.3290739218955</v>
      </c>
      <c r="F44" s="85">
        <f>'[4]Szenario 3'!$H44</f>
        <v>18132.12279417973</v>
      </c>
      <c r="G44" s="86">
        <f>'[4]Szenario 3'!$K44</f>
        <v>1877.3999941093691</v>
      </c>
      <c r="H44" s="191"/>
      <c r="I44" s="102">
        <f>'[5]Szenario 1'!$F44</f>
        <v>4.5214045214045217E-3</v>
      </c>
      <c r="J44" s="103">
        <f>'[5]Szenario 2'!$F44</f>
        <v>8.7025630836479236E-3</v>
      </c>
      <c r="K44" s="104">
        <f>'[5]Szenario 3'!$F44</f>
        <v>1.0714285714285714E-2</v>
      </c>
      <c r="L44" s="191"/>
      <c r="M44" s="105">
        <f>'[6]E-Auto'!$E42*(1/100)</f>
        <v>0.9</v>
      </c>
      <c r="O44" s="91">
        <f t="shared" si="13"/>
        <v>36549.919999999998</v>
      </c>
      <c r="P44" s="92">
        <f t="shared" si="2"/>
        <v>3784.3787167999994</v>
      </c>
      <c r="Q44" s="191"/>
      <c r="R44" s="93">
        <f t="shared" si="3"/>
        <v>1</v>
      </c>
      <c r="S44" s="94">
        <f t="shared" si="4"/>
        <v>1</v>
      </c>
      <c r="T44" s="191"/>
      <c r="U44" s="95">
        <f t="shared" si="15"/>
        <v>8.6055080860025973E-2</v>
      </c>
      <c r="V44" s="94">
        <f t="shared" si="6"/>
        <v>4.0000018420531976E-3</v>
      </c>
      <c r="W44" s="191"/>
      <c r="X44" s="145">
        <f t="shared" si="14"/>
        <v>7725</v>
      </c>
      <c r="Y44" s="96">
        <f t="shared" si="7"/>
        <v>36294966.512934729</v>
      </c>
      <c r="Z44" s="96">
        <f t="shared" si="8"/>
        <v>763655.94357958389</v>
      </c>
      <c r="AA44" s="96">
        <f t="shared" si="9"/>
        <v>19584.178134399997</v>
      </c>
      <c r="AB44" s="97">
        <f t="shared" si="10"/>
        <v>104704.43551425175</v>
      </c>
      <c r="AD44" s="98">
        <f t="shared" si="11"/>
        <v>37190636.070162959</v>
      </c>
      <c r="AE44" s="216"/>
      <c r="AF44" s="238" t="s">
        <v>88</v>
      </c>
      <c r="AG44" s="239"/>
      <c r="AH44" s="240"/>
    </row>
    <row r="45" spans="1:36" ht="15.6" x14ac:dyDescent="0.3">
      <c r="A45" s="82">
        <f t="shared" si="12"/>
        <v>2051</v>
      </c>
      <c r="B45" s="83">
        <f>'[4]Szenario 1'!$H45</f>
        <v>14271.247698078883</v>
      </c>
      <c r="C45" s="83">
        <f>'[4]Szenario 1'!$K45</f>
        <v>1477.6449866590874</v>
      </c>
      <c r="D45" s="84">
        <f>'[4]Szenario 2'!$H45</f>
        <v>16342.54910499675</v>
      </c>
      <c r="E45" s="84">
        <f>'[4]Szenario 2'!$K45</f>
        <v>1692.1075343313632</v>
      </c>
      <c r="F45" s="85">
        <f>'[4]Szenario 3'!$H45</f>
        <v>18311.802876361486</v>
      </c>
      <c r="G45" s="86">
        <f>'[4]Szenario 3'!$K45</f>
        <v>1896.004069818468</v>
      </c>
      <c r="H45" s="191"/>
      <c r="I45" s="102">
        <f>'[5]Szenario 1'!$F45</f>
        <v>4.50105343803869E-3</v>
      </c>
      <c r="J45" s="103">
        <f>'[5]Szenario 2'!$F45</f>
        <v>8.6274818783485668E-3</v>
      </c>
      <c r="K45" s="104">
        <f>'[5]Szenario 3'!$F45</f>
        <v>1.0600706713780919E-2</v>
      </c>
      <c r="L45" s="191"/>
      <c r="M45" s="105">
        <f>'[6]E-Auto'!$E43*(1/100)</f>
        <v>0.928831935483871</v>
      </c>
      <c r="O45" s="91">
        <f t="shared" si="13"/>
        <v>37271.300000000003</v>
      </c>
      <c r="P45" s="92">
        <f t="shared" si="2"/>
        <v>3859.0704019999998</v>
      </c>
      <c r="Q45" s="191"/>
      <c r="R45" s="93">
        <f t="shared" si="3"/>
        <v>1</v>
      </c>
      <c r="S45" s="94">
        <f t="shared" si="4"/>
        <v>1</v>
      </c>
      <c r="T45" s="191"/>
      <c r="U45" s="95">
        <f t="shared" si="15"/>
        <v>8.6059559789416415E-2</v>
      </c>
      <c r="V45" s="94">
        <f t="shared" si="6"/>
        <v>4.0000019918407315E-3</v>
      </c>
      <c r="W45" s="191"/>
      <c r="X45" s="145">
        <f t="shared" si="14"/>
        <v>7725</v>
      </c>
      <c r="Y45" s="96">
        <f t="shared" si="7"/>
        <v>37013235.100154623</v>
      </c>
      <c r="Z45" s="96">
        <f t="shared" si="8"/>
        <v>778728.10036076</v>
      </c>
      <c r="AA45" s="96">
        <f t="shared" si="9"/>
        <v>18888.152181494199</v>
      </c>
      <c r="AB45" s="97">
        <f t="shared" si="10"/>
        <v>106770.97042571724</v>
      </c>
      <c r="AD45" s="98">
        <f t="shared" si="11"/>
        <v>37925347.323122591</v>
      </c>
      <c r="AE45" s="216"/>
      <c r="AF45" s="118" t="s">
        <v>89</v>
      </c>
      <c r="AG45" s="54">
        <v>15000</v>
      </c>
      <c r="AH45" s="69" t="s">
        <v>90</v>
      </c>
    </row>
    <row r="46" spans="1:36" ht="15.6" x14ac:dyDescent="0.3">
      <c r="A46" s="82">
        <f t="shared" si="12"/>
        <v>2052</v>
      </c>
      <c r="B46" s="83">
        <f>'[4]Szenario 1'!$H46</f>
        <v>14335.483346595423</v>
      </c>
      <c r="C46" s="83">
        <f>'[4]Szenario 1'!$K46</f>
        <v>1484.2959457064901</v>
      </c>
      <c r="D46" s="84">
        <f>'[4]Szenario 2'!$H46</f>
        <v>16465.964793710944</v>
      </c>
      <c r="E46" s="84">
        <f>'[4]Szenario 2'!$K46</f>
        <v>1704.8859947408309</v>
      </c>
      <c r="F46" s="85">
        <f>'[4]Szenario 3'!$H46</f>
        <v>18491.482958543242</v>
      </c>
      <c r="G46" s="86">
        <f>'[4]Szenario 3'!$K46</f>
        <v>1914.6081455275671</v>
      </c>
      <c r="H46" s="191"/>
      <c r="I46" s="102">
        <f>'[5]Szenario 1'!$F46</f>
        <v>4.4808847363905042E-3</v>
      </c>
      <c r="J46" s="103">
        <f>'[5]Szenario 2'!$F46</f>
        <v>8.5536851150255829E-3</v>
      </c>
      <c r="K46" s="104">
        <f>'[5]Szenario 3'!$F46</f>
        <v>1.048951048951049E-2</v>
      </c>
      <c r="L46" s="191"/>
      <c r="M46" s="105">
        <f>'[6]E-Auto'!$E44*(1/100)</f>
        <v>0.95766387096774197</v>
      </c>
      <c r="O46" s="91">
        <f t="shared" si="13"/>
        <v>37992.68</v>
      </c>
      <c r="P46" s="92">
        <f t="shared" si="2"/>
        <v>3933.7620871999998</v>
      </c>
      <c r="Q46" s="191"/>
      <c r="R46" s="93">
        <f t="shared" si="3"/>
        <v>1</v>
      </c>
      <c r="S46" s="94">
        <f t="shared" si="4"/>
        <v>1</v>
      </c>
      <c r="T46" s="191"/>
      <c r="U46" s="95">
        <f t="shared" si="15"/>
        <v>8.6064306475679572E-2</v>
      </c>
      <c r="V46" s="94">
        <f t="shared" si="6"/>
        <v>4.0000021505827814E-3</v>
      </c>
      <c r="W46" s="191"/>
      <c r="X46" s="145">
        <f t="shared" si="14"/>
        <v>7725</v>
      </c>
      <c r="Y46" s="96">
        <f t="shared" si="7"/>
        <v>37731695.068081364</v>
      </c>
      <c r="Z46" s="96">
        <f t="shared" si="8"/>
        <v>793800.25714193599</v>
      </c>
      <c r="AA46" s="96">
        <f t="shared" si="9"/>
        <v>18150.220843381721</v>
      </c>
      <c r="AB46" s="97">
        <f t="shared" si="10"/>
        <v>108837.50533718274</v>
      </c>
      <c r="AD46" s="98">
        <f t="shared" si="11"/>
        <v>38660208.051403865</v>
      </c>
      <c r="AE46" s="216"/>
      <c r="AF46" s="125"/>
      <c r="AG46" s="126">
        <f>'[7]Risikoschätzung '!$P$22</f>
        <v>3.8183974898599521E-6</v>
      </c>
      <c r="AH46" s="69" t="s">
        <v>91</v>
      </c>
    </row>
    <row r="47" spans="1:36" ht="15.6" x14ac:dyDescent="0.3">
      <c r="A47" s="82">
        <f t="shared" si="12"/>
        <v>2053</v>
      </c>
      <c r="B47" s="83">
        <f>'[4]Szenario 1'!$H47</f>
        <v>14399.718995111962</v>
      </c>
      <c r="C47" s="83">
        <f>'[4]Szenario 1'!$K47</f>
        <v>1490.9469047538923</v>
      </c>
      <c r="D47" s="84">
        <f>'[4]Szenario 2'!$H47</f>
        <v>16589.380482425138</v>
      </c>
      <c r="E47" s="84">
        <f>'[4]Szenario 2'!$K47</f>
        <v>1717.6644551502986</v>
      </c>
      <c r="F47" s="85">
        <f>'[4]Szenario 3'!$H47</f>
        <v>18671.163040724998</v>
      </c>
      <c r="G47" s="86">
        <f>'[4]Szenario 3'!$K47</f>
        <v>1933.2122212366662</v>
      </c>
      <c r="H47" s="191"/>
      <c r="I47" s="102">
        <f>'[5]Szenario 1'!$F47</f>
        <v>4.4608959757023534E-3</v>
      </c>
      <c r="J47" s="103">
        <f>'[5]Szenario 2'!$F47</f>
        <v>8.4811401130818684E-3</v>
      </c>
      <c r="K47" s="104">
        <f>'[5]Szenario 3'!$F47</f>
        <v>1.0380622837370242E-2</v>
      </c>
      <c r="L47" s="191"/>
      <c r="M47" s="105">
        <f>'[6]E-Auto'!$E45*(1/100)</f>
        <v>0.98649580645161294</v>
      </c>
      <c r="O47" s="91">
        <f t="shared" si="13"/>
        <v>38714.06</v>
      </c>
      <c r="P47" s="92">
        <f t="shared" si="2"/>
        <v>4008.4537723999997</v>
      </c>
      <c r="Q47" s="191"/>
      <c r="R47" s="93">
        <f t="shared" si="3"/>
        <v>1</v>
      </c>
      <c r="S47" s="94">
        <f t="shared" si="4"/>
        <v>1</v>
      </c>
      <c r="T47" s="191"/>
      <c r="U47" s="95">
        <f t="shared" si="15"/>
        <v>8.6069331383248626E-2</v>
      </c>
      <c r="V47" s="94">
        <f t="shared" si="6"/>
        <v>4.0000023186293043E-3</v>
      </c>
      <c r="W47" s="191"/>
      <c r="X47" s="145">
        <f t="shared" si="14"/>
        <v>7725</v>
      </c>
      <c r="Y47" s="96">
        <f t="shared" si="7"/>
        <v>38450357.744182065</v>
      </c>
      <c r="Z47" s="96">
        <f t="shared" si="8"/>
        <v>808872.41392311209</v>
      </c>
      <c r="AA47" s="96">
        <f t="shared" si="9"/>
        <v>17370.384120062568</v>
      </c>
      <c r="AB47" s="97">
        <f t="shared" si="10"/>
        <v>110904.04024864825</v>
      </c>
      <c r="AD47" s="98">
        <f t="shared" ref="AD47:AD54" si="16">SUM(X47:AB47)</f>
        <v>39395229.582473889</v>
      </c>
      <c r="AE47" s="216"/>
      <c r="AF47" s="125"/>
      <c r="AG47" s="126">
        <f>'[7]Risikoschätzung '!$P$26</f>
        <v>1.4614157752901537E-6</v>
      </c>
      <c r="AH47" s="69" t="s">
        <v>91</v>
      </c>
    </row>
    <row r="48" spans="1:36" ht="15.6" x14ac:dyDescent="0.3">
      <c r="A48" s="82">
        <f t="shared" si="12"/>
        <v>2054</v>
      </c>
      <c r="B48" s="83">
        <f>'[4]Szenario 1'!$H48</f>
        <v>14463.954643628502</v>
      </c>
      <c r="C48" s="83">
        <f>'[4]Szenario 1'!$K48</f>
        <v>1497.597863801295</v>
      </c>
      <c r="D48" s="84">
        <f>'[4]Szenario 2'!$H48</f>
        <v>16712.796171139333</v>
      </c>
      <c r="E48" s="84">
        <f>'[4]Szenario 2'!$K48</f>
        <v>1730.4429155597663</v>
      </c>
      <c r="F48" s="85">
        <f>'[4]Szenario 3'!$H48</f>
        <v>18850.843122906754</v>
      </c>
      <c r="G48" s="86">
        <f>'[4]Szenario 3'!$K48</f>
        <v>1951.8162969457651</v>
      </c>
      <c r="H48" s="191"/>
      <c r="I48" s="102">
        <f>'[5]Szenario 1'!$F48</f>
        <v>4.4410847585750731E-3</v>
      </c>
      <c r="J48" s="103">
        <f>'[5]Szenario 2'!$F48</f>
        <v>8.4098152912714559E-3</v>
      </c>
      <c r="K48" s="104">
        <f>'[5]Szenario 3'!$F48</f>
        <v>1.0273972602739725E-2</v>
      </c>
      <c r="L48" s="191"/>
      <c r="M48" s="105">
        <f>'[6]E-Auto'!$E46*(1/100)</f>
        <v>1</v>
      </c>
      <c r="O48" s="91">
        <f t="shared" si="13"/>
        <v>39435.440000000002</v>
      </c>
      <c r="P48" s="92">
        <f t="shared" si="2"/>
        <v>4083.1454576000001</v>
      </c>
      <c r="Q48" s="191"/>
      <c r="R48" s="93">
        <f t="shared" si="3"/>
        <v>1</v>
      </c>
      <c r="S48" s="94">
        <f t="shared" si="4"/>
        <v>1</v>
      </c>
      <c r="T48" s="191"/>
      <c r="U48" s="95">
        <f t="shared" si="15"/>
        <v>8.6074645177152895E-2</v>
      </c>
      <c r="V48" s="94">
        <f t="shared" si="6"/>
        <v>4.0000024963369697E-3</v>
      </c>
      <c r="W48" s="191"/>
      <c r="X48" s="145">
        <f t="shared" si="14"/>
        <v>7725</v>
      </c>
      <c r="Y48" s="96">
        <f t="shared" si="7"/>
        <v>39169234.894325912</v>
      </c>
      <c r="Z48" s="96">
        <f t="shared" si="8"/>
        <v>823944.57070428808</v>
      </c>
      <c r="AA48" s="96">
        <f t="shared" si="9"/>
        <v>17157.571235200001</v>
      </c>
      <c r="AB48" s="97">
        <f t="shared" si="10"/>
        <v>112970.57516011373</v>
      </c>
      <c r="AD48" s="98">
        <f t="shared" si="16"/>
        <v>40131032.611425519</v>
      </c>
      <c r="AE48" s="216"/>
      <c r="AF48" s="238" t="s">
        <v>92</v>
      </c>
      <c r="AG48" s="239"/>
      <c r="AH48" s="240"/>
    </row>
    <row r="49" spans="1:34" ht="15.6" x14ac:dyDescent="0.3">
      <c r="A49" s="82">
        <f t="shared" si="12"/>
        <v>2055</v>
      </c>
      <c r="B49" s="83">
        <f>'[4]Szenario 1'!$H49</f>
        <v>14528.19029214504</v>
      </c>
      <c r="C49" s="83">
        <f>'[4]Szenario 1'!$K49</f>
        <v>1504.2488228486973</v>
      </c>
      <c r="D49" s="84">
        <f>'[4]Szenario 2'!$H49</f>
        <v>16836.211859853523</v>
      </c>
      <c r="E49" s="84">
        <f>'[4]Szenario 2'!$K49</f>
        <v>1743.2213759692338</v>
      </c>
      <c r="F49" s="85">
        <f>'[4]Szenario 3'!$H49</f>
        <v>19030.52320508851</v>
      </c>
      <c r="G49" s="86">
        <f>'[4]Szenario 3'!$K49</f>
        <v>1970.4203726548642</v>
      </c>
      <c r="H49" s="191"/>
      <c r="I49" s="102">
        <f>'[5]Szenario 1'!$F49</f>
        <v>4.4214487300094077E-3</v>
      </c>
      <c r="J49" s="103">
        <f>'[5]Szenario 2'!$F49</f>
        <v>8.3396801218583397E-3</v>
      </c>
      <c r="K49" s="104">
        <f>'[5]Szenario 3'!$F49</f>
        <v>1.0169491525423728E-2</v>
      </c>
      <c r="L49" s="191"/>
      <c r="M49" s="105">
        <f>'[6]E-Auto'!$E47*(1/100)</f>
        <v>1</v>
      </c>
      <c r="O49" s="91">
        <f t="shared" si="13"/>
        <v>40156.82</v>
      </c>
      <c r="P49" s="92">
        <f t="shared" si="2"/>
        <v>4157.8371428</v>
      </c>
      <c r="Q49" s="191"/>
      <c r="R49" s="93">
        <f t="shared" si="3"/>
        <v>1</v>
      </c>
      <c r="S49" s="94">
        <f t="shared" si="4"/>
        <v>1</v>
      </c>
      <c r="T49" s="191"/>
      <c r="U49" s="95">
        <f t="shared" si="15"/>
        <v>8.6080258723017875E-2</v>
      </c>
      <c r="V49" s="94">
        <f t="shared" si="6"/>
        <v>4.0000026840691537E-3</v>
      </c>
      <c r="W49" s="191"/>
      <c r="X49" s="145">
        <f t="shared" si="14"/>
        <v>7725</v>
      </c>
      <c r="Y49" s="96">
        <f t="shared" si="7"/>
        <v>39888338.731108159</v>
      </c>
      <c r="Z49" s="96">
        <f t="shared" si="8"/>
        <v>839016.72748546395</v>
      </c>
      <c r="AA49" s="96">
        <f t="shared" si="9"/>
        <v>17471.4292456</v>
      </c>
      <c r="AB49" s="97">
        <f t="shared" si="10"/>
        <v>115037.11007157923</v>
      </c>
      <c r="AD49" s="98">
        <f t="shared" si="16"/>
        <v>40867588.997910798</v>
      </c>
      <c r="AE49" s="216"/>
      <c r="AF49" s="118" t="s">
        <v>93</v>
      </c>
      <c r="AG49" s="54">
        <v>110000</v>
      </c>
      <c r="AH49" s="69" t="s">
        <v>90</v>
      </c>
    </row>
    <row r="50" spans="1:34" ht="15.6" x14ac:dyDescent="0.3">
      <c r="A50" s="82">
        <f t="shared" si="12"/>
        <v>2056</v>
      </c>
      <c r="B50" s="83">
        <f>'[4]Szenario 1'!$H50</f>
        <v>14592.42594066158</v>
      </c>
      <c r="C50" s="83">
        <f>'[4]Szenario 1'!$K50</f>
        <v>1510.8997818961</v>
      </c>
      <c r="D50" s="84">
        <f>'[4]Szenario 2'!$H50</f>
        <v>16959.627548567718</v>
      </c>
      <c r="E50" s="84">
        <f>'[4]Szenario 2'!$K50</f>
        <v>1755.9998363787015</v>
      </c>
      <c r="F50" s="85">
        <f>'[4]Szenario 3'!$H50</f>
        <v>19210.203287270266</v>
      </c>
      <c r="G50" s="86">
        <f>'[4]Szenario 3'!$K50</f>
        <v>1989.0244483639631</v>
      </c>
      <c r="H50" s="191"/>
      <c r="I50" s="102">
        <f>'[5]Szenario 1'!$F50</f>
        <v>4.401985576472792E-3</v>
      </c>
      <c r="J50" s="103">
        <f>'[5]Szenario 2'!$F50</f>
        <v>8.2707050870501151E-3</v>
      </c>
      <c r="K50" s="104">
        <f>'[5]Szenario 3'!$F50</f>
        <v>1.0067114093959731E-2</v>
      </c>
      <c r="L50" s="191"/>
      <c r="M50" s="105">
        <f>'[6]E-Auto'!$E48*(1/100)</f>
        <v>1</v>
      </c>
      <c r="O50" s="91">
        <f t="shared" si="13"/>
        <v>40878.199999999997</v>
      </c>
      <c r="P50" s="92">
        <f t="shared" si="2"/>
        <v>4232.5288279999995</v>
      </c>
      <c r="Q50" s="191"/>
      <c r="R50" s="93">
        <f t="shared" si="3"/>
        <v>1</v>
      </c>
      <c r="S50" s="94">
        <f t="shared" si="4"/>
        <v>1</v>
      </c>
      <c r="T50" s="191"/>
      <c r="U50" s="95">
        <f t="shared" si="15"/>
        <v>8.6086183087065241E-2</v>
      </c>
      <c r="V50" s="94">
        <f t="shared" si="6"/>
        <v>4.0000028821959386E-3</v>
      </c>
      <c r="W50" s="191"/>
      <c r="X50" s="145">
        <f t="shared" si="14"/>
        <v>7725</v>
      </c>
      <c r="Y50" s="96">
        <f t="shared" si="7"/>
        <v>40607681.922174342</v>
      </c>
      <c r="Z50" s="96">
        <f t="shared" si="8"/>
        <v>854088.88426663983</v>
      </c>
      <c r="AA50" s="96">
        <f t="shared" si="9"/>
        <v>17785.287256</v>
      </c>
      <c r="AB50" s="97">
        <f t="shared" si="10"/>
        <v>117103.64498304472</v>
      </c>
      <c r="AD50" s="98">
        <f t="shared" si="16"/>
        <v>41604384.738680027</v>
      </c>
      <c r="AE50" s="216"/>
      <c r="AF50" s="125"/>
      <c r="AG50" s="126">
        <f>'[7]Risikoschätzung '!$P$21</f>
        <v>2.6432999158184737E-7</v>
      </c>
      <c r="AH50" s="69" t="s">
        <v>94</v>
      </c>
    </row>
    <row r="51" spans="1:34" ht="15.6" x14ac:dyDescent="0.3">
      <c r="A51" s="82">
        <f t="shared" si="12"/>
        <v>2057</v>
      </c>
      <c r="B51" s="83">
        <f>'[4]Szenario 1'!$H51</f>
        <v>14656.661589178118</v>
      </c>
      <c r="C51" s="83">
        <f>'[4]Szenario 1'!$K51</f>
        <v>1517.5507409435022</v>
      </c>
      <c r="D51" s="84">
        <f>'[4]Szenario 2'!$H51</f>
        <v>17083.043237281912</v>
      </c>
      <c r="E51" s="84">
        <f>'[4]Szenario 2'!$K51</f>
        <v>1768.778296788169</v>
      </c>
      <c r="F51" s="85">
        <f>'[4]Szenario 3'!$H51</f>
        <v>19389.883369452022</v>
      </c>
      <c r="G51" s="86">
        <f>'[4]Szenario 3'!$K51</f>
        <v>2007.6285240730622</v>
      </c>
      <c r="H51" s="191"/>
      <c r="I51" s="102">
        <f>'[5]Szenario 1'!$F51</f>
        <v>4.3826930249906753E-3</v>
      </c>
      <c r="J51" s="103">
        <f>'[5]Szenario 2'!$F51</f>
        <v>8.2028616375758485E-3</v>
      </c>
      <c r="K51" s="104">
        <f>'[5]Szenario 3'!$F51</f>
        <v>9.9667774086378731E-3</v>
      </c>
      <c r="L51" s="191"/>
      <c r="M51" s="105">
        <f>'[6]E-Auto'!$E49*(1/100)</f>
        <v>1</v>
      </c>
      <c r="O51" s="91">
        <f t="shared" si="13"/>
        <v>41599.58</v>
      </c>
      <c r="P51" s="92">
        <f t="shared" si="2"/>
        <v>4307.2205131999999</v>
      </c>
      <c r="Q51" s="191"/>
      <c r="R51" s="93">
        <f t="shared" si="3"/>
        <v>1</v>
      </c>
      <c r="S51" s="94">
        <f t="shared" si="4"/>
        <v>1</v>
      </c>
      <c r="T51" s="191"/>
      <c r="U51" s="95">
        <f t="shared" si="15"/>
        <v>8.6092429536112777E-2</v>
      </c>
      <c r="V51" s="94">
        <f t="shared" si="6"/>
        <v>4.0000030910941195E-3</v>
      </c>
      <c r="W51" s="191"/>
      <c r="X51" s="145">
        <f t="shared" si="14"/>
        <v>7725</v>
      </c>
      <c r="Y51" s="96">
        <f t="shared" si="7"/>
        <v>41327277.598544277</v>
      </c>
      <c r="Z51" s="96">
        <f t="shared" si="8"/>
        <v>869161.04104781605</v>
      </c>
      <c r="AA51" s="96">
        <f t="shared" si="9"/>
        <v>18099.145266400003</v>
      </c>
      <c r="AB51" s="97">
        <f t="shared" si="10"/>
        <v>119170.17989451022</v>
      </c>
      <c r="AD51" s="98">
        <f t="shared" si="16"/>
        <v>42341432.964753002</v>
      </c>
      <c r="AE51" s="216"/>
      <c r="AF51" s="125"/>
      <c r="AG51" s="126">
        <f>'[7]Risikoschätzung '!$P$25</f>
        <v>1.0116705256743542E-7</v>
      </c>
      <c r="AH51" s="69" t="s">
        <v>94</v>
      </c>
    </row>
    <row r="52" spans="1:34" ht="15.6" x14ac:dyDescent="0.3">
      <c r="A52" s="82">
        <f t="shared" si="12"/>
        <v>2058</v>
      </c>
      <c r="B52" s="83">
        <f>'[4]Szenario 1'!$H52</f>
        <v>14720.897237694657</v>
      </c>
      <c r="C52" s="83">
        <f>'[4]Szenario 1'!$K52</f>
        <v>1524.2016999909047</v>
      </c>
      <c r="D52" s="84">
        <f>'[4]Szenario 2'!$H52</f>
        <v>17206.458925996103</v>
      </c>
      <c r="E52" s="84">
        <f>'[4]Szenario 2'!$K52</f>
        <v>1781.5567571976364</v>
      </c>
      <c r="F52" s="85">
        <f>'[4]Szenario 3'!$H52</f>
        <v>19569.563451633778</v>
      </c>
      <c r="G52" s="86">
        <f>'[4]Szenario 3'!$K52</f>
        <v>2026.2325997821613</v>
      </c>
      <c r="H52" s="191"/>
      <c r="I52" s="102">
        <f>'[5]Szenario 1'!$F52</f>
        <v>4.3635688422616285E-3</v>
      </c>
      <c r="J52" s="103">
        <f>'[5]Szenario 2'!$F52</f>
        <v>8.1361221532860271E-3</v>
      </c>
      <c r="K52" s="104">
        <f>'[5]Szenario 3'!$F52</f>
        <v>9.8684210526315784E-3</v>
      </c>
      <c r="L52" s="191"/>
      <c r="M52" s="105">
        <f>'[6]E-Auto'!$E50*(1/100)</f>
        <v>1</v>
      </c>
      <c r="O52" s="91">
        <f t="shared" si="13"/>
        <v>42320.959999999999</v>
      </c>
      <c r="P52" s="92">
        <f t="shared" si="2"/>
        <v>4381.9121983999994</v>
      </c>
      <c r="Q52" s="191"/>
      <c r="R52" s="93">
        <f t="shared" si="3"/>
        <v>1</v>
      </c>
      <c r="S52" s="94">
        <f t="shared" si="4"/>
        <v>1</v>
      </c>
      <c r="T52" s="191"/>
      <c r="U52" s="95">
        <f t="shared" si="15"/>
        <v>8.6099009537574503E-2</v>
      </c>
      <c r="V52" s="94">
        <f t="shared" si="6"/>
        <v>4.0000033111471968E-3</v>
      </c>
      <c r="W52" s="191"/>
      <c r="X52" s="145">
        <f t="shared" si="14"/>
        <v>7725</v>
      </c>
      <c r="Y52" s="96">
        <f t="shared" si="7"/>
        <v>42047139.362936184</v>
      </c>
      <c r="Z52" s="96">
        <f t="shared" si="8"/>
        <v>884233.19782899192</v>
      </c>
      <c r="AA52" s="96">
        <f t="shared" si="9"/>
        <v>18413.003276799998</v>
      </c>
      <c r="AB52" s="97">
        <f t="shared" si="10"/>
        <v>121236.71480597573</v>
      </c>
      <c r="AD52" s="98">
        <f t="shared" si="16"/>
        <v>43078747.278847955</v>
      </c>
      <c r="AE52" s="216"/>
      <c r="AF52" s="238" t="s">
        <v>95</v>
      </c>
      <c r="AG52" s="239"/>
      <c r="AH52" s="240"/>
    </row>
    <row r="53" spans="1:34" ht="15.6" x14ac:dyDescent="0.3">
      <c r="A53" s="82">
        <f t="shared" si="12"/>
        <v>2059</v>
      </c>
      <c r="B53" s="83">
        <f>'[4]Szenario 1'!$H53</f>
        <v>14785.132886211197</v>
      </c>
      <c r="C53" s="83">
        <f>'[4]Szenario 1'!$K53</f>
        <v>1530.8526590383071</v>
      </c>
      <c r="D53" s="84">
        <f>'[4]Szenario 2'!$H53</f>
        <v>17329.874614710297</v>
      </c>
      <c r="E53" s="84">
        <f>'[4]Szenario 2'!$K53</f>
        <v>1794.3352176071041</v>
      </c>
      <c r="F53" s="85">
        <f>'[4]Szenario 3'!$H53</f>
        <v>19749.243533815534</v>
      </c>
      <c r="G53" s="86">
        <f>'[4]Szenario 3'!$K53</f>
        <v>2044.8366754912602</v>
      </c>
      <c r="H53" s="191"/>
      <c r="I53" s="102">
        <f>'[5]Szenario 1'!$F53</f>
        <v>4.3446108337955262E-3</v>
      </c>
      <c r="J53" s="103">
        <f>'[5]Szenario 2'!$F53</f>
        <v>8.0704599056603769E-3</v>
      </c>
      <c r="K53" s="104">
        <f>'[5]Szenario 3'!$F53</f>
        <v>9.7719869706840382E-3</v>
      </c>
      <c r="L53" s="191"/>
      <c r="M53" s="105">
        <f>'[6]E-Auto'!$E51*(1/100)</f>
        <v>1</v>
      </c>
      <c r="O53" s="91">
        <f t="shared" si="13"/>
        <v>43042.34</v>
      </c>
      <c r="P53" s="92">
        <f t="shared" si="2"/>
        <v>4456.6038835999998</v>
      </c>
      <c r="Q53" s="191"/>
      <c r="R53" s="93">
        <f t="shared" si="3"/>
        <v>1</v>
      </c>
      <c r="S53" s="94">
        <f t="shared" si="4"/>
        <v>1</v>
      </c>
      <c r="T53" s="191"/>
      <c r="U53" s="95">
        <f t="shared" si="15"/>
        <v>8.6105934759460531E-2</v>
      </c>
      <c r="V53" s="94">
        <f t="shared" si="6"/>
        <v>4.0000035427453801E-3</v>
      </c>
      <c r="W53" s="191"/>
      <c r="X53" s="145">
        <f t="shared" si="14"/>
        <v>7725</v>
      </c>
      <c r="Y53" s="96">
        <f t="shared" si="7"/>
        <v>42767281.298090763</v>
      </c>
      <c r="Z53" s="96">
        <f t="shared" si="8"/>
        <v>899305.35461016779</v>
      </c>
      <c r="AA53" s="96">
        <f t="shared" si="9"/>
        <v>18726.861287199998</v>
      </c>
      <c r="AB53" s="97">
        <f t="shared" si="10"/>
        <v>123303.24971744118</v>
      </c>
      <c r="AD53" s="98">
        <f t="shared" si="16"/>
        <v>43816341.763705574</v>
      </c>
      <c r="AE53" s="216"/>
      <c r="AF53" s="118" t="s">
        <v>96</v>
      </c>
      <c r="AG53" s="54">
        <v>3700000</v>
      </c>
      <c r="AH53" s="69" t="s">
        <v>90</v>
      </c>
    </row>
    <row r="54" spans="1:34" ht="16.2" thickBot="1" x14ac:dyDescent="0.35">
      <c r="A54" s="127">
        <f t="shared" si="12"/>
        <v>2060</v>
      </c>
      <c r="B54" s="83">
        <f>'[4]Szenario 1'!$H54</f>
        <v>14849.368534727735</v>
      </c>
      <c r="C54" s="83">
        <f>'[4]Szenario 1'!$K54</f>
        <v>1537.5036180857096</v>
      </c>
      <c r="D54" s="84">
        <f>'[4]Szenario 2'!$H54</f>
        <v>17453.290303424488</v>
      </c>
      <c r="E54" s="84">
        <f>'[4]Szenario 2'!$K54</f>
        <v>1807.1136780165714</v>
      </c>
      <c r="F54" s="85">
        <f>'[4]Szenario 3'!$H54</f>
        <v>19928.923615997293</v>
      </c>
      <c r="G54" s="86">
        <f>'[4]Szenario 3'!$K54</f>
        <v>2063.4407512003595</v>
      </c>
      <c r="H54" s="191"/>
      <c r="I54" s="102">
        <f>'[5]Szenario 1'!$F54</f>
        <v>4.3258168430740911E-3</v>
      </c>
      <c r="J54" s="103">
        <f>'[5]Szenario 2'!$F54</f>
        <v>8.0058490221166147E-3</v>
      </c>
      <c r="K54" s="104">
        <f>'[5]Szenario 3'!$F54</f>
        <v>9.6774193548387101E-3</v>
      </c>
      <c r="L54" s="191"/>
      <c r="M54" s="105">
        <f>'[6]E-Auto'!$E52*(1/100)</f>
        <v>1</v>
      </c>
      <c r="O54" s="91">
        <f t="shared" si="13"/>
        <v>43763.72</v>
      </c>
      <c r="P54" s="92">
        <f t="shared" si="2"/>
        <v>4531.2955688000002</v>
      </c>
      <c r="Q54" s="192"/>
      <c r="R54" s="93">
        <f t="shared" si="3"/>
        <v>1</v>
      </c>
      <c r="S54" s="94">
        <f t="shared" si="4"/>
        <v>1</v>
      </c>
      <c r="T54" s="192"/>
      <c r="U54" s="95">
        <f t="shared" si="15"/>
        <v>8.6113217070377196E-2</v>
      </c>
      <c r="V54" s="94">
        <f t="shared" si="6"/>
        <v>4.0000037862855872E-3</v>
      </c>
      <c r="W54" s="192"/>
      <c r="X54" s="145">
        <f t="shared" si="14"/>
        <v>7725</v>
      </c>
      <c r="Y54" s="96">
        <f t="shared" si="7"/>
        <v>43487717.975095339</v>
      </c>
      <c r="Z54" s="96">
        <f t="shared" si="8"/>
        <v>914377.5113913439</v>
      </c>
      <c r="AA54" s="96">
        <f t="shared" si="9"/>
        <v>19040.719297600001</v>
      </c>
      <c r="AB54" s="97">
        <f t="shared" si="10"/>
        <v>125369.78462890671</v>
      </c>
      <c r="AD54" s="98">
        <f t="shared" si="16"/>
        <v>44554230.990413189</v>
      </c>
      <c r="AE54" s="216"/>
      <c r="AF54" s="125"/>
      <c r="AG54" s="126">
        <f>'[7]Risikoschätzung '!$P$20</f>
        <v>1.3698630136986301E-8</v>
      </c>
      <c r="AH54" s="69" t="s">
        <v>94</v>
      </c>
    </row>
    <row r="55" spans="1:34" ht="15" thickBot="1" x14ac:dyDescent="0.35">
      <c r="AD55" s="98">
        <f>SUM(AD9:AD54)</f>
        <v>1290655525.819145</v>
      </c>
      <c r="AE55" s="216"/>
      <c r="AF55" s="130"/>
      <c r="AG55" s="131">
        <f>'[7]Risikoschätzung '!$P$24</f>
        <v>5.2428785204316568E-9</v>
      </c>
      <c r="AH55" s="110" t="s">
        <v>94</v>
      </c>
    </row>
    <row r="56" spans="1:34" ht="15" thickBot="1" x14ac:dyDescent="0.35">
      <c r="U56" s="223" t="s">
        <v>97</v>
      </c>
      <c r="V56" s="224"/>
      <c r="X56" s="132">
        <f>SUM(X9:X54)</f>
        <v>1490600</v>
      </c>
      <c r="Y56" s="133">
        <f>SUM(Y9:Y54)</f>
        <v>1258064330.8890853</v>
      </c>
      <c r="Z56" s="134">
        <f>SUM(Z9:Z54)</f>
        <v>26474176.825931929</v>
      </c>
      <c r="AA56" s="134">
        <f>SUM(AA9:AA54)</f>
        <v>996558.65817090007</v>
      </c>
      <c r="AB56" s="135">
        <f>SUM(AB9:AB54)</f>
        <v>3629859.4459571689</v>
      </c>
      <c r="AD56" s="136">
        <f>X56+Y56+Z56+AA56+AB56</f>
        <v>1290655525.8191454</v>
      </c>
      <c r="AF56" s="241"/>
      <c r="AG56" s="242"/>
    </row>
    <row r="57" spans="1:34" ht="15" thickBot="1" x14ac:dyDescent="0.35">
      <c r="AF57" s="243"/>
      <c r="AG57" s="244"/>
    </row>
    <row r="58" spans="1:34" x14ac:dyDescent="0.3">
      <c r="AE58" s="68"/>
      <c r="AF58" s="241"/>
      <c r="AG58" s="242"/>
      <c r="AH58" s="137"/>
    </row>
    <row r="59" spans="1:34" ht="15" thickBot="1" x14ac:dyDescent="0.35">
      <c r="AF59" s="243"/>
      <c r="AG59" s="244"/>
    </row>
    <row r="60" spans="1:34" x14ac:dyDescent="0.3">
      <c r="AG60" s="9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B7:C7"/>
    <mergeCell ref="H1:H54"/>
    <mergeCell ref="L1:L54"/>
    <mergeCell ref="N1:N1048576"/>
    <mergeCell ref="Q1:Q54"/>
    <mergeCell ref="T1:T54"/>
    <mergeCell ref="W1:W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32" workbookViewId="0">
      <selection activeCell="AD56" sqref="AD56"/>
    </sheetView>
  </sheetViews>
  <sheetFormatPr baseColWidth="10" defaultRowHeight="14.4" x14ac:dyDescent="0.3"/>
  <cols>
    <col min="1" max="1" width="10.3984375" style="53" customWidth="1"/>
    <col min="2" max="2" width="10.796875" style="53" customWidth="1"/>
    <col min="3" max="3" width="11.19921875" style="53" customWidth="1"/>
    <col min="4" max="5" width="11.5" style="53" customWidth="1"/>
    <col min="6" max="6" width="11.69921875" style="53" customWidth="1"/>
    <col min="7" max="7" width="12.09765625" style="53" customWidth="1"/>
    <col min="8" max="8" width="2.19921875" style="128" customWidth="1"/>
    <col min="9" max="9" width="13.796875" style="53" customWidth="1"/>
    <col min="10" max="10" width="13.19921875" style="53" customWidth="1"/>
    <col min="11" max="11" width="13.3984375" style="53" customWidth="1"/>
    <col min="12" max="12" width="2.69921875" style="128" customWidth="1"/>
    <col min="13" max="13" width="18.69921875" style="53" customWidth="1"/>
    <col min="14" max="14" width="2.8984375" style="191" customWidth="1"/>
    <col min="15" max="15" width="18.296875" style="54" customWidth="1"/>
    <col min="16" max="16" width="14.796875" style="54" customWidth="1"/>
    <col min="17" max="17" width="2.796875" style="129" customWidth="1"/>
    <col min="18" max="18" width="12.69921875" style="53" customWidth="1"/>
    <col min="19" max="19" width="12.09765625" style="53" customWidth="1"/>
    <col min="20" max="20" width="2.796875" style="129" customWidth="1"/>
    <col min="21" max="21" width="14.09765625" style="129" customWidth="1"/>
    <col min="22" max="22" width="16.59765625" style="129" customWidth="1"/>
    <col min="23" max="23" width="5.09765625" style="129" customWidth="1"/>
    <col min="24" max="25" width="14.5" style="53" customWidth="1"/>
    <col min="26" max="26" width="14.59765625" style="53" customWidth="1"/>
    <col min="27" max="28" width="14.8984375" style="53" customWidth="1"/>
    <col min="29" max="29" width="2.09765625" style="53" customWidth="1"/>
    <col min="30" max="30" width="18.296875" style="53" customWidth="1"/>
    <col min="31" max="31" width="2.69921875" style="53" customWidth="1"/>
    <col min="32" max="32" width="15.5" style="53" customWidth="1"/>
    <col min="33" max="33" width="12.19921875" style="53" bestFit="1" customWidth="1"/>
    <col min="34" max="34" width="13.796875" style="53" customWidth="1"/>
    <col min="35" max="35" width="13.59765625" style="53" customWidth="1"/>
    <col min="36" max="36" width="12.3984375" style="53" customWidth="1"/>
    <col min="37" max="16384" width="11.19921875" style="53"/>
  </cols>
  <sheetData>
    <row r="1" spans="1:36" ht="15" thickBot="1" x14ac:dyDescent="0.35">
      <c r="H1" s="190"/>
      <c r="L1" s="190"/>
      <c r="N1" s="190"/>
      <c r="Q1" s="190"/>
      <c r="R1" s="145"/>
      <c r="S1" s="145"/>
      <c r="T1" s="190"/>
      <c r="U1" s="145"/>
      <c r="V1" s="145"/>
      <c r="W1" s="190"/>
      <c r="AE1" s="216"/>
    </row>
    <row r="2" spans="1:36" ht="14.4" customHeight="1" thickBot="1" x14ac:dyDescent="0.35">
      <c r="B2" s="217" t="s">
        <v>26</v>
      </c>
      <c r="C2" s="218"/>
      <c r="D2" s="219"/>
      <c r="F2" s="216"/>
      <c r="G2" s="216"/>
      <c r="H2" s="191"/>
      <c r="K2" s="56"/>
      <c r="L2" s="191"/>
      <c r="O2" s="223" t="s">
        <v>27</v>
      </c>
      <c r="P2" s="224"/>
      <c r="Q2" s="191"/>
      <c r="R2" s="145"/>
      <c r="S2" s="145"/>
      <c r="T2" s="191"/>
      <c r="U2" s="145"/>
      <c r="V2" s="145"/>
      <c r="W2" s="191"/>
      <c r="Y2" s="225" t="s">
        <v>103</v>
      </c>
      <c r="Z2" s="226"/>
      <c r="AA2" s="227"/>
      <c r="AB2" s="57"/>
      <c r="AC2" s="57"/>
      <c r="AE2" s="216"/>
    </row>
    <row r="3" spans="1:36" ht="14.4" customHeight="1" thickBot="1" x14ac:dyDescent="0.35">
      <c r="B3" s="220"/>
      <c r="C3" s="221"/>
      <c r="D3" s="222"/>
      <c r="F3" s="216"/>
      <c r="G3" s="216"/>
      <c r="H3" s="191"/>
      <c r="K3" s="56"/>
      <c r="L3" s="191"/>
      <c r="O3" s="234" t="s">
        <v>29</v>
      </c>
      <c r="P3" s="235"/>
      <c r="Q3" s="191"/>
      <c r="R3" s="145"/>
      <c r="S3" s="145"/>
      <c r="T3" s="191"/>
      <c r="U3" s="145"/>
      <c r="V3" s="145"/>
      <c r="W3" s="191"/>
      <c r="Y3" s="228"/>
      <c r="Z3" s="229"/>
      <c r="AA3" s="230"/>
      <c r="AB3" s="57"/>
      <c r="AC3" s="57"/>
      <c r="AE3" s="216"/>
      <c r="AF3" s="194" t="s">
        <v>24</v>
      </c>
      <c r="AG3" s="195"/>
      <c r="AH3" s="196"/>
    </row>
    <row r="4" spans="1:36" ht="14.4" customHeight="1" thickBot="1" x14ac:dyDescent="0.35">
      <c r="H4" s="191"/>
      <c r="K4" s="56"/>
      <c r="L4" s="191"/>
      <c r="O4" s="236"/>
      <c r="P4" s="237"/>
      <c r="Q4" s="191"/>
      <c r="R4" s="145"/>
      <c r="S4" s="145"/>
      <c r="T4" s="191"/>
      <c r="U4" s="145"/>
      <c r="V4" s="145"/>
      <c r="W4" s="191"/>
      <c r="Y4" s="231"/>
      <c r="Z4" s="232"/>
      <c r="AA4" s="233"/>
      <c r="AB4" s="57"/>
      <c r="AC4" s="57"/>
      <c r="AE4" s="216"/>
      <c r="AF4" s="197"/>
      <c r="AG4" s="198"/>
      <c r="AH4" s="199"/>
    </row>
    <row r="5" spans="1:36" ht="14.4" customHeight="1" thickBot="1" x14ac:dyDescent="0.35">
      <c r="D5" s="200" t="s">
        <v>30</v>
      </c>
      <c r="E5" s="201"/>
      <c r="H5" s="191"/>
      <c r="I5" s="200" t="s">
        <v>31</v>
      </c>
      <c r="J5" s="204"/>
      <c r="K5" s="201"/>
      <c r="L5" s="191"/>
      <c r="M5" s="204" t="s">
        <v>32</v>
      </c>
      <c r="O5" s="206"/>
      <c r="P5" s="207"/>
      <c r="Q5" s="191"/>
      <c r="R5" s="204" t="s">
        <v>33</v>
      </c>
      <c r="S5" s="201"/>
      <c r="T5" s="191"/>
      <c r="U5" s="200" t="s">
        <v>34</v>
      </c>
      <c r="V5" s="201"/>
      <c r="W5" s="191"/>
      <c r="AE5" s="216"/>
    </row>
    <row r="6" spans="1:36" ht="14.4" customHeight="1" thickBot="1" x14ac:dyDescent="0.35">
      <c r="D6" s="202"/>
      <c r="E6" s="203"/>
      <c r="H6" s="191"/>
      <c r="I6" s="202"/>
      <c r="J6" s="205"/>
      <c r="K6" s="203"/>
      <c r="L6" s="191"/>
      <c r="M6" s="205"/>
      <c r="O6" s="208"/>
      <c r="P6" s="209"/>
      <c r="Q6" s="191"/>
      <c r="R6" s="205"/>
      <c r="S6" s="203"/>
      <c r="T6" s="191"/>
      <c r="U6" s="202"/>
      <c r="V6" s="203"/>
      <c r="W6" s="191"/>
      <c r="AE6" s="216"/>
      <c r="AF6" s="58" t="s">
        <v>35</v>
      </c>
      <c r="AG6" s="59"/>
      <c r="AH6" s="59"/>
      <c r="AI6" s="59"/>
      <c r="AJ6" s="60"/>
    </row>
    <row r="7" spans="1:36" ht="15" customHeight="1" thickBot="1" x14ac:dyDescent="0.35">
      <c r="B7" s="193" t="s">
        <v>36</v>
      </c>
      <c r="C7" s="193"/>
      <c r="D7" s="212" t="s">
        <v>37</v>
      </c>
      <c r="E7" s="212"/>
      <c r="F7" s="213" t="s">
        <v>38</v>
      </c>
      <c r="G7" s="213"/>
      <c r="H7" s="191"/>
      <c r="I7" s="61" t="s">
        <v>39</v>
      </c>
      <c r="J7" s="62" t="s">
        <v>40</v>
      </c>
      <c r="K7" s="63" t="s">
        <v>41</v>
      </c>
      <c r="L7" s="191"/>
      <c r="M7" s="64" t="s">
        <v>42</v>
      </c>
      <c r="O7" s="210"/>
      <c r="P7" s="211"/>
      <c r="Q7" s="191"/>
      <c r="R7" s="145"/>
      <c r="S7" s="145"/>
      <c r="T7" s="191"/>
      <c r="U7" s="145"/>
      <c r="V7" s="145"/>
      <c r="W7" s="191"/>
      <c r="X7" s="65" t="s">
        <v>43</v>
      </c>
      <c r="Y7" s="142" t="s">
        <v>44</v>
      </c>
      <c r="Z7" s="65" t="s">
        <v>45</v>
      </c>
      <c r="AA7" s="65" t="s">
        <v>46</v>
      </c>
      <c r="AB7" s="65" t="s">
        <v>47</v>
      </c>
      <c r="AD7" s="214" t="s">
        <v>48</v>
      </c>
      <c r="AE7" s="216"/>
      <c r="AF7" s="67" t="s">
        <v>49</v>
      </c>
      <c r="AG7" s="54">
        <v>80</v>
      </c>
      <c r="AH7" s="68" t="s">
        <v>50</v>
      </c>
      <c r="AI7" s="54">
        <v>0.08</v>
      </c>
      <c r="AJ7" s="69" t="s">
        <v>51</v>
      </c>
    </row>
    <row r="8" spans="1:36" ht="15" customHeight="1" thickBot="1" x14ac:dyDescent="0.35">
      <c r="A8" s="70" t="s">
        <v>52</v>
      </c>
      <c r="B8" s="71"/>
      <c r="C8" s="71"/>
      <c r="D8" s="71"/>
      <c r="E8" s="71"/>
      <c r="F8" s="71"/>
      <c r="G8" s="72"/>
      <c r="H8" s="191"/>
      <c r="I8" s="73"/>
      <c r="J8" s="71"/>
      <c r="K8" s="72"/>
      <c r="L8" s="191"/>
      <c r="M8" s="74"/>
      <c r="O8" s="75"/>
      <c r="P8" s="76"/>
      <c r="Q8" s="191"/>
      <c r="R8" s="143"/>
      <c r="S8" s="142"/>
      <c r="T8" s="191"/>
      <c r="U8" s="143"/>
      <c r="V8" s="142"/>
      <c r="W8" s="191"/>
      <c r="X8" s="78"/>
      <c r="Y8" s="79"/>
      <c r="Z8" s="80"/>
      <c r="AA8" s="80"/>
      <c r="AB8" s="80"/>
      <c r="AD8" s="215"/>
      <c r="AE8" s="216"/>
      <c r="AF8" s="81" t="s">
        <v>53</v>
      </c>
      <c r="AG8" s="54">
        <v>4</v>
      </c>
      <c r="AH8" s="68" t="s">
        <v>50</v>
      </c>
      <c r="AI8" s="68"/>
      <c r="AJ8" s="69"/>
    </row>
    <row r="9" spans="1:36" ht="14.4" customHeight="1" x14ac:dyDescent="0.3">
      <c r="A9" s="82">
        <v>2015</v>
      </c>
      <c r="B9" s="83">
        <f>'[4]Szenario 1'!$H9</f>
        <v>11958.76435148346</v>
      </c>
      <c r="C9" s="83">
        <f>'[4]Szenario 1'!$K9</f>
        <v>1238.2104609525973</v>
      </c>
      <c r="D9" s="84">
        <f>'[4]Szenario 2'!$H9</f>
        <v>11899.584311285807</v>
      </c>
      <c r="E9" s="84">
        <f>'[4]Szenario 2'!$K9</f>
        <v>1232.0829595905325</v>
      </c>
      <c r="F9" s="85">
        <f>'[4]Szenario 3'!$H9</f>
        <v>11843.319917818244</v>
      </c>
      <c r="G9" s="86">
        <f>'[4]Szenario 3'!$K9</f>
        <v>1226.2573442909008</v>
      </c>
      <c r="H9" s="191"/>
      <c r="I9" s="87">
        <f>'[5]Szenario 1'!$F9</f>
        <v>5.3714285714285713E-3</v>
      </c>
      <c r="J9" s="88">
        <f>'[5]Szenario 2'!$F9</f>
        <v>1.2514285714285714E-2</v>
      </c>
      <c r="K9" s="89">
        <f>'[5]Szenario 3'!$F9</f>
        <v>1.7142857142857144E-2</v>
      </c>
      <c r="L9" s="191"/>
      <c r="M9" s="90">
        <f>'[6]E-Auto'!$E7*(1/100)</f>
        <v>1.6900000000000001E-3</v>
      </c>
      <c r="O9" s="251">
        <f>'[4]Szenario 2'!$H9</f>
        <v>11899.584311285807</v>
      </c>
      <c r="P9" s="92">
        <f>O9*0.10354</f>
        <v>1232.0829595905325</v>
      </c>
      <c r="Q9" s="191"/>
      <c r="R9" s="93">
        <f>IF(O9&lt;$AG$18,1,2)</f>
        <v>1</v>
      </c>
      <c r="S9" s="94">
        <f>IF(P9&lt;$AG$10,1,2)</f>
        <v>1</v>
      </c>
      <c r="T9" s="191"/>
      <c r="U9" s="95">
        <f>($AI$15/$AG$20)*(1+0.15*(O9/$AG$18)^4)+$AH$33</f>
        <v>8.6009901526044694E-2</v>
      </c>
      <c r="V9" s="94">
        <f>($AI$7/$AG$12)*(1+0.15*(P9/$AG$10)^4)+$AH$32</f>
        <v>2.6666666728716914E-3</v>
      </c>
      <c r="W9" s="191"/>
      <c r="X9" s="145">
        <f>($AG$7*$AG$8*S9*$AG$24+$AG$15*$AG$16*R9*$AG$24)</f>
        <v>3600</v>
      </c>
      <c r="Y9" s="96">
        <f>(O9*U9*$AG$30+P9*V9*$AG$29)*365</f>
        <v>11798581.354437336</v>
      </c>
      <c r="Z9" s="96">
        <f>(O9*$AI$15*$AG$37+P9*$AI$7*$AG$36)*365</f>
        <v>248624.02668568841</v>
      </c>
      <c r="AA9" s="96">
        <f>O9*$AI$15*($AG$41+$AG$40*(1-M9))*365</f>
        <v>17144.653263656084</v>
      </c>
      <c r="AB9" s="97">
        <f>365*((P9*$AI$7*($AG$53*$AG$54+$AG$49*$AG$50+$AG$45*$AG$46))+(O9*1.6*$AI$15*($AG$53*$AG$55+$AG$49*$AG$51+$AG$45*$AG$47)))</f>
        <v>34088.700007207306</v>
      </c>
      <c r="AD9" s="98">
        <f>SUM(X9:AB9)</f>
        <v>12102038.734393889</v>
      </c>
      <c r="AE9" s="216"/>
      <c r="AF9" s="245" t="s">
        <v>54</v>
      </c>
      <c r="AG9" s="99"/>
      <c r="AH9" s="248"/>
      <c r="AI9" s="100" t="s">
        <v>55</v>
      </c>
      <c r="AJ9" s="101">
        <v>15</v>
      </c>
    </row>
    <row r="10" spans="1:36" ht="15.6" x14ac:dyDescent="0.3">
      <c r="A10" s="82">
        <f>A9+1</f>
        <v>2016</v>
      </c>
      <c r="B10" s="83">
        <f>'[4]Szenario 1'!$H10</f>
        <v>12023</v>
      </c>
      <c r="C10" s="83">
        <f>'[4]Szenario 1'!$K10</f>
        <v>1244.86142</v>
      </c>
      <c r="D10" s="84">
        <f>'[4]Szenario 2'!$H10</f>
        <v>12023</v>
      </c>
      <c r="E10" s="84">
        <f>'[4]Szenario 2'!$K10</f>
        <v>1244.86142</v>
      </c>
      <c r="F10" s="85">
        <f>'[4]Szenario 3'!$H10</f>
        <v>12023</v>
      </c>
      <c r="G10" s="86">
        <f>'[4]Szenario 3'!$K10</f>
        <v>1244.86142</v>
      </c>
      <c r="H10" s="191"/>
      <c r="I10" s="102">
        <f>'[5]Szenario 1'!$F10</f>
        <v>5.3427304762987378E-3</v>
      </c>
      <c r="J10" s="103">
        <f>'[5]Szenario 2'!$F10</f>
        <v>1.2359613973700547E-2</v>
      </c>
      <c r="K10" s="104">
        <f>'[5]Szenario 3'!$F10</f>
        <v>1.6853932584269662E-2</v>
      </c>
      <c r="L10" s="191"/>
      <c r="M10" s="105">
        <f>'[6]E-Auto'!$E8*(1/100)</f>
        <v>2.3700000000000001E-3</v>
      </c>
      <c r="O10" s="251">
        <f>'[4]Szenario 2'!$H10</f>
        <v>12023</v>
      </c>
      <c r="P10" s="92">
        <f t="shared" ref="P10:P54" si="0">O10*0.10354</f>
        <v>1244.86142</v>
      </c>
      <c r="Q10" s="191"/>
      <c r="R10" s="93">
        <f t="shared" ref="R10:R54" si="1">IF(O10&lt;$AG$18,1,2)</f>
        <v>1</v>
      </c>
      <c r="S10" s="94">
        <f t="shared" ref="S10:S54" si="2">IF(P10&lt;$AG$10,1,2)</f>
        <v>1</v>
      </c>
      <c r="T10" s="191"/>
      <c r="U10" s="95">
        <f t="shared" ref="U10:U54" si="3">($AI$15/$AG$20)*(1+0.15*(O10/$AG$18)^4)+$AH$33</f>
        <v>8.6010318732661864E-2</v>
      </c>
      <c r="V10" s="94">
        <f t="shared" ref="V10:V54" si="4">($AI$7/$AG$12)*(1+0.15*(P10/$AG$10)^4)+$AH$32</f>
        <v>2.6666666731331437E-3</v>
      </c>
      <c r="W10" s="191"/>
      <c r="X10" s="145">
        <f t="shared" ref="X10:X12" si="5">($AG$7*$AG$8*S10*$AG$24+$AG$15*$AG$16*R10*$AG$24)</f>
        <v>3600</v>
      </c>
      <c r="Y10" s="96">
        <f t="shared" ref="Y10:Y54" si="6">(O10*U10*$AG$30+P10*V10*$AG$29)*365</f>
        <v>11921007.207142891</v>
      </c>
      <c r="Z10" s="96">
        <f t="shared" ref="Z10:Z54" si="7">(O10*$AI$15*$AG$37+P10*$AI$7*$AG$36)*365</f>
        <v>251202.61301959999</v>
      </c>
      <c r="AA10" s="96">
        <f t="shared" ref="AA10:AA54" si="8">O10*$AI$15*($AG$41+$AG$40*(1-M10))*365</f>
        <v>17314.231670626003</v>
      </c>
      <c r="AB10" s="97">
        <f t="shared" ref="AB10:AB54" si="9">365*((P10*$AI$7*($AG$53*$AG$54+$AG$49*$AG$50+$AG$45*$AG$46))+(O10*1.6*$AI$15*($AG$53*$AG$55+$AG$49*$AG$51+$AG$45*$AG$47)))</f>
        <v>34442.248524424911</v>
      </c>
      <c r="AD10" s="98">
        <f t="shared" ref="AD10:AD46" si="10">SUM(X10:AB10)</f>
        <v>12227566.300357543</v>
      </c>
      <c r="AE10" s="216"/>
      <c r="AF10" s="246"/>
      <c r="AG10" s="106">
        <v>110400</v>
      </c>
      <c r="AH10" s="248"/>
      <c r="AI10" s="100"/>
      <c r="AJ10" s="69"/>
    </row>
    <row r="11" spans="1:36" ht="15.6" x14ac:dyDescent="0.3">
      <c r="A11" s="82">
        <f t="shared" ref="A11:A54" si="11">A10+1</f>
        <v>2017</v>
      </c>
      <c r="B11" s="83">
        <f>'[4]Szenario 1'!$H11</f>
        <v>12087.23564851654</v>
      </c>
      <c r="C11" s="83">
        <f>'[4]Szenario 1'!$K11</f>
        <v>1251.5123790474024</v>
      </c>
      <c r="D11" s="84">
        <f>'[4]Szenario 2'!$H11</f>
        <v>12146.415688714193</v>
      </c>
      <c r="E11" s="84">
        <f>'[4]Szenario 2'!$K11</f>
        <v>1257.6398804094674</v>
      </c>
      <c r="F11" s="85">
        <f>'[4]Szenario 3'!$H11</f>
        <v>12202.680082181758</v>
      </c>
      <c r="G11" s="86">
        <f>'[4]Szenario 3'!$K11</f>
        <v>1263.4654957090991</v>
      </c>
      <c r="H11" s="191"/>
      <c r="I11" s="102">
        <f>'[5]Szenario 1'!$F11</f>
        <v>5.3143374038896428E-3</v>
      </c>
      <c r="J11" s="103">
        <f>'[5]Szenario 2'!$F11</f>
        <v>1.2208718920726948E-2</v>
      </c>
      <c r="K11" s="104">
        <f>'[5]Szenario 3'!$F11</f>
        <v>1.6574585635359115E-2</v>
      </c>
      <c r="L11" s="191"/>
      <c r="M11" s="105">
        <f>'[6]E-Auto'!$E9*(1/100)</f>
        <v>3.1800000000000001E-3</v>
      </c>
      <c r="O11" s="251">
        <f>$O$10+(A11-$A$10)*0.06*$O$10</f>
        <v>12744.38</v>
      </c>
      <c r="P11" s="92">
        <f t="shared" si="0"/>
        <v>1319.5531051999999</v>
      </c>
      <c r="Q11" s="191"/>
      <c r="R11" s="93">
        <f t="shared" si="1"/>
        <v>1</v>
      </c>
      <c r="S11" s="94">
        <f t="shared" si="2"/>
        <v>1</v>
      </c>
      <c r="T11" s="191"/>
      <c r="U11" s="95">
        <f t="shared" si="3"/>
        <v>8.6013027162242017E-2</v>
      </c>
      <c r="V11" s="94">
        <f t="shared" si="4"/>
        <v>2.6666666748304444E-3</v>
      </c>
      <c r="W11" s="191"/>
      <c r="X11" s="145">
        <f t="shared" si="5"/>
        <v>3600</v>
      </c>
      <c r="Y11" s="96">
        <f t="shared" si="6"/>
        <v>12636664.753711782</v>
      </c>
      <c r="Z11" s="96">
        <f t="shared" si="7"/>
        <v>266274.76980077598</v>
      </c>
      <c r="AA11" s="96">
        <f t="shared" si="8"/>
        <v>18342.686233249839</v>
      </c>
      <c r="AB11" s="97">
        <f t="shared" si="9"/>
        <v>36508.783435890415</v>
      </c>
      <c r="AD11" s="98">
        <f t="shared" si="10"/>
        <v>12961390.9931817</v>
      </c>
      <c r="AE11" s="216"/>
      <c r="AF11" s="247"/>
      <c r="AG11" s="99"/>
      <c r="AH11" s="248"/>
      <c r="AI11" s="100" t="s">
        <v>56</v>
      </c>
      <c r="AJ11" s="101">
        <v>65</v>
      </c>
    </row>
    <row r="12" spans="1:36" ht="16.2" thickBot="1" x14ac:dyDescent="0.35">
      <c r="A12" s="82">
        <f t="shared" si="11"/>
        <v>2018</v>
      </c>
      <c r="B12" s="83">
        <f>'[4]Szenario 1'!$H12</f>
        <v>12151.471297033078</v>
      </c>
      <c r="C12" s="83">
        <f>'[4]Szenario 1'!$K12</f>
        <v>1258.1633380948049</v>
      </c>
      <c r="D12" s="84">
        <f>'[4]Szenario 2'!$H12</f>
        <v>12269.831377428385</v>
      </c>
      <c r="E12" s="84">
        <f>'[4]Szenario 2'!$K12</f>
        <v>1270.4183408189349</v>
      </c>
      <c r="F12" s="85">
        <f>'[4]Szenario 3'!$H12</f>
        <v>12382.360164363514</v>
      </c>
      <c r="G12" s="86">
        <f>'[4]Szenario 3'!$K12</f>
        <v>1282.0695714181982</v>
      </c>
      <c r="H12" s="191"/>
      <c r="I12" s="102">
        <f>'[5]Szenario 1'!$F12</f>
        <v>5.28624451692723E-3</v>
      </c>
      <c r="J12" s="103">
        <f>'[5]Szenario 2'!$F12</f>
        <v>1.2061463898221072E-2</v>
      </c>
      <c r="K12" s="104">
        <f>'[5]Szenario 3'!$F12</f>
        <v>1.6304347826086956E-2</v>
      </c>
      <c r="L12" s="191"/>
      <c r="M12" s="105">
        <f>'[6]E-Auto'!$E10*(1/100)</f>
        <v>4.1700000000000001E-3</v>
      </c>
      <c r="O12" s="251">
        <f t="shared" ref="O12:O54" si="12">$O$10+(A12-$A$10)*0.06*$O$10</f>
        <v>13465.76</v>
      </c>
      <c r="P12" s="92">
        <f t="shared" si="0"/>
        <v>1394.2447903999998</v>
      </c>
      <c r="Q12" s="191"/>
      <c r="R12" s="93">
        <f t="shared" si="1"/>
        <v>1</v>
      </c>
      <c r="S12" s="94">
        <f t="shared" si="2"/>
        <v>1</v>
      </c>
      <c r="T12" s="191"/>
      <c r="U12" s="95">
        <f t="shared" si="3"/>
        <v>8.601623672561412E-2</v>
      </c>
      <c r="V12" s="94">
        <f t="shared" si="4"/>
        <v>2.6666666768417929E-3</v>
      </c>
      <c r="W12" s="191"/>
      <c r="X12" s="145">
        <f t="shared" si="5"/>
        <v>3600</v>
      </c>
      <c r="Y12" s="96">
        <f t="shared" si="6"/>
        <v>13352444.892687462</v>
      </c>
      <c r="Z12" s="96">
        <f t="shared" si="7"/>
        <v>281346.92658195202</v>
      </c>
      <c r="AA12" s="96">
        <f t="shared" si="8"/>
        <v>19367.521739177922</v>
      </c>
      <c r="AB12" s="97">
        <f t="shared" si="9"/>
        <v>38575.318347355911</v>
      </c>
      <c r="AD12" s="98">
        <f t="shared" si="10"/>
        <v>13695334.659355948</v>
      </c>
      <c r="AE12" s="216"/>
      <c r="AF12" s="107" t="s">
        <v>57</v>
      </c>
      <c r="AG12" s="108">
        <v>30</v>
      </c>
      <c r="AH12" s="109" t="s">
        <v>58</v>
      </c>
      <c r="AI12" s="109"/>
      <c r="AJ12" s="110"/>
    </row>
    <row r="13" spans="1:36" ht="16.2" thickBot="1" x14ac:dyDescent="0.35">
      <c r="A13" s="82">
        <f t="shared" si="11"/>
        <v>2019</v>
      </c>
      <c r="B13" s="83">
        <f>'[4]Szenario 1'!$H13</f>
        <v>12215.706945549618</v>
      </c>
      <c r="C13" s="83">
        <f>'[4]Szenario 1'!$K13</f>
        <v>1264.8142971422074</v>
      </c>
      <c r="D13" s="84">
        <f>'[4]Szenario 2'!$H13</f>
        <v>12393.24706614258</v>
      </c>
      <c r="E13" s="84">
        <f>'[4]Szenario 2'!$K13</f>
        <v>1283.1968012284026</v>
      </c>
      <c r="F13" s="85">
        <f>'[4]Szenario 3'!$H13</f>
        <v>12562.04024654527</v>
      </c>
      <c r="G13" s="86">
        <f>'[4]Szenario 3'!$K13</f>
        <v>1300.673647127297</v>
      </c>
      <c r="H13" s="191"/>
      <c r="I13" s="102">
        <f>'[5]Szenario 1'!$F13</f>
        <v>5.2584470798836425E-3</v>
      </c>
      <c r="J13" s="103">
        <f>'[5]Szenario 2'!$F13</f>
        <v>1.1917718763604701E-2</v>
      </c>
      <c r="K13" s="104">
        <f>'[5]Szenario 3'!$F13</f>
        <v>1.6042780748663103E-2</v>
      </c>
      <c r="L13" s="191"/>
      <c r="M13" s="105">
        <f>'[6]E-Auto'!$E11*(1/100)</f>
        <v>6.2100000000000002E-3</v>
      </c>
      <c r="O13" s="251">
        <f t="shared" si="12"/>
        <v>14187.14</v>
      </c>
      <c r="P13" s="92">
        <f t="shared" si="0"/>
        <v>1468.9364755999998</v>
      </c>
      <c r="Q13" s="191"/>
      <c r="R13" s="93">
        <f t="shared" si="1"/>
        <v>1</v>
      </c>
      <c r="S13" s="94">
        <f t="shared" si="2"/>
        <v>1</v>
      </c>
      <c r="T13" s="191"/>
      <c r="U13" s="95">
        <f t="shared" si="3"/>
        <v>8.6020005729396221E-2</v>
      </c>
      <c r="V13" s="94">
        <f t="shared" si="4"/>
        <v>2.6666666792037282E-3</v>
      </c>
      <c r="W13" s="191"/>
      <c r="X13" s="145">
        <f>($AG$7*$AG$8*S13*$AG$24+$AG$15*$AG$16*R13*$AG$24)</f>
        <v>3600</v>
      </c>
      <c r="Y13" s="96">
        <f t="shared" si="6"/>
        <v>14068369.618117245</v>
      </c>
      <c r="Z13" s="96">
        <f t="shared" si="7"/>
        <v>296419.08336312801</v>
      </c>
      <c r="AA13" s="96">
        <f t="shared" si="8"/>
        <v>20375.911611968437</v>
      </c>
      <c r="AB13" s="97">
        <f t="shared" si="9"/>
        <v>40641.8532588214</v>
      </c>
      <c r="AD13" s="98">
        <f t="shared" si="10"/>
        <v>14429406.466351165</v>
      </c>
      <c r="AE13" s="216"/>
    </row>
    <row r="14" spans="1:36" ht="16.2" thickBot="1" x14ac:dyDescent="0.35">
      <c r="A14" s="111">
        <f t="shared" si="11"/>
        <v>2020</v>
      </c>
      <c r="B14" s="83">
        <f>'[4]Szenario 1'!$H14</f>
        <v>12279.942594066157</v>
      </c>
      <c r="C14" s="83">
        <f>'[4]Szenario 1'!$K14</f>
        <v>1271.4652561896098</v>
      </c>
      <c r="D14" s="84">
        <f>'[4]Szenario 2'!$H14</f>
        <v>12516.662754856772</v>
      </c>
      <c r="E14" s="84">
        <f>'[4]Szenario 2'!$K14</f>
        <v>1295.9752616378701</v>
      </c>
      <c r="F14" s="85">
        <f>'[4]Szenario 3'!$H14</f>
        <v>12741.720328727028</v>
      </c>
      <c r="G14" s="86">
        <f>'[4]Szenario 3'!$K14</f>
        <v>1319.2777228363964</v>
      </c>
      <c r="H14" s="191"/>
      <c r="I14" s="102">
        <f>'[5]Szenario 1'!$F14</f>
        <v>5.230940456316082E-3</v>
      </c>
      <c r="J14" s="103">
        <f>'[5]Szenario 2'!$F14</f>
        <v>1.1777359505243345E-2</v>
      </c>
      <c r="K14" s="104">
        <f>'[5]Szenario 3'!$F14</f>
        <v>1.5789473684210527E-2</v>
      </c>
      <c r="L14" s="191"/>
      <c r="M14" s="105">
        <f>'[6]E-Auto'!$E12*(1/100)</f>
        <v>3.5041935483870967E-2</v>
      </c>
      <c r="O14" s="251">
        <f t="shared" si="12"/>
        <v>14908.52</v>
      </c>
      <c r="P14" s="92">
        <f t="shared" si="0"/>
        <v>1543.6281607999999</v>
      </c>
      <c r="Q14" s="191"/>
      <c r="R14" s="93">
        <f t="shared" si="1"/>
        <v>1</v>
      </c>
      <c r="S14" s="94">
        <f t="shared" si="2"/>
        <v>1</v>
      </c>
      <c r="T14" s="191"/>
      <c r="U14" s="95">
        <f t="shared" si="3"/>
        <v>8.6024395689744959E-2</v>
      </c>
      <c r="V14" s="94">
        <f t="shared" si="4"/>
        <v>2.6666666819548002E-3</v>
      </c>
      <c r="W14" s="191"/>
      <c r="X14" s="145">
        <f>($AG$7*$AG$8*S14*$AG$24+$AG$15*$AG$16*R14*$AG$24)+AG26</f>
        <v>1511350</v>
      </c>
      <c r="Y14" s="96">
        <f t="shared" si="6"/>
        <v>14784463.410171207</v>
      </c>
      <c r="Z14" s="96">
        <f t="shared" si="7"/>
        <v>311491.240144304</v>
      </c>
      <c r="AA14" s="96">
        <f t="shared" si="8"/>
        <v>20978.952600469605</v>
      </c>
      <c r="AB14" s="97">
        <f t="shared" si="9"/>
        <v>42708.388170286897</v>
      </c>
      <c r="AD14" s="98">
        <f t="shared" si="10"/>
        <v>16670991.991086269</v>
      </c>
      <c r="AE14" s="216"/>
      <c r="AF14" s="58" t="s">
        <v>59</v>
      </c>
      <c r="AG14" s="59"/>
      <c r="AH14" s="59"/>
      <c r="AI14" s="59"/>
      <c r="AJ14" s="60"/>
    </row>
    <row r="15" spans="1:36" ht="15.6" x14ac:dyDescent="0.3">
      <c r="A15" s="82">
        <f t="shared" si="11"/>
        <v>2021</v>
      </c>
      <c r="B15" s="83">
        <f>'[4]Szenario 1'!$H15</f>
        <v>12344.178242582695</v>
      </c>
      <c r="C15" s="83">
        <f>'[4]Szenario 1'!$K15</f>
        <v>1278.1162152370121</v>
      </c>
      <c r="D15" s="84">
        <f>'[4]Szenario 2'!$H15</f>
        <v>12640.078443570965</v>
      </c>
      <c r="E15" s="84">
        <f>'[4]Szenario 2'!$K15</f>
        <v>1308.7537220473375</v>
      </c>
      <c r="F15" s="85">
        <f>'[4]Szenario 3'!$H15</f>
        <v>12921.400410908785</v>
      </c>
      <c r="G15" s="86">
        <f>'[4]Szenario 3'!$K15</f>
        <v>1337.8817985454955</v>
      </c>
      <c r="H15" s="191"/>
      <c r="I15" s="102">
        <f>'[5]Szenario 1'!$F15</f>
        <v>5.2037201062887515E-3</v>
      </c>
      <c r="J15" s="103">
        <f>'[5]Szenario 2'!$F15</f>
        <v>1.1640267885617093E-2</v>
      </c>
      <c r="K15" s="104">
        <f>'[5]Szenario 3'!$F15</f>
        <v>1.5544041450777202E-2</v>
      </c>
      <c r="L15" s="191"/>
      <c r="M15" s="105">
        <f>'[6]E-Auto'!$E13*(1/100)</f>
        <v>6.3873870967741941E-2</v>
      </c>
      <c r="O15" s="251">
        <f t="shared" si="12"/>
        <v>15629.9</v>
      </c>
      <c r="P15" s="92">
        <f t="shared" si="0"/>
        <v>1618.3198459999999</v>
      </c>
      <c r="Q15" s="191"/>
      <c r="R15" s="93">
        <f t="shared" si="1"/>
        <v>1</v>
      </c>
      <c r="S15" s="94">
        <f t="shared" si="2"/>
        <v>1</v>
      </c>
      <c r="T15" s="191"/>
      <c r="U15" s="95">
        <f t="shared" si="3"/>
        <v>8.602947133235557E-2</v>
      </c>
      <c r="V15" s="94">
        <f t="shared" si="4"/>
        <v>2.6666666851355714E-3</v>
      </c>
      <c r="W15" s="191"/>
      <c r="X15" s="145">
        <f>($AJ$11*$AG$8*S15*$AG$25+$AJ$9*$AG$8*S15*$AG$24+$AG$15*$AG$16*R15*$AG$24)</f>
        <v>10100</v>
      </c>
      <c r="Y15" s="96">
        <f t="shared" si="6"/>
        <v>15500753.368327327</v>
      </c>
      <c r="Z15" s="96">
        <f t="shared" si="7"/>
        <v>326563.39692547999</v>
      </c>
      <c r="AA15" s="96">
        <f t="shared" si="8"/>
        <v>21540.08820376408</v>
      </c>
      <c r="AB15" s="97">
        <f t="shared" si="9"/>
        <v>44774.923081752393</v>
      </c>
      <c r="AD15" s="98">
        <f t="shared" si="10"/>
        <v>15903731.776538322</v>
      </c>
      <c r="AE15" s="216"/>
      <c r="AF15" s="112" t="s">
        <v>60</v>
      </c>
      <c r="AG15" s="54">
        <v>80</v>
      </c>
      <c r="AH15" s="68" t="s">
        <v>50</v>
      </c>
      <c r="AI15" s="54">
        <v>0.08</v>
      </c>
      <c r="AJ15" s="69" t="s">
        <v>51</v>
      </c>
    </row>
    <row r="16" spans="1:36" ht="15.6" x14ac:dyDescent="0.3">
      <c r="A16" s="82">
        <f t="shared" si="11"/>
        <v>2022</v>
      </c>
      <c r="B16" s="83">
        <f>'[4]Szenario 1'!$H16</f>
        <v>12408.413891099233</v>
      </c>
      <c r="C16" s="83">
        <f>'[4]Szenario 1'!$K16</f>
        <v>1284.7671742844145</v>
      </c>
      <c r="D16" s="84">
        <f>'[4]Szenario 2'!$H16</f>
        <v>12763.494132285157</v>
      </c>
      <c r="E16" s="84">
        <f>'[4]Szenario 2'!$K16</f>
        <v>1321.532182456805</v>
      </c>
      <c r="F16" s="85">
        <f>'[4]Szenario 3'!$H16</f>
        <v>13101.080493090543</v>
      </c>
      <c r="G16" s="86">
        <f>'[4]Szenario 3'!$K16</f>
        <v>1356.4858742545948</v>
      </c>
      <c r="H16" s="191"/>
      <c r="I16" s="102">
        <f>'[5]Szenario 1'!$F16</f>
        <v>5.1767815838748765E-3</v>
      </c>
      <c r="J16" s="103">
        <f>'[5]Szenario 2'!$F16</f>
        <v>1.1506331109126255E-2</v>
      </c>
      <c r="K16" s="104">
        <f>'[5]Szenario 3'!$F16</f>
        <v>1.5306122448979591E-2</v>
      </c>
      <c r="L16" s="191"/>
      <c r="M16" s="105">
        <f>'[6]E-Auto'!$E14*(1/100)</f>
        <v>9.2705806451612929E-2</v>
      </c>
      <c r="O16" s="251">
        <f t="shared" si="12"/>
        <v>16351.279999999999</v>
      </c>
      <c r="P16" s="92">
        <f t="shared" si="0"/>
        <v>1693.0115311999998</v>
      </c>
      <c r="Q16" s="191"/>
      <c r="R16" s="93">
        <f t="shared" si="1"/>
        <v>1</v>
      </c>
      <c r="S16" s="94">
        <f t="shared" si="2"/>
        <v>1</v>
      </c>
      <c r="T16" s="191"/>
      <c r="U16" s="95">
        <f t="shared" si="3"/>
        <v>8.6035300592461922E-2</v>
      </c>
      <c r="V16" s="94">
        <f t="shared" si="4"/>
        <v>2.6666666887886141E-3</v>
      </c>
      <c r="W16" s="191"/>
      <c r="X16" s="145">
        <f t="shared" ref="X16:X54" si="13">($AJ$11*$AG$8*S16*$AG$25+$AJ$9*$AG$8*S16*$AG$24+$AG$15*$AG$16*R16*$AG$24)</f>
        <v>10100</v>
      </c>
      <c r="Y16" s="96">
        <f t="shared" si="6"/>
        <v>16217269.344556641</v>
      </c>
      <c r="Z16" s="96">
        <f t="shared" si="7"/>
        <v>341635.55370665598</v>
      </c>
      <c r="AA16" s="96">
        <f t="shared" si="8"/>
        <v>22059.318421851891</v>
      </c>
      <c r="AB16" s="97">
        <f t="shared" si="9"/>
        <v>46841.457993217882</v>
      </c>
      <c r="AD16" s="98">
        <f t="shared" si="10"/>
        <v>16637905.674678367</v>
      </c>
      <c r="AE16" s="216"/>
      <c r="AF16" s="81" t="s">
        <v>61</v>
      </c>
      <c r="AG16" s="54">
        <v>5</v>
      </c>
      <c r="AH16" s="68" t="s">
        <v>50</v>
      </c>
      <c r="AI16" s="68"/>
      <c r="AJ16" s="69"/>
    </row>
    <row r="17" spans="1:36" ht="15.6" x14ac:dyDescent="0.3">
      <c r="A17" s="82">
        <f t="shared" si="11"/>
        <v>2023</v>
      </c>
      <c r="B17" s="83">
        <f>'[4]Szenario 1'!$H17</f>
        <v>12472.649539615772</v>
      </c>
      <c r="C17" s="83">
        <f>'[4]Szenario 1'!$K17</f>
        <v>1291.418133331817</v>
      </c>
      <c r="D17" s="84">
        <f>'[4]Szenario 2'!$H17</f>
        <v>12886.909820999348</v>
      </c>
      <c r="E17" s="84">
        <f>'[4]Szenario 2'!$K17</f>
        <v>1334.3106428662725</v>
      </c>
      <c r="F17" s="85">
        <f>'[4]Szenario 3'!$H17</f>
        <v>13280.760575272299</v>
      </c>
      <c r="G17" s="86">
        <f>'[4]Szenario 3'!$K17</f>
        <v>1375.0899499636937</v>
      </c>
      <c r="H17" s="191"/>
      <c r="I17" s="102">
        <f>'[5]Szenario 1'!$F17</f>
        <v>5.150120534735919E-3</v>
      </c>
      <c r="J17" s="103">
        <f>'[5]Szenario 2'!$F17</f>
        <v>1.1375441512570122E-2</v>
      </c>
      <c r="K17" s="104">
        <f>'[5]Szenario 3'!$F17</f>
        <v>1.507537688442211E-2</v>
      </c>
      <c r="L17" s="191"/>
      <c r="M17" s="105">
        <f>'[6]E-Auto'!$E15*(1/100)</f>
        <v>0.1215377419354839</v>
      </c>
      <c r="O17" s="251">
        <f t="shared" si="12"/>
        <v>17072.66</v>
      </c>
      <c r="P17" s="92">
        <f t="shared" si="0"/>
        <v>1767.7032164</v>
      </c>
      <c r="Q17" s="191"/>
      <c r="R17" s="93">
        <f t="shared" si="1"/>
        <v>1</v>
      </c>
      <c r="S17" s="94">
        <f t="shared" si="2"/>
        <v>1</v>
      </c>
      <c r="T17" s="191"/>
      <c r="U17" s="95">
        <f t="shared" si="3"/>
        <v>8.6041954614836449E-2</v>
      </c>
      <c r="V17" s="94">
        <f t="shared" si="4"/>
        <v>2.6666666929585142E-3</v>
      </c>
      <c r="W17" s="191"/>
      <c r="X17" s="145">
        <f t="shared" si="13"/>
        <v>10100</v>
      </c>
      <c r="Y17" s="96">
        <f t="shared" si="6"/>
        <v>16934044.076508384</v>
      </c>
      <c r="Z17" s="96">
        <f t="shared" si="7"/>
        <v>356707.71048783191</v>
      </c>
      <c r="AA17" s="96">
        <f t="shared" si="8"/>
        <v>22536.643254733026</v>
      </c>
      <c r="AB17" s="97">
        <f t="shared" si="9"/>
        <v>48907.992904683386</v>
      </c>
      <c r="AD17" s="98">
        <f t="shared" si="10"/>
        <v>17372296.423155632</v>
      </c>
      <c r="AE17" s="216"/>
      <c r="AF17" s="245" t="s">
        <v>62</v>
      </c>
      <c r="AG17" s="99"/>
      <c r="AH17" s="248"/>
      <c r="AI17" s="68"/>
      <c r="AJ17" s="69"/>
    </row>
    <row r="18" spans="1:36" ht="15.6" x14ac:dyDescent="0.3">
      <c r="A18" s="82">
        <f t="shared" si="11"/>
        <v>2024</v>
      </c>
      <c r="B18" s="83">
        <f>'[4]Szenario 1'!$H18</f>
        <v>12536.885188132312</v>
      </c>
      <c r="C18" s="83">
        <f>'[4]Szenario 1'!$K18</f>
        <v>1298.0690923792195</v>
      </c>
      <c r="D18" s="84">
        <f>'[4]Szenario 2'!$H18</f>
        <v>13010.325509713541</v>
      </c>
      <c r="E18" s="84">
        <f>'[4]Szenario 2'!$K18</f>
        <v>1347.0891032757399</v>
      </c>
      <c r="F18" s="85">
        <f>'[4]Szenario 3'!$H18</f>
        <v>13460.440657454055</v>
      </c>
      <c r="G18" s="86">
        <f>'[4]Szenario 3'!$K18</f>
        <v>1393.6940256727928</v>
      </c>
      <c r="H18" s="191"/>
      <c r="I18" s="102">
        <f>'[5]Szenario 1'!$F18</f>
        <v>5.1237326937752098E-3</v>
      </c>
      <c r="J18" s="103">
        <f>'[5]Szenario 2'!$F18</f>
        <v>1.124749627651379E-2</v>
      </c>
      <c r="K18" s="104">
        <f>'[5]Szenario 3'!$F18</f>
        <v>1.4851485148514851E-2</v>
      </c>
      <c r="L18" s="191"/>
      <c r="M18" s="105">
        <f>'[6]E-Auto'!$E16*(1/100)</f>
        <v>0.15036967741935489</v>
      </c>
      <c r="O18" s="251">
        <f t="shared" si="12"/>
        <v>17794.04</v>
      </c>
      <c r="P18" s="92">
        <f t="shared" si="0"/>
        <v>1842.3949015999999</v>
      </c>
      <c r="Q18" s="191"/>
      <c r="R18" s="93">
        <f t="shared" si="1"/>
        <v>1</v>
      </c>
      <c r="S18" s="94">
        <f t="shared" si="2"/>
        <v>1</v>
      </c>
      <c r="T18" s="191"/>
      <c r="U18" s="95">
        <f t="shared" si="3"/>
        <v>8.6049507753790236E-2</v>
      </c>
      <c r="V18" s="94">
        <f t="shared" si="4"/>
        <v>2.6666666976918668E-3</v>
      </c>
      <c r="W18" s="191"/>
      <c r="X18" s="145">
        <f t="shared" si="13"/>
        <v>10100</v>
      </c>
      <c r="Y18" s="96">
        <f t="shared" si="6"/>
        <v>17651113.320695143</v>
      </c>
      <c r="Z18" s="96">
        <f t="shared" si="7"/>
        <v>371779.86726900795</v>
      </c>
      <c r="AA18" s="96">
        <f t="shared" si="8"/>
        <v>22972.062702407478</v>
      </c>
      <c r="AB18" s="97">
        <f t="shared" si="9"/>
        <v>50974.527816148882</v>
      </c>
      <c r="AD18" s="98">
        <f t="shared" si="10"/>
        <v>18106939.778482709</v>
      </c>
      <c r="AE18" s="216"/>
      <c r="AF18" s="246"/>
      <c r="AG18" s="106">
        <v>30000</v>
      </c>
      <c r="AH18" s="248"/>
      <c r="AI18" s="68"/>
      <c r="AJ18" s="69"/>
    </row>
    <row r="19" spans="1:36" ht="15.6" x14ac:dyDescent="0.3">
      <c r="A19" s="82">
        <f t="shared" si="11"/>
        <v>2025</v>
      </c>
      <c r="B19" s="83">
        <f>'[4]Szenario 1'!$H19</f>
        <v>12601.120836648852</v>
      </c>
      <c r="C19" s="83">
        <f>'[4]Szenario 1'!$K19</f>
        <v>1304.7200514266219</v>
      </c>
      <c r="D19" s="84">
        <f>'[4]Szenario 2'!$H19</f>
        <v>13133.741198427733</v>
      </c>
      <c r="E19" s="84">
        <f>'[4]Szenario 2'!$K19</f>
        <v>1359.8675636852074</v>
      </c>
      <c r="F19" s="85">
        <f>'[4]Szenario 3'!$H19</f>
        <v>13640.120739635813</v>
      </c>
      <c r="G19" s="86">
        <f>'[4]Szenario 3'!$K19</f>
        <v>1412.2981013818919</v>
      </c>
      <c r="H19" s="191"/>
      <c r="I19" s="102">
        <f>'[5]Szenario 1'!$F19</f>
        <v>5.0976138828633406E-3</v>
      </c>
      <c r="J19" s="103">
        <f>'[5]Szenario 2'!$F19</f>
        <v>1.1122397155916709E-2</v>
      </c>
      <c r="K19" s="104">
        <f>'[5]Szenario 3'!$F19</f>
        <v>1.4634146341463415E-2</v>
      </c>
      <c r="L19" s="191"/>
      <c r="M19" s="105">
        <f>'[6]E-Auto'!$E17*(1/100)</f>
        <v>0.17920161290322587</v>
      </c>
      <c r="O19" s="251">
        <f t="shared" si="12"/>
        <v>18515.419999999998</v>
      </c>
      <c r="P19" s="92">
        <f t="shared" si="0"/>
        <v>1917.0865867999996</v>
      </c>
      <c r="Q19" s="191"/>
      <c r="R19" s="93">
        <f t="shared" si="1"/>
        <v>1</v>
      </c>
      <c r="S19" s="94">
        <f t="shared" si="2"/>
        <v>1</v>
      </c>
      <c r="T19" s="191"/>
      <c r="U19" s="95">
        <f t="shared" si="3"/>
        <v>8.6058037573172944E-2</v>
      </c>
      <c r="V19" s="94">
        <f t="shared" si="4"/>
        <v>2.6666667030372784E-3</v>
      </c>
      <c r="W19" s="191"/>
      <c r="X19" s="145">
        <f t="shared" si="13"/>
        <v>10100</v>
      </c>
      <c r="Y19" s="96">
        <f t="shared" si="6"/>
        <v>18368515.985677991</v>
      </c>
      <c r="Z19" s="96">
        <f t="shared" si="7"/>
        <v>386852.02405018394</v>
      </c>
      <c r="AA19" s="96">
        <f t="shared" si="8"/>
        <v>23365.576764875255</v>
      </c>
      <c r="AB19" s="97">
        <f t="shared" si="9"/>
        <v>53041.062727614364</v>
      </c>
      <c r="AD19" s="98">
        <f t="shared" si="10"/>
        <v>18841874.649220664</v>
      </c>
      <c r="AE19" s="216"/>
      <c r="AF19" s="247"/>
      <c r="AG19" s="99"/>
      <c r="AH19" s="248"/>
      <c r="AI19" s="68"/>
      <c r="AJ19" s="69"/>
    </row>
    <row r="20" spans="1:36" ht="16.2" thickBot="1" x14ac:dyDescent="0.35">
      <c r="A20" s="82">
        <f t="shared" si="11"/>
        <v>2026</v>
      </c>
      <c r="B20" s="83">
        <f>'[4]Szenario 1'!$H20</f>
        <v>12665.356485165392</v>
      </c>
      <c r="C20" s="83">
        <f>'[4]Szenario 1'!$K20</f>
        <v>1311.3710104740246</v>
      </c>
      <c r="D20" s="84">
        <f>'[4]Szenario 2'!$H20</f>
        <v>13257.156887141928</v>
      </c>
      <c r="E20" s="84">
        <f>'[4]Szenario 2'!$K20</f>
        <v>1372.6460240946751</v>
      </c>
      <c r="F20" s="85">
        <f>'[4]Szenario 3'!$H20</f>
        <v>13819.800821817569</v>
      </c>
      <c r="G20" s="86">
        <f>'[4]Szenario 3'!$K20</f>
        <v>1430.902177090991</v>
      </c>
      <c r="H20" s="191"/>
      <c r="I20" s="102">
        <f>'[5]Szenario 1'!$F20</f>
        <v>5.0717600086327827E-3</v>
      </c>
      <c r="J20" s="103">
        <f>'[5]Szenario 2'!$F20</f>
        <v>1.1000050228539856E-2</v>
      </c>
      <c r="K20" s="104">
        <f>'[5]Szenario 3'!$F20</f>
        <v>1.4423076923076924E-2</v>
      </c>
      <c r="L20" s="191"/>
      <c r="M20" s="105">
        <f>'[6]E-Auto'!$E18*(1/100)</f>
        <v>0.20803354838709684</v>
      </c>
      <c r="O20" s="251">
        <f t="shared" si="12"/>
        <v>19236.8</v>
      </c>
      <c r="P20" s="92">
        <f t="shared" si="0"/>
        <v>1991.7782719999998</v>
      </c>
      <c r="Q20" s="191"/>
      <c r="R20" s="93">
        <f t="shared" si="1"/>
        <v>1</v>
      </c>
      <c r="S20" s="94">
        <f t="shared" si="2"/>
        <v>1</v>
      </c>
      <c r="T20" s="191"/>
      <c r="U20" s="95">
        <f t="shared" si="3"/>
        <v>8.6067624846372856E-2</v>
      </c>
      <c r="V20" s="94">
        <f t="shared" si="4"/>
        <v>2.6666667090453691E-3</v>
      </c>
      <c r="W20" s="191"/>
      <c r="X20" s="145">
        <f t="shared" si="13"/>
        <v>10100</v>
      </c>
      <c r="Y20" s="96">
        <f t="shared" si="6"/>
        <v>19086294.265251655</v>
      </c>
      <c r="Z20" s="96">
        <f t="shared" si="7"/>
        <v>401924.18083135987</v>
      </c>
      <c r="AA20" s="96">
        <f t="shared" si="8"/>
        <v>23717.185442136361</v>
      </c>
      <c r="AB20" s="97">
        <f t="shared" si="9"/>
        <v>55107.597639079875</v>
      </c>
      <c r="AD20" s="98">
        <f t="shared" si="10"/>
        <v>19577143.229164232</v>
      </c>
      <c r="AE20" s="216"/>
      <c r="AF20" s="107" t="s">
        <v>57</v>
      </c>
      <c r="AG20" s="108">
        <v>30</v>
      </c>
      <c r="AH20" s="109" t="s">
        <v>58</v>
      </c>
      <c r="AI20" s="109"/>
      <c r="AJ20" s="110"/>
    </row>
    <row r="21" spans="1:36" ht="16.2" thickBot="1" x14ac:dyDescent="0.35">
      <c r="A21" s="82">
        <f t="shared" si="11"/>
        <v>2027</v>
      </c>
      <c r="B21" s="83">
        <f>'[4]Szenario 1'!$H21</f>
        <v>12729.59213368193</v>
      </c>
      <c r="C21" s="83">
        <f>'[4]Szenario 1'!$K21</f>
        <v>1318.0219695214269</v>
      </c>
      <c r="D21" s="84">
        <f>'[4]Szenario 2'!$H21</f>
        <v>13380.57257585612</v>
      </c>
      <c r="E21" s="84">
        <f>'[4]Szenario 2'!$K21</f>
        <v>1385.4244845041426</v>
      </c>
      <c r="F21" s="85">
        <f>'[4]Szenario 3'!$H21</f>
        <v>13999.480903999325</v>
      </c>
      <c r="G21" s="86">
        <f>'[4]Szenario 3'!$K21</f>
        <v>1449.5062528000901</v>
      </c>
      <c r="H21" s="191"/>
      <c r="I21" s="102">
        <f>'[5]Szenario 1'!$F21</f>
        <v>5.0461670603392742E-3</v>
      </c>
      <c r="J21" s="103">
        <f>'[5]Szenario 2'!$F21</f>
        <v>1.0880365659777425E-2</v>
      </c>
      <c r="K21" s="104">
        <f>'[5]Szenario 3'!$F21</f>
        <v>1.4218009478672985E-2</v>
      </c>
      <c r="L21" s="191"/>
      <c r="M21" s="105">
        <f>'[6]E-Auto'!$E19*(1/100)</f>
        <v>0.23686548387096781</v>
      </c>
      <c r="O21" s="251">
        <f t="shared" si="12"/>
        <v>19958.18</v>
      </c>
      <c r="P21" s="92">
        <f t="shared" si="0"/>
        <v>2066.4699572</v>
      </c>
      <c r="Q21" s="191"/>
      <c r="R21" s="93">
        <f t="shared" si="1"/>
        <v>1</v>
      </c>
      <c r="S21" s="94">
        <f t="shared" si="2"/>
        <v>1</v>
      </c>
      <c r="T21" s="191"/>
      <c r="U21" s="95">
        <f t="shared" si="3"/>
        <v>8.6078353556316864E-2</v>
      </c>
      <c r="V21" s="94">
        <f t="shared" si="4"/>
        <v>2.6666667157687679E-3</v>
      </c>
      <c r="W21" s="191"/>
      <c r="X21" s="145">
        <f t="shared" si="13"/>
        <v>10100</v>
      </c>
      <c r="Y21" s="96">
        <f t="shared" si="6"/>
        <v>19804493.771629658</v>
      </c>
      <c r="Z21" s="96">
        <f t="shared" si="7"/>
        <v>416996.33761253592</v>
      </c>
      <c r="AA21" s="96">
        <f t="shared" si="8"/>
        <v>24026.888734190787</v>
      </c>
      <c r="AB21" s="97">
        <f t="shared" si="9"/>
        <v>57174.132550545364</v>
      </c>
      <c r="AD21" s="98">
        <f t="shared" si="10"/>
        <v>20312791.13052693</v>
      </c>
      <c r="AE21" s="216"/>
    </row>
    <row r="22" spans="1:36" ht="16.2" thickBot="1" x14ac:dyDescent="0.35">
      <c r="A22" s="82">
        <f t="shared" si="11"/>
        <v>2028</v>
      </c>
      <c r="B22" s="83">
        <f>'[4]Szenario 1'!$H22</f>
        <v>12793.827782198468</v>
      </c>
      <c r="C22" s="83">
        <f>'[4]Szenario 1'!$K22</f>
        <v>1324.6729285688293</v>
      </c>
      <c r="D22" s="84">
        <f>'[4]Szenario 2'!$H22</f>
        <v>13503.988264570315</v>
      </c>
      <c r="E22" s="84">
        <f>'[4]Szenario 2'!$K22</f>
        <v>1398.2029449136103</v>
      </c>
      <c r="F22" s="85">
        <f>'[4]Szenario 3'!$H22</f>
        <v>14179.160986181081</v>
      </c>
      <c r="G22" s="86">
        <f>'[4]Szenario 3'!$K22</f>
        <v>1468.110328509189</v>
      </c>
      <c r="H22" s="191"/>
      <c r="I22" s="102">
        <f>'[5]Szenario 1'!$F22</f>
        <v>5.0208311077876294E-3</v>
      </c>
      <c r="J22" s="103">
        <f>'[5]Szenario 2'!$F22</f>
        <v>1.0763257482675578E-2</v>
      </c>
      <c r="K22" s="104">
        <f>'[5]Szenario 3'!$F22</f>
        <v>1.4018691588785047E-2</v>
      </c>
      <c r="L22" s="191"/>
      <c r="M22" s="105">
        <f>'[6]E-Auto'!$E20*(1/100)</f>
        <v>0.26569741935483882</v>
      </c>
      <c r="O22" s="251">
        <f t="shared" si="12"/>
        <v>20679.559999999998</v>
      </c>
      <c r="P22" s="92">
        <f t="shared" si="0"/>
        <v>2141.1616423999994</v>
      </c>
      <c r="Q22" s="191"/>
      <c r="R22" s="93">
        <f t="shared" si="1"/>
        <v>1</v>
      </c>
      <c r="S22" s="94">
        <f t="shared" si="2"/>
        <v>1</v>
      </c>
      <c r="T22" s="191"/>
      <c r="U22" s="95">
        <f t="shared" si="3"/>
        <v>8.6090310895470451E-2</v>
      </c>
      <c r="V22" s="94">
        <f t="shared" si="4"/>
        <v>2.6666667232621167E-3</v>
      </c>
      <c r="W22" s="191"/>
      <c r="X22" s="145">
        <f t="shared" si="13"/>
        <v>10100</v>
      </c>
      <c r="Y22" s="96">
        <f t="shared" si="6"/>
        <v>20523163.668629456</v>
      </c>
      <c r="Z22" s="96">
        <f t="shared" si="7"/>
        <v>432068.49439371191</v>
      </c>
      <c r="AA22" s="96">
        <f t="shared" si="8"/>
        <v>24294.686641038537</v>
      </c>
      <c r="AB22" s="97">
        <f t="shared" si="9"/>
        <v>59240.667462010861</v>
      </c>
      <c r="AD22" s="98">
        <f t="shared" si="10"/>
        <v>21048867.517126214</v>
      </c>
      <c r="AE22" s="216"/>
      <c r="AF22" s="113" t="s">
        <v>63</v>
      </c>
      <c r="AG22" s="59"/>
      <c r="AH22" s="59"/>
      <c r="AI22" s="114" t="s">
        <v>64</v>
      </c>
      <c r="AJ22" s="115"/>
    </row>
    <row r="23" spans="1:36" ht="16.2" thickTop="1" x14ac:dyDescent="0.3">
      <c r="A23" s="82">
        <f t="shared" si="11"/>
        <v>2029</v>
      </c>
      <c r="B23" s="83">
        <f>'[4]Szenario 1'!$H23</f>
        <v>12858.063430715009</v>
      </c>
      <c r="C23" s="83">
        <f>'[4]Szenario 1'!$K23</f>
        <v>1331.3238876162318</v>
      </c>
      <c r="D23" s="84">
        <f>'[4]Szenario 2'!$H23</f>
        <v>13627.403953284507</v>
      </c>
      <c r="E23" s="84">
        <f>'[4]Szenario 2'!$K23</f>
        <v>1410.9814053230778</v>
      </c>
      <c r="F23" s="85">
        <f>'[4]Szenario 3'!$H23</f>
        <v>14358.841068362839</v>
      </c>
      <c r="G23" s="86">
        <f>'[4]Szenario 3'!$K23</f>
        <v>1486.7144042182883</v>
      </c>
      <c r="H23" s="191"/>
      <c r="I23" s="102">
        <f>'[5]Szenario 1'!$F23</f>
        <v>4.9957482993197282E-3</v>
      </c>
      <c r="J23" s="103">
        <f>'[5]Szenario 2'!$F23</f>
        <v>1.0648643392006224E-2</v>
      </c>
      <c r="K23" s="104">
        <f>'[5]Szenario 3'!$F23</f>
        <v>1.3824884792626729E-2</v>
      </c>
      <c r="L23" s="191"/>
      <c r="M23" s="105">
        <f>'[6]E-Auto'!$E21*(1/100)</f>
        <v>0.29452935483870979</v>
      </c>
      <c r="O23" s="251">
        <f t="shared" si="12"/>
        <v>21400.940000000002</v>
      </c>
      <c r="P23" s="92">
        <f t="shared" si="0"/>
        <v>2215.8533276000003</v>
      </c>
      <c r="Q23" s="191"/>
      <c r="R23" s="93">
        <f t="shared" si="1"/>
        <v>1</v>
      </c>
      <c r="S23" s="94">
        <f t="shared" si="2"/>
        <v>1</v>
      </c>
      <c r="T23" s="191"/>
      <c r="U23" s="95">
        <f t="shared" si="3"/>
        <v>8.6103587265837736E-2</v>
      </c>
      <c r="V23" s="94">
        <f t="shared" si="4"/>
        <v>2.6666667315820665E-3</v>
      </c>
      <c r="W23" s="191"/>
      <c r="X23" s="145">
        <f t="shared" si="13"/>
        <v>10100</v>
      </c>
      <c r="Y23" s="96">
        <f t="shared" si="6"/>
        <v>21242356.8048576</v>
      </c>
      <c r="Z23" s="96">
        <f t="shared" si="7"/>
        <v>447140.65117488796</v>
      </c>
      <c r="AA23" s="96">
        <f t="shared" si="8"/>
        <v>24520.579162679613</v>
      </c>
      <c r="AB23" s="97">
        <f t="shared" si="9"/>
        <v>61307.202373476372</v>
      </c>
      <c r="AD23" s="98">
        <f t="shared" si="10"/>
        <v>21785425.237568643</v>
      </c>
      <c r="AE23" s="216"/>
      <c r="AF23" s="116" t="s">
        <v>65</v>
      </c>
      <c r="AG23" s="68"/>
      <c r="AH23" s="68"/>
      <c r="AI23" s="100" t="s">
        <v>66</v>
      </c>
      <c r="AJ23" s="117" t="s">
        <v>67</v>
      </c>
    </row>
    <row r="24" spans="1:36" ht="15.6" x14ac:dyDescent="0.3">
      <c r="A24" s="82">
        <f t="shared" si="11"/>
        <v>2030</v>
      </c>
      <c r="B24" s="83">
        <f>'[4]Szenario 1'!$H24</f>
        <v>12922.299079231549</v>
      </c>
      <c r="C24" s="83">
        <f>'[4]Szenario 1'!$K24</f>
        <v>1337.9748466636345</v>
      </c>
      <c r="D24" s="84">
        <f>'[4]Szenario 2'!$H24</f>
        <v>13750.819641998702</v>
      </c>
      <c r="E24" s="84">
        <f>'[4]Szenario 2'!$K24</f>
        <v>1423.7598657325454</v>
      </c>
      <c r="F24" s="85">
        <f>'[4]Szenario 3'!$H24</f>
        <v>14538.521150544595</v>
      </c>
      <c r="G24" s="86">
        <f>'[4]Szenario 3'!$K24</f>
        <v>1505.3184799273872</v>
      </c>
      <c r="H24" s="191"/>
      <c r="I24" s="102">
        <f>'[5]Szenario 1'!$F24</f>
        <v>4.9709148598625066E-3</v>
      </c>
      <c r="J24" s="103">
        <f>'[5]Szenario 2'!$F24</f>
        <v>1.0536444551359153E-2</v>
      </c>
      <c r="K24" s="104">
        <f>'[5]Szenario 3'!$F24</f>
        <v>1.3636363636363636E-2</v>
      </c>
      <c r="L24" s="191"/>
      <c r="M24" s="105">
        <f>'[6]E-Auto'!$E22*(1/100)</f>
        <v>0.32336129032258071</v>
      </c>
      <c r="O24" s="251">
        <f t="shared" si="12"/>
        <v>22122.32</v>
      </c>
      <c r="P24" s="92">
        <f t="shared" si="0"/>
        <v>2290.5450127999998</v>
      </c>
      <c r="Q24" s="191"/>
      <c r="R24" s="93">
        <f t="shared" si="1"/>
        <v>1</v>
      </c>
      <c r="S24" s="94">
        <f t="shared" si="2"/>
        <v>1</v>
      </c>
      <c r="T24" s="191"/>
      <c r="U24" s="95">
        <f t="shared" si="3"/>
        <v>8.6118276278961417E-2</v>
      </c>
      <c r="V24" s="94">
        <f t="shared" si="4"/>
        <v>2.6666667407872825E-3</v>
      </c>
      <c r="W24" s="191"/>
      <c r="X24" s="145">
        <f t="shared" si="13"/>
        <v>10100</v>
      </c>
      <c r="Y24" s="96">
        <f t="shared" si="6"/>
        <v>21962129.84689486</v>
      </c>
      <c r="Z24" s="96">
        <f t="shared" si="7"/>
        <v>462212.80795606395</v>
      </c>
      <c r="AA24" s="96">
        <f t="shared" si="8"/>
        <v>24704.566299114009</v>
      </c>
      <c r="AB24" s="97">
        <f t="shared" si="9"/>
        <v>63373.737284941839</v>
      </c>
      <c r="AD24" s="98">
        <f t="shared" si="10"/>
        <v>22522520.95843498</v>
      </c>
      <c r="AE24" s="216"/>
      <c r="AF24" s="118" t="s">
        <v>68</v>
      </c>
      <c r="AG24" s="54">
        <v>5</v>
      </c>
      <c r="AH24" s="68" t="s">
        <v>69</v>
      </c>
      <c r="AI24" s="100" t="s">
        <v>70</v>
      </c>
      <c r="AJ24" s="117" t="s">
        <v>71</v>
      </c>
    </row>
    <row r="25" spans="1:36" ht="15.6" x14ac:dyDescent="0.3">
      <c r="A25" s="82">
        <f t="shared" si="11"/>
        <v>2031</v>
      </c>
      <c r="B25" s="83">
        <f>'[4]Szenario 1'!$H25</f>
        <v>12986.534727748087</v>
      </c>
      <c r="C25" s="83">
        <f>'[4]Szenario 1'!$K25</f>
        <v>1344.6258057110367</v>
      </c>
      <c r="D25" s="84">
        <f>'[4]Szenario 2'!$H25</f>
        <v>13874.235330712894</v>
      </c>
      <c r="E25" s="84">
        <f>'[4]Szenario 2'!$K25</f>
        <v>1436.5383261420129</v>
      </c>
      <c r="F25" s="85">
        <f>'[4]Szenario 3'!$H25</f>
        <v>14718.201232726351</v>
      </c>
      <c r="G25" s="86">
        <f>'[4]Szenario 3'!$K25</f>
        <v>1523.9225556364863</v>
      </c>
      <c r="H25" s="191"/>
      <c r="I25" s="102">
        <f>'[5]Szenario 1'!$F25</f>
        <v>4.9463270890338874E-3</v>
      </c>
      <c r="J25" s="103">
        <f>'[5]Szenario 2'!$F25</f>
        <v>1.0426585412302418E-2</v>
      </c>
      <c r="K25" s="104">
        <f>'[5]Szenario 3'!$F25</f>
        <v>1.3452914798206279E-2</v>
      </c>
      <c r="L25" s="191"/>
      <c r="M25" s="105">
        <f>'[6]E-Auto'!$E23*(1/100)</f>
        <v>0.35219322580645168</v>
      </c>
      <c r="O25" s="251">
        <f t="shared" si="12"/>
        <v>22843.699999999997</v>
      </c>
      <c r="P25" s="92">
        <f t="shared" si="0"/>
        <v>2365.2366979999997</v>
      </c>
      <c r="Q25" s="191"/>
      <c r="R25" s="93">
        <f t="shared" si="1"/>
        <v>1</v>
      </c>
      <c r="S25" s="94">
        <f t="shared" si="2"/>
        <v>1</v>
      </c>
      <c r="T25" s="191"/>
      <c r="U25" s="95">
        <f t="shared" si="3"/>
        <v>8.6134474755922813E-2</v>
      </c>
      <c r="V25" s="94">
        <f t="shared" si="4"/>
        <v>2.6666667509384402E-3</v>
      </c>
      <c r="W25" s="191"/>
      <c r="X25" s="145">
        <f t="shared" si="13"/>
        <v>10100</v>
      </c>
      <c r="Y25" s="96">
        <f t="shared" si="6"/>
        <v>22682543.412481409</v>
      </c>
      <c r="Z25" s="96">
        <f t="shared" si="7"/>
        <v>477284.96473723993</v>
      </c>
      <c r="AA25" s="96">
        <f t="shared" si="8"/>
        <v>24846.64805034173</v>
      </c>
      <c r="AB25" s="97">
        <f t="shared" si="9"/>
        <v>65440.272196407335</v>
      </c>
      <c r="AD25" s="98">
        <f t="shared" si="10"/>
        <v>23260215.297465399</v>
      </c>
      <c r="AE25" s="216"/>
      <c r="AF25" s="118" t="s">
        <v>72</v>
      </c>
      <c r="AG25" s="54">
        <v>30</v>
      </c>
      <c r="AH25" s="68" t="s">
        <v>69</v>
      </c>
      <c r="AI25" s="100" t="s">
        <v>73</v>
      </c>
      <c r="AJ25" s="117" t="s">
        <v>74</v>
      </c>
    </row>
    <row r="26" spans="1:36" ht="16.2" thickBot="1" x14ac:dyDescent="0.35">
      <c r="A26" s="82">
        <f t="shared" si="11"/>
        <v>2032</v>
      </c>
      <c r="B26" s="83">
        <f>'[4]Szenario 1'!$H26</f>
        <v>13050.770376264627</v>
      </c>
      <c r="C26" s="83">
        <f>'[4]Szenario 1'!$K26</f>
        <v>1351.2767647584394</v>
      </c>
      <c r="D26" s="84">
        <f>'[4]Szenario 2'!$H26</f>
        <v>13997.651019427089</v>
      </c>
      <c r="E26" s="84">
        <f>'[4]Szenario 2'!$K26</f>
        <v>1449.3167865514806</v>
      </c>
      <c r="F26" s="85">
        <f>'[4]Szenario 3'!$H26</f>
        <v>14897.881314908107</v>
      </c>
      <c r="G26" s="86">
        <f>'[4]Szenario 3'!$K26</f>
        <v>1542.5266313455852</v>
      </c>
      <c r="H26" s="191"/>
      <c r="I26" s="102">
        <f>'[5]Szenario 1'!$F26</f>
        <v>4.9219813593046396E-3</v>
      </c>
      <c r="J26" s="103">
        <f>'[5]Szenario 2'!$F26</f>
        <v>1.0318993544739198E-2</v>
      </c>
      <c r="K26" s="104">
        <f>'[5]Szenario 3'!$F26</f>
        <v>1.3274336283185841E-2</v>
      </c>
      <c r="L26" s="191"/>
      <c r="M26" s="105">
        <f>'[6]E-Auto'!$E24*(1/100)</f>
        <v>0.38102516129032266</v>
      </c>
      <c r="O26" s="251">
        <f t="shared" si="12"/>
        <v>23565.08</v>
      </c>
      <c r="P26" s="92">
        <f t="shared" si="0"/>
        <v>2439.9283832000001</v>
      </c>
      <c r="Q26" s="191"/>
      <c r="R26" s="93">
        <f t="shared" si="1"/>
        <v>1</v>
      </c>
      <c r="S26" s="94">
        <f t="shared" si="2"/>
        <v>1</v>
      </c>
      <c r="T26" s="191"/>
      <c r="U26" s="95">
        <f t="shared" si="3"/>
        <v>8.6152282727341836E-2</v>
      </c>
      <c r="V26" s="94">
        <f t="shared" si="4"/>
        <v>2.6666667620982242E-3</v>
      </c>
      <c r="W26" s="191"/>
      <c r="X26" s="145">
        <f t="shared" si="13"/>
        <v>10100</v>
      </c>
      <c r="Y26" s="96">
        <f t="shared" si="6"/>
        <v>23403662.203701943</v>
      </c>
      <c r="Z26" s="96">
        <f t="shared" si="7"/>
        <v>492357.1215184161</v>
      </c>
      <c r="AA26" s="96">
        <f t="shared" si="8"/>
        <v>24946.824416362786</v>
      </c>
      <c r="AB26" s="97">
        <f t="shared" si="9"/>
        <v>67506.807107872839</v>
      </c>
      <c r="AD26" s="98">
        <f t="shared" si="10"/>
        <v>23998572.956744593</v>
      </c>
      <c r="AE26" s="216"/>
      <c r="AF26" s="119" t="s">
        <v>75</v>
      </c>
      <c r="AG26" s="108">
        <f>(3750*AJ11*AG8)+(850*AJ9)+(4*130000)</f>
        <v>1507750</v>
      </c>
      <c r="AH26" s="109" t="s">
        <v>76</v>
      </c>
      <c r="AI26" s="120"/>
      <c r="AJ26" s="78"/>
    </row>
    <row r="27" spans="1:36" ht="16.2" thickBot="1" x14ac:dyDescent="0.35">
      <c r="A27" s="82">
        <f t="shared" si="11"/>
        <v>2033</v>
      </c>
      <c r="B27" s="83">
        <f>'[4]Szenario 1'!$H27</f>
        <v>13115.006024781167</v>
      </c>
      <c r="C27" s="83">
        <f>'[4]Szenario 1'!$K27</f>
        <v>1357.9277238058419</v>
      </c>
      <c r="D27" s="84">
        <f>'[4]Szenario 2'!$H27</f>
        <v>14121.066708141281</v>
      </c>
      <c r="E27" s="84">
        <f>'[4]Szenario 2'!$K27</f>
        <v>1462.0952469609481</v>
      </c>
      <c r="F27" s="85">
        <f>'[4]Szenario 3'!$H27</f>
        <v>15077.561397089865</v>
      </c>
      <c r="G27" s="86">
        <f>'[4]Szenario 3'!$K27</f>
        <v>1561.1307070546845</v>
      </c>
      <c r="H27" s="191"/>
      <c r="I27" s="102">
        <f>'[5]Szenario 1'!$F27</f>
        <v>4.8978741142142561E-3</v>
      </c>
      <c r="J27" s="103">
        <f>'[5]Szenario 2'!$F27</f>
        <v>1.0213599477660667E-2</v>
      </c>
      <c r="K27" s="104">
        <f>'[5]Szenario 3'!$F27</f>
        <v>1.3100436681222707E-2</v>
      </c>
      <c r="L27" s="191"/>
      <c r="M27" s="105">
        <f>'[6]E-Auto'!$E25*(1/100)</f>
        <v>0.40985709677419369</v>
      </c>
      <c r="O27" s="251">
        <f t="shared" si="12"/>
        <v>24286.46</v>
      </c>
      <c r="P27" s="92">
        <f t="shared" si="0"/>
        <v>2514.6200683999996</v>
      </c>
      <c r="Q27" s="191"/>
      <c r="R27" s="93">
        <f t="shared" si="1"/>
        <v>1</v>
      </c>
      <c r="S27" s="94">
        <f t="shared" si="2"/>
        <v>1</v>
      </c>
      <c r="T27" s="191"/>
      <c r="U27" s="95">
        <f t="shared" si="3"/>
        <v>8.6171803433377034E-2</v>
      </c>
      <c r="V27" s="94">
        <f t="shared" si="4"/>
        <v>2.666666774331335E-3</v>
      </c>
      <c r="W27" s="191"/>
      <c r="X27" s="145">
        <f t="shared" si="13"/>
        <v>10100</v>
      </c>
      <c r="Y27" s="96">
        <f t="shared" si="6"/>
        <v>24125555.140170828</v>
      </c>
      <c r="Z27" s="96">
        <f t="shared" si="7"/>
        <v>507429.27829959197</v>
      </c>
      <c r="AA27" s="96">
        <f t="shared" si="8"/>
        <v>25005.095397177152</v>
      </c>
      <c r="AB27" s="97">
        <f t="shared" si="9"/>
        <v>69573.342019338335</v>
      </c>
      <c r="AD27" s="98">
        <f t="shared" si="10"/>
        <v>24737662.855886936</v>
      </c>
      <c r="AE27" s="216"/>
    </row>
    <row r="28" spans="1:36" ht="16.2" thickBot="1" x14ac:dyDescent="0.35">
      <c r="A28" s="82">
        <f t="shared" si="11"/>
        <v>2034</v>
      </c>
      <c r="B28" s="83">
        <f>'[4]Szenario 1'!$H28</f>
        <v>13179.241673297707</v>
      </c>
      <c r="C28" s="83">
        <f>'[4]Szenario 1'!$K28</f>
        <v>1364.5786828532446</v>
      </c>
      <c r="D28" s="84">
        <f>'[4]Szenario 2'!$H28</f>
        <v>14244.482396855472</v>
      </c>
      <c r="E28" s="84">
        <f>'[4]Szenario 2'!$K28</f>
        <v>1474.8737073704156</v>
      </c>
      <c r="F28" s="85">
        <f>'[4]Szenario 3'!$H28</f>
        <v>15257.241479271621</v>
      </c>
      <c r="G28" s="86">
        <f>'[4]Szenario 3'!$K28</f>
        <v>1579.7347827637834</v>
      </c>
      <c r="H28" s="191"/>
      <c r="I28" s="102">
        <f>'[5]Szenario 1'!$F28</f>
        <v>4.8740018666390125E-3</v>
      </c>
      <c r="J28" s="103">
        <f>'[5]Szenario 2'!$F28</f>
        <v>1.0110336549559116E-2</v>
      </c>
      <c r="K28" s="104">
        <f>'[5]Szenario 3'!$F28</f>
        <v>1.2931034482758621E-2</v>
      </c>
      <c r="L28" s="191"/>
      <c r="M28" s="105">
        <f>'[6]E-Auto'!$E26*(1/100)</f>
        <v>0.43868903225806466</v>
      </c>
      <c r="O28" s="251">
        <f t="shared" si="12"/>
        <v>25007.84</v>
      </c>
      <c r="P28" s="92">
        <f t="shared" si="0"/>
        <v>2589.3117536</v>
      </c>
      <c r="Q28" s="191"/>
      <c r="R28" s="93">
        <f t="shared" si="1"/>
        <v>1</v>
      </c>
      <c r="S28" s="94">
        <f t="shared" si="2"/>
        <v>1</v>
      </c>
      <c r="T28" s="191"/>
      <c r="U28" s="95">
        <f t="shared" si="3"/>
        <v>8.6193143323725518E-2</v>
      </c>
      <c r="V28" s="94">
        <f t="shared" si="4"/>
        <v>2.66666678770448E-3</v>
      </c>
      <c r="W28" s="191"/>
      <c r="X28" s="145">
        <f t="shared" si="13"/>
        <v>10100</v>
      </c>
      <c r="Y28" s="96">
        <f t="shared" si="6"/>
        <v>24848295.492217273</v>
      </c>
      <c r="Z28" s="96">
        <f t="shared" si="7"/>
        <v>522501.43508076802</v>
      </c>
      <c r="AA28" s="96">
        <f t="shared" si="8"/>
        <v>25021.460992784843</v>
      </c>
      <c r="AB28" s="97">
        <f t="shared" si="9"/>
        <v>71639.876930803832</v>
      </c>
      <c r="AD28" s="98">
        <f t="shared" si="10"/>
        <v>25477558.265221626</v>
      </c>
      <c r="AE28" s="216"/>
      <c r="AF28" s="113" t="s">
        <v>77</v>
      </c>
      <c r="AG28" s="59"/>
      <c r="AH28" s="59"/>
      <c r="AI28" s="60"/>
    </row>
    <row r="29" spans="1:36" ht="16.2" thickTop="1" x14ac:dyDescent="0.3">
      <c r="A29" s="82">
        <f t="shared" si="11"/>
        <v>2035</v>
      </c>
      <c r="B29" s="83">
        <f>'[4]Szenario 1'!$H29</f>
        <v>13243.477321814247</v>
      </c>
      <c r="C29" s="83">
        <f>'[4]Szenario 1'!$K29</f>
        <v>1371.229641900647</v>
      </c>
      <c r="D29" s="84">
        <f>'[4]Szenario 2'!$H29</f>
        <v>14367.898085569666</v>
      </c>
      <c r="E29" s="84">
        <f>'[4]Szenario 2'!$K29</f>
        <v>1487.6521677798833</v>
      </c>
      <c r="F29" s="85">
        <f>'[4]Szenario 3'!$H29</f>
        <v>15436.921561453377</v>
      </c>
      <c r="G29" s="86">
        <f>'[4]Szenario 3'!$K29</f>
        <v>1598.3388584728825</v>
      </c>
      <c r="H29" s="191"/>
      <c r="I29" s="102">
        <f>'[5]Szenario 1'!$F29</f>
        <v>4.8503611971104227E-3</v>
      </c>
      <c r="J29" s="103">
        <f>'[5]Szenario 2'!$F29</f>
        <v>1.0009140767824496E-2</v>
      </c>
      <c r="K29" s="104">
        <f>'[5]Szenario 3'!$F29</f>
        <v>1.276595744680851E-2</v>
      </c>
      <c r="L29" s="191"/>
      <c r="M29" s="105">
        <f>'[6]E-Auto'!$E27*(1/100)</f>
        <v>0.46752096774193563</v>
      </c>
      <c r="O29" s="251">
        <f t="shared" si="12"/>
        <v>25729.22</v>
      </c>
      <c r="P29" s="92">
        <f t="shared" si="0"/>
        <v>2664.0034387999999</v>
      </c>
      <c r="Q29" s="191"/>
      <c r="R29" s="93">
        <f t="shared" si="1"/>
        <v>1</v>
      </c>
      <c r="S29" s="94">
        <f t="shared" si="2"/>
        <v>1</v>
      </c>
      <c r="T29" s="191"/>
      <c r="U29" s="95">
        <f t="shared" si="3"/>
        <v>8.6216412057623065E-2</v>
      </c>
      <c r="V29" s="94">
        <f t="shared" si="4"/>
        <v>2.66666680228638E-3</v>
      </c>
      <c r="W29" s="191"/>
      <c r="X29" s="145">
        <f t="shared" si="13"/>
        <v>10100</v>
      </c>
      <c r="Y29" s="96">
        <f t="shared" si="6"/>
        <v>25571961.014070448</v>
      </c>
      <c r="Z29" s="96">
        <f t="shared" si="7"/>
        <v>537573.59186194406</v>
      </c>
      <c r="AA29" s="96">
        <f t="shared" si="8"/>
        <v>24995.921203185866</v>
      </c>
      <c r="AB29" s="97">
        <f t="shared" si="9"/>
        <v>73706.411842269328</v>
      </c>
      <c r="AD29" s="98">
        <f t="shared" si="10"/>
        <v>26218336.938977845</v>
      </c>
      <c r="AE29" s="216"/>
      <c r="AF29" s="116" t="s">
        <v>78</v>
      </c>
      <c r="AG29" s="54">
        <v>19.7</v>
      </c>
      <c r="AH29" s="68" t="s">
        <v>76</v>
      </c>
      <c r="AI29" s="69"/>
    </row>
    <row r="30" spans="1:36" ht="15.6" x14ac:dyDescent="0.3">
      <c r="A30" s="82">
        <f t="shared" si="11"/>
        <v>2036</v>
      </c>
      <c r="B30" s="83">
        <f>'[4]Szenario 1'!$H30</f>
        <v>13307.712970330787</v>
      </c>
      <c r="C30" s="83">
        <f>'[4]Szenario 1'!$K30</f>
        <v>1377.8806009480497</v>
      </c>
      <c r="D30" s="84">
        <f>'[4]Szenario 2'!$H30</f>
        <v>14491.313774283859</v>
      </c>
      <c r="E30" s="84">
        <f>'[4]Szenario 2'!$K30</f>
        <v>1500.4306281893507</v>
      </c>
      <c r="F30" s="85">
        <f>'[4]Szenario 3'!$H30</f>
        <v>15616.601643635135</v>
      </c>
      <c r="G30" s="86">
        <f>'[4]Szenario 3'!$K30</f>
        <v>1616.9429341819816</v>
      </c>
      <c r="H30" s="191"/>
      <c r="I30" s="102">
        <f>'[5]Szenario 1'!$F30</f>
        <v>4.8269487521823973E-3</v>
      </c>
      <c r="J30" s="103">
        <f>'[5]Szenario 2'!$F30</f>
        <v>9.9099506765011995E-3</v>
      </c>
      <c r="K30" s="104">
        <f>'[5]Szenario 3'!$F30</f>
        <v>1.2605042016806723E-2</v>
      </c>
      <c r="L30" s="191"/>
      <c r="M30" s="105">
        <f>'[6]E-Auto'!$E28*(1/100)</f>
        <v>0.49635290322580661</v>
      </c>
      <c r="O30" s="251">
        <f t="shared" si="12"/>
        <v>26450.6</v>
      </c>
      <c r="P30" s="92">
        <f t="shared" si="0"/>
        <v>2738.6951239999999</v>
      </c>
      <c r="Q30" s="191"/>
      <c r="R30" s="93">
        <f t="shared" si="1"/>
        <v>1</v>
      </c>
      <c r="S30" s="94">
        <f t="shared" si="2"/>
        <v>1</v>
      </c>
      <c r="T30" s="191"/>
      <c r="U30" s="95">
        <f t="shared" si="3"/>
        <v>8.6241722503844001E-2</v>
      </c>
      <c r="V30" s="94">
        <f t="shared" si="4"/>
        <v>2.6666668181477672E-3</v>
      </c>
      <c r="W30" s="191"/>
      <c r="X30" s="145">
        <f t="shared" si="13"/>
        <v>10100</v>
      </c>
      <c r="Y30" s="96">
        <f t="shared" si="6"/>
        <v>26296634.077044655</v>
      </c>
      <c r="Z30" s="96">
        <f t="shared" si="7"/>
        <v>552645.74864311994</v>
      </c>
      <c r="AA30" s="96">
        <f t="shared" si="8"/>
        <v>24928.476028380199</v>
      </c>
      <c r="AB30" s="97">
        <f t="shared" si="9"/>
        <v>75772.94675373481</v>
      </c>
      <c r="AD30" s="98">
        <f t="shared" si="10"/>
        <v>26960081.248469889</v>
      </c>
      <c r="AE30" s="216"/>
      <c r="AF30" s="81" t="s">
        <v>79</v>
      </c>
      <c r="AG30" s="54">
        <f>AG29*1.6</f>
        <v>31.52</v>
      </c>
      <c r="AH30" s="68" t="s">
        <v>76</v>
      </c>
      <c r="AI30" s="69"/>
    </row>
    <row r="31" spans="1:36" ht="15.6" x14ac:dyDescent="0.3">
      <c r="A31" s="82">
        <f t="shared" si="11"/>
        <v>2037</v>
      </c>
      <c r="B31" s="83">
        <f>'[4]Szenario 1'!$H31</f>
        <v>13371.948618847327</v>
      </c>
      <c r="C31" s="83">
        <f>'[4]Szenario 1'!$K31</f>
        <v>1384.5315599954522</v>
      </c>
      <c r="D31" s="84">
        <f>'[4]Szenario 2'!$H31</f>
        <v>14614.729462998052</v>
      </c>
      <c r="E31" s="84">
        <f>'[4]Szenario 2'!$K31</f>
        <v>1513.2090885988182</v>
      </c>
      <c r="F31" s="85">
        <f>'[4]Szenario 3'!$H31</f>
        <v>15796.281725816891</v>
      </c>
      <c r="G31" s="86">
        <f>'[4]Szenario 3'!$K31</f>
        <v>1635.5470098910807</v>
      </c>
      <c r="H31" s="191"/>
      <c r="I31" s="102">
        <f>'[5]Szenario 1'!$F31</f>
        <v>4.8037612428454618E-3</v>
      </c>
      <c r="J31" s="103">
        <f>'[5]Szenario 2'!$F31</f>
        <v>9.8127072318308084E-3</v>
      </c>
      <c r="K31" s="104">
        <f>'[5]Szenario 3'!$F31</f>
        <v>1.2448132780082987E-2</v>
      </c>
      <c r="L31" s="191"/>
      <c r="M31" s="105">
        <f>'[6]E-Auto'!$E29*(1/100)</f>
        <v>0.52518483870967758</v>
      </c>
      <c r="O31" s="251">
        <f t="shared" si="12"/>
        <v>27171.98</v>
      </c>
      <c r="P31" s="92">
        <f t="shared" si="0"/>
        <v>2813.3868091999998</v>
      </c>
      <c r="Q31" s="191"/>
      <c r="R31" s="93">
        <f t="shared" si="1"/>
        <v>1</v>
      </c>
      <c r="S31" s="94">
        <f t="shared" si="2"/>
        <v>1</v>
      </c>
      <c r="T31" s="191"/>
      <c r="U31" s="95">
        <f t="shared" si="3"/>
        <v>8.6269190740701301E-2</v>
      </c>
      <c r="V31" s="94">
        <f t="shared" si="4"/>
        <v>2.6666668353613845E-3</v>
      </c>
      <c r="W31" s="191"/>
      <c r="X31" s="145">
        <f t="shared" si="13"/>
        <v>10100</v>
      </c>
      <c r="Y31" s="96">
        <f t="shared" si="6"/>
        <v>27022401.802724458</v>
      </c>
      <c r="Z31" s="96">
        <f t="shared" si="7"/>
        <v>567717.90542429604</v>
      </c>
      <c r="AA31" s="96">
        <f t="shared" si="8"/>
        <v>24819.125468367871</v>
      </c>
      <c r="AB31" s="97">
        <f t="shared" si="9"/>
        <v>77839.481665200336</v>
      </c>
      <c r="AD31" s="98">
        <f t="shared" si="10"/>
        <v>27702878.315282326</v>
      </c>
      <c r="AE31" s="216"/>
      <c r="AF31" s="121" t="s">
        <v>80</v>
      </c>
      <c r="AG31" s="54" t="s">
        <v>105</v>
      </c>
      <c r="AH31" s="68"/>
      <c r="AI31" s="69"/>
    </row>
    <row r="32" spans="1:36" ht="15.6" x14ac:dyDescent="0.3">
      <c r="A32" s="82">
        <f t="shared" si="11"/>
        <v>2038</v>
      </c>
      <c r="B32" s="83">
        <f>'[4]Szenario 1'!$H32</f>
        <v>13436.184267363868</v>
      </c>
      <c r="C32" s="83">
        <f>'[4]Szenario 1'!$K32</f>
        <v>1391.1825190428547</v>
      </c>
      <c r="D32" s="84">
        <f>'[4]Szenario 2'!$H32</f>
        <v>14738.145151712242</v>
      </c>
      <c r="E32" s="84">
        <f>'[4]Szenario 2'!$K32</f>
        <v>1525.9875490082854</v>
      </c>
      <c r="F32" s="85">
        <f>'[4]Szenario 3'!$H32</f>
        <v>15975.961807998649</v>
      </c>
      <c r="G32" s="86">
        <f>'[4]Szenario 3'!$K32</f>
        <v>1654.1510856001801</v>
      </c>
      <c r="H32" s="191"/>
      <c r="I32" s="102">
        <f>'[5]Szenario 1'!$F32</f>
        <v>4.7807954429864713E-3</v>
      </c>
      <c r="J32" s="103">
        <f>'[5]Szenario 2'!$F32</f>
        <v>9.7173536850512499E-3</v>
      </c>
      <c r="K32" s="104">
        <f>'[5]Szenario 3'!$F32</f>
        <v>1.2295081967213115E-2</v>
      </c>
      <c r="L32" s="191"/>
      <c r="M32" s="105">
        <f>'[6]E-Auto'!$E30*(1/100)</f>
        <v>0.55401677419354856</v>
      </c>
      <c r="O32" s="251">
        <f t="shared" si="12"/>
        <v>27893.360000000001</v>
      </c>
      <c r="P32" s="92">
        <f t="shared" si="0"/>
        <v>2888.0784943999997</v>
      </c>
      <c r="Q32" s="191"/>
      <c r="R32" s="93">
        <f t="shared" si="1"/>
        <v>1</v>
      </c>
      <c r="S32" s="94">
        <f t="shared" si="2"/>
        <v>1</v>
      </c>
      <c r="T32" s="191"/>
      <c r="U32" s="95">
        <f t="shared" si="3"/>
        <v>8.6298936056046521E-2</v>
      </c>
      <c r="V32" s="94">
        <f t="shared" si="4"/>
        <v>2.666666854001987E-3</v>
      </c>
      <c r="W32" s="191"/>
      <c r="X32" s="145">
        <f t="shared" si="13"/>
        <v>10100</v>
      </c>
      <c r="Y32" s="96">
        <f t="shared" si="6"/>
        <v>27749356.196149852</v>
      </c>
      <c r="Z32" s="96">
        <f t="shared" si="7"/>
        <v>582790.06220547203</v>
      </c>
      <c r="AA32" s="96">
        <f t="shared" si="8"/>
        <v>24667.86952314886</v>
      </c>
      <c r="AB32" s="97">
        <f t="shared" si="9"/>
        <v>79906.016576665817</v>
      </c>
      <c r="AD32" s="98">
        <f t="shared" si="10"/>
        <v>28446820.144455139</v>
      </c>
      <c r="AE32" s="216"/>
      <c r="AF32" s="118" t="s">
        <v>78</v>
      </c>
      <c r="AG32" s="68"/>
      <c r="AH32" s="54">
        <v>0</v>
      </c>
      <c r="AI32" s="69" t="s">
        <v>81</v>
      </c>
    </row>
    <row r="33" spans="1:35" ht="16.2" thickBot="1" x14ac:dyDescent="0.35">
      <c r="A33" s="82">
        <f t="shared" si="11"/>
        <v>2039</v>
      </c>
      <c r="B33" s="83">
        <f>'[4]Szenario 1'!$H33</f>
        <v>13500.419915880406</v>
      </c>
      <c r="C33" s="83">
        <f>'[4]Szenario 1'!$K33</f>
        <v>1397.8334780902571</v>
      </c>
      <c r="D33" s="84">
        <f>'[4]Szenario 2'!$H33</f>
        <v>14861.560840426435</v>
      </c>
      <c r="E33" s="84">
        <f>'[4]Szenario 2'!$K33</f>
        <v>1538.7660094177529</v>
      </c>
      <c r="F33" s="85">
        <f>'[4]Szenario 3'!$H33</f>
        <v>16155.641890180405</v>
      </c>
      <c r="G33" s="86">
        <f>'[4]Szenario 3'!$K33</f>
        <v>1672.7551613092789</v>
      </c>
      <c r="H33" s="191"/>
      <c r="I33" s="102">
        <f>'[5]Szenario 1'!$F33</f>
        <v>4.7580481878922859E-3</v>
      </c>
      <c r="J33" s="103">
        <f>'[5]Szenario 2'!$F33</f>
        <v>9.6238354719634378E-3</v>
      </c>
      <c r="K33" s="104">
        <f>'[5]Szenario 3'!$F33</f>
        <v>1.2145748987854251E-2</v>
      </c>
      <c r="L33" s="191"/>
      <c r="M33" s="105">
        <f>'[6]E-Auto'!$E31*(1/100)</f>
        <v>0.58284870967741953</v>
      </c>
      <c r="O33" s="251">
        <f t="shared" si="12"/>
        <v>28614.739999999998</v>
      </c>
      <c r="P33" s="92">
        <f t="shared" si="0"/>
        <v>2962.7701795999997</v>
      </c>
      <c r="Q33" s="191"/>
      <c r="R33" s="93">
        <f t="shared" si="1"/>
        <v>1</v>
      </c>
      <c r="S33" s="94">
        <f t="shared" si="2"/>
        <v>1</v>
      </c>
      <c r="T33" s="191"/>
      <c r="U33" s="95">
        <f t="shared" si="3"/>
        <v>8.6331080947269823E-2</v>
      </c>
      <c r="V33" s="94">
        <f t="shared" si="4"/>
        <v>2.6666668741463402E-3</v>
      </c>
      <c r="W33" s="191"/>
      <c r="X33" s="145">
        <f t="shared" si="13"/>
        <v>10100</v>
      </c>
      <c r="Y33" s="96">
        <f t="shared" si="6"/>
        <v>28477594.279001363</v>
      </c>
      <c r="Z33" s="96">
        <f t="shared" si="7"/>
        <v>597862.21898664802</v>
      </c>
      <c r="AA33" s="96">
        <f t="shared" si="8"/>
        <v>24474.708192723174</v>
      </c>
      <c r="AB33" s="97">
        <f t="shared" si="9"/>
        <v>81972.551488131299</v>
      </c>
      <c r="AD33" s="98">
        <f t="shared" si="10"/>
        <v>29192003.757668868</v>
      </c>
      <c r="AE33" s="216"/>
      <c r="AF33" s="144" t="s">
        <v>79</v>
      </c>
      <c r="AG33" s="109"/>
      <c r="AH33" s="108">
        <f>5/60</f>
        <v>8.3333333333333329E-2</v>
      </c>
      <c r="AI33" s="110" t="s">
        <v>81</v>
      </c>
    </row>
    <row r="34" spans="1:35" ht="16.2" thickBot="1" x14ac:dyDescent="0.35">
      <c r="A34" s="82">
        <f t="shared" si="11"/>
        <v>2040</v>
      </c>
      <c r="B34" s="83">
        <f>'[4]Szenario 1'!$H34</f>
        <v>13564.655564396946</v>
      </c>
      <c r="C34" s="83">
        <f>'[4]Szenario 1'!$K34</f>
        <v>1404.4844371376596</v>
      </c>
      <c r="D34" s="84">
        <f>'[4]Szenario 2'!$H34</f>
        <v>14984.976529140627</v>
      </c>
      <c r="E34" s="84">
        <f>'[4]Szenario 2'!$K34</f>
        <v>1551.5444698272204</v>
      </c>
      <c r="F34" s="85">
        <f>'[4]Szenario 3'!$H34</f>
        <v>16335.321972362161</v>
      </c>
      <c r="G34" s="86">
        <f>'[4]Szenario 3'!$K34</f>
        <v>1691.3592370183781</v>
      </c>
      <c r="H34" s="191"/>
      <c r="I34" s="102">
        <f>'[5]Szenario 1'!$F34</f>
        <v>4.7355163727959698E-3</v>
      </c>
      <c r="J34" s="103">
        <f>'[5]Szenario 2'!$F34</f>
        <v>9.5321001088139283E-3</v>
      </c>
      <c r="K34" s="104">
        <f>'[5]Szenario 3'!$F34</f>
        <v>1.2E-2</v>
      </c>
      <c r="L34" s="191"/>
      <c r="M34" s="105">
        <f>'[6]E-Auto'!$E32*(1/100)</f>
        <v>0.6116806451612905</v>
      </c>
      <c r="O34" s="251">
        <f t="shared" si="12"/>
        <v>29336.12</v>
      </c>
      <c r="P34" s="92">
        <f t="shared" si="0"/>
        <v>3037.4618647999996</v>
      </c>
      <c r="Q34" s="191"/>
      <c r="R34" s="93">
        <f t="shared" si="1"/>
        <v>1</v>
      </c>
      <c r="S34" s="94">
        <f t="shared" si="2"/>
        <v>1</v>
      </c>
      <c r="T34" s="191"/>
      <c r="U34" s="95">
        <f t="shared" si="3"/>
        <v>8.6365751121300016E-2</v>
      </c>
      <c r="V34" s="94">
        <f t="shared" si="4"/>
        <v>2.6666668958732218E-3</v>
      </c>
      <c r="W34" s="191"/>
      <c r="X34" s="145">
        <f t="shared" si="13"/>
        <v>10100</v>
      </c>
      <c r="Y34" s="96">
        <f t="shared" si="6"/>
        <v>29207218.22278529</v>
      </c>
      <c r="Z34" s="96">
        <f t="shared" si="7"/>
        <v>612934.37576782401</v>
      </c>
      <c r="AA34" s="96">
        <f t="shared" si="8"/>
        <v>24239.641477090809</v>
      </c>
      <c r="AB34" s="97">
        <f t="shared" si="9"/>
        <v>84039.086399596796</v>
      </c>
      <c r="AD34" s="98">
        <f t="shared" si="10"/>
        <v>29938531.326429799</v>
      </c>
      <c r="AE34" s="216"/>
    </row>
    <row r="35" spans="1:35" ht="16.2" thickBot="1" x14ac:dyDescent="0.35">
      <c r="A35" s="82">
        <f t="shared" si="11"/>
        <v>2041</v>
      </c>
      <c r="B35" s="83">
        <f>'[4]Szenario 1'!$H35</f>
        <v>13628.891212913486</v>
      </c>
      <c r="C35" s="83">
        <f>'[4]Szenario 1'!$K35</f>
        <v>1411.1353961850623</v>
      </c>
      <c r="D35" s="84">
        <f>'[4]Szenario 2'!$H35</f>
        <v>15108.392217854818</v>
      </c>
      <c r="E35" s="84">
        <f>'[4]Szenario 2'!$K35</f>
        <v>1564.3229302366879</v>
      </c>
      <c r="F35" s="85">
        <f>'[4]Szenario 3'!$H35</f>
        <v>16515.002054543915</v>
      </c>
      <c r="G35" s="86">
        <f>'[4]Szenario 3'!$K35</f>
        <v>1709.9633127274767</v>
      </c>
      <c r="H35" s="191"/>
      <c r="I35" s="102">
        <f>'[5]Szenario 1'!$F35</f>
        <v>4.7131969514640996E-3</v>
      </c>
      <c r="J35" s="103">
        <f>'[5]Szenario 2'!$F35</f>
        <v>9.4420970940760542E-3</v>
      </c>
      <c r="K35" s="104">
        <f>'[5]Szenario 3'!$F35</f>
        <v>1.1857707509881422E-2</v>
      </c>
      <c r="L35" s="191"/>
      <c r="M35" s="105">
        <f>'[6]E-Auto'!$E33*(1/100)</f>
        <v>0.64051258064516148</v>
      </c>
      <c r="O35" s="251">
        <f t="shared" si="12"/>
        <v>30057.5</v>
      </c>
      <c r="P35" s="92">
        <f t="shared" si="0"/>
        <v>3112.15355</v>
      </c>
      <c r="Q35" s="191"/>
      <c r="R35" s="93">
        <f t="shared" si="1"/>
        <v>2</v>
      </c>
      <c r="S35" s="94">
        <f t="shared" si="2"/>
        <v>1</v>
      </c>
      <c r="T35" s="191"/>
      <c r="U35" s="95">
        <f t="shared" si="3"/>
        <v>8.6403075494604464E-2</v>
      </c>
      <c r="V35" s="94">
        <f t="shared" si="4"/>
        <v>2.6666669192634196E-3</v>
      </c>
      <c r="W35" s="191"/>
      <c r="X35" s="145">
        <f t="shared" si="13"/>
        <v>12100</v>
      </c>
      <c r="Y35" s="96">
        <f t="shared" si="6"/>
        <v>29938335.482018735</v>
      </c>
      <c r="Z35" s="96">
        <f t="shared" si="7"/>
        <v>628006.53254899988</v>
      </c>
      <c r="AA35" s="96">
        <f t="shared" si="8"/>
        <v>23962.669376251772</v>
      </c>
      <c r="AB35" s="97">
        <f t="shared" si="9"/>
        <v>86105.621311062292</v>
      </c>
      <c r="AD35" s="98">
        <f t="shared" si="10"/>
        <v>30688510.305255048</v>
      </c>
      <c r="AE35" s="216"/>
      <c r="AF35" s="113" t="s">
        <v>82</v>
      </c>
      <c r="AG35" s="59"/>
      <c r="AH35" s="60"/>
    </row>
    <row r="36" spans="1:35" ht="16.2" thickTop="1" x14ac:dyDescent="0.3">
      <c r="A36" s="82">
        <f t="shared" si="11"/>
        <v>2042</v>
      </c>
      <c r="B36" s="83">
        <f>'[4]Szenario 1'!$H36</f>
        <v>13693.126861430024</v>
      </c>
      <c r="C36" s="83">
        <f>'[4]Szenario 1'!$K36</f>
        <v>1417.7863552324645</v>
      </c>
      <c r="D36" s="84">
        <f>'[4]Szenario 2'!$H36</f>
        <v>15231.807906569011</v>
      </c>
      <c r="E36" s="84">
        <f>'[4]Szenario 2'!$K36</f>
        <v>1577.1013906461553</v>
      </c>
      <c r="F36" s="85">
        <f>'[4]Szenario 3'!$H36</f>
        <v>16694.682136725674</v>
      </c>
      <c r="G36" s="86">
        <f>'[4]Szenario 3'!$K36</f>
        <v>1728.5673884365763</v>
      </c>
      <c r="H36" s="191"/>
      <c r="I36" s="102">
        <f>'[5]Szenario 1'!$F36</f>
        <v>4.6910869348238344E-3</v>
      </c>
      <c r="J36" s="103">
        <f>'[5]Szenario 2'!$F36</f>
        <v>9.3537778157433901E-3</v>
      </c>
      <c r="K36" s="104">
        <f>'[5]Szenario 3'!$F36</f>
        <v>1.171875E-2</v>
      </c>
      <c r="L36" s="191"/>
      <c r="M36" s="105">
        <f>'[6]E-Auto'!$E34*(1/100)</f>
        <v>0.66934451612903245</v>
      </c>
      <c r="O36" s="251">
        <f t="shared" si="12"/>
        <v>30778.880000000001</v>
      </c>
      <c r="P36" s="92">
        <f t="shared" si="0"/>
        <v>3186.8452351999999</v>
      </c>
      <c r="Q36" s="191"/>
      <c r="R36" s="93">
        <f t="shared" si="1"/>
        <v>2</v>
      </c>
      <c r="S36" s="94">
        <f t="shared" si="2"/>
        <v>1</v>
      </c>
      <c r="T36" s="191"/>
      <c r="U36" s="95">
        <f t="shared" si="3"/>
        <v>8.6443186193189178E-2</v>
      </c>
      <c r="V36" s="94">
        <f t="shared" si="4"/>
        <v>2.6666669443997332E-3</v>
      </c>
      <c r="W36" s="191"/>
      <c r="X36" s="145">
        <f t="shared" si="13"/>
        <v>12100</v>
      </c>
      <c r="Y36" s="96">
        <f t="shared" si="6"/>
        <v>30671058.927414834</v>
      </c>
      <c r="Z36" s="96">
        <f t="shared" si="7"/>
        <v>643078.6893301761</v>
      </c>
      <c r="AA36" s="96">
        <f t="shared" si="8"/>
        <v>23643.791890206059</v>
      </c>
      <c r="AB36" s="97">
        <f t="shared" si="9"/>
        <v>88172.156222527803</v>
      </c>
      <c r="AD36" s="98">
        <f t="shared" si="10"/>
        <v>31438053.564857744</v>
      </c>
      <c r="AE36" s="216"/>
      <c r="AF36" s="116" t="s">
        <v>78</v>
      </c>
      <c r="AG36" s="54">
        <v>0.15</v>
      </c>
      <c r="AH36" s="69" t="s">
        <v>83</v>
      </c>
    </row>
    <row r="37" spans="1:35" ht="16.2" thickBot="1" x14ac:dyDescent="0.35">
      <c r="A37" s="82">
        <f t="shared" si="11"/>
        <v>2043</v>
      </c>
      <c r="B37" s="83">
        <f>'[4]Szenario 1'!$H37</f>
        <v>13757.362509946563</v>
      </c>
      <c r="C37" s="83">
        <f>'[4]Szenario 1'!$K37</f>
        <v>1424.437314279867</v>
      </c>
      <c r="D37" s="84">
        <f>'[4]Szenario 2'!$H37</f>
        <v>15355.223595283205</v>
      </c>
      <c r="E37" s="84">
        <f>'[4]Szenario 2'!$K37</f>
        <v>1589.879851055623</v>
      </c>
      <c r="F37" s="85">
        <f>'[4]Szenario 3'!$H37</f>
        <v>16874.36221890743</v>
      </c>
      <c r="G37" s="86">
        <f>'[4]Szenario 3'!$K37</f>
        <v>1747.1714641456751</v>
      </c>
      <c r="H37" s="191"/>
      <c r="I37" s="102">
        <f>'[5]Szenario 1'!$F37</f>
        <v>4.6691833896284523E-3</v>
      </c>
      <c r="J37" s="103">
        <f>'[5]Szenario 2'!$F37</f>
        <v>9.2670954637779288E-3</v>
      </c>
      <c r="K37" s="104">
        <f>'[5]Szenario 3'!$F37</f>
        <v>1.1583011583011582E-2</v>
      </c>
      <c r="L37" s="191"/>
      <c r="M37" s="105">
        <f>'[6]E-Auto'!$E35*(1/100)</f>
        <v>0.69817645161290343</v>
      </c>
      <c r="O37" s="251">
        <f t="shared" si="12"/>
        <v>31500.26</v>
      </c>
      <c r="P37" s="92">
        <f t="shared" si="0"/>
        <v>3261.5369203999994</v>
      </c>
      <c r="Q37" s="191"/>
      <c r="R37" s="93">
        <f t="shared" si="1"/>
        <v>2</v>
      </c>
      <c r="S37" s="94">
        <f t="shared" si="2"/>
        <v>1</v>
      </c>
      <c r="T37" s="191"/>
      <c r="U37" s="95">
        <f t="shared" si="3"/>
        <v>8.6486218552598734E-2</v>
      </c>
      <c r="V37" s="94">
        <f t="shared" si="4"/>
        <v>2.6666669713669754E-3</v>
      </c>
      <c r="W37" s="191"/>
      <c r="X37" s="145">
        <f t="shared" si="13"/>
        <v>12100</v>
      </c>
      <c r="Y37" s="96">
        <f t="shared" si="6"/>
        <v>31405506.979067869</v>
      </c>
      <c r="Z37" s="96">
        <f t="shared" si="7"/>
        <v>658150.84611135197</v>
      </c>
      <c r="AA37" s="96">
        <f t="shared" si="8"/>
        <v>23283.00901895366</v>
      </c>
      <c r="AB37" s="97">
        <f t="shared" si="9"/>
        <v>90238.691133993285</v>
      </c>
      <c r="AD37" s="98">
        <f t="shared" si="10"/>
        <v>32189279.525332171</v>
      </c>
      <c r="AE37" s="216"/>
      <c r="AF37" s="119" t="s">
        <v>79</v>
      </c>
      <c r="AG37" s="108">
        <v>0.7</v>
      </c>
      <c r="AH37" s="110" t="s">
        <v>83</v>
      </c>
    </row>
    <row r="38" spans="1:35" ht="16.2" thickBot="1" x14ac:dyDescent="0.35">
      <c r="A38" s="82">
        <f t="shared" si="11"/>
        <v>2044</v>
      </c>
      <c r="B38" s="83">
        <f>'[4]Szenario 1'!$H38</f>
        <v>13821.598158463101</v>
      </c>
      <c r="C38" s="83">
        <f>'[4]Szenario 1'!$K38</f>
        <v>1431.0882733272695</v>
      </c>
      <c r="D38" s="84">
        <f>'[4]Szenario 2'!$H38</f>
        <v>15478.639283997396</v>
      </c>
      <c r="E38" s="84">
        <f>'[4]Szenario 2'!$K38</f>
        <v>1602.6583114650903</v>
      </c>
      <c r="F38" s="85">
        <f>'[4]Szenario 3'!$H38</f>
        <v>17054.042301089186</v>
      </c>
      <c r="G38" s="86">
        <f>'[4]Szenario 3'!$K38</f>
        <v>1765.7755398547743</v>
      </c>
      <c r="H38" s="191"/>
      <c r="I38" s="102">
        <f>'[5]Szenario 1'!$F38</f>
        <v>4.6474834371600911E-3</v>
      </c>
      <c r="J38" s="103">
        <f>'[5]Szenario 2'!$F38</f>
        <v>9.1820049473816615E-3</v>
      </c>
      <c r="K38" s="104">
        <f>'[5]Szenario 3'!$F38</f>
        <v>1.1450381679389313E-2</v>
      </c>
      <c r="L38" s="191"/>
      <c r="M38" s="105">
        <f>'[6]E-Auto'!$E36*(1/100)</f>
        <v>0.7270083870967744</v>
      </c>
      <c r="O38" s="251">
        <f t="shared" si="12"/>
        <v>32221.64</v>
      </c>
      <c r="P38" s="92">
        <f t="shared" si="0"/>
        <v>3336.2286055999998</v>
      </c>
      <c r="Q38" s="191"/>
      <c r="R38" s="93">
        <f t="shared" si="1"/>
        <v>2</v>
      </c>
      <c r="S38" s="94">
        <f t="shared" si="2"/>
        <v>1</v>
      </c>
      <c r="T38" s="191"/>
      <c r="U38" s="95">
        <f t="shared" si="3"/>
        <v>8.6532311117916372E-2</v>
      </c>
      <c r="V38" s="94">
        <f t="shared" si="4"/>
        <v>2.666667000251967E-3</v>
      </c>
      <c r="W38" s="191"/>
      <c r="X38" s="145">
        <f t="shared" si="13"/>
        <v>12100</v>
      </c>
      <c r="Y38" s="96">
        <f t="shared" si="6"/>
        <v>32141803.73963844</v>
      </c>
      <c r="Z38" s="96">
        <f t="shared" si="7"/>
        <v>673223.00289252796</v>
      </c>
      <c r="AA38" s="96">
        <f t="shared" si="8"/>
        <v>22880.320762494601</v>
      </c>
      <c r="AB38" s="97">
        <f t="shared" si="9"/>
        <v>92305.226045458767</v>
      </c>
      <c r="AD38" s="98">
        <f t="shared" si="10"/>
        <v>32942312.289338924</v>
      </c>
      <c r="AE38" s="216"/>
    </row>
    <row r="39" spans="1:35" ht="16.2" thickBot="1" x14ac:dyDescent="0.35">
      <c r="A39" s="82">
        <f t="shared" si="11"/>
        <v>2045</v>
      </c>
      <c r="B39" s="83">
        <f>'[4]Szenario 1'!$H39</f>
        <v>13885.833806979641</v>
      </c>
      <c r="C39" s="83">
        <f>'[4]Szenario 1'!$K39</f>
        <v>1437.7392323746719</v>
      </c>
      <c r="D39" s="84">
        <f>'[4]Szenario 2'!$H39</f>
        <v>15602.054972711589</v>
      </c>
      <c r="E39" s="84">
        <f>'[4]Szenario 2'!$K39</f>
        <v>1615.4367718745577</v>
      </c>
      <c r="F39" s="85">
        <f>'[4]Szenario 3'!$H39</f>
        <v>17233.722383270942</v>
      </c>
      <c r="G39" s="86">
        <f>'[4]Szenario 3'!$K39</f>
        <v>1784.3796155638734</v>
      </c>
      <c r="H39" s="191"/>
      <c r="I39" s="102">
        <f>'[5]Szenario 1'!$F39</f>
        <v>4.6259842519685039E-3</v>
      </c>
      <c r="J39" s="103">
        <f>'[5]Szenario 2'!$F39</f>
        <v>9.0984628167843796E-3</v>
      </c>
      <c r="K39" s="104">
        <f>'[5]Szenario 3'!$F39</f>
        <v>1.1320754716981131E-2</v>
      </c>
      <c r="L39" s="191"/>
      <c r="M39" s="105">
        <f>'[6]E-Auto'!$E37*(1/100)</f>
        <v>0.75584032258064537</v>
      </c>
      <c r="O39" s="251">
        <f t="shared" si="12"/>
        <v>32943.020000000004</v>
      </c>
      <c r="P39" s="92">
        <f t="shared" si="0"/>
        <v>3410.9202908000002</v>
      </c>
      <c r="Q39" s="191"/>
      <c r="R39" s="93">
        <f t="shared" si="1"/>
        <v>2</v>
      </c>
      <c r="S39" s="94">
        <f t="shared" si="2"/>
        <v>1</v>
      </c>
      <c r="T39" s="191"/>
      <c r="U39" s="95">
        <f t="shared" si="3"/>
        <v>8.6581605643763881E-2</v>
      </c>
      <c r="V39" s="94">
        <f t="shared" si="4"/>
        <v>2.6666670311435423E-3</v>
      </c>
      <c r="W39" s="191"/>
      <c r="X39" s="145">
        <f t="shared" si="13"/>
        <v>12100</v>
      </c>
      <c r="Y39" s="96">
        <f t="shared" si="6"/>
        <v>32880079.127538614</v>
      </c>
      <c r="Z39" s="96">
        <f t="shared" si="7"/>
        <v>688295.15967370407</v>
      </c>
      <c r="AA39" s="96">
        <f t="shared" si="8"/>
        <v>22435.727120828855</v>
      </c>
      <c r="AB39" s="97">
        <f t="shared" si="9"/>
        <v>94371.760956924292</v>
      </c>
      <c r="AD39" s="98">
        <f t="shared" si="10"/>
        <v>33697281.775290072</v>
      </c>
      <c r="AE39" s="216"/>
      <c r="AF39" s="113" t="s">
        <v>63</v>
      </c>
      <c r="AG39" s="59"/>
      <c r="AH39" s="123" t="s">
        <v>84</v>
      </c>
    </row>
    <row r="40" spans="1:35" ht="16.2" thickTop="1" x14ac:dyDescent="0.3">
      <c r="A40" s="82">
        <f t="shared" si="11"/>
        <v>2046</v>
      </c>
      <c r="B40" s="83">
        <f>'[4]Szenario 1'!$H40</f>
        <v>13950.069455496181</v>
      </c>
      <c r="C40" s="83">
        <f>'[4]Szenario 1'!$K40</f>
        <v>1444.3901914220744</v>
      </c>
      <c r="D40" s="84">
        <f>'[4]Szenario 2'!$H40</f>
        <v>15725.470661425783</v>
      </c>
      <c r="E40" s="84">
        <f>'[4]Szenario 2'!$K40</f>
        <v>1628.2152322840254</v>
      </c>
      <c r="F40" s="85">
        <f>'[4]Szenario 3'!$H40</f>
        <v>17413.402465452702</v>
      </c>
      <c r="G40" s="86">
        <f>'[4]Szenario 3'!$K40</f>
        <v>1802.9836912729727</v>
      </c>
      <c r="H40" s="191"/>
      <c r="I40" s="102">
        <f>'[5]Szenario 1'!$F40</f>
        <v>4.604683060644656E-3</v>
      </c>
      <c r="J40" s="103">
        <f>'[5]Szenario 2'!$F40</f>
        <v>9.0164271892626286E-3</v>
      </c>
      <c r="K40" s="104">
        <f>'[5]Szenario 3'!$F40</f>
        <v>1.1194029850746268E-2</v>
      </c>
      <c r="L40" s="191"/>
      <c r="M40" s="105">
        <f>'[6]E-Auto'!$E38*(1/100)</f>
        <v>0.78467225806451635</v>
      </c>
      <c r="O40" s="251">
        <f t="shared" si="12"/>
        <v>33664.399999999994</v>
      </c>
      <c r="P40" s="92">
        <f t="shared" si="0"/>
        <v>3485.6119759999992</v>
      </c>
      <c r="Q40" s="191"/>
      <c r="R40" s="93">
        <f t="shared" si="1"/>
        <v>2</v>
      </c>
      <c r="S40" s="94">
        <f t="shared" si="2"/>
        <v>1</v>
      </c>
      <c r="T40" s="191"/>
      <c r="U40" s="95">
        <f t="shared" si="3"/>
        <v>8.6634247094301703E-2</v>
      </c>
      <c r="V40" s="94">
        <f t="shared" si="4"/>
        <v>2.666667064132548E-3</v>
      </c>
      <c r="W40" s="191"/>
      <c r="X40" s="145">
        <f t="shared" si="13"/>
        <v>12100</v>
      </c>
      <c r="Y40" s="96">
        <f t="shared" si="6"/>
        <v>33620469.010116987</v>
      </c>
      <c r="Z40" s="96">
        <f t="shared" si="7"/>
        <v>703367.31645487982</v>
      </c>
      <c r="AA40" s="96">
        <f t="shared" si="8"/>
        <v>21949.228093956426</v>
      </c>
      <c r="AB40" s="97">
        <f t="shared" si="9"/>
        <v>96438.29586838976</v>
      </c>
      <c r="AD40" s="98">
        <f t="shared" si="10"/>
        <v>34454323.850534216</v>
      </c>
      <c r="AE40" s="216"/>
      <c r="AF40" s="116" t="s">
        <v>85</v>
      </c>
      <c r="AG40" s="54">
        <v>3.4500000000000003E-2</v>
      </c>
      <c r="AH40" s="69" t="s">
        <v>83</v>
      </c>
    </row>
    <row r="41" spans="1:35" ht="16.2" thickBot="1" x14ac:dyDescent="0.35">
      <c r="A41" s="82">
        <f t="shared" si="11"/>
        <v>2047</v>
      </c>
      <c r="B41" s="83">
        <f>'[4]Szenario 1'!$H41</f>
        <v>14014.305104012723</v>
      </c>
      <c r="C41" s="83">
        <f>'[4]Szenario 1'!$K41</f>
        <v>1451.0411504694773</v>
      </c>
      <c r="D41" s="84">
        <f>'[4]Szenario 2'!$H41</f>
        <v>15848.886350139976</v>
      </c>
      <c r="E41" s="84">
        <f>'[4]Szenario 2'!$K41</f>
        <v>1640.9936926934929</v>
      </c>
      <c r="F41" s="85">
        <f>'[4]Szenario 3'!$H41</f>
        <v>17593.082547634458</v>
      </c>
      <c r="G41" s="86">
        <f>'[4]Szenario 3'!$K41</f>
        <v>1821.5877669820716</v>
      </c>
      <c r="H41" s="191"/>
      <c r="I41" s="102">
        <f>'[5]Szenario 1'!$F41</f>
        <v>4.5835771406280475E-3</v>
      </c>
      <c r="J41" s="103">
        <f>'[5]Szenario 2'!$F41</f>
        <v>8.9358576791251833E-3</v>
      </c>
      <c r="K41" s="104">
        <f>'[5]Szenario 3'!$F41</f>
        <v>1.107011070110701E-2</v>
      </c>
      <c r="L41" s="191"/>
      <c r="M41" s="105">
        <f>'[6]E-Auto'!$E39*(1/100)</f>
        <v>0.81350419354838732</v>
      </c>
      <c r="O41" s="251">
        <f t="shared" si="12"/>
        <v>34385.78</v>
      </c>
      <c r="P41" s="92">
        <f t="shared" si="0"/>
        <v>3560.3036611999996</v>
      </c>
      <c r="Q41" s="191"/>
      <c r="R41" s="93">
        <f t="shared" si="1"/>
        <v>2</v>
      </c>
      <c r="S41" s="94">
        <f t="shared" si="2"/>
        <v>1</v>
      </c>
      <c r="T41" s="191"/>
      <c r="U41" s="95">
        <f t="shared" si="3"/>
        <v>8.6690383643228869E-2</v>
      </c>
      <c r="V41" s="94">
        <f t="shared" si="4"/>
        <v>2.6666670993118384E-3</v>
      </c>
      <c r="W41" s="191"/>
      <c r="X41" s="145">
        <f t="shared" si="13"/>
        <v>12100</v>
      </c>
      <c r="Y41" s="96">
        <f t="shared" si="6"/>
        <v>34363115.336844005</v>
      </c>
      <c r="Z41" s="96">
        <f t="shared" si="7"/>
        <v>718439.47323605593</v>
      </c>
      <c r="AA41" s="96">
        <f t="shared" si="8"/>
        <v>21420.823681877337</v>
      </c>
      <c r="AB41" s="97">
        <f t="shared" si="9"/>
        <v>98504.830779855271</v>
      </c>
      <c r="AD41" s="98">
        <f t="shared" si="10"/>
        <v>35213580.464541793</v>
      </c>
      <c r="AE41" s="216"/>
      <c r="AF41" s="119" t="s">
        <v>86</v>
      </c>
      <c r="AG41" s="108">
        <v>1.49E-2</v>
      </c>
      <c r="AH41" s="110" t="s">
        <v>83</v>
      </c>
    </row>
    <row r="42" spans="1:35" ht="16.2" thickBot="1" x14ac:dyDescent="0.35">
      <c r="A42" s="82">
        <f t="shared" si="11"/>
        <v>2048</v>
      </c>
      <c r="B42" s="83">
        <f>'[4]Szenario 1'!$H42</f>
        <v>14078.540752529261</v>
      </c>
      <c r="C42" s="83">
        <f>'[4]Szenario 1'!$K42</f>
        <v>1457.6921095168796</v>
      </c>
      <c r="D42" s="84">
        <f>'[4]Szenario 2'!$H42</f>
        <v>15972.302038854168</v>
      </c>
      <c r="E42" s="84">
        <f>'[4]Szenario 2'!$K42</f>
        <v>1653.7721531029604</v>
      </c>
      <c r="F42" s="85">
        <f>'[4]Szenario 3'!$H42</f>
        <v>17772.762629816214</v>
      </c>
      <c r="G42" s="86">
        <f>'[4]Szenario 3'!$K42</f>
        <v>1840.1918426911707</v>
      </c>
      <c r="H42" s="191"/>
      <c r="I42" s="102">
        <f>'[5]Szenario 1'!$F42</f>
        <v>4.5626638190466948E-3</v>
      </c>
      <c r="J42" s="103">
        <f>'[5]Szenario 2'!$F42</f>
        <v>8.8567153314190964E-3</v>
      </c>
      <c r="K42" s="104">
        <f>'[5]Szenario 3'!$F42</f>
        <v>1.0948905109489052E-2</v>
      </c>
      <c r="L42" s="191"/>
      <c r="M42" s="105">
        <f>'[6]E-Auto'!$E40*(1/100)</f>
        <v>0.8423361290322583</v>
      </c>
      <c r="O42" s="251">
        <f t="shared" si="12"/>
        <v>35107.160000000003</v>
      </c>
      <c r="P42" s="92">
        <f t="shared" si="0"/>
        <v>3634.9953464</v>
      </c>
      <c r="Q42" s="191"/>
      <c r="R42" s="93">
        <f t="shared" si="1"/>
        <v>2</v>
      </c>
      <c r="S42" s="94">
        <f t="shared" si="2"/>
        <v>1</v>
      </c>
      <c r="T42" s="191"/>
      <c r="U42" s="95">
        <f t="shared" si="3"/>
        <v>8.6750166673782991E-2</v>
      </c>
      <c r="V42" s="94">
        <f t="shared" si="4"/>
        <v>2.6666671367762823E-3</v>
      </c>
      <c r="W42" s="191"/>
      <c r="X42" s="145">
        <f t="shared" si="13"/>
        <v>12100</v>
      </c>
      <c r="Y42" s="96">
        <f t="shared" si="6"/>
        <v>35108166.272496924</v>
      </c>
      <c r="Z42" s="96">
        <f t="shared" si="7"/>
        <v>733511.63001723203</v>
      </c>
      <c r="AA42" s="96">
        <f t="shared" si="8"/>
        <v>20850.513884591564</v>
      </c>
      <c r="AB42" s="97">
        <f t="shared" si="9"/>
        <v>100571.36569132077</v>
      </c>
      <c r="AD42" s="98">
        <f t="shared" si="10"/>
        <v>35975199.78209006</v>
      </c>
      <c r="AE42" s="216"/>
    </row>
    <row r="43" spans="1:35" ht="15.6" x14ac:dyDescent="0.3">
      <c r="A43" s="82">
        <f t="shared" si="11"/>
        <v>2049</v>
      </c>
      <c r="B43" s="83">
        <f>'[4]Szenario 1'!$H43</f>
        <v>14142.776401045803</v>
      </c>
      <c r="C43" s="83">
        <f>'[4]Szenario 1'!$K43</f>
        <v>1464.3430685642822</v>
      </c>
      <c r="D43" s="84">
        <f>'[4]Szenario 2'!$H43</f>
        <v>16095.717727568361</v>
      </c>
      <c r="E43" s="84">
        <f>'[4]Szenario 2'!$K43</f>
        <v>1666.5506135124281</v>
      </c>
      <c r="F43" s="85">
        <f>'[4]Szenario 3'!$H43</f>
        <v>17952.44271199797</v>
      </c>
      <c r="G43" s="86">
        <f>'[4]Szenario 3'!$K43</f>
        <v>1858.7959184002698</v>
      </c>
      <c r="H43" s="191"/>
      <c r="I43" s="102">
        <f>'[5]Szenario 1'!$F43</f>
        <v>4.5419404715887129E-3</v>
      </c>
      <c r="J43" s="103">
        <f>'[5]Szenario 2'!$F43</f>
        <v>8.7789625591277159E-3</v>
      </c>
      <c r="K43" s="104">
        <f>'[5]Szenario 3'!$F43</f>
        <v>1.0830324909747292E-2</v>
      </c>
      <c r="L43" s="191"/>
      <c r="M43" s="105">
        <f>'[6]E-Auto'!$E41*(1/100)</f>
        <v>0.87116806451612927</v>
      </c>
      <c r="O43" s="251">
        <f t="shared" si="12"/>
        <v>35828.54</v>
      </c>
      <c r="P43" s="92">
        <f t="shared" si="0"/>
        <v>3709.6870316</v>
      </c>
      <c r="Q43" s="191"/>
      <c r="R43" s="93">
        <f t="shared" si="1"/>
        <v>2</v>
      </c>
      <c r="S43" s="94">
        <f t="shared" si="2"/>
        <v>1</v>
      </c>
      <c r="T43" s="191"/>
      <c r="U43" s="95">
        <f t="shared" si="3"/>
        <v>8.6813750778740345E-2</v>
      </c>
      <c r="V43" s="94">
        <f t="shared" si="4"/>
        <v>2.6666671766227591E-3</v>
      </c>
      <c r="W43" s="191"/>
      <c r="X43" s="145">
        <f t="shared" si="13"/>
        <v>12100</v>
      </c>
      <c r="Y43" s="96">
        <f t="shared" si="6"/>
        <v>35855776.330345064</v>
      </c>
      <c r="Z43" s="96">
        <f t="shared" si="7"/>
        <v>748583.78679840802</v>
      </c>
      <c r="AA43" s="96">
        <f t="shared" si="8"/>
        <v>20238.29870209912</v>
      </c>
      <c r="AB43" s="97">
        <f t="shared" si="9"/>
        <v>102637.90060278625</v>
      </c>
      <c r="AD43" s="98">
        <f t="shared" si="10"/>
        <v>36739336.316448361</v>
      </c>
      <c r="AE43" s="216"/>
      <c r="AF43" s="124" t="s">
        <v>87</v>
      </c>
      <c r="AG43" s="59"/>
      <c r="AH43" s="123"/>
    </row>
    <row r="44" spans="1:35" ht="15.6" x14ac:dyDescent="0.3">
      <c r="A44" s="82">
        <f t="shared" si="11"/>
        <v>2050</v>
      </c>
      <c r="B44" s="83">
        <f>'[4]Szenario 1'!$H44</f>
        <v>14207.012049562343</v>
      </c>
      <c r="C44" s="83">
        <f>'[4]Szenario 1'!$K44</f>
        <v>1470.9940276116849</v>
      </c>
      <c r="D44" s="84">
        <f>'[4]Szenario 2'!$H44</f>
        <v>16219.133416282555</v>
      </c>
      <c r="E44" s="84">
        <f>'[4]Szenario 2'!$K44</f>
        <v>1679.3290739218955</v>
      </c>
      <c r="F44" s="85">
        <f>'[4]Szenario 3'!$H44</f>
        <v>18132.12279417973</v>
      </c>
      <c r="G44" s="86">
        <f>'[4]Szenario 3'!$K44</f>
        <v>1877.3999941093691</v>
      </c>
      <c r="H44" s="191"/>
      <c r="I44" s="102">
        <f>'[5]Szenario 1'!$F44</f>
        <v>4.5214045214045217E-3</v>
      </c>
      <c r="J44" s="103">
        <f>'[5]Szenario 2'!$F44</f>
        <v>8.7025630836479236E-3</v>
      </c>
      <c r="K44" s="104">
        <f>'[5]Szenario 3'!$F44</f>
        <v>1.0714285714285714E-2</v>
      </c>
      <c r="L44" s="191"/>
      <c r="M44" s="105">
        <f>'[6]E-Auto'!$E42*(1/100)</f>
        <v>0.9</v>
      </c>
      <c r="O44" s="251">
        <f t="shared" si="12"/>
        <v>36549.919999999998</v>
      </c>
      <c r="P44" s="92">
        <f t="shared" si="0"/>
        <v>3784.3787167999994</v>
      </c>
      <c r="Q44" s="191"/>
      <c r="R44" s="93">
        <f t="shared" si="1"/>
        <v>2</v>
      </c>
      <c r="S44" s="94">
        <f t="shared" si="2"/>
        <v>1</v>
      </c>
      <c r="T44" s="191"/>
      <c r="U44" s="95">
        <f t="shared" si="3"/>
        <v>8.6881293760415756E-2</v>
      </c>
      <c r="V44" s="94">
        <f t="shared" si="4"/>
        <v>2.6666672189501603E-3</v>
      </c>
      <c r="W44" s="191"/>
      <c r="X44" s="145">
        <f t="shared" si="13"/>
        <v>12100</v>
      </c>
      <c r="Y44" s="96">
        <f t="shared" si="6"/>
        <v>36606106.505334966</v>
      </c>
      <c r="Z44" s="96">
        <f t="shared" si="7"/>
        <v>763655.94357958389</v>
      </c>
      <c r="AA44" s="96">
        <f t="shared" si="8"/>
        <v>19584.178134399997</v>
      </c>
      <c r="AB44" s="97">
        <f t="shared" si="9"/>
        <v>104704.43551425175</v>
      </c>
      <c r="AD44" s="98">
        <f t="shared" si="10"/>
        <v>37506151.062563196</v>
      </c>
      <c r="AE44" s="216"/>
      <c r="AF44" s="238" t="s">
        <v>88</v>
      </c>
      <c r="AG44" s="239"/>
      <c r="AH44" s="240"/>
    </row>
    <row r="45" spans="1:35" ht="15.6" x14ac:dyDescent="0.3">
      <c r="A45" s="82">
        <f t="shared" si="11"/>
        <v>2051</v>
      </c>
      <c r="B45" s="83">
        <f>'[4]Szenario 1'!$H45</f>
        <v>14271.247698078883</v>
      </c>
      <c r="C45" s="83">
        <f>'[4]Szenario 1'!$K45</f>
        <v>1477.6449866590874</v>
      </c>
      <c r="D45" s="84">
        <f>'[4]Szenario 2'!$H45</f>
        <v>16342.54910499675</v>
      </c>
      <c r="E45" s="84">
        <f>'[4]Szenario 2'!$K45</f>
        <v>1692.1075343313632</v>
      </c>
      <c r="F45" s="85">
        <f>'[4]Szenario 3'!$H45</f>
        <v>18311.802876361486</v>
      </c>
      <c r="G45" s="86">
        <f>'[4]Szenario 3'!$K45</f>
        <v>1896.004069818468</v>
      </c>
      <c r="H45" s="191"/>
      <c r="I45" s="102">
        <f>'[5]Szenario 1'!$F45</f>
        <v>4.50105343803869E-3</v>
      </c>
      <c r="J45" s="103">
        <f>'[5]Szenario 2'!$F45</f>
        <v>8.6274818783485668E-3</v>
      </c>
      <c r="K45" s="104">
        <f>'[5]Szenario 3'!$F45</f>
        <v>1.0600706713780919E-2</v>
      </c>
      <c r="L45" s="191"/>
      <c r="M45" s="105">
        <f>'[6]E-Auto'!$E43*(1/100)</f>
        <v>0.928831935483871</v>
      </c>
      <c r="O45" s="251">
        <f t="shared" si="12"/>
        <v>37271.300000000003</v>
      </c>
      <c r="P45" s="92">
        <f t="shared" si="0"/>
        <v>3859.0704019999998</v>
      </c>
      <c r="Q45" s="191"/>
      <c r="R45" s="93">
        <f t="shared" si="1"/>
        <v>2</v>
      </c>
      <c r="S45" s="94">
        <f t="shared" si="2"/>
        <v>1</v>
      </c>
      <c r="T45" s="191"/>
      <c r="U45" s="95">
        <f t="shared" si="3"/>
        <v>8.6952956630662701E-2</v>
      </c>
      <c r="V45" s="94">
        <f t="shared" si="4"/>
        <v>2.6666672638593855E-3</v>
      </c>
      <c r="W45" s="191"/>
      <c r="X45" s="145">
        <f t="shared" si="13"/>
        <v>12100</v>
      </c>
      <c r="Y45" s="96">
        <f t="shared" si="6"/>
        <v>37359324.407275505</v>
      </c>
      <c r="Z45" s="96">
        <f t="shared" si="7"/>
        <v>778728.10036076</v>
      </c>
      <c r="AA45" s="96">
        <f t="shared" si="8"/>
        <v>18888.152181494199</v>
      </c>
      <c r="AB45" s="97">
        <f t="shared" si="9"/>
        <v>106770.97042571724</v>
      </c>
      <c r="AD45" s="98">
        <f t="shared" si="10"/>
        <v>38275811.630243473</v>
      </c>
      <c r="AE45" s="216"/>
      <c r="AF45" s="118" t="s">
        <v>89</v>
      </c>
      <c r="AG45" s="54">
        <v>15000</v>
      </c>
      <c r="AH45" s="69" t="s">
        <v>90</v>
      </c>
    </row>
    <row r="46" spans="1:35" ht="15.6" x14ac:dyDescent="0.3">
      <c r="A46" s="82">
        <f t="shared" si="11"/>
        <v>2052</v>
      </c>
      <c r="B46" s="83">
        <f>'[4]Szenario 1'!$H46</f>
        <v>14335.483346595423</v>
      </c>
      <c r="C46" s="83">
        <f>'[4]Szenario 1'!$K46</f>
        <v>1484.2959457064901</v>
      </c>
      <c r="D46" s="84">
        <f>'[4]Szenario 2'!$H46</f>
        <v>16465.964793710944</v>
      </c>
      <c r="E46" s="84">
        <f>'[4]Szenario 2'!$K46</f>
        <v>1704.8859947408309</v>
      </c>
      <c r="F46" s="85">
        <f>'[4]Szenario 3'!$H46</f>
        <v>18491.482958543242</v>
      </c>
      <c r="G46" s="86">
        <f>'[4]Szenario 3'!$K46</f>
        <v>1914.6081455275671</v>
      </c>
      <c r="H46" s="191"/>
      <c r="I46" s="102">
        <f>'[5]Szenario 1'!$F46</f>
        <v>4.4808847363905042E-3</v>
      </c>
      <c r="J46" s="103">
        <f>'[5]Szenario 2'!$F46</f>
        <v>8.5536851150255829E-3</v>
      </c>
      <c r="K46" s="104">
        <f>'[5]Szenario 3'!$F46</f>
        <v>1.048951048951049E-2</v>
      </c>
      <c r="L46" s="191"/>
      <c r="M46" s="105">
        <f>'[6]E-Auto'!$E44*(1/100)</f>
        <v>0.95766387096774197</v>
      </c>
      <c r="O46" s="251">
        <f t="shared" si="12"/>
        <v>37992.68</v>
      </c>
      <c r="P46" s="92">
        <f t="shared" si="0"/>
        <v>3933.7620871999998</v>
      </c>
      <c r="Q46" s="191"/>
      <c r="R46" s="93">
        <f t="shared" si="1"/>
        <v>2</v>
      </c>
      <c r="S46" s="94">
        <f t="shared" si="2"/>
        <v>1</v>
      </c>
      <c r="T46" s="191"/>
      <c r="U46" s="95">
        <f t="shared" si="3"/>
        <v>8.7028903610873232E-2</v>
      </c>
      <c r="V46" s="94">
        <f t="shared" si="4"/>
        <v>2.6666673114533494E-3</v>
      </c>
      <c r="W46" s="191"/>
      <c r="X46" s="145">
        <f t="shared" si="13"/>
        <v>12100</v>
      </c>
      <c r="Y46" s="96">
        <f t="shared" si="6"/>
        <v>38115604.394022986</v>
      </c>
      <c r="Z46" s="96">
        <f t="shared" si="7"/>
        <v>793800.25714193599</v>
      </c>
      <c r="AA46" s="96">
        <f t="shared" si="8"/>
        <v>18150.220843381721</v>
      </c>
      <c r="AB46" s="97">
        <f t="shared" si="9"/>
        <v>108837.50533718274</v>
      </c>
      <c r="AD46" s="98">
        <f t="shared" si="10"/>
        <v>39048492.377345487</v>
      </c>
      <c r="AE46" s="216"/>
      <c r="AF46" s="125"/>
      <c r="AG46" s="126">
        <f>'[7]Risikoschätzung '!$P$22</f>
        <v>3.8183974898599521E-6</v>
      </c>
      <c r="AH46" s="69" t="s">
        <v>91</v>
      </c>
    </row>
    <row r="47" spans="1:35" ht="15.6" x14ac:dyDescent="0.3">
      <c r="A47" s="82">
        <f t="shared" si="11"/>
        <v>2053</v>
      </c>
      <c r="B47" s="83">
        <f>'[4]Szenario 1'!$H47</f>
        <v>14399.718995111962</v>
      </c>
      <c r="C47" s="83">
        <f>'[4]Szenario 1'!$K47</f>
        <v>1490.9469047538923</v>
      </c>
      <c r="D47" s="84">
        <f>'[4]Szenario 2'!$H47</f>
        <v>16589.380482425138</v>
      </c>
      <c r="E47" s="84">
        <f>'[4]Szenario 2'!$K47</f>
        <v>1717.6644551502986</v>
      </c>
      <c r="F47" s="85">
        <f>'[4]Szenario 3'!$H47</f>
        <v>18671.163040724998</v>
      </c>
      <c r="G47" s="86">
        <f>'[4]Szenario 3'!$K47</f>
        <v>1933.2122212366662</v>
      </c>
      <c r="H47" s="191"/>
      <c r="I47" s="102">
        <f>'[5]Szenario 1'!$F47</f>
        <v>4.4608959757023534E-3</v>
      </c>
      <c r="J47" s="103">
        <f>'[5]Szenario 2'!$F47</f>
        <v>8.4811401130818684E-3</v>
      </c>
      <c r="K47" s="104">
        <f>'[5]Szenario 3'!$F47</f>
        <v>1.0380622837370242E-2</v>
      </c>
      <c r="L47" s="191"/>
      <c r="M47" s="105">
        <f>'[6]E-Auto'!$E45*(1/100)</f>
        <v>0.98649580645161294</v>
      </c>
      <c r="O47" s="251">
        <f t="shared" si="12"/>
        <v>38714.06</v>
      </c>
      <c r="P47" s="92">
        <f t="shared" si="0"/>
        <v>4008.4537723999997</v>
      </c>
      <c r="Q47" s="191"/>
      <c r="R47" s="93">
        <f t="shared" si="1"/>
        <v>2</v>
      </c>
      <c r="S47" s="94">
        <f t="shared" si="2"/>
        <v>1</v>
      </c>
      <c r="T47" s="191"/>
      <c r="U47" s="95">
        <f t="shared" si="3"/>
        <v>8.7109302131978025E-2</v>
      </c>
      <c r="V47" s="94">
        <f t="shared" si="4"/>
        <v>2.6666673618369768E-3</v>
      </c>
      <c r="W47" s="191"/>
      <c r="X47" s="145">
        <f t="shared" si="13"/>
        <v>12100</v>
      </c>
      <c r="Y47" s="96">
        <f t="shared" si="6"/>
        <v>38875127.704666406</v>
      </c>
      <c r="Z47" s="96">
        <f t="shared" si="7"/>
        <v>808872.41392311209</v>
      </c>
      <c r="AA47" s="96">
        <f t="shared" si="8"/>
        <v>17370.384120062568</v>
      </c>
      <c r="AB47" s="97">
        <f t="shared" si="9"/>
        <v>110904.04024864825</v>
      </c>
      <c r="AD47" s="98">
        <f t="shared" ref="AD47:AD54" si="14">SUM(X47:AB47)</f>
        <v>39824374.54295823</v>
      </c>
      <c r="AE47" s="216"/>
      <c r="AF47" s="125"/>
      <c r="AG47" s="126">
        <f>'[7]Risikoschätzung '!$P$26</f>
        <v>1.4614157752901537E-6</v>
      </c>
      <c r="AH47" s="69" t="s">
        <v>91</v>
      </c>
    </row>
    <row r="48" spans="1:35" ht="15.6" x14ac:dyDescent="0.3">
      <c r="A48" s="82">
        <f t="shared" si="11"/>
        <v>2054</v>
      </c>
      <c r="B48" s="83">
        <f>'[4]Szenario 1'!$H48</f>
        <v>14463.954643628502</v>
      </c>
      <c r="C48" s="83">
        <f>'[4]Szenario 1'!$K48</f>
        <v>1497.597863801295</v>
      </c>
      <c r="D48" s="84">
        <f>'[4]Szenario 2'!$H48</f>
        <v>16712.796171139333</v>
      </c>
      <c r="E48" s="84">
        <f>'[4]Szenario 2'!$K48</f>
        <v>1730.4429155597663</v>
      </c>
      <c r="F48" s="85">
        <f>'[4]Szenario 3'!$H48</f>
        <v>18850.843122906754</v>
      </c>
      <c r="G48" s="86">
        <f>'[4]Szenario 3'!$K48</f>
        <v>1951.8162969457651</v>
      </c>
      <c r="H48" s="191"/>
      <c r="I48" s="102">
        <f>'[5]Szenario 1'!$F48</f>
        <v>4.4410847585750731E-3</v>
      </c>
      <c r="J48" s="103">
        <f>'[5]Szenario 2'!$F48</f>
        <v>8.4098152912714559E-3</v>
      </c>
      <c r="K48" s="104">
        <f>'[5]Szenario 3'!$F48</f>
        <v>1.0273972602739725E-2</v>
      </c>
      <c r="L48" s="191"/>
      <c r="M48" s="105">
        <f>'[6]E-Auto'!$E46*(1/100)</f>
        <v>1</v>
      </c>
      <c r="O48" s="251">
        <f t="shared" si="12"/>
        <v>39435.440000000002</v>
      </c>
      <c r="P48" s="92">
        <f t="shared" si="0"/>
        <v>4083.1454576000001</v>
      </c>
      <c r="Q48" s="191"/>
      <c r="R48" s="93">
        <f t="shared" si="1"/>
        <v>2</v>
      </c>
      <c r="S48" s="94">
        <f t="shared" si="2"/>
        <v>1</v>
      </c>
      <c r="T48" s="191"/>
      <c r="U48" s="95">
        <f t="shared" si="3"/>
        <v>8.7194322834446378E-2</v>
      </c>
      <c r="V48" s="94">
        <f t="shared" si="4"/>
        <v>2.6666674151172025E-3</v>
      </c>
      <c r="W48" s="191"/>
      <c r="X48" s="145">
        <f t="shared" si="13"/>
        <v>12100</v>
      </c>
      <c r="Y48" s="96">
        <f t="shared" si="6"/>
        <v>39638082.592712551</v>
      </c>
      <c r="Z48" s="96">
        <f t="shared" si="7"/>
        <v>823944.57070428808</v>
      </c>
      <c r="AA48" s="96">
        <f t="shared" si="8"/>
        <v>17157.571235200001</v>
      </c>
      <c r="AB48" s="97">
        <f t="shared" si="9"/>
        <v>112970.57516011373</v>
      </c>
      <c r="AD48" s="98">
        <f t="shared" si="14"/>
        <v>40604255.309812158</v>
      </c>
      <c r="AE48" s="216"/>
      <c r="AF48" s="238" t="s">
        <v>92</v>
      </c>
      <c r="AG48" s="239"/>
      <c r="AH48" s="240"/>
    </row>
    <row r="49" spans="1:34" ht="15.6" x14ac:dyDescent="0.3">
      <c r="A49" s="82">
        <f t="shared" si="11"/>
        <v>2055</v>
      </c>
      <c r="B49" s="83">
        <f>'[4]Szenario 1'!$H49</f>
        <v>14528.19029214504</v>
      </c>
      <c r="C49" s="83">
        <f>'[4]Szenario 1'!$K49</f>
        <v>1504.2488228486973</v>
      </c>
      <c r="D49" s="84">
        <f>'[4]Szenario 2'!$H49</f>
        <v>16836.211859853523</v>
      </c>
      <c r="E49" s="84">
        <f>'[4]Szenario 2'!$K49</f>
        <v>1743.2213759692338</v>
      </c>
      <c r="F49" s="85">
        <f>'[4]Szenario 3'!$H49</f>
        <v>19030.52320508851</v>
      </c>
      <c r="G49" s="86">
        <f>'[4]Szenario 3'!$K49</f>
        <v>1970.4203726548642</v>
      </c>
      <c r="H49" s="191"/>
      <c r="I49" s="102">
        <f>'[5]Szenario 1'!$F49</f>
        <v>4.4214487300094077E-3</v>
      </c>
      <c r="J49" s="103">
        <f>'[5]Szenario 2'!$F49</f>
        <v>8.3396801218583397E-3</v>
      </c>
      <c r="K49" s="104">
        <f>'[5]Szenario 3'!$F49</f>
        <v>1.0169491525423728E-2</v>
      </c>
      <c r="L49" s="191"/>
      <c r="M49" s="105">
        <f>'[6]E-Auto'!$E47*(1/100)</f>
        <v>1</v>
      </c>
      <c r="O49" s="251">
        <f t="shared" si="12"/>
        <v>40156.82</v>
      </c>
      <c r="P49" s="92">
        <f t="shared" si="0"/>
        <v>4157.8371428</v>
      </c>
      <c r="Q49" s="191"/>
      <c r="R49" s="93">
        <f t="shared" si="1"/>
        <v>2</v>
      </c>
      <c r="S49" s="94">
        <f t="shared" si="2"/>
        <v>1</v>
      </c>
      <c r="T49" s="191"/>
      <c r="U49" s="95">
        <f t="shared" si="3"/>
        <v>8.7284139568286151E-2</v>
      </c>
      <c r="V49" s="94">
        <f t="shared" si="4"/>
        <v>2.6666674714029746E-3</v>
      </c>
      <c r="W49" s="191"/>
      <c r="X49" s="145">
        <f t="shared" si="13"/>
        <v>12100</v>
      </c>
      <c r="Y49" s="96">
        <f t="shared" si="6"/>
        <v>40404664.459271073</v>
      </c>
      <c r="Z49" s="96">
        <f t="shared" si="7"/>
        <v>839016.72748546395</v>
      </c>
      <c r="AA49" s="96">
        <f t="shared" si="8"/>
        <v>17471.4292456</v>
      </c>
      <c r="AB49" s="97">
        <f t="shared" si="9"/>
        <v>115037.11007157923</v>
      </c>
      <c r="AD49" s="98">
        <f t="shared" si="14"/>
        <v>41388289.726073712</v>
      </c>
      <c r="AE49" s="216"/>
      <c r="AF49" s="118" t="s">
        <v>93</v>
      </c>
      <c r="AG49" s="54">
        <v>110000</v>
      </c>
      <c r="AH49" s="69" t="s">
        <v>90</v>
      </c>
    </row>
    <row r="50" spans="1:34" ht="15.6" x14ac:dyDescent="0.3">
      <c r="A50" s="82">
        <f t="shared" si="11"/>
        <v>2056</v>
      </c>
      <c r="B50" s="83">
        <f>'[4]Szenario 1'!$H50</f>
        <v>14592.42594066158</v>
      </c>
      <c r="C50" s="83">
        <f>'[4]Szenario 1'!$K50</f>
        <v>1510.8997818961</v>
      </c>
      <c r="D50" s="84">
        <f>'[4]Szenario 2'!$H50</f>
        <v>16959.627548567718</v>
      </c>
      <c r="E50" s="84">
        <f>'[4]Szenario 2'!$K50</f>
        <v>1755.9998363787015</v>
      </c>
      <c r="F50" s="85">
        <f>'[4]Szenario 3'!$H50</f>
        <v>19210.203287270266</v>
      </c>
      <c r="G50" s="86">
        <f>'[4]Szenario 3'!$K50</f>
        <v>1989.0244483639631</v>
      </c>
      <c r="H50" s="191"/>
      <c r="I50" s="102">
        <f>'[5]Szenario 1'!$F50</f>
        <v>4.401985576472792E-3</v>
      </c>
      <c r="J50" s="103">
        <f>'[5]Szenario 2'!$F50</f>
        <v>8.2707050870501151E-3</v>
      </c>
      <c r="K50" s="104">
        <f>'[5]Szenario 3'!$F50</f>
        <v>1.0067114093959731E-2</v>
      </c>
      <c r="L50" s="191"/>
      <c r="M50" s="105">
        <f>'[6]E-Auto'!$E48*(1/100)</f>
        <v>1</v>
      </c>
      <c r="O50" s="251">
        <f t="shared" si="12"/>
        <v>40878.199999999997</v>
      </c>
      <c r="P50" s="92">
        <f t="shared" si="0"/>
        <v>4232.5288279999995</v>
      </c>
      <c r="Q50" s="191"/>
      <c r="R50" s="93">
        <f t="shared" si="1"/>
        <v>2</v>
      </c>
      <c r="S50" s="94">
        <f t="shared" si="2"/>
        <v>1</v>
      </c>
      <c r="T50" s="191"/>
      <c r="U50" s="95">
        <f t="shared" si="3"/>
        <v>8.7378929393043869E-2</v>
      </c>
      <c r="V50" s="94">
        <f t="shared" si="4"/>
        <v>2.6666675308052506E-3</v>
      </c>
      <c r="W50" s="191"/>
      <c r="X50" s="145">
        <f t="shared" si="13"/>
        <v>12100</v>
      </c>
      <c r="Y50" s="96">
        <f t="shared" si="6"/>
        <v>41175075.986239761</v>
      </c>
      <c r="Z50" s="96">
        <f t="shared" si="7"/>
        <v>854088.88426663983</v>
      </c>
      <c r="AA50" s="96">
        <f t="shared" si="8"/>
        <v>17785.287256</v>
      </c>
      <c r="AB50" s="97">
        <f t="shared" si="9"/>
        <v>117103.64498304472</v>
      </c>
      <c r="AD50" s="98">
        <f t="shared" si="14"/>
        <v>42176153.802745447</v>
      </c>
      <c r="AE50" s="216"/>
      <c r="AF50" s="125"/>
      <c r="AG50" s="126">
        <f>'[7]Risikoschätzung '!$P$21</f>
        <v>2.6432999158184737E-7</v>
      </c>
      <c r="AH50" s="69" t="s">
        <v>94</v>
      </c>
    </row>
    <row r="51" spans="1:34" ht="15.6" x14ac:dyDescent="0.3">
      <c r="A51" s="82">
        <f t="shared" si="11"/>
        <v>2057</v>
      </c>
      <c r="B51" s="83">
        <f>'[4]Szenario 1'!$H51</f>
        <v>14656.661589178118</v>
      </c>
      <c r="C51" s="83">
        <f>'[4]Szenario 1'!$K51</f>
        <v>1517.5507409435022</v>
      </c>
      <c r="D51" s="84">
        <f>'[4]Szenario 2'!$H51</f>
        <v>17083.043237281912</v>
      </c>
      <c r="E51" s="84">
        <f>'[4]Szenario 2'!$K51</f>
        <v>1768.778296788169</v>
      </c>
      <c r="F51" s="85">
        <f>'[4]Szenario 3'!$H51</f>
        <v>19389.883369452022</v>
      </c>
      <c r="G51" s="86">
        <f>'[4]Szenario 3'!$K51</f>
        <v>2007.6285240730622</v>
      </c>
      <c r="H51" s="191"/>
      <c r="I51" s="102">
        <f>'[5]Szenario 1'!$F51</f>
        <v>4.3826930249906753E-3</v>
      </c>
      <c r="J51" s="103">
        <f>'[5]Szenario 2'!$F51</f>
        <v>8.2028616375758485E-3</v>
      </c>
      <c r="K51" s="104">
        <f>'[5]Szenario 3'!$F51</f>
        <v>9.9667774086378731E-3</v>
      </c>
      <c r="L51" s="191"/>
      <c r="M51" s="105">
        <f>'[6]E-Auto'!$E49*(1/100)</f>
        <v>1</v>
      </c>
      <c r="O51" s="251">
        <f t="shared" si="12"/>
        <v>41599.58</v>
      </c>
      <c r="P51" s="92">
        <f t="shared" si="0"/>
        <v>4307.2205131999999</v>
      </c>
      <c r="Q51" s="191"/>
      <c r="R51" s="93">
        <f t="shared" si="1"/>
        <v>2</v>
      </c>
      <c r="S51" s="94">
        <f t="shared" si="2"/>
        <v>1</v>
      </c>
      <c r="T51" s="191"/>
      <c r="U51" s="95">
        <f t="shared" si="3"/>
        <v>8.7478872577804609E-2</v>
      </c>
      <c r="V51" s="94">
        <f t="shared" si="4"/>
        <v>2.6666675934370015E-3</v>
      </c>
      <c r="W51" s="191"/>
      <c r="X51" s="145">
        <f t="shared" si="13"/>
        <v>12100</v>
      </c>
      <c r="Y51" s="96">
        <f t="shared" si="6"/>
        <v>41949527.269489609</v>
      </c>
      <c r="Z51" s="96">
        <f t="shared" si="7"/>
        <v>869161.04104781605</v>
      </c>
      <c r="AA51" s="96">
        <f t="shared" si="8"/>
        <v>18099.145266400003</v>
      </c>
      <c r="AB51" s="97">
        <f t="shared" si="9"/>
        <v>119170.17989451022</v>
      </c>
      <c r="AD51" s="98">
        <f t="shared" si="14"/>
        <v>42968057.635698333</v>
      </c>
      <c r="AE51" s="216"/>
      <c r="AF51" s="125"/>
      <c r="AG51" s="126">
        <f>'[7]Risikoschätzung '!$P$25</f>
        <v>1.0116705256743542E-7</v>
      </c>
      <c r="AH51" s="69" t="s">
        <v>94</v>
      </c>
    </row>
    <row r="52" spans="1:34" ht="15.6" x14ac:dyDescent="0.3">
      <c r="A52" s="82">
        <f t="shared" si="11"/>
        <v>2058</v>
      </c>
      <c r="B52" s="83">
        <f>'[4]Szenario 1'!$H52</f>
        <v>14720.897237694657</v>
      </c>
      <c r="C52" s="83">
        <f>'[4]Szenario 1'!$K52</f>
        <v>1524.2016999909047</v>
      </c>
      <c r="D52" s="84">
        <f>'[4]Szenario 2'!$H52</f>
        <v>17206.458925996103</v>
      </c>
      <c r="E52" s="84">
        <f>'[4]Szenario 2'!$K52</f>
        <v>1781.5567571976364</v>
      </c>
      <c r="F52" s="85">
        <f>'[4]Szenario 3'!$H52</f>
        <v>19569.563451633778</v>
      </c>
      <c r="G52" s="86">
        <f>'[4]Szenario 3'!$K52</f>
        <v>2026.2325997821613</v>
      </c>
      <c r="H52" s="191"/>
      <c r="I52" s="102">
        <f>'[5]Szenario 1'!$F52</f>
        <v>4.3635688422616285E-3</v>
      </c>
      <c r="J52" s="103">
        <f>'[5]Szenario 2'!$F52</f>
        <v>8.1361221532860271E-3</v>
      </c>
      <c r="K52" s="104">
        <f>'[5]Szenario 3'!$F52</f>
        <v>9.8684210526315784E-3</v>
      </c>
      <c r="L52" s="191"/>
      <c r="M52" s="105">
        <f>'[6]E-Auto'!$E50*(1/100)</f>
        <v>1</v>
      </c>
      <c r="O52" s="251">
        <f t="shared" si="12"/>
        <v>42320.959999999999</v>
      </c>
      <c r="P52" s="92">
        <f t="shared" si="0"/>
        <v>4381.9121983999994</v>
      </c>
      <c r="Q52" s="191"/>
      <c r="R52" s="93">
        <f t="shared" si="1"/>
        <v>2</v>
      </c>
      <c r="S52" s="94">
        <f t="shared" si="2"/>
        <v>1</v>
      </c>
      <c r="T52" s="191"/>
      <c r="U52" s="95">
        <f t="shared" si="3"/>
        <v>8.7584152601192081E-2</v>
      </c>
      <c r="V52" s="94">
        <f t="shared" si="4"/>
        <v>2.6666676594132082E-3</v>
      </c>
      <c r="W52" s="191"/>
      <c r="X52" s="145">
        <f t="shared" si="13"/>
        <v>12100</v>
      </c>
      <c r="Y52" s="96">
        <f t="shared" si="6"/>
        <v>42728235.952049963</v>
      </c>
      <c r="Z52" s="96">
        <f t="shared" si="7"/>
        <v>884233.19782899192</v>
      </c>
      <c r="AA52" s="96">
        <f t="shared" si="8"/>
        <v>18413.003276799998</v>
      </c>
      <c r="AB52" s="97">
        <f t="shared" si="9"/>
        <v>121236.71480597573</v>
      </c>
      <c r="AD52" s="98">
        <f t="shared" si="14"/>
        <v>43764218.867961735</v>
      </c>
      <c r="AE52" s="216"/>
      <c r="AF52" s="238" t="s">
        <v>95</v>
      </c>
      <c r="AG52" s="239"/>
      <c r="AH52" s="240"/>
    </row>
    <row r="53" spans="1:34" ht="15.6" x14ac:dyDescent="0.3">
      <c r="A53" s="82">
        <f t="shared" si="11"/>
        <v>2059</v>
      </c>
      <c r="B53" s="83">
        <f>'[4]Szenario 1'!$H53</f>
        <v>14785.132886211197</v>
      </c>
      <c r="C53" s="83">
        <f>'[4]Szenario 1'!$K53</f>
        <v>1530.8526590383071</v>
      </c>
      <c r="D53" s="84">
        <f>'[4]Szenario 2'!$H53</f>
        <v>17329.874614710297</v>
      </c>
      <c r="E53" s="84">
        <f>'[4]Szenario 2'!$K53</f>
        <v>1794.3352176071041</v>
      </c>
      <c r="F53" s="85">
        <f>'[4]Szenario 3'!$H53</f>
        <v>19749.243533815534</v>
      </c>
      <c r="G53" s="86">
        <f>'[4]Szenario 3'!$K53</f>
        <v>2044.8366754912602</v>
      </c>
      <c r="H53" s="191"/>
      <c r="I53" s="102">
        <f>'[5]Szenario 1'!$F53</f>
        <v>4.3446108337955262E-3</v>
      </c>
      <c r="J53" s="103">
        <f>'[5]Szenario 2'!$F53</f>
        <v>8.0704599056603769E-3</v>
      </c>
      <c r="K53" s="104">
        <f>'[5]Szenario 3'!$F53</f>
        <v>9.7719869706840382E-3</v>
      </c>
      <c r="L53" s="191"/>
      <c r="M53" s="105">
        <f>'[6]E-Auto'!$E51*(1/100)</f>
        <v>1</v>
      </c>
      <c r="O53" s="251">
        <f t="shared" si="12"/>
        <v>43042.34</v>
      </c>
      <c r="P53" s="92">
        <f t="shared" si="0"/>
        <v>4456.6038835999998</v>
      </c>
      <c r="Q53" s="191"/>
      <c r="R53" s="93">
        <f t="shared" si="1"/>
        <v>2</v>
      </c>
      <c r="S53" s="94">
        <f t="shared" si="2"/>
        <v>1</v>
      </c>
      <c r="T53" s="191"/>
      <c r="U53" s="95">
        <f t="shared" si="3"/>
        <v>8.7694956151368603E-2</v>
      </c>
      <c r="V53" s="94">
        <f t="shared" si="4"/>
        <v>2.6666677288508626E-3</v>
      </c>
      <c r="W53" s="191"/>
      <c r="X53" s="145">
        <f t="shared" si="13"/>
        <v>12100</v>
      </c>
      <c r="Y53" s="96">
        <f t="shared" si="6"/>
        <v>43511427.357293718</v>
      </c>
      <c r="Z53" s="96">
        <f t="shared" si="7"/>
        <v>899305.35461016779</v>
      </c>
      <c r="AA53" s="96">
        <f t="shared" si="8"/>
        <v>18726.861287199998</v>
      </c>
      <c r="AB53" s="97">
        <f t="shared" si="9"/>
        <v>123303.24971744118</v>
      </c>
      <c r="AD53" s="98">
        <f t="shared" si="14"/>
        <v>44564862.822908528</v>
      </c>
      <c r="AE53" s="216"/>
      <c r="AF53" s="118" t="s">
        <v>96</v>
      </c>
      <c r="AG53" s="54">
        <v>3700000</v>
      </c>
      <c r="AH53" s="69" t="s">
        <v>90</v>
      </c>
    </row>
    <row r="54" spans="1:34" ht="16.2" thickBot="1" x14ac:dyDescent="0.35">
      <c r="A54" s="127">
        <f t="shared" si="11"/>
        <v>2060</v>
      </c>
      <c r="B54" s="83">
        <f>'[4]Szenario 1'!$H54</f>
        <v>14849.368534727735</v>
      </c>
      <c r="C54" s="83">
        <f>'[4]Szenario 1'!$K54</f>
        <v>1537.5036180857096</v>
      </c>
      <c r="D54" s="84">
        <f>'[4]Szenario 2'!$H54</f>
        <v>17453.290303424488</v>
      </c>
      <c r="E54" s="84">
        <f>'[4]Szenario 2'!$K54</f>
        <v>1807.1136780165714</v>
      </c>
      <c r="F54" s="85">
        <f>'[4]Szenario 3'!$H54</f>
        <v>19928.923615997293</v>
      </c>
      <c r="G54" s="86">
        <f>'[4]Szenario 3'!$K54</f>
        <v>2063.4407512003595</v>
      </c>
      <c r="H54" s="191"/>
      <c r="I54" s="102">
        <f>'[5]Szenario 1'!$F54</f>
        <v>4.3258168430740911E-3</v>
      </c>
      <c r="J54" s="103">
        <f>'[5]Szenario 2'!$F54</f>
        <v>8.0058490221166147E-3</v>
      </c>
      <c r="K54" s="104">
        <f>'[5]Szenario 3'!$F54</f>
        <v>9.6774193548387101E-3</v>
      </c>
      <c r="L54" s="191"/>
      <c r="M54" s="105">
        <f>'[6]E-Auto'!$E52*(1/100)</f>
        <v>1</v>
      </c>
      <c r="O54" s="251">
        <f t="shared" si="12"/>
        <v>43763.72</v>
      </c>
      <c r="P54" s="92">
        <f t="shared" si="0"/>
        <v>4531.2955688000002</v>
      </c>
      <c r="Q54" s="192"/>
      <c r="R54" s="93">
        <f t="shared" si="1"/>
        <v>2</v>
      </c>
      <c r="S54" s="94">
        <f t="shared" si="2"/>
        <v>1</v>
      </c>
      <c r="T54" s="192"/>
      <c r="U54" s="95">
        <f t="shared" si="3"/>
        <v>8.7811473126035114E-2</v>
      </c>
      <c r="V54" s="94">
        <f t="shared" si="4"/>
        <v>2.666667801868969E-3</v>
      </c>
      <c r="W54" s="192"/>
      <c r="X54" s="145">
        <f t="shared" si="13"/>
        <v>12100</v>
      </c>
      <c r="Y54" s="96">
        <f t="shared" si="6"/>
        <v>44299334.622122452</v>
      </c>
      <c r="Z54" s="96">
        <f t="shared" si="7"/>
        <v>914377.5113913439</v>
      </c>
      <c r="AA54" s="96">
        <f t="shared" si="8"/>
        <v>19040.719297600001</v>
      </c>
      <c r="AB54" s="97">
        <f t="shared" si="9"/>
        <v>125369.78462890671</v>
      </c>
      <c r="AD54" s="98">
        <f t="shared" si="14"/>
        <v>45370222.637440301</v>
      </c>
      <c r="AE54" s="216"/>
      <c r="AF54" s="125"/>
      <c r="AG54" s="126">
        <f>'[7]Risikoschätzung '!$P$20</f>
        <v>1.3698630136986301E-8</v>
      </c>
      <c r="AH54" s="69" t="s">
        <v>94</v>
      </c>
    </row>
    <row r="55" spans="1:34" ht="15" thickBot="1" x14ac:dyDescent="0.35">
      <c r="AD55" s="98">
        <f>SUM(AD9:AD54)</f>
        <v>1298957654.9156644</v>
      </c>
      <c r="AE55" s="216"/>
      <c r="AF55" s="130"/>
      <c r="AG55" s="131">
        <f>'[7]Risikoschätzung '!$P$24</f>
        <v>5.2428785204316568E-9</v>
      </c>
      <c r="AH55" s="110" t="s">
        <v>94</v>
      </c>
    </row>
    <row r="56" spans="1:34" ht="15" thickBot="1" x14ac:dyDescent="0.35">
      <c r="U56" s="223" t="s">
        <v>97</v>
      </c>
      <c r="V56" s="224"/>
      <c r="X56" s="132">
        <f>SUM(X9:X54)</f>
        <v>1973350</v>
      </c>
      <c r="Y56" s="133">
        <f>SUM(Y9:Y54)</f>
        <v>1265883709.9856045</v>
      </c>
      <c r="Z56" s="134">
        <f>SUM(Z9:Z54)</f>
        <v>26474176.825931929</v>
      </c>
      <c r="AA56" s="134">
        <f>SUM(AA9:AA54)</f>
        <v>996558.65817090007</v>
      </c>
      <c r="AB56" s="135">
        <f>SUM(AB9:AB54)</f>
        <v>3629859.4459571689</v>
      </c>
      <c r="AD56" s="136">
        <f>X56+Y56+Z56+AA56+AB56</f>
        <v>1298957654.9156647</v>
      </c>
      <c r="AF56" s="241"/>
      <c r="AG56" s="242"/>
    </row>
    <row r="57" spans="1:34" ht="15" thickBot="1" x14ac:dyDescent="0.35">
      <c r="AF57" s="243"/>
      <c r="AG57" s="244"/>
    </row>
    <row r="58" spans="1:34" x14ac:dyDescent="0.3">
      <c r="AE58" s="68"/>
      <c r="AF58" s="241"/>
      <c r="AG58" s="242"/>
      <c r="AH58" s="137"/>
    </row>
    <row r="59" spans="1:34" ht="15" thickBot="1" x14ac:dyDescent="0.35">
      <c r="AF59" s="243"/>
      <c r="AG59" s="244"/>
    </row>
    <row r="60" spans="1:34" x14ac:dyDescent="0.3">
      <c r="AG60" s="9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B7:C7"/>
    <mergeCell ref="H1:H54"/>
    <mergeCell ref="L1:L54"/>
    <mergeCell ref="N1:N1048576"/>
    <mergeCell ref="Q1:Q54"/>
    <mergeCell ref="T1:T54"/>
    <mergeCell ref="W1:W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4" workbookViewId="0">
      <selection activeCell="AI31" sqref="AH31:AI31"/>
    </sheetView>
  </sheetViews>
  <sheetFormatPr baseColWidth="10" defaultRowHeight="14.4" x14ac:dyDescent="0.3"/>
  <cols>
    <col min="1" max="1" width="10.3984375" style="53" customWidth="1"/>
    <col min="2" max="2" width="10.796875" style="53" customWidth="1"/>
    <col min="3" max="3" width="11.19921875" style="53" customWidth="1"/>
    <col min="4" max="5" width="11.5" style="53" customWidth="1"/>
    <col min="6" max="6" width="11.69921875" style="53" customWidth="1"/>
    <col min="7" max="7" width="12.09765625" style="53" customWidth="1"/>
    <col min="8" max="8" width="2.19921875" style="128" customWidth="1"/>
    <col min="9" max="9" width="13.796875" style="53" customWidth="1"/>
    <col min="10" max="10" width="13.19921875" style="53" customWidth="1"/>
    <col min="11" max="11" width="13.3984375" style="53" customWidth="1"/>
    <col min="12" max="12" width="2.69921875" style="128" customWidth="1"/>
    <col min="13" max="13" width="18.69921875" style="53" customWidth="1"/>
    <col min="14" max="14" width="2.8984375" style="191" customWidth="1"/>
    <col min="15" max="15" width="18.296875" style="54" customWidth="1"/>
    <col min="16" max="16" width="14.796875" style="54" customWidth="1"/>
    <col min="17" max="17" width="2.796875" style="129" customWidth="1"/>
    <col min="18" max="18" width="12.69921875" style="53" customWidth="1"/>
    <col min="19" max="19" width="12.09765625" style="53" customWidth="1"/>
    <col min="20" max="20" width="2.796875" style="129" customWidth="1"/>
    <col min="21" max="21" width="14.09765625" style="129" customWidth="1"/>
    <col min="22" max="22" width="16.59765625" style="129" customWidth="1"/>
    <col min="23" max="23" width="5.09765625" style="129" customWidth="1"/>
    <col min="24" max="25" width="14.5" style="53" customWidth="1"/>
    <col min="26" max="26" width="14.59765625" style="53" customWidth="1"/>
    <col min="27" max="28" width="14.8984375" style="53" customWidth="1"/>
    <col min="29" max="29" width="2.09765625" style="53" customWidth="1"/>
    <col min="30" max="30" width="18.296875" style="53" customWidth="1"/>
    <col min="31" max="31" width="2.69921875" style="53" customWidth="1"/>
    <col min="32" max="32" width="15.5" style="53" customWidth="1"/>
    <col min="33" max="33" width="12.19921875" style="53" bestFit="1" customWidth="1"/>
    <col min="34" max="34" width="14.5" style="53" customWidth="1"/>
    <col min="35" max="35" width="13" style="53" customWidth="1"/>
    <col min="36" max="16384" width="11.19921875" style="53"/>
  </cols>
  <sheetData>
    <row r="1" spans="1:36" ht="15" thickBot="1" x14ac:dyDescent="0.35">
      <c r="H1" s="190"/>
      <c r="L1" s="190"/>
      <c r="N1" s="190"/>
      <c r="Q1" s="190"/>
      <c r="R1" s="55"/>
      <c r="S1" s="55"/>
      <c r="T1" s="190"/>
      <c r="U1" s="55"/>
      <c r="V1" s="55"/>
      <c r="W1" s="190"/>
      <c r="AE1" s="216"/>
    </row>
    <row r="2" spans="1:36" ht="14.4" customHeight="1" thickBot="1" x14ac:dyDescent="0.35">
      <c r="B2" s="217" t="s">
        <v>26</v>
      </c>
      <c r="C2" s="218"/>
      <c r="D2" s="219"/>
      <c r="F2" s="216"/>
      <c r="G2" s="216"/>
      <c r="H2" s="191"/>
      <c r="K2" s="56"/>
      <c r="L2" s="191"/>
      <c r="O2" s="223" t="s">
        <v>27</v>
      </c>
      <c r="P2" s="224"/>
      <c r="Q2" s="191"/>
      <c r="R2" s="55"/>
      <c r="S2" s="55"/>
      <c r="T2" s="191"/>
      <c r="U2" s="55"/>
      <c r="V2" s="55"/>
      <c r="W2" s="191"/>
      <c r="Y2" s="225" t="s">
        <v>98</v>
      </c>
      <c r="Z2" s="226"/>
      <c r="AA2" s="227"/>
      <c r="AB2" s="57"/>
      <c r="AC2" s="57"/>
      <c r="AE2" s="216"/>
    </row>
    <row r="3" spans="1:36" ht="14.4" customHeight="1" thickBot="1" x14ac:dyDescent="0.35">
      <c r="B3" s="220"/>
      <c r="C3" s="221"/>
      <c r="D3" s="222"/>
      <c r="F3" s="216"/>
      <c r="G3" s="216"/>
      <c r="H3" s="191"/>
      <c r="K3" s="56"/>
      <c r="L3" s="191"/>
      <c r="O3" s="234" t="s">
        <v>29</v>
      </c>
      <c r="P3" s="235"/>
      <c r="Q3" s="191"/>
      <c r="R3" s="55"/>
      <c r="S3" s="55"/>
      <c r="T3" s="191"/>
      <c r="U3" s="55"/>
      <c r="V3" s="55"/>
      <c r="W3" s="191"/>
      <c r="Y3" s="228"/>
      <c r="Z3" s="229"/>
      <c r="AA3" s="230"/>
      <c r="AB3" s="57"/>
      <c r="AC3" s="57"/>
      <c r="AE3" s="216"/>
      <c r="AF3" s="194" t="s">
        <v>4</v>
      </c>
      <c r="AG3" s="195"/>
      <c r="AH3" s="196"/>
    </row>
    <row r="4" spans="1:36" ht="14.4" customHeight="1" thickBot="1" x14ac:dyDescent="0.35">
      <c r="H4" s="191"/>
      <c r="K4" s="56"/>
      <c r="L4" s="191"/>
      <c r="O4" s="236"/>
      <c r="P4" s="237"/>
      <c r="Q4" s="191"/>
      <c r="R4" s="55"/>
      <c r="S4" s="55"/>
      <c r="T4" s="191"/>
      <c r="U4" s="55"/>
      <c r="V4" s="55"/>
      <c r="W4" s="191"/>
      <c r="Y4" s="231"/>
      <c r="Z4" s="232"/>
      <c r="AA4" s="233"/>
      <c r="AB4" s="57"/>
      <c r="AC4" s="57"/>
      <c r="AE4" s="216"/>
      <c r="AF4" s="197"/>
      <c r="AG4" s="198"/>
      <c r="AH4" s="199"/>
    </row>
    <row r="5" spans="1:36" ht="14.4" customHeight="1" thickBot="1" x14ac:dyDescent="0.35">
      <c r="D5" s="200" t="s">
        <v>30</v>
      </c>
      <c r="E5" s="201"/>
      <c r="H5" s="191"/>
      <c r="I5" s="200" t="s">
        <v>31</v>
      </c>
      <c r="J5" s="204"/>
      <c r="K5" s="201"/>
      <c r="L5" s="191"/>
      <c r="M5" s="204" t="s">
        <v>32</v>
      </c>
      <c r="O5" s="206"/>
      <c r="P5" s="207"/>
      <c r="Q5" s="191"/>
      <c r="R5" s="204" t="s">
        <v>33</v>
      </c>
      <c r="S5" s="201"/>
      <c r="T5" s="191"/>
      <c r="U5" s="200" t="s">
        <v>34</v>
      </c>
      <c r="V5" s="201"/>
      <c r="W5" s="191"/>
      <c r="AE5" s="216"/>
    </row>
    <row r="6" spans="1:36" ht="14.4" customHeight="1" thickBot="1" x14ac:dyDescent="0.35">
      <c r="D6" s="202"/>
      <c r="E6" s="203"/>
      <c r="H6" s="191"/>
      <c r="I6" s="202"/>
      <c r="J6" s="205"/>
      <c r="K6" s="203"/>
      <c r="L6" s="191"/>
      <c r="M6" s="205"/>
      <c r="O6" s="208"/>
      <c r="P6" s="209"/>
      <c r="Q6" s="191"/>
      <c r="R6" s="205"/>
      <c r="S6" s="203"/>
      <c r="T6" s="191"/>
      <c r="U6" s="202"/>
      <c r="V6" s="203"/>
      <c r="W6" s="191"/>
      <c r="AE6" s="216"/>
      <c r="AF6" s="58" t="s">
        <v>35</v>
      </c>
      <c r="AG6" s="59"/>
      <c r="AH6" s="59"/>
      <c r="AI6" s="59"/>
      <c r="AJ6" s="60"/>
    </row>
    <row r="7" spans="1:36" ht="15" customHeight="1" thickBot="1" x14ac:dyDescent="0.35">
      <c r="B7" s="193" t="s">
        <v>36</v>
      </c>
      <c r="C7" s="193"/>
      <c r="D7" s="212" t="s">
        <v>37</v>
      </c>
      <c r="E7" s="212"/>
      <c r="F7" s="213" t="s">
        <v>38</v>
      </c>
      <c r="G7" s="213"/>
      <c r="H7" s="191"/>
      <c r="I7" s="61" t="s">
        <v>39</v>
      </c>
      <c r="J7" s="62" t="s">
        <v>40</v>
      </c>
      <c r="K7" s="63" t="s">
        <v>41</v>
      </c>
      <c r="L7" s="191"/>
      <c r="M7" s="64" t="s">
        <v>42</v>
      </c>
      <c r="O7" s="210"/>
      <c r="P7" s="211"/>
      <c r="Q7" s="191"/>
      <c r="R7" s="55"/>
      <c r="S7" s="55"/>
      <c r="T7" s="191"/>
      <c r="U7" s="55"/>
      <c r="V7" s="55"/>
      <c r="W7" s="191"/>
      <c r="X7" s="65" t="s">
        <v>43</v>
      </c>
      <c r="Y7" s="66" t="s">
        <v>44</v>
      </c>
      <c r="Z7" s="65" t="s">
        <v>45</v>
      </c>
      <c r="AA7" s="65" t="s">
        <v>46</v>
      </c>
      <c r="AB7" s="65" t="s">
        <v>47</v>
      </c>
      <c r="AD7" s="214" t="s">
        <v>48</v>
      </c>
      <c r="AE7" s="216"/>
      <c r="AF7" s="67" t="s">
        <v>49</v>
      </c>
      <c r="AG7" s="54">
        <v>80</v>
      </c>
      <c r="AH7" s="68" t="s">
        <v>50</v>
      </c>
      <c r="AI7" s="54">
        <v>0.08</v>
      </c>
      <c r="AJ7" s="69" t="s">
        <v>51</v>
      </c>
    </row>
    <row r="8" spans="1:36" ht="15" customHeight="1" thickBot="1" x14ac:dyDescent="0.35">
      <c r="A8" s="70" t="s">
        <v>52</v>
      </c>
      <c r="B8" s="71"/>
      <c r="C8" s="71"/>
      <c r="D8" s="71"/>
      <c r="E8" s="71"/>
      <c r="F8" s="71"/>
      <c r="G8" s="72"/>
      <c r="H8" s="191"/>
      <c r="I8" s="73"/>
      <c r="J8" s="71"/>
      <c r="K8" s="72"/>
      <c r="L8" s="191"/>
      <c r="M8" s="74"/>
      <c r="O8" s="75"/>
      <c r="P8" s="76"/>
      <c r="Q8" s="191"/>
      <c r="R8" s="77"/>
      <c r="S8" s="66"/>
      <c r="T8" s="191"/>
      <c r="U8" s="77"/>
      <c r="V8" s="66"/>
      <c r="W8" s="191"/>
      <c r="X8" s="78"/>
      <c r="Y8" s="79"/>
      <c r="Z8" s="80"/>
      <c r="AA8" s="80"/>
      <c r="AB8" s="80"/>
      <c r="AD8" s="215"/>
      <c r="AE8" s="216"/>
      <c r="AF8" s="81" t="s">
        <v>53</v>
      </c>
      <c r="AG8" s="54">
        <v>3</v>
      </c>
      <c r="AH8" s="68" t="s">
        <v>50</v>
      </c>
      <c r="AI8" s="68"/>
      <c r="AJ8" s="69"/>
    </row>
    <row r="9" spans="1:36" ht="14.4" customHeight="1" x14ac:dyDescent="0.3">
      <c r="A9" s="82">
        <v>2015</v>
      </c>
      <c r="B9" s="83">
        <f>'[4]Szenario 1'!$H9</f>
        <v>11958.76435148346</v>
      </c>
      <c r="C9" s="83">
        <f>'[4]Szenario 1'!$K9</f>
        <v>1238.2104609525973</v>
      </c>
      <c r="D9" s="84">
        <f>'[4]Szenario 2'!$H9</f>
        <v>11899.584311285807</v>
      </c>
      <c r="E9" s="84">
        <f>'[4]Szenario 2'!$K9</f>
        <v>1232.0829595905325</v>
      </c>
      <c r="F9" s="85">
        <f>'[4]Szenario 3'!$H9</f>
        <v>11843.319917818244</v>
      </c>
      <c r="G9" s="86">
        <f>'[4]Szenario 3'!$K9</f>
        <v>1226.2573442909008</v>
      </c>
      <c r="H9" s="191"/>
      <c r="I9" s="87">
        <f>'[5]Szenario 1'!$F9</f>
        <v>5.3714285714285713E-3</v>
      </c>
      <c r="J9" s="88">
        <f>'[5]Szenario 2'!$F9</f>
        <v>1.2514285714285714E-2</v>
      </c>
      <c r="K9" s="89">
        <f>'[5]Szenario 3'!$F9</f>
        <v>1.7142857142857144E-2</v>
      </c>
      <c r="L9" s="191"/>
      <c r="M9" s="90">
        <f>'[6]E-Auto'!$E7*(1/100)</f>
        <v>1.6900000000000001E-3</v>
      </c>
      <c r="O9" s="91">
        <f>D9</f>
        <v>11899.584311285807</v>
      </c>
      <c r="P9" s="92">
        <f>E9+(E9*J9)</f>
        <v>1247.5015977705511</v>
      </c>
      <c r="Q9" s="191"/>
      <c r="R9" s="93">
        <f>IF(O9&lt;$AG$18,1,2)</f>
        <v>1</v>
      </c>
      <c r="S9" s="94">
        <f>IF(P9&lt;$AG$10,1,2)</f>
        <v>1</v>
      </c>
      <c r="T9" s="191"/>
      <c r="U9" s="95">
        <f>($AI$15/$AG$20)*(1+0.15*(O9/$AG$18)^4)+$AH$33</f>
        <v>8.5495997262018023E-2</v>
      </c>
      <c r="V9" s="94">
        <f>($AI$7/$AG$12)*(1+0.15*(P9/$AG$10)^4)+$AH$32</f>
        <v>8.8666666713035927E-2</v>
      </c>
      <c r="W9" s="191"/>
      <c r="X9" s="55">
        <f>($AG$7*$AG$8*S9+$AG$15*$AG$16*R9)*$AG$24</f>
        <v>4000</v>
      </c>
      <c r="Y9" s="96">
        <f>(O9*U9*$AG$30+P9*V9*$AG$29)*365</f>
        <v>12499956.08754012</v>
      </c>
      <c r="Z9" s="96">
        <f>(O9*$AI$15*$AG$37+P9*$AI$7*$AG$36)*365</f>
        <v>248691.56032091693</v>
      </c>
      <c r="AA9" s="96">
        <f>O9*$AI$15*($AG$41+$AG$40*(1-M9))*365</f>
        <v>17144.653263656084</v>
      </c>
      <c r="AB9" s="97">
        <f>365*((P9*$AI$7*($AG$53*$AG$54+$AG$49*$AG$50+$AG$45*$AG$46))+(O9*1.6*$AI$15*($AG$53*$AG$55+$AG$49*$AG$51+$AG$45*$AG$47)))</f>
        <v>34150.397472540542</v>
      </c>
      <c r="AD9" s="98">
        <f>SUM(X9:AB9)</f>
        <v>12803942.698597234</v>
      </c>
      <c r="AE9" s="216"/>
      <c r="AF9" s="245" t="s">
        <v>54</v>
      </c>
      <c r="AG9" s="99"/>
      <c r="AH9" s="248"/>
      <c r="AI9" s="68"/>
      <c r="AJ9" s="69"/>
    </row>
    <row r="10" spans="1:36" ht="15.6" x14ac:dyDescent="0.3">
      <c r="A10" s="82">
        <f>A9+1</f>
        <v>2016</v>
      </c>
      <c r="B10" s="83">
        <f>'[4]Szenario 1'!$H10</f>
        <v>12023</v>
      </c>
      <c r="C10" s="83">
        <f>'[4]Szenario 1'!$K10</f>
        <v>1244.86142</v>
      </c>
      <c r="D10" s="84">
        <f>'[4]Szenario 2'!$H10</f>
        <v>12023</v>
      </c>
      <c r="E10" s="84">
        <f>'[4]Szenario 2'!$K10</f>
        <v>1244.86142</v>
      </c>
      <c r="F10" s="85">
        <f>'[4]Szenario 3'!$H10</f>
        <v>12023</v>
      </c>
      <c r="G10" s="86">
        <f>'[4]Szenario 3'!$K10</f>
        <v>1244.86142</v>
      </c>
      <c r="H10" s="191"/>
      <c r="I10" s="102">
        <f>'[5]Szenario 1'!$F10</f>
        <v>5.3427304762987378E-3</v>
      </c>
      <c r="J10" s="103">
        <f>'[5]Szenario 2'!$F10</f>
        <v>1.2359613973700547E-2</v>
      </c>
      <c r="K10" s="104">
        <f>'[5]Szenario 3'!$F10</f>
        <v>1.6853932584269662E-2</v>
      </c>
      <c r="L10" s="191"/>
      <c r="M10" s="105">
        <f>'[6]E-Auto'!$E8*(1/100)</f>
        <v>2.3700000000000001E-3</v>
      </c>
      <c r="O10" s="91">
        <f t="shared" ref="O10:O54" si="0">D10</f>
        <v>12023</v>
      </c>
      <c r="P10" s="92">
        <f t="shared" ref="P10:P54" si="1">E10+(E10*J10)</f>
        <v>1260.2474266019526</v>
      </c>
      <c r="Q10" s="191"/>
      <c r="R10" s="93">
        <f t="shared" ref="R10:R54" si="2">IF(O10&lt;$AG$18,1,2)</f>
        <v>1</v>
      </c>
      <c r="S10" s="94">
        <f t="shared" ref="S10:S54" si="3">IF(P10&lt;$AG$10,1,2)</f>
        <v>1</v>
      </c>
      <c r="T10" s="191"/>
      <c r="U10" s="95">
        <f t="shared" ref="U10:U29" si="4">($AI$15/$AG$20)*(1+0.15*(O10/$AG$18)^4)+$AH$33</f>
        <v>8.5496018404245255E-2</v>
      </c>
      <c r="V10" s="94">
        <f t="shared" ref="V10:V29" si="5">($AI$7/$AG$12)*(1+0.15*(P10/$AG$10)^4)+$AH$32</f>
        <v>8.8666666714960207E-2</v>
      </c>
      <c r="W10" s="191"/>
      <c r="X10" s="55">
        <f t="shared" ref="X10:X54" si="6">($AG$7*$AG$8*S10+$AG$15*$AG$16*R10)*$AG$24</f>
        <v>4000</v>
      </c>
      <c r="Y10" s="96">
        <f t="shared" ref="Y10:Y54" si="7">(O10*U10*$AG$30+P10*V10*$AG$29)*365</f>
        <v>12629478.655238923</v>
      </c>
      <c r="Z10" s="96">
        <f t="shared" ref="Z10:Z54" si="8">(O10*$AI$15*$AG$37+P10*$AI$7*$AG$36)*365</f>
        <v>251270.00372851655</v>
      </c>
      <c r="AA10" s="96">
        <f t="shared" ref="AA10:AA54" si="9">O10*$AI$15*($AG$41+$AG$40*(1-M10))*365</f>
        <v>17314.231670626003</v>
      </c>
      <c r="AB10" s="97">
        <f t="shared" ref="AB10:AB54" si="10">365*((P10*$AI$7*($AG$53*$AG$54+$AG$49*$AG$50+$AG$45*$AG$46))+(O10*1.6*$AI$15*($AG$53*$AG$55+$AG$49*$AG$51+$AG$45*$AG$47)))</f>
        <v>34503.815414954268</v>
      </c>
      <c r="AD10" s="98">
        <f t="shared" ref="AD10:AD46" si="11">SUM(X10:AB10)</f>
        <v>12936566.706053019</v>
      </c>
      <c r="AE10" s="216"/>
      <c r="AF10" s="246"/>
      <c r="AG10" s="106">
        <v>80400</v>
      </c>
      <c r="AH10" s="248"/>
      <c r="AI10" s="68"/>
      <c r="AJ10" s="69"/>
    </row>
    <row r="11" spans="1:36" ht="15.6" x14ac:dyDescent="0.3">
      <c r="A11" s="82">
        <f t="shared" ref="A11:A54" si="12">A10+1</f>
        <v>2017</v>
      </c>
      <c r="B11" s="83">
        <f>'[4]Szenario 1'!$H11</f>
        <v>12087.23564851654</v>
      </c>
      <c r="C11" s="83">
        <f>'[4]Szenario 1'!$K11</f>
        <v>1251.5123790474024</v>
      </c>
      <c r="D11" s="84">
        <f>'[4]Szenario 2'!$H11</f>
        <v>12146.415688714193</v>
      </c>
      <c r="E11" s="84">
        <f>'[4]Szenario 2'!$K11</f>
        <v>1257.6398804094674</v>
      </c>
      <c r="F11" s="85">
        <f>'[4]Szenario 3'!$H11</f>
        <v>12202.680082181758</v>
      </c>
      <c r="G11" s="86">
        <f>'[4]Szenario 3'!$K11</f>
        <v>1263.4654957090991</v>
      </c>
      <c r="H11" s="191"/>
      <c r="I11" s="102">
        <f>'[5]Szenario 1'!$F11</f>
        <v>5.3143374038896428E-3</v>
      </c>
      <c r="J11" s="103">
        <f>'[5]Szenario 2'!$F11</f>
        <v>1.2208718920726948E-2</v>
      </c>
      <c r="K11" s="104">
        <f>'[5]Szenario 3'!$F11</f>
        <v>1.6574585635359115E-2</v>
      </c>
      <c r="L11" s="191"/>
      <c r="M11" s="105">
        <f>'[6]E-Auto'!$E9*(1/100)</f>
        <v>3.1800000000000001E-3</v>
      </c>
      <c r="O11" s="91">
        <f t="shared" si="0"/>
        <v>12146.415688714193</v>
      </c>
      <c r="P11" s="92">
        <f t="shared" si="1"/>
        <v>1272.9940522128832</v>
      </c>
      <c r="Q11" s="191"/>
      <c r="R11" s="93">
        <f t="shared" si="2"/>
        <v>1</v>
      </c>
      <c r="S11" s="94">
        <f t="shared" si="3"/>
        <v>1</v>
      </c>
      <c r="T11" s="191"/>
      <c r="U11" s="95">
        <f t="shared" si="4"/>
        <v>8.5496040207667878E-2</v>
      </c>
      <c r="V11" s="94">
        <f t="shared" si="5"/>
        <v>8.8666666716943884E-2</v>
      </c>
      <c r="W11" s="191"/>
      <c r="X11" s="55">
        <f t="shared" si="6"/>
        <v>4000</v>
      </c>
      <c r="Y11" s="96">
        <f t="shared" si="7"/>
        <v>12759001.883366888</v>
      </c>
      <c r="Z11" s="96">
        <f t="shared" si="8"/>
        <v>253848.45062601048</v>
      </c>
      <c r="AA11" s="96">
        <f t="shared" si="9"/>
        <v>17482.05027131235</v>
      </c>
      <c r="AB11" s="97">
        <f t="shared" si="10"/>
        <v>34857.236545670152</v>
      </c>
      <c r="AD11" s="98">
        <f t="shared" si="11"/>
        <v>13069189.620809881</v>
      </c>
      <c r="AE11" s="216"/>
      <c r="AF11" s="247"/>
      <c r="AG11" s="99"/>
      <c r="AH11" s="248"/>
      <c r="AI11" s="68"/>
      <c r="AJ11" s="69"/>
    </row>
    <row r="12" spans="1:36" ht="16.2" thickBot="1" x14ac:dyDescent="0.35">
      <c r="A12" s="82">
        <f t="shared" si="12"/>
        <v>2018</v>
      </c>
      <c r="B12" s="83">
        <f>'[4]Szenario 1'!$H12</f>
        <v>12151.471297033078</v>
      </c>
      <c r="C12" s="83">
        <f>'[4]Szenario 1'!$K12</f>
        <v>1258.1633380948049</v>
      </c>
      <c r="D12" s="84">
        <f>'[4]Szenario 2'!$H12</f>
        <v>12269.831377428385</v>
      </c>
      <c r="E12" s="84">
        <f>'[4]Szenario 2'!$K12</f>
        <v>1270.4183408189349</v>
      </c>
      <c r="F12" s="85">
        <f>'[4]Szenario 3'!$H12</f>
        <v>12382.360164363514</v>
      </c>
      <c r="G12" s="86">
        <f>'[4]Szenario 3'!$K12</f>
        <v>1282.0695714181982</v>
      </c>
      <c r="H12" s="191"/>
      <c r="I12" s="102">
        <f>'[5]Szenario 1'!$F12</f>
        <v>5.28624451692723E-3</v>
      </c>
      <c r="J12" s="103">
        <f>'[5]Szenario 2'!$F12</f>
        <v>1.2061463898221072E-2</v>
      </c>
      <c r="K12" s="104">
        <f>'[5]Szenario 3'!$F12</f>
        <v>1.6304347826086956E-2</v>
      </c>
      <c r="L12" s="191"/>
      <c r="M12" s="105">
        <f>'[6]E-Auto'!$E10*(1/100)</f>
        <v>4.1700000000000001E-3</v>
      </c>
      <c r="O12" s="91">
        <f t="shared" si="0"/>
        <v>12269.831377428385</v>
      </c>
      <c r="P12" s="92">
        <f t="shared" si="1"/>
        <v>1285.7414457723603</v>
      </c>
      <c r="Q12" s="191"/>
      <c r="R12" s="93">
        <f t="shared" si="2"/>
        <v>1</v>
      </c>
      <c r="S12" s="94">
        <f t="shared" si="3"/>
        <v>1</v>
      </c>
      <c r="T12" s="191"/>
      <c r="U12" s="95">
        <f t="shared" si="4"/>
        <v>8.5496062685929644E-2</v>
      </c>
      <c r="V12" s="94">
        <f t="shared" si="5"/>
        <v>8.866666671898818E-2</v>
      </c>
      <c r="W12" s="191"/>
      <c r="X12" s="55">
        <f t="shared" si="6"/>
        <v>4000</v>
      </c>
      <c r="Y12" s="96">
        <f t="shared" si="7"/>
        <v>12888525.758285049</v>
      </c>
      <c r="Z12" s="96">
        <f t="shared" si="8"/>
        <v>256426.90088711915</v>
      </c>
      <c r="AA12" s="96">
        <f t="shared" si="9"/>
        <v>17647.442546012378</v>
      </c>
      <c r="AB12" s="97">
        <f t="shared" si="10"/>
        <v>35210.660749321418</v>
      </c>
      <c r="AD12" s="98">
        <f t="shared" si="11"/>
        <v>13201810.762467502</v>
      </c>
      <c r="AE12" s="216"/>
      <c r="AF12" s="107" t="s">
        <v>57</v>
      </c>
      <c r="AG12" s="108">
        <v>15</v>
      </c>
      <c r="AH12" s="109" t="s">
        <v>58</v>
      </c>
      <c r="AI12" s="109"/>
      <c r="AJ12" s="110"/>
    </row>
    <row r="13" spans="1:36" ht="16.2" thickBot="1" x14ac:dyDescent="0.35">
      <c r="A13" s="82">
        <f t="shared" si="12"/>
        <v>2019</v>
      </c>
      <c r="B13" s="83">
        <f>'[4]Szenario 1'!$H13</f>
        <v>12215.706945549618</v>
      </c>
      <c r="C13" s="83">
        <f>'[4]Szenario 1'!$K13</f>
        <v>1264.8142971422074</v>
      </c>
      <c r="D13" s="84">
        <f>'[4]Szenario 2'!$H13</f>
        <v>12393.24706614258</v>
      </c>
      <c r="E13" s="84">
        <f>'[4]Szenario 2'!$K13</f>
        <v>1283.1968012284026</v>
      </c>
      <c r="F13" s="85">
        <f>'[4]Szenario 3'!$H13</f>
        <v>12562.04024654527</v>
      </c>
      <c r="G13" s="86">
        <f>'[4]Szenario 3'!$K13</f>
        <v>1300.673647127297</v>
      </c>
      <c r="H13" s="191"/>
      <c r="I13" s="102">
        <f>'[5]Szenario 1'!$F13</f>
        <v>5.2584470798836425E-3</v>
      </c>
      <c r="J13" s="103">
        <f>'[5]Szenario 2'!$F13</f>
        <v>1.1917718763604701E-2</v>
      </c>
      <c r="K13" s="104">
        <f>'[5]Szenario 3'!$F13</f>
        <v>1.6042780748663103E-2</v>
      </c>
      <c r="L13" s="191"/>
      <c r="M13" s="105">
        <f>'[6]E-Auto'!$E11*(1/100)</f>
        <v>6.2100000000000002E-3</v>
      </c>
      <c r="O13" s="91">
        <f t="shared" si="0"/>
        <v>12393.24706614258</v>
      </c>
      <c r="P13" s="92">
        <f t="shared" si="1"/>
        <v>1298.4895798237999</v>
      </c>
      <c r="Q13" s="191"/>
      <c r="R13" s="93">
        <f t="shared" si="2"/>
        <v>1</v>
      </c>
      <c r="S13" s="94">
        <f t="shared" si="3"/>
        <v>1</v>
      </c>
      <c r="T13" s="191"/>
      <c r="U13" s="95">
        <f t="shared" si="4"/>
        <v>8.5496085852813625E-2</v>
      </c>
      <c r="V13" s="94">
        <f t="shared" si="5"/>
        <v>8.8666666721094328E-2</v>
      </c>
      <c r="W13" s="191"/>
      <c r="X13" s="55">
        <f t="shared" si="6"/>
        <v>4000</v>
      </c>
      <c r="Y13" s="96">
        <f t="shared" si="7"/>
        <v>13018050.26732805</v>
      </c>
      <c r="Z13" s="96">
        <f t="shared" si="8"/>
        <v>259005.35439158254</v>
      </c>
      <c r="AA13" s="96">
        <f t="shared" si="9"/>
        <v>17799.479444412926</v>
      </c>
      <c r="AB13" s="97">
        <f t="shared" si="10"/>
        <v>35564.087916040931</v>
      </c>
      <c r="AD13" s="98">
        <f t="shared" si="11"/>
        <v>13334419.189080086</v>
      </c>
      <c r="AE13" s="216"/>
    </row>
    <row r="14" spans="1:36" ht="16.2" thickBot="1" x14ac:dyDescent="0.35">
      <c r="A14" s="111">
        <f t="shared" si="12"/>
        <v>2020</v>
      </c>
      <c r="B14" s="83">
        <f>'[4]Szenario 1'!$H14</f>
        <v>12279.942594066157</v>
      </c>
      <c r="C14" s="83">
        <f>'[4]Szenario 1'!$K14</f>
        <v>1271.4652561896098</v>
      </c>
      <c r="D14" s="84">
        <f>'[4]Szenario 2'!$H14</f>
        <v>12516.662754856772</v>
      </c>
      <c r="E14" s="84">
        <f>'[4]Szenario 2'!$K14</f>
        <v>1295.9752616378701</v>
      </c>
      <c r="F14" s="85">
        <f>'[4]Szenario 3'!$H14</f>
        <v>12741.720328727028</v>
      </c>
      <c r="G14" s="86">
        <f>'[4]Szenario 3'!$K14</f>
        <v>1319.2777228363964</v>
      </c>
      <c r="H14" s="191"/>
      <c r="I14" s="102">
        <f>'[5]Szenario 1'!$F14</f>
        <v>5.230940456316082E-3</v>
      </c>
      <c r="J14" s="103">
        <f>'[5]Szenario 2'!$F14</f>
        <v>1.1777359505243345E-2</v>
      </c>
      <c r="K14" s="104">
        <f>'[5]Szenario 3'!$F14</f>
        <v>1.5789473684210527E-2</v>
      </c>
      <c r="L14" s="191"/>
      <c r="M14" s="105">
        <f>'[6]E-Auto'!$E12*(1/100)</f>
        <v>3.5041935483870967E-2</v>
      </c>
      <c r="O14" s="91">
        <f t="shared" si="0"/>
        <v>12516.662754856772</v>
      </c>
      <c r="P14" s="92">
        <f t="shared" si="1"/>
        <v>1311.2384282040812</v>
      </c>
      <c r="Q14" s="191"/>
      <c r="R14" s="93">
        <f t="shared" si="2"/>
        <v>1</v>
      </c>
      <c r="S14" s="94">
        <f t="shared" si="3"/>
        <v>1</v>
      </c>
      <c r="T14" s="191"/>
      <c r="U14" s="95">
        <f t="shared" si="4"/>
        <v>8.5496109722242197E-2</v>
      </c>
      <c r="V14" s="94">
        <f t="shared" si="5"/>
        <v>8.8666666723263537E-2</v>
      </c>
      <c r="W14" s="191"/>
      <c r="X14" s="55">
        <f>($AG$7*$AG$8*S14+$AG$15*$AG$16*R14)*$AG$24+(AG26*AG7)</f>
        <v>72000</v>
      </c>
      <c r="Y14" s="96">
        <f t="shared" si="7"/>
        <v>13147575.398753533</v>
      </c>
      <c r="Z14" s="96">
        <f t="shared" si="8"/>
        <v>261583.81102480629</v>
      </c>
      <c r="AA14" s="96">
        <f t="shared" si="9"/>
        <v>17613.181902040138</v>
      </c>
      <c r="AB14" s="97">
        <f t="shared" si="10"/>
        <v>35917.517941137325</v>
      </c>
      <c r="AD14" s="98">
        <f t="shared" si="11"/>
        <v>13534689.909621516</v>
      </c>
      <c r="AE14" s="216"/>
      <c r="AF14" s="58" t="s">
        <v>59</v>
      </c>
      <c r="AG14" s="59"/>
      <c r="AH14" s="59"/>
      <c r="AI14" s="59"/>
      <c r="AJ14" s="60"/>
    </row>
    <row r="15" spans="1:36" ht="15.6" x14ac:dyDescent="0.3">
      <c r="A15" s="82">
        <f t="shared" si="12"/>
        <v>2021</v>
      </c>
      <c r="B15" s="83">
        <f>'[4]Szenario 1'!$H15</f>
        <v>12344.178242582695</v>
      </c>
      <c r="C15" s="83">
        <f>'[4]Szenario 1'!$K15</f>
        <v>1278.1162152370121</v>
      </c>
      <c r="D15" s="84">
        <f>'[4]Szenario 2'!$H15</f>
        <v>12640.078443570965</v>
      </c>
      <c r="E15" s="84">
        <f>'[4]Szenario 2'!$K15</f>
        <v>1308.7537220473375</v>
      </c>
      <c r="F15" s="85">
        <f>'[4]Szenario 3'!$H15</f>
        <v>12921.400410908785</v>
      </c>
      <c r="G15" s="86">
        <f>'[4]Szenario 3'!$K15</f>
        <v>1337.8817985454955</v>
      </c>
      <c r="H15" s="191"/>
      <c r="I15" s="102">
        <f>'[5]Szenario 1'!$F15</f>
        <v>5.2037201062887515E-3</v>
      </c>
      <c r="J15" s="103">
        <f>'[5]Szenario 2'!$F15</f>
        <v>1.1640267885617093E-2</v>
      </c>
      <c r="K15" s="104">
        <f>'[5]Szenario 3'!$F15</f>
        <v>1.5544041450777202E-2</v>
      </c>
      <c r="L15" s="191"/>
      <c r="M15" s="105">
        <f>'[6]E-Auto'!$E13*(1/100)</f>
        <v>6.3873870967741941E-2</v>
      </c>
      <c r="O15" s="91">
        <f t="shared" si="0"/>
        <v>12640.078443570965</v>
      </c>
      <c r="P15" s="92">
        <f t="shared" si="1"/>
        <v>1323.987965968267</v>
      </c>
      <c r="Q15" s="191"/>
      <c r="R15" s="93">
        <f t="shared" si="2"/>
        <v>1</v>
      </c>
      <c r="S15" s="94">
        <f t="shared" si="3"/>
        <v>1</v>
      </c>
      <c r="T15" s="191"/>
      <c r="U15" s="95">
        <f t="shared" si="4"/>
        <v>8.5496134308277114E-2</v>
      </c>
      <c r="V15" s="94">
        <f t="shared" si="5"/>
        <v>8.8666666725497084E-2</v>
      </c>
      <c r="W15" s="191"/>
      <c r="X15" s="55">
        <f t="shared" si="6"/>
        <v>4000</v>
      </c>
      <c r="Y15" s="96">
        <f t="shared" si="7"/>
        <v>13277101.141695153</v>
      </c>
      <c r="Z15" s="96">
        <f t="shared" si="8"/>
        <v>264162.27067753155</v>
      </c>
      <c r="AA15" s="96">
        <f t="shared" si="9"/>
        <v>17419.715070282957</v>
      </c>
      <c r="AB15" s="97">
        <f t="shared" si="10"/>
        <v>36270.950724793787</v>
      </c>
      <c r="AD15" s="98">
        <f t="shared" si="11"/>
        <v>13598954.078167761</v>
      </c>
      <c r="AE15" s="216"/>
      <c r="AF15" s="112" t="s">
        <v>60</v>
      </c>
      <c r="AG15" s="54">
        <v>80</v>
      </c>
      <c r="AH15" s="68" t="s">
        <v>50</v>
      </c>
      <c r="AI15" s="54">
        <v>0.08</v>
      </c>
      <c r="AJ15" s="69" t="s">
        <v>51</v>
      </c>
    </row>
    <row r="16" spans="1:36" ht="15.6" x14ac:dyDescent="0.3">
      <c r="A16" s="82">
        <f t="shared" si="12"/>
        <v>2022</v>
      </c>
      <c r="B16" s="83">
        <f>'[4]Szenario 1'!$H16</f>
        <v>12408.413891099233</v>
      </c>
      <c r="C16" s="83">
        <f>'[4]Szenario 1'!$K16</f>
        <v>1284.7671742844145</v>
      </c>
      <c r="D16" s="84">
        <f>'[4]Szenario 2'!$H16</f>
        <v>12763.494132285157</v>
      </c>
      <c r="E16" s="84">
        <f>'[4]Szenario 2'!$K16</f>
        <v>1321.532182456805</v>
      </c>
      <c r="F16" s="85">
        <f>'[4]Szenario 3'!$H16</f>
        <v>13101.080493090543</v>
      </c>
      <c r="G16" s="86">
        <f>'[4]Szenario 3'!$K16</f>
        <v>1356.4858742545948</v>
      </c>
      <c r="H16" s="191"/>
      <c r="I16" s="102">
        <f>'[5]Szenario 1'!$F16</f>
        <v>5.1767815838748765E-3</v>
      </c>
      <c r="J16" s="103">
        <f>'[5]Szenario 2'!$F16</f>
        <v>1.1506331109126255E-2</v>
      </c>
      <c r="K16" s="104">
        <f>'[5]Szenario 3'!$F16</f>
        <v>1.5306122448979591E-2</v>
      </c>
      <c r="L16" s="191"/>
      <c r="M16" s="105">
        <f>'[6]E-Auto'!$E14*(1/100)</f>
        <v>9.2705806451612929E-2</v>
      </c>
      <c r="O16" s="91">
        <f t="shared" si="0"/>
        <v>12763.494132285157</v>
      </c>
      <c r="P16" s="92">
        <f t="shared" si="1"/>
        <v>1336.7381693195193</v>
      </c>
      <c r="Q16" s="191"/>
      <c r="R16" s="93">
        <f t="shared" si="2"/>
        <v>1</v>
      </c>
      <c r="S16" s="94">
        <f t="shared" si="3"/>
        <v>1</v>
      </c>
      <c r="T16" s="191"/>
      <c r="U16" s="95">
        <f t="shared" si="4"/>
        <v>8.5496159625119444E-2</v>
      </c>
      <c r="V16" s="94">
        <f t="shared" si="5"/>
        <v>8.8666666727796217E-2</v>
      </c>
      <c r="W16" s="191"/>
      <c r="X16" s="55">
        <f t="shared" si="6"/>
        <v>4000</v>
      </c>
      <c r="Y16" s="96">
        <f t="shared" si="7"/>
        <v>13406627.486118851</v>
      </c>
      <c r="Z16" s="96">
        <f t="shared" si="8"/>
        <v>266740.73324552807</v>
      </c>
      <c r="AA16" s="96">
        <f t="shared" si="9"/>
        <v>17219.078949141382</v>
      </c>
      <c r="AB16" s="97">
        <f t="shared" si="10"/>
        <v>36624.386171787599</v>
      </c>
      <c r="AD16" s="98">
        <f t="shared" si="11"/>
        <v>13731211.684485309</v>
      </c>
      <c r="AE16" s="216"/>
      <c r="AF16" s="81" t="s">
        <v>61</v>
      </c>
      <c r="AG16" s="54">
        <v>7</v>
      </c>
      <c r="AH16" s="68" t="s">
        <v>50</v>
      </c>
      <c r="AI16" s="68"/>
      <c r="AJ16" s="69"/>
    </row>
    <row r="17" spans="1:36" ht="15.6" x14ac:dyDescent="0.3">
      <c r="A17" s="82">
        <f t="shared" si="12"/>
        <v>2023</v>
      </c>
      <c r="B17" s="83">
        <f>'[4]Szenario 1'!$H17</f>
        <v>12472.649539615772</v>
      </c>
      <c r="C17" s="83">
        <f>'[4]Szenario 1'!$K17</f>
        <v>1291.418133331817</v>
      </c>
      <c r="D17" s="84">
        <f>'[4]Szenario 2'!$H17</f>
        <v>12886.909820999348</v>
      </c>
      <c r="E17" s="84">
        <f>'[4]Szenario 2'!$K17</f>
        <v>1334.3106428662725</v>
      </c>
      <c r="F17" s="85">
        <f>'[4]Szenario 3'!$H17</f>
        <v>13280.760575272299</v>
      </c>
      <c r="G17" s="86">
        <f>'[4]Szenario 3'!$K17</f>
        <v>1375.0899499636937</v>
      </c>
      <c r="H17" s="191"/>
      <c r="I17" s="102">
        <f>'[5]Szenario 1'!$F17</f>
        <v>5.150120534735919E-3</v>
      </c>
      <c r="J17" s="103">
        <f>'[5]Szenario 2'!$F17</f>
        <v>1.1375441512570122E-2</v>
      </c>
      <c r="K17" s="104">
        <f>'[5]Szenario 3'!$F17</f>
        <v>1.507537688442211E-2</v>
      </c>
      <c r="L17" s="191"/>
      <c r="M17" s="105">
        <f>'[6]E-Auto'!$E15*(1/100)</f>
        <v>0.1215377419354839</v>
      </c>
      <c r="O17" s="91">
        <f t="shared" si="0"/>
        <v>12886.909820999348</v>
      </c>
      <c r="P17" s="92">
        <f t="shared" si="1"/>
        <v>1349.4890155437977</v>
      </c>
      <c r="Q17" s="191"/>
      <c r="R17" s="93">
        <f t="shared" si="2"/>
        <v>1</v>
      </c>
      <c r="S17" s="94">
        <f t="shared" si="3"/>
        <v>1</v>
      </c>
      <c r="T17" s="191"/>
      <c r="U17" s="95">
        <f t="shared" si="4"/>
        <v>8.5496185687109608E-2</v>
      </c>
      <c r="V17" s="94">
        <f t="shared" si="5"/>
        <v>8.86666667301622E-2</v>
      </c>
      <c r="W17" s="191"/>
      <c r="X17" s="55">
        <f t="shared" si="6"/>
        <v>4000</v>
      </c>
      <c r="Y17" s="96">
        <f t="shared" si="7"/>
        <v>13536154.422782237</v>
      </c>
      <c r="Z17" s="96">
        <f t="shared" si="8"/>
        <v>269319.19862930855</v>
      </c>
      <c r="AA17" s="96">
        <f t="shared" si="9"/>
        <v>17011.273538615409</v>
      </c>
      <c r="AB17" s="97">
        <f t="shared" si="10"/>
        <v>36977.824191228836</v>
      </c>
      <c r="AD17" s="98">
        <f t="shared" si="11"/>
        <v>13863462.71914139</v>
      </c>
      <c r="AE17" s="216"/>
      <c r="AF17" s="245" t="s">
        <v>62</v>
      </c>
      <c r="AG17" s="99"/>
      <c r="AH17" s="248"/>
      <c r="AI17" s="68"/>
      <c r="AJ17" s="69"/>
    </row>
    <row r="18" spans="1:36" ht="15.6" x14ac:dyDescent="0.3">
      <c r="A18" s="82">
        <f t="shared" si="12"/>
        <v>2024</v>
      </c>
      <c r="B18" s="83">
        <f>'[4]Szenario 1'!$H18</f>
        <v>12536.885188132312</v>
      </c>
      <c r="C18" s="83">
        <f>'[4]Szenario 1'!$K18</f>
        <v>1298.0690923792195</v>
      </c>
      <c r="D18" s="84">
        <f>'[4]Szenario 2'!$H18</f>
        <v>13010.325509713541</v>
      </c>
      <c r="E18" s="84">
        <f>'[4]Szenario 2'!$K18</f>
        <v>1347.0891032757399</v>
      </c>
      <c r="F18" s="85">
        <f>'[4]Szenario 3'!$H18</f>
        <v>13460.440657454055</v>
      </c>
      <c r="G18" s="86">
        <f>'[4]Szenario 3'!$K18</f>
        <v>1393.6940256727928</v>
      </c>
      <c r="H18" s="191"/>
      <c r="I18" s="102">
        <f>'[5]Szenario 1'!$F18</f>
        <v>5.1237326937752098E-3</v>
      </c>
      <c r="J18" s="103">
        <f>'[5]Szenario 2'!$F18</f>
        <v>1.124749627651379E-2</v>
      </c>
      <c r="K18" s="104">
        <f>'[5]Szenario 3'!$F18</f>
        <v>1.4851485148514851E-2</v>
      </c>
      <c r="L18" s="191"/>
      <c r="M18" s="105">
        <f>'[6]E-Auto'!$E16*(1/100)</f>
        <v>0.15036967741935489</v>
      </c>
      <c r="O18" s="91">
        <f t="shared" si="0"/>
        <v>13010.325509713541</v>
      </c>
      <c r="P18" s="92">
        <f t="shared" si="1"/>
        <v>1362.240482948966</v>
      </c>
      <c r="Q18" s="191"/>
      <c r="R18" s="93">
        <f t="shared" si="2"/>
        <v>1</v>
      </c>
      <c r="S18" s="94">
        <f t="shared" si="3"/>
        <v>1</v>
      </c>
      <c r="T18" s="191"/>
      <c r="U18" s="95">
        <f t="shared" si="4"/>
        <v>8.5496212508727354E-2</v>
      </c>
      <c r="V18" s="94">
        <f t="shared" si="5"/>
        <v>8.8666666732596336E-2</v>
      </c>
      <c r="W18" s="191"/>
      <c r="X18" s="55">
        <f t="shared" si="6"/>
        <v>4000</v>
      </c>
      <c r="Y18" s="96">
        <f t="shared" si="7"/>
        <v>13665681.943196755</v>
      </c>
      <c r="Z18" s="96">
        <f t="shared" si="8"/>
        <v>271897.66673386126</v>
      </c>
      <c r="AA18" s="96">
        <f t="shared" si="9"/>
        <v>16796.298838705039</v>
      </c>
      <c r="AB18" s="97">
        <f t="shared" si="10"/>
        <v>37331.264696316735</v>
      </c>
      <c r="AD18" s="98">
        <f t="shared" si="11"/>
        <v>13995707.173465637</v>
      </c>
      <c r="AE18" s="216"/>
      <c r="AF18" s="246"/>
      <c r="AG18" s="106">
        <v>60000</v>
      </c>
      <c r="AH18" s="248"/>
      <c r="AI18" s="68"/>
      <c r="AJ18" s="69"/>
    </row>
    <row r="19" spans="1:36" ht="15.6" x14ac:dyDescent="0.3">
      <c r="A19" s="82">
        <f t="shared" si="12"/>
        <v>2025</v>
      </c>
      <c r="B19" s="83">
        <f>'[4]Szenario 1'!$H19</f>
        <v>12601.120836648852</v>
      </c>
      <c r="C19" s="83">
        <f>'[4]Szenario 1'!$K19</f>
        <v>1304.7200514266219</v>
      </c>
      <c r="D19" s="84">
        <f>'[4]Szenario 2'!$H19</f>
        <v>13133.741198427733</v>
      </c>
      <c r="E19" s="84">
        <f>'[4]Szenario 2'!$K19</f>
        <v>1359.8675636852074</v>
      </c>
      <c r="F19" s="85">
        <f>'[4]Szenario 3'!$H19</f>
        <v>13640.120739635813</v>
      </c>
      <c r="G19" s="86">
        <f>'[4]Szenario 3'!$K19</f>
        <v>1412.2981013818919</v>
      </c>
      <c r="H19" s="191"/>
      <c r="I19" s="102">
        <f>'[5]Szenario 1'!$F19</f>
        <v>5.0976138828633406E-3</v>
      </c>
      <c r="J19" s="103">
        <f>'[5]Szenario 2'!$F19</f>
        <v>1.1122397155916709E-2</v>
      </c>
      <c r="K19" s="104">
        <f>'[5]Szenario 3'!$F19</f>
        <v>1.4634146341463415E-2</v>
      </c>
      <c r="L19" s="191"/>
      <c r="M19" s="105">
        <f>'[6]E-Auto'!$E17*(1/100)</f>
        <v>0.17920161290322587</v>
      </c>
      <c r="O19" s="91">
        <f t="shared" si="0"/>
        <v>13133.741198427733</v>
      </c>
      <c r="P19" s="92">
        <f t="shared" si="1"/>
        <v>1374.9925508079632</v>
      </c>
      <c r="Q19" s="191"/>
      <c r="R19" s="93">
        <f t="shared" si="2"/>
        <v>1</v>
      </c>
      <c r="S19" s="94">
        <f t="shared" si="3"/>
        <v>1</v>
      </c>
      <c r="T19" s="191"/>
      <c r="U19" s="95">
        <f t="shared" si="4"/>
        <v>8.5496240104591781E-2</v>
      </c>
      <c r="V19" s="94">
        <f t="shared" si="5"/>
        <v>8.8666666735099917E-2</v>
      </c>
      <c r="W19" s="191"/>
      <c r="X19" s="55">
        <f t="shared" si="6"/>
        <v>4000</v>
      </c>
      <c r="Y19" s="96">
        <f t="shared" si="7"/>
        <v>13795210.039592417</v>
      </c>
      <c r="Z19" s="96">
        <f t="shared" si="8"/>
        <v>274476.13746840175</v>
      </c>
      <c r="AA19" s="96">
        <f t="shared" si="9"/>
        <v>16574.154849410275</v>
      </c>
      <c r="AB19" s="97">
        <f t="shared" si="10"/>
        <v>37684.707604112249</v>
      </c>
      <c r="AD19" s="98">
        <f t="shared" si="11"/>
        <v>14127945.03951434</v>
      </c>
      <c r="AE19" s="216"/>
      <c r="AF19" s="247"/>
      <c r="AG19" s="99"/>
      <c r="AH19" s="248"/>
      <c r="AI19" s="68"/>
      <c r="AJ19" s="69"/>
    </row>
    <row r="20" spans="1:36" ht="16.2" thickBot="1" x14ac:dyDescent="0.35">
      <c r="A20" s="82">
        <f t="shared" si="12"/>
        <v>2026</v>
      </c>
      <c r="B20" s="83">
        <f>'[4]Szenario 1'!$H20</f>
        <v>12665.356485165392</v>
      </c>
      <c r="C20" s="83">
        <f>'[4]Szenario 1'!$K20</f>
        <v>1311.3710104740246</v>
      </c>
      <c r="D20" s="84">
        <f>'[4]Szenario 2'!$H20</f>
        <v>13257.156887141928</v>
      </c>
      <c r="E20" s="84">
        <f>'[4]Szenario 2'!$K20</f>
        <v>1372.6460240946751</v>
      </c>
      <c r="F20" s="85">
        <f>'[4]Szenario 3'!$H20</f>
        <v>13819.800821817569</v>
      </c>
      <c r="G20" s="86">
        <f>'[4]Szenario 3'!$K20</f>
        <v>1430.902177090991</v>
      </c>
      <c r="H20" s="191"/>
      <c r="I20" s="102">
        <f>'[5]Szenario 1'!$F20</f>
        <v>5.0717600086327827E-3</v>
      </c>
      <c r="J20" s="103">
        <f>'[5]Szenario 2'!$F20</f>
        <v>1.1000050228539856E-2</v>
      </c>
      <c r="K20" s="104">
        <f>'[5]Szenario 3'!$F20</f>
        <v>1.4423076923076924E-2</v>
      </c>
      <c r="L20" s="191"/>
      <c r="M20" s="105">
        <f>'[6]E-Auto'!$E18*(1/100)</f>
        <v>0.20803354838709684</v>
      </c>
      <c r="O20" s="91">
        <f t="shared" si="0"/>
        <v>13257.156887141928</v>
      </c>
      <c r="P20" s="92">
        <f t="shared" si="1"/>
        <v>1387.7451993057221</v>
      </c>
      <c r="Q20" s="191"/>
      <c r="R20" s="93">
        <f t="shared" si="2"/>
        <v>1</v>
      </c>
      <c r="S20" s="94">
        <f t="shared" si="3"/>
        <v>1</v>
      </c>
      <c r="T20" s="191"/>
      <c r="U20" s="95">
        <f t="shared" si="4"/>
        <v>8.5496268489461291E-2</v>
      </c>
      <c r="V20" s="94">
        <f t="shared" si="5"/>
        <v>8.8666666737674246E-2</v>
      </c>
      <c r="W20" s="191"/>
      <c r="X20" s="55">
        <f t="shared" si="6"/>
        <v>4000</v>
      </c>
      <c r="Y20" s="96">
        <f t="shared" si="7"/>
        <v>13924738.704884971</v>
      </c>
      <c r="Z20" s="96">
        <f t="shared" si="8"/>
        <v>277054.61074614007</v>
      </c>
      <c r="AA20" s="96">
        <f t="shared" si="9"/>
        <v>16344.841570731116</v>
      </c>
      <c r="AB20" s="97">
        <f t="shared" si="10"/>
        <v>38038.152835325658</v>
      </c>
      <c r="AD20" s="98">
        <f t="shared" si="11"/>
        <v>14260176.310037168</v>
      </c>
      <c r="AE20" s="216"/>
      <c r="AF20" s="107" t="s">
        <v>57</v>
      </c>
      <c r="AG20" s="108">
        <v>37</v>
      </c>
      <c r="AH20" s="109" t="s">
        <v>58</v>
      </c>
      <c r="AI20" s="109"/>
      <c r="AJ20" s="110"/>
    </row>
    <row r="21" spans="1:36" ht="16.2" thickBot="1" x14ac:dyDescent="0.35">
      <c r="A21" s="82">
        <f t="shared" si="12"/>
        <v>2027</v>
      </c>
      <c r="B21" s="83">
        <f>'[4]Szenario 1'!$H21</f>
        <v>12729.59213368193</v>
      </c>
      <c r="C21" s="83">
        <f>'[4]Szenario 1'!$K21</f>
        <v>1318.0219695214269</v>
      </c>
      <c r="D21" s="84">
        <f>'[4]Szenario 2'!$H21</f>
        <v>13380.57257585612</v>
      </c>
      <c r="E21" s="84">
        <f>'[4]Szenario 2'!$K21</f>
        <v>1385.4244845041426</v>
      </c>
      <c r="F21" s="85">
        <f>'[4]Szenario 3'!$H21</f>
        <v>13999.480903999325</v>
      </c>
      <c r="G21" s="86">
        <f>'[4]Szenario 3'!$K21</f>
        <v>1449.5062528000901</v>
      </c>
      <c r="H21" s="191"/>
      <c r="I21" s="102">
        <f>'[5]Szenario 1'!$F21</f>
        <v>5.0461670603392742E-3</v>
      </c>
      <c r="J21" s="103">
        <f>'[5]Szenario 2'!$F21</f>
        <v>1.0880365659777425E-2</v>
      </c>
      <c r="K21" s="104">
        <f>'[5]Szenario 3'!$F21</f>
        <v>1.4218009478672985E-2</v>
      </c>
      <c r="L21" s="191"/>
      <c r="M21" s="105">
        <f>'[6]E-Auto'!$E19*(1/100)</f>
        <v>0.23686548387096781</v>
      </c>
      <c r="O21" s="91">
        <f t="shared" si="0"/>
        <v>13380.57257585612</v>
      </c>
      <c r="P21" s="92">
        <f t="shared" si="1"/>
        <v>1400.4984094895563</v>
      </c>
      <c r="Q21" s="191"/>
      <c r="R21" s="93">
        <f t="shared" si="2"/>
        <v>1</v>
      </c>
      <c r="S21" s="94">
        <f t="shared" si="3"/>
        <v>1</v>
      </c>
      <c r="T21" s="191"/>
      <c r="U21" s="95">
        <f t="shared" si="4"/>
        <v>8.5496297678233676E-2</v>
      </c>
      <c r="V21" s="94">
        <f t="shared" si="5"/>
        <v>8.8666666740320643E-2</v>
      </c>
      <c r="W21" s="191"/>
      <c r="X21" s="55">
        <f t="shared" si="6"/>
        <v>4000</v>
      </c>
      <c r="Y21" s="96">
        <f t="shared" si="7"/>
        <v>14054267.932645256</v>
      </c>
      <c r="Z21" s="96">
        <f t="shared" si="8"/>
        <v>279633.08648406336</v>
      </c>
      <c r="AA21" s="96">
        <f t="shared" si="9"/>
        <v>16108.359002667561</v>
      </c>
      <c r="AB21" s="97">
        <f t="shared" si="10"/>
        <v>38391.600314118055</v>
      </c>
      <c r="AD21" s="98">
        <f t="shared" si="11"/>
        <v>14392400.978446105</v>
      </c>
      <c r="AE21" s="216"/>
    </row>
    <row r="22" spans="1:36" ht="16.2" thickBot="1" x14ac:dyDescent="0.35">
      <c r="A22" s="82">
        <f t="shared" si="12"/>
        <v>2028</v>
      </c>
      <c r="B22" s="83">
        <f>'[4]Szenario 1'!$H22</f>
        <v>12793.827782198468</v>
      </c>
      <c r="C22" s="83">
        <f>'[4]Szenario 1'!$K22</f>
        <v>1324.6729285688293</v>
      </c>
      <c r="D22" s="84">
        <f>'[4]Szenario 2'!$H22</f>
        <v>13503.988264570315</v>
      </c>
      <c r="E22" s="84">
        <f>'[4]Szenario 2'!$K22</f>
        <v>1398.2029449136103</v>
      </c>
      <c r="F22" s="85">
        <f>'[4]Szenario 3'!$H22</f>
        <v>14179.160986181081</v>
      </c>
      <c r="G22" s="86">
        <f>'[4]Szenario 3'!$K22</f>
        <v>1468.110328509189</v>
      </c>
      <c r="H22" s="191"/>
      <c r="I22" s="102">
        <f>'[5]Szenario 1'!$F22</f>
        <v>5.0208311077876294E-3</v>
      </c>
      <c r="J22" s="103">
        <f>'[5]Szenario 2'!$F22</f>
        <v>1.0763257482675578E-2</v>
      </c>
      <c r="K22" s="104">
        <f>'[5]Szenario 3'!$F22</f>
        <v>1.4018691588785047E-2</v>
      </c>
      <c r="L22" s="191"/>
      <c r="M22" s="105">
        <f>'[6]E-Auto'!$E20*(1/100)</f>
        <v>0.26569741935483882</v>
      </c>
      <c r="O22" s="91">
        <f t="shared" si="0"/>
        <v>13503.988264570315</v>
      </c>
      <c r="P22" s="92">
        <f t="shared" si="1"/>
        <v>1413.2521632227508</v>
      </c>
      <c r="Q22" s="191"/>
      <c r="R22" s="93">
        <f t="shared" si="2"/>
        <v>1</v>
      </c>
      <c r="S22" s="94">
        <f t="shared" si="3"/>
        <v>1</v>
      </c>
      <c r="T22" s="191"/>
      <c r="U22" s="95">
        <f t="shared" si="4"/>
        <v>8.5496327685946005E-2</v>
      </c>
      <c r="V22" s="94">
        <f t="shared" si="5"/>
        <v>8.8666666743040468E-2</v>
      </c>
      <c r="W22" s="191"/>
      <c r="X22" s="55">
        <f t="shared" si="6"/>
        <v>4000</v>
      </c>
      <c r="Y22" s="96">
        <f t="shared" si="7"/>
        <v>14183797.717070591</v>
      </c>
      <c r="Z22" s="96">
        <f t="shared" si="8"/>
        <v>282211.56460273289</v>
      </c>
      <c r="AA22" s="96">
        <f t="shared" si="9"/>
        <v>15864.707145219611</v>
      </c>
      <c r="AB22" s="97">
        <f t="shared" si="10"/>
        <v>38745.049967915627</v>
      </c>
      <c r="AD22" s="98">
        <f t="shared" si="11"/>
        <v>14524619.038786458</v>
      </c>
      <c r="AE22" s="216"/>
      <c r="AF22" s="113" t="s">
        <v>63</v>
      </c>
      <c r="AG22" s="59"/>
      <c r="AH22" s="60"/>
    </row>
    <row r="23" spans="1:36" ht="16.2" thickTop="1" x14ac:dyDescent="0.3">
      <c r="A23" s="82">
        <f t="shared" si="12"/>
        <v>2029</v>
      </c>
      <c r="B23" s="83">
        <f>'[4]Szenario 1'!$H23</f>
        <v>12858.063430715009</v>
      </c>
      <c r="C23" s="83">
        <f>'[4]Szenario 1'!$K23</f>
        <v>1331.3238876162318</v>
      </c>
      <c r="D23" s="84">
        <f>'[4]Szenario 2'!$H23</f>
        <v>13627.403953284507</v>
      </c>
      <c r="E23" s="84">
        <f>'[4]Szenario 2'!$K23</f>
        <v>1410.9814053230778</v>
      </c>
      <c r="F23" s="85">
        <f>'[4]Szenario 3'!$H23</f>
        <v>14358.841068362839</v>
      </c>
      <c r="G23" s="86">
        <f>'[4]Szenario 3'!$K23</f>
        <v>1486.7144042182883</v>
      </c>
      <c r="H23" s="191"/>
      <c r="I23" s="102">
        <f>'[5]Szenario 1'!$F23</f>
        <v>4.9957482993197282E-3</v>
      </c>
      <c r="J23" s="103">
        <f>'[5]Szenario 2'!$F23</f>
        <v>1.0648643392006224E-2</v>
      </c>
      <c r="K23" s="104">
        <f>'[5]Szenario 3'!$F23</f>
        <v>1.3824884792626729E-2</v>
      </c>
      <c r="L23" s="191"/>
      <c r="M23" s="105">
        <f>'[6]E-Auto'!$E21*(1/100)</f>
        <v>0.29452935483870979</v>
      </c>
      <c r="O23" s="91">
        <f t="shared" si="0"/>
        <v>13627.403953284507</v>
      </c>
      <c r="P23" s="92">
        <f t="shared" si="1"/>
        <v>1426.0064431411149</v>
      </c>
      <c r="Q23" s="191"/>
      <c r="R23" s="93">
        <f t="shared" si="2"/>
        <v>1</v>
      </c>
      <c r="S23" s="94">
        <f t="shared" si="3"/>
        <v>1</v>
      </c>
      <c r="T23" s="191"/>
      <c r="U23" s="95">
        <f t="shared" si="4"/>
        <v>8.5496358527774735E-2</v>
      </c>
      <c r="V23" s="94">
        <f t="shared" si="5"/>
        <v>8.8666666745835038E-2</v>
      </c>
      <c r="W23" s="191"/>
      <c r="X23" s="55">
        <f t="shared" si="6"/>
        <v>4000</v>
      </c>
      <c r="Y23" s="96">
        <f t="shared" si="7"/>
        <v>14313328.052958086</v>
      </c>
      <c r="Z23" s="96">
        <f t="shared" si="8"/>
        <v>284790.04502609343</v>
      </c>
      <c r="AA23" s="96">
        <f t="shared" si="9"/>
        <v>15613.885998387261</v>
      </c>
      <c r="AB23" s="97">
        <f t="shared" si="10"/>
        <v>39098.501727235795</v>
      </c>
      <c r="AD23" s="98">
        <f t="shared" si="11"/>
        <v>14656830.485709803</v>
      </c>
      <c r="AE23" s="216"/>
      <c r="AF23" s="116" t="s">
        <v>65</v>
      </c>
      <c r="AG23" s="68"/>
      <c r="AH23" s="69"/>
    </row>
    <row r="24" spans="1:36" ht="15.6" x14ac:dyDescent="0.3">
      <c r="A24" s="82">
        <f t="shared" si="12"/>
        <v>2030</v>
      </c>
      <c r="B24" s="83">
        <f>'[4]Szenario 1'!$H24</f>
        <v>12922.299079231549</v>
      </c>
      <c r="C24" s="83">
        <f>'[4]Szenario 1'!$K24</f>
        <v>1337.9748466636345</v>
      </c>
      <c r="D24" s="84">
        <f>'[4]Szenario 2'!$H24</f>
        <v>13750.819641998702</v>
      </c>
      <c r="E24" s="84">
        <f>'[4]Szenario 2'!$K24</f>
        <v>1423.7598657325454</v>
      </c>
      <c r="F24" s="85">
        <f>'[4]Szenario 3'!$H24</f>
        <v>14538.521150544595</v>
      </c>
      <c r="G24" s="86">
        <f>'[4]Szenario 3'!$K24</f>
        <v>1505.3184799273872</v>
      </c>
      <c r="H24" s="191"/>
      <c r="I24" s="102">
        <f>'[5]Szenario 1'!$F24</f>
        <v>4.9709148598625066E-3</v>
      </c>
      <c r="J24" s="103">
        <f>'[5]Szenario 2'!$F24</f>
        <v>1.0536444551359153E-2</v>
      </c>
      <c r="K24" s="104">
        <f>'[5]Szenario 3'!$F24</f>
        <v>1.3636363636363636E-2</v>
      </c>
      <c r="L24" s="191"/>
      <c r="M24" s="105">
        <f>'[6]E-Auto'!$E22*(1/100)</f>
        <v>0.32336129032258071</v>
      </c>
      <c r="O24" s="91">
        <f t="shared" si="0"/>
        <v>13750.819641998702</v>
      </c>
      <c r="P24" s="92">
        <f t="shared" si="1"/>
        <v>1438.7612326122869</v>
      </c>
      <c r="Q24" s="191"/>
      <c r="R24" s="93">
        <f t="shared" si="2"/>
        <v>1</v>
      </c>
      <c r="S24" s="94">
        <f t="shared" si="3"/>
        <v>1</v>
      </c>
      <c r="T24" s="191"/>
      <c r="U24" s="95">
        <f t="shared" si="4"/>
        <v>8.5496390219035642E-2</v>
      </c>
      <c r="V24" s="94">
        <f t="shared" si="5"/>
        <v>8.8666666748705728E-2</v>
      </c>
      <c r="W24" s="191"/>
      <c r="X24" s="55">
        <f t="shared" si="6"/>
        <v>4000</v>
      </c>
      <c r="Y24" s="96">
        <f t="shared" si="7"/>
        <v>14442858.935679669</v>
      </c>
      <c r="Z24" s="96">
        <f t="shared" si="8"/>
        <v>287368.52768129529</v>
      </c>
      <c r="AA24" s="96">
        <f t="shared" si="9"/>
        <v>15355.895562170523</v>
      </c>
      <c r="AB24" s="97">
        <f t="shared" si="10"/>
        <v>39451.955525524412</v>
      </c>
      <c r="AD24" s="98">
        <f t="shared" si="11"/>
        <v>14789035.314448658</v>
      </c>
      <c r="AE24" s="216"/>
      <c r="AF24" s="118" t="s">
        <v>68</v>
      </c>
      <c r="AG24" s="54">
        <v>5</v>
      </c>
      <c r="AH24" s="69" t="s">
        <v>69</v>
      </c>
    </row>
    <row r="25" spans="1:36" ht="15.6" x14ac:dyDescent="0.3">
      <c r="A25" s="82">
        <f t="shared" si="12"/>
        <v>2031</v>
      </c>
      <c r="B25" s="83">
        <f>'[4]Szenario 1'!$H25</f>
        <v>12986.534727748087</v>
      </c>
      <c r="C25" s="83">
        <f>'[4]Szenario 1'!$K25</f>
        <v>1344.6258057110367</v>
      </c>
      <c r="D25" s="84">
        <f>'[4]Szenario 2'!$H25</f>
        <v>13874.235330712894</v>
      </c>
      <c r="E25" s="84">
        <f>'[4]Szenario 2'!$K25</f>
        <v>1436.5383261420129</v>
      </c>
      <c r="F25" s="85">
        <f>'[4]Szenario 3'!$H25</f>
        <v>14718.201232726351</v>
      </c>
      <c r="G25" s="86">
        <f>'[4]Szenario 3'!$K25</f>
        <v>1523.9225556364863</v>
      </c>
      <c r="H25" s="191"/>
      <c r="I25" s="102">
        <f>'[5]Szenario 1'!$F25</f>
        <v>4.9463270890338874E-3</v>
      </c>
      <c r="J25" s="103">
        <f>'[5]Szenario 2'!$F25</f>
        <v>1.0426585412302418E-2</v>
      </c>
      <c r="K25" s="104">
        <f>'[5]Szenario 3'!$F25</f>
        <v>1.3452914798206279E-2</v>
      </c>
      <c r="L25" s="191"/>
      <c r="M25" s="105">
        <f>'[6]E-Auto'!$E23*(1/100)</f>
        <v>0.35219322580645168</v>
      </c>
      <c r="O25" s="91">
        <f t="shared" si="0"/>
        <v>13874.235330712894</v>
      </c>
      <c r="P25" s="92">
        <f t="shared" si="1"/>
        <v>1451.5165156975786</v>
      </c>
      <c r="Q25" s="191"/>
      <c r="R25" s="93">
        <f t="shared" si="2"/>
        <v>1</v>
      </c>
      <c r="S25" s="94">
        <f t="shared" si="3"/>
        <v>1</v>
      </c>
      <c r="T25" s="191"/>
      <c r="U25" s="95">
        <f t="shared" si="4"/>
        <v>8.5496422775183822E-2</v>
      </c>
      <c r="V25" s="94">
        <f t="shared" si="5"/>
        <v>8.8666666751653897E-2</v>
      </c>
      <c r="W25" s="191"/>
      <c r="X25" s="55">
        <f t="shared" si="6"/>
        <v>4000</v>
      </c>
      <c r="Y25" s="96">
        <f t="shared" si="7"/>
        <v>14572390.361158736</v>
      </c>
      <c r="Z25" s="96">
        <f t="shared" si="8"/>
        <v>289947.01249852695</v>
      </c>
      <c r="AA25" s="96">
        <f t="shared" si="9"/>
        <v>15090.73583656938</v>
      </c>
      <c r="AB25" s="97">
        <f t="shared" si="10"/>
        <v>39805.411299003041</v>
      </c>
      <c r="AD25" s="98">
        <f t="shared" si="11"/>
        <v>14921233.520792836</v>
      </c>
      <c r="AE25" s="216"/>
      <c r="AF25" s="118" t="s">
        <v>72</v>
      </c>
      <c r="AG25" s="54" t="s">
        <v>99</v>
      </c>
      <c r="AH25" s="69" t="s">
        <v>69</v>
      </c>
    </row>
    <row r="26" spans="1:36" ht="16.2" thickBot="1" x14ac:dyDescent="0.35">
      <c r="A26" s="82">
        <f t="shared" si="12"/>
        <v>2032</v>
      </c>
      <c r="B26" s="83">
        <f>'[4]Szenario 1'!$H26</f>
        <v>13050.770376264627</v>
      </c>
      <c r="C26" s="83">
        <f>'[4]Szenario 1'!$K26</f>
        <v>1351.2767647584394</v>
      </c>
      <c r="D26" s="84">
        <f>'[4]Szenario 2'!$H26</f>
        <v>13997.651019427089</v>
      </c>
      <c r="E26" s="84">
        <f>'[4]Szenario 2'!$K26</f>
        <v>1449.3167865514806</v>
      </c>
      <c r="F26" s="85">
        <f>'[4]Szenario 3'!$H26</f>
        <v>14897.881314908107</v>
      </c>
      <c r="G26" s="86">
        <f>'[4]Szenario 3'!$K26</f>
        <v>1542.5266313455852</v>
      </c>
      <c r="H26" s="191"/>
      <c r="I26" s="102">
        <f>'[5]Szenario 1'!$F26</f>
        <v>4.9219813593046396E-3</v>
      </c>
      <c r="J26" s="103">
        <f>'[5]Szenario 2'!$F26</f>
        <v>1.0318993544739198E-2</v>
      </c>
      <c r="K26" s="104">
        <f>'[5]Szenario 3'!$F26</f>
        <v>1.3274336283185841E-2</v>
      </c>
      <c r="L26" s="191"/>
      <c r="M26" s="105">
        <f>'[6]E-Auto'!$E24*(1/100)</f>
        <v>0.38102516129032266</v>
      </c>
      <c r="O26" s="91">
        <f t="shared" si="0"/>
        <v>13997.651019427089</v>
      </c>
      <c r="P26" s="92">
        <f t="shared" si="1"/>
        <v>1464.2722771161875</v>
      </c>
      <c r="Q26" s="191"/>
      <c r="R26" s="93">
        <f t="shared" si="2"/>
        <v>1</v>
      </c>
      <c r="S26" s="94">
        <f t="shared" si="3"/>
        <v>1</v>
      </c>
      <c r="T26" s="191"/>
      <c r="U26" s="95">
        <f t="shared" si="4"/>
        <v>8.5496456211813746E-2</v>
      </c>
      <c r="V26" s="94">
        <f t="shared" si="5"/>
        <v>8.8666666754680948E-2</v>
      </c>
      <c r="W26" s="191"/>
      <c r="X26" s="55">
        <f t="shared" si="6"/>
        <v>4000</v>
      </c>
      <c r="Y26" s="96">
        <f t="shared" si="7"/>
        <v>14701922.325848363</v>
      </c>
      <c r="Z26" s="96">
        <f t="shared" si="8"/>
        <v>292525.49941085861</v>
      </c>
      <c r="AA26" s="96">
        <f t="shared" si="9"/>
        <v>14818.406821583851</v>
      </c>
      <c r="AB26" s="97">
        <f t="shared" si="10"/>
        <v>40158.868986525755</v>
      </c>
      <c r="AD26" s="98">
        <f t="shared" si="11"/>
        <v>15053425.101067333</v>
      </c>
      <c r="AE26" s="216"/>
      <c r="AF26" s="119" t="s">
        <v>75</v>
      </c>
      <c r="AG26" s="108">
        <v>850</v>
      </c>
      <c r="AH26" s="110" t="s">
        <v>100</v>
      </c>
    </row>
    <row r="27" spans="1:36" ht="16.2" thickBot="1" x14ac:dyDescent="0.35">
      <c r="A27" s="82">
        <f t="shared" si="12"/>
        <v>2033</v>
      </c>
      <c r="B27" s="83">
        <f>'[4]Szenario 1'!$H27</f>
        <v>13115.006024781167</v>
      </c>
      <c r="C27" s="83">
        <f>'[4]Szenario 1'!$K27</f>
        <v>1357.9277238058419</v>
      </c>
      <c r="D27" s="84">
        <f>'[4]Szenario 2'!$H27</f>
        <v>14121.066708141281</v>
      </c>
      <c r="E27" s="84">
        <f>'[4]Szenario 2'!$K27</f>
        <v>1462.0952469609481</v>
      </c>
      <c r="F27" s="85">
        <f>'[4]Szenario 3'!$H27</f>
        <v>15077.561397089865</v>
      </c>
      <c r="G27" s="86">
        <f>'[4]Szenario 3'!$K27</f>
        <v>1561.1307070546845</v>
      </c>
      <c r="H27" s="191"/>
      <c r="I27" s="102">
        <f>'[5]Szenario 1'!$F27</f>
        <v>4.8978741142142561E-3</v>
      </c>
      <c r="J27" s="103">
        <f>'[5]Szenario 2'!$F27</f>
        <v>1.0213599477660667E-2</v>
      </c>
      <c r="K27" s="104">
        <f>'[5]Szenario 3'!$F27</f>
        <v>1.3100436681222707E-2</v>
      </c>
      <c r="L27" s="191"/>
      <c r="M27" s="105">
        <f>'[6]E-Auto'!$E25*(1/100)</f>
        <v>0.40985709677419369</v>
      </c>
      <c r="O27" s="91">
        <f t="shared" si="0"/>
        <v>14121.066708141281</v>
      </c>
      <c r="P27" s="92">
        <f t="shared" si="1"/>
        <v>1477.0285022115986</v>
      </c>
      <c r="Q27" s="191"/>
      <c r="R27" s="93">
        <f t="shared" si="2"/>
        <v>1</v>
      </c>
      <c r="S27" s="94">
        <f t="shared" si="3"/>
        <v>1</v>
      </c>
      <c r="T27" s="191"/>
      <c r="U27" s="95">
        <f t="shared" si="4"/>
        <v>8.5496490544659173E-2</v>
      </c>
      <c r="V27" s="94">
        <f t="shared" si="5"/>
        <v>8.8666666757788254E-2</v>
      </c>
      <c r="W27" s="191"/>
      <c r="X27" s="55">
        <f t="shared" si="6"/>
        <v>4000</v>
      </c>
      <c r="Y27" s="96">
        <f t="shared" si="7"/>
        <v>14831454.826710841</v>
      </c>
      <c r="Z27" s="96">
        <f t="shared" si="8"/>
        <v>295103.98835409456</v>
      </c>
      <c r="AA27" s="96">
        <f t="shared" si="9"/>
        <v>14538.908517213917</v>
      </c>
      <c r="AB27" s="97">
        <f t="shared" si="10"/>
        <v>40512.328529444712</v>
      </c>
      <c r="AD27" s="98">
        <f t="shared" si="11"/>
        <v>15185610.052111594</v>
      </c>
      <c r="AE27" s="216"/>
    </row>
    <row r="28" spans="1:36" ht="16.2" thickBot="1" x14ac:dyDescent="0.35">
      <c r="A28" s="82">
        <f t="shared" si="12"/>
        <v>2034</v>
      </c>
      <c r="B28" s="83">
        <f>'[4]Szenario 1'!$H28</f>
        <v>13179.241673297707</v>
      </c>
      <c r="C28" s="83">
        <f>'[4]Szenario 1'!$K28</f>
        <v>1364.5786828532446</v>
      </c>
      <c r="D28" s="84">
        <f>'[4]Szenario 2'!$H28</f>
        <v>14244.482396855472</v>
      </c>
      <c r="E28" s="84">
        <f>'[4]Szenario 2'!$K28</f>
        <v>1474.8737073704156</v>
      </c>
      <c r="F28" s="85">
        <f>'[4]Szenario 3'!$H28</f>
        <v>15257.241479271621</v>
      </c>
      <c r="G28" s="86">
        <f>'[4]Szenario 3'!$K28</f>
        <v>1579.7347827637834</v>
      </c>
      <c r="H28" s="191"/>
      <c r="I28" s="102">
        <f>'[5]Szenario 1'!$F28</f>
        <v>4.8740018666390125E-3</v>
      </c>
      <c r="J28" s="103">
        <f>'[5]Szenario 2'!$F28</f>
        <v>1.0110336549559116E-2</v>
      </c>
      <c r="K28" s="104">
        <f>'[5]Szenario 3'!$F28</f>
        <v>1.2931034482758621E-2</v>
      </c>
      <c r="L28" s="191"/>
      <c r="M28" s="105">
        <f>'[6]E-Auto'!$E26*(1/100)</f>
        <v>0.43868903225806466</v>
      </c>
      <c r="O28" s="91">
        <f t="shared" si="0"/>
        <v>14244.482396855472</v>
      </c>
      <c r="P28" s="92">
        <f t="shared" si="1"/>
        <v>1489.7851769200265</v>
      </c>
      <c r="Q28" s="191"/>
      <c r="R28" s="93">
        <f t="shared" si="2"/>
        <v>1</v>
      </c>
      <c r="S28" s="94">
        <f t="shared" si="3"/>
        <v>1</v>
      </c>
      <c r="T28" s="191"/>
      <c r="U28" s="95">
        <f t="shared" si="4"/>
        <v>8.5496525789593242E-2</v>
      </c>
      <c r="V28" s="94">
        <f t="shared" si="5"/>
        <v>8.8666666760977231E-2</v>
      </c>
      <c r="W28" s="191"/>
      <c r="X28" s="55">
        <f t="shared" si="6"/>
        <v>4000</v>
      </c>
      <c r="Y28" s="96">
        <f t="shared" si="7"/>
        <v>14960987.861198539</v>
      </c>
      <c r="Z28" s="96">
        <f t="shared" si="8"/>
        <v>297682.47926663555</v>
      </c>
      <c r="AA28" s="96">
        <f t="shared" si="9"/>
        <v>14252.240923459582</v>
      </c>
      <c r="AB28" s="97">
        <f t="shared" si="10"/>
        <v>40865.789871483874</v>
      </c>
      <c r="AD28" s="98">
        <f t="shared" si="11"/>
        <v>15317788.371260118</v>
      </c>
      <c r="AE28" s="216"/>
      <c r="AF28" s="113" t="s">
        <v>77</v>
      </c>
      <c r="AG28" s="59"/>
      <c r="AH28" s="59"/>
      <c r="AI28" s="60"/>
    </row>
    <row r="29" spans="1:36" ht="16.2" thickTop="1" x14ac:dyDescent="0.3">
      <c r="A29" s="82">
        <f t="shared" si="12"/>
        <v>2035</v>
      </c>
      <c r="B29" s="83">
        <f>'[4]Szenario 1'!$H29</f>
        <v>13243.477321814247</v>
      </c>
      <c r="C29" s="83">
        <f>'[4]Szenario 1'!$K29</f>
        <v>1371.229641900647</v>
      </c>
      <c r="D29" s="84">
        <f>'[4]Szenario 2'!$H29</f>
        <v>14367.898085569666</v>
      </c>
      <c r="E29" s="84">
        <f>'[4]Szenario 2'!$K29</f>
        <v>1487.6521677798833</v>
      </c>
      <c r="F29" s="85">
        <f>'[4]Szenario 3'!$H29</f>
        <v>15436.921561453377</v>
      </c>
      <c r="G29" s="86">
        <f>'[4]Szenario 3'!$K29</f>
        <v>1598.3388584728825</v>
      </c>
      <c r="H29" s="191"/>
      <c r="I29" s="102">
        <f>'[5]Szenario 1'!$F29</f>
        <v>4.8503611971104227E-3</v>
      </c>
      <c r="J29" s="103">
        <f>'[5]Szenario 2'!$F29</f>
        <v>1.0009140767824496E-2</v>
      </c>
      <c r="K29" s="104">
        <f>'[5]Szenario 3'!$F29</f>
        <v>1.276595744680851E-2</v>
      </c>
      <c r="L29" s="191"/>
      <c r="M29" s="105">
        <f>'[6]E-Auto'!$E27*(1/100)</f>
        <v>0.46752096774193563</v>
      </c>
      <c r="O29" s="91">
        <f t="shared" si="0"/>
        <v>14367.898085569666</v>
      </c>
      <c r="P29" s="92">
        <f t="shared" si="1"/>
        <v>1502.5422877407514</v>
      </c>
      <c r="Q29" s="191"/>
      <c r="R29" s="93">
        <f t="shared" si="2"/>
        <v>1</v>
      </c>
      <c r="S29" s="94">
        <f t="shared" si="3"/>
        <v>1</v>
      </c>
      <c r="T29" s="191"/>
      <c r="U29" s="95">
        <f t="shared" si="4"/>
        <v>8.549656196262842E-2</v>
      </c>
      <c r="V29" s="94">
        <f t="shared" si="5"/>
        <v>8.8666666764249308E-2</v>
      </c>
      <c r="W29" s="191"/>
      <c r="X29" s="55">
        <f t="shared" si="6"/>
        <v>4000</v>
      </c>
      <c r="Y29" s="96">
        <f t="shared" si="7"/>
        <v>15090521.427236041</v>
      </c>
      <c r="Z29" s="96">
        <f t="shared" si="8"/>
        <v>300260.97208934842</v>
      </c>
      <c r="AA29" s="96">
        <f t="shared" si="9"/>
        <v>13958.404040320864</v>
      </c>
      <c r="AB29" s="97">
        <f t="shared" si="10"/>
        <v>41219.252958620316</v>
      </c>
      <c r="AD29" s="98">
        <f t="shared" si="11"/>
        <v>15449960.056324331</v>
      </c>
      <c r="AE29" s="216"/>
      <c r="AF29" s="116" t="s">
        <v>78</v>
      </c>
      <c r="AG29" s="54">
        <v>19.7</v>
      </c>
      <c r="AH29" s="68" t="s">
        <v>76</v>
      </c>
      <c r="AI29" s="69"/>
    </row>
    <row r="30" spans="1:36" ht="15.6" x14ac:dyDescent="0.3">
      <c r="A30" s="82">
        <f t="shared" si="12"/>
        <v>2036</v>
      </c>
      <c r="B30" s="83">
        <f>'[4]Szenario 1'!$H30</f>
        <v>13307.712970330787</v>
      </c>
      <c r="C30" s="83">
        <f>'[4]Szenario 1'!$K30</f>
        <v>1377.8806009480497</v>
      </c>
      <c r="D30" s="84">
        <f>'[4]Szenario 2'!$H30</f>
        <v>14491.313774283859</v>
      </c>
      <c r="E30" s="84">
        <f>'[4]Szenario 2'!$K30</f>
        <v>1500.4306281893507</v>
      </c>
      <c r="F30" s="85">
        <f>'[4]Szenario 3'!$H30</f>
        <v>15616.601643635135</v>
      </c>
      <c r="G30" s="86">
        <f>'[4]Szenario 3'!$K30</f>
        <v>1616.9429341819816</v>
      </c>
      <c r="H30" s="191"/>
      <c r="I30" s="102">
        <f>'[5]Szenario 1'!$F30</f>
        <v>4.8269487521823973E-3</v>
      </c>
      <c r="J30" s="103">
        <f>'[5]Szenario 2'!$F30</f>
        <v>9.9099506765011995E-3</v>
      </c>
      <c r="K30" s="104">
        <f>'[5]Szenario 3'!$F30</f>
        <v>1.2605042016806723E-2</v>
      </c>
      <c r="L30" s="191"/>
      <c r="M30" s="105">
        <f>'[6]E-Auto'!$E28*(1/100)</f>
        <v>0.49635290322580661</v>
      </c>
      <c r="O30" s="91">
        <f t="shared" si="0"/>
        <v>14491.313774283859</v>
      </c>
      <c r="P30" s="92">
        <f t="shared" si="1"/>
        <v>1515.2998217082188</v>
      </c>
      <c r="Q30" s="191"/>
      <c r="R30" s="93">
        <f t="shared" si="2"/>
        <v>1</v>
      </c>
      <c r="S30" s="94">
        <f t="shared" si="3"/>
        <v>1</v>
      </c>
      <c r="T30" s="191"/>
      <c r="U30" s="95">
        <f>($AI$15/$AG$20)*(1+0.15*(O30/$AG$18)^4)+$AI$33</f>
        <v>0.11882993241324984</v>
      </c>
      <c r="V30" s="94">
        <f>($AI$7/$AG$12)*(1+0.15*(P30/$AG$10)^4)+$AI$32</f>
        <v>0.12200000010093925</v>
      </c>
      <c r="W30" s="191"/>
      <c r="X30" s="55">
        <f t="shared" si="6"/>
        <v>4000</v>
      </c>
      <c r="Y30" s="96">
        <f t="shared" si="7"/>
        <v>21140569.859149057</v>
      </c>
      <c r="Z30" s="96">
        <f t="shared" si="8"/>
        <v>302839.46676544403</v>
      </c>
      <c r="AA30" s="96">
        <f t="shared" si="9"/>
        <v>13657.397867797745</v>
      </c>
      <c r="AB30" s="97">
        <f t="shared" si="10"/>
        <v>41572.717738972518</v>
      </c>
      <c r="AD30" s="98">
        <f t="shared" si="11"/>
        <v>21502639.441521272</v>
      </c>
      <c r="AE30" s="216"/>
      <c r="AF30" s="81" t="s">
        <v>79</v>
      </c>
      <c r="AG30" s="54">
        <f>AG29*1.6</f>
        <v>31.52</v>
      </c>
      <c r="AH30" s="68" t="s">
        <v>76</v>
      </c>
      <c r="AI30" s="69"/>
    </row>
    <row r="31" spans="1:36" ht="16.2" thickBot="1" x14ac:dyDescent="0.35">
      <c r="A31" s="82">
        <f t="shared" si="12"/>
        <v>2037</v>
      </c>
      <c r="B31" s="83">
        <f>'[4]Szenario 1'!$H31</f>
        <v>13371.948618847327</v>
      </c>
      <c r="C31" s="83">
        <f>'[4]Szenario 1'!$K31</f>
        <v>1384.5315599954522</v>
      </c>
      <c r="D31" s="84">
        <f>'[4]Szenario 2'!$H31</f>
        <v>14614.729462998052</v>
      </c>
      <c r="E31" s="84">
        <f>'[4]Szenario 2'!$K31</f>
        <v>1513.2090885988182</v>
      </c>
      <c r="F31" s="85">
        <f>'[4]Szenario 3'!$H31</f>
        <v>15796.281725816891</v>
      </c>
      <c r="G31" s="86">
        <f>'[4]Szenario 3'!$K31</f>
        <v>1635.5470098910807</v>
      </c>
      <c r="H31" s="191"/>
      <c r="I31" s="102">
        <f>'[5]Szenario 1'!$F31</f>
        <v>4.8037612428454618E-3</v>
      </c>
      <c r="J31" s="103">
        <f>'[5]Szenario 2'!$F31</f>
        <v>9.8127072318308084E-3</v>
      </c>
      <c r="K31" s="104">
        <f>'[5]Szenario 3'!$F31</f>
        <v>1.2448132780082987E-2</v>
      </c>
      <c r="L31" s="191"/>
      <c r="M31" s="105">
        <f>'[6]E-Auto'!$E29*(1/100)</f>
        <v>0.52518483870967758</v>
      </c>
      <c r="O31" s="91">
        <f t="shared" si="0"/>
        <v>14614.729462998052</v>
      </c>
      <c r="P31" s="92">
        <f t="shared" si="1"/>
        <v>1528.0577663657839</v>
      </c>
      <c r="Q31" s="191"/>
      <c r="R31" s="93">
        <f t="shared" si="2"/>
        <v>1</v>
      </c>
      <c r="S31" s="94">
        <f t="shared" si="3"/>
        <v>1</v>
      </c>
      <c r="T31" s="191"/>
      <c r="U31" s="95">
        <f t="shared" ref="U31:U54" si="13">($AI$15/$AG$20)*(1+0.15*(O31/$AG$18)^4)+$AI$33</f>
        <v>0.11882997049108195</v>
      </c>
      <c r="V31" s="94">
        <f t="shared" ref="V31:V54" si="14">($AI$7/$AG$12)*(1+0.15*(P31/$AG$10)^4)+$AI$32</f>
        <v>0.12200000010438182</v>
      </c>
      <c r="W31" s="191"/>
      <c r="X31" s="55">
        <f t="shared" si="6"/>
        <v>4000</v>
      </c>
      <c r="Y31" s="96">
        <f t="shared" si="7"/>
        <v>21320491.444418184</v>
      </c>
      <c r="Z31" s="96">
        <f t="shared" si="8"/>
        <v>305417.9632403623</v>
      </c>
      <c r="AA31" s="96">
        <f t="shared" si="9"/>
        <v>13349.222405890227</v>
      </c>
      <c r="AB31" s="97">
        <f t="shared" si="10"/>
        <v>41926.184162695426</v>
      </c>
      <c r="AD31" s="98">
        <f t="shared" si="11"/>
        <v>21685184.814227134</v>
      </c>
      <c r="AE31" s="216"/>
      <c r="AF31" s="121" t="s">
        <v>80</v>
      </c>
      <c r="AG31" s="54"/>
      <c r="AH31" s="54" t="s">
        <v>101</v>
      </c>
      <c r="AI31" s="101" t="s">
        <v>102</v>
      </c>
    </row>
    <row r="32" spans="1:36" ht="15.6" x14ac:dyDescent="0.3">
      <c r="A32" s="82">
        <f t="shared" si="12"/>
        <v>2038</v>
      </c>
      <c r="B32" s="83">
        <f>'[4]Szenario 1'!$H32</f>
        <v>13436.184267363868</v>
      </c>
      <c r="C32" s="83">
        <f>'[4]Szenario 1'!$K32</f>
        <v>1391.1825190428547</v>
      </c>
      <c r="D32" s="84">
        <f>'[4]Szenario 2'!$H32</f>
        <v>14738.145151712242</v>
      </c>
      <c r="E32" s="84">
        <f>'[4]Szenario 2'!$K32</f>
        <v>1525.9875490082854</v>
      </c>
      <c r="F32" s="85">
        <f>'[4]Szenario 3'!$H32</f>
        <v>15975.961807998649</v>
      </c>
      <c r="G32" s="86">
        <f>'[4]Szenario 3'!$K32</f>
        <v>1654.1510856001801</v>
      </c>
      <c r="H32" s="191"/>
      <c r="I32" s="102">
        <f>'[5]Szenario 1'!$F32</f>
        <v>4.7807954429864713E-3</v>
      </c>
      <c r="J32" s="103">
        <f>'[5]Szenario 2'!$F32</f>
        <v>9.7173536850512499E-3</v>
      </c>
      <c r="K32" s="104">
        <f>'[5]Szenario 3'!$F32</f>
        <v>1.2295081967213115E-2</v>
      </c>
      <c r="L32" s="191"/>
      <c r="M32" s="105">
        <f>'[6]E-Auto'!$E30*(1/100)</f>
        <v>0.55401677419354856</v>
      </c>
      <c r="O32" s="91">
        <f t="shared" si="0"/>
        <v>14738.145151712242</v>
      </c>
      <c r="P32" s="92">
        <f t="shared" si="1"/>
        <v>1540.8161097409834</v>
      </c>
      <c r="Q32" s="191"/>
      <c r="R32" s="93">
        <f t="shared" si="2"/>
        <v>1</v>
      </c>
      <c r="S32" s="94">
        <f t="shared" si="3"/>
        <v>1</v>
      </c>
      <c r="T32" s="191"/>
      <c r="U32" s="95">
        <f t="shared" si="13"/>
        <v>0.11883000954588856</v>
      </c>
      <c r="V32" s="94">
        <f t="shared" si="14"/>
        <v>0.12200000010791183</v>
      </c>
      <c r="W32" s="191"/>
      <c r="X32" s="55">
        <f t="shared" si="6"/>
        <v>4000</v>
      </c>
      <c r="Y32" s="96">
        <f t="shared" si="7"/>
        <v>21500413.653246947</v>
      </c>
      <c r="Z32" s="96">
        <f t="shared" si="8"/>
        <v>307996.46146166371</v>
      </c>
      <c r="AA32" s="96">
        <f t="shared" si="9"/>
        <v>13033.877654598318</v>
      </c>
      <c r="AB32" s="97">
        <f t="shared" si="10"/>
        <v>42279.652181881364</v>
      </c>
      <c r="AD32" s="98">
        <f t="shared" si="11"/>
        <v>21867723.644545089</v>
      </c>
      <c r="AE32" s="216"/>
      <c r="AF32" s="118" t="s">
        <v>78</v>
      </c>
      <c r="AG32" s="68"/>
      <c r="AH32" s="54">
        <f>5/60</f>
        <v>8.3333333333333329E-2</v>
      </c>
      <c r="AI32" s="68">
        <f>7/60</f>
        <v>0.11666666666666667</v>
      </c>
      <c r="AJ32" s="60" t="s">
        <v>81</v>
      </c>
    </row>
    <row r="33" spans="1:36" ht="16.2" thickBot="1" x14ac:dyDescent="0.35">
      <c r="A33" s="82">
        <f t="shared" si="12"/>
        <v>2039</v>
      </c>
      <c r="B33" s="83">
        <f>'[4]Szenario 1'!$H33</f>
        <v>13500.419915880406</v>
      </c>
      <c r="C33" s="83">
        <f>'[4]Szenario 1'!$K33</f>
        <v>1397.8334780902571</v>
      </c>
      <c r="D33" s="84">
        <f>'[4]Szenario 2'!$H33</f>
        <v>14861.560840426435</v>
      </c>
      <c r="E33" s="84">
        <f>'[4]Szenario 2'!$K33</f>
        <v>1538.7660094177529</v>
      </c>
      <c r="F33" s="85">
        <f>'[4]Szenario 3'!$H33</f>
        <v>16155.641890180405</v>
      </c>
      <c r="G33" s="86">
        <f>'[4]Szenario 3'!$K33</f>
        <v>1672.7551613092789</v>
      </c>
      <c r="H33" s="191"/>
      <c r="I33" s="102">
        <f>'[5]Szenario 1'!$F33</f>
        <v>4.7580481878922859E-3</v>
      </c>
      <c r="J33" s="103">
        <f>'[5]Szenario 2'!$F33</f>
        <v>9.6238354719634378E-3</v>
      </c>
      <c r="K33" s="104">
        <f>'[5]Szenario 3'!$F33</f>
        <v>1.2145748987854251E-2</v>
      </c>
      <c r="L33" s="191"/>
      <c r="M33" s="105">
        <f>'[6]E-Auto'!$E31*(1/100)</f>
        <v>0.58284870967741953</v>
      </c>
      <c r="O33" s="91">
        <f t="shared" si="0"/>
        <v>14861.560840426435</v>
      </c>
      <c r="P33" s="92">
        <f t="shared" si="1"/>
        <v>1553.5748403222392</v>
      </c>
      <c r="Q33" s="191"/>
      <c r="R33" s="93">
        <f t="shared" si="2"/>
        <v>1</v>
      </c>
      <c r="S33" s="94">
        <f t="shared" si="3"/>
        <v>1</v>
      </c>
      <c r="T33" s="191"/>
      <c r="U33" s="95">
        <f t="shared" si="13"/>
        <v>0.11883004959423948</v>
      </c>
      <c r="V33" s="94">
        <f t="shared" si="14"/>
        <v>0.12200000011153073</v>
      </c>
      <c r="W33" s="191"/>
      <c r="X33" s="55">
        <f t="shared" si="6"/>
        <v>4000</v>
      </c>
      <c r="Y33" s="96">
        <f t="shared" si="7"/>
        <v>21680336.482531592</v>
      </c>
      <c r="Z33" s="96">
        <f t="shared" si="8"/>
        <v>310574.96137892775</v>
      </c>
      <c r="AA33" s="96">
        <f t="shared" si="9"/>
        <v>12711.363613922013</v>
      </c>
      <c r="AB33" s="97">
        <f t="shared" si="10"/>
        <v>42633.12175046694</v>
      </c>
      <c r="AD33" s="98">
        <f t="shared" si="11"/>
        <v>22050255.929274909</v>
      </c>
      <c r="AE33" s="216"/>
      <c r="AF33" s="122" t="s">
        <v>79</v>
      </c>
      <c r="AG33" s="109"/>
      <c r="AH33" s="108">
        <f>5/60</f>
        <v>8.3333333333333329E-2</v>
      </c>
      <c r="AI33" s="109">
        <f>7/60</f>
        <v>0.11666666666666667</v>
      </c>
      <c r="AJ33" s="110" t="s">
        <v>81</v>
      </c>
    </row>
    <row r="34" spans="1:36" ht="16.2" thickBot="1" x14ac:dyDescent="0.35">
      <c r="A34" s="82">
        <f t="shared" si="12"/>
        <v>2040</v>
      </c>
      <c r="B34" s="83">
        <f>'[4]Szenario 1'!$H34</f>
        <v>13564.655564396946</v>
      </c>
      <c r="C34" s="83">
        <f>'[4]Szenario 1'!$K34</f>
        <v>1404.4844371376596</v>
      </c>
      <c r="D34" s="84">
        <f>'[4]Szenario 2'!$H34</f>
        <v>14984.976529140627</v>
      </c>
      <c r="E34" s="84">
        <f>'[4]Szenario 2'!$K34</f>
        <v>1551.5444698272204</v>
      </c>
      <c r="F34" s="85">
        <f>'[4]Szenario 3'!$H34</f>
        <v>16335.321972362161</v>
      </c>
      <c r="G34" s="86">
        <f>'[4]Szenario 3'!$K34</f>
        <v>1691.3592370183781</v>
      </c>
      <c r="H34" s="191"/>
      <c r="I34" s="102">
        <f>'[5]Szenario 1'!$F34</f>
        <v>4.7355163727959698E-3</v>
      </c>
      <c r="J34" s="103">
        <f>'[5]Szenario 2'!$F34</f>
        <v>9.5321001088139283E-3</v>
      </c>
      <c r="K34" s="104">
        <f>'[5]Szenario 3'!$F34</f>
        <v>1.2E-2</v>
      </c>
      <c r="L34" s="191"/>
      <c r="M34" s="105">
        <f>'[6]E-Auto'!$E32*(1/100)</f>
        <v>0.6116806451612905</v>
      </c>
      <c r="O34" s="91">
        <f t="shared" si="0"/>
        <v>14984.976529140627</v>
      </c>
      <c r="P34" s="92">
        <f t="shared" si="1"/>
        <v>1566.3339470368901</v>
      </c>
      <c r="Q34" s="191"/>
      <c r="R34" s="93">
        <f t="shared" si="2"/>
        <v>1</v>
      </c>
      <c r="S34" s="94">
        <f t="shared" si="3"/>
        <v>1</v>
      </c>
      <c r="T34" s="191"/>
      <c r="U34" s="95">
        <f t="shared" si="13"/>
        <v>0.11883009065284388</v>
      </c>
      <c r="V34" s="94">
        <f t="shared" si="14"/>
        <v>0.12200000011524</v>
      </c>
      <c r="W34" s="191"/>
      <c r="X34" s="55">
        <f t="shared" si="6"/>
        <v>4000</v>
      </c>
      <c r="Y34" s="96">
        <f t="shared" si="7"/>
        <v>21860259.929671533</v>
      </c>
      <c r="Z34" s="96">
        <f t="shared" si="8"/>
        <v>313153.46294365596</v>
      </c>
      <c r="AA34" s="96">
        <f t="shared" si="9"/>
        <v>12381.680283861309</v>
      </c>
      <c r="AB34" s="97">
        <f t="shared" si="10"/>
        <v>42986.592824145046</v>
      </c>
      <c r="AD34" s="98">
        <f t="shared" si="11"/>
        <v>22232781.665723197</v>
      </c>
      <c r="AE34" s="216"/>
    </row>
    <row r="35" spans="1:36" ht="16.2" thickBot="1" x14ac:dyDescent="0.35">
      <c r="A35" s="82">
        <f t="shared" si="12"/>
        <v>2041</v>
      </c>
      <c r="B35" s="83">
        <f>'[4]Szenario 1'!$H35</f>
        <v>13628.891212913486</v>
      </c>
      <c r="C35" s="83">
        <f>'[4]Szenario 1'!$K35</f>
        <v>1411.1353961850623</v>
      </c>
      <c r="D35" s="84">
        <f>'[4]Szenario 2'!$H35</f>
        <v>15108.392217854818</v>
      </c>
      <c r="E35" s="84">
        <f>'[4]Szenario 2'!$K35</f>
        <v>1564.3229302366879</v>
      </c>
      <c r="F35" s="85">
        <f>'[4]Szenario 3'!$H35</f>
        <v>16515.002054543915</v>
      </c>
      <c r="G35" s="86">
        <f>'[4]Szenario 3'!$K35</f>
        <v>1709.9633127274767</v>
      </c>
      <c r="H35" s="191"/>
      <c r="I35" s="102">
        <f>'[5]Szenario 1'!$F35</f>
        <v>4.7131969514640996E-3</v>
      </c>
      <c r="J35" s="103">
        <f>'[5]Szenario 2'!$F35</f>
        <v>9.4420970940760542E-3</v>
      </c>
      <c r="K35" s="104">
        <f>'[5]Szenario 3'!$F35</f>
        <v>1.1857707509881422E-2</v>
      </c>
      <c r="L35" s="191"/>
      <c r="M35" s="105">
        <f>'[6]E-Auto'!$E33*(1/100)</f>
        <v>0.64051258064516148</v>
      </c>
      <c r="O35" s="91">
        <f t="shared" si="0"/>
        <v>15108.392217854818</v>
      </c>
      <c r="P35" s="92">
        <f t="shared" si="1"/>
        <v>1579.0934192304721</v>
      </c>
      <c r="Q35" s="191"/>
      <c r="R35" s="93">
        <f t="shared" si="2"/>
        <v>1</v>
      </c>
      <c r="S35" s="94">
        <f t="shared" si="3"/>
        <v>1</v>
      </c>
      <c r="T35" s="191"/>
      <c r="U35" s="95">
        <f t="shared" si="13"/>
        <v>0.11883013273855023</v>
      </c>
      <c r="V35" s="94">
        <f t="shared" si="14"/>
        <v>0.12200000011904115</v>
      </c>
      <c r="W35" s="191"/>
      <c r="X35" s="55">
        <f t="shared" si="6"/>
        <v>4000</v>
      </c>
      <c r="Y35" s="96">
        <f t="shared" si="7"/>
        <v>22040183.992552157</v>
      </c>
      <c r="Z35" s="96">
        <f t="shared" si="8"/>
        <v>315731.96610918193</v>
      </c>
      <c r="AA35" s="96">
        <f t="shared" si="9"/>
        <v>12044.827664416209</v>
      </c>
      <c r="AB35" s="97">
        <f t="shared" si="10"/>
        <v>43340.065360281973</v>
      </c>
      <c r="AD35" s="98">
        <f t="shared" si="11"/>
        <v>22415300.851686038</v>
      </c>
      <c r="AE35" s="216"/>
      <c r="AF35" s="113" t="s">
        <v>82</v>
      </c>
      <c r="AG35" s="59"/>
      <c r="AH35" s="60"/>
    </row>
    <row r="36" spans="1:36" ht="16.2" thickTop="1" x14ac:dyDescent="0.3">
      <c r="A36" s="82">
        <f t="shared" si="12"/>
        <v>2042</v>
      </c>
      <c r="B36" s="83">
        <f>'[4]Szenario 1'!$H36</f>
        <v>13693.126861430024</v>
      </c>
      <c r="C36" s="83">
        <f>'[4]Szenario 1'!$K36</f>
        <v>1417.7863552324645</v>
      </c>
      <c r="D36" s="84">
        <f>'[4]Szenario 2'!$H36</f>
        <v>15231.807906569011</v>
      </c>
      <c r="E36" s="84">
        <f>'[4]Szenario 2'!$K36</f>
        <v>1577.1013906461553</v>
      </c>
      <c r="F36" s="85">
        <f>'[4]Szenario 3'!$H36</f>
        <v>16694.682136725674</v>
      </c>
      <c r="G36" s="86">
        <f>'[4]Szenario 3'!$K36</f>
        <v>1728.5673884365763</v>
      </c>
      <c r="H36" s="191"/>
      <c r="I36" s="102">
        <f>'[5]Szenario 1'!$F36</f>
        <v>4.6910869348238344E-3</v>
      </c>
      <c r="J36" s="103">
        <f>'[5]Szenario 2'!$F36</f>
        <v>9.3537778157433901E-3</v>
      </c>
      <c r="K36" s="104">
        <f>'[5]Szenario 3'!$F36</f>
        <v>1.171875E-2</v>
      </c>
      <c r="L36" s="191"/>
      <c r="M36" s="105">
        <f>'[6]E-Auto'!$E34*(1/100)</f>
        <v>0.66934451612903245</v>
      </c>
      <c r="O36" s="91">
        <f t="shared" si="0"/>
        <v>15231.807906569011</v>
      </c>
      <c r="P36" s="92">
        <f t="shared" si="1"/>
        <v>1591.8532466471593</v>
      </c>
      <c r="Q36" s="191"/>
      <c r="R36" s="93">
        <f t="shared" si="2"/>
        <v>1</v>
      </c>
      <c r="S36" s="94">
        <f t="shared" si="3"/>
        <v>1</v>
      </c>
      <c r="T36" s="191"/>
      <c r="U36" s="95">
        <f t="shared" si="13"/>
        <v>0.11883017586834632</v>
      </c>
      <c r="V36" s="94">
        <f t="shared" si="14"/>
        <v>0.12200000012293567</v>
      </c>
      <c r="W36" s="191"/>
      <c r="X36" s="55">
        <f t="shared" si="6"/>
        <v>4000</v>
      </c>
      <c r="Y36" s="96">
        <f t="shared" si="7"/>
        <v>22220108.669528667</v>
      </c>
      <c r="Z36" s="96">
        <f t="shared" si="8"/>
        <v>318310.47083058517</v>
      </c>
      <c r="AA36" s="96">
        <f t="shared" si="9"/>
        <v>11700.805755586716</v>
      </c>
      <c r="AB36" s="97">
        <f t="shared" si="10"/>
        <v>43693.539317839211</v>
      </c>
      <c r="AD36" s="98">
        <f t="shared" si="11"/>
        <v>22597813.485432677</v>
      </c>
      <c r="AE36" s="216"/>
      <c r="AF36" s="116" t="s">
        <v>78</v>
      </c>
      <c r="AG36" s="54">
        <v>0.15</v>
      </c>
      <c r="AH36" s="69" t="s">
        <v>83</v>
      </c>
    </row>
    <row r="37" spans="1:36" ht="16.2" thickBot="1" x14ac:dyDescent="0.35">
      <c r="A37" s="82">
        <f t="shared" si="12"/>
        <v>2043</v>
      </c>
      <c r="B37" s="83">
        <f>'[4]Szenario 1'!$H37</f>
        <v>13757.362509946563</v>
      </c>
      <c r="C37" s="83">
        <f>'[4]Szenario 1'!$K37</f>
        <v>1424.437314279867</v>
      </c>
      <c r="D37" s="84">
        <f>'[4]Szenario 2'!$H37</f>
        <v>15355.223595283205</v>
      </c>
      <c r="E37" s="84">
        <f>'[4]Szenario 2'!$K37</f>
        <v>1589.879851055623</v>
      </c>
      <c r="F37" s="85">
        <f>'[4]Szenario 3'!$H37</f>
        <v>16874.36221890743</v>
      </c>
      <c r="G37" s="86">
        <f>'[4]Szenario 3'!$K37</f>
        <v>1747.1714641456751</v>
      </c>
      <c r="H37" s="191"/>
      <c r="I37" s="102">
        <f>'[5]Szenario 1'!$F37</f>
        <v>4.6691833896284523E-3</v>
      </c>
      <c r="J37" s="103">
        <f>'[5]Szenario 2'!$F37</f>
        <v>9.2670954637779288E-3</v>
      </c>
      <c r="K37" s="104">
        <f>'[5]Szenario 3'!$F37</f>
        <v>1.1583011583011582E-2</v>
      </c>
      <c r="L37" s="191"/>
      <c r="M37" s="105">
        <f>'[6]E-Auto'!$E35*(1/100)</f>
        <v>0.69817645161290343</v>
      </c>
      <c r="O37" s="91">
        <f t="shared" si="0"/>
        <v>15355.223595283205</v>
      </c>
      <c r="P37" s="92">
        <f t="shared" si="1"/>
        <v>1604.6134194112926</v>
      </c>
      <c r="Q37" s="191"/>
      <c r="R37" s="93">
        <f t="shared" si="2"/>
        <v>1</v>
      </c>
      <c r="S37" s="94">
        <f t="shared" si="3"/>
        <v>1</v>
      </c>
      <c r="T37" s="191"/>
      <c r="U37" s="95">
        <f t="shared" si="13"/>
        <v>0.11883022005935936</v>
      </c>
      <c r="V37" s="94">
        <f t="shared" si="14"/>
        <v>0.12200000012692509</v>
      </c>
      <c r="W37" s="191"/>
      <c r="X37" s="55">
        <f t="shared" si="6"/>
        <v>4000</v>
      </c>
      <c r="Y37" s="96">
        <f t="shared" si="7"/>
        <v>22400033.959410861</v>
      </c>
      <c r="Z37" s="96">
        <f t="shared" si="8"/>
        <v>320888.97706461023</v>
      </c>
      <c r="AA37" s="96">
        <f t="shared" si="9"/>
        <v>11349.614557372826</v>
      </c>
      <c r="AB37" s="97">
        <f t="shared" si="10"/>
        <v>44047.014657299427</v>
      </c>
      <c r="AD37" s="98">
        <f t="shared" si="11"/>
        <v>22780319.565690145</v>
      </c>
      <c r="AE37" s="216"/>
      <c r="AF37" s="119" t="s">
        <v>79</v>
      </c>
      <c r="AG37" s="108">
        <v>0.7</v>
      </c>
      <c r="AH37" s="110" t="s">
        <v>83</v>
      </c>
    </row>
    <row r="38" spans="1:36" ht="16.2" thickBot="1" x14ac:dyDescent="0.35">
      <c r="A38" s="82">
        <f t="shared" si="12"/>
        <v>2044</v>
      </c>
      <c r="B38" s="83">
        <f>'[4]Szenario 1'!$H38</f>
        <v>13821.598158463101</v>
      </c>
      <c r="C38" s="83">
        <f>'[4]Szenario 1'!$K38</f>
        <v>1431.0882733272695</v>
      </c>
      <c r="D38" s="84">
        <f>'[4]Szenario 2'!$H38</f>
        <v>15478.639283997396</v>
      </c>
      <c r="E38" s="84">
        <f>'[4]Szenario 2'!$K38</f>
        <v>1602.6583114650903</v>
      </c>
      <c r="F38" s="85">
        <f>'[4]Szenario 3'!$H38</f>
        <v>17054.042301089186</v>
      </c>
      <c r="G38" s="86">
        <f>'[4]Szenario 3'!$K38</f>
        <v>1765.7755398547743</v>
      </c>
      <c r="H38" s="191"/>
      <c r="I38" s="102">
        <f>'[5]Szenario 1'!$F38</f>
        <v>4.6474834371600911E-3</v>
      </c>
      <c r="J38" s="103">
        <f>'[5]Szenario 2'!$F38</f>
        <v>9.1820049473816615E-3</v>
      </c>
      <c r="K38" s="104">
        <f>'[5]Szenario 3'!$F38</f>
        <v>1.1450381679389313E-2</v>
      </c>
      <c r="L38" s="191"/>
      <c r="M38" s="105">
        <f>'[6]E-Auto'!$E36*(1/100)</f>
        <v>0.7270083870967744</v>
      </c>
      <c r="O38" s="91">
        <f t="shared" si="0"/>
        <v>15478.639283997396</v>
      </c>
      <c r="P38" s="92">
        <f t="shared" si="1"/>
        <v>1617.3739280099251</v>
      </c>
      <c r="Q38" s="191"/>
      <c r="R38" s="93">
        <f t="shared" si="2"/>
        <v>1</v>
      </c>
      <c r="S38" s="94">
        <f t="shared" si="3"/>
        <v>1</v>
      </c>
      <c r="T38" s="191"/>
      <c r="U38" s="95">
        <f t="shared" si="13"/>
        <v>0.11883026532885582</v>
      </c>
      <c r="V38" s="94">
        <f t="shared" si="14"/>
        <v>0.12200000013101094</v>
      </c>
      <c r="W38" s="191"/>
      <c r="X38" s="55">
        <f t="shared" si="6"/>
        <v>4000</v>
      </c>
      <c r="Y38" s="96">
        <f t="shared" si="7"/>
        <v>22579959.861448806</v>
      </c>
      <c r="Z38" s="96">
        <f t="shared" si="8"/>
        <v>323467.48476959026</v>
      </c>
      <c r="AA38" s="96">
        <f t="shared" si="9"/>
        <v>10991.254069774541</v>
      </c>
      <c r="AB38" s="97">
        <f t="shared" si="10"/>
        <v>44400.491340596702</v>
      </c>
      <c r="AD38" s="98">
        <f t="shared" si="11"/>
        <v>22962819.091628768</v>
      </c>
      <c r="AE38" s="216"/>
    </row>
    <row r="39" spans="1:36" ht="16.2" thickBot="1" x14ac:dyDescent="0.35">
      <c r="A39" s="82">
        <f t="shared" si="12"/>
        <v>2045</v>
      </c>
      <c r="B39" s="83">
        <f>'[4]Szenario 1'!$H39</f>
        <v>13885.833806979641</v>
      </c>
      <c r="C39" s="83">
        <f>'[4]Szenario 1'!$K39</f>
        <v>1437.7392323746719</v>
      </c>
      <c r="D39" s="84">
        <f>'[4]Szenario 2'!$H39</f>
        <v>15602.054972711589</v>
      </c>
      <c r="E39" s="84">
        <f>'[4]Szenario 2'!$K39</f>
        <v>1615.4367718745577</v>
      </c>
      <c r="F39" s="85">
        <f>'[4]Szenario 3'!$H39</f>
        <v>17233.722383270942</v>
      </c>
      <c r="G39" s="86">
        <f>'[4]Szenario 3'!$K39</f>
        <v>1784.3796155638734</v>
      </c>
      <c r="H39" s="191"/>
      <c r="I39" s="102">
        <f>'[5]Szenario 1'!$F39</f>
        <v>4.6259842519685039E-3</v>
      </c>
      <c r="J39" s="103">
        <f>'[5]Szenario 2'!$F39</f>
        <v>9.0984628167843796E-3</v>
      </c>
      <c r="K39" s="104">
        <f>'[5]Szenario 3'!$F39</f>
        <v>1.1320754716981131E-2</v>
      </c>
      <c r="L39" s="191"/>
      <c r="M39" s="105">
        <f>'[6]E-Auto'!$E37*(1/100)</f>
        <v>0.75584032258064537</v>
      </c>
      <c r="O39" s="91">
        <f t="shared" si="0"/>
        <v>15602.054972711589</v>
      </c>
      <c r="P39" s="92">
        <f t="shared" si="1"/>
        <v>1630.1347632763245</v>
      </c>
      <c r="Q39" s="191"/>
      <c r="R39" s="93">
        <f t="shared" si="2"/>
        <v>1</v>
      </c>
      <c r="S39" s="94">
        <f t="shared" si="3"/>
        <v>1</v>
      </c>
      <c r="T39" s="191"/>
      <c r="U39" s="95">
        <f t="shared" si="13"/>
        <v>0.11883031169424153</v>
      </c>
      <c r="V39" s="94">
        <f t="shared" si="14"/>
        <v>0.12200000013519476</v>
      </c>
      <c r="W39" s="191"/>
      <c r="X39" s="55">
        <f t="shared" si="6"/>
        <v>4000</v>
      </c>
      <c r="Y39" s="96">
        <f t="shared" si="7"/>
        <v>22759886.375319369</v>
      </c>
      <c r="Z39" s="96">
        <f t="shared" si="8"/>
        <v>326045.99390537513</v>
      </c>
      <c r="AA39" s="96">
        <f t="shared" si="9"/>
        <v>10625.724292791858</v>
      </c>
      <c r="AB39" s="97">
        <f t="shared" si="10"/>
        <v>44753.969331050481</v>
      </c>
      <c r="AD39" s="98">
        <f t="shared" si="11"/>
        <v>23145312.06284859</v>
      </c>
      <c r="AE39" s="216"/>
      <c r="AF39" s="113" t="s">
        <v>63</v>
      </c>
      <c r="AG39" s="59"/>
      <c r="AH39" s="123" t="s">
        <v>84</v>
      </c>
    </row>
    <row r="40" spans="1:36" ht="16.2" thickTop="1" x14ac:dyDescent="0.3">
      <c r="A40" s="82">
        <f t="shared" si="12"/>
        <v>2046</v>
      </c>
      <c r="B40" s="83">
        <f>'[4]Szenario 1'!$H40</f>
        <v>13950.069455496181</v>
      </c>
      <c r="C40" s="83">
        <f>'[4]Szenario 1'!$K40</f>
        <v>1444.3901914220744</v>
      </c>
      <c r="D40" s="84">
        <f>'[4]Szenario 2'!$H40</f>
        <v>15725.470661425783</v>
      </c>
      <c r="E40" s="84">
        <f>'[4]Szenario 2'!$K40</f>
        <v>1628.2152322840254</v>
      </c>
      <c r="F40" s="85">
        <f>'[4]Szenario 3'!$H40</f>
        <v>17413.402465452702</v>
      </c>
      <c r="G40" s="86">
        <f>'[4]Szenario 3'!$K40</f>
        <v>1802.9836912729727</v>
      </c>
      <c r="H40" s="191"/>
      <c r="I40" s="102">
        <f>'[5]Szenario 1'!$F40</f>
        <v>4.604683060644656E-3</v>
      </c>
      <c r="J40" s="103">
        <f>'[5]Szenario 2'!$F40</f>
        <v>9.0164271892626286E-3</v>
      </c>
      <c r="K40" s="104">
        <f>'[5]Szenario 3'!$F40</f>
        <v>1.1194029850746268E-2</v>
      </c>
      <c r="L40" s="191"/>
      <c r="M40" s="105">
        <f>'[6]E-Auto'!$E38*(1/100)</f>
        <v>0.78467225806451635</v>
      </c>
      <c r="O40" s="91">
        <f t="shared" si="0"/>
        <v>15725.470661425783</v>
      </c>
      <c r="P40" s="92">
        <f t="shared" si="1"/>
        <v>1642.8959163743627</v>
      </c>
      <c r="Q40" s="191"/>
      <c r="R40" s="93">
        <f t="shared" si="2"/>
        <v>1</v>
      </c>
      <c r="S40" s="94">
        <f t="shared" si="3"/>
        <v>1</v>
      </c>
      <c r="T40" s="191"/>
      <c r="U40" s="95">
        <f t="shared" si="13"/>
        <v>0.11883035917306169</v>
      </c>
      <c r="V40" s="94">
        <f t="shared" si="14"/>
        <v>0.12200000013947809</v>
      </c>
      <c r="W40" s="191"/>
      <c r="X40" s="55">
        <f t="shared" si="6"/>
        <v>4000</v>
      </c>
      <c r="Y40" s="96">
        <f t="shared" si="7"/>
        <v>22939813.501113493</v>
      </c>
      <c r="Z40" s="96">
        <f t="shared" si="8"/>
        <v>328624.50443326274</v>
      </c>
      <c r="AA40" s="96">
        <f t="shared" si="9"/>
        <v>10253.025226424781</v>
      </c>
      <c r="AB40" s="97">
        <f t="shared" si="10"/>
        <v>45107.448593303132</v>
      </c>
      <c r="AD40" s="98">
        <f t="shared" si="11"/>
        <v>23327798.479366485</v>
      </c>
      <c r="AE40" s="216"/>
      <c r="AF40" s="116" t="s">
        <v>85</v>
      </c>
      <c r="AG40" s="54">
        <v>3.4500000000000003E-2</v>
      </c>
      <c r="AH40" s="69" t="s">
        <v>83</v>
      </c>
    </row>
    <row r="41" spans="1:36" ht="16.2" thickBot="1" x14ac:dyDescent="0.35">
      <c r="A41" s="82">
        <f t="shared" si="12"/>
        <v>2047</v>
      </c>
      <c r="B41" s="83">
        <f>'[4]Szenario 1'!$H41</f>
        <v>14014.305104012723</v>
      </c>
      <c r="C41" s="83">
        <f>'[4]Szenario 1'!$K41</f>
        <v>1451.0411504694773</v>
      </c>
      <c r="D41" s="84">
        <f>'[4]Szenario 2'!$H41</f>
        <v>15848.886350139976</v>
      </c>
      <c r="E41" s="84">
        <f>'[4]Szenario 2'!$K41</f>
        <v>1640.9936926934929</v>
      </c>
      <c r="F41" s="85">
        <f>'[4]Szenario 3'!$H41</f>
        <v>17593.082547634458</v>
      </c>
      <c r="G41" s="86">
        <f>'[4]Szenario 3'!$K41</f>
        <v>1821.5877669820716</v>
      </c>
      <c r="H41" s="191"/>
      <c r="I41" s="102">
        <f>'[5]Szenario 1'!$F41</f>
        <v>4.5835771406280475E-3</v>
      </c>
      <c r="J41" s="103">
        <f>'[5]Szenario 2'!$F41</f>
        <v>8.9358576791251833E-3</v>
      </c>
      <c r="K41" s="104">
        <f>'[5]Szenario 3'!$F41</f>
        <v>1.107011070110701E-2</v>
      </c>
      <c r="L41" s="191"/>
      <c r="M41" s="105">
        <f>'[6]E-Auto'!$E39*(1/100)</f>
        <v>0.81350419354838732</v>
      </c>
      <c r="O41" s="91">
        <f t="shared" si="0"/>
        <v>15848.886350139976</v>
      </c>
      <c r="P41" s="92">
        <f t="shared" si="1"/>
        <v>1655.657378783744</v>
      </c>
      <c r="Q41" s="191"/>
      <c r="R41" s="93">
        <f t="shared" si="2"/>
        <v>1</v>
      </c>
      <c r="S41" s="94">
        <f t="shared" si="3"/>
        <v>1</v>
      </c>
      <c r="T41" s="191"/>
      <c r="U41" s="95">
        <f t="shared" si="13"/>
        <v>0.11883040778300076</v>
      </c>
      <c r="V41" s="94">
        <f t="shared" si="14"/>
        <v>0.12200000014386253</v>
      </c>
      <c r="W41" s="191"/>
      <c r="X41" s="55">
        <f t="shared" si="6"/>
        <v>4000</v>
      </c>
      <c r="Y41" s="96">
        <f t="shared" si="7"/>
        <v>23119741.239324234</v>
      </c>
      <c r="Z41" s="96">
        <f t="shared" si="8"/>
        <v>331203.0163159339</v>
      </c>
      <c r="AA41" s="96">
        <f t="shared" si="9"/>
        <v>9873.1568706733087</v>
      </c>
      <c r="AB41" s="97">
        <f t="shared" si="10"/>
        <v>45460.929093260784</v>
      </c>
      <c r="AD41" s="98">
        <f t="shared" si="11"/>
        <v>23510278.341604102</v>
      </c>
      <c r="AE41" s="216"/>
      <c r="AF41" s="119" t="s">
        <v>86</v>
      </c>
      <c r="AG41" s="108">
        <v>1.49E-2</v>
      </c>
      <c r="AH41" s="110" t="s">
        <v>83</v>
      </c>
    </row>
    <row r="42" spans="1:36" ht="16.2" thickBot="1" x14ac:dyDescent="0.35">
      <c r="A42" s="82">
        <f t="shared" si="12"/>
        <v>2048</v>
      </c>
      <c r="B42" s="83">
        <f>'[4]Szenario 1'!$H42</f>
        <v>14078.540752529261</v>
      </c>
      <c r="C42" s="83">
        <f>'[4]Szenario 1'!$K42</f>
        <v>1457.6921095168796</v>
      </c>
      <c r="D42" s="84">
        <f>'[4]Szenario 2'!$H42</f>
        <v>15972.302038854168</v>
      </c>
      <c r="E42" s="84">
        <f>'[4]Szenario 2'!$K42</f>
        <v>1653.7721531029604</v>
      </c>
      <c r="F42" s="85">
        <f>'[4]Szenario 3'!$H42</f>
        <v>17772.762629816214</v>
      </c>
      <c r="G42" s="86">
        <f>'[4]Szenario 3'!$K42</f>
        <v>1840.1918426911707</v>
      </c>
      <c r="H42" s="191"/>
      <c r="I42" s="102">
        <f>'[5]Szenario 1'!$F42</f>
        <v>4.5626638190466948E-3</v>
      </c>
      <c r="J42" s="103">
        <f>'[5]Szenario 2'!$F42</f>
        <v>8.8567153314190964E-3</v>
      </c>
      <c r="K42" s="104">
        <f>'[5]Szenario 3'!$F42</f>
        <v>1.0948905109489052E-2</v>
      </c>
      <c r="L42" s="191"/>
      <c r="M42" s="105">
        <f>'[6]E-Auto'!$E40*(1/100)</f>
        <v>0.8423361290322583</v>
      </c>
      <c r="O42" s="91">
        <f t="shared" si="0"/>
        <v>15972.302038854168</v>
      </c>
      <c r="P42" s="92">
        <f t="shared" si="1"/>
        <v>1668.4191422860213</v>
      </c>
      <c r="Q42" s="191"/>
      <c r="R42" s="93">
        <f t="shared" si="2"/>
        <v>1</v>
      </c>
      <c r="S42" s="94">
        <f t="shared" si="3"/>
        <v>1</v>
      </c>
      <c r="T42" s="191"/>
      <c r="U42" s="95">
        <f t="shared" si="13"/>
        <v>0.11883045754188261</v>
      </c>
      <c r="V42" s="94">
        <f t="shared" si="14"/>
        <v>0.12200000014834962</v>
      </c>
      <c r="W42" s="191"/>
      <c r="X42" s="55">
        <f t="shared" si="6"/>
        <v>4000</v>
      </c>
      <c r="Y42" s="96">
        <f t="shared" si="7"/>
        <v>23299669.590835493</v>
      </c>
      <c r="Z42" s="96">
        <f t="shared" si="8"/>
        <v>333781.52951739199</v>
      </c>
      <c r="AA42" s="96">
        <f t="shared" si="9"/>
        <v>9486.1192255374408</v>
      </c>
      <c r="AB42" s="97">
        <f t="shared" si="10"/>
        <v>45814.410798037468</v>
      </c>
      <c r="AD42" s="98">
        <f t="shared" si="11"/>
        <v>23692751.650376465</v>
      </c>
      <c r="AE42" s="216"/>
    </row>
    <row r="43" spans="1:36" ht="15.6" x14ac:dyDescent="0.3">
      <c r="A43" s="82">
        <f t="shared" si="12"/>
        <v>2049</v>
      </c>
      <c r="B43" s="83">
        <f>'[4]Szenario 1'!$H43</f>
        <v>14142.776401045803</v>
      </c>
      <c r="C43" s="83">
        <f>'[4]Szenario 1'!$K43</f>
        <v>1464.3430685642822</v>
      </c>
      <c r="D43" s="84">
        <f>'[4]Szenario 2'!$H43</f>
        <v>16095.717727568361</v>
      </c>
      <c r="E43" s="84">
        <f>'[4]Szenario 2'!$K43</f>
        <v>1666.5506135124281</v>
      </c>
      <c r="F43" s="85">
        <f>'[4]Szenario 3'!$H43</f>
        <v>17952.44271199797</v>
      </c>
      <c r="G43" s="86">
        <f>'[4]Szenario 3'!$K43</f>
        <v>1858.7959184002698</v>
      </c>
      <c r="H43" s="191"/>
      <c r="I43" s="102">
        <f>'[5]Szenario 1'!$F43</f>
        <v>4.5419404715887129E-3</v>
      </c>
      <c r="J43" s="103">
        <f>'[5]Szenario 2'!$F43</f>
        <v>8.7789625591277159E-3</v>
      </c>
      <c r="K43" s="104">
        <f>'[5]Szenario 3'!$F43</f>
        <v>1.0830324909747292E-2</v>
      </c>
      <c r="L43" s="191"/>
      <c r="M43" s="105">
        <f>'[6]E-Auto'!$E41*(1/100)</f>
        <v>0.87116806451612927</v>
      </c>
      <c r="O43" s="91">
        <f t="shared" si="0"/>
        <v>16095.717727568361</v>
      </c>
      <c r="P43" s="92">
        <f t="shared" si="1"/>
        <v>1681.1811989513451</v>
      </c>
      <c r="Q43" s="191"/>
      <c r="R43" s="93">
        <f t="shared" si="2"/>
        <v>1</v>
      </c>
      <c r="S43" s="94">
        <f t="shared" si="3"/>
        <v>1</v>
      </c>
      <c r="T43" s="191"/>
      <c r="U43" s="95">
        <f t="shared" si="13"/>
        <v>0.11883050846767043</v>
      </c>
      <c r="V43" s="94">
        <f t="shared" si="14"/>
        <v>0.12200000015294099</v>
      </c>
      <c r="W43" s="191"/>
      <c r="X43" s="55">
        <f t="shared" si="6"/>
        <v>4000</v>
      </c>
      <c r="Y43" s="96">
        <f t="shared" si="7"/>
        <v>23479598.556911379</v>
      </c>
      <c r="Z43" s="96">
        <f t="shared" si="8"/>
        <v>336360.04400290415</v>
      </c>
      <c r="AA43" s="96">
        <f t="shared" si="9"/>
        <v>9091.9122910171754</v>
      </c>
      <c r="AB43" s="97">
        <f t="shared" si="10"/>
        <v>46167.893675902</v>
      </c>
      <c r="AD43" s="98">
        <f t="shared" si="11"/>
        <v>23875218.406881202</v>
      </c>
      <c r="AE43" s="216"/>
      <c r="AF43" s="124" t="s">
        <v>87</v>
      </c>
      <c r="AG43" s="59"/>
      <c r="AH43" s="123"/>
    </row>
    <row r="44" spans="1:36" ht="15.6" x14ac:dyDescent="0.3">
      <c r="A44" s="82">
        <f t="shared" si="12"/>
        <v>2050</v>
      </c>
      <c r="B44" s="83">
        <f>'[4]Szenario 1'!$H44</f>
        <v>14207.012049562343</v>
      </c>
      <c r="C44" s="83">
        <f>'[4]Szenario 1'!$K44</f>
        <v>1470.9940276116849</v>
      </c>
      <c r="D44" s="84">
        <f>'[4]Szenario 2'!$H44</f>
        <v>16219.133416282555</v>
      </c>
      <c r="E44" s="84">
        <f>'[4]Szenario 2'!$K44</f>
        <v>1679.3290739218955</v>
      </c>
      <c r="F44" s="85">
        <f>'[4]Szenario 3'!$H44</f>
        <v>18132.12279417973</v>
      </c>
      <c r="G44" s="86">
        <f>'[4]Szenario 3'!$K44</f>
        <v>1877.3999941093691</v>
      </c>
      <c r="H44" s="191"/>
      <c r="I44" s="102">
        <f>'[5]Szenario 1'!$F44</f>
        <v>4.5214045214045217E-3</v>
      </c>
      <c r="J44" s="103">
        <f>'[5]Szenario 2'!$F44</f>
        <v>8.7025630836479236E-3</v>
      </c>
      <c r="K44" s="104">
        <f>'[5]Szenario 3'!$F44</f>
        <v>1.0714285714285714E-2</v>
      </c>
      <c r="L44" s="191"/>
      <c r="M44" s="105">
        <f>'[6]E-Auto'!$E42*(1/100)</f>
        <v>0.9</v>
      </c>
      <c r="O44" s="91">
        <f t="shared" si="0"/>
        <v>16219.133416282555</v>
      </c>
      <c r="P44" s="92">
        <f t="shared" si="1"/>
        <v>1693.9435411259049</v>
      </c>
      <c r="Q44" s="191"/>
      <c r="R44" s="93">
        <f t="shared" si="2"/>
        <v>1</v>
      </c>
      <c r="S44" s="94">
        <f t="shared" si="3"/>
        <v>1</v>
      </c>
      <c r="T44" s="191"/>
      <c r="U44" s="95">
        <f t="shared" si="13"/>
        <v>0.11883056057846673</v>
      </c>
      <c r="V44" s="94">
        <f t="shared" si="14"/>
        <v>0.12200000015763822</v>
      </c>
      <c r="W44" s="191"/>
      <c r="X44" s="55">
        <f t="shared" si="6"/>
        <v>4000</v>
      </c>
      <c r="Y44" s="96">
        <f t="shared" si="7"/>
        <v>23659528.13918617</v>
      </c>
      <c r="Z44" s="96">
        <f t="shared" si="8"/>
        <v>338938.5597389469</v>
      </c>
      <c r="AA44" s="96">
        <f t="shared" si="9"/>
        <v>8690.5360671125181</v>
      </c>
      <c r="AB44" s="97">
        <f t="shared" si="10"/>
        <v>46521.377696227733</v>
      </c>
      <c r="AD44" s="98">
        <f t="shared" si="11"/>
        <v>24057678.612688456</v>
      </c>
      <c r="AE44" s="216"/>
      <c r="AF44" s="238" t="s">
        <v>88</v>
      </c>
      <c r="AG44" s="239"/>
      <c r="AH44" s="240"/>
    </row>
    <row r="45" spans="1:36" ht="15.6" x14ac:dyDescent="0.3">
      <c r="A45" s="82">
        <f t="shared" si="12"/>
        <v>2051</v>
      </c>
      <c r="B45" s="83">
        <f>'[4]Szenario 1'!$H45</f>
        <v>14271.247698078883</v>
      </c>
      <c r="C45" s="83">
        <f>'[4]Szenario 1'!$K45</f>
        <v>1477.6449866590874</v>
      </c>
      <c r="D45" s="84">
        <f>'[4]Szenario 2'!$H45</f>
        <v>16342.54910499675</v>
      </c>
      <c r="E45" s="84">
        <f>'[4]Szenario 2'!$K45</f>
        <v>1692.1075343313632</v>
      </c>
      <c r="F45" s="85">
        <f>'[4]Szenario 3'!$H45</f>
        <v>18311.802876361486</v>
      </c>
      <c r="G45" s="86">
        <f>'[4]Szenario 3'!$K45</f>
        <v>1896.004069818468</v>
      </c>
      <c r="H45" s="191"/>
      <c r="I45" s="102">
        <f>'[5]Szenario 1'!$F45</f>
        <v>4.50105343803869E-3</v>
      </c>
      <c r="J45" s="103">
        <f>'[5]Szenario 2'!$F45</f>
        <v>8.6274818783485668E-3</v>
      </c>
      <c r="K45" s="104">
        <f>'[5]Szenario 3'!$F45</f>
        <v>1.0600706713780919E-2</v>
      </c>
      <c r="L45" s="191"/>
      <c r="M45" s="105">
        <f>'[6]E-Auto'!$E43*(1/100)</f>
        <v>0.928831935483871</v>
      </c>
      <c r="O45" s="91">
        <f t="shared" si="0"/>
        <v>16342.54910499675</v>
      </c>
      <c r="P45" s="92">
        <f t="shared" si="1"/>
        <v>1706.706161420024</v>
      </c>
      <c r="Q45" s="191"/>
      <c r="R45" s="93">
        <f t="shared" si="2"/>
        <v>1</v>
      </c>
      <c r="S45" s="94">
        <f t="shared" si="3"/>
        <v>1</v>
      </c>
      <c r="T45" s="191"/>
      <c r="U45" s="95">
        <f t="shared" si="13"/>
        <v>0.11883061389251337</v>
      </c>
      <c r="V45" s="94">
        <f t="shared" si="14"/>
        <v>0.12200000016244293</v>
      </c>
      <c r="W45" s="191"/>
      <c r="X45" s="55">
        <f t="shared" si="6"/>
        <v>4000</v>
      </c>
      <c r="Y45" s="96">
        <f t="shared" si="7"/>
        <v>23839458.339654859</v>
      </c>
      <c r="Z45" s="96">
        <f t="shared" si="8"/>
        <v>341517.07669315324</v>
      </c>
      <c r="AA45" s="96">
        <f t="shared" si="9"/>
        <v>8281.9905538234616</v>
      </c>
      <c r="AB45" s="97">
        <f t="shared" si="10"/>
        <v>46874.862829445017</v>
      </c>
      <c r="AD45" s="98">
        <f t="shared" si="11"/>
        <v>24240132.269731283</v>
      </c>
      <c r="AE45" s="216"/>
      <c r="AF45" s="118" t="s">
        <v>89</v>
      </c>
      <c r="AG45" s="54">
        <v>15000</v>
      </c>
      <c r="AH45" s="69" t="s">
        <v>90</v>
      </c>
    </row>
    <row r="46" spans="1:36" ht="15.6" x14ac:dyDescent="0.3">
      <c r="A46" s="82">
        <f t="shared" si="12"/>
        <v>2052</v>
      </c>
      <c r="B46" s="83">
        <f>'[4]Szenario 1'!$H46</f>
        <v>14335.483346595423</v>
      </c>
      <c r="C46" s="83">
        <f>'[4]Szenario 1'!$K46</f>
        <v>1484.2959457064901</v>
      </c>
      <c r="D46" s="84">
        <f>'[4]Szenario 2'!$H46</f>
        <v>16465.964793710944</v>
      </c>
      <c r="E46" s="84">
        <f>'[4]Szenario 2'!$K46</f>
        <v>1704.8859947408309</v>
      </c>
      <c r="F46" s="85">
        <f>'[4]Szenario 3'!$H46</f>
        <v>18491.482958543242</v>
      </c>
      <c r="G46" s="86">
        <f>'[4]Szenario 3'!$K46</f>
        <v>1914.6081455275671</v>
      </c>
      <c r="H46" s="191"/>
      <c r="I46" s="102">
        <f>'[5]Szenario 1'!$F46</f>
        <v>4.4808847363905042E-3</v>
      </c>
      <c r="J46" s="103">
        <f>'[5]Szenario 2'!$F46</f>
        <v>8.5536851150255829E-3</v>
      </c>
      <c r="K46" s="104">
        <f>'[5]Szenario 3'!$F46</f>
        <v>1.048951048951049E-2</v>
      </c>
      <c r="L46" s="191"/>
      <c r="M46" s="105">
        <f>'[6]E-Auto'!$E44*(1/100)</f>
        <v>0.95766387096774197</v>
      </c>
      <c r="O46" s="91">
        <f t="shared" si="0"/>
        <v>16465.964793710944</v>
      </c>
      <c r="P46" s="92">
        <f t="shared" si="1"/>
        <v>1719.4690526968611</v>
      </c>
      <c r="Q46" s="191"/>
      <c r="R46" s="93">
        <f t="shared" si="2"/>
        <v>1</v>
      </c>
      <c r="S46" s="94">
        <f t="shared" si="3"/>
        <v>1</v>
      </c>
      <c r="T46" s="191"/>
      <c r="U46" s="95">
        <f t="shared" si="13"/>
        <v>0.11883066842819154</v>
      </c>
      <c r="V46" s="94">
        <f t="shared" si="14"/>
        <v>0.12200000016735675</v>
      </c>
      <c r="W46" s="191"/>
      <c r="X46" s="55">
        <f t="shared" si="6"/>
        <v>4000</v>
      </c>
      <c r="Y46" s="96">
        <f t="shared" si="7"/>
        <v>24019389.160664242</v>
      </c>
      <c r="Z46" s="96">
        <f t="shared" si="8"/>
        <v>344095.5948342639</v>
      </c>
      <c r="AA46" s="96">
        <f t="shared" si="9"/>
        <v>7866.2757511500104</v>
      </c>
      <c r="AB46" s="97">
        <f t="shared" si="10"/>
        <v>47228.349046995849</v>
      </c>
      <c r="AD46" s="98">
        <f t="shared" si="11"/>
        <v>24422579.380296651</v>
      </c>
      <c r="AE46" s="216"/>
      <c r="AF46" s="125"/>
      <c r="AG46" s="126">
        <f>'[7]Risikoschätzung '!$P$22</f>
        <v>3.8183974898599521E-6</v>
      </c>
      <c r="AH46" s="69" t="s">
        <v>91</v>
      </c>
    </row>
    <row r="47" spans="1:36" ht="15.6" x14ac:dyDescent="0.3">
      <c r="A47" s="82">
        <f t="shared" si="12"/>
        <v>2053</v>
      </c>
      <c r="B47" s="83">
        <f>'[4]Szenario 1'!$H47</f>
        <v>14399.718995111962</v>
      </c>
      <c r="C47" s="83">
        <f>'[4]Szenario 1'!$K47</f>
        <v>1490.9469047538923</v>
      </c>
      <c r="D47" s="84">
        <f>'[4]Szenario 2'!$H47</f>
        <v>16589.380482425138</v>
      </c>
      <c r="E47" s="84">
        <f>'[4]Szenario 2'!$K47</f>
        <v>1717.6644551502986</v>
      </c>
      <c r="F47" s="85">
        <f>'[4]Szenario 3'!$H47</f>
        <v>18671.163040724998</v>
      </c>
      <c r="G47" s="86">
        <f>'[4]Szenario 3'!$K47</f>
        <v>1933.2122212366662</v>
      </c>
      <c r="H47" s="191"/>
      <c r="I47" s="102">
        <f>'[5]Szenario 1'!$F47</f>
        <v>4.4608959757023534E-3</v>
      </c>
      <c r="J47" s="103">
        <f>'[5]Szenario 2'!$F47</f>
        <v>8.4811401130818684E-3</v>
      </c>
      <c r="K47" s="104">
        <f>'[5]Szenario 3'!$F47</f>
        <v>1.0380622837370242E-2</v>
      </c>
      <c r="L47" s="191"/>
      <c r="M47" s="105">
        <f>'[6]E-Auto'!$E45*(1/100)</f>
        <v>0.98649580645161294</v>
      </c>
      <c r="O47" s="91">
        <f t="shared" si="0"/>
        <v>16589.380482425138</v>
      </c>
      <c r="P47" s="92">
        <f t="shared" si="1"/>
        <v>1732.2322080616887</v>
      </c>
      <c r="Q47" s="191"/>
      <c r="R47" s="93">
        <f t="shared" si="2"/>
        <v>1</v>
      </c>
      <c r="S47" s="94">
        <f t="shared" si="3"/>
        <v>1</v>
      </c>
      <c r="T47" s="191"/>
      <c r="U47" s="95">
        <f t="shared" si="13"/>
        <v>0.11883072420402177</v>
      </c>
      <c r="V47" s="94">
        <f t="shared" si="14"/>
        <v>0.12200000017238133</v>
      </c>
      <c r="W47" s="191"/>
      <c r="X47" s="55">
        <f t="shared" si="6"/>
        <v>4000</v>
      </c>
      <c r="Y47" s="96">
        <f t="shared" si="7"/>
        <v>24199320.604904503</v>
      </c>
      <c r="Z47" s="96">
        <f t="shared" si="8"/>
        <v>346674.11413208005</v>
      </c>
      <c r="AA47" s="96">
        <f t="shared" si="9"/>
        <v>7443.3916590921635</v>
      </c>
      <c r="AB47" s="97">
        <f t="shared" si="10"/>
        <v>47581.836321291099</v>
      </c>
      <c r="AD47" s="98">
        <f t="shared" ref="AD47:AD54" si="15">SUM(X47:AB47)</f>
        <v>24605019.947016966</v>
      </c>
      <c r="AE47" s="216"/>
      <c r="AF47" s="125"/>
      <c r="AG47" s="126">
        <f>'[7]Risikoschätzung '!$P$26</f>
        <v>1.4614157752901537E-6</v>
      </c>
      <c r="AH47" s="69" t="s">
        <v>91</v>
      </c>
    </row>
    <row r="48" spans="1:36" ht="15.6" x14ac:dyDescent="0.3">
      <c r="A48" s="82">
        <f t="shared" si="12"/>
        <v>2054</v>
      </c>
      <c r="B48" s="83">
        <f>'[4]Szenario 1'!$H48</f>
        <v>14463.954643628502</v>
      </c>
      <c r="C48" s="83">
        <f>'[4]Szenario 1'!$K48</f>
        <v>1497.597863801295</v>
      </c>
      <c r="D48" s="84">
        <f>'[4]Szenario 2'!$H48</f>
        <v>16712.796171139333</v>
      </c>
      <c r="E48" s="84">
        <f>'[4]Szenario 2'!$K48</f>
        <v>1730.4429155597663</v>
      </c>
      <c r="F48" s="85">
        <f>'[4]Szenario 3'!$H48</f>
        <v>18850.843122906754</v>
      </c>
      <c r="G48" s="86">
        <f>'[4]Szenario 3'!$K48</f>
        <v>1951.8162969457651</v>
      </c>
      <c r="H48" s="191"/>
      <c r="I48" s="102">
        <f>'[5]Szenario 1'!$F48</f>
        <v>4.4410847585750731E-3</v>
      </c>
      <c r="J48" s="103">
        <f>'[5]Szenario 2'!$F48</f>
        <v>8.4098152912714559E-3</v>
      </c>
      <c r="K48" s="104">
        <f>'[5]Szenario 3'!$F48</f>
        <v>1.0273972602739725E-2</v>
      </c>
      <c r="L48" s="191"/>
      <c r="M48" s="105">
        <f>'[6]E-Auto'!$E46*(1/100)</f>
        <v>1</v>
      </c>
      <c r="O48" s="91">
        <f t="shared" si="0"/>
        <v>16712.796171139333</v>
      </c>
      <c r="P48" s="92">
        <f t="shared" si="1"/>
        <v>1744.9956208517133</v>
      </c>
      <c r="Q48" s="191"/>
      <c r="R48" s="93">
        <f t="shared" si="2"/>
        <v>1</v>
      </c>
      <c r="S48" s="94">
        <f t="shared" si="3"/>
        <v>1</v>
      </c>
      <c r="T48" s="191"/>
      <c r="U48" s="95">
        <f t="shared" si="13"/>
        <v>0.11883078123866393</v>
      </c>
      <c r="V48" s="94">
        <f t="shared" si="14"/>
        <v>0.12200000017751832</v>
      </c>
      <c r="W48" s="191"/>
      <c r="X48" s="55">
        <f t="shared" si="6"/>
        <v>4000</v>
      </c>
      <c r="Y48" s="96">
        <f t="shared" si="7"/>
        <v>24379252.675401263</v>
      </c>
      <c r="Z48" s="96">
        <f t="shared" si="8"/>
        <v>349252.63455741847</v>
      </c>
      <c r="AA48" s="96">
        <f t="shared" si="9"/>
        <v>7271.4033581393014</v>
      </c>
      <c r="AB48" s="97">
        <f t="shared" si="10"/>
        <v>47935.324625669666</v>
      </c>
      <c r="AD48" s="98">
        <f t="shared" si="15"/>
        <v>24787712.037942491</v>
      </c>
      <c r="AE48" s="216"/>
      <c r="AF48" s="238" t="s">
        <v>92</v>
      </c>
      <c r="AG48" s="239"/>
      <c r="AH48" s="240"/>
    </row>
    <row r="49" spans="1:34" ht="15.6" x14ac:dyDescent="0.3">
      <c r="A49" s="82">
        <f t="shared" si="12"/>
        <v>2055</v>
      </c>
      <c r="B49" s="83">
        <f>'[4]Szenario 1'!$H49</f>
        <v>14528.19029214504</v>
      </c>
      <c r="C49" s="83">
        <f>'[4]Szenario 1'!$K49</f>
        <v>1504.2488228486973</v>
      </c>
      <c r="D49" s="84">
        <f>'[4]Szenario 2'!$H49</f>
        <v>16836.211859853523</v>
      </c>
      <c r="E49" s="84">
        <f>'[4]Szenario 2'!$K49</f>
        <v>1743.2213759692338</v>
      </c>
      <c r="F49" s="85">
        <f>'[4]Szenario 3'!$H49</f>
        <v>19030.52320508851</v>
      </c>
      <c r="G49" s="86">
        <f>'[4]Szenario 3'!$K49</f>
        <v>1970.4203726548642</v>
      </c>
      <c r="H49" s="191"/>
      <c r="I49" s="102">
        <f>'[5]Szenario 1'!$F49</f>
        <v>4.4214487300094077E-3</v>
      </c>
      <c r="J49" s="103">
        <f>'[5]Szenario 2'!$F49</f>
        <v>8.3396801218583397E-3</v>
      </c>
      <c r="K49" s="104">
        <f>'[5]Szenario 3'!$F49</f>
        <v>1.0169491525423728E-2</v>
      </c>
      <c r="L49" s="191"/>
      <c r="M49" s="105">
        <f>'[6]E-Auto'!$E47*(1/100)</f>
        <v>1</v>
      </c>
      <c r="O49" s="91">
        <f t="shared" si="0"/>
        <v>16836.211859853523</v>
      </c>
      <c r="P49" s="92">
        <f t="shared" si="1"/>
        <v>1757.7592846264029</v>
      </c>
      <c r="Q49" s="191"/>
      <c r="R49" s="93">
        <f t="shared" si="2"/>
        <v>1</v>
      </c>
      <c r="S49" s="94">
        <f t="shared" si="3"/>
        <v>1</v>
      </c>
      <c r="T49" s="191"/>
      <c r="U49" s="95">
        <f t="shared" si="13"/>
        <v>0.11883083955091722</v>
      </c>
      <c r="V49" s="94">
        <f t="shared" si="14"/>
        <v>0.12200000018276937</v>
      </c>
      <c r="W49" s="191"/>
      <c r="X49" s="55">
        <f t="shared" si="6"/>
        <v>4000</v>
      </c>
      <c r="Y49" s="96">
        <f t="shared" si="7"/>
        <v>24559185.375508081</v>
      </c>
      <c r="Z49" s="96">
        <f t="shared" si="8"/>
        <v>351831.15608206968</v>
      </c>
      <c r="AA49" s="96">
        <f t="shared" si="9"/>
        <v>7325.0990559850707</v>
      </c>
      <c r="AB49" s="97">
        <f t="shared" si="10"/>
        <v>48288.813934359852</v>
      </c>
      <c r="AD49" s="98">
        <f t="shared" si="15"/>
        <v>24970630.444580499</v>
      </c>
      <c r="AE49" s="216"/>
      <c r="AF49" s="118" t="s">
        <v>93</v>
      </c>
      <c r="AG49" s="54">
        <v>110000</v>
      </c>
      <c r="AH49" s="69" t="s">
        <v>90</v>
      </c>
    </row>
    <row r="50" spans="1:34" ht="15.6" x14ac:dyDescent="0.3">
      <c r="A50" s="82">
        <f t="shared" si="12"/>
        <v>2056</v>
      </c>
      <c r="B50" s="83">
        <f>'[4]Szenario 1'!$H50</f>
        <v>14592.42594066158</v>
      </c>
      <c r="C50" s="83">
        <f>'[4]Szenario 1'!$K50</f>
        <v>1510.8997818961</v>
      </c>
      <c r="D50" s="84">
        <f>'[4]Szenario 2'!$H50</f>
        <v>16959.627548567718</v>
      </c>
      <c r="E50" s="84">
        <f>'[4]Szenario 2'!$K50</f>
        <v>1755.9998363787015</v>
      </c>
      <c r="F50" s="85">
        <f>'[4]Szenario 3'!$H50</f>
        <v>19210.203287270266</v>
      </c>
      <c r="G50" s="86">
        <f>'[4]Szenario 3'!$K50</f>
        <v>1989.0244483639631</v>
      </c>
      <c r="H50" s="191"/>
      <c r="I50" s="102">
        <f>'[5]Szenario 1'!$F50</f>
        <v>4.401985576472792E-3</v>
      </c>
      <c r="J50" s="103">
        <f>'[5]Szenario 2'!$F50</f>
        <v>8.2707050870501151E-3</v>
      </c>
      <c r="K50" s="104">
        <f>'[5]Szenario 3'!$F50</f>
        <v>1.0067114093959731E-2</v>
      </c>
      <c r="L50" s="191"/>
      <c r="M50" s="105">
        <f>'[6]E-Auto'!$E48*(1/100)</f>
        <v>1</v>
      </c>
      <c r="O50" s="91">
        <f t="shared" si="0"/>
        <v>16959.627548567718</v>
      </c>
      <c r="P50" s="92">
        <f t="shared" si="1"/>
        <v>1770.523193158298</v>
      </c>
      <c r="Q50" s="191"/>
      <c r="R50" s="93">
        <f t="shared" si="2"/>
        <v>1</v>
      </c>
      <c r="S50" s="94">
        <f t="shared" si="3"/>
        <v>1</v>
      </c>
      <c r="T50" s="191"/>
      <c r="U50" s="95">
        <f t="shared" si="13"/>
        <v>0.11883089915972021</v>
      </c>
      <c r="V50" s="94">
        <f t="shared" si="14"/>
        <v>0.12200000018813616</v>
      </c>
      <c r="W50" s="191"/>
      <c r="X50" s="55">
        <f t="shared" si="6"/>
        <v>4000</v>
      </c>
      <c r="Y50" s="96">
        <f t="shared" si="7"/>
        <v>24739118.708899409</v>
      </c>
      <c r="Z50" s="96">
        <f t="shared" si="8"/>
        <v>354409.67867875751</v>
      </c>
      <c r="AA50" s="96">
        <f t="shared" si="9"/>
        <v>7378.7947538308426</v>
      </c>
      <c r="AB50" s="97">
        <f t="shared" si="10"/>
        <v>48642.30422244261</v>
      </c>
      <c r="AD50" s="98">
        <f t="shared" si="15"/>
        <v>25153549.48655444</v>
      </c>
      <c r="AE50" s="216"/>
      <c r="AF50" s="125"/>
      <c r="AG50" s="126">
        <f>'[7]Risikoschätzung '!$P$21</f>
        <v>2.6432999158184737E-7</v>
      </c>
      <c r="AH50" s="69" t="s">
        <v>94</v>
      </c>
    </row>
    <row r="51" spans="1:34" ht="15.6" x14ac:dyDescent="0.3">
      <c r="A51" s="82">
        <f t="shared" si="12"/>
        <v>2057</v>
      </c>
      <c r="B51" s="83">
        <f>'[4]Szenario 1'!$H51</f>
        <v>14656.661589178118</v>
      </c>
      <c r="C51" s="83">
        <f>'[4]Szenario 1'!$K51</f>
        <v>1517.5507409435022</v>
      </c>
      <c r="D51" s="84">
        <f>'[4]Szenario 2'!$H51</f>
        <v>17083.043237281912</v>
      </c>
      <c r="E51" s="84">
        <f>'[4]Szenario 2'!$K51</f>
        <v>1768.778296788169</v>
      </c>
      <c r="F51" s="85">
        <f>'[4]Szenario 3'!$H51</f>
        <v>19389.883369452022</v>
      </c>
      <c r="G51" s="86">
        <f>'[4]Szenario 3'!$K51</f>
        <v>2007.6285240730622</v>
      </c>
      <c r="H51" s="191"/>
      <c r="I51" s="102">
        <f>'[5]Szenario 1'!$F51</f>
        <v>4.3826930249906753E-3</v>
      </c>
      <c r="J51" s="103">
        <f>'[5]Szenario 2'!$F51</f>
        <v>8.2028616375758485E-3</v>
      </c>
      <c r="K51" s="104">
        <f>'[5]Szenario 3'!$F51</f>
        <v>9.9667774086378731E-3</v>
      </c>
      <c r="L51" s="191"/>
      <c r="M51" s="105">
        <f>'[6]E-Auto'!$E49*(1/100)</f>
        <v>1</v>
      </c>
      <c r="O51" s="91">
        <f t="shared" si="0"/>
        <v>17083.043237281912</v>
      </c>
      <c r="P51" s="92">
        <f t="shared" si="1"/>
        <v>1783.2873404242694</v>
      </c>
      <c r="Q51" s="191"/>
      <c r="R51" s="93">
        <f t="shared" si="2"/>
        <v>1</v>
      </c>
      <c r="S51" s="94">
        <f t="shared" si="3"/>
        <v>1</v>
      </c>
      <c r="T51" s="191"/>
      <c r="U51" s="95">
        <f t="shared" si="13"/>
        <v>0.11883096008415074</v>
      </c>
      <c r="V51" s="94">
        <f t="shared" si="14"/>
        <v>0.12200000019362039</v>
      </c>
      <c r="W51" s="191"/>
      <c r="X51" s="55">
        <f t="shared" si="6"/>
        <v>4000</v>
      </c>
      <c r="Y51" s="96">
        <f t="shared" si="7"/>
        <v>24919052.679563865</v>
      </c>
      <c r="Z51" s="96">
        <f t="shared" si="8"/>
        <v>356988.20232110057</v>
      </c>
      <c r="AA51" s="96">
        <f t="shared" si="9"/>
        <v>7432.4904516766155</v>
      </c>
      <c r="AB51" s="97">
        <f t="shared" si="10"/>
        <v>48995.795465816416</v>
      </c>
      <c r="AD51" s="98">
        <f t="shared" si="15"/>
        <v>25336469.167802457</v>
      </c>
      <c r="AE51" s="216"/>
      <c r="AF51" s="125"/>
      <c r="AG51" s="126">
        <f>'[7]Risikoschätzung '!$P$25</f>
        <v>1.0116705256743542E-7</v>
      </c>
      <c r="AH51" s="69" t="s">
        <v>94</v>
      </c>
    </row>
    <row r="52" spans="1:34" ht="15.6" x14ac:dyDescent="0.3">
      <c r="A52" s="82">
        <f t="shared" si="12"/>
        <v>2058</v>
      </c>
      <c r="B52" s="83">
        <f>'[4]Szenario 1'!$H52</f>
        <v>14720.897237694657</v>
      </c>
      <c r="C52" s="83">
        <f>'[4]Szenario 1'!$K52</f>
        <v>1524.2016999909047</v>
      </c>
      <c r="D52" s="84">
        <f>'[4]Szenario 2'!$H52</f>
        <v>17206.458925996103</v>
      </c>
      <c r="E52" s="84">
        <f>'[4]Szenario 2'!$K52</f>
        <v>1781.5567571976364</v>
      </c>
      <c r="F52" s="85">
        <f>'[4]Szenario 3'!$H52</f>
        <v>19569.563451633778</v>
      </c>
      <c r="G52" s="86">
        <f>'[4]Szenario 3'!$K52</f>
        <v>2026.2325997821613</v>
      </c>
      <c r="H52" s="191"/>
      <c r="I52" s="102">
        <f>'[5]Szenario 1'!$F52</f>
        <v>4.3635688422616285E-3</v>
      </c>
      <c r="J52" s="103">
        <f>'[5]Szenario 2'!$F52</f>
        <v>8.1361221532860271E-3</v>
      </c>
      <c r="K52" s="104">
        <f>'[5]Szenario 3'!$F52</f>
        <v>9.8684210526315784E-3</v>
      </c>
      <c r="L52" s="191"/>
      <c r="M52" s="105">
        <f>'[6]E-Auto'!$E50*(1/100)</f>
        <v>1</v>
      </c>
      <c r="O52" s="91">
        <f t="shared" si="0"/>
        <v>17206.458925996103</v>
      </c>
      <c r="P52" s="92">
        <f t="shared" si="1"/>
        <v>1796.0517205972085</v>
      </c>
      <c r="Q52" s="191"/>
      <c r="R52" s="93">
        <f t="shared" si="2"/>
        <v>1</v>
      </c>
      <c r="S52" s="94">
        <f t="shared" si="3"/>
        <v>1</v>
      </c>
      <c r="T52" s="191"/>
      <c r="U52" s="95">
        <f t="shared" si="13"/>
        <v>0.11883102234342606</v>
      </c>
      <c r="V52" s="94">
        <f t="shared" si="14"/>
        <v>0.12200000019922377</v>
      </c>
      <c r="W52" s="191"/>
      <c r="X52" s="55">
        <f t="shared" si="6"/>
        <v>4000</v>
      </c>
      <c r="Y52" s="96">
        <f t="shared" si="7"/>
        <v>25098987.291797992</v>
      </c>
      <c r="Z52" s="96">
        <f t="shared" si="8"/>
        <v>359566.72698357608</v>
      </c>
      <c r="AA52" s="96">
        <f t="shared" si="9"/>
        <v>7486.1861495223848</v>
      </c>
      <c r="AB52" s="97">
        <f t="shared" si="10"/>
        <v>49349.287641164199</v>
      </c>
      <c r="AD52" s="98">
        <f t="shared" si="15"/>
        <v>25519389.492572255</v>
      </c>
      <c r="AE52" s="216"/>
      <c r="AF52" s="238" t="s">
        <v>95</v>
      </c>
      <c r="AG52" s="239"/>
      <c r="AH52" s="240"/>
    </row>
    <row r="53" spans="1:34" ht="15.6" x14ac:dyDescent="0.3">
      <c r="A53" s="82">
        <f t="shared" si="12"/>
        <v>2059</v>
      </c>
      <c r="B53" s="83">
        <f>'[4]Szenario 1'!$H53</f>
        <v>14785.132886211197</v>
      </c>
      <c r="C53" s="83">
        <f>'[4]Szenario 1'!$K53</f>
        <v>1530.8526590383071</v>
      </c>
      <c r="D53" s="84">
        <f>'[4]Szenario 2'!$H53</f>
        <v>17329.874614710297</v>
      </c>
      <c r="E53" s="84">
        <f>'[4]Szenario 2'!$K53</f>
        <v>1794.3352176071041</v>
      </c>
      <c r="F53" s="85">
        <f>'[4]Szenario 3'!$H53</f>
        <v>19749.243533815534</v>
      </c>
      <c r="G53" s="86">
        <f>'[4]Szenario 3'!$K53</f>
        <v>2044.8366754912602</v>
      </c>
      <c r="H53" s="191"/>
      <c r="I53" s="102">
        <f>'[5]Szenario 1'!$F53</f>
        <v>4.3446108337955262E-3</v>
      </c>
      <c r="J53" s="103">
        <f>'[5]Szenario 2'!$F53</f>
        <v>8.0704599056603769E-3</v>
      </c>
      <c r="K53" s="104">
        <f>'[5]Szenario 3'!$F53</f>
        <v>9.7719869706840382E-3</v>
      </c>
      <c r="L53" s="191"/>
      <c r="M53" s="105">
        <f>'[6]E-Auto'!$E51*(1/100)</f>
        <v>1</v>
      </c>
      <c r="O53" s="91">
        <f t="shared" si="0"/>
        <v>17329.874614710297</v>
      </c>
      <c r="P53" s="92">
        <f t="shared" si="1"/>
        <v>1808.8163280381166</v>
      </c>
      <c r="Q53" s="191"/>
      <c r="R53" s="93">
        <f t="shared" si="2"/>
        <v>1</v>
      </c>
      <c r="S53" s="94">
        <f t="shared" si="3"/>
        <v>1</v>
      </c>
      <c r="T53" s="191"/>
      <c r="U53" s="95">
        <f t="shared" si="13"/>
        <v>0.11883108595690271</v>
      </c>
      <c r="V53" s="94">
        <f t="shared" si="14"/>
        <v>0.122000000204948</v>
      </c>
      <c r="W53" s="191"/>
      <c r="X53" s="55">
        <f t="shared" si="6"/>
        <v>4000</v>
      </c>
      <c r="Y53" s="96">
        <f t="shared" si="7"/>
        <v>25278922.550200257</v>
      </c>
      <c r="Z53" s="96">
        <f t="shared" si="8"/>
        <v>362145.25264148542</v>
      </c>
      <c r="AA53" s="96">
        <f t="shared" si="9"/>
        <v>7539.8818473681558</v>
      </c>
      <c r="AB53" s="97">
        <f t="shared" si="10"/>
        <v>49702.780725921606</v>
      </c>
      <c r="AD53" s="98">
        <f t="shared" si="15"/>
        <v>25702310.465415031</v>
      </c>
      <c r="AE53" s="216"/>
      <c r="AF53" s="118" t="s">
        <v>96</v>
      </c>
      <c r="AG53" s="54">
        <v>3700000</v>
      </c>
      <c r="AH53" s="69" t="s">
        <v>90</v>
      </c>
    </row>
    <row r="54" spans="1:34" ht="16.2" thickBot="1" x14ac:dyDescent="0.35">
      <c r="A54" s="127">
        <f t="shared" si="12"/>
        <v>2060</v>
      </c>
      <c r="B54" s="83">
        <f>'[4]Szenario 1'!$H54</f>
        <v>14849.368534727735</v>
      </c>
      <c r="C54" s="83">
        <f>'[4]Szenario 1'!$K54</f>
        <v>1537.5036180857096</v>
      </c>
      <c r="D54" s="84">
        <f>'[4]Szenario 2'!$H54</f>
        <v>17453.290303424488</v>
      </c>
      <c r="E54" s="84">
        <f>'[4]Szenario 2'!$K54</f>
        <v>1807.1136780165714</v>
      </c>
      <c r="F54" s="85">
        <f>'[4]Szenario 3'!$H54</f>
        <v>19928.923615997293</v>
      </c>
      <c r="G54" s="86">
        <f>'[4]Szenario 3'!$K54</f>
        <v>2063.4407512003595</v>
      </c>
      <c r="H54" s="191"/>
      <c r="I54" s="102">
        <f>'[5]Szenario 1'!$F54</f>
        <v>4.3258168430740911E-3</v>
      </c>
      <c r="J54" s="103">
        <f>'[5]Szenario 2'!$F54</f>
        <v>8.0058490221166147E-3</v>
      </c>
      <c r="K54" s="104">
        <f>'[5]Szenario 3'!$F54</f>
        <v>9.6774193548387101E-3</v>
      </c>
      <c r="L54" s="191"/>
      <c r="M54" s="105">
        <f>'[6]E-Auto'!$E52*(1/100)</f>
        <v>1</v>
      </c>
      <c r="O54" s="91">
        <f t="shared" si="0"/>
        <v>17453.290303424488</v>
      </c>
      <c r="P54" s="92">
        <f t="shared" si="1"/>
        <v>1821.5811572885739</v>
      </c>
      <c r="Q54" s="192"/>
      <c r="R54" s="93">
        <f t="shared" si="2"/>
        <v>1</v>
      </c>
      <c r="S54" s="94">
        <f t="shared" si="3"/>
        <v>1</v>
      </c>
      <c r="T54" s="192"/>
      <c r="U54" s="95">
        <f t="shared" si="13"/>
        <v>0.11883115094407659</v>
      </c>
      <c r="V54" s="94">
        <f t="shared" si="14"/>
        <v>0.1220000002107948</v>
      </c>
      <c r="W54" s="192"/>
      <c r="X54" s="55">
        <f t="shared" si="6"/>
        <v>4000</v>
      </c>
      <c r="Y54" s="96">
        <f t="shared" si="7"/>
        <v>25458858.459665447</v>
      </c>
      <c r="Z54" s="96">
        <f t="shared" si="8"/>
        <v>364723.7792709205</v>
      </c>
      <c r="AA54" s="96">
        <f t="shared" si="9"/>
        <v>7593.5775452139269</v>
      </c>
      <c r="AB54" s="97">
        <f t="shared" si="10"/>
        <v>50056.274698246809</v>
      </c>
      <c r="AD54" s="98">
        <f t="shared" si="15"/>
        <v>25885232.091179829</v>
      </c>
      <c r="AE54" s="216"/>
      <c r="AF54" s="125"/>
      <c r="AG54" s="126">
        <f>'[7]Risikoschätzung '!$P$20</f>
        <v>1.3698630136986301E-8</v>
      </c>
      <c r="AH54" s="69" t="s">
        <v>94</v>
      </c>
    </row>
    <row r="55" spans="1:34" ht="15" thickBot="1" x14ac:dyDescent="0.35">
      <c r="AD55" s="98">
        <f>SUM(AD9:AD54)</f>
        <v>889075879.63697469</v>
      </c>
      <c r="AE55" s="216"/>
      <c r="AF55" s="130"/>
      <c r="AG55" s="131">
        <f>'[7]Risikoschätzung '!$P$24</f>
        <v>5.2428785204316568E-9</v>
      </c>
      <c r="AH55" s="110" t="s">
        <v>94</v>
      </c>
    </row>
    <row r="56" spans="1:34" ht="15" thickBot="1" x14ac:dyDescent="0.35">
      <c r="U56" s="223" t="s">
        <v>97</v>
      </c>
      <c r="V56" s="224"/>
      <c r="X56" s="132">
        <f>SUM(X9:X54)</f>
        <v>252000</v>
      </c>
      <c r="Y56" s="133">
        <f>SUM(Y9:Y54)</f>
        <v>872191772.33019662</v>
      </c>
      <c r="Z56" s="134">
        <f>SUM(Z9:Z54)</f>
        <v>14108538.952566033</v>
      </c>
      <c r="AA56" s="134">
        <f>SUM(AA9:AA54)</f>
        <v>586827.55473511782</v>
      </c>
      <c r="AB56" s="135">
        <f>SUM(AB9:AB54)</f>
        <v>1936740.7994764147</v>
      </c>
      <c r="AD56" s="136">
        <f>X56+Y56+Z56+AA56+AB56</f>
        <v>889075879.6369741</v>
      </c>
      <c r="AF56" s="241"/>
      <c r="AG56" s="242"/>
    </row>
    <row r="57" spans="1:34" ht="15" thickBot="1" x14ac:dyDescent="0.35">
      <c r="AF57" s="243"/>
      <c r="AG57" s="244"/>
    </row>
    <row r="58" spans="1:34" x14ac:dyDescent="0.3">
      <c r="AE58" s="68"/>
      <c r="AF58" s="241"/>
      <c r="AG58" s="242"/>
      <c r="AH58" s="137"/>
    </row>
    <row r="59" spans="1:34" ht="15" thickBot="1" x14ac:dyDescent="0.35">
      <c r="AF59" s="243"/>
      <c r="AG59" s="244"/>
    </row>
    <row r="60" spans="1:34" x14ac:dyDescent="0.3">
      <c r="AG60" s="9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34" workbookViewId="0">
      <selection activeCell="AJ39" sqref="AJ39"/>
    </sheetView>
  </sheetViews>
  <sheetFormatPr baseColWidth="10" defaultRowHeight="14.4" x14ac:dyDescent="0.3"/>
  <cols>
    <col min="1" max="1" width="10.3984375" style="53" customWidth="1"/>
    <col min="2" max="2" width="10.796875" style="53" customWidth="1"/>
    <col min="3" max="3" width="11.19921875" style="53" customWidth="1"/>
    <col min="4" max="5" width="11.5" style="53" customWidth="1"/>
    <col min="6" max="6" width="11.69921875" style="53" customWidth="1"/>
    <col min="7" max="7" width="12.09765625" style="53" customWidth="1"/>
    <col min="8" max="8" width="2.19921875" style="128" customWidth="1"/>
    <col min="9" max="9" width="13.796875" style="53" customWidth="1"/>
    <col min="10" max="10" width="13.19921875" style="53" customWidth="1"/>
    <col min="11" max="11" width="13.3984375" style="53" customWidth="1"/>
    <col min="12" max="12" width="2.69921875" style="128" customWidth="1"/>
    <col min="13" max="13" width="18.69921875" style="53" customWidth="1"/>
    <col min="14" max="14" width="2.8984375" style="191" customWidth="1"/>
    <col min="15" max="15" width="18.296875" style="54" customWidth="1"/>
    <col min="16" max="16" width="14.796875" style="54" customWidth="1"/>
    <col min="17" max="17" width="2.796875" style="129" customWidth="1"/>
    <col min="18" max="18" width="12.69921875" style="53" customWidth="1"/>
    <col min="19" max="19" width="12.09765625" style="53" customWidth="1"/>
    <col min="20" max="20" width="2.796875" style="129" customWidth="1"/>
    <col min="21" max="21" width="14.09765625" style="129" customWidth="1"/>
    <col min="22" max="22" width="16.59765625" style="129" customWidth="1"/>
    <col min="23" max="23" width="5.09765625" style="129" customWidth="1"/>
    <col min="24" max="25" width="14.5" style="53" customWidth="1"/>
    <col min="26" max="26" width="14.59765625" style="53" customWidth="1"/>
    <col min="27" max="28" width="14.8984375" style="53" customWidth="1"/>
    <col min="29" max="29" width="2.09765625" style="53" customWidth="1"/>
    <col min="30" max="30" width="18.296875" style="53" customWidth="1"/>
    <col min="31" max="31" width="2.69921875" style="53" customWidth="1"/>
    <col min="32" max="32" width="15.5" style="53" customWidth="1"/>
    <col min="33" max="33" width="12.19921875" style="53" bestFit="1" customWidth="1"/>
    <col min="34" max="34" width="13.796875" style="53" customWidth="1"/>
    <col min="35" max="35" width="13.59765625" style="53" customWidth="1"/>
    <col min="36" max="36" width="12.3984375" style="53" customWidth="1"/>
    <col min="37" max="16384" width="11.19921875" style="53"/>
  </cols>
  <sheetData>
    <row r="1" spans="1:36" ht="15" thickBot="1" x14ac:dyDescent="0.35">
      <c r="H1" s="190"/>
      <c r="L1" s="190"/>
      <c r="N1" s="190"/>
      <c r="Q1" s="190"/>
      <c r="R1" s="55"/>
      <c r="S1" s="55"/>
      <c r="T1" s="190"/>
      <c r="U1" s="55"/>
      <c r="V1" s="55"/>
      <c r="W1" s="190"/>
      <c r="AE1" s="216"/>
    </row>
    <row r="2" spans="1:36" ht="14.4" customHeight="1" thickBot="1" x14ac:dyDescent="0.35">
      <c r="B2" s="217" t="s">
        <v>26</v>
      </c>
      <c r="C2" s="218"/>
      <c r="D2" s="219"/>
      <c r="F2" s="216"/>
      <c r="G2" s="216"/>
      <c r="H2" s="191"/>
      <c r="K2" s="56"/>
      <c r="L2" s="191"/>
      <c r="O2" s="223" t="s">
        <v>27</v>
      </c>
      <c r="P2" s="224"/>
      <c r="Q2" s="191"/>
      <c r="R2" s="55"/>
      <c r="S2" s="55"/>
      <c r="T2" s="191"/>
      <c r="U2" s="55"/>
      <c r="V2" s="55"/>
      <c r="W2" s="191"/>
      <c r="Y2" s="225" t="s">
        <v>28</v>
      </c>
      <c r="Z2" s="226"/>
      <c r="AA2" s="227"/>
      <c r="AB2" s="57"/>
      <c r="AC2" s="57"/>
      <c r="AE2" s="216"/>
    </row>
    <row r="3" spans="1:36" ht="14.4" customHeight="1" thickBot="1" x14ac:dyDescent="0.35">
      <c r="B3" s="220"/>
      <c r="C3" s="221"/>
      <c r="D3" s="222"/>
      <c r="F3" s="216"/>
      <c r="G3" s="216"/>
      <c r="H3" s="191"/>
      <c r="K3" s="56"/>
      <c r="L3" s="191"/>
      <c r="O3" s="234" t="s">
        <v>29</v>
      </c>
      <c r="P3" s="235"/>
      <c r="Q3" s="191"/>
      <c r="R3" s="55"/>
      <c r="S3" s="55"/>
      <c r="T3" s="191"/>
      <c r="U3" s="55"/>
      <c r="V3" s="55"/>
      <c r="W3" s="191"/>
      <c r="Y3" s="228"/>
      <c r="Z3" s="229"/>
      <c r="AA3" s="230"/>
      <c r="AB3" s="57"/>
      <c r="AC3" s="57"/>
      <c r="AE3" s="216"/>
      <c r="AF3" s="194" t="s">
        <v>23</v>
      </c>
      <c r="AG3" s="195"/>
      <c r="AH3" s="196"/>
    </row>
    <row r="4" spans="1:36" ht="14.4" customHeight="1" thickBot="1" x14ac:dyDescent="0.35">
      <c r="H4" s="191"/>
      <c r="K4" s="56"/>
      <c r="L4" s="191"/>
      <c r="O4" s="236"/>
      <c r="P4" s="237"/>
      <c r="Q4" s="191"/>
      <c r="R4" s="55"/>
      <c r="S4" s="55"/>
      <c r="T4" s="191"/>
      <c r="U4" s="55"/>
      <c r="V4" s="55"/>
      <c r="W4" s="191"/>
      <c r="Y4" s="231"/>
      <c r="Z4" s="232"/>
      <c r="AA4" s="233"/>
      <c r="AB4" s="57"/>
      <c r="AC4" s="57"/>
      <c r="AE4" s="216"/>
      <c r="AF4" s="197"/>
      <c r="AG4" s="198"/>
      <c r="AH4" s="199"/>
    </row>
    <row r="5" spans="1:36" ht="14.4" customHeight="1" thickBot="1" x14ac:dyDescent="0.35">
      <c r="D5" s="200" t="s">
        <v>30</v>
      </c>
      <c r="E5" s="201"/>
      <c r="H5" s="191"/>
      <c r="I5" s="200" t="s">
        <v>31</v>
      </c>
      <c r="J5" s="204"/>
      <c r="K5" s="201"/>
      <c r="L5" s="191"/>
      <c r="M5" s="204" t="s">
        <v>32</v>
      </c>
      <c r="O5" s="206"/>
      <c r="P5" s="207"/>
      <c r="Q5" s="191"/>
      <c r="R5" s="204" t="s">
        <v>33</v>
      </c>
      <c r="S5" s="201"/>
      <c r="T5" s="191"/>
      <c r="U5" s="200" t="s">
        <v>34</v>
      </c>
      <c r="V5" s="201"/>
      <c r="W5" s="191"/>
      <c r="AE5" s="216"/>
    </row>
    <row r="6" spans="1:36" ht="14.4" customHeight="1" thickBot="1" x14ac:dyDescent="0.35">
      <c r="D6" s="202"/>
      <c r="E6" s="203"/>
      <c r="H6" s="191"/>
      <c r="I6" s="202"/>
      <c r="J6" s="205"/>
      <c r="K6" s="203"/>
      <c r="L6" s="191"/>
      <c r="M6" s="205"/>
      <c r="O6" s="208"/>
      <c r="P6" s="209"/>
      <c r="Q6" s="191"/>
      <c r="R6" s="205"/>
      <c r="S6" s="203"/>
      <c r="T6" s="191"/>
      <c r="U6" s="202"/>
      <c r="V6" s="203"/>
      <c r="W6" s="191"/>
      <c r="AE6" s="216"/>
      <c r="AF6" s="58" t="s">
        <v>35</v>
      </c>
      <c r="AG6" s="59"/>
      <c r="AH6" s="59"/>
      <c r="AI6" s="59"/>
      <c r="AJ6" s="60"/>
    </row>
    <row r="7" spans="1:36" ht="15" customHeight="1" thickBot="1" x14ac:dyDescent="0.35">
      <c r="B7" s="193" t="s">
        <v>36</v>
      </c>
      <c r="C7" s="193"/>
      <c r="D7" s="212" t="s">
        <v>37</v>
      </c>
      <c r="E7" s="212"/>
      <c r="F7" s="213" t="s">
        <v>38</v>
      </c>
      <c r="G7" s="213"/>
      <c r="H7" s="191"/>
      <c r="I7" s="61" t="s">
        <v>39</v>
      </c>
      <c r="J7" s="62" t="s">
        <v>40</v>
      </c>
      <c r="K7" s="63" t="s">
        <v>41</v>
      </c>
      <c r="L7" s="191"/>
      <c r="M7" s="64" t="s">
        <v>42</v>
      </c>
      <c r="O7" s="210"/>
      <c r="P7" s="211"/>
      <c r="Q7" s="191"/>
      <c r="R7" s="55"/>
      <c r="S7" s="55"/>
      <c r="T7" s="191"/>
      <c r="U7" s="55"/>
      <c r="V7" s="55"/>
      <c r="W7" s="191"/>
      <c r="X7" s="65" t="s">
        <v>43</v>
      </c>
      <c r="Y7" s="66" t="s">
        <v>44</v>
      </c>
      <c r="Z7" s="65" t="s">
        <v>45</v>
      </c>
      <c r="AA7" s="65" t="s">
        <v>46</v>
      </c>
      <c r="AB7" s="65" t="s">
        <v>47</v>
      </c>
      <c r="AD7" s="214" t="s">
        <v>48</v>
      </c>
      <c r="AE7" s="216"/>
      <c r="AF7" s="67" t="s">
        <v>49</v>
      </c>
      <c r="AG7" s="54">
        <v>80</v>
      </c>
      <c r="AH7" s="68" t="s">
        <v>50</v>
      </c>
      <c r="AI7" s="54">
        <v>0.08</v>
      </c>
      <c r="AJ7" s="69" t="s">
        <v>51</v>
      </c>
    </row>
    <row r="8" spans="1:36" ht="15" customHeight="1" thickBot="1" x14ac:dyDescent="0.35">
      <c r="A8" s="70" t="s">
        <v>52</v>
      </c>
      <c r="B8" s="71"/>
      <c r="C8" s="71"/>
      <c r="D8" s="71"/>
      <c r="E8" s="71"/>
      <c r="F8" s="71"/>
      <c r="G8" s="72"/>
      <c r="H8" s="191"/>
      <c r="I8" s="73"/>
      <c r="J8" s="71"/>
      <c r="K8" s="72"/>
      <c r="L8" s="191"/>
      <c r="M8" s="74"/>
      <c r="O8" s="75"/>
      <c r="P8" s="76"/>
      <c r="Q8" s="191"/>
      <c r="R8" s="77"/>
      <c r="S8" s="66"/>
      <c r="T8" s="191"/>
      <c r="U8" s="77"/>
      <c r="V8" s="66"/>
      <c r="W8" s="191"/>
      <c r="X8" s="78"/>
      <c r="Y8" s="79"/>
      <c r="Z8" s="80"/>
      <c r="AA8" s="80"/>
      <c r="AB8" s="80"/>
      <c r="AD8" s="215"/>
      <c r="AE8" s="216"/>
      <c r="AF8" s="81" t="s">
        <v>53</v>
      </c>
      <c r="AG8" s="54">
        <v>3</v>
      </c>
      <c r="AH8" s="68" t="s">
        <v>50</v>
      </c>
      <c r="AI8" s="68"/>
      <c r="AJ8" s="69"/>
    </row>
    <row r="9" spans="1:36" ht="14.4" customHeight="1" x14ac:dyDescent="0.3">
      <c r="A9" s="82">
        <v>2015</v>
      </c>
      <c r="B9" s="83">
        <f>'[4]Szenario 1'!$H9</f>
        <v>11958.76435148346</v>
      </c>
      <c r="C9" s="83">
        <f>'[4]Szenario 1'!$K9</f>
        <v>1238.2104609525973</v>
      </c>
      <c r="D9" s="84">
        <f>'[4]Szenario 2'!$H9</f>
        <v>11899.584311285807</v>
      </c>
      <c r="E9" s="84">
        <f>'[4]Szenario 2'!$K9</f>
        <v>1232.0829595905325</v>
      </c>
      <c r="F9" s="85">
        <f>'[4]Szenario 3'!$H9</f>
        <v>11843.319917818244</v>
      </c>
      <c r="G9" s="86">
        <f>'[4]Szenario 3'!$K9</f>
        <v>1226.2573442909008</v>
      </c>
      <c r="H9" s="191"/>
      <c r="I9" s="87">
        <f>'[5]Szenario 1'!$F9</f>
        <v>5.3714285714285713E-3</v>
      </c>
      <c r="J9" s="88">
        <f>'[5]Szenario 2'!$F9</f>
        <v>1.2514285714285714E-2</v>
      </c>
      <c r="K9" s="89">
        <f>'[5]Szenario 3'!$F9</f>
        <v>1.7142857142857144E-2</v>
      </c>
      <c r="L9" s="191"/>
      <c r="M9" s="90">
        <f>'[6]E-Auto'!$E7*(1/100)</f>
        <v>1.6900000000000001E-3</v>
      </c>
      <c r="O9" s="91">
        <f>D9</f>
        <v>11899.584311285807</v>
      </c>
      <c r="P9" s="92">
        <f>E9+(E9*J9)</f>
        <v>1247.5015977705511</v>
      </c>
      <c r="Q9" s="191"/>
      <c r="R9" s="93">
        <f>IF(O9&lt;$AG$18,1,2)</f>
        <v>1</v>
      </c>
      <c r="S9" s="94">
        <f>IF(P9&lt;$AG$10,1,2)</f>
        <v>1</v>
      </c>
      <c r="T9" s="191"/>
      <c r="U9" s="95">
        <f>($AI$15/$AG$20)*(1+0.15*(O9/$AG$18)^4)+$AH$33</f>
        <v>8.6000618845377783E-2</v>
      </c>
      <c r="V9" s="94">
        <f>($AI$7/$AG$12)*(1+0.15*(P9/$AG$10)^4)+$AH$32</f>
        <v>4.0000000217514514E-3</v>
      </c>
      <c r="W9" s="191"/>
      <c r="X9" s="55">
        <f t="shared" ref="X9:X12" si="0">($AG$7*$AG$8*S9*$AG$24+$AG$15*$AG$16*R9*$AG$24)</f>
        <v>3600</v>
      </c>
      <c r="Y9" s="96">
        <f>(O9*U9*$AG$30+P9*V9*$AG$29)*365</f>
        <v>11809566.394794375</v>
      </c>
      <c r="Z9" s="96">
        <f>(O9*$AI$15*$AG$37+P9*$AI$7*$AG$36)*365</f>
        <v>248691.56032091693</v>
      </c>
      <c r="AA9" s="96">
        <f>O9*$AI$15*($AG$41+$AG$40*(1-M9))*365</f>
        <v>17144.653263656084</v>
      </c>
      <c r="AB9" s="97">
        <f>365*((P9*$AI$7*($AG$53*$AG$54+$AG$49*$AG$50+$AG$45*$AG$46))+(O9*1.6*$AI$15*($AG$53*$AG$55+$AG$49*$AG$51+$AG$45*$AG$47)))</f>
        <v>34150.397472540542</v>
      </c>
      <c r="AD9" s="98">
        <f>SUM(X9:AB9)</f>
        <v>12113153.005851489</v>
      </c>
      <c r="AE9" s="216"/>
      <c r="AF9" s="245" t="s">
        <v>54</v>
      </c>
      <c r="AG9" s="99"/>
      <c r="AH9" s="248"/>
      <c r="AI9" s="100" t="s">
        <v>55</v>
      </c>
      <c r="AJ9" s="101">
        <v>25</v>
      </c>
    </row>
    <row r="10" spans="1:36" ht="15.6" x14ac:dyDescent="0.3">
      <c r="A10" s="82">
        <f>A9+1</f>
        <v>2016</v>
      </c>
      <c r="B10" s="83">
        <f>'[4]Szenario 1'!$H10</f>
        <v>12023</v>
      </c>
      <c r="C10" s="83">
        <f>'[4]Szenario 1'!$K10</f>
        <v>1244.86142</v>
      </c>
      <c r="D10" s="84">
        <f>'[4]Szenario 2'!$H10</f>
        <v>12023</v>
      </c>
      <c r="E10" s="84">
        <f>'[4]Szenario 2'!$K10</f>
        <v>1244.86142</v>
      </c>
      <c r="F10" s="85">
        <f>'[4]Szenario 3'!$H10</f>
        <v>12023</v>
      </c>
      <c r="G10" s="86">
        <f>'[4]Szenario 3'!$K10</f>
        <v>1244.86142</v>
      </c>
      <c r="H10" s="191"/>
      <c r="I10" s="102">
        <f>'[5]Szenario 1'!$F10</f>
        <v>5.3427304762987378E-3</v>
      </c>
      <c r="J10" s="103">
        <f>'[5]Szenario 2'!$F10</f>
        <v>1.2359613973700547E-2</v>
      </c>
      <c r="K10" s="104">
        <f>'[5]Szenario 3'!$F10</f>
        <v>1.6853932584269662E-2</v>
      </c>
      <c r="L10" s="191"/>
      <c r="M10" s="105">
        <f>'[6]E-Auto'!$E8*(1/100)</f>
        <v>2.3700000000000001E-3</v>
      </c>
      <c r="O10" s="91">
        <f t="shared" ref="O10:O54" si="1">D10</f>
        <v>12023</v>
      </c>
      <c r="P10" s="92">
        <f>E10+(E10*J10)</f>
        <v>1260.2474266019526</v>
      </c>
      <c r="Q10" s="191"/>
      <c r="R10" s="93">
        <f t="shared" ref="R10:R54" si="2">IF(O10&lt;$AG$18,1,2)</f>
        <v>1</v>
      </c>
      <c r="S10" s="94">
        <f t="shared" ref="S10:S54" si="3">IF(P10&lt;$AG$10,1,2)</f>
        <v>1</v>
      </c>
      <c r="T10" s="191"/>
      <c r="U10" s="95">
        <f t="shared" ref="U10:U29" si="4">($AI$15/$AG$20)*(1+0.15*(O10/$AG$18)^4)+$AH$33</f>
        <v>8.6000644920791361E-2</v>
      </c>
      <c r="V10" s="94">
        <f t="shared" ref="V10:V54" si="5">($AI$7/$AG$12)*(1+0.15*(P10/$AG$10)^4)+$AH$32</f>
        <v>4.0000000226541139E-3</v>
      </c>
      <c r="W10" s="191"/>
      <c r="X10" s="55">
        <f t="shared" si="0"/>
        <v>3600</v>
      </c>
      <c r="Y10" s="96">
        <f t="shared" ref="Y10:Y54" si="6">(O10*U10*$AG$30+P10*V10*$AG$29)*365</f>
        <v>11932046.537958607</v>
      </c>
      <c r="Z10" s="96">
        <f t="shared" ref="Z10:Z54" si="7">(O10*$AI$15*$AG$37+P10*$AI$7*$AG$36)*365</f>
        <v>251270.00372851655</v>
      </c>
      <c r="AA10" s="96">
        <f t="shared" ref="AA10:AA54" si="8">O10*$AI$15*($AG$41+$AG$40*(1-M10))*365</f>
        <v>17314.231670626003</v>
      </c>
      <c r="AB10" s="97">
        <f t="shared" ref="AB10:AB54" si="9">365*((P10*$AI$7*($AG$53*$AG$54+$AG$49*$AG$50+$AG$45*$AG$46))+(O10*1.6*$AI$15*($AG$53*$AG$55+$AG$49*$AG$51+$AG$45*$AG$47)))</f>
        <v>34503.815414954268</v>
      </c>
      <c r="AD10" s="98">
        <f t="shared" ref="AD10:AD46" si="10">SUM(X10:AB10)</f>
        <v>12238734.588772703</v>
      </c>
      <c r="AE10" s="216"/>
      <c r="AF10" s="246"/>
      <c r="AG10" s="106">
        <v>90408</v>
      </c>
      <c r="AH10" s="248"/>
      <c r="AI10" s="100"/>
      <c r="AJ10" s="69"/>
    </row>
    <row r="11" spans="1:36" ht="15.6" x14ac:dyDescent="0.3">
      <c r="A11" s="82">
        <f t="shared" ref="A11:A54" si="11">A10+1</f>
        <v>2017</v>
      </c>
      <c r="B11" s="83">
        <f>'[4]Szenario 1'!$H11</f>
        <v>12087.23564851654</v>
      </c>
      <c r="C11" s="83">
        <f>'[4]Szenario 1'!$K11</f>
        <v>1251.5123790474024</v>
      </c>
      <c r="D11" s="84">
        <f>'[4]Szenario 2'!$H11</f>
        <v>12146.415688714193</v>
      </c>
      <c r="E11" s="84">
        <f>'[4]Szenario 2'!$K11</f>
        <v>1257.6398804094674</v>
      </c>
      <c r="F11" s="85">
        <f>'[4]Szenario 3'!$H11</f>
        <v>12202.680082181758</v>
      </c>
      <c r="G11" s="86">
        <f>'[4]Szenario 3'!$K11</f>
        <v>1263.4654957090991</v>
      </c>
      <c r="H11" s="191"/>
      <c r="I11" s="102">
        <f>'[5]Szenario 1'!$F11</f>
        <v>5.3143374038896428E-3</v>
      </c>
      <c r="J11" s="103">
        <f>'[5]Szenario 2'!$F11</f>
        <v>1.2208718920726948E-2</v>
      </c>
      <c r="K11" s="104">
        <f>'[5]Szenario 3'!$F11</f>
        <v>1.6574585635359115E-2</v>
      </c>
      <c r="L11" s="191"/>
      <c r="M11" s="105">
        <f>'[6]E-Auto'!$E9*(1/100)</f>
        <v>3.1800000000000001E-3</v>
      </c>
      <c r="O11" s="91">
        <f>D11</f>
        <v>12146.415688714193</v>
      </c>
      <c r="P11" s="92">
        <f t="shared" ref="P11:P54" si="12">E11+(E11*J11)</f>
        <v>1272.9940522128832</v>
      </c>
      <c r="Q11" s="191"/>
      <c r="R11" s="93">
        <f t="shared" si="2"/>
        <v>1</v>
      </c>
      <c r="S11" s="94">
        <f t="shared" si="3"/>
        <v>1</v>
      </c>
      <c r="T11" s="191"/>
      <c r="U11" s="95">
        <f t="shared" si="4"/>
        <v>8.600067181167928E-2</v>
      </c>
      <c r="V11" s="94">
        <f t="shared" si="5"/>
        <v>4.000000023584643E-3</v>
      </c>
      <c r="W11" s="191"/>
      <c r="X11" s="55">
        <f t="shared" si="0"/>
        <v>3600</v>
      </c>
      <c r="Y11" s="96">
        <f t="shared" si="6"/>
        <v>12054526.892043857</v>
      </c>
      <c r="Z11" s="96">
        <f t="shared" si="7"/>
        <v>253848.45062601048</v>
      </c>
      <c r="AA11" s="96">
        <f t="shared" si="8"/>
        <v>17482.05027131235</v>
      </c>
      <c r="AB11" s="97">
        <f t="shared" si="9"/>
        <v>34857.236545670152</v>
      </c>
      <c r="AD11" s="98">
        <f t="shared" si="10"/>
        <v>12364314.62948685</v>
      </c>
      <c r="AE11" s="216"/>
      <c r="AF11" s="247"/>
      <c r="AG11" s="99"/>
      <c r="AH11" s="248"/>
      <c r="AI11" s="100" t="s">
        <v>56</v>
      </c>
      <c r="AJ11" s="101">
        <v>55</v>
      </c>
    </row>
    <row r="12" spans="1:36" ht="16.2" thickBot="1" x14ac:dyDescent="0.35">
      <c r="A12" s="82">
        <f t="shared" si="11"/>
        <v>2018</v>
      </c>
      <c r="B12" s="83">
        <f>'[4]Szenario 1'!$H12</f>
        <v>12151.471297033078</v>
      </c>
      <c r="C12" s="83">
        <f>'[4]Szenario 1'!$K12</f>
        <v>1258.1633380948049</v>
      </c>
      <c r="D12" s="84">
        <f>'[4]Szenario 2'!$H12</f>
        <v>12269.831377428385</v>
      </c>
      <c r="E12" s="84">
        <f>'[4]Szenario 2'!$K12</f>
        <v>1270.4183408189349</v>
      </c>
      <c r="F12" s="85">
        <f>'[4]Szenario 3'!$H12</f>
        <v>12382.360164363514</v>
      </c>
      <c r="G12" s="86">
        <f>'[4]Szenario 3'!$K12</f>
        <v>1282.0695714181982</v>
      </c>
      <c r="H12" s="191"/>
      <c r="I12" s="102">
        <f>'[5]Szenario 1'!$F12</f>
        <v>5.28624451692723E-3</v>
      </c>
      <c r="J12" s="103">
        <f>'[5]Szenario 2'!$F12</f>
        <v>1.2061463898221072E-2</v>
      </c>
      <c r="K12" s="104">
        <f>'[5]Szenario 3'!$F12</f>
        <v>1.6304347826086956E-2</v>
      </c>
      <c r="L12" s="191"/>
      <c r="M12" s="105">
        <f>'[6]E-Auto'!$E10*(1/100)</f>
        <v>4.1700000000000001E-3</v>
      </c>
      <c r="O12" s="91">
        <f t="shared" si="1"/>
        <v>12269.831377428385</v>
      </c>
      <c r="P12" s="92">
        <f t="shared" si="12"/>
        <v>1285.7414457723603</v>
      </c>
      <c r="Q12" s="191"/>
      <c r="R12" s="93">
        <f t="shared" si="2"/>
        <v>1</v>
      </c>
      <c r="S12" s="94">
        <f t="shared" si="3"/>
        <v>1</v>
      </c>
      <c r="T12" s="191"/>
      <c r="U12" s="95">
        <f t="shared" si="4"/>
        <v>8.6000699534868788E-2</v>
      </c>
      <c r="V12" s="94">
        <f t="shared" si="5"/>
        <v>4.0000000245436059E-3</v>
      </c>
      <c r="W12" s="191"/>
      <c r="X12" s="55">
        <f t="shared" si="0"/>
        <v>3600</v>
      </c>
      <c r="Y12" s="96">
        <f t="shared" si="6"/>
        <v>12177007.462069878</v>
      </c>
      <c r="Z12" s="96">
        <f t="shared" si="7"/>
        <v>256426.90088711915</v>
      </c>
      <c r="AA12" s="96">
        <f t="shared" si="8"/>
        <v>17647.442546012378</v>
      </c>
      <c r="AB12" s="97">
        <f t="shared" si="9"/>
        <v>35210.660749321418</v>
      </c>
      <c r="AD12" s="98">
        <f t="shared" si="10"/>
        <v>12489892.466252331</v>
      </c>
      <c r="AE12" s="216"/>
      <c r="AF12" s="107" t="s">
        <v>57</v>
      </c>
      <c r="AG12" s="108">
        <v>20</v>
      </c>
      <c r="AH12" s="109" t="s">
        <v>58</v>
      </c>
      <c r="AI12" s="109"/>
      <c r="AJ12" s="110"/>
    </row>
    <row r="13" spans="1:36" ht="16.2" thickBot="1" x14ac:dyDescent="0.35">
      <c r="A13" s="82">
        <f t="shared" si="11"/>
        <v>2019</v>
      </c>
      <c r="B13" s="83">
        <f>'[4]Szenario 1'!$H13</f>
        <v>12215.706945549618</v>
      </c>
      <c r="C13" s="83">
        <f>'[4]Szenario 1'!$K13</f>
        <v>1264.8142971422074</v>
      </c>
      <c r="D13" s="84">
        <f>'[4]Szenario 2'!$H13</f>
        <v>12393.24706614258</v>
      </c>
      <c r="E13" s="84">
        <f>'[4]Szenario 2'!$K13</f>
        <v>1283.1968012284026</v>
      </c>
      <c r="F13" s="85">
        <f>'[4]Szenario 3'!$H13</f>
        <v>12562.04024654527</v>
      </c>
      <c r="G13" s="86">
        <f>'[4]Szenario 3'!$K13</f>
        <v>1300.673647127297</v>
      </c>
      <c r="H13" s="191"/>
      <c r="I13" s="102">
        <f>'[5]Szenario 1'!$F13</f>
        <v>5.2584470798836425E-3</v>
      </c>
      <c r="J13" s="103">
        <f>'[5]Szenario 2'!$F13</f>
        <v>1.1917718763604701E-2</v>
      </c>
      <c r="K13" s="104">
        <f>'[5]Szenario 3'!$F13</f>
        <v>1.6042780748663103E-2</v>
      </c>
      <c r="L13" s="191"/>
      <c r="M13" s="105">
        <f>'[6]E-Auto'!$E11*(1/100)</f>
        <v>6.2100000000000002E-3</v>
      </c>
      <c r="O13" s="91">
        <f t="shared" si="1"/>
        <v>12393.24706614258</v>
      </c>
      <c r="P13" s="92">
        <f t="shared" si="12"/>
        <v>1298.4895798237999</v>
      </c>
      <c r="Q13" s="191"/>
      <c r="R13" s="93">
        <f t="shared" si="2"/>
        <v>1</v>
      </c>
      <c r="S13" s="94">
        <f t="shared" si="3"/>
        <v>1</v>
      </c>
      <c r="T13" s="191"/>
      <c r="U13" s="95">
        <f t="shared" si="4"/>
        <v>8.6000728107359023E-2</v>
      </c>
      <c r="V13" s="94">
        <f t="shared" si="5"/>
        <v>4.0000000255315795E-3</v>
      </c>
      <c r="W13" s="191"/>
      <c r="X13" s="55">
        <f>($AG$7*$AG$8*S13*$AG$24+$AG$15*$AG$16*R13*$AG$24)</f>
        <v>3600</v>
      </c>
      <c r="Y13" s="96">
        <f t="shared" si="6"/>
        <v>12299488.253216034</v>
      </c>
      <c r="Z13" s="96">
        <f t="shared" si="7"/>
        <v>259005.35439158254</v>
      </c>
      <c r="AA13" s="96">
        <f t="shared" si="8"/>
        <v>17799.479444412926</v>
      </c>
      <c r="AB13" s="97">
        <f t="shared" si="9"/>
        <v>35564.087916040931</v>
      </c>
      <c r="AD13" s="98">
        <f t="shared" si="10"/>
        <v>12615457.174968069</v>
      </c>
      <c r="AE13" s="216"/>
    </row>
    <row r="14" spans="1:36" ht="16.2" thickBot="1" x14ac:dyDescent="0.35">
      <c r="A14" s="111">
        <f t="shared" si="11"/>
        <v>2020</v>
      </c>
      <c r="B14" s="83">
        <f>'[4]Szenario 1'!$H14</f>
        <v>12279.942594066157</v>
      </c>
      <c r="C14" s="83">
        <f>'[4]Szenario 1'!$K14</f>
        <v>1271.4652561896098</v>
      </c>
      <c r="D14" s="84">
        <f>'[4]Szenario 2'!$H14</f>
        <v>12516.662754856772</v>
      </c>
      <c r="E14" s="84">
        <f>'[4]Szenario 2'!$K14</f>
        <v>1295.9752616378701</v>
      </c>
      <c r="F14" s="85">
        <f>'[4]Szenario 3'!$H14</f>
        <v>12741.720328727028</v>
      </c>
      <c r="G14" s="86">
        <f>'[4]Szenario 3'!$K14</f>
        <v>1319.2777228363964</v>
      </c>
      <c r="H14" s="191"/>
      <c r="I14" s="102">
        <f>'[5]Szenario 1'!$F14</f>
        <v>5.230940456316082E-3</v>
      </c>
      <c r="J14" s="103">
        <f>'[5]Szenario 2'!$F14</f>
        <v>1.1777359505243345E-2</v>
      </c>
      <c r="K14" s="104">
        <f>'[5]Szenario 3'!$F14</f>
        <v>1.5789473684210527E-2</v>
      </c>
      <c r="L14" s="191"/>
      <c r="M14" s="105">
        <f>'[6]E-Auto'!$E12*(1/100)</f>
        <v>3.5041935483870967E-2</v>
      </c>
      <c r="O14" s="91">
        <f t="shared" si="1"/>
        <v>12516.662754856772</v>
      </c>
      <c r="P14" s="92">
        <f t="shared" si="12"/>
        <v>1311.2384282040812</v>
      </c>
      <c r="Q14" s="191"/>
      <c r="R14" s="93">
        <f t="shared" si="2"/>
        <v>1</v>
      </c>
      <c r="S14" s="94">
        <f t="shared" si="3"/>
        <v>1</v>
      </c>
      <c r="T14" s="191"/>
      <c r="U14" s="95">
        <f t="shared" si="4"/>
        <v>8.600075754632093E-2</v>
      </c>
      <c r="V14" s="94">
        <f t="shared" si="5"/>
        <v>4.0000000265491414E-3</v>
      </c>
      <c r="W14" s="191"/>
      <c r="X14" s="55">
        <f>($AG$7*$AG$8*S14*$AG$24+$AG$15*$AG$16*R14*$AG$24)+AG26</f>
        <v>1163600</v>
      </c>
      <c r="Y14" s="96">
        <f t="shared" si="6"/>
        <v>12421969.270820176</v>
      </c>
      <c r="Z14" s="96">
        <f t="shared" si="7"/>
        <v>261583.81102480629</v>
      </c>
      <c r="AA14" s="96">
        <f t="shared" si="8"/>
        <v>17613.181902040138</v>
      </c>
      <c r="AB14" s="97">
        <f t="shared" si="9"/>
        <v>35917.517941137325</v>
      </c>
      <c r="AD14" s="98">
        <f t="shared" si="10"/>
        <v>13900683.781688159</v>
      </c>
      <c r="AE14" s="216"/>
      <c r="AF14" s="58" t="s">
        <v>59</v>
      </c>
      <c r="AG14" s="59"/>
      <c r="AH14" s="59"/>
      <c r="AI14" s="59"/>
      <c r="AJ14" s="60"/>
    </row>
    <row r="15" spans="1:36" ht="15.6" x14ac:dyDescent="0.3">
      <c r="A15" s="82">
        <f t="shared" si="11"/>
        <v>2021</v>
      </c>
      <c r="B15" s="83">
        <f>'[4]Szenario 1'!$H15</f>
        <v>12344.178242582695</v>
      </c>
      <c r="C15" s="83">
        <f>'[4]Szenario 1'!$K15</f>
        <v>1278.1162152370121</v>
      </c>
      <c r="D15" s="84">
        <f>'[4]Szenario 2'!$H15</f>
        <v>12640.078443570965</v>
      </c>
      <c r="E15" s="84">
        <f>'[4]Szenario 2'!$K15</f>
        <v>1308.7537220473375</v>
      </c>
      <c r="F15" s="85">
        <f>'[4]Szenario 3'!$H15</f>
        <v>12921.400410908785</v>
      </c>
      <c r="G15" s="86">
        <f>'[4]Szenario 3'!$K15</f>
        <v>1337.8817985454955</v>
      </c>
      <c r="H15" s="191"/>
      <c r="I15" s="102">
        <f>'[5]Szenario 1'!$F15</f>
        <v>5.2037201062887515E-3</v>
      </c>
      <c r="J15" s="103">
        <f>'[5]Szenario 2'!$F15</f>
        <v>1.1640267885617093E-2</v>
      </c>
      <c r="K15" s="104">
        <f>'[5]Szenario 3'!$F15</f>
        <v>1.5544041450777202E-2</v>
      </c>
      <c r="L15" s="191"/>
      <c r="M15" s="105">
        <f>'[6]E-Auto'!$E13*(1/100)</f>
        <v>6.3873870967741941E-2</v>
      </c>
      <c r="O15" s="91">
        <f t="shared" si="1"/>
        <v>12640.078443570965</v>
      </c>
      <c r="P15" s="92">
        <f t="shared" si="12"/>
        <v>1323.987965968267</v>
      </c>
      <c r="Q15" s="191"/>
      <c r="R15" s="93">
        <f t="shared" si="2"/>
        <v>1</v>
      </c>
      <c r="S15" s="94">
        <f t="shared" si="3"/>
        <v>1</v>
      </c>
      <c r="T15" s="191"/>
      <c r="U15" s="95">
        <f t="shared" si="4"/>
        <v>8.6000787869097317E-2</v>
      </c>
      <c r="V15" s="94">
        <f t="shared" si="5"/>
        <v>4.000000027596878E-3</v>
      </c>
      <c r="W15" s="191"/>
      <c r="X15" s="55">
        <f>($AJ$11*$AG$8*S15*$AG$25+$AJ$9*$AG$8*$AG$24*S15+$AG$15*$AG$16*R15*$AG$24)</f>
        <v>7725</v>
      </c>
      <c r="Y15" s="96">
        <f t="shared" si="6"/>
        <v>12544450.520377712</v>
      </c>
      <c r="Z15" s="96">
        <f t="shared" si="7"/>
        <v>264162.27067753155</v>
      </c>
      <c r="AA15" s="96">
        <f t="shared" si="8"/>
        <v>17419.715070282957</v>
      </c>
      <c r="AB15" s="97">
        <f t="shared" si="9"/>
        <v>36270.950724793787</v>
      </c>
      <c r="AD15" s="98">
        <f t="shared" si="10"/>
        <v>12870028.45685032</v>
      </c>
      <c r="AE15" s="216"/>
      <c r="AF15" s="112" t="s">
        <v>60</v>
      </c>
      <c r="AG15" s="54">
        <v>80</v>
      </c>
      <c r="AH15" s="68" t="s">
        <v>50</v>
      </c>
      <c r="AI15" s="54">
        <v>0.08</v>
      </c>
      <c r="AJ15" s="69" t="s">
        <v>51</v>
      </c>
    </row>
    <row r="16" spans="1:36" ht="15.6" x14ac:dyDescent="0.3">
      <c r="A16" s="82">
        <f t="shared" si="11"/>
        <v>2022</v>
      </c>
      <c r="B16" s="83">
        <f>'[4]Szenario 1'!$H16</f>
        <v>12408.413891099233</v>
      </c>
      <c r="C16" s="83">
        <f>'[4]Szenario 1'!$K16</f>
        <v>1284.7671742844145</v>
      </c>
      <c r="D16" s="84">
        <f>'[4]Szenario 2'!$H16</f>
        <v>12763.494132285157</v>
      </c>
      <c r="E16" s="84">
        <f>'[4]Szenario 2'!$K16</f>
        <v>1321.532182456805</v>
      </c>
      <c r="F16" s="85">
        <f>'[4]Szenario 3'!$H16</f>
        <v>13101.080493090543</v>
      </c>
      <c r="G16" s="86">
        <f>'[4]Szenario 3'!$K16</f>
        <v>1356.4858742545948</v>
      </c>
      <c r="H16" s="191"/>
      <c r="I16" s="102">
        <f>'[5]Szenario 1'!$F16</f>
        <v>5.1767815838748765E-3</v>
      </c>
      <c r="J16" s="103">
        <f>'[5]Szenario 2'!$F16</f>
        <v>1.1506331109126255E-2</v>
      </c>
      <c r="K16" s="104">
        <f>'[5]Szenario 3'!$F16</f>
        <v>1.5306122448979591E-2</v>
      </c>
      <c r="L16" s="191"/>
      <c r="M16" s="105">
        <f>'[6]E-Auto'!$E14*(1/100)</f>
        <v>9.2705806451612929E-2</v>
      </c>
      <c r="O16" s="91">
        <f t="shared" si="1"/>
        <v>12763.494132285157</v>
      </c>
      <c r="P16" s="92">
        <f t="shared" si="12"/>
        <v>1336.7381693195193</v>
      </c>
      <c r="Q16" s="191"/>
      <c r="R16" s="93">
        <f t="shared" si="2"/>
        <v>1</v>
      </c>
      <c r="S16" s="94">
        <f t="shared" si="3"/>
        <v>1</v>
      </c>
      <c r="T16" s="191"/>
      <c r="U16" s="95">
        <f t="shared" si="4"/>
        <v>8.6000819093202868E-2</v>
      </c>
      <c r="V16" s="94">
        <f t="shared" si="5"/>
        <v>4.0000000286753816E-3</v>
      </c>
      <c r="W16" s="191"/>
      <c r="X16" s="55">
        <f t="shared" ref="X16:X54" si="13">($AJ$11*$AG$8*S16*$AG$25+$AJ$9*$AG$8*$AG$24*S16+$AG$15*$AG$16*R16*$AG$24)</f>
        <v>7725</v>
      </c>
      <c r="Y16" s="96">
        <f t="shared" si="6"/>
        <v>12666932.007540798</v>
      </c>
      <c r="Z16" s="96">
        <f t="shared" si="7"/>
        <v>266740.73324552807</v>
      </c>
      <c r="AA16" s="96">
        <f t="shared" si="8"/>
        <v>17219.078949141382</v>
      </c>
      <c r="AB16" s="97">
        <f t="shared" si="9"/>
        <v>36624.386171787599</v>
      </c>
      <c r="AD16" s="98">
        <f t="shared" si="10"/>
        <v>12995241.205907255</v>
      </c>
      <c r="AE16" s="216"/>
      <c r="AF16" s="81" t="s">
        <v>61</v>
      </c>
      <c r="AG16" s="54">
        <v>6</v>
      </c>
      <c r="AH16" s="68" t="s">
        <v>50</v>
      </c>
      <c r="AI16" s="68"/>
      <c r="AJ16" s="69"/>
    </row>
    <row r="17" spans="1:36" ht="15.6" x14ac:dyDescent="0.3">
      <c r="A17" s="82">
        <f t="shared" si="11"/>
        <v>2023</v>
      </c>
      <c r="B17" s="83">
        <f>'[4]Szenario 1'!$H17</f>
        <v>12472.649539615772</v>
      </c>
      <c r="C17" s="83">
        <f>'[4]Szenario 1'!$K17</f>
        <v>1291.418133331817</v>
      </c>
      <c r="D17" s="84">
        <f>'[4]Szenario 2'!$H17</f>
        <v>12886.909820999348</v>
      </c>
      <c r="E17" s="84">
        <f>'[4]Szenario 2'!$K17</f>
        <v>1334.3106428662725</v>
      </c>
      <c r="F17" s="85">
        <f>'[4]Szenario 3'!$H17</f>
        <v>13280.760575272299</v>
      </c>
      <c r="G17" s="86">
        <f>'[4]Szenario 3'!$K17</f>
        <v>1375.0899499636937</v>
      </c>
      <c r="H17" s="191"/>
      <c r="I17" s="102">
        <f>'[5]Szenario 1'!$F17</f>
        <v>5.150120534735919E-3</v>
      </c>
      <c r="J17" s="103">
        <f>'[5]Szenario 2'!$F17</f>
        <v>1.1375441512570122E-2</v>
      </c>
      <c r="K17" s="104">
        <f>'[5]Szenario 3'!$F17</f>
        <v>1.507537688442211E-2</v>
      </c>
      <c r="L17" s="191"/>
      <c r="M17" s="105">
        <f>'[6]E-Auto'!$E15*(1/100)</f>
        <v>0.1215377419354839</v>
      </c>
      <c r="O17" s="91">
        <f t="shared" si="1"/>
        <v>12886.909820999348</v>
      </c>
      <c r="P17" s="92">
        <f t="shared" si="12"/>
        <v>1349.4890155437977</v>
      </c>
      <c r="Q17" s="191"/>
      <c r="R17" s="93">
        <f t="shared" si="2"/>
        <v>1</v>
      </c>
      <c r="S17" s="94">
        <f t="shared" si="3"/>
        <v>1</v>
      </c>
      <c r="T17" s="191"/>
      <c r="U17" s="95">
        <f t="shared" si="4"/>
        <v>8.6000851236324075E-2</v>
      </c>
      <c r="V17" s="94">
        <f t="shared" si="5"/>
        <v>4.0000000297852481E-3</v>
      </c>
      <c r="W17" s="191"/>
      <c r="X17" s="55">
        <f t="shared" si="13"/>
        <v>7725</v>
      </c>
      <c r="Y17" s="96">
        <f t="shared" si="6"/>
        <v>12789413.738117687</v>
      </c>
      <c r="Z17" s="96">
        <f t="shared" si="7"/>
        <v>269319.19862930855</v>
      </c>
      <c r="AA17" s="96">
        <f t="shared" si="8"/>
        <v>17011.273538615409</v>
      </c>
      <c r="AB17" s="97">
        <f t="shared" si="9"/>
        <v>36977.824191228836</v>
      </c>
      <c r="AD17" s="98">
        <f t="shared" si="10"/>
        <v>13120447.034476841</v>
      </c>
      <c r="AE17" s="216"/>
      <c r="AF17" s="245" t="s">
        <v>62</v>
      </c>
      <c r="AG17" s="99"/>
      <c r="AH17" s="248"/>
      <c r="AI17" s="68"/>
      <c r="AJ17" s="69"/>
    </row>
    <row r="18" spans="1:36" ht="15.6" x14ac:dyDescent="0.3">
      <c r="A18" s="82">
        <f t="shared" si="11"/>
        <v>2024</v>
      </c>
      <c r="B18" s="83">
        <f>'[4]Szenario 1'!$H18</f>
        <v>12536.885188132312</v>
      </c>
      <c r="C18" s="83">
        <f>'[4]Szenario 1'!$K18</f>
        <v>1298.0690923792195</v>
      </c>
      <c r="D18" s="84">
        <f>'[4]Szenario 2'!$H18</f>
        <v>13010.325509713541</v>
      </c>
      <c r="E18" s="84">
        <f>'[4]Szenario 2'!$K18</f>
        <v>1347.0891032757399</v>
      </c>
      <c r="F18" s="85">
        <f>'[4]Szenario 3'!$H18</f>
        <v>13460.440657454055</v>
      </c>
      <c r="G18" s="86">
        <f>'[4]Szenario 3'!$K18</f>
        <v>1393.6940256727928</v>
      </c>
      <c r="H18" s="191"/>
      <c r="I18" s="102">
        <f>'[5]Szenario 1'!$F18</f>
        <v>5.1237326937752098E-3</v>
      </c>
      <c r="J18" s="103">
        <f>'[5]Szenario 2'!$F18</f>
        <v>1.124749627651379E-2</v>
      </c>
      <c r="K18" s="104">
        <f>'[5]Szenario 3'!$F18</f>
        <v>1.4851485148514851E-2</v>
      </c>
      <c r="L18" s="191"/>
      <c r="M18" s="105">
        <f>'[6]E-Auto'!$E16*(1/100)</f>
        <v>0.15036967741935489</v>
      </c>
      <c r="O18" s="91">
        <f t="shared" si="1"/>
        <v>13010.325509713541</v>
      </c>
      <c r="P18" s="92">
        <f t="shared" si="12"/>
        <v>1362.240482948966</v>
      </c>
      <c r="Q18" s="191"/>
      <c r="R18" s="93">
        <f t="shared" si="2"/>
        <v>1</v>
      </c>
      <c r="S18" s="94">
        <f t="shared" si="3"/>
        <v>1</v>
      </c>
      <c r="T18" s="191"/>
      <c r="U18" s="95">
        <f t="shared" si="4"/>
        <v>8.6000884316319304E-2</v>
      </c>
      <c r="V18" s="94">
        <f t="shared" si="5"/>
        <v>4.0000000309270813E-3</v>
      </c>
      <c r="W18" s="191"/>
      <c r="X18" s="55">
        <f t="shared" si="13"/>
        <v>7725</v>
      </c>
      <c r="Y18" s="96">
        <f t="shared" si="6"/>
        <v>12911895.718072213</v>
      </c>
      <c r="Z18" s="96">
        <f t="shared" si="7"/>
        <v>271897.66673386126</v>
      </c>
      <c r="AA18" s="96">
        <f t="shared" si="8"/>
        <v>16796.298838705039</v>
      </c>
      <c r="AB18" s="97">
        <f t="shared" si="9"/>
        <v>37331.264696316735</v>
      </c>
      <c r="AD18" s="98">
        <f t="shared" si="10"/>
        <v>13245645.948341096</v>
      </c>
      <c r="AE18" s="216"/>
      <c r="AF18" s="246"/>
      <c r="AG18" s="106">
        <v>60000</v>
      </c>
      <c r="AH18" s="248"/>
      <c r="AI18" s="68"/>
      <c r="AJ18" s="69"/>
    </row>
    <row r="19" spans="1:36" ht="15.6" x14ac:dyDescent="0.3">
      <c r="A19" s="82">
        <f t="shared" si="11"/>
        <v>2025</v>
      </c>
      <c r="B19" s="83">
        <f>'[4]Szenario 1'!$H19</f>
        <v>12601.120836648852</v>
      </c>
      <c r="C19" s="83">
        <f>'[4]Szenario 1'!$K19</f>
        <v>1304.7200514266219</v>
      </c>
      <c r="D19" s="84">
        <f>'[4]Szenario 2'!$H19</f>
        <v>13133.741198427733</v>
      </c>
      <c r="E19" s="84">
        <f>'[4]Szenario 2'!$K19</f>
        <v>1359.8675636852074</v>
      </c>
      <c r="F19" s="85">
        <f>'[4]Szenario 3'!$H19</f>
        <v>13640.120739635813</v>
      </c>
      <c r="G19" s="86">
        <f>'[4]Szenario 3'!$K19</f>
        <v>1412.2981013818919</v>
      </c>
      <c r="H19" s="191"/>
      <c r="I19" s="102">
        <f>'[5]Szenario 1'!$F19</f>
        <v>5.0976138828633406E-3</v>
      </c>
      <c r="J19" s="103">
        <f>'[5]Szenario 2'!$F19</f>
        <v>1.1122397155916709E-2</v>
      </c>
      <c r="K19" s="104">
        <f>'[5]Szenario 3'!$F19</f>
        <v>1.4634146341463415E-2</v>
      </c>
      <c r="L19" s="191"/>
      <c r="M19" s="105">
        <f>'[6]E-Auto'!$E17*(1/100)</f>
        <v>0.17920161290322587</v>
      </c>
      <c r="O19" s="91">
        <f t="shared" si="1"/>
        <v>13133.741198427733</v>
      </c>
      <c r="P19" s="92">
        <f t="shared" si="12"/>
        <v>1374.9925508079632</v>
      </c>
      <c r="Q19" s="191"/>
      <c r="R19" s="93">
        <f t="shared" si="2"/>
        <v>1</v>
      </c>
      <c r="S19" s="94">
        <f t="shared" si="3"/>
        <v>1</v>
      </c>
      <c r="T19" s="191"/>
      <c r="U19" s="95">
        <f t="shared" si="4"/>
        <v>8.6000918351218744E-2</v>
      </c>
      <c r="V19" s="94">
        <f t="shared" si="5"/>
        <v>4.00000003210149E-3</v>
      </c>
      <c r="W19" s="191"/>
      <c r="X19" s="55">
        <f t="shared" si="13"/>
        <v>7725</v>
      </c>
      <c r="Y19" s="96">
        <f t="shared" si="6"/>
        <v>13034377.953523338</v>
      </c>
      <c r="Z19" s="96">
        <f t="shared" si="7"/>
        <v>274476.13746840175</v>
      </c>
      <c r="AA19" s="96">
        <f t="shared" si="8"/>
        <v>16574.154849410275</v>
      </c>
      <c r="AB19" s="97">
        <f t="shared" si="9"/>
        <v>37684.707604112249</v>
      </c>
      <c r="AD19" s="98">
        <f t="shared" si="10"/>
        <v>13370837.953445261</v>
      </c>
      <c r="AE19" s="216"/>
      <c r="AF19" s="247"/>
      <c r="AG19" s="99"/>
      <c r="AH19" s="248"/>
      <c r="AI19" s="68"/>
      <c r="AJ19" s="69"/>
    </row>
    <row r="20" spans="1:36" ht="16.2" thickBot="1" x14ac:dyDescent="0.35">
      <c r="A20" s="82">
        <f t="shared" si="11"/>
        <v>2026</v>
      </c>
      <c r="B20" s="83">
        <f>'[4]Szenario 1'!$H20</f>
        <v>12665.356485165392</v>
      </c>
      <c r="C20" s="83">
        <f>'[4]Szenario 1'!$K20</f>
        <v>1311.3710104740246</v>
      </c>
      <c r="D20" s="84">
        <f>'[4]Szenario 2'!$H20</f>
        <v>13257.156887141928</v>
      </c>
      <c r="E20" s="84">
        <f>'[4]Szenario 2'!$K20</f>
        <v>1372.6460240946751</v>
      </c>
      <c r="F20" s="85">
        <f>'[4]Szenario 3'!$H20</f>
        <v>13819.800821817569</v>
      </c>
      <c r="G20" s="86">
        <f>'[4]Szenario 3'!$K20</f>
        <v>1430.902177090991</v>
      </c>
      <c r="H20" s="191"/>
      <c r="I20" s="102">
        <f>'[5]Szenario 1'!$F20</f>
        <v>5.0717600086327827E-3</v>
      </c>
      <c r="J20" s="103">
        <f>'[5]Szenario 2'!$F20</f>
        <v>1.1000050228539856E-2</v>
      </c>
      <c r="K20" s="104">
        <f>'[5]Szenario 3'!$F20</f>
        <v>1.4423076923076924E-2</v>
      </c>
      <c r="L20" s="191"/>
      <c r="M20" s="105">
        <f>'[6]E-Auto'!$E18*(1/100)</f>
        <v>0.20803354838709684</v>
      </c>
      <c r="O20" s="91">
        <f t="shared" si="1"/>
        <v>13257.156887141928</v>
      </c>
      <c r="P20" s="92">
        <f t="shared" si="12"/>
        <v>1387.7451993057221</v>
      </c>
      <c r="Q20" s="191"/>
      <c r="R20" s="93">
        <f t="shared" si="2"/>
        <v>1</v>
      </c>
      <c r="S20" s="94">
        <f t="shared" si="3"/>
        <v>1</v>
      </c>
      <c r="T20" s="191"/>
      <c r="U20" s="95">
        <f t="shared" si="4"/>
        <v>8.6000953359224488E-2</v>
      </c>
      <c r="V20" s="94">
        <f t="shared" si="5"/>
        <v>4.0000000333090882E-3</v>
      </c>
      <c r="W20" s="191"/>
      <c r="X20" s="55">
        <f t="shared" si="13"/>
        <v>7725</v>
      </c>
      <c r="Y20" s="96">
        <f t="shared" si="6"/>
        <v>13156860.450744888</v>
      </c>
      <c r="Z20" s="96">
        <f t="shared" si="7"/>
        <v>277054.61074614007</v>
      </c>
      <c r="AA20" s="96">
        <f t="shared" si="8"/>
        <v>16344.841570731116</v>
      </c>
      <c r="AB20" s="97">
        <f t="shared" si="9"/>
        <v>38038.152835325658</v>
      </c>
      <c r="AD20" s="98">
        <f t="shared" si="10"/>
        <v>13496023.055897085</v>
      </c>
      <c r="AE20" s="216"/>
      <c r="AF20" s="107" t="s">
        <v>57</v>
      </c>
      <c r="AG20" s="108">
        <v>30</v>
      </c>
      <c r="AH20" s="109" t="s">
        <v>58</v>
      </c>
      <c r="AI20" s="109"/>
      <c r="AJ20" s="110"/>
    </row>
    <row r="21" spans="1:36" ht="16.2" thickBot="1" x14ac:dyDescent="0.35">
      <c r="A21" s="82">
        <f t="shared" si="11"/>
        <v>2027</v>
      </c>
      <c r="B21" s="83">
        <f>'[4]Szenario 1'!$H21</f>
        <v>12729.59213368193</v>
      </c>
      <c r="C21" s="83">
        <f>'[4]Szenario 1'!$K21</f>
        <v>1318.0219695214269</v>
      </c>
      <c r="D21" s="84">
        <f>'[4]Szenario 2'!$H21</f>
        <v>13380.57257585612</v>
      </c>
      <c r="E21" s="84">
        <f>'[4]Szenario 2'!$K21</f>
        <v>1385.4244845041426</v>
      </c>
      <c r="F21" s="85">
        <f>'[4]Szenario 3'!$H21</f>
        <v>13999.480903999325</v>
      </c>
      <c r="G21" s="86">
        <f>'[4]Szenario 3'!$K21</f>
        <v>1449.5062528000901</v>
      </c>
      <c r="H21" s="191"/>
      <c r="I21" s="102">
        <f>'[5]Szenario 1'!$F21</f>
        <v>5.0461670603392742E-3</v>
      </c>
      <c r="J21" s="103">
        <f>'[5]Szenario 2'!$F21</f>
        <v>1.0880365659777425E-2</v>
      </c>
      <c r="K21" s="104">
        <f>'[5]Szenario 3'!$F21</f>
        <v>1.4218009478672985E-2</v>
      </c>
      <c r="L21" s="191"/>
      <c r="M21" s="105">
        <f>'[6]E-Auto'!$E19*(1/100)</f>
        <v>0.23686548387096781</v>
      </c>
      <c r="O21" s="91">
        <f t="shared" si="1"/>
        <v>13380.57257585612</v>
      </c>
      <c r="P21" s="92">
        <f t="shared" si="12"/>
        <v>1400.4984094895563</v>
      </c>
      <c r="Q21" s="191"/>
      <c r="R21" s="93">
        <f t="shared" si="2"/>
        <v>1</v>
      </c>
      <c r="S21" s="94">
        <f t="shared" si="3"/>
        <v>1</v>
      </c>
      <c r="T21" s="191"/>
      <c r="U21" s="95">
        <f t="shared" si="4"/>
        <v>8.6000989358710422E-2</v>
      </c>
      <c r="V21" s="94">
        <f t="shared" si="5"/>
        <v>4.0000000345504962E-3</v>
      </c>
      <c r="W21" s="191"/>
      <c r="X21" s="55">
        <f t="shared" si="13"/>
        <v>7725</v>
      </c>
      <c r="Y21" s="96">
        <f t="shared" si="6"/>
        <v>13279343.216165308</v>
      </c>
      <c r="Z21" s="96">
        <f t="shared" si="7"/>
        <v>279633.08648406336</v>
      </c>
      <c r="AA21" s="96">
        <f t="shared" si="8"/>
        <v>16108.359002667561</v>
      </c>
      <c r="AB21" s="97">
        <f t="shared" si="9"/>
        <v>38391.600314118055</v>
      </c>
      <c r="AD21" s="98">
        <f t="shared" si="10"/>
        <v>13621201.261966158</v>
      </c>
      <c r="AE21" s="216"/>
    </row>
    <row r="22" spans="1:36" ht="16.2" thickBot="1" x14ac:dyDescent="0.35">
      <c r="A22" s="82">
        <f t="shared" si="11"/>
        <v>2028</v>
      </c>
      <c r="B22" s="83">
        <f>'[4]Szenario 1'!$H22</f>
        <v>12793.827782198468</v>
      </c>
      <c r="C22" s="83">
        <f>'[4]Szenario 1'!$K22</f>
        <v>1324.6729285688293</v>
      </c>
      <c r="D22" s="84">
        <f>'[4]Szenario 2'!$H22</f>
        <v>13503.988264570315</v>
      </c>
      <c r="E22" s="84">
        <f>'[4]Szenario 2'!$K22</f>
        <v>1398.2029449136103</v>
      </c>
      <c r="F22" s="85">
        <f>'[4]Szenario 3'!$H22</f>
        <v>14179.160986181081</v>
      </c>
      <c r="G22" s="86">
        <f>'[4]Szenario 3'!$K22</f>
        <v>1468.110328509189</v>
      </c>
      <c r="H22" s="191"/>
      <c r="I22" s="102">
        <f>'[5]Szenario 1'!$F22</f>
        <v>5.0208311077876294E-3</v>
      </c>
      <c r="J22" s="103">
        <f>'[5]Szenario 2'!$F22</f>
        <v>1.0763257482675578E-2</v>
      </c>
      <c r="K22" s="104">
        <f>'[5]Szenario 3'!$F22</f>
        <v>1.4018691588785047E-2</v>
      </c>
      <c r="L22" s="191"/>
      <c r="M22" s="105">
        <f>'[6]E-Auto'!$E20*(1/100)</f>
        <v>0.26569741935483882</v>
      </c>
      <c r="O22" s="91">
        <f t="shared" si="1"/>
        <v>13503.988264570315</v>
      </c>
      <c r="P22" s="92">
        <f t="shared" si="12"/>
        <v>1413.2521632227508</v>
      </c>
      <c r="Q22" s="191"/>
      <c r="R22" s="93">
        <f t="shared" si="2"/>
        <v>1</v>
      </c>
      <c r="S22" s="94">
        <f t="shared" si="3"/>
        <v>1</v>
      </c>
      <c r="T22" s="191"/>
      <c r="U22" s="95">
        <f t="shared" si="4"/>
        <v>8.6001026368222294E-2</v>
      </c>
      <c r="V22" s="94">
        <f t="shared" si="5"/>
        <v>4.0000000358263394E-3</v>
      </c>
      <c r="W22" s="191"/>
      <c r="X22" s="55">
        <f t="shared" si="13"/>
        <v>7725</v>
      </c>
      <c r="Y22" s="96">
        <f t="shared" si="6"/>
        <v>13401826.256367577</v>
      </c>
      <c r="Z22" s="96">
        <f t="shared" si="7"/>
        <v>282211.56460273289</v>
      </c>
      <c r="AA22" s="96">
        <f t="shared" si="8"/>
        <v>15864.707145219611</v>
      </c>
      <c r="AB22" s="97">
        <f t="shared" si="9"/>
        <v>38745.049967915627</v>
      </c>
      <c r="AD22" s="98">
        <f t="shared" si="10"/>
        <v>13746372.578083444</v>
      </c>
      <c r="AE22" s="216"/>
      <c r="AF22" s="113" t="s">
        <v>63</v>
      </c>
      <c r="AG22" s="59"/>
      <c r="AH22" s="59"/>
      <c r="AI22" s="114" t="s">
        <v>64</v>
      </c>
      <c r="AJ22" s="115"/>
    </row>
    <row r="23" spans="1:36" ht="16.2" thickTop="1" x14ac:dyDescent="0.3">
      <c r="A23" s="82">
        <f t="shared" si="11"/>
        <v>2029</v>
      </c>
      <c r="B23" s="83">
        <f>'[4]Szenario 1'!$H23</f>
        <v>12858.063430715009</v>
      </c>
      <c r="C23" s="83">
        <f>'[4]Szenario 1'!$K23</f>
        <v>1331.3238876162318</v>
      </c>
      <c r="D23" s="84">
        <f>'[4]Szenario 2'!$H23</f>
        <v>13627.403953284507</v>
      </c>
      <c r="E23" s="84">
        <f>'[4]Szenario 2'!$K23</f>
        <v>1410.9814053230778</v>
      </c>
      <c r="F23" s="85">
        <f>'[4]Szenario 3'!$H23</f>
        <v>14358.841068362839</v>
      </c>
      <c r="G23" s="86">
        <f>'[4]Szenario 3'!$K23</f>
        <v>1486.7144042182883</v>
      </c>
      <c r="H23" s="191"/>
      <c r="I23" s="102">
        <f>'[5]Szenario 1'!$F23</f>
        <v>4.9957482993197282E-3</v>
      </c>
      <c r="J23" s="103">
        <f>'[5]Szenario 2'!$F23</f>
        <v>1.0648643392006224E-2</v>
      </c>
      <c r="K23" s="104">
        <f>'[5]Szenario 3'!$F23</f>
        <v>1.3824884792626729E-2</v>
      </c>
      <c r="L23" s="191"/>
      <c r="M23" s="105">
        <f>'[6]E-Auto'!$E21*(1/100)</f>
        <v>0.29452935483870979</v>
      </c>
      <c r="O23" s="91">
        <f t="shared" si="1"/>
        <v>13627.403953284507</v>
      </c>
      <c r="P23" s="92">
        <f t="shared" si="12"/>
        <v>1426.0064431411149</v>
      </c>
      <c r="Q23" s="191"/>
      <c r="R23" s="93">
        <f t="shared" si="2"/>
        <v>1</v>
      </c>
      <c r="S23" s="94">
        <f t="shared" si="3"/>
        <v>1</v>
      </c>
      <c r="T23" s="191"/>
      <c r="U23" s="95">
        <f t="shared" si="4"/>
        <v>8.6001064406477742E-2</v>
      </c>
      <c r="V23" s="94">
        <f t="shared" si="5"/>
        <v>4.0000000371372517E-3</v>
      </c>
      <c r="W23" s="191"/>
      <c r="X23" s="55">
        <f t="shared" si="13"/>
        <v>7725</v>
      </c>
      <c r="Y23" s="96">
        <f t="shared" si="6"/>
        <v>13524309.578089168</v>
      </c>
      <c r="Z23" s="96">
        <f t="shared" si="7"/>
        <v>284790.04502609343</v>
      </c>
      <c r="AA23" s="96">
        <f t="shared" si="8"/>
        <v>15613.885998387261</v>
      </c>
      <c r="AB23" s="97">
        <f t="shared" si="9"/>
        <v>39098.501727235795</v>
      </c>
      <c r="AD23" s="98">
        <f t="shared" si="10"/>
        <v>13871537.010840885</v>
      </c>
      <c r="AE23" s="216"/>
      <c r="AF23" s="116" t="s">
        <v>65</v>
      </c>
      <c r="AG23" s="68"/>
      <c r="AH23" s="68"/>
      <c r="AI23" s="100" t="s">
        <v>66</v>
      </c>
      <c r="AJ23" s="117" t="s">
        <v>67</v>
      </c>
    </row>
    <row r="24" spans="1:36" ht="15.6" x14ac:dyDescent="0.3">
      <c r="A24" s="82">
        <f t="shared" si="11"/>
        <v>2030</v>
      </c>
      <c r="B24" s="83">
        <f>'[4]Szenario 1'!$H24</f>
        <v>12922.299079231549</v>
      </c>
      <c r="C24" s="83">
        <f>'[4]Szenario 1'!$K24</f>
        <v>1337.9748466636345</v>
      </c>
      <c r="D24" s="84">
        <f>'[4]Szenario 2'!$H24</f>
        <v>13750.819641998702</v>
      </c>
      <c r="E24" s="84">
        <f>'[4]Szenario 2'!$K24</f>
        <v>1423.7598657325454</v>
      </c>
      <c r="F24" s="85">
        <f>'[4]Szenario 3'!$H24</f>
        <v>14538.521150544595</v>
      </c>
      <c r="G24" s="86">
        <f>'[4]Szenario 3'!$K24</f>
        <v>1505.3184799273872</v>
      </c>
      <c r="H24" s="191"/>
      <c r="I24" s="102">
        <f>'[5]Szenario 1'!$F24</f>
        <v>4.9709148598625066E-3</v>
      </c>
      <c r="J24" s="103">
        <f>'[5]Szenario 2'!$F24</f>
        <v>1.0536444551359153E-2</v>
      </c>
      <c r="K24" s="104">
        <f>'[5]Szenario 3'!$F24</f>
        <v>1.3636363636363636E-2</v>
      </c>
      <c r="L24" s="191"/>
      <c r="M24" s="105">
        <f>'[6]E-Auto'!$E22*(1/100)</f>
        <v>0.32336129032258071</v>
      </c>
      <c r="O24" s="91">
        <f t="shared" si="1"/>
        <v>13750.819641998702</v>
      </c>
      <c r="P24" s="92">
        <f t="shared" si="12"/>
        <v>1438.7612326122869</v>
      </c>
      <c r="Q24" s="191"/>
      <c r="R24" s="93">
        <f t="shared" si="2"/>
        <v>1</v>
      </c>
      <c r="S24" s="94">
        <f t="shared" si="3"/>
        <v>1</v>
      </c>
      <c r="T24" s="191"/>
      <c r="U24" s="95">
        <f t="shared" si="4"/>
        <v>8.6001103492366185E-2</v>
      </c>
      <c r="V24" s="94">
        <f t="shared" si="5"/>
        <v>4.0000000384838681E-3</v>
      </c>
      <c r="W24" s="191"/>
      <c r="X24" s="55">
        <f t="shared" si="13"/>
        <v>7725</v>
      </c>
      <c r="Y24" s="96">
        <f t="shared" si="6"/>
        <v>13646793.188222088</v>
      </c>
      <c r="Z24" s="96">
        <f t="shared" si="7"/>
        <v>287368.52768129529</v>
      </c>
      <c r="AA24" s="96">
        <f t="shared" si="8"/>
        <v>15355.895562170523</v>
      </c>
      <c r="AB24" s="97">
        <f t="shared" si="9"/>
        <v>39451.955525524412</v>
      </c>
      <c r="AD24" s="98">
        <f t="shared" si="10"/>
        <v>13996694.566991078</v>
      </c>
      <c r="AE24" s="216"/>
      <c r="AF24" s="118" t="s">
        <v>68</v>
      </c>
      <c r="AG24" s="54">
        <v>5</v>
      </c>
      <c r="AH24" s="68" t="s">
        <v>69</v>
      </c>
      <c r="AI24" s="100" t="s">
        <v>70</v>
      </c>
      <c r="AJ24" s="117" t="s">
        <v>71</v>
      </c>
    </row>
    <row r="25" spans="1:36" ht="15.6" x14ac:dyDescent="0.3">
      <c r="A25" s="82">
        <f t="shared" si="11"/>
        <v>2031</v>
      </c>
      <c r="B25" s="83">
        <f>'[4]Szenario 1'!$H25</f>
        <v>12986.534727748087</v>
      </c>
      <c r="C25" s="83">
        <f>'[4]Szenario 1'!$K25</f>
        <v>1344.6258057110367</v>
      </c>
      <c r="D25" s="84">
        <f>'[4]Szenario 2'!$H25</f>
        <v>13874.235330712894</v>
      </c>
      <c r="E25" s="84">
        <f>'[4]Szenario 2'!$K25</f>
        <v>1436.5383261420129</v>
      </c>
      <c r="F25" s="85">
        <f>'[4]Szenario 3'!$H25</f>
        <v>14718.201232726351</v>
      </c>
      <c r="G25" s="86">
        <f>'[4]Szenario 3'!$K25</f>
        <v>1523.9225556364863</v>
      </c>
      <c r="H25" s="191"/>
      <c r="I25" s="102">
        <f>'[5]Szenario 1'!$F25</f>
        <v>4.9463270890338874E-3</v>
      </c>
      <c r="J25" s="103">
        <f>'[5]Szenario 2'!$F25</f>
        <v>1.0426585412302418E-2</v>
      </c>
      <c r="K25" s="104">
        <f>'[5]Szenario 3'!$F25</f>
        <v>1.3452914798206279E-2</v>
      </c>
      <c r="L25" s="191"/>
      <c r="M25" s="105">
        <f>'[6]E-Auto'!$E23*(1/100)</f>
        <v>0.35219322580645168</v>
      </c>
      <c r="O25" s="91">
        <f t="shared" si="1"/>
        <v>13874.235330712894</v>
      </c>
      <c r="P25" s="92">
        <f t="shared" si="12"/>
        <v>1451.5165156975786</v>
      </c>
      <c r="Q25" s="191"/>
      <c r="R25" s="93">
        <f t="shared" si="2"/>
        <v>1</v>
      </c>
      <c r="S25" s="94">
        <f t="shared" si="3"/>
        <v>1</v>
      </c>
      <c r="T25" s="191"/>
      <c r="U25" s="95">
        <f t="shared" si="4"/>
        <v>8.6001143644948944E-2</v>
      </c>
      <c r="V25" s="94">
        <f t="shared" si="5"/>
        <v>4.000000039866833E-3</v>
      </c>
      <c r="W25" s="191"/>
      <c r="X25" s="55">
        <f t="shared" si="13"/>
        <v>7725</v>
      </c>
      <c r="Y25" s="96">
        <f t="shared" si="6"/>
        <v>13769277.093813015</v>
      </c>
      <c r="Z25" s="96">
        <f t="shared" si="7"/>
        <v>289947.01249852695</v>
      </c>
      <c r="AA25" s="96">
        <f t="shared" si="8"/>
        <v>15090.73583656938</v>
      </c>
      <c r="AB25" s="97">
        <f t="shared" si="9"/>
        <v>39805.411299003041</v>
      </c>
      <c r="AD25" s="98">
        <f t="shared" si="10"/>
        <v>14121845.253447115</v>
      </c>
      <c r="AE25" s="216"/>
      <c r="AF25" s="118" t="s">
        <v>72</v>
      </c>
      <c r="AG25" s="54">
        <v>30</v>
      </c>
      <c r="AH25" s="68" t="s">
        <v>69</v>
      </c>
      <c r="AI25" s="100" t="s">
        <v>73</v>
      </c>
      <c r="AJ25" s="117" t="s">
        <v>74</v>
      </c>
    </row>
    <row r="26" spans="1:36" ht="16.2" thickBot="1" x14ac:dyDescent="0.35">
      <c r="A26" s="82">
        <f t="shared" si="11"/>
        <v>2032</v>
      </c>
      <c r="B26" s="83">
        <f>'[4]Szenario 1'!$H26</f>
        <v>13050.770376264627</v>
      </c>
      <c r="C26" s="83">
        <f>'[4]Szenario 1'!$K26</f>
        <v>1351.2767647584394</v>
      </c>
      <c r="D26" s="84">
        <f>'[4]Szenario 2'!$H26</f>
        <v>13997.651019427089</v>
      </c>
      <c r="E26" s="84">
        <f>'[4]Szenario 2'!$K26</f>
        <v>1449.3167865514806</v>
      </c>
      <c r="F26" s="85">
        <f>'[4]Szenario 3'!$H26</f>
        <v>14897.881314908107</v>
      </c>
      <c r="G26" s="86">
        <f>'[4]Szenario 3'!$K26</f>
        <v>1542.5266313455852</v>
      </c>
      <c r="H26" s="191"/>
      <c r="I26" s="102">
        <f>'[5]Szenario 1'!$F26</f>
        <v>4.9219813593046396E-3</v>
      </c>
      <c r="J26" s="103">
        <f>'[5]Szenario 2'!$F26</f>
        <v>1.0318993544739198E-2</v>
      </c>
      <c r="K26" s="104">
        <f>'[5]Szenario 3'!$F26</f>
        <v>1.3274336283185841E-2</v>
      </c>
      <c r="L26" s="191"/>
      <c r="M26" s="105">
        <f>'[6]E-Auto'!$E24*(1/100)</f>
        <v>0.38102516129032266</v>
      </c>
      <c r="O26" s="91">
        <f t="shared" si="1"/>
        <v>13997.651019427089</v>
      </c>
      <c r="P26" s="92">
        <f t="shared" si="12"/>
        <v>1464.2722771161875</v>
      </c>
      <c r="Q26" s="191"/>
      <c r="R26" s="93">
        <f t="shared" si="2"/>
        <v>1</v>
      </c>
      <c r="S26" s="94">
        <f t="shared" si="3"/>
        <v>1</v>
      </c>
      <c r="T26" s="191"/>
      <c r="U26" s="95">
        <f t="shared" si="4"/>
        <v>8.6001184883459175E-2</v>
      </c>
      <c r="V26" s="94">
        <f t="shared" si="5"/>
        <v>4.0000000412867944E-3</v>
      </c>
      <c r="W26" s="191"/>
      <c r="X26" s="55">
        <f t="shared" si="13"/>
        <v>7725</v>
      </c>
      <c r="Y26" s="96">
        <f t="shared" si="6"/>
        <v>13891761.30206348</v>
      </c>
      <c r="Z26" s="96">
        <f t="shared" si="7"/>
        <v>292525.49941085861</v>
      </c>
      <c r="AA26" s="96">
        <f t="shared" si="8"/>
        <v>14818.406821583851</v>
      </c>
      <c r="AB26" s="97">
        <f t="shared" si="9"/>
        <v>40158.868986525755</v>
      </c>
      <c r="AD26" s="98">
        <f t="shared" si="10"/>
        <v>14246989.077282449</v>
      </c>
      <c r="AE26" s="216"/>
      <c r="AF26" s="119" t="s">
        <v>75</v>
      </c>
      <c r="AG26" s="108">
        <f>(3750*AJ11*AG8)+(850*AJ9)+(4*130000)</f>
        <v>1160000</v>
      </c>
      <c r="AH26" s="109" t="s">
        <v>76</v>
      </c>
      <c r="AI26" s="120"/>
      <c r="AJ26" s="78"/>
    </row>
    <row r="27" spans="1:36" ht="16.2" thickBot="1" x14ac:dyDescent="0.35">
      <c r="A27" s="82">
        <f t="shared" si="11"/>
        <v>2033</v>
      </c>
      <c r="B27" s="83">
        <f>'[4]Szenario 1'!$H27</f>
        <v>13115.006024781167</v>
      </c>
      <c r="C27" s="83">
        <f>'[4]Szenario 1'!$K27</f>
        <v>1357.9277238058419</v>
      </c>
      <c r="D27" s="84">
        <f>'[4]Szenario 2'!$H27</f>
        <v>14121.066708141281</v>
      </c>
      <c r="E27" s="84">
        <f>'[4]Szenario 2'!$K27</f>
        <v>1462.0952469609481</v>
      </c>
      <c r="F27" s="85">
        <f>'[4]Szenario 3'!$H27</f>
        <v>15077.561397089865</v>
      </c>
      <c r="G27" s="86">
        <f>'[4]Szenario 3'!$K27</f>
        <v>1561.1307070546845</v>
      </c>
      <c r="H27" s="191"/>
      <c r="I27" s="102">
        <f>'[5]Szenario 1'!$F27</f>
        <v>4.8978741142142561E-3</v>
      </c>
      <c r="J27" s="103">
        <f>'[5]Szenario 2'!$F27</f>
        <v>1.0213599477660667E-2</v>
      </c>
      <c r="K27" s="104">
        <f>'[5]Szenario 3'!$F27</f>
        <v>1.3100436681222707E-2</v>
      </c>
      <c r="L27" s="191"/>
      <c r="M27" s="105">
        <f>'[6]E-Auto'!$E25*(1/100)</f>
        <v>0.40985709677419369</v>
      </c>
      <c r="O27" s="91">
        <f t="shared" si="1"/>
        <v>14121.066708141281</v>
      </c>
      <c r="P27" s="92">
        <f t="shared" si="12"/>
        <v>1477.0285022115986</v>
      </c>
      <c r="Q27" s="191"/>
      <c r="R27" s="93">
        <f t="shared" si="2"/>
        <v>1</v>
      </c>
      <c r="S27" s="94">
        <f t="shared" si="3"/>
        <v>1</v>
      </c>
      <c r="T27" s="191"/>
      <c r="U27" s="95">
        <f t="shared" si="4"/>
        <v>8.6001227227301871E-2</v>
      </c>
      <c r="V27" s="94">
        <f t="shared" si="5"/>
        <v>4.0000000427444079E-3</v>
      </c>
      <c r="W27" s="191"/>
      <c r="X27" s="55">
        <f t="shared" si="13"/>
        <v>7725</v>
      </c>
      <c r="Y27" s="96">
        <f t="shared" si="6"/>
        <v>14014245.820330122</v>
      </c>
      <c r="Z27" s="96">
        <f t="shared" si="7"/>
        <v>295103.98835409456</v>
      </c>
      <c r="AA27" s="96">
        <f t="shared" si="8"/>
        <v>14538.908517213917</v>
      </c>
      <c r="AB27" s="97">
        <f t="shared" si="9"/>
        <v>40512.328529444712</v>
      </c>
      <c r="AD27" s="98">
        <f t="shared" si="10"/>
        <v>14372126.045730876</v>
      </c>
      <c r="AE27" s="216"/>
    </row>
    <row r="28" spans="1:36" ht="16.2" thickBot="1" x14ac:dyDescent="0.35">
      <c r="A28" s="82">
        <f t="shared" si="11"/>
        <v>2034</v>
      </c>
      <c r="B28" s="83">
        <f>'[4]Szenario 1'!$H28</f>
        <v>13179.241673297707</v>
      </c>
      <c r="C28" s="83">
        <f>'[4]Szenario 1'!$K28</f>
        <v>1364.5786828532446</v>
      </c>
      <c r="D28" s="84">
        <f>'[4]Szenario 2'!$H28</f>
        <v>14244.482396855472</v>
      </c>
      <c r="E28" s="84">
        <f>'[4]Szenario 2'!$K28</f>
        <v>1474.8737073704156</v>
      </c>
      <c r="F28" s="85">
        <f>'[4]Szenario 3'!$H28</f>
        <v>15257.241479271621</v>
      </c>
      <c r="G28" s="86">
        <f>'[4]Szenario 3'!$K28</f>
        <v>1579.7347827637834</v>
      </c>
      <c r="H28" s="191"/>
      <c r="I28" s="102">
        <f>'[5]Szenario 1'!$F28</f>
        <v>4.8740018666390125E-3</v>
      </c>
      <c r="J28" s="103">
        <f>'[5]Szenario 2'!$F28</f>
        <v>1.0110336549559116E-2</v>
      </c>
      <c r="K28" s="104">
        <f>'[5]Szenario 3'!$F28</f>
        <v>1.2931034482758621E-2</v>
      </c>
      <c r="L28" s="191"/>
      <c r="M28" s="105">
        <f>'[6]E-Auto'!$E26*(1/100)</f>
        <v>0.43868903225806466</v>
      </c>
      <c r="O28" s="91">
        <f t="shared" si="1"/>
        <v>14244.482396855472</v>
      </c>
      <c r="P28" s="92">
        <f t="shared" si="12"/>
        <v>1489.7851769200265</v>
      </c>
      <c r="Q28" s="191"/>
      <c r="R28" s="93">
        <f t="shared" si="2"/>
        <v>1</v>
      </c>
      <c r="S28" s="94">
        <f t="shared" si="3"/>
        <v>1</v>
      </c>
      <c r="T28" s="191"/>
      <c r="U28" s="95">
        <f t="shared" si="4"/>
        <v>8.60012706960539E-2</v>
      </c>
      <c r="V28" s="94">
        <f t="shared" si="5"/>
        <v>4.0000000442403346E-3</v>
      </c>
      <c r="W28" s="191"/>
      <c r="X28" s="55">
        <f t="shared" si="13"/>
        <v>7725</v>
      </c>
      <c r="Y28" s="96">
        <f t="shared" si="6"/>
        <v>14136730.656125003</v>
      </c>
      <c r="Z28" s="96">
        <f t="shared" si="7"/>
        <v>297682.47926663555</v>
      </c>
      <c r="AA28" s="96">
        <f t="shared" si="8"/>
        <v>14252.240923459582</v>
      </c>
      <c r="AB28" s="97">
        <f t="shared" si="9"/>
        <v>40865.789871483874</v>
      </c>
      <c r="AD28" s="98">
        <f t="shared" si="10"/>
        <v>14497256.166186582</v>
      </c>
      <c r="AE28" s="216"/>
      <c r="AF28" s="113" t="s">
        <v>77</v>
      </c>
      <c r="AG28" s="59"/>
      <c r="AH28" s="59"/>
      <c r="AI28" s="60"/>
    </row>
    <row r="29" spans="1:36" ht="16.2" thickTop="1" x14ac:dyDescent="0.3">
      <c r="A29" s="82">
        <f t="shared" si="11"/>
        <v>2035</v>
      </c>
      <c r="B29" s="83">
        <f>'[4]Szenario 1'!$H29</f>
        <v>13243.477321814247</v>
      </c>
      <c r="C29" s="83">
        <f>'[4]Szenario 1'!$K29</f>
        <v>1371.229641900647</v>
      </c>
      <c r="D29" s="84">
        <f>'[4]Szenario 2'!$H29</f>
        <v>14367.898085569666</v>
      </c>
      <c r="E29" s="84">
        <f>'[4]Szenario 2'!$K29</f>
        <v>1487.6521677798833</v>
      </c>
      <c r="F29" s="85">
        <f>'[4]Szenario 3'!$H29</f>
        <v>15436.921561453377</v>
      </c>
      <c r="G29" s="86">
        <f>'[4]Szenario 3'!$K29</f>
        <v>1598.3388584728825</v>
      </c>
      <c r="H29" s="191"/>
      <c r="I29" s="102">
        <f>'[5]Szenario 1'!$F29</f>
        <v>4.8503611971104227E-3</v>
      </c>
      <c r="J29" s="103">
        <f>'[5]Szenario 2'!$F29</f>
        <v>1.0009140767824496E-2</v>
      </c>
      <c r="K29" s="104">
        <f>'[5]Szenario 3'!$F29</f>
        <v>1.276595744680851E-2</v>
      </c>
      <c r="L29" s="191"/>
      <c r="M29" s="105">
        <f>'[6]E-Auto'!$E27*(1/100)</f>
        <v>0.46752096774193563</v>
      </c>
      <c r="O29" s="91">
        <f t="shared" si="1"/>
        <v>14367.898085569666</v>
      </c>
      <c r="P29" s="92">
        <f t="shared" si="12"/>
        <v>1502.5422877407514</v>
      </c>
      <c r="Q29" s="191"/>
      <c r="R29" s="93">
        <f t="shared" si="2"/>
        <v>1</v>
      </c>
      <c r="S29" s="94">
        <f t="shared" si="3"/>
        <v>1</v>
      </c>
      <c r="T29" s="191"/>
      <c r="U29" s="95">
        <f t="shared" si="4"/>
        <v>8.6001315309463949E-2</v>
      </c>
      <c r="V29" s="94">
        <f t="shared" si="5"/>
        <v>4.0000000457752387E-3</v>
      </c>
      <c r="W29" s="191"/>
      <c r="X29" s="55">
        <f t="shared" si="13"/>
        <v>7725</v>
      </c>
      <c r="Y29" s="96">
        <f t="shared" si="6"/>
        <v>14259215.817115979</v>
      </c>
      <c r="Z29" s="96">
        <f t="shared" si="7"/>
        <v>300260.97208934842</v>
      </c>
      <c r="AA29" s="96">
        <f t="shared" si="8"/>
        <v>13958.404040320864</v>
      </c>
      <c r="AB29" s="97">
        <f t="shared" si="9"/>
        <v>41219.252958620316</v>
      </c>
      <c r="AD29" s="98">
        <f t="shared" si="10"/>
        <v>14622379.446204269</v>
      </c>
      <c r="AE29" s="216"/>
      <c r="AF29" s="116" t="s">
        <v>78</v>
      </c>
      <c r="AG29" s="54">
        <v>19.7</v>
      </c>
      <c r="AH29" s="68" t="s">
        <v>76</v>
      </c>
      <c r="AI29" s="69"/>
    </row>
    <row r="30" spans="1:36" ht="15.6" x14ac:dyDescent="0.3">
      <c r="A30" s="82">
        <f t="shared" si="11"/>
        <v>2036</v>
      </c>
      <c r="B30" s="83">
        <f>'[4]Szenario 1'!$H30</f>
        <v>13307.712970330787</v>
      </c>
      <c r="C30" s="83">
        <f>'[4]Szenario 1'!$K30</f>
        <v>1377.8806009480497</v>
      </c>
      <c r="D30" s="84">
        <f>'[4]Szenario 2'!$H30</f>
        <v>14491.313774283859</v>
      </c>
      <c r="E30" s="84">
        <f>'[4]Szenario 2'!$K30</f>
        <v>1500.4306281893507</v>
      </c>
      <c r="F30" s="85">
        <f>'[4]Szenario 3'!$H30</f>
        <v>15616.601643635135</v>
      </c>
      <c r="G30" s="86">
        <f>'[4]Szenario 3'!$K30</f>
        <v>1616.9429341819816</v>
      </c>
      <c r="H30" s="191"/>
      <c r="I30" s="102">
        <f>'[5]Szenario 1'!$F30</f>
        <v>4.8269487521823973E-3</v>
      </c>
      <c r="J30" s="103">
        <f>'[5]Szenario 2'!$F30</f>
        <v>9.9099506765011995E-3</v>
      </c>
      <c r="K30" s="104">
        <f>'[5]Szenario 3'!$F30</f>
        <v>1.2605042016806723E-2</v>
      </c>
      <c r="L30" s="191"/>
      <c r="M30" s="105">
        <f>'[6]E-Auto'!$E28*(1/100)</f>
        <v>0.49635290322580661</v>
      </c>
      <c r="O30" s="91">
        <f t="shared" si="1"/>
        <v>14491.313774283859</v>
      </c>
      <c r="P30" s="92">
        <f t="shared" si="12"/>
        <v>1515.2998217082188</v>
      </c>
      <c r="Q30" s="191"/>
      <c r="R30" s="93">
        <f t="shared" si="2"/>
        <v>1</v>
      </c>
      <c r="S30" s="94">
        <f t="shared" si="3"/>
        <v>1</v>
      </c>
      <c r="T30" s="191"/>
      <c r="U30" s="95">
        <f>($AI$15/$AG$20)*(1+0.15*(O30/$AG$18)^4)+$AI$33</f>
        <v>0.11933469442078591</v>
      </c>
      <c r="V30" s="94">
        <f t="shared" si="5"/>
        <v>4.0000000473497934E-3</v>
      </c>
      <c r="W30" s="191"/>
      <c r="X30" s="55">
        <f t="shared" si="13"/>
        <v>7725</v>
      </c>
      <c r="Y30" s="96">
        <f t="shared" si="6"/>
        <v>19939023.534806468</v>
      </c>
      <c r="Z30" s="96">
        <f t="shared" si="7"/>
        <v>302839.46676544403</v>
      </c>
      <c r="AA30" s="96">
        <f t="shared" si="8"/>
        <v>13657.397867797745</v>
      </c>
      <c r="AB30" s="97">
        <f t="shared" si="9"/>
        <v>41572.717738972518</v>
      </c>
      <c r="AD30" s="98">
        <f t="shared" si="10"/>
        <v>20304818.117178682</v>
      </c>
      <c r="AE30" s="216"/>
      <c r="AF30" s="81" t="s">
        <v>79</v>
      </c>
      <c r="AG30" s="54">
        <f>AG29*1.6</f>
        <v>31.52</v>
      </c>
      <c r="AH30" s="68" t="s">
        <v>76</v>
      </c>
      <c r="AI30" s="69"/>
    </row>
    <row r="31" spans="1:36" ht="16.2" thickBot="1" x14ac:dyDescent="0.35">
      <c r="A31" s="82">
        <f t="shared" si="11"/>
        <v>2037</v>
      </c>
      <c r="B31" s="83">
        <f>'[4]Szenario 1'!$H31</f>
        <v>13371.948618847327</v>
      </c>
      <c r="C31" s="83">
        <f>'[4]Szenario 1'!$K31</f>
        <v>1384.5315599954522</v>
      </c>
      <c r="D31" s="84">
        <f>'[4]Szenario 2'!$H31</f>
        <v>14614.729462998052</v>
      </c>
      <c r="E31" s="84">
        <f>'[4]Szenario 2'!$K31</f>
        <v>1513.2090885988182</v>
      </c>
      <c r="F31" s="85">
        <f>'[4]Szenario 3'!$H31</f>
        <v>15796.281725816891</v>
      </c>
      <c r="G31" s="86">
        <f>'[4]Szenario 3'!$K31</f>
        <v>1635.5470098910807</v>
      </c>
      <c r="H31" s="191"/>
      <c r="I31" s="102">
        <f>'[5]Szenario 1'!$F31</f>
        <v>4.8037612428454618E-3</v>
      </c>
      <c r="J31" s="103">
        <f>'[5]Szenario 2'!$F31</f>
        <v>9.8127072318308084E-3</v>
      </c>
      <c r="K31" s="104">
        <f>'[5]Szenario 3'!$F31</f>
        <v>1.2448132780082987E-2</v>
      </c>
      <c r="L31" s="191"/>
      <c r="M31" s="105">
        <f>'[6]E-Auto'!$E29*(1/100)</f>
        <v>0.52518483870967758</v>
      </c>
      <c r="O31" s="91">
        <f t="shared" si="1"/>
        <v>14614.729462998052</v>
      </c>
      <c r="P31" s="92">
        <f t="shared" si="12"/>
        <v>1528.0577663657839</v>
      </c>
      <c r="Q31" s="191"/>
      <c r="R31" s="93">
        <f t="shared" si="2"/>
        <v>1</v>
      </c>
      <c r="S31" s="94">
        <f t="shared" si="3"/>
        <v>1</v>
      </c>
      <c r="T31" s="191"/>
      <c r="U31" s="95">
        <f t="shared" ref="U31:U54" si="14">($AI$15/$AG$20)*(1+0.15*(O31/$AG$18)^4)+$AI$33</f>
        <v>0.11933474138344551</v>
      </c>
      <c r="V31" s="94">
        <f t="shared" si="5"/>
        <v>4.000000048964677E-3</v>
      </c>
      <c r="W31" s="191"/>
      <c r="X31" s="55">
        <f t="shared" si="13"/>
        <v>7725</v>
      </c>
      <c r="Y31" s="96">
        <f t="shared" si="6"/>
        <v>20108838.463669099</v>
      </c>
      <c r="Z31" s="96">
        <f t="shared" si="7"/>
        <v>305417.9632403623</v>
      </c>
      <c r="AA31" s="96">
        <f t="shared" si="8"/>
        <v>13349.222405890227</v>
      </c>
      <c r="AB31" s="97">
        <f t="shared" si="9"/>
        <v>41926.184162695426</v>
      </c>
      <c r="AD31" s="98">
        <f t="shared" si="10"/>
        <v>20477256.833478048</v>
      </c>
      <c r="AE31" s="216"/>
      <c r="AF31" s="121" t="s">
        <v>80</v>
      </c>
      <c r="AG31" s="54"/>
      <c r="AH31" s="54" t="s">
        <v>101</v>
      </c>
      <c r="AI31" s="101" t="s">
        <v>102</v>
      </c>
    </row>
    <row r="32" spans="1:36" ht="15.6" x14ac:dyDescent="0.3">
      <c r="A32" s="82">
        <f t="shared" si="11"/>
        <v>2038</v>
      </c>
      <c r="B32" s="83">
        <f>'[4]Szenario 1'!$H32</f>
        <v>13436.184267363868</v>
      </c>
      <c r="C32" s="83">
        <f>'[4]Szenario 1'!$K32</f>
        <v>1391.1825190428547</v>
      </c>
      <c r="D32" s="84">
        <f>'[4]Szenario 2'!$H32</f>
        <v>14738.145151712242</v>
      </c>
      <c r="E32" s="84">
        <f>'[4]Szenario 2'!$K32</f>
        <v>1525.9875490082854</v>
      </c>
      <c r="F32" s="85">
        <f>'[4]Szenario 3'!$H32</f>
        <v>15975.961807998649</v>
      </c>
      <c r="G32" s="86">
        <f>'[4]Szenario 3'!$K32</f>
        <v>1654.1510856001801</v>
      </c>
      <c r="H32" s="191"/>
      <c r="I32" s="102">
        <f>'[5]Szenario 1'!$F32</f>
        <v>4.7807954429864713E-3</v>
      </c>
      <c r="J32" s="103">
        <f>'[5]Szenario 2'!$F32</f>
        <v>9.7173536850512499E-3</v>
      </c>
      <c r="K32" s="104">
        <f>'[5]Szenario 3'!$F32</f>
        <v>1.2295081967213115E-2</v>
      </c>
      <c r="L32" s="191"/>
      <c r="M32" s="105">
        <f>'[6]E-Auto'!$E30*(1/100)</f>
        <v>0.55401677419354856</v>
      </c>
      <c r="O32" s="91">
        <f t="shared" si="1"/>
        <v>14738.145151712242</v>
      </c>
      <c r="P32" s="92">
        <f t="shared" si="12"/>
        <v>1540.8161097409834</v>
      </c>
      <c r="Q32" s="191"/>
      <c r="R32" s="93">
        <f t="shared" si="2"/>
        <v>1</v>
      </c>
      <c r="S32" s="94">
        <f t="shared" si="3"/>
        <v>1</v>
      </c>
      <c r="T32" s="191"/>
      <c r="U32" s="95">
        <f t="shared" si="14"/>
        <v>0.11933478955104034</v>
      </c>
      <c r="V32" s="94">
        <f t="shared" si="5"/>
        <v>4.0000000506205721E-3</v>
      </c>
      <c r="W32" s="191"/>
      <c r="X32" s="55">
        <f t="shared" si="13"/>
        <v>7725</v>
      </c>
      <c r="Y32" s="96">
        <f t="shared" si="6"/>
        <v>20278653.741670515</v>
      </c>
      <c r="Z32" s="96">
        <f t="shared" si="7"/>
        <v>307996.46146166371</v>
      </c>
      <c r="AA32" s="96">
        <f t="shared" si="8"/>
        <v>13033.877654598318</v>
      </c>
      <c r="AB32" s="97">
        <f t="shared" si="9"/>
        <v>42279.652181881364</v>
      </c>
      <c r="AD32" s="98">
        <f t="shared" si="10"/>
        <v>20649688.732968658</v>
      </c>
      <c r="AE32" s="216"/>
      <c r="AF32" s="118" t="s">
        <v>78</v>
      </c>
      <c r="AG32" s="68"/>
      <c r="AH32" s="54">
        <v>0</v>
      </c>
      <c r="AI32" s="54">
        <v>0</v>
      </c>
      <c r="AJ32" s="60" t="s">
        <v>81</v>
      </c>
    </row>
    <row r="33" spans="1:36" ht="16.2" thickBot="1" x14ac:dyDescent="0.35">
      <c r="A33" s="82">
        <f t="shared" si="11"/>
        <v>2039</v>
      </c>
      <c r="B33" s="83">
        <f>'[4]Szenario 1'!$H33</f>
        <v>13500.419915880406</v>
      </c>
      <c r="C33" s="83">
        <f>'[4]Szenario 1'!$K33</f>
        <v>1397.8334780902571</v>
      </c>
      <c r="D33" s="84">
        <f>'[4]Szenario 2'!$H33</f>
        <v>14861.560840426435</v>
      </c>
      <c r="E33" s="84">
        <f>'[4]Szenario 2'!$K33</f>
        <v>1538.7660094177529</v>
      </c>
      <c r="F33" s="85">
        <f>'[4]Szenario 3'!$H33</f>
        <v>16155.641890180405</v>
      </c>
      <c r="G33" s="86">
        <f>'[4]Szenario 3'!$K33</f>
        <v>1672.7551613092789</v>
      </c>
      <c r="H33" s="191"/>
      <c r="I33" s="102">
        <f>'[5]Szenario 1'!$F33</f>
        <v>4.7580481878922859E-3</v>
      </c>
      <c r="J33" s="103">
        <f>'[5]Szenario 2'!$F33</f>
        <v>9.6238354719634378E-3</v>
      </c>
      <c r="K33" s="104">
        <f>'[5]Szenario 3'!$F33</f>
        <v>1.2145748987854251E-2</v>
      </c>
      <c r="L33" s="191"/>
      <c r="M33" s="105">
        <f>'[6]E-Auto'!$E31*(1/100)</f>
        <v>0.58284870967741953</v>
      </c>
      <c r="O33" s="91">
        <f t="shared" si="1"/>
        <v>14861.560840426435</v>
      </c>
      <c r="P33" s="92">
        <f t="shared" si="12"/>
        <v>1553.5748403222392</v>
      </c>
      <c r="Q33" s="191"/>
      <c r="R33" s="93">
        <f t="shared" si="2"/>
        <v>1</v>
      </c>
      <c r="S33" s="94">
        <f t="shared" si="3"/>
        <v>1</v>
      </c>
      <c r="T33" s="191"/>
      <c r="U33" s="95">
        <f t="shared" si="14"/>
        <v>0.11933483894400648</v>
      </c>
      <c r="V33" s="94">
        <f t="shared" si="5"/>
        <v>4.0000000523181664E-3</v>
      </c>
      <c r="W33" s="191"/>
      <c r="X33" s="55">
        <f t="shared" si="13"/>
        <v>7725</v>
      </c>
      <c r="Y33" s="96">
        <f t="shared" si="6"/>
        <v>20448469.377106354</v>
      </c>
      <c r="Z33" s="96">
        <f t="shared" si="7"/>
        <v>310574.96137892775</v>
      </c>
      <c r="AA33" s="96">
        <f t="shared" si="8"/>
        <v>12711.363613922013</v>
      </c>
      <c r="AB33" s="97">
        <f t="shared" si="9"/>
        <v>42633.12175046694</v>
      </c>
      <c r="AD33" s="98">
        <f t="shared" si="10"/>
        <v>20822113.823849671</v>
      </c>
      <c r="AE33" s="216"/>
      <c r="AF33" s="122" t="s">
        <v>79</v>
      </c>
      <c r="AG33" s="109"/>
      <c r="AH33" s="108">
        <f>5/60</f>
        <v>8.3333333333333329E-2</v>
      </c>
      <c r="AI33" s="108">
        <f>7/60</f>
        <v>0.11666666666666667</v>
      </c>
      <c r="AJ33" s="110" t="s">
        <v>81</v>
      </c>
    </row>
    <row r="34" spans="1:36" ht="16.2" thickBot="1" x14ac:dyDescent="0.35">
      <c r="A34" s="82">
        <f t="shared" si="11"/>
        <v>2040</v>
      </c>
      <c r="B34" s="83">
        <f>'[4]Szenario 1'!$H34</f>
        <v>13564.655564396946</v>
      </c>
      <c r="C34" s="83">
        <f>'[4]Szenario 1'!$K34</f>
        <v>1404.4844371376596</v>
      </c>
      <c r="D34" s="84">
        <f>'[4]Szenario 2'!$H34</f>
        <v>14984.976529140627</v>
      </c>
      <c r="E34" s="84">
        <f>'[4]Szenario 2'!$K34</f>
        <v>1551.5444698272204</v>
      </c>
      <c r="F34" s="85">
        <f>'[4]Szenario 3'!$H34</f>
        <v>16335.321972362161</v>
      </c>
      <c r="G34" s="86">
        <f>'[4]Szenario 3'!$K34</f>
        <v>1691.3592370183781</v>
      </c>
      <c r="H34" s="191"/>
      <c r="I34" s="102">
        <f>'[5]Szenario 1'!$F34</f>
        <v>4.7355163727959698E-3</v>
      </c>
      <c r="J34" s="103">
        <f>'[5]Szenario 2'!$F34</f>
        <v>9.5321001088139283E-3</v>
      </c>
      <c r="K34" s="104">
        <f>'[5]Szenario 3'!$F34</f>
        <v>1.2E-2</v>
      </c>
      <c r="L34" s="191"/>
      <c r="M34" s="105">
        <f>'[6]E-Auto'!$E32*(1/100)</f>
        <v>0.6116806451612905</v>
      </c>
      <c r="O34" s="91">
        <f t="shared" si="1"/>
        <v>14984.976529140627</v>
      </c>
      <c r="P34" s="92">
        <f t="shared" si="12"/>
        <v>1566.3339470368901</v>
      </c>
      <c r="Q34" s="191"/>
      <c r="R34" s="93">
        <f t="shared" si="2"/>
        <v>1</v>
      </c>
      <c r="S34" s="94">
        <f t="shared" si="3"/>
        <v>1</v>
      </c>
      <c r="T34" s="191"/>
      <c r="U34" s="95">
        <f t="shared" si="14"/>
        <v>0.11933488958295189</v>
      </c>
      <c r="V34" s="94">
        <f t="shared" si="5"/>
        <v>4.0000000540581582E-3</v>
      </c>
      <c r="W34" s="191"/>
      <c r="X34" s="55">
        <f t="shared" si="13"/>
        <v>7725</v>
      </c>
      <c r="Y34" s="96">
        <f t="shared" si="6"/>
        <v>20618285.378430568</v>
      </c>
      <c r="Z34" s="96">
        <f t="shared" si="7"/>
        <v>313153.46294365596</v>
      </c>
      <c r="AA34" s="96">
        <f t="shared" si="8"/>
        <v>12381.680283861309</v>
      </c>
      <c r="AB34" s="97">
        <f t="shared" si="9"/>
        <v>42986.592824145046</v>
      </c>
      <c r="AD34" s="98">
        <f t="shared" si="10"/>
        <v>20994532.114482231</v>
      </c>
      <c r="AE34" s="216"/>
    </row>
    <row r="35" spans="1:36" ht="16.2" thickBot="1" x14ac:dyDescent="0.35">
      <c r="A35" s="82">
        <f t="shared" si="11"/>
        <v>2041</v>
      </c>
      <c r="B35" s="83">
        <f>'[4]Szenario 1'!$H35</f>
        <v>13628.891212913486</v>
      </c>
      <c r="C35" s="83">
        <f>'[4]Szenario 1'!$K35</f>
        <v>1411.1353961850623</v>
      </c>
      <c r="D35" s="84">
        <f>'[4]Szenario 2'!$H35</f>
        <v>15108.392217854818</v>
      </c>
      <c r="E35" s="84">
        <f>'[4]Szenario 2'!$K35</f>
        <v>1564.3229302366879</v>
      </c>
      <c r="F35" s="85">
        <f>'[4]Szenario 3'!$H35</f>
        <v>16515.002054543915</v>
      </c>
      <c r="G35" s="86">
        <f>'[4]Szenario 3'!$K35</f>
        <v>1709.9633127274767</v>
      </c>
      <c r="H35" s="191"/>
      <c r="I35" s="102">
        <f>'[5]Szenario 1'!$F35</f>
        <v>4.7131969514640996E-3</v>
      </c>
      <c r="J35" s="103">
        <f>'[5]Szenario 2'!$F35</f>
        <v>9.4420970940760542E-3</v>
      </c>
      <c r="K35" s="104">
        <f>'[5]Szenario 3'!$F35</f>
        <v>1.1857707509881422E-2</v>
      </c>
      <c r="L35" s="191"/>
      <c r="M35" s="105">
        <f>'[6]E-Auto'!$E33*(1/100)</f>
        <v>0.64051258064516148</v>
      </c>
      <c r="O35" s="91">
        <f t="shared" si="1"/>
        <v>15108.392217854818</v>
      </c>
      <c r="P35" s="92">
        <f t="shared" si="12"/>
        <v>1579.0934192304721</v>
      </c>
      <c r="Q35" s="191"/>
      <c r="R35" s="93">
        <f t="shared" si="2"/>
        <v>1</v>
      </c>
      <c r="S35" s="94">
        <f t="shared" si="3"/>
        <v>1</v>
      </c>
      <c r="T35" s="191"/>
      <c r="U35" s="95">
        <f t="shared" si="14"/>
        <v>0.11933494148865638</v>
      </c>
      <c r="V35" s="94">
        <f t="shared" si="5"/>
        <v>4.0000000558412458E-3</v>
      </c>
      <c r="W35" s="191"/>
      <c r="X35" s="55">
        <f t="shared" si="13"/>
        <v>7725</v>
      </c>
      <c r="Y35" s="96">
        <f t="shared" si="6"/>
        <v>20788101.754256047</v>
      </c>
      <c r="Z35" s="96">
        <f t="shared" si="7"/>
        <v>315731.96610918193</v>
      </c>
      <c r="AA35" s="96">
        <f t="shared" si="8"/>
        <v>12044.827664416209</v>
      </c>
      <c r="AB35" s="97">
        <f t="shared" si="9"/>
        <v>43340.065360281973</v>
      </c>
      <c r="AD35" s="98">
        <f t="shared" si="10"/>
        <v>21166943.613389928</v>
      </c>
      <c r="AE35" s="216"/>
      <c r="AF35" s="113" t="s">
        <v>82</v>
      </c>
      <c r="AG35" s="59"/>
      <c r="AH35" s="60"/>
    </row>
    <row r="36" spans="1:36" ht="16.2" thickTop="1" x14ac:dyDescent="0.3">
      <c r="A36" s="82">
        <f t="shared" si="11"/>
        <v>2042</v>
      </c>
      <c r="B36" s="83">
        <f>'[4]Szenario 1'!$H36</f>
        <v>13693.126861430024</v>
      </c>
      <c r="C36" s="83">
        <f>'[4]Szenario 1'!$K36</f>
        <v>1417.7863552324645</v>
      </c>
      <c r="D36" s="84">
        <f>'[4]Szenario 2'!$H36</f>
        <v>15231.807906569011</v>
      </c>
      <c r="E36" s="84">
        <f>'[4]Szenario 2'!$K36</f>
        <v>1577.1013906461553</v>
      </c>
      <c r="F36" s="85">
        <f>'[4]Szenario 3'!$H36</f>
        <v>16694.682136725674</v>
      </c>
      <c r="G36" s="86">
        <f>'[4]Szenario 3'!$K36</f>
        <v>1728.5673884365763</v>
      </c>
      <c r="H36" s="191"/>
      <c r="I36" s="102">
        <f>'[5]Szenario 1'!$F36</f>
        <v>4.6910869348238344E-3</v>
      </c>
      <c r="J36" s="103">
        <f>'[5]Szenario 2'!$F36</f>
        <v>9.3537778157433901E-3</v>
      </c>
      <c r="K36" s="104">
        <f>'[5]Szenario 3'!$F36</f>
        <v>1.171875E-2</v>
      </c>
      <c r="L36" s="191"/>
      <c r="M36" s="105">
        <f>'[6]E-Auto'!$E34*(1/100)</f>
        <v>0.66934451612903245</v>
      </c>
      <c r="O36" s="91">
        <f t="shared" si="1"/>
        <v>15231.807906569011</v>
      </c>
      <c r="P36" s="92">
        <f t="shared" si="12"/>
        <v>1591.8532466471593</v>
      </c>
      <c r="Q36" s="191"/>
      <c r="R36" s="93">
        <f t="shared" si="2"/>
        <v>1</v>
      </c>
      <c r="S36" s="94">
        <f t="shared" si="3"/>
        <v>1</v>
      </c>
      <c r="T36" s="191"/>
      <c r="U36" s="95">
        <f t="shared" si="14"/>
        <v>0.11933499468207158</v>
      </c>
      <c r="V36" s="94">
        <f t="shared" si="5"/>
        <v>4.000000057668136E-3</v>
      </c>
      <c r="W36" s="191"/>
      <c r="X36" s="55">
        <f t="shared" si="13"/>
        <v>7725</v>
      </c>
      <c r="Y36" s="96">
        <f t="shared" si="6"/>
        <v>20957918.513355296</v>
      </c>
      <c r="Z36" s="96">
        <f t="shared" si="7"/>
        <v>318310.47083058517</v>
      </c>
      <c r="AA36" s="96">
        <f t="shared" si="8"/>
        <v>11700.805755586716</v>
      </c>
      <c r="AB36" s="97">
        <f t="shared" si="9"/>
        <v>43693.539317839211</v>
      </c>
      <c r="AD36" s="98">
        <f t="shared" si="10"/>
        <v>21339348.329259306</v>
      </c>
      <c r="AE36" s="216"/>
      <c r="AF36" s="116" t="s">
        <v>78</v>
      </c>
      <c r="AG36" s="54">
        <v>0.15</v>
      </c>
      <c r="AH36" s="69" t="s">
        <v>83</v>
      </c>
    </row>
    <row r="37" spans="1:36" ht="16.2" thickBot="1" x14ac:dyDescent="0.35">
      <c r="A37" s="82">
        <f t="shared" si="11"/>
        <v>2043</v>
      </c>
      <c r="B37" s="83">
        <f>'[4]Szenario 1'!$H37</f>
        <v>13757.362509946563</v>
      </c>
      <c r="C37" s="83">
        <f>'[4]Szenario 1'!$K37</f>
        <v>1424.437314279867</v>
      </c>
      <c r="D37" s="84">
        <f>'[4]Szenario 2'!$H37</f>
        <v>15355.223595283205</v>
      </c>
      <c r="E37" s="84">
        <f>'[4]Szenario 2'!$K37</f>
        <v>1589.879851055623</v>
      </c>
      <c r="F37" s="85">
        <f>'[4]Szenario 3'!$H37</f>
        <v>16874.36221890743</v>
      </c>
      <c r="G37" s="86">
        <f>'[4]Szenario 3'!$K37</f>
        <v>1747.1714641456751</v>
      </c>
      <c r="H37" s="191"/>
      <c r="I37" s="102">
        <f>'[5]Szenario 1'!$F37</f>
        <v>4.6691833896284523E-3</v>
      </c>
      <c r="J37" s="103">
        <f>'[5]Szenario 2'!$F37</f>
        <v>9.2670954637779288E-3</v>
      </c>
      <c r="K37" s="104">
        <f>'[5]Szenario 3'!$F37</f>
        <v>1.1583011583011582E-2</v>
      </c>
      <c r="L37" s="191"/>
      <c r="M37" s="105">
        <f>'[6]E-Auto'!$E35*(1/100)</f>
        <v>0.69817645161290343</v>
      </c>
      <c r="O37" s="91">
        <f t="shared" si="1"/>
        <v>15355.223595283205</v>
      </c>
      <c r="P37" s="92">
        <f t="shared" si="12"/>
        <v>1604.6134194112926</v>
      </c>
      <c r="Q37" s="191"/>
      <c r="R37" s="93">
        <f t="shared" si="2"/>
        <v>1</v>
      </c>
      <c r="S37" s="94">
        <f t="shared" si="3"/>
        <v>1</v>
      </c>
      <c r="T37" s="191"/>
      <c r="U37" s="95">
        <f t="shared" si="14"/>
        <v>0.11933504918432099</v>
      </c>
      <c r="V37" s="94">
        <f t="shared" si="5"/>
        <v>4.0000000595395418E-3</v>
      </c>
      <c r="W37" s="191"/>
      <c r="X37" s="55">
        <f t="shared" si="13"/>
        <v>7725</v>
      </c>
      <c r="Y37" s="96">
        <f t="shared" si="6"/>
        <v>21127735.664661102</v>
      </c>
      <c r="Z37" s="96">
        <f t="shared" si="7"/>
        <v>320888.97706461023</v>
      </c>
      <c r="AA37" s="96">
        <f t="shared" si="8"/>
        <v>11349.614557372826</v>
      </c>
      <c r="AB37" s="97">
        <f t="shared" si="9"/>
        <v>44047.014657299427</v>
      </c>
      <c r="AD37" s="98">
        <f t="shared" si="10"/>
        <v>21511746.270940386</v>
      </c>
      <c r="AE37" s="216"/>
      <c r="AF37" s="119" t="s">
        <v>79</v>
      </c>
      <c r="AG37" s="108">
        <v>0.7</v>
      </c>
      <c r="AH37" s="110" t="s">
        <v>83</v>
      </c>
    </row>
    <row r="38" spans="1:36" ht="16.2" thickBot="1" x14ac:dyDescent="0.35">
      <c r="A38" s="82">
        <f t="shared" si="11"/>
        <v>2044</v>
      </c>
      <c r="B38" s="83">
        <f>'[4]Szenario 1'!$H38</f>
        <v>13821.598158463101</v>
      </c>
      <c r="C38" s="83">
        <f>'[4]Szenario 1'!$K38</f>
        <v>1431.0882733272695</v>
      </c>
      <c r="D38" s="84">
        <f>'[4]Szenario 2'!$H38</f>
        <v>15478.639283997396</v>
      </c>
      <c r="E38" s="84">
        <f>'[4]Szenario 2'!$K38</f>
        <v>1602.6583114650903</v>
      </c>
      <c r="F38" s="85">
        <f>'[4]Szenario 3'!$H38</f>
        <v>17054.042301089186</v>
      </c>
      <c r="G38" s="86">
        <f>'[4]Szenario 3'!$K38</f>
        <v>1765.7755398547743</v>
      </c>
      <c r="H38" s="191"/>
      <c r="I38" s="102">
        <f>'[5]Szenario 1'!$F38</f>
        <v>4.6474834371600911E-3</v>
      </c>
      <c r="J38" s="103">
        <f>'[5]Szenario 2'!$F38</f>
        <v>9.1820049473816615E-3</v>
      </c>
      <c r="K38" s="104">
        <f>'[5]Szenario 3'!$F38</f>
        <v>1.1450381679389313E-2</v>
      </c>
      <c r="L38" s="191"/>
      <c r="M38" s="105">
        <f>'[6]E-Auto'!$E36*(1/100)</f>
        <v>0.7270083870967744</v>
      </c>
      <c r="O38" s="91">
        <f t="shared" si="1"/>
        <v>15478.639283997396</v>
      </c>
      <c r="P38" s="92">
        <f t="shared" si="12"/>
        <v>1617.3739280099251</v>
      </c>
      <c r="Q38" s="191"/>
      <c r="R38" s="93">
        <f t="shared" si="2"/>
        <v>1</v>
      </c>
      <c r="S38" s="94">
        <f t="shared" si="3"/>
        <v>1</v>
      </c>
      <c r="T38" s="191"/>
      <c r="U38" s="95">
        <f t="shared" si="14"/>
        <v>0.11933510501669996</v>
      </c>
      <c r="V38" s="94">
        <f t="shared" si="5"/>
        <v>4.0000000614561788E-3</v>
      </c>
      <c r="W38" s="191"/>
      <c r="X38" s="55">
        <f t="shared" si="13"/>
        <v>7725</v>
      </c>
      <c r="Y38" s="96">
        <f t="shared" si="6"/>
        <v>21297553.217267241</v>
      </c>
      <c r="Z38" s="96">
        <f t="shared" si="7"/>
        <v>323467.48476959026</v>
      </c>
      <c r="AA38" s="96">
        <f t="shared" si="8"/>
        <v>10991.254069774541</v>
      </c>
      <c r="AB38" s="97">
        <f t="shared" si="9"/>
        <v>44400.491340596702</v>
      </c>
      <c r="AD38" s="98">
        <f t="shared" si="10"/>
        <v>21684137.447447203</v>
      </c>
      <c r="AE38" s="216"/>
    </row>
    <row r="39" spans="1:36" ht="16.2" thickBot="1" x14ac:dyDescent="0.35">
      <c r="A39" s="82">
        <f t="shared" si="11"/>
        <v>2045</v>
      </c>
      <c r="B39" s="83">
        <f>'[4]Szenario 1'!$H39</f>
        <v>13885.833806979641</v>
      </c>
      <c r="C39" s="83">
        <f>'[4]Szenario 1'!$K39</f>
        <v>1437.7392323746719</v>
      </c>
      <c r="D39" s="84">
        <f>'[4]Szenario 2'!$H39</f>
        <v>15602.054972711589</v>
      </c>
      <c r="E39" s="84">
        <f>'[4]Szenario 2'!$K39</f>
        <v>1615.4367718745577</v>
      </c>
      <c r="F39" s="85">
        <f>'[4]Szenario 3'!$H39</f>
        <v>17233.722383270942</v>
      </c>
      <c r="G39" s="86">
        <f>'[4]Szenario 3'!$K39</f>
        <v>1784.3796155638734</v>
      </c>
      <c r="H39" s="191"/>
      <c r="I39" s="102">
        <f>'[5]Szenario 1'!$F39</f>
        <v>4.6259842519685039E-3</v>
      </c>
      <c r="J39" s="103">
        <f>'[5]Szenario 2'!$F39</f>
        <v>9.0984628167843796E-3</v>
      </c>
      <c r="K39" s="104">
        <f>'[5]Szenario 3'!$F39</f>
        <v>1.1320754716981131E-2</v>
      </c>
      <c r="L39" s="191"/>
      <c r="M39" s="105">
        <f>'[6]E-Auto'!$E37*(1/100)</f>
        <v>0.75584032258064537</v>
      </c>
      <c r="O39" s="91">
        <f t="shared" si="1"/>
        <v>15602.054972711589</v>
      </c>
      <c r="P39" s="92">
        <f t="shared" si="12"/>
        <v>1630.1347632763245</v>
      </c>
      <c r="Q39" s="191"/>
      <c r="R39" s="93">
        <f t="shared" si="2"/>
        <v>1</v>
      </c>
      <c r="S39" s="94">
        <f t="shared" si="3"/>
        <v>1</v>
      </c>
      <c r="T39" s="191"/>
      <c r="U39" s="95">
        <f t="shared" si="14"/>
        <v>0.11933516220067568</v>
      </c>
      <c r="V39" s="94">
        <f t="shared" si="5"/>
        <v>4.0000000634187738E-3</v>
      </c>
      <c r="W39" s="191"/>
      <c r="X39" s="55">
        <f t="shared" si="13"/>
        <v>7725</v>
      </c>
      <c r="Y39" s="96">
        <f t="shared" si="6"/>
        <v>21467371.180429265</v>
      </c>
      <c r="Z39" s="96">
        <f t="shared" si="7"/>
        <v>326045.99390537513</v>
      </c>
      <c r="AA39" s="96">
        <f t="shared" si="8"/>
        <v>10625.724292791858</v>
      </c>
      <c r="AB39" s="97">
        <f t="shared" si="9"/>
        <v>44753.969331050481</v>
      </c>
      <c r="AD39" s="98">
        <f t="shared" si="10"/>
        <v>21856521.867958486</v>
      </c>
      <c r="AE39" s="216"/>
      <c r="AF39" s="113" t="s">
        <v>63</v>
      </c>
      <c r="AG39" s="59"/>
      <c r="AH39" s="123" t="s">
        <v>84</v>
      </c>
    </row>
    <row r="40" spans="1:36" ht="16.2" thickTop="1" x14ac:dyDescent="0.3">
      <c r="A40" s="82">
        <f t="shared" si="11"/>
        <v>2046</v>
      </c>
      <c r="B40" s="83">
        <f>'[4]Szenario 1'!$H40</f>
        <v>13950.069455496181</v>
      </c>
      <c r="C40" s="83">
        <f>'[4]Szenario 1'!$K40</f>
        <v>1444.3901914220744</v>
      </c>
      <c r="D40" s="84">
        <f>'[4]Szenario 2'!$H40</f>
        <v>15725.470661425783</v>
      </c>
      <c r="E40" s="84">
        <f>'[4]Szenario 2'!$K40</f>
        <v>1628.2152322840254</v>
      </c>
      <c r="F40" s="85">
        <f>'[4]Szenario 3'!$H40</f>
        <v>17413.402465452702</v>
      </c>
      <c r="G40" s="86">
        <f>'[4]Szenario 3'!$K40</f>
        <v>1802.9836912729727</v>
      </c>
      <c r="H40" s="191"/>
      <c r="I40" s="102">
        <f>'[5]Szenario 1'!$F40</f>
        <v>4.604683060644656E-3</v>
      </c>
      <c r="J40" s="103">
        <f>'[5]Szenario 2'!$F40</f>
        <v>9.0164271892626286E-3</v>
      </c>
      <c r="K40" s="104">
        <f>'[5]Szenario 3'!$F40</f>
        <v>1.1194029850746268E-2</v>
      </c>
      <c r="L40" s="191"/>
      <c r="M40" s="105">
        <f>'[6]E-Auto'!$E38*(1/100)</f>
        <v>0.78467225806451635</v>
      </c>
      <c r="O40" s="91">
        <f t="shared" si="1"/>
        <v>15725.470661425783</v>
      </c>
      <c r="P40" s="92">
        <f t="shared" si="12"/>
        <v>1642.8959163743627</v>
      </c>
      <c r="Q40" s="191"/>
      <c r="R40" s="93">
        <f t="shared" si="2"/>
        <v>1</v>
      </c>
      <c r="S40" s="94">
        <f t="shared" si="3"/>
        <v>1</v>
      </c>
      <c r="T40" s="191"/>
      <c r="U40" s="95">
        <f t="shared" si="14"/>
        <v>0.11933522075788719</v>
      </c>
      <c r="V40" s="94">
        <f t="shared" si="5"/>
        <v>4.0000000654280546E-3</v>
      </c>
      <c r="W40" s="191"/>
      <c r="X40" s="55">
        <f t="shared" si="13"/>
        <v>7725</v>
      </c>
      <c r="Y40" s="96">
        <f t="shared" si="6"/>
        <v>21637189.563565236</v>
      </c>
      <c r="Z40" s="96">
        <f t="shared" si="7"/>
        <v>328624.50443326274</v>
      </c>
      <c r="AA40" s="96">
        <f t="shared" si="8"/>
        <v>10253.025226424781</v>
      </c>
      <c r="AB40" s="97">
        <f t="shared" si="9"/>
        <v>45107.448593303132</v>
      </c>
      <c r="AD40" s="98">
        <f t="shared" si="10"/>
        <v>22028899.541818228</v>
      </c>
      <c r="AE40" s="216"/>
      <c r="AF40" s="116" t="s">
        <v>85</v>
      </c>
      <c r="AG40" s="54">
        <v>3.4500000000000003E-2</v>
      </c>
      <c r="AH40" s="69" t="s">
        <v>83</v>
      </c>
    </row>
    <row r="41" spans="1:36" ht="16.2" thickBot="1" x14ac:dyDescent="0.35">
      <c r="A41" s="82">
        <f t="shared" si="11"/>
        <v>2047</v>
      </c>
      <c r="B41" s="83">
        <f>'[4]Szenario 1'!$H41</f>
        <v>14014.305104012723</v>
      </c>
      <c r="C41" s="83">
        <f>'[4]Szenario 1'!$K41</f>
        <v>1451.0411504694773</v>
      </c>
      <c r="D41" s="84">
        <f>'[4]Szenario 2'!$H41</f>
        <v>15848.886350139976</v>
      </c>
      <c r="E41" s="84">
        <f>'[4]Szenario 2'!$K41</f>
        <v>1640.9936926934929</v>
      </c>
      <c r="F41" s="85">
        <f>'[4]Szenario 3'!$H41</f>
        <v>17593.082547634458</v>
      </c>
      <c r="G41" s="86">
        <f>'[4]Szenario 3'!$K41</f>
        <v>1821.5877669820716</v>
      </c>
      <c r="H41" s="191"/>
      <c r="I41" s="102">
        <f>'[5]Szenario 1'!$F41</f>
        <v>4.5835771406280475E-3</v>
      </c>
      <c r="J41" s="103">
        <f>'[5]Szenario 2'!$F41</f>
        <v>8.9358576791251833E-3</v>
      </c>
      <c r="K41" s="104">
        <f>'[5]Szenario 3'!$F41</f>
        <v>1.107011070110701E-2</v>
      </c>
      <c r="L41" s="191"/>
      <c r="M41" s="105">
        <f>'[6]E-Auto'!$E39*(1/100)</f>
        <v>0.81350419354838732</v>
      </c>
      <c r="O41" s="91">
        <f t="shared" si="1"/>
        <v>15848.886350139976</v>
      </c>
      <c r="P41" s="92">
        <f t="shared" si="12"/>
        <v>1655.657378783744</v>
      </c>
      <c r="Q41" s="191"/>
      <c r="R41" s="93">
        <f t="shared" si="2"/>
        <v>1</v>
      </c>
      <c r="S41" s="94">
        <f t="shared" si="3"/>
        <v>1</v>
      </c>
      <c r="T41" s="191"/>
      <c r="U41" s="95">
        <f t="shared" si="14"/>
        <v>0.11933528071014537</v>
      </c>
      <c r="V41" s="94">
        <f t="shared" si="5"/>
        <v>4.0000000674847557E-3</v>
      </c>
      <c r="W41" s="191"/>
      <c r="X41" s="55">
        <f t="shared" si="13"/>
        <v>7725</v>
      </c>
      <c r="Y41" s="96">
        <f t="shared" si="6"/>
        <v>21807008.376256533</v>
      </c>
      <c r="Z41" s="96">
        <f t="shared" si="7"/>
        <v>331203.0163159339</v>
      </c>
      <c r="AA41" s="96">
        <f t="shared" si="8"/>
        <v>9873.1568706733087</v>
      </c>
      <c r="AB41" s="97">
        <f t="shared" si="9"/>
        <v>45460.929093260784</v>
      </c>
      <c r="AD41" s="98">
        <f t="shared" si="10"/>
        <v>22201270.478536401</v>
      </c>
      <c r="AE41" s="216"/>
      <c r="AF41" s="119" t="s">
        <v>86</v>
      </c>
      <c r="AG41" s="108">
        <v>1.49E-2</v>
      </c>
      <c r="AH41" s="110" t="s">
        <v>83</v>
      </c>
    </row>
    <row r="42" spans="1:36" ht="16.2" thickBot="1" x14ac:dyDescent="0.35">
      <c r="A42" s="82">
        <f t="shared" si="11"/>
        <v>2048</v>
      </c>
      <c r="B42" s="83">
        <f>'[4]Szenario 1'!$H42</f>
        <v>14078.540752529261</v>
      </c>
      <c r="C42" s="83">
        <f>'[4]Szenario 1'!$K42</f>
        <v>1457.6921095168796</v>
      </c>
      <c r="D42" s="84">
        <f>'[4]Szenario 2'!$H42</f>
        <v>15972.302038854168</v>
      </c>
      <c r="E42" s="84">
        <f>'[4]Szenario 2'!$K42</f>
        <v>1653.7721531029604</v>
      </c>
      <c r="F42" s="85">
        <f>'[4]Szenario 3'!$H42</f>
        <v>17772.762629816214</v>
      </c>
      <c r="G42" s="86">
        <f>'[4]Szenario 3'!$K42</f>
        <v>1840.1918426911707</v>
      </c>
      <c r="H42" s="191"/>
      <c r="I42" s="102">
        <f>'[5]Szenario 1'!$F42</f>
        <v>4.5626638190466948E-3</v>
      </c>
      <c r="J42" s="103">
        <f>'[5]Szenario 2'!$F42</f>
        <v>8.8567153314190964E-3</v>
      </c>
      <c r="K42" s="104">
        <f>'[5]Szenario 3'!$F42</f>
        <v>1.0948905109489052E-2</v>
      </c>
      <c r="L42" s="191"/>
      <c r="M42" s="105">
        <f>'[6]E-Auto'!$E40*(1/100)</f>
        <v>0.8423361290322583</v>
      </c>
      <c r="O42" s="91">
        <f t="shared" si="1"/>
        <v>15972.302038854168</v>
      </c>
      <c r="P42" s="92">
        <f t="shared" si="12"/>
        <v>1668.4191422860213</v>
      </c>
      <c r="Q42" s="191"/>
      <c r="R42" s="93">
        <f t="shared" si="2"/>
        <v>1</v>
      </c>
      <c r="S42" s="94">
        <f t="shared" si="3"/>
        <v>1</v>
      </c>
      <c r="T42" s="191"/>
      <c r="U42" s="95">
        <f t="shared" si="14"/>
        <v>0.119335342079433</v>
      </c>
      <c r="V42" s="94">
        <f t="shared" si="5"/>
        <v>4.0000000695896197E-3</v>
      </c>
      <c r="W42" s="191"/>
      <c r="X42" s="55">
        <f t="shared" si="13"/>
        <v>7725</v>
      </c>
      <c r="Y42" s="96">
        <f t="shared" si="6"/>
        <v>21976827.628248677</v>
      </c>
      <c r="Z42" s="96">
        <f t="shared" si="7"/>
        <v>333781.52951739199</v>
      </c>
      <c r="AA42" s="96">
        <f t="shared" si="8"/>
        <v>9486.1192255374408</v>
      </c>
      <c r="AB42" s="97">
        <f t="shared" si="9"/>
        <v>45814.410798037468</v>
      </c>
      <c r="AD42" s="98">
        <f t="shared" si="10"/>
        <v>22373634.687789649</v>
      </c>
      <c r="AE42" s="216"/>
    </row>
    <row r="43" spans="1:36" ht="15.6" x14ac:dyDescent="0.3">
      <c r="A43" s="82">
        <f t="shared" si="11"/>
        <v>2049</v>
      </c>
      <c r="B43" s="83">
        <f>'[4]Szenario 1'!$H43</f>
        <v>14142.776401045803</v>
      </c>
      <c r="C43" s="83">
        <f>'[4]Szenario 1'!$K43</f>
        <v>1464.3430685642822</v>
      </c>
      <c r="D43" s="84">
        <f>'[4]Szenario 2'!$H43</f>
        <v>16095.717727568361</v>
      </c>
      <c r="E43" s="84">
        <f>'[4]Szenario 2'!$K43</f>
        <v>1666.5506135124281</v>
      </c>
      <c r="F43" s="85">
        <f>'[4]Szenario 3'!$H43</f>
        <v>17952.44271199797</v>
      </c>
      <c r="G43" s="86">
        <f>'[4]Szenario 3'!$K43</f>
        <v>1858.7959184002698</v>
      </c>
      <c r="H43" s="191"/>
      <c r="I43" s="102">
        <f>'[5]Szenario 1'!$F43</f>
        <v>4.5419404715887129E-3</v>
      </c>
      <c r="J43" s="103">
        <f>'[5]Szenario 2'!$F43</f>
        <v>8.7789625591277159E-3</v>
      </c>
      <c r="K43" s="104">
        <f>'[5]Szenario 3'!$F43</f>
        <v>1.0830324909747292E-2</v>
      </c>
      <c r="L43" s="191"/>
      <c r="M43" s="105">
        <f>'[6]E-Auto'!$E41*(1/100)</f>
        <v>0.87116806451612927</v>
      </c>
      <c r="O43" s="91">
        <f t="shared" si="1"/>
        <v>16095.717727568361</v>
      </c>
      <c r="P43" s="92">
        <f t="shared" si="12"/>
        <v>1681.1811989513451</v>
      </c>
      <c r="Q43" s="191"/>
      <c r="R43" s="93">
        <f t="shared" si="2"/>
        <v>1</v>
      </c>
      <c r="S43" s="94">
        <f t="shared" si="3"/>
        <v>1</v>
      </c>
      <c r="T43" s="191"/>
      <c r="U43" s="95">
        <f t="shared" si="14"/>
        <v>0.11933540488790464</v>
      </c>
      <c r="V43" s="94">
        <f t="shared" si="5"/>
        <v>4.0000000717433908E-3</v>
      </c>
      <c r="W43" s="191"/>
      <c r="X43" s="55">
        <f t="shared" si="13"/>
        <v>7725</v>
      </c>
      <c r="Y43" s="96">
        <f t="shared" si="6"/>
        <v>22146647.329452157</v>
      </c>
      <c r="Z43" s="96">
        <f t="shared" si="7"/>
        <v>336360.04400290415</v>
      </c>
      <c r="AA43" s="96">
        <f t="shared" si="8"/>
        <v>9091.9122910171754</v>
      </c>
      <c r="AB43" s="97">
        <f t="shared" si="9"/>
        <v>46167.893675902</v>
      </c>
      <c r="AD43" s="98">
        <f t="shared" si="10"/>
        <v>22545992.17942198</v>
      </c>
      <c r="AE43" s="216"/>
      <c r="AF43" s="124" t="s">
        <v>87</v>
      </c>
      <c r="AG43" s="59"/>
      <c r="AH43" s="123"/>
    </row>
    <row r="44" spans="1:36" ht="15.6" x14ac:dyDescent="0.3">
      <c r="A44" s="82">
        <f t="shared" si="11"/>
        <v>2050</v>
      </c>
      <c r="B44" s="83">
        <f>'[4]Szenario 1'!$H44</f>
        <v>14207.012049562343</v>
      </c>
      <c r="C44" s="83">
        <f>'[4]Szenario 1'!$K44</f>
        <v>1470.9940276116849</v>
      </c>
      <c r="D44" s="84">
        <f>'[4]Szenario 2'!$H44</f>
        <v>16219.133416282555</v>
      </c>
      <c r="E44" s="84">
        <f>'[4]Szenario 2'!$K44</f>
        <v>1679.3290739218955</v>
      </c>
      <c r="F44" s="85">
        <f>'[4]Szenario 3'!$H44</f>
        <v>18132.12279417973</v>
      </c>
      <c r="G44" s="86">
        <f>'[4]Szenario 3'!$K44</f>
        <v>1877.3999941093691</v>
      </c>
      <c r="H44" s="191"/>
      <c r="I44" s="102">
        <f>'[5]Szenario 1'!$F44</f>
        <v>4.5214045214045217E-3</v>
      </c>
      <c r="J44" s="103">
        <f>'[5]Szenario 2'!$F44</f>
        <v>8.7025630836479236E-3</v>
      </c>
      <c r="K44" s="104">
        <f>'[5]Szenario 3'!$F44</f>
        <v>1.0714285714285714E-2</v>
      </c>
      <c r="L44" s="191"/>
      <c r="M44" s="105">
        <f>'[6]E-Auto'!$E42*(1/100)</f>
        <v>0.9</v>
      </c>
      <c r="O44" s="91">
        <f t="shared" si="1"/>
        <v>16219.133416282555</v>
      </c>
      <c r="P44" s="92">
        <f t="shared" si="12"/>
        <v>1693.9435411259049</v>
      </c>
      <c r="Q44" s="191"/>
      <c r="R44" s="93">
        <f t="shared" si="2"/>
        <v>1</v>
      </c>
      <c r="S44" s="94">
        <f t="shared" si="3"/>
        <v>1</v>
      </c>
      <c r="T44" s="191"/>
      <c r="U44" s="95">
        <f t="shared" si="14"/>
        <v>0.11933546915788674</v>
      </c>
      <c r="V44" s="94">
        <f t="shared" si="5"/>
        <v>4.0000000739468244E-3</v>
      </c>
      <c r="W44" s="191"/>
      <c r="X44" s="55">
        <f t="shared" si="13"/>
        <v>7725</v>
      </c>
      <c r="Y44" s="96">
        <f t="shared" si="6"/>
        <v>22316467.489943303</v>
      </c>
      <c r="Z44" s="96">
        <f t="shared" si="7"/>
        <v>338938.5597389469</v>
      </c>
      <c r="AA44" s="96">
        <f t="shared" si="8"/>
        <v>8690.5360671125181</v>
      </c>
      <c r="AB44" s="97">
        <f t="shared" si="9"/>
        <v>46521.377696227733</v>
      </c>
      <c r="AD44" s="98">
        <f t="shared" si="10"/>
        <v>22718342.963445589</v>
      </c>
      <c r="AE44" s="216"/>
      <c r="AF44" s="238" t="s">
        <v>88</v>
      </c>
      <c r="AG44" s="239"/>
      <c r="AH44" s="240"/>
    </row>
    <row r="45" spans="1:36" ht="15.6" x14ac:dyDescent="0.3">
      <c r="A45" s="82">
        <f t="shared" si="11"/>
        <v>2051</v>
      </c>
      <c r="B45" s="83">
        <f>'[4]Szenario 1'!$H45</f>
        <v>14271.247698078883</v>
      </c>
      <c r="C45" s="83">
        <f>'[4]Szenario 1'!$K45</f>
        <v>1477.6449866590874</v>
      </c>
      <c r="D45" s="84">
        <f>'[4]Szenario 2'!$H45</f>
        <v>16342.54910499675</v>
      </c>
      <c r="E45" s="84">
        <f>'[4]Szenario 2'!$K45</f>
        <v>1692.1075343313632</v>
      </c>
      <c r="F45" s="85">
        <f>'[4]Szenario 3'!$H45</f>
        <v>18311.802876361486</v>
      </c>
      <c r="G45" s="86">
        <f>'[4]Szenario 3'!$K45</f>
        <v>1896.004069818468</v>
      </c>
      <c r="H45" s="191"/>
      <c r="I45" s="102">
        <f>'[5]Szenario 1'!$F45</f>
        <v>4.50105343803869E-3</v>
      </c>
      <c r="J45" s="103">
        <f>'[5]Szenario 2'!$F45</f>
        <v>8.6274818783485668E-3</v>
      </c>
      <c r="K45" s="104">
        <f>'[5]Szenario 3'!$F45</f>
        <v>1.0600706713780919E-2</v>
      </c>
      <c r="L45" s="191"/>
      <c r="M45" s="105">
        <f>'[6]E-Auto'!$E43*(1/100)</f>
        <v>0.928831935483871</v>
      </c>
      <c r="O45" s="91">
        <f t="shared" si="1"/>
        <v>16342.54910499675</v>
      </c>
      <c r="P45" s="92">
        <f t="shared" si="12"/>
        <v>1706.706161420024</v>
      </c>
      <c r="Q45" s="191"/>
      <c r="R45" s="93">
        <f t="shared" si="2"/>
        <v>1</v>
      </c>
      <c r="S45" s="94">
        <f t="shared" si="3"/>
        <v>1</v>
      </c>
      <c r="T45" s="191"/>
      <c r="U45" s="95">
        <f t="shared" si="14"/>
        <v>0.11933553491187759</v>
      </c>
      <c r="V45" s="94">
        <f t="shared" si="5"/>
        <v>4.0000000762006769E-3</v>
      </c>
      <c r="W45" s="191"/>
      <c r="X45" s="55">
        <f t="shared" si="13"/>
        <v>7725</v>
      </c>
      <c r="Y45" s="96">
        <f t="shared" si="6"/>
        <v>22486288.119965147</v>
      </c>
      <c r="Z45" s="96">
        <f t="shared" si="7"/>
        <v>341517.07669315324</v>
      </c>
      <c r="AA45" s="96">
        <f t="shared" si="8"/>
        <v>8281.9905538234616</v>
      </c>
      <c r="AB45" s="97">
        <f t="shared" si="9"/>
        <v>46874.862829445017</v>
      </c>
      <c r="AD45" s="98">
        <f t="shared" si="10"/>
        <v>22890687.050041571</v>
      </c>
      <c r="AE45" s="216"/>
      <c r="AF45" s="118" t="s">
        <v>89</v>
      </c>
      <c r="AG45" s="54">
        <v>15000</v>
      </c>
      <c r="AH45" s="69" t="s">
        <v>90</v>
      </c>
    </row>
    <row r="46" spans="1:36" ht="15.6" x14ac:dyDescent="0.3">
      <c r="A46" s="82">
        <f t="shared" si="11"/>
        <v>2052</v>
      </c>
      <c r="B46" s="83">
        <f>'[4]Szenario 1'!$H46</f>
        <v>14335.483346595423</v>
      </c>
      <c r="C46" s="83">
        <f>'[4]Szenario 1'!$K46</f>
        <v>1484.2959457064901</v>
      </c>
      <c r="D46" s="84">
        <f>'[4]Szenario 2'!$H46</f>
        <v>16465.964793710944</v>
      </c>
      <c r="E46" s="84">
        <f>'[4]Szenario 2'!$K46</f>
        <v>1704.8859947408309</v>
      </c>
      <c r="F46" s="85">
        <f>'[4]Szenario 3'!$H46</f>
        <v>18491.482958543242</v>
      </c>
      <c r="G46" s="86">
        <f>'[4]Szenario 3'!$K46</f>
        <v>1914.6081455275671</v>
      </c>
      <c r="H46" s="191"/>
      <c r="I46" s="102">
        <f>'[5]Szenario 1'!$F46</f>
        <v>4.4808847363905042E-3</v>
      </c>
      <c r="J46" s="103">
        <f>'[5]Szenario 2'!$F46</f>
        <v>8.5536851150255829E-3</v>
      </c>
      <c r="K46" s="104">
        <f>'[5]Szenario 3'!$F46</f>
        <v>1.048951048951049E-2</v>
      </c>
      <c r="L46" s="191"/>
      <c r="M46" s="105">
        <f>'[6]E-Auto'!$E44*(1/100)</f>
        <v>0.95766387096774197</v>
      </c>
      <c r="O46" s="91">
        <f t="shared" si="1"/>
        <v>16465.964793710944</v>
      </c>
      <c r="P46" s="92">
        <f t="shared" si="12"/>
        <v>1719.4690526968611</v>
      </c>
      <c r="Q46" s="191"/>
      <c r="R46" s="93">
        <f t="shared" si="2"/>
        <v>1</v>
      </c>
      <c r="S46" s="94">
        <f t="shared" si="3"/>
        <v>1</v>
      </c>
      <c r="T46" s="191"/>
      <c r="U46" s="95">
        <f t="shared" si="14"/>
        <v>0.11933560217254734</v>
      </c>
      <c r="V46" s="94">
        <f t="shared" si="5"/>
        <v>4.0000000785057124E-3</v>
      </c>
      <c r="W46" s="191"/>
      <c r="X46" s="55">
        <f t="shared" si="13"/>
        <v>7725</v>
      </c>
      <c r="Y46" s="96">
        <f t="shared" si="6"/>
        <v>22656109.22992833</v>
      </c>
      <c r="Z46" s="96">
        <f t="shared" si="7"/>
        <v>344095.5948342639</v>
      </c>
      <c r="AA46" s="96">
        <f t="shared" si="8"/>
        <v>7866.2757511500104</v>
      </c>
      <c r="AB46" s="97">
        <f t="shared" si="9"/>
        <v>47228.349046995849</v>
      </c>
      <c r="AD46" s="98">
        <f t="shared" si="10"/>
        <v>23063024.449560739</v>
      </c>
      <c r="AE46" s="216"/>
      <c r="AF46" s="125"/>
      <c r="AG46" s="126">
        <f>'[7]Risikoschätzung '!$P$22</f>
        <v>3.8183974898599521E-6</v>
      </c>
      <c r="AH46" s="69" t="s">
        <v>91</v>
      </c>
    </row>
    <row r="47" spans="1:36" ht="15.6" x14ac:dyDescent="0.3">
      <c r="A47" s="82">
        <f t="shared" si="11"/>
        <v>2053</v>
      </c>
      <c r="B47" s="83">
        <f>'[4]Szenario 1'!$H47</f>
        <v>14399.718995111962</v>
      </c>
      <c r="C47" s="83">
        <f>'[4]Szenario 1'!$K47</f>
        <v>1490.9469047538923</v>
      </c>
      <c r="D47" s="84">
        <f>'[4]Szenario 2'!$H47</f>
        <v>16589.380482425138</v>
      </c>
      <c r="E47" s="84">
        <f>'[4]Szenario 2'!$K47</f>
        <v>1717.6644551502986</v>
      </c>
      <c r="F47" s="85">
        <f>'[4]Szenario 3'!$H47</f>
        <v>18671.163040724998</v>
      </c>
      <c r="G47" s="86">
        <f>'[4]Szenario 3'!$K47</f>
        <v>1933.2122212366662</v>
      </c>
      <c r="H47" s="191"/>
      <c r="I47" s="102">
        <f>'[5]Szenario 1'!$F47</f>
        <v>4.4608959757023534E-3</v>
      </c>
      <c r="J47" s="103">
        <f>'[5]Szenario 2'!$F47</f>
        <v>8.4811401130818684E-3</v>
      </c>
      <c r="K47" s="104">
        <f>'[5]Szenario 3'!$F47</f>
        <v>1.0380622837370242E-2</v>
      </c>
      <c r="L47" s="191"/>
      <c r="M47" s="105">
        <f>'[6]E-Auto'!$E45*(1/100)</f>
        <v>0.98649580645161294</v>
      </c>
      <c r="O47" s="91">
        <f t="shared" si="1"/>
        <v>16589.380482425138</v>
      </c>
      <c r="P47" s="92">
        <f t="shared" si="12"/>
        <v>1732.2322080616887</v>
      </c>
      <c r="Q47" s="191"/>
      <c r="R47" s="93">
        <f t="shared" si="2"/>
        <v>1</v>
      </c>
      <c r="S47" s="94">
        <f t="shared" si="3"/>
        <v>1</v>
      </c>
      <c r="T47" s="191"/>
      <c r="U47" s="95">
        <f t="shared" si="14"/>
        <v>0.11933567096273795</v>
      </c>
      <c r="V47" s="94">
        <f t="shared" si="5"/>
        <v>4.0000000808627003E-3</v>
      </c>
      <c r="W47" s="191"/>
      <c r="X47" s="55">
        <f t="shared" si="13"/>
        <v>7725</v>
      </c>
      <c r="Y47" s="96">
        <f t="shared" si="6"/>
        <v>22825930.830412015</v>
      </c>
      <c r="Z47" s="96">
        <f t="shared" si="7"/>
        <v>346674.11413208005</v>
      </c>
      <c r="AA47" s="96">
        <f t="shared" si="8"/>
        <v>7443.3916590921635</v>
      </c>
      <c r="AB47" s="97">
        <f t="shared" si="9"/>
        <v>47581.836321291099</v>
      </c>
      <c r="AD47" s="98">
        <f t="shared" ref="AD47:AD54" si="15">SUM(X47:AB47)</f>
        <v>23235355.172524478</v>
      </c>
      <c r="AE47" s="216"/>
      <c r="AF47" s="125"/>
      <c r="AG47" s="126">
        <f>'[7]Risikoschätzung '!$P$26</f>
        <v>1.4614157752901537E-6</v>
      </c>
      <c r="AH47" s="69" t="s">
        <v>91</v>
      </c>
    </row>
    <row r="48" spans="1:36" ht="15.6" x14ac:dyDescent="0.3">
      <c r="A48" s="82">
        <f t="shared" si="11"/>
        <v>2054</v>
      </c>
      <c r="B48" s="83">
        <f>'[4]Szenario 1'!$H48</f>
        <v>14463.954643628502</v>
      </c>
      <c r="C48" s="83">
        <f>'[4]Szenario 1'!$K48</f>
        <v>1497.597863801295</v>
      </c>
      <c r="D48" s="84">
        <f>'[4]Szenario 2'!$H48</f>
        <v>16712.796171139333</v>
      </c>
      <c r="E48" s="84">
        <f>'[4]Szenario 2'!$K48</f>
        <v>1730.4429155597663</v>
      </c>
      <c r="F48" s="85">
        <f>'[4]Szenario 3'!$H48</f>
        <v>18850.843122906754</v>
      </c>
      <c r="G48" s="86">
        <f>'[4]Szenario 3'!$K48</f>
        <v>1951.8162969457651</v>
      </c>
      <c r="H48" s="191"/>
      <c r="I48" s="102">
        <f>'[5]Szenario 1'!$F48</f>
        <v>4.4410847585750731E-3</v>
      </c>
      <c r="J48" s="103">
        <f>'[5]Szenario 2'!$F48</f>
        <v>8.4098152912714559E-3</v>
      </c>
      <c r="K48" s="104">
        <f>'[5]Szenario 3'!$F48</f>
        <v>1.0273972602739725E-2</v>
      </c>
      <c r="L48" s="191"/>
      <c r="M48" s="105">
        <f>'[6]E-Auto'!$E46*(1/100)</f>
        <v>1</v>
      </c>
      <c r="O48" s="91">
        <f t="shared" si="1"/>
        <v>16712.796171139333</v>
      </c>
      <c r="P48" s="92">
        <f t="shared" si="12"/>
        <v>1744.9956208517133</v>
      </c>
      <c r="Q48" s="191"/>
      <c r="R48" s="93">
        <f t="shared" si="2"/>
        <v>1</v>
      </c>
      <c r="S48" s="94">
        <f t="shared" si="3"/>
        <v>1</v>
      </c>
      <c r="T48" s="191"/>
      <c r="U48" s="95">
        <f t="shared" si="14"/>
        <v>0.11933574130546329</v>
      </c>
      <c r="V48" s="94">
        <f t="shared" si="5"/>
        <v>4.0000000832724168E-3</v>
      </c>
      <c r="W48" s="191"/>
      <c r="X48" s="55">
        <f t="shared" si="13"/>
        <v>7725</v>
      </c>
      <c r="Y48" s="96">
        <f t="shared" si="6"/>
        <v>22995752.932164803</v>
      </c>
      <c r="Z48" s="96">
        <f t="shared" si="7"/>
        <v>349252.63455741847</v>
      </c>
      <c r="AA48" s="96">
        <f t="shared" si="8"/>
        <v>7271.4033581393014</v>
      </c>
      <c r="AB48" s="97">
        <f t="shared" si="9"/>
        <v>47935.324625669666</v>
      </c>
      <c r="AD48" s="98">
        <f t="shared" si="15"/>
        <v>23407937.294706032</v>
      </c>
      <c r="AE48" s="216"/>
      <c r="AF48" s="238" t="s">
        <v>92</v>
      </c>
      <c r="AG48" s="239"/>
      <c r="AH48" s="240"/>
    </row>
    <row r="49" spans="1:34" ht="15.6" x14ac:dyDescent="0.3">
      <c r="A49" s="82">
        <f t="shared" si="11"/>
        <v>2055</v>
      </c>
      <c r="B49" s="83">
        <f>'[4]Szenario 1'!$H49</f>
        <v>14528.19029214504</v>
      </c>
      <c r="C49" s="83">
        <f>'[4]Szenario 1'!$K49</f>
        <v>1504.2488228486973</v>
      </c>
      <c r="D49" s="84">
        <f>'[4]Szenario 2'!$H49</f>
        <v>16836.211859853523</v>
      </c>
      <c r="E49" s="84">
        <f>'[4]Szenario 2'!$K49</f>
        <v>1743.2213759692338</v>
      </c>
      <c r="F49" s="85">
        <f>'[4]Szenario 3'!$H49</f>
        <v>19030.52320508851</v>
      </c>
      <c r="G49" s="86">
        <f>'[4]Szenario 3'!$K49</f>
        <v>1970.4203726548642</v>
      </c>
      <c r="H49" s="191"/>
      <c r="I49" s="102">
        <f>'[5]Szenario 1'!$F49</f>
        <v>4.4214487300094077E-3</v>
      </c>
      <c r="J49" s="103">
        <f>'[5]Szenario 2'!$F49</f>
        <v>8.3396801218583397E-3</v>
      </c>
      <c r="K49" s="104">
        <f>'[5]Szenario 3'!$F49</f>
        <v>1.0169491525423728E-2</v>
      </c>
      <c r="L49" s="191"/>
      <c r="M49" s="105">
        <f>'[6]E-Auto'!$E47*(1/100)</f>
        <v>1</v>
      </c>
      <c r="O49" s="91">
        <f t="shared" si="1"/>
        <v>16836.211859853523</v>
      </c>
      <c r="P49" s="92">
        <f t="shared" si="12"/>
        <v>1757.7592846264029</v>
      </c>
      <c r="Q49" s="191"/>
      <c r="R49" s="93">
        <f t="shared" si="2"/>
        <v>1</v>
      </c>
      <c r="S49" s="94">
        <f t="shared" si="3"/>
        <v>1</v>
      </c>
      <c r="T49" s="191"/>
      <c r="U49" s="95">
        <f t="shared" si="14"/>
        <v>0.11933581322390903</v>
      </c>
      <c r="V49" s="94">
        <f t="shared" si="5"/>
        <v>4.0000000857356426E-3</v>
      </c>
      <c r="W49" s="191"/>
      <c r="X49" s="55">
        <f t="shared" si="13"/>
        <v>7725</v>
      </c>
      <c r="Y49" s="96">
        <f t="shared" si="6"/>
        <v>23165575.546105683</v>
      </c>
      <c r="Z49" s="96">
        <f t="shared" si="7"/>
        <v>351831.15608206968</v>
      </c>
      <c r="AA49" s="96">
        <f t="shared" si="8"/>
        <v>7325.0990559850707</v>
      </c>
      <c r="AB49" s="97">
        <f t="shared" si="9"/>
        <v>48288.813934359852</v>
      </c>
      <c r="AD49" s="98">
        <f t="shared" si="15"/>
        <v>23580745.615178101</v>
      </c>
      <c r="AE49" s="216"/>
      <c r="AF49" s="118" t="s">
        <v>93</v>
      </c>
      <c r="AG49" s="54">
        <v>110000</v>
      </c>
      <c r="AH49" s="69" t="s">
        <v>90</v>
      </c>
    </row>
    <row r="50" spans="1:34" ht="15.6" x14ac:dyDescent="0.3">
      <c r="A50" s="82">
        <f t="shared" si="11"/>
        <v>2056</v>
      </c>
      <c r="B50" s="83">
        <f>'[4]Szenario 1'!$H50</f>
        <v>14592.42594066158</v>
      </c>
      <c r="C50" s="83">
        <f>'[4]Szenario 1'!$K50</f>
        <v>1510.8997818961</v>
      </c>
      <c r="D50" s="84">
        <f>'[4]Szenario 2'!$H50</f>
        <v>16959.627548567718</v>
      </c>
      <c r="E50" s="84">
        <f>'[4]Szenario 2'!$K50</f>
        <v>1755.9998363787015</v>
      </c>
      <c r="F50" s="85">
        <f>'[4]Szenario 3'!$H50</f>
        <v>19210.203287270266</v>
      </c>
      <c r="G50" s="86">
        <f>'[4]Szenario 3'!$K50</f>
        <v>1989.0244483639631</v>
      </c>
      <c r="H50" s="191"/>
      <c r="I50" s="102">
        <f>'[5]Szenario 1'!$F50</f>
        <v>4.401985576472792E-3</v>
      </c>
      <c r="J50" s="103">
        <f>'[5]Szenario 2'!$F50</f>
        <v>8.2707050870501151E-3</v>
      </c>
      <c r="K50" s="104">
        <f>'[5]Szenario 3'!$F50</f>
        <v>1.0067114093959731E-2</v>
      </c>
      <c r="L50" s="191"/>
      <c r="M50" s="105">
        <f>'[6]E-Auto'!$E48*(1/100)</f>
        <v>1</v>
      </c>
      <c r="O50" s="91">
        <f t="shared" si="1"/>
        <v>16959.627548567718</v>
      </c>
      <c r="P50" s="92">
        <f t="shared" si="12"/>
        <v>1770.523193158298</v>
      </c>
      <c r="Q50" s="191"/>
      <c r="R50" s="93">
        <f t="shared" si="2"/>
        <v>1</v>
      </c>
      <c r="S50" s="94">
        <f t="shared" si="3"/>
        <v>1</v>
      </c>
      <c r="T50" s="191"/>
      <c r="U50" s="95">
        <f t="shared" si="14"/>
        <v>0.1193358867414327</v>
      </c>
      <c r="V50" s="94">
        <f t="shared" si="5"/>
        <v>4.0000000882531635E-3</v>
      </c>
      <c r="W50" s="191"/>
      <c r="X50" s="55">
        <f t="shared" si="13"/>
        <v>7725</v>
      </c>
      <c r="Y50" s="96">
        <f t="shared" si="6"/>
        <v>23335398.683325</v>
      </c>
      <c r="Z50" s="96">
        <f t="shared" si="7"/>
        <v>354409.67867875751</v>
      </c>
      <c r="AA50" s="96">
        <f t="shared" si="8"/>
        <v>7378.7947538308426</v>
      </c>
      <c r="AB50" s="97">
        <f t="shared" si="9"/>
        <v>48642.30422244261</v>
      </c>
      <c r="AD50" s="98">
        <f t="shared" si="15"/>
        <v>23753554.460980032</v>
      </c>
      <c r="AE50" s="216"/>
      <c r="AF50" s="125"/>
      <c r="AG50" s="126">
        <f>'[7]Risikoschätzung '!$P$21</f>
        <v>2.6432999158184737E-7</v>
      </c>
      <c r="AH50" s="69" t="s">
        <v>94</v>
      </c>
    </row>
    <row r="51" spans="1:34" ht="15.6" x14ac:dyDescent="0.3">
      <c r="A51" s="82">
        <f t="shared" si="11"/>
        <v>2057</v>
      </c>
      <c r="B51" s="83">
        <f>'[4]Szenario 1'!$H51</f>
        <v>14656.661589178118</v>
      </c>
      <c r="C51" s="83">
        <f>'[4]Szenario 1'!$K51</f>
        <v>1517.5507409435022</v>
      </c>
      <c r="D51" s="84">
        <f>'[4]Szenario 2'!$H51</f>
        <v>17083.043237281912</v>
      </c>
      <c r="E51" s="84">
        <f>'[4]Szenario 2'!$K51</f>
        <v>1768.778296788169</v>
      </c>
      <c r="F51" s="85">
        <f>'[4]Szenario 3'!$H51</f>
        <v>19389.883369452022</v>
      </c>
      <c r="G51" s="86">
        <f>'[4]Szenario 3'!$K51</f>
        <v>2007.6285240730622</v>
      </c>
      <c r="H51" s="191"/>
      <c r="I51" s="102">
        <f>'[5]Szenario 1'!$F51</f>
        <v>4.3826930249906753E-3</v>
      </c>
      <c r="J51" s="103">
        <f>'[5]Szenario 2'!$F51</f>
        <v>8.2028616375758485E-3</v>
      </c>
      <c r="K51" s="104">
        <f>'[5]Szenario 3'!$F51</f>
        <v>9.9667774086378731E-3</v>
      </c>
      <c r="L51" s="191"/>
      <c r="M51" s="105">
        <f>'[6]E-Auto'!$E49*(1/100)</f>
        <v>1</v>
      </c>
      <c r="O51" s="91">
        <f t="shared" si="1"/>
        <v>17083.043237281912</v>
      </c>
      <c r="P51" s="92">
        <f t="shared" si="12"/>
        <v>1783.2873404242694</v>
      </c>
      <c r="Q51" s="191"/>
      <c r="R51" s="93">
        <f t="shared" si="2"/>
        <v>1</v>
      </c>
      <c r="S51" s="94">
        <f t="shared" si="3"/>
        <v>1</v>
      </c>
      <c r="T51" s="191"/>
      <c r="U51" s="95">
        <f t="shared" si="14"/>
        <v>0.1193359618815637</v>
      </c>
      <c r="V51" s="94">
        <f t="shared" si="5"/>
        <v>4.0000000908257749E-3</v>
      </c>
      <c r="W51" s="191"/>
      <c r="X51" s="55">
        <f t="shared" si="13"/>
        <v>7725</v>
      </c>
      <c r="Y51" s="96">
        <f t="shared" si="6"/>
        <v>23505222.355085384</v>
      </c>
      <c r="Z51" s="96">
        <f t="shared" si="7"/>
        <v>356988.20232110057</v>
      </c>
      <c r="AA51" s="96">
        <f t="shared" si="8"/>
        <v>7432.4904516766155</v>
      </c>
      <c r="AB51" s="97">
        <f t="shared" si="9"/>
        <v>48995.795465816416</v>
      </c>
      <c r="AD51" s="98">
        <f t="shared" si="15"/>
        <v>23926363.843323976</v>
      </c>
      <c r="AE51" s="216"/>
      <c r="AF51" s="125"/>
      <c r="AG51" s="126">
        <f>'[7]Risikoschätzung '!$P$25</f>
        <v>1.0116705256743542E-7</v>
      </c>
      <c r="AH51" s="69" t="s">
        <v>94</v>
      </c>
    </row>
    <row r="52" spans="1:34" ht="15.6" x14ac:dyDescent="0.3">
      <c r="A52" s="82">
        <f t="shared" si="11"/>
        <v>2058</v>
      </c>
      <c r="B52" s="83">
        <f>'[4]Szenario 1'!$H52</f>
        <v>14720.897237694657</v>
      </c>
      <c r="C52" s="83">
        <f>'[4]Szenario 1'!$K52</f>
        <v>1524.2016999909047</v>
      </c>
      <c r="D52" s="84">
        <f>'[4]Szenario 2'!$H52</f>
        <v>17206.458925996103</v>
      </c>
      <c r="E52" s="84">
        <f>'[4]Szenario 2'!$K52</f>
        <v>1781.5567571976364</v>
      </c>
      <c r="F52" s="85">
        <f>'[4]Szenario 3'!$H52</f>
        <v>19569.563451633778</v>
      </c>
      <c r="G52" s="86">
        <f>'[4]Szenario 3'!$K52</f>
        <v>2026.2325997821613</v>
      </c>
      <c r="H52" s="191"/>
      <c r="I52" s="102">
        <f>'[5]Szenario 1'!$F52</f>
        <v>4.3635688422616285E-3</v>
      </c>
      <c r="J52" s="103">
        <f>'[5]Szenario 2'!$F52</f>
        <v>8.1361221532860271E-3</v>
      </c>
      <c r="K52" s="104">
        <f>'[5]Szenario 3'!$F52</f>
        <v>9.8684210526315784E-3</v>
      </c>
      <c r="L52" s="191"/>
      <c r="M52" s="105">
        <f>'[6]E-Auto'!$E50*(1/100)</f>
        <v>1</v>
      </c>
      <c r="O52" s="91">
        <f t="shared" si="1"/>
        <v>17206.458925996103</v>
      </c>
      <c r="P52" s="92">
        <f t="shared" si="12"/>
        <v>1796.0517205972085</v>
      </c>
      <c r="Q52" s="191"/>
      <c r="R52" s="93">
        <f t="shared" si="2"/>
        <v>1</v>
      </c>
      <c r="S52" s="94">
        <f t="shared" si="3"/>
        <v>1</v>
      </c>
      <c r="T52" s="191"/>
      <c r="U52" s="95">
        <f t="shared" si="14"/>
        <v>0.11933603866800326</v>
      </c>
      <c r="V52" s="94">
        <f t="shared" si="5"/>
        <v>4.0000000934542722E-3</v>
      </c>
      <c r="W52" s="191"/>
      <c r="X52" s="55">
        <f t="shared" si="13"/>
        <v>7725</v>
      </c>
      <c r="Y52" s="96">
        <f t="shared" si="6"/>
        <v>23675046.572822776</v>
      </c>
      <c r="Z52" s="96">
        <f t="shared" si="7"/>
        <v>359566.72698357608</v>
      </c>
      <c r="AA52" s="96">
        <f t="shared" si="8"/>
        <v>7486.1861495223848</v>
      </c>
      <c r="AB52" s="97">
        <f t="shared" si="9"/>
        <v>49349.287641164199</v>
      </c>
      <c r="AD52" s="98">
        <f t="shared" si="15"/>
        <v>24099173.773597039</v>
      </c>
      <c r="AE52" s="216"/>
      <c r="AF52" s="238" t="s">
        <v>95</v>
      </c>
      <c r="AG52" s="239"/>
      <c r="AH52" s="240"/>
    </row>
    <row r="53" spans="1:34" ht="15.6" x14ac:dyDescent="0.3">
      <c r="A53" s="82">
        <f t="shared" si="11"/>
        <v>2059</v>
      </c>
      <c r="B53" s="83">
        <f>'[4]Szenario 1'!$H53</f>
        <v>14785.132886211197</v>
      </c>
      <c r="C53" s="83">
        <f>'[4]Szenario 1'!$K53</f>
        <v>1530.8526590383071</v>
      </c>
      <c r="D53" s="84">
        <f>'[4]Szenario 2'!$H53</f>
        <v>17329.874614710297</v>
      </c>
      <c r="E53" s="84">
        <f>'[4]Szenario 2'!$K53</f>
        <v>1794.3352176071041</v>
      </c>
      <c r="F53" s="85">
        <f>'[4]Szenario 3'!$H53</f>
        <v>19749.243533815534</v>
      </c>
      <c r="G53" s="86">
        <f>'[4]Szenario 3'!$K53</f>
        <v>2044.8366754912602</v>
      </c>
      <c r="H53" s="191"/>
      <c r="I53" s="102">
        <f>'[5]Szenario 1'!$F53</f>
        <v>4.3446108337955262E-3</v>
      </c>
      <c r="J53" s="103">
        <f>'[5]Szenario 2'!$F53</f>
        <v>8.0704599056603769E-3</v>
      </c>
      <c r="K53" s="104">
        <f>'[5]Szenario 3'!$F53</f>
        <v>9.7719869706840382E-3</v>
      </c>
      <c r="L53" s="191"/>
      <c r="M53" s="105">
        <f>'[6]E-Auto'!$E51*(1/100)</f>
        <v>1</v>
      </c>
      <c r="O53" s="91">
        <f t="shared" si="1"/>
        <v>17329.874614710297</v>
      </c>
      <c r="P53" s="92">
        <f t="shared" si="12"/>
        <v>1808.8163280381166</v>
      </c>
      <c r="Q53" s="191"/>
      <c r="R53" s="93">
        <f t="shared" si="2"/>
        <v>1</v>
      </c>
      <c r="S53" s="94">
        <f t="shared" si="3"/>
        <v>1</v>
      </c>
      <c r="T53" s="191"/>
      <c r="U53" s="95">
        <f t="shared" si="14"/>
        <v>0.11933611712462446</v>
      </c>
      <c r="V53" s="94">
        <f t="shared" si="5"/>
        <v>4.0000000961394611E-3</v>
      </c>
      <c r="W53" s="191"/>
      <c r="X53" s="55">
        <f t="shared" si="13"/>
        <v>7725</v>
      </c>
      <c r="Y53" s="96">
        <f t="shared" si="6"/>
        <v>23844871.3481474</v>
      </c>
      <c r="Z53" s="96">
        <f t="shared" si="7"/>
        <v>362145.25264148542</v>
      </c>
      <c r="AA53" s="96">
        <f t="shared" si="8"/>
        <v>7539.8818473681558</v>
      </c>
      <c r="AB53" s="97">
        <f t="shared" si="9"/>
        <v>49702.780725921606</v>
      </c>
      <c r="AD53" s="98">
        <f t="shared" si="15"/>
        <v>24271984.263362173</v>
      </c>
      <c r="AE53" s="216"/>
      <c r="AF53" s="118" t="s">
        <v>96</v>
      </c>
      <c r="AG53" s="54">
        <v>3700000</v>
      </c>
      <c r="AH53" s="69" t="s">
        <v>90</v>
      </c>
    </row>
    <row r="54" spans="1:34" ht="16.2" thickBot="1" x14ac:dyDescent="0.35">
      <c r="A54" s="127">
        <f t="shared" si="11"/>
        <v>2060</v>
      </c>
      <c r="B54" s="83">
        <f>'[4]Szenario 1'!$H54</f>
        <v>14849.368534727735</v>
      </c>
      <c r="C54" s="83">
        <f>'[4]Szenario 1'!$K54</f>
        <v>1537.5036180857096</v>
      </c>
      <c r="D54" s="84">
        <f>'[4]Szenario 2'!$H54</f>
        <v>17453.290303424488</v>
      </c>
      <c r="E54" s="84">
        <f>'[4]Szenario 2'!$K54</f>
        <v>1807.1136780165714</v>
      </c>
      <c r="F54" s="85">
        <f>'[4]Szenario 3'!$H54</f>
        <v>19928.923615997293</v>
      </c>
      <c r="G54" s="86">
        <f>'[4]Szenario 3'!$K54</f>
        <v>2063.4407512003595</v>
      </c>
      <c r="H54" s="191"/>
      <c r="I54" s="102">
        <f>'[5]Szenario 1'!$F54</f>
        <v>4.3258168430740911E-3</v>
      </c>
      <c r="J54" s="103">
        <f>'[5]Szenario 2'!$F54</f>
        <v>8.0058490221166147E-3</v>
      </c>
      <c r="K54" s="104">
        <f>'[5]Szenario 3'!$F54</f>
        <v>9.6774193548387101E-3</v>
      </c>
      <c r="L54" s="191"/>
      <c r="M54" s="105">
        <f>'[6]E-Auto'!$E52*(1/100)</f>
        <v>1</v>
      </c>
      <c r="O54" s="91">
        <f t="shared" si="1"/>
        <v>17453.290303424488</v>
      </c>
      <c r="P54" s="92">
        <f t="shared" si="12"/>
        <v>1821.5811572885739</v>
      </c>
      <c r="Q54" s="192"/>
      <c r="R54" s="93">
        <f t="shared" si="2"/>
        <v>1</v>
      </c>
      <c r="S54" s="94">
        <f t="shared" si="3"/>
        <v>1</v>
      </c>
      <c r="T54" s="192"/>
      <c r="U54" s="95">
        <f t="shared" si="14"/>
        <v>0.11933619727547223</v>
      </c>
      <c r="V54" s="94">
        <f t="shared" si="5"/>
        <v>4.0000000988821508E-3</v>
      </c>
      <c r="W54" s="192"/>
      <c r="X54" s="55">
        <f t="shared" si="13"/>
        <v>7725</v>
      </c>
      <c r="Y54" s="96">
        <f t="shared" si="6"/>
        <v>24014696.692844767</v>
      </c>
      <c r="Z54" s="96">
        <f t="shared" si="7"/>
        <v>364723.7792709205</v>
      </c>
      <c r="AA54" s="96">
        <f t="shared" si="8"/>
        <v>7593.5775452139269</v>
      </c>
      <c r="AB54" s="97">
        <f t="shared" si="9"/>
        <v>50056.274698246809</v>
      </c>
      <c r="AD54" s="98">
        <f t="shared" si="15"/>
        <v>24444795.324359149</v>
      </c>
      <c r="AE54" s="216"/>
      <c r="AF54" s="125"/>
      <c r="AG54" s="126">
        <f>'[7]Risikoschätzung '!$P$20</f>
        <v>1.3698630136986301E-8</v>
      </c>
      <c r="AH54" s="69" t="s">
        <v>94</v>
      </c>
    </row>
    <row r="55" spans="1:34" ht="15" thickBot="1" x14ac:dyDescent="0.35">
      <c r="AD55" s="98">
        <f>SUM(AD9:AD54)</f>
        <v>841265728.95826793</v>
      </c>
      <c r="AE55" s="216"/>
      <c r="AF55" s="130"/>
      <c r="AG55" s="131">
        <f>'[7]Risikoschätzung '!$P$24</f>
        <v>5.2428785204316568E-9</v>
      </c>
      <c r="AH55" s="110" t="s">
        <v>94</v>
      </c>
    </row>
    <row r="56" spans="1:34" ht="15" thickBot="1" x14ac:dyDescent="0.35">
      <c r="U56" s="223" t="s">
        <v>97</v>
      </c>
      <c r="V56" s="224"/>
      <c r="X56" s="132">
        <f>SUM(X9:X54)</f>
        <v>1490600</v>
      </c>
      <c r="Y56" s="133">
        <f>SUM(Y9:Y54)</f>
        <v>823143021.65149057</v>
      </c>
      <c r="Z56" s="134">
        <f>SUM(Z9:Z54)</f>
        <v>14108538.952566033</v>
      </c>
      <c r="AA56" s="134">
        <f>SUM(AA9:AA54)</f>
        <v>586827.55473511782</v>
      </c>
      <c r="AB56" s="135">
        <f>SUM(AB9:AB54)</f>
        <v>1936740.7994764147</v>
      </c>
      <c r="AD56" s="136">
        <f>X56+Y56+Z56+AA56+AB56</f>
        <v>841265728.95826805</v>
      </c>
      <c r="AF56" s="241"/>
      <c r="AG56" s="242"/>
    </row>
    <row r="57" spans="1:34" ht="15" thickBot="1" x14ac:dyDescent="0.35">
      <c r="AF57" s="243"/>
      <c r="AG57" s="244"/>
    </row>
    <row r="58" spans="1:34" x14ac:dyDescent="0.3">
      <c r="AE58" s="68"/>
      <c r="AF58" s="241"/>
      <c r="AG58" s="242"/>
      <c r="AH58" s="137"/>
    </row>
    <row r="59" spans="1:34" ht="15" thickBot="1" x14ac:dyDescent="0.35">
      <c r="AF59" s="243"/>
      <c r="AG59" s="244"/>
    </row>
    <row r="60" spans="1:34" x14ac:dyDescent="0.3">
      <c r="AG60" s="9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9" workbookViewId="0">
      <selection activeCell="R56" sqref="R56"/>
    </sheetView>
  </sheetViews>
  <sheetFormatPr baseColWidth="10" defaultRowHeight="14.4" x14ac:dyDescent="0.3"/>
  <cols>
    <col min="1" max="1" width="10.3984375" style="53" customWidth="1"/>
    <col min="2" max="2" width="10.796875" style="53" customWidth="1"/>
    <col min="3" max="3" width="11.19921875" style="53" customWidth="1"/>
    <col min="4" max="5" width="11.5" style="53" customWidth="1"/>
    <col min="6" max="6" width="11.69921875" style="53" customWidth="1"/>
    <col min="7" max="7" width="12.09765625" style="53" customWidth="1"/>
    <col min="8" max="8" width="2.19921875" style="128" customWidth="1"/>
    <col min="9" max="9" width="13.796875" style="53" customWidth="1"/>
    <col min="10" max="10" width="13.19921875" style="53" customWidth="1"/>
    <col min="11" max="11" width="13.3984375" style="53" customWidth="1"/>
    <col min="12" max="12" width="2.69921875" style="128" customWidth="1"/>
    <col min="13" max="13" width="18.69921875" style="53" customWidth="1"/>
    <col min="14" max="14" width="2.8984375" style="191" customWidth="1"/>
    <col min="15" max="15" width="18.296875" style="54" customWidth="1"/>
    <col min="16" max="16" width="14.796875" style="54" customWidth="1"/>
    <col min="17" max="17" width="2.796875" style="129" customWidth="1"/>
    <col min="18" max="18" width="12.69921875" style="53" customWidth="1"/>
    <col min="19" max="19" width="12.09765625" style="53" customWidth="1"/>
    <col min="20" max="20" width="2.796875" style="129" customWidth="1"/>
    <col min="21" max="21" width="14.09765625" style="129" customWidth="1"/>
    <col min="22" max="22" width="16.59765625" style="129" customWidth="1"/>
    <col min="23" max="23" width="5.09765625" style="129" customWidth="1"/>
    <col min="24" max="25" width="14.5" style="53" customWidth="1"/>
    <col min="26" max="26" width="14.59765625" style="53" customWidth="1"/>
    <col min="27" max="28" width="14.8984375" style="53" customWidth="1"/>
    <col min="29" max="29" width="2.09765625" style="53" customWidth="1"/>
    <col min="30" max="30" width="18.296875" style="53" customWidth="1"/>
    <col min="31" max="31" width="2.69921875" style="53" customWidth="1"/>
    <col min="32" max="32" width="15.5" style="53" customWidth="1"/>
    <col min="33" max="33" width="12.19921875" style="53" bestFit="1" customWidth="1"/>
    <col min="34" max="34" width="13.796875" style="53" customWidth="1"/>
    <col min="35" max="35" width="13.59765625" style="53" customWidth="1"/>
    <col min="36" max="36" width="12.3984375" style="53" customWidth="1"/>
    <col min="37" max="16384" width="11.19921875" style="53"/>
  </cols>
  <sheetData>
    <row r="1" spans="1:36" ht="15" thickBot="1" x14ac:dyDescent="0.35">
      <c r="H1" s="190"/>
      <c r="L1" s="190"/>
      <c r="N1" s="190"/>
      <c r="Q1" s="190"/>
      <c r="R1" s="55"/>
      <c r="S1" s="55"/>
      <c r="T1" s="190"/>
      <c r="U1" s="55"/>
      <c r="V1" s="55"/>
      <c r="W1" s="190"/>
      <c r="AE1" s="216"/>
    </row>
    <row r="2" spans="1:36" ht="14.4" customHeight="1" thickBot="1" x14ac:dyDescent="0.35">
      <c r="B2" s="217" t="s">
        <v>26</v>
      </c>
      <c r="C2" s="218"/>
      <c r="D2" s="219"/>
      <c r="F2" s="216"/>
      <c r="G2" s="216"/>
      <c r="H2" s="191"/>
      <c r="K2" s="56"/>
      <c r="L2" s="191"/>
      <c r="O2" s="223" t="s">
        <v>27</v>
      </c>
      <c r="P2" s="224"/>
      <c r="Q2" s="191"/>
      <c r="R2" s="55"/>
      <c r="S2" s="55"/>
      <c r="T2" s="191"/>
      <c r="U2" s="55"/>
      <c r="V2" s="55"/>
      <c r="W2" s="191"/>
      <c r="Y2" s="225" t="s">
        <v>103</v>
      </c>
      <c r="Z2" s="226"/>
      <c r="AA2" s="227"/>
      <c r="AB2" s="57"/>
      <c r="AC2" s="57"/>
      <c r="AE2" s="216"/>
    </row>
    <row r="3" spans="1:36" ht="14.4" customHeight="1" thickBot="1" x14ac:dyDescent="0.35">
      <c r="B3" s="220"/>
      <c r="C3" s="221"/>
      <c r="D3" s="222"/>
      <c r="F3" s="216"/>
      <c r="G3" s="216"/>
      <c r="H3" s="191"/>
      <c r="K3" s="56"/>
      <c r="L3" s="191"/>
      <c r="O3" s="234" t="s">
        <v>29</v>
      </c>
      <c r="P3" s="235"/>
      <c r="Q3" s="191"/>
      <c r="R3" s="55"/>
      <c r="S3" s="55"/>
      <c r="T3" s="191"/>
      <c r="U3" s="55"/>
      <c r="V3" s="55"/>
      <c r="W3" s="191"/>
      <c r="Y3" s="228"/>
      <c r="Z3" s="229"/>
      <c r="AA3" s="230"/>
      <c r="AB3" s="57"/>
      <c r="AC3" s="57"/>
      <c r="AE3" s="216"/>
      <c r="AF3" s="194" t="s">
        <v>24</v>
      </c>
      <c r="AG3" s="195"/>
      <c r="AH3" s="196"/>
    </row>
    <row r="4" spans="1:36" ht="14.4" customHeight="1" thickBot="1" x14ac:dyDescent="0.35">
      <c r="H4" s="191"/>
      <c r="K4" s="56"/>
      <c r="L4" s="191"/>
      <c r="O4" s="236"/>
      <c r="P4" s="237"/>
      <c r="Q4" s="191"/>
      <c r="R4" s="55"/>
      <c r="S4" s="55"/>
      <c r="T4" s="191"/>
      <c r="U4" s="55"/>
      <c r="V4" s="55"/>
      <c r="W4" s="191"/>
      <c r="Y4" s="231"/>
      <c r="Z4" s="232"/>
      <c r="AA4" s="233"/>
      <c r="AB4" s="57"/>
      <c r="AC4" s="57"/>
      <c r="AE4" s="216"/>
      <c r="AF4" s="197"/>
      <c r="AG4" s="198"/>
      <c r="AH4" s="199"/>
    </row>
    <row r="5" spans="1:36" ht="14.4" customHeight="1" thickBot="1" x14ac:dyDescent="0.35">
      <c r="D5" s="200" t="s">
        <v>30</v>
      </c>
      <c r="E5" s="201"/>
      <c r="H5" s="191"/>
      <c r="I5" s="200" t="s">
        <v>31</v>
      </c>
      <c r="J5" s="204"/>
      <c r="K5" s="201"/>
      <c r="L5" s="191"/>
      <c r="M5" s="204" t="s">
        <v>32</v>
      </c>
      <c r="O5" s="206"/>
      <c r="P5" s="207"/>
      <c r="Q5" s="191"/>
      <c r="R5" s="204" t="s">
        <v>33</v>
      </c>
      <c r="S5" s="201"/>
      <c r="T5" s="191"/>
      <c r="U5" s="200" t="s">
        <v>34</v>
      </c>
      <c r="V5" s="201"/>
      <c r="W5" s="191"/>
      <c r="AE5" s="216"/>
    </row>
    <row r="6" spans="1:36" ht="14.4" customHeight="1" thickBot="1" x14ac:dyDescent="0.35">
      <c r="D6" s="202"/>
      <c r="E6" s="203"/>
      <c r="H6" s="191"/>
      <c r="I6" s="202"/>
      <c r="J6" s="205"/>
      <c r="K6" s="203"/>
      <c r="L6" s="191"/>
      <c r="M6" s="205"/>
      <c r="O6" s="208"/>
      <c r="P6" s="209"/>
      <c r="Q6" s="191"/>
      <c r="R6" s="205"/>
      <c r="S6" s="203"/>
      <c r="T6" s="191"/>
      <c r="U6" s="202"/>
      <c r="V6" s="203"/>
      <c r="W6" s="191"/>
      <c r="AE6" s="216"/>
      <c r="AF6" s="58" t="s">
        <v>35</v>
      </c>
      <c r="AG6" s="59"/>
      <c r="AH6" s="59"/>
      <c r="AI6" s="59"/>
      <c r="AJ6" s="60"/>
    </row>
    <row r="7" spans="1:36" ht="15" customHeight="1" thickBot="1" x14ac:dyDescent="0.35">
      <c r="B7" s="193" t="s">
        <v>36</v>
      </c>
      <c r="C7" s="193"/>
      <c r="D7" s="212" t="s">
        <v>37</v>
      </c>
      <c r="E7" s="212"/>
      <c r="F7" s="213" t="s">
        <v>38</v>
      </c>
      <c r="G7" s="213"/>
      <c r="H7" s="191"/>
      <c r="I7" s="61" t="s">
        <v>39</v>
      </c>
      <c r="J7" s="62" t="s">
        <v>40</v>
      </c>
      <c r="K7" s="63" t="s">
        <v>41</v>
      </c>
      <c r="L7" s="191"/>
      <c r="M7" s="64" t="s">
        <v>42</v>
      </c>
      <c r="O7" s="210"/>
      <c r="P7" s="211"/>
      <c r="Q7" s="191"/>
      <c r="R7" s="55"/>
      <c r="S7" s="55"/>
      <c r="T7" s="191"/>
      <c r="U7" s="55"/>
      <c r="V7" s="55"/>
      <c r="W7" s="191"/>
      <c r="X7" s="65" t="s">
        <v>43</v>
      </c>
      <c r="Y7" s="66" t="s">
        <v>44</v>
      </c>
      <c r="Z7" s="65" t="s">
        <v>45</v>
      </c>
      <c r="AA7" s="65" t="s">
        <v>46</v>
      </c>
      <c r="AB7" s="65" t="s">
        <v>47</v>
      </c>
      <c r="AD7" s="214" t="s">
        <v>48</v>
      </c>
      <c r="AE7" s="216"/>
      <c r="AF7" s="67" t="s">
        <v>49</v>
      </c>
      <c r="AG7" s="54">
        <v>80</v>
      </c>
      <c r="AH7" s="68" t="s">
        <v>50</v>
      </c>
      <c r="AI7" s="54">
        <v>0.08</v>
      </c>
      <c r="AJ7" s="69" t="s">
        <v>51</v>
      </c>
    </row>
    <row r="8" spans="1:36" ht="15" customHeight="1" thickBot="1" x14ac:dyDescent="0.35">
      <c r="A8" s="70" t="s">
        <v>52</v>
      </c>
      <c r="B8" s="71"/>
      <c r="C8" s="71"/>
      <c r="D8" s="71"/>
      <c r="E8" s="71"/>
      <c r="F8" s="71"/>
      <c r="G8" s="72"/>
      <c r="H8" s="191"/>
      <c r="I8" s="73"/>
      <c r="J8" s="71"/>
      <c r="K8" s="72"/>
      <c r="L8" s="191"/>
      <c r="M8" s="74"/>
      <c r="O8" s="75"/>
      <c r="P8" s="76"/>
      <c r="Q8" s="191"/>
      <c r="R8" s="77"/>
      <c r="S8" s="66"/>
      <c r="T8" s="191"/>
      <c r="U8" s="77"/>
      <c r="V8" s="66"/>
      <c r="W8" s="191"/>
      <c r="X8" s="78"/>
      <c r="Y8" s="79"/>
      <c r="Z8" s="80"/>
      <c r="AA8" s="80"/>
      <c r="AB8" s="80"/>
      <c r="AD8" s="215"/>
      <c r="AE8" s="216"/>
      <c r="AF8" s="81" t="s">
        <v>53</v>
      </c>
      <c r="AG8" s="54">
        <v>4</v>
      </c>
      <c r="AH8" s="68" t="s">
        <v>50</v>
      </c>
      <c r="AI8" s="68"/>
      <c r="AJ8" s="69"/>
    </row>
    <row r="9" spans="1:36" ht="14.4" customHeight="1" x14ac:dyDescent="0.3">
      <c r="A9" s="82">
        <v>2015</v>
      </c>
      <c r="B9" s="83">
        <f>'[4]Szenario 1'!$H9</f>
        <v>11958.76435148346</v>
      </c>
      <c r="C9" s="83">
        <f>'[4]Szenario 1'!$K9</f>
        <v>1238.2104609525973</v>
      </c>
      <c r="D9" s="84">
        <f>'[4]Szenario 2'!$H9</f>
        <v>11899.584311285807</v>
      </c>
      <c r="E9" s="84">
        <f>'[4]Szenario 2'!$K9</f>
        <v>1232.0829595905325</v>
      </c>
      <c r="F9" s="85">
        <f>'[4]Szenario 3'!$H9</f>
        <v>11843.319917818244</v>
      </c>
      <c r="G9" s="86">
        <f>'[4]Szenario 3'!$K9</f>
        <v>1226.2573442909008</v>
      </c>
      <c r="H9" s="191"/>
      <c r="I9" s="87">
        <f>'[5]Szenario 1'!$F9</f>
        <v>5.3714285714285713E-3</v>
      </c>
      <c r="J9" s="88">
        <f>'[5]Szenario 2'!$F9</f>
        <v>1.2514285714285714E-2</v>
      </c>
      <c r="K9" s="89">
        <f>'[5]Szenario 3'!$F9</f>
        <v>1.7142857142857144E-2</v>
      </c>
      <c r="L9" s="191"/>
      <c r="M9" s="90">
        <f>'[6]E-Auto'!$E7*(1/100)</f>
        <v>1.6900000000000001E-3</v>
      </c>
      <c r="O9" s="84">
        <f>'[4]Szenario 2'!$H9</f>
        <v>11899.584311285807</v>
      </c>
      <c r="P9" s="92">
        <f>E9*(1+J9)</f>
        <v>1247.5015977705511</v>
      </c>
      <c r="Q9" s="191"/>
      <c r="R9" s="93">
        <f>IF(O9&lt;$AG$18,1,2)</f>
        <v>1</v>
      </c>
      <c r="S9" s="94">
        <f>IF(P9&lt;$AG$10,1,2)</f>
        <v>1</v>
      </c>
      <c r="T9" s="191"/>
      <c r="U9" s="95">
        <f>($AI$15/$AG$20)*(1+0.15*(O9/$AG$18)^4)+$AH$33</f>
        <v>0.11934323485937803</v>
      </c>
      <c r="V9" s="94">
        <f>($AI$7/$AG$12)*(1+0.15*(P9/$AG$10)^4)+$AH$32</f>
        <v>2.6666666731881765E-3</v>
      </c>
      <c r="W9" s="191"/>
      <c r="X9" s="55">
        <f>($AG$7*$AG$8*S9*$AG$24+$AG$15*$AG$16*R9*$AG$24)</f>
        <v>3600</v>
      </c>
      <c r="Y9" s="96">
        <f>(O9*U9*$AG$30+P9*V9*$AG$29)*365</f>
        <v>16362288.254504452</v>
      </c>
      <c r="Z9" s="96">
        <f>(O9*$AI$15*$AG$37+P9*$AI$7*$AG$36)*365</f>
        <v>248691.56032091693</v>
      </c>
      <c r="AA9" s="96">
        <f>O9*$AI$15*($AG$41+$AG$40*(1-M9))*365</f>
        <v>17144.653263656084</v>
      </c>
      <c r="AB9" s="97">
        <f>365*((P9*$AI$7*($AG$53*$AG$54+$AG$49*$AG$50+$AG$45*$AG$46))+(O9*1.6*$AI$15*($AG$53*$AG$55+$AG$49*$AG$51+$AG$45*$AG$47)))</f>
        <v>34150.397472540542</v>
      </c>
      <c r="AD9" s="98">
        <f>SUM(X9:AB9)</f>
        <v>16665874.865561565</v>
      </c>
      <c r="AE9" s="216"/>
      <c r="AF9" s="245" t="s">
        <v>54</v>
      </c>
      <c r="AG9" s="99"/>
      <c r="AH9" s="248"/>
      <c r="AI9" s="100" t="s">
        <v>55</v>
      </c>
      <c r="AJ9" s="101">
        <v>15</v>
      </c>
    </row>
    <row r="10" spans="1:36" ht="15.6" x14ac:dyDescent="0.3">
      <c r="A10" s="82">
        <f>A9+1</f>
        <v>2016</v>
      </c>
      <c r="B10" s="83">
        <f>'[4]Szenario 1'!$H10</f>
        <v>12023</v>
      </c>
      <c r="C10" s="83">
        <f>'[4]Szenario 1'!$K10</f>
        <v>1244.86142</v>
      </c>
      <c r="D10" s="84">
        <f>'[4]Szenario 2'!$H10</f>
        <v>12023</v>
      </c>
      <c r="E10" s="84">
        <f>'[4]Szenario 2'!$K10</f>
        <v>1244.86142</v>
      </c>
      <c r="F10" s="85">
        <f>'[4]Szenario 3'!$H10</f>
        <v>12023</v>
      </c>
      <c r="G10" s="86">
        <f>'[4]Szenario 3'!$K10</f>
        <v>1244.86142</v>
      </c>
      <c r="H10" s="191"/>
      <c r="I10" s="102">
        <f>'[5]Szenario 1'!$F10</f>
        <v>5.3427304762987378E-3</v>
      </c>
      <c r="J10" s="103">
        <f>'[5]Szenario 2'!$F10</f>
        <v>1.2359613973700547E-2</v>
      </c>
      <c r="K10" s="104">
        <f>'[5]Szenario 3'!$F10</f>
        <v>1.6853932584269662E-2</v>
      </c>
      <c r="L10" s="191"/>
      <c r="M10" s="105">
        <f>'[6]E-Auto'!$E8*(1/100)</f>
        <v>2.3700000000000001E-3</v>
      </c>
      <c r="O10" s="84">
        <f>'[4]Szenario 2'!$H10</f>
        <v>12023</v>
      </c>
      <c r="P10" s="92">
        <f t="shared" ref="P10:P54" si="0">E10*(1+J10)</f>
        <v>1260.2474266019526</v>
      </c>
      <c r="Q10" s="191"/>
      <c r="R10" s="93">
        <f t="shared" ref="R10:R54" si="1">IF(O10&lt;$AG$18,1,2)</f>
        <v>1</v>
      </c>
      <c r="S10" s="94">
        <f t="shared" ref="S10:S54" si="2">IF(P10&lt;$AG$10,1,2)</f>
        <v>1</v>
      </c>
      <c r="T10" s="191"/>
      <c r="U10" s="95">
        <f t="shared" ref="U10:U54" si="3">($AI$15/$AG$20)*(1+0.15*(O10/$AG$18)^4)+$AH$33</f>
        <v>0.1193436520659952</v>
      </c>
      <c r="V10" s="94">
        <f t="shared" ref="V10:V54" si="4">($AI$7/$AG$12)*(1+0.15*(P10/$AG$10)^4)+$AH$32</f>
        <v>2.666666673458812E-3</v>
      </c>
      <c r="W10" s="191"/>
      <c r="X10" s="55">
        <f t="shared" ref="X10:X12" si="5">($AG$7*$AG$8*S10*$AG$24+$AG$15*$AG$16*R10*$AG$24)</f>
        <v>3600</v>
      </c>
      <c r="Y10" s="96">
        <f t="shared" ref="Y10:Y54" si="6">(O10*U10*$AG$30+P10*V10*$AG$29)*365</f>
        <v>16532042.575361151</v>
      </c>
      <c r="Z10" s="96">
        <f t="shared" ref="Z10:Z54" si="7">(O10*$AI$15*$AG$37+P10*$AI$7*$AG$36)*365</f>
        <v>251270.00372851655</v>
      </c>
      <c r="AA10" s="96">
        <f t="shared" ref="AA10:AA54" si="8">O10*$AI$15*($AG$41+$AG$40*(1-M10))*365</f>
        <v>17314.231670626003</v>
      </c>
      <c r="AB10" s="97">
        <f t="shared" ref="AB10:AB54" si="9">365*((P10*$AI$7*($AG$53*$AG$54+$AG$49*$AG$50+$AG$45*$AG$46))+(O10*1.6*$AI$15*($AG$53*$AG$55+$AG$49*$AG$51+$AG$45*$AG$47)))</f>
        <v>34503.815414954268</v>
      </c>
      <c r="AD10" s="98">
        <f t="shared" ref="AD10:AD46" si="10">SUM(X10:AB10)</f>
        <v>16838730.626175247</v>
      </c>
      <c r="AE10" s="216"/>
      <c r="AF10" s="246"/>
      <c r="AG10" s="106">
        <v>110400</v>
      </c>
      <c r="AH10" s="248"/>
      <c r="AI10" s="100"/>
      <c r="AJ10" s="69"/>
    </row>
    <row r="11" spans="1:36" ht="15.6" x14ac:dyDescent="0.3">
      <c r="A11" s="82">
        <f t="shared" ref="A11:A54" si="11">A10+1</f>
        <v>2017</v>
      </c>
      <c r="B11" s="83">
        <f>'[4]Szenario 1'!$H11</f>
        <v>12087.23564851654</v>
      </c>
      <c r="C11" s="83">
        <f>'[4]Szenario 1'!$K11</f>
        <v>1251.5123790474024</v>
      </c>
      <c r="D11" s="84">
        <f>'[4]Szenario 2'!$H11</f>
        <v>12146.415688714193</v>
      </c>
      <c r="E11" s="84">
        <f>'[4]Szenario 2'!$K11</f>
        <v>1257.6398804094674</v>
      </c>
      <c r="F11" s="85">
        <f>'[4]Szenario 3'!$H11</f>
        <v>12202.680082181758</v>
      </c>
      <c r="G11" s="86">
        <f>'[4]Szenario 3'!$K11</f>
        <v>1263.4654957090991</v>
      </c>
      <c r="H11" s="191"/>
      <c r="I11" s="102">
        <f>'[5]Szenario 1'!$F11</f>
        <v>5.3143374038896428E-3</v>
      </c>
      <c r="J11" s="103">
        <f>'[5]Szenario 2'!$F11</f>
        <v>1.2208718920726948E-2</v>
      </c>
      <c r="K11" s="104">
        <f>'[5]Szenario 3'!$F11</f>
        <v>1.6574585635359115E-2</v>
      </c>
      <c r="L11" s="191"/>
      <c r="M11" s="105">
        <f>'[6]E-Auto'!$E9*(1/100)</f>
        <v>3.1800000000000001E-3</v>
      </c>
      <c r="O11" s="84">
        <f>'[4]Szenario 2'!$H11</f>
        <v>12146.415688714193</v>
      </c>
      <c r="P11" s="92">
        <f t="shared" si="0"/>
        <v>1272.9940522128832</v>
      </c>
      <c r="Q11" s="191"/>
      <c r="R11" s="93">
        <f t="shared" si="1"/>
        <v>1</v>
      </c>
      <c r="S11" s="94">
        <f t="shared" si="2"/>
        <v>1</v>
      </c>
      <c r="T11" s="191"/>
      <c r="U11" s="95">
        <f t="shared" si="3"/>
        <v>0.1193440823202018</v>
      </c>
      <c r="V11" s="94">
        <f t="shared" si="4"/>
        <v>2.6666666737378024E-3</v>
      </c>
      <c r="W11" s="191"/>
      <c r="X11" s="55">
        <f t="shared" si="5"/>
        <v>3600</v>
      </c>
      <c r="Y11" s="96">
        <f t="shared" si="6"/>
        <v>16701799.91955395</v>
      </c>
      <c r="Z11" s="96">
        <f t="shared" si="7"/>
        <v>253848.45062601048</v>
      </c>
      <c r="AA11" s="96">
        <f t="shared" si="8"/>
        <v>17482.05027131235</v>
      </c>
      <c r="AB11" s="97">
        <f t="shared" si="9"/>
        <v>34857.236545670152</v>
      </c>
      <c r="AD11" s="98">
        <f t="shared" si="10"/>
        <v>17011587.656996947</v>
      </c>
      <c r="AE11" s="216"/>
      <c r="AF11" s="247"/>
      <c r="AG11" s="99"/>
      <c r="AH11" s="248"/>
      <c r="AI11" s="100" t="s">
        <v>56</v>
      </c>
      <c r="AJ11" s="101">
        <v>65</v>
      </c>
    </row>
    <row r="12" spans="1:36" ht="16.2" thickBot="1" x14ac:dyDescent="0.35">
      <c r="A12" s="82">
        <f t="shared" si="11"/>
        <v>2018</v>
      </c>
      <c r="B12" s="83">
        <f>'[4]Szenario 1'!$H12</f>
        <v>12151.471297033078</v>
      </c>
      <c r="C12" s="83">
        <f>'[4]Szenario 1'!$K12</f>
        <v>1258.1633380948049</v>
      </c>
      <c r="D12" s="84">
        <f>'[4]Szenario 2'!$H12</f>
        <v>12269.831377428385</v>
      </c>
      <c r="E12" s="84">
        <f>'[4]Szenario 2'!$K12</f>
        <v>1270.4183408189349</v>
      </c>
      <c r="F12" s="85">
        <f>'[4]Szenario 3'!$H12</f>
        <v>12382.360164363514</v>
      </c>
      <c r="G12" s="86">
        <f>'[4]Szenario 3'!$K12</f>
        <v>1282.0695714181982</v>
      </c>
      <c r="H12" s="191"/>
      <c r="I12" s="102">
        <f>'[5]Szenario 1'!$F12</f>
        <v>5.28624451692723E-3</v>
      </c>
      <c r="J12" s="103">
        <f>'[5]Szenario 2'!$F12</f>
        <v>1.2061463898221072E-2</v>
      </c>
      <c r="K12" s="104">
        <f>'[5]Szenario 3'!$F12</f>
        <v>1.6304347826086956E-2</v>
      </c>
      <c r="L12" s="191"/>
      <c r="M12" s="105">
        <f>'[6]E-Auto'!$E10*(1/100)</f>
        <v>4.1700000000000001E-3</v>
      </c>
      <c r="O12" s="84">
        <f>'[4]Szenario 2'!$H12</f>
        <v>12269.831377428385</v>
      </c>
      <c r="P12" s="92">
        <f t="shared" si="0"/>
        <v>1285.7414457723603</v>
      </c>
      <c r="Q12" s="191"/>
      <c r="R12" s="93">
        <f t="shared" si="1"/>
        <v>1</v>
      </c>
      <c r="S12" s="94">
        <f t="shared" si="2"/>
        <v>1</v>
      </c>
      <c r="T12" s="191"/>
      <c r="U12" s="95">
        <f t="shared" si="3"/>
        <v>0.11934452589123404</v>
      </c>
      <c r="V12" s="94">
        <f t="shared" si="4"/>
        <v>2.6666666740253189E-3</v>
      </c>
      <c r="W12" s="191"/>
      <c r="X12" s="55">
        <f t="shared" si="5"/>
        <v>3600</v>
      </c>
      <c r="Y12" s="96">
        <f t="shared" si="6"/>
        <v>16871560.380113702</v>
      </c>
      <c r="Z12" s="96">
        <f t="shared" si="7"/>
        <v>256426.90088711915</v>
      </c>
      <c r="AA12" s="96">
        <f t="shared" si="8"/>
        <v>17647.442546012378</v>
      </c>
      <c r="AB12" s="97">
        <f t="shared" si="9"/>
        <v>35210.660749321418</v>
      </c>
      <c r="AD12" s="98">
        <f t="shared" si="10"/>
        <v>17184445.384296156</v>
      </c>
      <c r="AE12" s="216"/>
      <c r="AF12" s="107" t="s">
        <v>57</v>
      </c>
      <c r="AG12" s="108">
        <v>30</v>
      </c>
      <c r="AH12" s="109" t="s">
        <v>58</v>
      </c>
      <c r="AI12" s="109"/>
      <c r="AJ12" s="110"/>
    </row>
    <row r="13" spans="1:36" ht="16.2" thickBot="1" x14ac:dyDescent="0.35">
      <c r="A13" s="82">
        <f t="shared" si="11"/>
        <v>2019</v>
      </c>
      <c r="B13" s="83">
        <f>'[4]Szenario 1'!$H13</f>
        <v>12215.706945549618</v>
      </c>
      <c r="C13" s="83">
        <f>'[4]Szenario 1'!$K13</f>
        <v>1264.8142971422074</v>
      </c>
      <c r="D13" s="84">
        <f>'[4]Szenario 2'!$H13</f>
        <v>12393.24706614258</v>
      </c>
      <c r="E13" s="84">
        <f>'[4]Szenario 2'!$K13</f>
        <v>1283.1968012284026</v>
      </c>
      <c r="F13" s="85">
        <f>'[4]Szenario 3'!$H13</f>
        <v>12562.04024654527</v>
      </c>
      <c r="G13" s="86">
        <f>'[4]Szenario 3'!$K13</f>
        <v>1300.673647127297</v>
      </c>
      <c r="H13" s="191"/>
      <c r="I13" s="102">
        <f>'[5]Szenario 1'!$F13</f>
        <v>5.2584470798836425E-3</v>
      </c>
      <c r="J13" s="103">
        <f>'[5]Szenario 2'!$F13</f>
        <v>1.1917718763604701E-2</v>
      </c>
      <c r="K13" s="104">
        <f>'[5]Szenario 3'!$F13</f>
        <v>1.6042780748663103E-2</v>
      </c>
      <c r="L13" s="191"/>
      <c r="M13" s="105">
        <f>'[6]E-Auto'!$E11*(1/100)</f>
        <v>6.2100000000000002E-3</v>
      </c>
      <c r="O13" s="84">
        <f>'[4]Szenario 2'!$H13</f>
        <v>12393.24706614258</v>
      </c>
      <c r="P13" s="92">
        <f t="shared" si="0"/>
        <v>1298.4895798237997</v>
      </c>
      <c r="Q13" s="191"/>
      <c r="R13" s="93">
        <f t="shared" si="1"/>
        <v>1</v>
      </c>
      <c r="S13" s="94">
        <f t="shared" si="2"/>
        <v>1</v>
      </c>
      <c r="T13" s="191"/>
      <c r="U13" s="95">
        <f t="shared" si="3"/>
        <v>0.11934498305107771</v>
      </c>
      <c r="V13" s="94">
        <f t="shared" si="4"/>
        <v>2.6666666743215325E-3</v>
      </c>
      <c r="W13" s="191"/>
      <c r="X13" s="55">
        <f>($AG$7*$AG$8*S13*$AG$24+$AG$15*$AG$16*R13*$AG$24)</f>
        <v>3600</v>
      </c>
      <c r="Y13" s="96">
        <f t="shared" si="6"/>
        <v>17041324.052018758</v>
      </c>
      <c r="Z13" s="96">
        <f t="shared" si="7"/>
        <v>259005.35439158254</v>
      </c>
      <c r="AA13" s="96">
        <f t="shared" si="8"/>
        <v>17799.479444412926</v>
      </c>
      <c r="AB13" s="97">
        <f t="shared" si="9"/>
        <v>35564.087916040924</v>
      </c>
      <c r="AD13" s="98">
        <f t="shared" si="10"/>
        <v>17357292.973770797</v>
      </c>
      <c r="AE13" s="216"/>
    </row>
    <row r="14" spans="1:36" ht="16.2" thickBot="1" x14ac:dyDescent="0.35">
      <c r="A14" s="111">
        <f t="shared" si="11"/>
        <v>2020</v>
      </c>
      <c r="B14" s="83">
        <f>'[4]Szenario 1'!$H14</f>
        <v>12279.942594066157</v>
      </c>
      <c r="C14" s="83">
        <f>'[4]Szenario 1'!$K14</f>
        <v>1271.4652561896098</v>
      </c>
      <c r="D14" s="84">
        <f>'[4]Szenario 2'!$H14</f>
        <v>12516.662754856772</v>
      </c>
      <c r="E14" s="84">
        <f>'[4]Szenario 2'!$K14</f>
        <v>1295.9752616378701</v>
      </c>
      <c r="F14" s="85">
        <f>'[4]Szenario 3'!$H14</f>
        <v>12741.720328727028</v>
      </c>
      <c r="G14" s="86">
        <f>'[4]Szenario 3'!$K14</f>
        <v>1319.2777228363964</v>
      </c>
      <c r="H14" s="191"/>
      <c r="I14" s="102">
        <f>'[5]Szenario 1'!$F14</f>
        <v>5.230940456316082E-3</v>
      </c>
      <c r="J14" s="103">
        <f>'[5]Szenario 2'!$F14</f>
        <v>1.1777359505243345E-2</v>
      </c>
      <c r="K14" s="104">
        <f>'[5]Szenario 3'!$F14</f>
        <v>1.5789473684210527E-2</v>
      </c>
      <c r="L14" s="191"/>
      <c r="M14" s="105">
        <f>'[6]E-Auto'!$E12*(1/100)</f>
        <v>3.5041935483870967E-2</v>
      </c>
      <c r="O14" s="84">
        <f>'[4]Szenario 2'!$H14</f>
        <v>12516.662754856772</v>
      </c>
      <c r="P14" s="92">
        <f t="shared" si="0"/>
        <v>1311.2384282040809</v>
      </c>
      <c r="Q14" s="191"/>
      <c r="R14" s="93">
        <f t="shared" si="1"/>
        <v>1</v>
      </c>
      <c r="S14" s="94">
        <f t="shared" si="2"/>
        <v>1</v>
      </c>
      <c r="T14" s="191"/>
      <c r="U14" s="95">
        <f t="shared" si="3"/>
        <v>0.11934545407446823</v>
      </c>
      <c r="V14" s="94">
        <f t="shared" si="4"/>
        <v>2.666666674626617E-3</v>
      </c>
      <c r="W14" s="191"/>
      <c r="X14" s="55">
        <f>($AG$7*$AG$8*S14*$AG$24+$AG$15*$AG$16*R14*$AG$24)+AG26</f>
        <v>1511350</v>
      </c>
      <c r="Y14" s="96">
        <f t="shared" si="6"/>
        <v>17211091.03221298</v>
      </c>
      <c r="Z14" s="96">
        <f t="shared" si="7"/>
        <v>261583.81102480629</v>
      </c>
      <c r="AA14" s="96">
        <f t="shared" si="8"/>
        <v>17613.181902040138</v>
      </c>
      <c r="AB14" s="97">
        <f t="shared" si="9"/>
        <v>35917.517941137317</v>
      </c>
      <c r="AD14" s="98">
        <f t="shared" si="10"/>
        <v>19037555.543080963</v>
      </c>
      <c r="AE14" s="216"/>
      <c r="AF14" s="58" t="s">
        <v>59</v>
      </c>
      <c r="AG14" s="59"/>
      <c r="AH14" s="59"/>
      <c r="AI14" s="59"/>
      <c r="AJ14" s="60"/>
    </row>
    <row r="15" spans="1:36" ht="15.6" x14ac:dyDescent="0.3">
      <c r="A15" s="82">
        <f t="shared" si="11"/>
        <v>2021</v>
      </c>
      <c r="B15" s="83">
        <f>'[4]Szenario 1'!$H15</f>
        <v>12344.178242582695</v>
      </c>
      <c r="C15" s="83">
        <f>'[4]Szenario 1'!$K15</f>
        <v>1278.1162152370121</v>
      </c>
      <c r="D15" s="84">
        <f>'[4]Szenario 2'!$H15</f>
        <v>12640.078443570965</v>
      </c>
      <c r="E15" s="84">
        <f>'[4]Szenario 2'!$K15</f>
        <v>1308.7537220473375</v>
      </c>
      <c r="F15" s="85">
        <f>'[4]Szenario 3'!$H15</f>
        <v>12921.400410908785</v>
      </c>
      <c r="G15" s="86">
        <f>'[4]Szenario 3'!$K15</f>
        <v>1337.8817985454955</v>
      </c>
      <c r="H15" s="191"/>
      <c r="I15" s="102">
        <f>'[5]Szenario 1'!$F15</f>
        <v>5.2037201062887515E-3</v>
      </c>
      <c r="J15" s="103">
        <f>'[5]Szenario 2'!$F15</f>
        <v>1.1640267885617093E-2</v>
      </c>
      <c r="K15" s="104">
        <f>'[5]Szenario 3'!$F15</f>
        <v>1.5544041450777202E-2</v>
      </c>
      <c r="L15" s="191"/>
      <c r="M15" s="105">
        <f>'[6]E-Auto'!$E13*(1/100)</f>
        <v>6.3873870967741941E-2</v>
      </c>
      <c r="O15" s="84">
        <f>'[4]Szenario 2'!$H15</f>
        <v>12640.078443570965</v>
      </c>
      <c r="P15" s="92">
        <f t="shared" si="0"/>
        <v>1323.987965968267</v>
      </c>
      <c r="Q15" s="191"/>
      <c r="R15" s="93">
        <f t="shared" si="1"/>
        <v>1</v>
      </c>
      <c r="S15" s="94">
        <f t="shared" si="2"/>
        <v>1</v>
      </c>
      <c r="T15" s="191"/>
      <c r="U15" s="95">
        <f t="shared" si="3"/>
        <v>0.11934593923889056</v>
      </c>
      <c r="V15" s="94">
        <f t="shared" si="4"/>
        <v>2.666666674940749E-3</v>
      </c>
      <c r="W15" s="191"/>
      <c r="X15" s="55">
        <f>($AJ$11*$AG$8*S15*$AG$25+$AJ$9*$AG$8*S15*$AG$24+$AG$15*$AG$16*R15*$AG$24)</f>
        <v>10100</v>
      </c>
      <c r="Y15" s="96">
        <f t="shared" si="6"/>
        <v>17380861.419623766</v>
      </c>
      <c r="Z15" s="96">
        <f t="shared" si="7"/>
        <v>264162.27067753155</v>
      </c>
      <c r="AA15" s="96">
        <f t="shared" si="8"/>
        <v>17419.715070282957</v>
      </c>
      <c r="AB15" s="97">
        <f t="shared" si="9"/>
        <v>36270.950724793787</v>
      </c>
      <c r="AD15" s="98">
        <f t="shared" si="10"/>
        <v>17708814.356096376</v>
      </c>
      <c r="AE15" s="216"/>
      <c r="AF15" s="112" t="s">
        <v>60</v>
      </c>
      <c r="AG15" s="54">
        <v>80</v>
      </c>
      <c r="AH15" s="68" t="s">
        <v>50</v>
      </c>
      <c r="AI15" s="54">
        <v>0.08</v>
      </c>
      <c r="AJ15" s="69" t="s">
        <v>51</v>
      </c>
    </row>
    <row r="16" spans="1:36" ht="15.6" x14ac:dyDescent="0.3">
      <c r="A16" s="82">
        <f t="shared" si="11"/>
        <v>2022</v>
      </c>
      <c r="B16" s="83">
        <f>'[4]Szenario 1'!$H16</f>
        <v>12408.413891099233</v>
      </c>
      <c r="C16" s="83">
        <f>'[4]Szenario 1'!$K16</f>
        <v>1284.7671742844145</v>
      </c>
      <c r="D16" s="84">
        <f>'[4]Szenario 2'!$H16</f>
        <v>12763.494132285157</v>
      </c>
      <c r="E16" s="84">
        <f>'[4]Szenario 2'!$K16</f>
        <v>1321.532182456805</v>
      </c>
      <c r="F16" s="85">
        <f>'[4]Szenario 3'!$H16</f>
        <v>13101.080493090543</v>
      </c>
      <c r="G16" s="86">
        <f>'[4]Szenario 3'!$K16</f>
        <v>1356.4858742545948</v>
      </c>
      <c r="H16" s="191"/>
      <c r="I16" s="102">
        <f>'[5]Szenario 1'!$F16</f>
        <v>5.1767815838748765E-3</v>
      </c>
      <c r="J16" s="103">
        <f>'[5]Szenario 2'!$F16</f>
        <v>1.1506331109126255E-2</v>
      </c>
      <c r="K16" s="104">
        <f>'[5]Szenario 3'!$F16</f>
        <v>1.5306122448979591E-2</v>
      </c>
      <c r="L16" s="191"/>
      <c r="M16" s="105">
        <f>'[6]E-Auto'!$E14*(1/100)</f>
        <v>9.2705806451612929E-2</v>
      </c>
      <c r="O16" s="84">
        <f>'[4]Szenario 2'!$H16</f>
        <v>12763.494132285157</v>
      </c>
      <c r="P16" s="92">
        <f t="shared" si="0"/>
        <v>1336.7381693195193</v>
      </c>
      <c r="Q16" s="191"/>
      <c r="R16" s="93">
        <f t="shared" si="1"/>
        <v>1</v>
      </c>
      <c r="S16" s="94">
        <f t="shared" si="2"/>
        <v>1</v>
      </c>
      <c r="T16" s="191"/>
      <c r="U16" s="95">
        <f t="shared" si="3"/>
        <v>0.11934643882457929</v>
      </c>
      <c r="V16" s="94">
        <f t="shared" si="4"/>
        <v>2.6666666752641053E-3</v>
      </c>
      <c r="W16" s="191"/>
      <c r="X16" s="55">
        <f t="shared" ref="X16:X54" si="12">($AJ$11*$AG$8*S16*$AG$25+$AJ$9*$AG$8*S16*$AG$24+$AG$15*$AG$16*R16*$AG$24)</f>
        <v>10100</v>
      </c>
      <c r="Y16" s="96">
        <f t="shared" si="6"/>
        <v>17550635.315180294</v>
      </c>
      <c r="Z16" s="96">
        <f t="shared" si="7"/>
        <v>266740.73324552807</v>
      </c>
      <c r="AA16" s="96">
        <f t="shared" si="8"/>
        <v>17219.078949141382</v>
      </c>
      <c r="AB16" s="97">
        <f t="shared" si="9"/>
        <v>36624.386171787599</v>
      </c>
      <c r="AD16" s="98">
        <f t="shared" si="10"/>
        <v>17881319.513546754</v>
      </c>
      <c r="AE16" s="216"/>
      <c r="AF16" s="81" t="s">
        <v>61</v>
      </c>
      <c r="AG16" s="54">
        <v>5</v>
      </c>
      <c r="AH16" s="68" t="s">
        <v>50</v>
      </c>
      <c r="AI16" s="68"/>
      <c r="AJ16" s="69"/>
    </row>
    <row r="17" spans="1:36" ht="15.6" x14ac:dyDescent="0.3">
      <c r="A17" s="82">
        <f t="shared" si="11"/>
        <v>2023</v>
      </c>
      <c r="B17" s="83">
        <f>'[4]Szenario 1'!$H17</f>
        <v>12472.649539615772</v>
      </c>
      <c r="C17" s="83">
        <f>'[4]Szenario 1'!$K17</f>
        <v>1291.418133331817</v>
      </c>
      <c r="D17" s="84">
        <f>'[4]Szenario 2'!$H17</f>
        <v>12886.909820999348</v>
      </c>
      <c r="E17" s="84">
        <f>'[4]Szenario 2'!$K17</f>
        <v>1334.3106428662725</v>
      </c>
      <c r="F17" s="85">
        <f>'[4]Szenario 3'!$H17</f>
        <v>13280.760575272299</v>
      </c>
      <c r="G17" s="86">
        <f>'[4]Szenario 3'!$K17</f>
        <v>1375.0899499636937</v>
      </c>
      <c r="H17" s="191"/>
      <c r="I17" s="102">
        <f>'[5]Szenario 1'!$F17</f>
        <v>5.150120534735919E-3</v>
      </c>
      <c r="J17" s="103">
        <f>'[5]Szenario 2'!$F17</f>
        <v>1.1375441512570122E-2</v>
      </c>
      <c r="K17" s="104">
        <f>'[5]Szenario 3'!$F17</f>
        <v>1.507537688442211E-2</v>
      </c>
      <c r="L17" s="191"/>
      <c r="M17" s="105">
        <f>'[6]E-Auto'!$E15*(1/100)</f>
        <v>0.1215377419354839</v>
      </c>
      <c r="O17" s="84">
        <f>'[4]Szenario 2'!$H17</f>
        <v>12886.909820999348</v>
      </c>
      <c r="P17" s="92">
        <f t="shared" si="0"/>
        <v>1349.4890155437977</v>
      </c>
      <c r="Q17" s="191"/>
      <c r="R17" s="93">
        <f t="shared" si="1"/>
        <v>1</v>
      </c>
      <c r="S17" s="94">
        <f t="shared" si="2"/>
        <v>1</v>
      </c>
      <c r="T17" s="191"/>
      <c r="U17" s="95">
        <f t="shared" si="3"/>
        <v>0.11934695311451858</v>
      </c>
      <c r="V17" s="94">
        <f t="shared" si="4"/>
        <v>2.6666666755968652E-3</v>
      </c>
      <c r="W17" s="191"/>
      <c r="X17" s="55">
        <f t="shared" si="12"/>
        <v>10100</v>
      </c>
      <c r="Y17" s="96">
        <f t="shared" si="6"/>
        <v>17720412.821831726</v>
      </c>
      <c r="Z17" s="96">
        <f t="shared" si="7"/>
        <v>269319.19862930855</v>
      </c>
      <c r="AA17" s="96">
        <f t="shared" si="8"/>
        <v>17011.273538615409</v>
      </c>
      <c r="AB17" s="97">
        <f t="shared" si="9"/>
        <v>36977.824191228836</v>
      </c>
      <c r="AD17" s="98">
        <f t="shared" si="10"/>
        <v>18053821.118190877</v>
      </c>
      <c r="AE17" s="216"/>
      <c r="AF17" s="245" t="s">
        <v>62</v>
      </c>
      <c r="AG17" s="99"/>
      <c r="AH17" s="248"/>
      <c r="AI17" s="68"/>
      <c r="AJ17" s="69"/>
    </row>
    <row r="18" spans="1:36" ht="15.6" x14ac:dyDescent="0.3">
      <c r="A18" s="82">
        <f t="shared" si="11"/>
        <v>2024</v>
      </c>
      <c r="B18" s="83">
        <f>'[4]Szenario 1'!$H18</f>
        <v>12536.885188132312</v>
      </c>
      <c r="C18" s="83">
        <f>'[4]Szenario 1'!$K18</f>
        <v>1298.0690923792195</v>
      </c>
      <c r="D18" s="84">
        <f>'[4]Szenario 2'!$H18</f>
        <v>13010.325509713541</v>
      </c>
      <c r="E18" s="84">
        <f>'[4]Szenario 2'!$K18</f>
        <v>1347.0891032757399</v>
      </c>
      <c r="F18" s="85">
        <f>'[4]Szenario 3'!$H18</f>
        <v>13460.440657454055</v>
      </c>
      <c r="G18" s="86">
        <f>'[4]Szenario 3'!$K18</f>
        <v>1393.6940256727928</v>
      </c>
      <c r="H18" s="191"/>
      <c r="I18" s="102">
        <f>'[5]Szenario 1'!$F18</f>
        <v>5.1237326937752098E-3</v>
      </c>
      <c r="J18" s="103">
        <f>'[5]Szenario 2'!$F18</f>
        <v>1.124749627651379E-2</v>
      </c>
      <c r="K18" s="104">
        <f>'[5]Szenario 3'!$F18</f>
        <v>1.4851485148514851E-2</v>
      </c>
      <c r="L18" s="191"/>
      <c r="M18" s="105">
        <f>'[6]E-Auto'!$E16*(1/100)</f>
        <v>0.15036967741935489</v>
      </c>
      <c r="O18" s="84">
        <f>'[4]Szenario 2'!$H18</f>
        <v>13010.325509713541</v>
      </c>
      <c r="P18" s="92">
        <f t="shared" si="0"/>
        <v>1362.2404829489662</v>
      </c>
      <c r="Q18" s="191"/>
      <c r="R18" s="93">
        <f t="shared" si="1"/>
        <v>1</v>
      </c>
      <c r="S18" s="94">
        <f t="shared" si="2"/>
        <v>1</v>
      </c>
      <c r="T18" s="191"/>
      <c r="U18" s="95">
        <f t="shared" si="3"/>
        <v>0.11934748239444218</v>
      </c>
      <c r="V18" s="94">
        <f t="shared" si="4"/>
        <v>2.6666666759392089E-3</v>
      </c>
      <c r="W18" s="191"/>
      <c r="X18" s="55">
        <f t="shared" si="12"/>
        <v>10100</v>
      </c>
      <c r="Y18" s="96">
        <f t="shared" si="6"/>
        <v>17890194.044565585</v>
      </c>
      <c r="Z18" s="96">
        <f t="shared" si="7"/>
        <v>271897.66673386126</v>
      </c>
      <c r="AA18" s="96">
        <f t="shared" si="8"/>
        <v>16796.298838705039</v>
      </c>
      <c r="AB18" s="97">
        <f t="shared" si="9"/>
        <v>37331.264696316735</v>
      </c>
      <c r="AD18" s="98">
        <f t="shared" si="10"/>
        <v>18226319.274834465</v>
      </c>
      <c r="AE18" s="216"/>
      <c r="AF18" s="246"/>
      <c r="AG18" s="106">
        <v>30000</v>
      </c>
      <c r="AH18" s="248"/>
      <c r="AI18" s="68"/>
      <c r="AJ18" s="69"/>
    </row>
    <row r="19" spans="1:36" ht="15.6" x14ac:dyDescent="0.3">
      <c r="A19" s="82">
        <f t="shared" si="11"/>
        <v>2025</v>
      </c>
      <c r="B19" s="83">
        <f>'[4]Szenario 1'!$H19</f>
        <v>12601.120836648852</v>
      </c>
      <c r="C19" s="83">
        <f>'[4]Szenario 1'!$K19</f>
        <v>1304.7200514266219</v>
      </c>
      <c r="D19" s="84">
        <f>'[4]Szenario 2'!$H19</f>
        <v>13133.741198427733</v>
      </c>
      <c r="E19" s="84">
        <f>'[4]Szenario 2'!$K19</f>
        <v>1359.8675636852074</v>
      </c>
      <c r="F19" s="85">
        <f>'[4]Szenario 3'!$H19</f>
        <v>13640.120739635813</v>
      </c>
      <c r="G19" s="86">
        <f>'[4]Szenario 3'!$K19</f>
        <v>1412.2981013818919</v>
      </c>
      <c r="H19" s="191"/>
      <c r="I19" s="102">
        <f>'[5]Szenario 1'!$F19</f>
        <v>5.0976138828633406E-3</v>
      </c>
      <c r="J19" s="103">
        <f>'[5]Szenario 2'!$F19</f>
        <v>1.1122397155916709E-2</v>
      </c>
      <c r="K19" s="104">
        <f>'[5]Szenario 3'!$F19</f>
        <v>1.4634146341463415E-2</v>
      </c>
      <c r="L19" s="191"/>
      <c r="M19" s="105">
        <f>'[6]E-Auto'!$E17*(1/100)</f>
        <v>0.17920161290322587</v>
      </c>
      <c r="O19" s="84">
        <f>'[4]Szenario 2'!$H19</f>
        <v>13133.741198427733</v>
      </c>
      <c r="P19" s="92">
        <f t="shared" si="0"/>
        <v>1374.9925508079632</v>
      </c>
      <c r="Q19" s="191"/>
      <c r="R19" s="93">
        <f t="shared" si="1"/>
        <v>1</v>
      </c>
      <c r="S19" s="94">
        <f t="shared" si="2"/>
        <v>1</v>
      </c>
      <c r="T19" s="191"/>
      <c r="U19" s="95">
        <f t="shared" si="3"/>
        <v>0.11934802695283342</v>
      </c>
      <c r="V19" s="94">
        <f t="shared" si="4"/>
        <v>2.6666666762913196E-3</v>
      </c>
      <c r="W19" s="191"/>
      <c r="X19" s="55">
        <f t="shared" si="12"/>
        <v>10100</v>
      </c>
      <c r="Y19" s="96">
        <f t="shared" si="6"/>
        <v>18059979.090426203</v>
      </c>
      <c r="Z19" s="96">
        <f t="shared" si="7"/>
        <v>274476.13746840175</v>
      </c>
      <c r="AA19" s="96">
        <f t="shared" si="8"/>
        <v>16574.154849410275</v>
      </c>
      <c r="AB19" s="97">
        <f t="shared" si="9"/>
        <v>37684.707604112249</v>
      </c>
      <c r="AD19" s="98">
        <f t="shared" si="10"/>
        <v>18398814.090348128</v>
      </c>
      <c r="AE19" s="216"/>
      <c r="AF19" s="247"/>
      <c r="AG19" s="99"/>
      <c r="AH19" s="248"/>
      <c r="AI19" s="68"/>
      <c r="AJ19" s="69"/>
    </row>
    <row r="20" spans="1:36" ht="16.2" thickBot="1" x14ac:dyDescent="0.35">
      <c r="A20" s="82">
        <f t="shared" si="11"/>
        <v>2026</v>
      </c>
      <c r="B20" s="83">
        <f>'[4]Szenario 1'!$H20</f>
        <v>12665.356485165392</v>
      </c>
      <c r="C20" s="83">
        <f>'[4]Szenario 1'!$K20</f>
        <v>1311.3710104740246</v>
      </c>
      <c r="D20" s="84">
        <f>'[4]Szenario 2'!$H20</f>
        <v>13257.156887141928</v>
      </c>
      <c r="E20" s="84">
        <f>'[4]Szenario 2'!$K20</f>
        <v>1372.6460240946751</v>
      </c>
      <c r="F20" s="85">
        <f>'[4]Szenario 3'!$H20</f>
        <v>13819.800821817569</v>
      </c>
      <c r="G20" s="86">
        <f>'[4]Szenario 3'!$K20</f>
        <v>1430.902177090991</v>
      </c>
      <c r="H20" s="191"/>
      <c r="I20" s="102">
        <f>'[5]Szenario 1'!$F20</f>
        <v>5.0717600086327827E-3</v>
      </c>
      <c r="J20" s="103">
        <f>'[5]Szenario 2'!$F20</f>
        <v>1.1000050228539856E-2</v>
      </c>
      <c r="K20" s="104">
        <f>'[5]Szenario 3'!$F20</f>
        <v>1.4423076923076924E-2</v>
      </c>
      <c r="L20" s="191"/>
      <c r="M20" s="105">
        <f>'[6]E-Auto'!$E18*(1/100)</f>
        <v>0.20803354838709684</v>
      </c>
      <c r="O20" s="84">
        <f>'[4]Szenario 2'!$H20</f>
        <v>13257.156887141928</v>
      </c>
      <c r="P20" s="92">
        <f t="shared" si="0"/>
        <v>1387.7451993057221</v>
      </c>
      <c r="Q20" s="191"/>
      <c r="R20" s="93">
        <f t="shared" si="1"/>
        <v>1</v>
      </c>
      <c r="S20" s="94">
        <f t="shared" si="2"/>
        <v>1</v>
      </c>
      <c r="T20" s="191"/>
      <c r="U20" s="95">
        <f t="shared" si="3"/>
        <v>0.11934858708092523</v>
      </c>
      <c r="V20" s="94">
        <f t="shared" si="4"/>
        <v>2.6666666766533807E-3</v>
      </c>
      <c r="W20" s="191"/>
      <c r="X20" s="55">
        <f t="shared" si="12"/>
        <v>10100</v>
      </c>
      <c r="Y20" s="96">
        <f t="shared" si="6"/>
        <v>18229768.068533201</v>
      </c>
      <c r="Z20" s="96">
        <f t="shared" si="7"/>
        <v>277054.61074614007</v>
      </c>
      <c r="AA20" s="96">
        <f t="shared" si="8"/>
        <v>16344.841570731116</v>
      </c>
      <c r="AB20" s="97">
        <f t="shared" si="9"/>
        <v>38038.152835325658</v>
      </c>
      <c r="AD20" s="98">
        <f t="shared" si="10"/>
        <v>18571305.673685398</v>
      </c>
      <c r="AE20" s="216"/>
      <c r="AF20" s="107" t="s">
        <v>57</v>
      </c>
      <c r="AG20" s="108">
        <v>30</v>
      </c>
      <c r="AH20" s="109" t="s">
        <v>58</v>
      </c>
      <c r="AI20" s="109"/>
      <c r="AJ20" s="110"/>
    </row>
    <row r="21" spans="1:36" ht="16.2" thickBot="1" x14ac:dyDescent="0.35">
      <c r="A21" s="82">
        <f t="shared" si="11"/>
        <v>2027</v>
      </c>
      <c r="B21" s="83">
        <f>'[4]Szenario 1'!$H21</f>
        <v>12729.59213368193</v>
      </c>
      <c r="C21" s="83">
        <f>'[4]Szenario 1'!$K21</f>
        <v>1318.0219695214269</v>
      </c>
      <c r="D21" s="84">
        <f>'[4]Szenario 2'!$H21</f>
        <v>13380.57257585612</v>
      </c>
      <c r="E21" s="84">
        <f>'[4]Szenario 2'!$K21</f>
        <v>1385.4244845041426</v>
      </c>
      <c r="F21" s="85">
        <f>'[4]Szenario 3'!$H21</f>
        <v>13999.480903999325</v>
      </c>
      <c r="G21" s="86">
        <f>'[4]Szenario 3'!$K21</f>
        <v>1449.5062528000901</v>
      </c>
      <c r="H21" s="191"/>
      <c r="I21" s="102">
        <f>'[5]Szenario 1'!$F21</f>
        <v>5.0461670603392742E-3</v>
      </c>
      <c r="J21" s="103">
        <f>'[5]Szenario 2'!$F21</f>
        <v>1.0880365659777425E-2</v>
      </c>
      <c r="K21" s="104">
        <f>'[5]Szenario 3'!$F21</f>
        <v>1.4218009478672985E-2</v>
      </c>
      <c r="L21" s="191"/>
      <c r="M21" s="105">
        <f>'[6]E-Auto'!$E19*(1/100)</f>
        <v>0.23686548387096781</v>
      </c>
      <c r="O21" s="84">
        <f>'[4]Szenario 2'!$H21</f>
        <v>13380.57257585612</v>
      </c>
      <c r="P21" s="92">
        <f t="shared" si="0"/>
        <v>1400.4984094895563</v>
      </c>
      <c r="Q21" s="191"/>
      <c r="R21" s="93">
        <f t="shared" si="1"/>
        <v>1</v>
      </c>
      <c r="S21" s="94">
        <f t="shared" si="2"/>
        <v>1</v>
      </c>
      <c r="T21" s="191"/>
      <c r="U21" s="95">
        <f t="shared" si="3"/>
        <v>0.11934916307270012</v>
      </c>
      <c r="V21" s="94">
        <f t="shared" si="4"/>
        <v>2.6666666770255791E-3</v>
      </c>
      <c r="W21" s="191"/>
      <c r="X21" s="55">
        <f t="shared" si="12"/>
        <v>10100</v>
      </c>
      <c r="Y21" s="96">
        <f t="shared" si="6"/>
        <v>18399561.09010005</v>
      </c>
      <c r="Z21" s="96">
        <f t="shared" si="7"/>
        <v>279633.08648406336</v>
      </c>
      <c r="AA21" s="96">
        <f t="shared" si="8"/>
        <v>16108.359002667561</v>
      </c>
      <c r="AB21" s="97">
        <f t="shared" si="9"/>
        <v>38391.600314118055</v>
      </c>
      <c r="AD21" s="98">
        <f t="shared" si="10"/>
        <v>18743794.1359009</v>
      </c>
      <c r="AE21" s="216"/>
    </row>
    <row r="22" spans="1:36" ht="16.2" thickBot="1" x14ac:dyDescent="0.35">
      <c r="A22" s="82">
        <f t="shared" si="11"/>
        <v>2028</v>
      </c>
      <c r="B22" s="83">
        <f>'[4]Szenario 1'!$H22</f>
        <v>12793.827782198468</v>
      </c>
      <c r="C22" s="83">
        <f>'[4]Szenario 1'!$K22</f>
        <v>1324.6729285688293</v>
      </c>
      <c r="D22" s="84">
        <f>'[4]Szenario 2'!$H22</f>
        <v>13503.988264570315</v>
      </c>
      <c r="E22" s="84">
        <f>'[4]Szenario 2'!$K22</f>
        <v>1398.2029449136103</v>
      </c>
      <c r="F22" s="85">
        <f>'[4]Szenario 3'!$H22</f>
        <v>14179.160986181081</v>
      </c>
      <c r="G22" s="86">
        <f>'[4]Szenario 3'!$K22</f>
        <v>1468.110328509189</v>
      </c>
      <c r="H22" s="191"/>
      <c r="I22" s="102">
        <f>'[5]Szenario 1'!$F22</f>
        <v>5.0208311077876294E-3</v>
      </c>
      <c r="J22" s="103">
        <f>'[5]Szenario 2'!$F22</f>
        <v>1.0763257482675578E-2</v>
      </c>
      <c r="K22" s="104">
        <f>'[5]Szenario 3'!$F22</f>
        <v>1.4018691588785047E-2</v>
      </c>
      <c r="L22" s="191"/>
      <c r="M22" s="105">
        <f>'[6]E-Auto'!$E20*(1/100)</f>
        <v>0.26569741935483882</v>
      </c>
      <c r="O22" s="84">
        <f>'[4]Szenario 2'!$H22</f>
        <v>13503.988264570315</v>
      </c>
      <c r="P22" s="92">
        <f t="shared" si="0"/>
        <v>1413.2521632227506</v>
      </c>
      <c r="Q22" s="191"/>
      <c r="R22" s="93">
        <f t="shared" si="1"/>
        <v>1</v>
      </c>
      <c r="S22" s="94">
        <f t="shared" si="2"/>
        <v>1</v>
      </c>
      <c r="T22" s="191"/>
      <c r="U22" s="95">
        <f t="shared" si="3"/>
        <v>0.11934975522489022</v>
      </c>
      <c r="V22" s="94">
        <f t="shared" si="4"/>
        <v>2.6666666774081021E-3</v>
      </c>
      <c r="W22" s="191"/>
      <c r="X22" s="55">
        <f t="shared" si="12"/>
        <v>10100</v>
      </c>
      <c r="Y22" s="96">
        <f t="shared" si="6"/>
        <v>18569358.268452745</v>
      </c>
      <c r="Z22" s="96">
        <f t="shared" si="7"/>
        <v>282211.56460273289</v>
      </c>
      <c r="AA22" s="96">
        <f t="shared" si="8"/>
        <v>15864.707145219611</v>
      </c>
      <c r="AB22" s="97">
        <f t="shared" si="9"/>
        <v>38745.049967915627</v>
      </c>
      <c r="AD22" s="98">
        <f t="shared" si="10"/>
        <v>18916279.59016861</v>
      </c>
      <c r="AE22" s="216"/>
      <c r="AF22" s="113" t="s">
        <v>63</v>
      </c>
      <c r="AG22" s="59"/>
      <c r="AH22" s="59"/>
      <c r="AI22" s="114" t="s">
        <v>64</v>
      </c>
      <c r="AJ22" s="115"/>
    </row>
    <row r="23" spans="1:36" ht="16.2" thickTop="1" x14ac:dyDescent="0.3">
      <c r="A23" s="82">
        <f t="shared" si="11"/>
        <v>2029</v>
      </c>
      <c r="B23" s="83">
        <f>'[4]Szenario 1'!$H23</f>
        <v>12858.063430715009</v>
      </c>
      <c r="C23" s="83">
        <f>'[4]Szenario 1'!$K23</f>
        <v>1331.3238876162318</v>
      </c>
      <c r="D23" s="84">
        <f>'[4]Szenario 2'!$H23</f>
        <v>13627.403953284507</v>
      </c>
      <c r="E23" s="84">
        <f>'[4]Szenario 2'!$K23</f>
        <v>1410.9814053230778</v>
      </c>
      <c r="F23" s="85">
        <f>'[4]Szenario 3'!$H23</f>
        <v>14358.841068362839</v>
      </c>
      <c r="G23" s="86">
        <f>'[4]Szenario 3'!$K23</f>
        <v>1486.7144042182883</v>
      </c>
      <c r="H23" s="191"/>
      <c r="I23" s="102">
        <f>'[5]Szenario 1'!$F23</f>
        <v>4.9957482993197282E-3</v>
      </c>
      <c r="J23" s="103">
        <f>'[5]Szenario 2'!$F23</f>
        <v>1.0648643392006224E-2</v>
      </c>
      <c r="K23" s="104">
        <f>'[5]Szenario 3'!$F23</f>
        <v>1.3824884792626729E-2</v>
      </c>
      <c r="L23" s="191"/>
      <c r="M23" s="105">
        <f>'[6]E-Auto'!$E21*(1/100)</f>
        <v>0.29452935483870979</v>
      </c>
      <c r="O23" s="84">
        <f>'[4]Szenario 2'!$H23</f>
        <v>13627.403953284507</v>
      </c>
      <c r="P23" s="92">
        <f t="shared" si="0"/>
        <v>1426.0064431411151</v>
      </c>
      <c r="Q23" s="191"/>
      <c r="R23" s="93">
        <f t="shared" si="1"/>
        <v>1</v>
      </c>
      <c r="S23" s="94">
        <f t="shared" si="2"/>
        <v>1</v>
      </c>
      <c r="T23" s="191"/>
      <c r="U23" s="95">
        <f t="shared" si="3"/>
        <v>0.1193503638369772</v>
      </c>
      <c r="V23" s="94">
        <f t="shared" si="4"/>
        <v>2.6666666778011388E-3</v>
      </c>
      <c r="W23" s="191"/>
      <c r="X23" s="55">
        <f t="shared" si="12"/>
        <v>10100</v>
      </c>
      <c r="Y23" s="96">
        <f t="shared" si="6"/>
        <v>18739159.719048437</v>
      </c>
      <c r="Z23" s="96">
        <f t="shared" si="7"/>
        <v>284790.04502609343</v>
      </c>
      <c r="AA23" s="96">
        <f t="shared" si="8"/>
        <v>15613.885998387261</v>
      </c>
      <c r="AB23" s="97">
        <f t="shared" si="9"/>
        <v>39098.501727235795</v>
      </c>
      <c r="AD23" s="98">
        <f t="shared" si="10"/>
        <v>19088762.151800152</v>
      </c>
      <c r="AE23" s="216"/>
      <c r="AF23" s="116" t="s">
        <v>65</v>
      </c>
      <c r="AG23" s="68"/>
      <c r="AH23" s="68"/>
      <c r="AI23" s="100" t="s">
        <v>66</v>
      </c>
      <c r="AJ23" s="117" t="s">
        <v>67</v>
      </c>
    </row>
    <row r="24" spans="1:36" ht="15.6" x14ac:dyDescent="0.3">
      <c r="A24" s="82">
        <f t="shared" si="11"/>
        <v>2030</v>
      </c>
      <c r="B24" s="83">
        <f>'[4]Szenario 1'!$H24</f>
        <v>12922.299079231549</v>
      </c>
      <c r="C24" s="83">
        <f>'[4]Szenario 1'!$K24</f>
        <v>1337.9748466636345</v>
      </c>
      <c r="D24" s="84">
        <f>'[4]Szenario 2'!$H24</f>
        <v>13750.819641998702</v>
      </c>
      <c r="E24" s="84">
        <f>'[4]Szenario 2'!$K24</f>
        <v>1423.7598657325454</v>
      </c>
      <c r="F24" s="85">
        <f>'[4]Szenario 3'!$H24</f>
        <v>14538.521150544595</v>
      </c>
      <c r="G24" s="86">
        <f>'[4]Szenario 3'!$K24</f>
        <v>1505.3184799273872</v>
      </c>
      <c r="H24" s="191"/>
      <c r="I24" s="102">
        <f>'[5]Szenario 1'!$F24</f>
        <v>4.9709148598625066E-3</v>
      </c>
      <c r="J24" s="103">
        <f>'[5]Szenario 2'!$F24</f>
        <v>1.0536444551359153E-2</v>
      </c>
      <c r="K24" s="104">
        <f>'[5]Szenario 3'!$F24</f>
        <v>1.3636363636363636E-2</v>
      </c>
      <c r="L24" s="191"/>
      <c r="M24" s="105">
        <f>'[6]E-Auto'!$E22*(1/100)</f>
        <v>0.32336129032258071</v>
      </c>
      <c r="O24" s="84">
        <f>'[4]Szenario 2'!$H24</f>
        <v>13750.819641998702</v>
      </c>
      <c r="P24" s="92">
        <f t="shared" si="0"/>
        <v>1438.7612326122869</v>
      </c>
      <c r="Q24" s="191"/>
      <c r="R24" s="93">
        <f t="shared" si="1"/>
        <v>1</v>
      </c>
      <c r="S24" s="94">
        <f t="shared" si="2"/>
        <v>1</v>
      </c>
      <c r="T24" s="191"/>
      <c r="U24" s="95">
        <f t="shared" si="3"/>
        <v>0.11935098921119233</v>
      </c>
      <c r="V24" s="94">
        <f t="shared" si="4"/>
        <v>2.666666678204881E-3</v>
      </c>
      <c r="W24" s="191"/>
      <c r="X24" s="55">
        <f t="shared" si="12"/>
        <v>10100</v>
      </c>
      <c r="Y24" s="96">
        <f t="shared" si="6"/>
        <v>18908965.559494212</v>
      </c>
      <c r="Z24" s="96">
        <f t="shared" si="7"/>
        <v>287368.52768129529</v>
      </c>
      <c r="AA24" s="96">
        <f t="shared" si="8"/>
        <v>15355.895562170523</v>
      </c>
      <c r="AB24" s="97">
        <f t="shared" si="9"/>
        <v>39451.955525524412</v>
      </c>
      <c r="AD24" s="98">
        <f t="shared" si="10"/>
        <v>19261241.938263204</v>
      </c>
      <c r="AE24" s="216"/>
      <c r="AF24" s="118" t="s">
        <v>68</v>
      </c>
      <c r="AG24" s="54">
        <v>5</v>
      </c>
      <c r="AH24" s="68" t="s">
        <v>69</v>
      </c>
      <c r="AI24" s="100" t="s">
        <v>70</v>
      </c>
      <c r="AJ24" s="117" t="s">
        <v>71</v>
      </c>
    </row>
    <row r="25" spans="1:36" ht="15.6" x14ac:dyDescent="0.3">
      <c r="A25" s="82">
        <f t="shared" si="11"/>
        <v>2031</v>
      </c>
      <c r="B25" s="83">
        <f>'[4]Szenario 1'!$H25</f>
        <v>12986.534727748087</v>
      </c>
      <c r="C25" s="83">
        <f>'[4]Szenario 1'!$K25</f>
        <v>1344.6258057110367</v>
      </c>
      <c r="D25" s="84">
        <f>'[4]Szenario 2'!$H25</f>
        <v>13874.235330712894</v>
      </c>
      <c r="E25" s="84">
        <f>'[4]Szenario 2'!$K25</f>
        <v>1436.5383261420129</v>
      </c>
      <c r="F25" s="85">
        <f>'[4]Szenario 3'!$H25</f>
        <v>14718.201232726351</v>
      </c>
      <c r="G25" s="86">
        <f>'[4]Szenario 3'!$K25</f>
        <v>1523.9225556364863</v>
      </c>
      <c r="H25" s="191"/>
      <c r="I25" s="102">
        <f>'[5]Szenario 1'!$F25</f>
        <v>4.9463270890338874E-3</v>
      </c>
      <c r="J25" s="103">
        <f>'[5]Szenario 2'!$F25</f>
        <v>1.0426585412302418E-2</v>
      </c>
      <c r="K25" s="104">
        <f>'[5]Szenario 3'!$F25</f>
        <v>1.3452914798206279E-2</v>
      </c>
      <c r="L25" s="191"/>
      <c r="M25" s="105">
        <f>'[6]E-Auto'!$E23*(1/100)</f>
        <v>0.35219322580645168</v>
      </c>
      <c r="O25" s="84">
        <f>'[4]Szenario 2'!$H25</f>
        <v>13874.235330712894</v>
      </c>
      <c r="P25" s="92">
        <f t="shared" si="0"/>
        <v>1451.5165156975786</v>
      </c>
      <c r="Q25" s="191"/>
      <c r="R25" s="93">
        <f t="shared" si="1"/>
        <v>1</v>
      </c>
      <c r="S25" s="94">
        <f t="shared" si="2"/>
        <v>1</v>
      </c>
      <c r="T25" s="191"/>
      <c r="U25" s="95">
        <f t="shared" si="3"/>
        <v>0.1193516316525165</v>
      </c>
      <c r="V25" s="94">
        <f t="shared" si="4"/>
        <v>2.6666666786195206E-3</v>
      </c>
      <c r="W25" s="191"/>
      <c r="X25" s="55">
        <f t="shared" si="12"/>
        <v>10100</v>
      </c>
      <c r="Y25" s="96">
        <f t="shared" si="6"/>
        <v>19078775.909565862</v>
      </c>
      <c r="Z25" s="96">
        <f t="shared" si="7"/>
        <v>289947.01249852695</v>
      </c>
      <c r="AA25" s="96">
        <f t="shared" si="8"/>
        <v>15090.73583656938</v>
      </c>
      <c r="AB25" s="97">
        <f t="shared" si="9"/>
        <v>39805.411299003041</v>
      </c>
      <c r="AD25" s="98">
        <f t="shared" si="10"/>
        <v>19433719.069199961</v>
      </c>
      <c r="AE25" s="216"/>
      <c r="AF25" s="118" t="s">
        <v>72</v>
      </c>
      <c r="AG25" s="54">
        <v>30</v>
      </c>
      <c r="AH25" s="68" t="s">
        <v>69</v>
      </c>
      <c r="AI25" s="100" t="s">
        <v>73</v>
      </c>
      <c r="AJ25" s="117" t="s">
        <v>74</v>
      </c>
    </row>
    <row r="26" spans="1:36" ht="16.2" thickBot="1" x14ac:dyDescent="0.35">
      <c r="A26" s="82">
        <f t="shared" si="11"/>
        <v>2032</v>
      </c>
      <c r="B26" s="83">
        <f>'[4]Szenario 1'!$H26</f>
        <v>13050.770376264627</v>
      </c>
      <c r="C26" s="83">
        <f>'[4]Szenario 1'!$K26</f>
        <v>1351.2767647584394</v>
      </c>
      <c r="D26" s="84">
        <f>'[4]Szenario 2'!$H26</f>
        <v>13997.651019427089</v>
      </c>
      <c r="E26" s="84">
        <f>'[4]Szenario 2'!$K26</f>
        <v>1449.3167865514806</v>
      </c>
      <c r="F26" s="85">
        <f>'[4]Szenario 3'!$H26</f>
        <v>14897.881314908107</v>
      </c>
      <c r="G26" s="86">
        <f>'[4]Szenario 3'!$K26</f>
        <v>1542.5266313455852</v>
      </c>
      <c r="H26" s="191"/>
      <c r="I26" s="102">
        <f>'[5]Szenario 1'!$F26</f>
        <v>4.9219813593046396E-3</v>
      </c>
      <c r="J26" s="103">
        <f>'[5]Szenario 2'!$F26</f>
        <v>1.0318993544739198E-2</v>
      </c>
      <c r="K26" s="104">
        <f>'[5]Szenario 3'!$F26</f>
        <v>1.3274336283185841E-2</v>
      </c>
      <c r="L26" s="191"/>
      <c r="M26" s="105">
        <f>'[6]E-Auto'!$E24*(1/100)</f>
        <v>0.38102516129032266</v>
      </c>
      <c r="O26" s="84">
        <f>'[4]Szenario 2'!$H26</f>
        <v>13997.651019427089</v>
      </c>
      <c r="P26" s="92">
        <f t="shared" si="0"/>
        <v>1464.2722771161875</v>
      </c>
      <c r="Q26" s="191"/>
      <c r="R26" s="93">
        <f t="shared" si="1"/>
        <v>1</v>
      </c>
      <c r="S26" s="94">
        <f t="shared" si="2"/>
        <v>1</v>
      </c>
      <c r="T26" s="191"/>
      <c r="U26" s="95">
        <f t="shared" si="3"/>
        <v>0.11935229146868016</v>
      </c>
      <c r="V26" s="94">
        <f t="shared" si="4"/>
        <v>2.666666679045253E-3</v>
      </c>
      <c r="W26" s="191"/>
      <c r="X26" s="55">
        <f t="shared" si="12"/>
        <v>10100</v>
      </c>
      <c r="Y26" s="96">
        <f t="shared" si="6"/>
        <v>19248590.891226739</v>
      </c>
      <c r="Z26" s="96">
        <f t="shared" si="7"/>
        <v>292525.49941085861</v>
      </c>
      <c r="AA26" s="96">
        <f t="shared" si="8"/>
        <v>14818.406821583851</v>
      </c>
      <c r="AB26" s="97">
        <f t="shared" si="9"/>
        <v>40158.868986525755</v>
      </c>
      <c r="AD26" s="98">
        <f t="shared" si="10"/>
        <v>19606193.666445706</v>
      </c>
      <c r="AE26" s="216"/>
      <c r="AF26" s="119" t="s">
        <v>75</v>
      </c>
      <c r="AG26" s="108">
        <f>(3750*AJ11*AG8)+(850*AJ9)+(4*130000)</f>
        <v>1507750</v>
      </c>
      <c r="AH26" s="109" t="s">
        <v>76</v>
      </c>
      <c r="AI26" s="120"/>
      <c r="AJ26" s="78"/>
    </row>
    <row r="27" spans="1:36" ht="16.2" thickBot="1" x14ac:dyDescent="0.35">
      <c r="A27" s="82">
        <f t="shared" si="11"/>
        <v>2033</v>
      </c>
      <c r="B27" s="83">
        <f>'[4]Szenario 1'!$H27</f>
        <v>13115.006024781167</v>
      </c>
      <c r="C27" s="83">
        <f>'[4]Szenario 1'!$K27</f>
        <v>1357.9277238058419</v>
      </c>
      <c r="D27" s="84">
        <f>'[4]Szenario 2'!$H27</f>
        <v>14121.066708141281</v>
      </c>
      <c r="E27" s="84">
        <f>'[4]Szenario 2'!$K27</f>
        <v>1462.0952469609481</v>
      </c>
      <c r="F27" s="85">
        <f>'[4]Szenario 3'!$H27</f>
        <v>15077.561397089865</v>
      </c>
      <c r="G27" s="86">
        <f>'[4]Szenario 3'!$K27</f>
        <v>1561.1307070546845</v>
      </c>
      <c r="H27" s="191"/>
      <c r="I27" s="102">
        <f>'[5]Szenario 1'!$F27</f>
        <v>4.8978741142142561E-3</v>
      </c>
      <c r="J27" s="103">
        <f>'[5]Szenario 2'!$F27</f>
        <v>1.0213599477660667E-2</v>
      </c>
      <c r="K27" s="104">
        <f>'[5]Szenario 3'!$F27</f>
        <v>1.3100436681222707E-2</v>
      </c>
      <c r="L27" s="191"/>
      <c r="M27" s="105">
        <f>'[6]E-Auto'!$E25*(1/100)</f>
        <v>0.40985709677419369</v>
      </c>
      <c r="O27" s="84">
        <f>'[4]Szenario 2'!$H27</f>
        <v>14121.066708141281</v>
      </c>
      <c r="P27" s="92">
        <f t="shared" si="0"/>
        <v>1477.0285022115986</v>
      </c>
      <c r="Q27" s="191"/>
      <c r="R27" s="93">
        <f t="shared" si="1"/>
        <v>1</v>
      </c>
      <c r="S27" s="94">
        <f t="shared" si="2"/>
        <v>1</v>
      </c>
      <c r="T27" s="191"/>
      <c r="U27" s="95">
        <f t="shared" si="3"/>
        <v>0.11935296897016337</v>
      </c>
      <c r="V27" s="94">
        <f t="shared" si="4"/>
        <v>2.6666666794822741E-3</v>
      </c>
      <c r="W27" s="191"/>
      <c r="X27" s="55">
        <f t="shared" si="12"/>
        <v>10100</v>
      </c>
      <c r="Y27" s="96">
        <f t="shared" si="6"/>
        <v>19418410.62864659</v>
      </c>
      <c r="Z27" s="96">
        <f t="shared" si="7"/>
        <v>295103.98835409456</v>
      </c>
      <c r="AA27" s="96">
        <f t="shared" si="8"/>
        <v>14538.908517213917</v>
      </c>
      <c r="AB27" s="97">
        <f t="shared" si="9"/>
        <v>40512.328529444712</v>
      </c>
      <c r="AD27" s="98">
        <f t="shared" si="10"/>
        <v>19778665.854047343</v>
      </c>
      <c r="AE27" s="216"/>
    </row>
    <row r="28" spans="1:36" ht="16.2" thickBot="1" x14ac:dyDescent="0.35">
      <c r="A28" s="82">
        <f t="shared" si="11"/>
        <v>2034</v>
      </c>
      <c r="B28" s="83">
        <f>'[4]Szenario 1'!$H28</f>
        <v>13179.241673297707</v>
      </c>
      <c r="C28" s="83">
        <f>'[4]Szenario 1'!$K28</f>
        <v>1364.5786828532446</v>
      </c>
      <c r="D28" s="84">
        <f>'[4]Szenario 2'!$H28</f>
        <v>14244.482396855472</v>
      </c>
      <c r="E28" s="84">
        <f>'[4]Szenario 2'!$K28</f>
        <v>1474.8737073704156</v>
      </c>
      <c r="F28" s="85">
        <f>'[4]Szenario 3'!$H28</f>
        <v>15257.241479271621</v>
      </c>
      <c r="G28" s="86">
        <f>'[4]Szenario 3'!$K28</f>
        <v>1579.7347827637834</v>
      </c>
      <c r="H28" s="191"/>
      <c r="I28" s="102">
        <f>'[5]Szenario 1'!$F28</f>
        <v>4.8740018666390125E-3</v>
      </c>
      <c r="J28" s="103">
        <f>'[5]Szenario 2'!$F28</f>
        <v>1.0110336549559116E-2</v>
      </c>
      <c r="K28" s="104">
        <f>'[5]Szenario 3'!$F28</f>
        <v>1.2931034482758621E-2</v>
      </c>
      <c r="L28" s="191"/>
      <c r="M28" s="105">
        <f>'[6]E-Auto'!$E26*(1/100)</f>
        <v>0.43868903225806466</v>
      </c>
      <c r="O28" s="84">
        <f>'[4]Szenario 2'!$H28</f>
        <v>14244.482396855472</v>
      </c>
      <c r="P28" s="92">
        <f t="shared" si="0"/>
        <v>1489.7851769200265</v>
      </c>
      <c r="Q28" s="191"/>
      <c r="R28" s="93">
        <f t="shared" si="1"/>
        <v>1</v>
      </c>
      <c r="S28" s="94">
        <f t="shared" si="2"/>
        <v>1</v>
      </c>
      <c r="T28" s="191"/>
      <c r="U28" s="95">
        <f t="shared" si="3"/>
        <v>0.11935366447019574</v>
      </c>
      <c r="V28" s="94">
        <f t="shared" si="4"/>
        <v>2.6666666799307825E-3</v>
      </c>
      <c r="W28" s="191"/>
      <c r="X28" s="55">
        <f t="shared" si="12"/>
        <v>10100</v>
      </c>
      <c r="Y28" s="96">
        <f t="shared" si="6"/>
        <v>19588235.248220515</v>
      </c>
      <c r="Z28" s="96">
        <f t="shared" si="7"/>
        <v>297682.47926663555</v>
      </c>
      <c r="AA28" s="96">
        <f t="shared" si="8"/>
        <v>14252.240923459582</v>
      </c>
      <c r="AB28" s="97">
        <f t="shared" si="9"/>
        <v>40865.789871483874</v>
      </c>
      <c r="AD28" s="98">
        <f t="shared" si="10"/>
        <v>19951135.758282095</v>
      </c>
      <c r="AE28" s="216"/>
      <c r="AF28" s="113" t="s">
        <v>77</v>
      </c>
      <c r="AG28" s="59"/>
      <c r="AH28" s="59"/>
      <c r="AI28" s="60"/>
    </row>
    <row r="29" spans="1:36" ht="16.2" thickTop="1" x14ac:dyDescent="0.3">
      <c r="A29" s="82">
        <f t="shared" si="11"/>
        <v>2035</v>
      </c>
      <c r="B29" s="83">
        <f>'[4]Szenario 1'!$H29</f>
        <v>13243.477321814247</v>
      </c>
      <c r="C29" s="83">
        <f>'[4]Szenario 1'!$K29</f>
        <v>1371.229641900647</v>
      </c>
      <c r="D29" s="84">
        <f>'[4]Szenario 2'!$H29</f>
        <v>14367.898085569666</v>
      </c>
      <c r="E29" s="84">
        <f>'[4]Szenario 2'!$K29</f>
        <v>1487.6521677798833</v>
      </c>
      <c r="F29" s="85">
        <f>'[4]Szenario 3'!$H29</f>
        <v>15436.921561453377</v>
      </c>
      <c r="G29" s="86">
        <f>'[4]Szenario 3'!$K29</f>
        <v>1598.3388584728825</v>
      </c>
      <c r="H29" s="191"/>
      <c r="I29" s="102">
        <f>'[5]Szenario 1'!$F29</f>
        <v>4.8503611971104227E-3</v>
      </c>
      <c r="J29" s="103">
        <f>'[5]Szenario 2'!$F29</f>
        <v>1.0009140767824496E-2</v>
      </c>
      <c r="K29" s="104">
        <f>'[5]Szenario 3'!$F29</f>
        <v>1.276595744680851E-2</v>
      </c>
      <c r="L29" s="191"/>
      <c r="M29" s="105">
        <f>'[6]E-Auto'!$E27*(1/100)</f>
        <v>0.46752096774193563</v>
      </c>
      <c r="O29" s="84">
        <f>'[4]Szenario 2'!$H29</f>
        <v>14367.898085569666</v>
      </c>
      <c r="P29" s="92">
        <f t="shared" si="0"/>
        <v>1502.5422877407514</v>
      </c>
      <c r="Q29" s="191"/>
      <c r="R29" s="93">
        <f t="shared" si="1"/>
        <v>1</v>
      </c>
      <c r="S29" s="94">
        <f t="shared" si="2"/>
        <v>1</v>
      </c>
      <c r="T29" s="191"/>
      <c r="U29" s="95">
        <f t="shared" si="3"/>
        <v>0.11935437828475651</v>
      </c>
      <c r="V29" s="94">
        <f t="shared" si="4"/>
        <v>2.6666666803909765E-3</v>
      </c>
      <c r="W29" s="191"/>
      <c r="X29" s="55">
        <f t="shared" si="12"/>
        <v>10100</v>
      </c>
      <c r="Y29" s="96">
        <f t="shared" si="6"/>
        <v>19758064.878587909</v>
      </c>
      <c r="Z29" s="96">
        <f t="shared" si="7"/>
        <v>300260.97208934842</v>
      </c>
      <c r="AA29" s="96">
        <f t="shared" si="8"/>
        <v>13958.404040320864</v>
      </c>
      <c r="AB29" s="97">
        <f t="shared" si="9"/>
        <v>41219.252958620316</v>
      </c>
      <c r="AD29" s="98">
        <f t="shared" si="10"/>
        <v>20123603.507676203</v>
      </c>
      <c r="AE29" s="216"/>
      <c r="AF29" s="116" t="s">
        <v>78</v>
      </c>
      <c r="AG29" s="54">
        <v>19.7</v>
      </c>
      <c r="AH29" s="68" t="s">
        <v>76</v>
      </c>
      <c r="AI29" s="69"/>
    </row>
    <row r="30" spans="1:36" ht="15.6" x14ac:dyDescent="0.3">
      <c r="A30" s="82">
        <f t="shared" si="11"/>
        <v>2036</v>
      </c>
      <c r="B30" s="83">
        <f>'[4]Szenario 1'!$H30</f>
        <v>13307.712970330787</v>
      </c>
      <c r="C30" s="83">
        <f>'[4]Szenario 1'!$K30</f>
        <v>1377.8806009480497</v>
      </c>
      <c r="D30" s="84">
        <f>'[4]Szenario 2'!$H30</f>
        <v>14491.313774283859</v>
      </c>
      <c r="E30" s="84">
        <f>'[4]Szenario 2'!$K30</f>
        <v>1500.4306281893507</v>
      </c>
      <c r="F30" s="85">
        <f>'[4]Szenario 3'!$H30</f>
        <v>15616.601643635135</v>
      </c>
      <c r="G30" s="86">
        <f>'[4]Szenario 3'!$K30</f>
        <v>1616.9429341819816</v>
      </c>
      <c r="H30" s="191"/>
      <c r="I30" s="102">
        <f>'[5]Szenario 1'!$F30</f>
        <v>4.8269487521823973E-3</v>
      </c>
      <c r="J30" s="103">
        <f>'[5]Szenario 2'!$F30</f>
        <v>9.9099506765011995E-3</v>
      </c>
      <c r="K30" s="104">
        <f>'[5]Szenario 3'!$F30</f>
        <v>1.2605042016806723E-2</v>
      </c>
      <c r="L30" s="191"/>
      <c r="M30" s="105">
        <f>'[6]E-Auto'!$E28*(1/100)</f>
        <v>0.49635290322580661</v>
      </c>
      <c r="O30" s="84">
        <f>'[4]Szenario 2'!$H30</f>
        <v>14491.313774283859</v>
      </c>
      <c r="P30" s="92">
        <f t="shared" si="0"/>
        <v>1515.299821708219</v>
      </c>
      <c r="Q30" s="191"/>
      <c r="R30" s="93">
        <f t="shared" si="1"/>
        <v>1</v>
      </c>
      <c r="S30" s="94">
        <f t="shared" si="2"/>
        <v>1</v>
      </c>
      <c r="T30" s="191"/>
      <c r="U30" s="95">
        <f t="shared" si="3"/>
        <v>0.11935511073257449</v>
      </c>
      <c r="V30" s="94">
        <f t="shared" si="4"/>
        <v>2.6666666808630589E-3</v>
      </c>
      <c r="W30" s="191"/>
      <c r="X30" s="55">
        <f t="shared" si="12"/>
        <v>10100</v>
      </c>
      <c r="Y30" s="96">
        <f t="shared" si="6"/>
        <v>19927899.650651425</v>
      </c>
      <c r="Z30" s="96">
        <f t="shared" si="7"/>
        <v>302839.46676544403</v>
      </c>
      <c r="AA30" s="96">
        <f t="shared" si="8"/>
        <v>13657.397867797745</v>
      </c>
      <c r="AB30" s="97">
        <f t="shared" si="9"/>
        <v>41572.717738972518</v>
      </c>
      <c r="AD30" s="98">
        <f t="shared" si="10"/>
        <v>20296069.23302364</v>
      </c>
      <c r="AE30" s="216"/>
      <c r="AF30" s="81" t="s">
        <v>79</v>
      </c>
      <c r="AG30" s="54">
        <f>AG29*1.6</f>
        <v>31.52</v>
      </c>
      <c r="AH30" s="68" t="s">
        <v>76</v>
      </c>
      <c r="AI30" s="69"/>
    </row>
    <row r="31" spans="1:36" ht="15.6" x14ac:dyDescent="0.3">
      <c r="A31" s="82">
        <f t="shared" si="11"/>
        <v>2037</v>
      </c>
      <c r="B31" s="83">
        <f>'[4]Szenario 1'!$H31</f>
        <v>13371.948618847327</v>
      </c>
      <c r="C31" s="83">
        <f>'[4]Szenario 1'!$K31</f>
        <v>1384.5315599954522</v>
      </c>
      <c r="D31" s="84">
        <f>'[4]Szenario 2'!$H31</f>
        <v>14614.729462998052</v>
      </c>
      <c r="E31" s="84">
        <f>'[4]Szenario 2'!$K31</f>
        <v>1513.2090885988182</v>
      </c>
      <c r="F31" s="85">
        <f>'[4]Szenario 3'!$H31</f>
        <v>15796.281725816891</v>
      </c>
      <c r="G31" s="86">
        <f>'[4]Szenario 3'!$K31</f>
        <v>1635.5470098910807</v>
      </c>
      <c r="H31" s="191"/>
      <c r="I31" s="102">
        <f>'[5]Szenario 1'!$F31</f>
        <v>4.8037612428454618E-3</v>
      </c>
      <c r="J31" s="103">
        <f>'[5]Szenario 2'!$F31</f>
        <v>9.8127072318308084E-3</v>
      </c>
      <c r="K31" s="104">
        <f>'[5]Szenario 3'!$F31</f>
        <v>1.2448132780082987E-2</v>
      </c>
      <c r="L31" s="191"/>
      <c r="M31" s="105">
        <f>'[6]E-Auto'!$E29*(1/100)</f>
        <v>0.52518483870967758</v>
      </c>
      <c r="O31" s="84">
        <f>'[4]Szenario 2'!$H31</f>
        <v>14614.729462998052</v>
      </c>
      <c r="P31" s="92">
        <f t="shared" si="0"/>
        <v>1528.0577663657839</v>
      </c>
      <c r="Q31" s="191"/>
      <c r="R31" s="93">
        <f t="shared" si="1"/>
        <v>1</v>
      </c>
      <c r="S31" s="94">
        <f t="shared" si="2"/>
        <v>1</v>
      </c>
      <c r="T31" s="191"/>
      <c r="U31" s="95">
        <f t="shared" si="3"/>
        <v>0.11935586213512807</v>
      </c>
      <c r="V31" s="94">
        <f t="shared" si="4"/>
        <v>2.6666666813472319E-3</v>
      </c>
      <c r="W31" s="191"/>
      <c r="X31" s="55">
        <f t="shared" si="12"/>
        <v>10100</v>
      </c>
      <c r="Y31" s="96">
        <f t="shared" si="6"/>
        <v>20097739.697596014</v>
      </c>
      <c r="Z31" s="96">
        <f t="shared" si="7"/>
        <v>305417.9632403623</v>
      </c>
      <c r="AA31" s="96">
        <f t="shared" si="8"/>
        <v>13349.222405890227</v>
      </c>
      <c r="AB31" s="97">
        <f t="shared" si="9"/>
        <v>41926.184162695426</v>
      </c>
      <c r="AD31" s="98">
        <f t="shared" si="10"/>
        <v>20468533.067404963</v>
      </c>
      <c r="AE31" s="216"/>
      <c r="AF31" s="121" t="s">
        <v>80</v>
      </c>
      <c r="AG31" s="54" t="s">
        <v>105</v>
      </c>
      <c r="AH31" s="68"/>
      <c r="AI31" s="69"/>
    </row>
    <row r="32" spans="1:36" ht="15.6" x14ac:dyDescent="0.3">
      <c r="A32" s="82">
        <f t="shared" si="11"/>
        <v>2038</v>
      </c>
      <c r="B32" s="83">
        <f>'[4]Szenario 1'!$H32</f>
        <v>13436.184267363868</v>
      </c>
      <c r="C32" s="83">
        <f>'[4]Szenario 1'!$K32</f>
        <v>1391.1825190428547</v>
      </c>
      <c r="D32" s="84">
        <f>'[4]Szenario 2'!$H32</f>
        <v>14738.145151712242</v>
      </c>
      <c r="E32" s="84">
        <f>'[4]Szenario 2'!$K32</f>
        <v>1525.9875490082854</v>
      </c>
      <c r="F32" s="85">
        <f>'[4]Szenario 3'!$H32</f>
        <v>15975.961807998649</v>
      </c>
      <c r="G32" s="86">
        <f>'[4]Szenario 3'!$K32</f>
        <v>1654.1510856001801</v>
      </c>
      <c r="H32" s="191"/>
      <c r="I32" s="102">
        <f>'[5]Szenario 1'!$F32</f>
        <v>4.7807954429864713E-3</v>
      </c>
      <c r="J32" s="103">
        <f>'[5]Szenario 2'!$F32</f>
        <v>9.7173536850512499E-3</v>
      </c>
      <c r="K32" s="104">
        <f>'[5]Szenario 3'!$F32</f>
        <v>1.2295081967213115E-2</v>
      </c>
      <c r="L32" s="191"/>
      <c r="M32" s="105">
        <f>'[6]E-Auto'!$E30*(1/100)</f>
        <v>0.55401677419354856</v>
      </c>
      <c r="O32" s="84">
        <f>'[4]Szenario 2'!$H32</f>
        <v>14738.145151712242</v>
      </c>
      <c r="P32" s="92">
        <f t="shared" si="0"/>
        <v>1540.8161097409834</v>
      </c>
      <c r="Q32" s="191"/>
      <c r="R32" s="93">
        <f t="shared" si="1"/>
        <v>1</v>
      </c>
      <c r="S32" s="94">
        <f t="shared" si="2"/>
        <v>1</v>
      </c>
      <c r="T32" s="191"/>
      <c r="U32" s="95">
        <f t="shared" si="3"/>
        <v>0.11935663281664524</v>
      </c>
      <c r="V32" s="94">
        <f t="shared" si="4"/>
        <v>2.666666681843702E-3</v>
      </c>
      <c r="W32" s="191"/>
      <c r="X32" s="55">
        <f t="shared" si="12"/>
        <v>10100</v>
      </c>
      <c r="Y32" s="96">
        <f t="shared" si="6"/>
        <v>20267585.154907957</v>
      </c>
      <c r="Z32" s="96">
        <f t="shared" si="7"/>
        <v>307996.46146166371</v>
      </c>
      <c r="AA32" s="96">
        <f t="shared" si="8"/>
        <v>13033.877654598318</v>
      </c>
      <c r="AB32" s="97">
        <f t="shared" si="9"/>
        <v>42279.652181881364</v>
      </c>
      <c r="AD32" s="98">
        <f t="shared" si="10"/>
        <v>20640995.1462061</v>
      </c>
      <c r="AE32" s="216"/>
      <c r="AF32" s="118" t="s">
        <v>78</v>
      </c>
      <c r="AG32" s="68"/>
      <c r="AH32" s="54">
        <v>0</v>
      </c>
      <c r="AI32" s="69" t="s">
        <v>81</v>
      </c>
    </row>
    <row r="33" spans="1:35" ht="16.2" thickBot="1" x14ac:dyDescent="0.35">
      <c r="A33" s="82">
        <f t="shared" si="11"/>
        <v>2039</v>
      </c>
      <c r="B33" s="83">
        <f>'[4]Szenario 1'!$H33</f>
        <v>13500.419915880406</v>
      </c>
      <c r="C33" s="83">
        <f>'[4]Szenario 1'!$K33</f>
        <v>1397.8334780902571</v>
      </c>
      <c r="D33" s="84">
        <f>'[4]Szenario 2'!$H33</f>
        <v>14861.560840426435</v>
      </c>
      <c r="E33" s="84">
        <f>'[4]Szenario 2'!$K33</f>
        <v>1538.7660094177529</v>
      </c>
      <c r="F33" s="85">
        <f>'[4]Szenario 3'!$H33</f>
        <v>16155.641890180405</v>
      </c>
      <c r="G33" s="86">
        <f>'[4]Szenario 3'!$K33</f>
        <v>1672.7551613092789</v>
      </c>
      <c r="H33" s="191"/>
      <c r="I33" s="102">
        <f>'[5]Szenario 1'!$F33</f>
        <v>4.7580481878922859E-3</v>
      </c>
      <c r="J33" s="103">
        <f>'[5]Szenario 2'!$F33</f>
        <v>9.6238354719634378E-3</v>
      </c>
      <c r="K33" s="104">
        <f>'[5]Szenario 3'!$F33</f>
        <v>1.2145748987854251E-2</v>
      </c>
      <c r="L33" s="191"/>
      <c r="M33" s="105">
        <f>'[6]E-Auto'!$E31*(1/100)</f>
        <v>0.58284870967741953</v>
      </c>
      <c r="O33" s="84">
        <f>'[4]Szenario 2'!$H33</f>
        <v>14861.560840426435</v>
      </c>
      <c r="P33" s="92">
        <f t="shared" si="0"/>
        <v>1553.5748403222392</v>
      </c>
      <c r="Q33" s="191"/>
      <c r="R33" s="93">
        <f t="shared" si="1"/>
        <v>1</v>
      </c>
      <c r="S33" s="94">
        <f t="shared" si="2"/>
        <v>1</v>
      </c>
      <c r="T33" s="191"/>
      <c r="U33" s="95">
        <f t="shared" si="3"/>
        <v>0.11935742310410359</v>
      </c>
      <c r="V33" s="94">
        <f t="shared" si="4"/>
        <v>2.6666666823526738E-3</v>
      </c>
      <c r="W33" s="191"/>
      <c r="X33" s="55">
        <f t="shared" si="12"/>
        <v>10100</v>
      </c>
      <c r="Y33" s="96">
        <f t="shared" si="6"/>
        <v>20437436.160393961</v>
      </c>
      <c r="Z33" s="96">
        <f t="shared" si="7"/>
        <v>310574.96137892775</v>
      </c>
      <c r="AA33" s="96">
        <f t="shared" si="8"/>
        <v>12711.363613922013</v>
      </c>
      <c r="AB33" s="97">
        <f t="shared" si="9"/>
        <v>42633.12175046694</v>
      </c>
      <c r="AD33" s="98">
        <f t="shared" si="10"/>
        <v>20813455.607137278</v>
      </c>
      <c r="AE33" s="216"/>
      <c r="AF33" s="122" t="s">
        <v>79</v>
      </c>
      <c r="AG33" s="109"/>
      <c r="AH33" s="108">
        <f>7/60</f>
        <v>0.11666666666666667</v>
      </c>
      <c r="AI33" s="110" t="s">
        <v>81</v>
      </c>
    </row>
    <row r="34" spans="1:35" ht="16.2" thickBot="1" x14ac:dyDescent="0.35">
      <c r="A34" s="82">
        <f t="shared" si="11"/>
        <v>2040</v>
      </c>
      <c r="B34" s="83">
        <f>'[4]Szenario 1'!$H34</f>
        <v>13564.655564396946</v>
      </c>
      <c r="C34" s="83">
        <f>'[4]Szenario 1'!$K34</f>
        <v>1404.4844371376596</v>
      </c>
      <c r="D34" s="84">
        <f>'[4]Szenario 2'!$H34</f>
        <v>14984.976529140627</v>
      </c>
      <c r="E34" s="84">
        <f>'[4]Szenario 2'!$K34</f>
        <v>1551.5444698272204</v>
      </c>
      <c r="F34" s="85">
        <f>'[4]Szenario 3'!$H34</f>
        <v>16335.321972362161</v>
      </c>
      <c r="G34" s="86">
        <f>'[4]Szenario 3'!$K34</f>
        <v>1691.3592370183781</v>
      </c>
      <c r="H34" s="191"/>
      <c r="I34" s="102">
        <f>'[5]Szenario 1'!$F34</f>
        <v>4.7355163727959698E-3</v>
      </c>
      <c r="J34" s="103">
        <f>'[5]Szenario 2'!$F34</f>
        <v>9.5321001088139283E-3</v>
      </c>
      <c r="K34" s="104">
        <f>'[5]Szenario 3'!$F34</f>
        <v>1.2E-2</v>
      </c>
      <c r="L34" s="191"/>
      <c r="M34" s="105">
        <f>'[6]E-Auto'!$E32*(1/100)</f>
        <v>0.6116806451612905</v>
      </c>
      <c r="O34" s="84">
        <f>'[4]Szenario 2'!$H34</f>
        <v>14984.976529140627</v>
      </c>
      <c r="P34" s="92">
        <f t="shared" si="0"/>
        <v>1566.3339470368901</v>
      </c>
      <c r="Q34" s="191"/>
      <c r="R34" s="93">
        <f t="shared" si="1"/>
        <v>1</v>
      </c>
      <c r="S34" s="94">
        <f t="shared" si="2"/>
        <v>1</v>
      </c>
      <c r="T34" s="191"/>
      <c r="U34" s="95">
        <f t="shared" si="3"/>
        <v>0.11935823332723028</v>
      </c>
      <c r="V34" s="94">
        <f t="shared" si="4"/>
        <v>2.6666666828743571E-3</v>
      </c>
      <c r="W34" s="191"/>
      <c r="X34" s="55">
        <f t="shared" si="12"/>
        <v>10100</v>
      </c>
      <c r="Y34" s="96">
        <f t="shared" si="6"/>
        <v>20607292.854200225</v>
      </c>
      <c r="Z34" s="96">
        <f t="shared" si="7"/>
        <v>313153.46294365596</v>
      </c>
      <c r="AA34" s="96">
        <f t="shared" si="8"/>
        <v>12381.680283861309</v>
      </c>
      <c r="AB34" s="97">
        <f t="shared" si="9"/>
        <v>42986.592824145046</v>
      </c>
      <c r="AD34" s="98">
        <f t="shared" si="10"/>
        <v>20985914.590251889</v>
      </c>
      <c r="AE34" s="216"/>
    </row>
    <row r="35" spans="1:35" ht="16.2" thickBot="1" x14ac:dyDescent="0.35">
      <c r="A35" s="82">
        <f t="shared" si="11"/>
        <v>2041</v>
      </c>
      <c r="B35" s="83">
        <f>'[4]Szenario 1'!$H35</f>
        <v>13628.891212913486</v>
      </c>
      <c r="C35" s="83">
        <f>'[4]Szenario 1'!$K35</f>
        <v>1411.1353961850623</v>
      </c>
      <c r="D35" s="84">
        <f>'[4]Szenario 2'!$H35</f>
        <v>15108.392217854818</v>
      </c>
      <c r="E35" s="84">
        <f>'[4]Szenario 2'!$K35</f>
        <v>1564.3229302366879</v>
      </c>
      <c r="F35" s="85">
        <f>'[4]Szenario 3'!$H35</f>
        <v>16515.002054543915</v>
      </c>
      <c r="G35" s="86">
        <f>'[4]Szenario 3'!$K35</f>
        <v>1709.9633127274767</v>
      </c>
      <c r="H35" s="191"/>
      <c r="I35" s="102">
        <f>'[5]Szenario 1'!$F35</f>
        <v>4.7131969514640996E-3</v>
      </c>
      <c r="J35" s="103">
        <f>'[5]Szenario 2'!$F35</f>
        <v>9.4420970940760542E-3</v>
      </c>
      <c r="K35" s="104">
        <f>'[5]Szenario 3'!$F35</f>
        <v>1.1857707509881422E-2</v>
      </c>
      <c r="L35" s="191"/>
      <c r="M35" s="105">
        <f>'[6]E-Auto'!$E33*(1/100)</f>
        <v>0.64051258064516148</v>
      </c>
      <c r="O35" s="84">
        <f>'[4]Szenario 2'!$H35</f>
        <v>15108.392217854818</v>
      </c>
      <c r="P35" s="92">
        <f t="shared" si="0"/>
        <v>1579.0934192304721</v>
      </c>
      <c r="Q35" s="191"/>
      <c r="R35" s="93">
        <f t="shared" si="1"/>
        <v>1</v>
      </c>
      <c r="S35" s="94">
        <f t="shared" si="2"/>
        <v>1</v>
      </c>
      <c r="T35" s="191"/>
      <c r="U35" s="95">
        <f t="shared" si="3"/>
        <v>0.11935906381850206</v>
      </c>
      <c r="V35" s="94">
        <f t="shared" si="4"/>
        <v>2.6666666834089616E-3</v>
      </c>
      <c r="W35" s="191"/>
      <c r="X35" s="55">
        <f t="shared" si="12"/>
        <v>10100</v>
      </c>
      <c r="Y35" s="96">
        <f t="shared" si="6"/>
        <v>20777155.378831584</v>
      </c>
      <c r="Z35" s="96">
        <f t="shared" si="7"/>
        <v>315731.96610918193</v>
      </c>
      <c r="AA35" s="96">
        <f t="shared" si="8"/>
        <v>12044.827664416209</v>
      </c>
      <c r="AB35" s="97">
        <f t="shared" si="9"/>
        <v>43340.065360281973</v>
      </c>
      <c r="AD35" s="98">
        <f t="shared" si="10"/>
        <v>21158372.237965465</v>
      </c>
      <c r="AE35" s="216"/>
      <c r="AF35" s="113" t="s">
        <v>82</v>
      </c>
      <c r="AG35" s="59"/>
      <c r="AH35" s="60"/>
    </row>
    <row r="36" spans="1:35" ht="16.2" thickTop="1" x14ac:dyDescent="0.3">
      <c r="A36" s="82">
        <f t="shared" si="11"/>
        <v>2042</v>
      </c>
      <c r="B36" s="83">
        <f>'[4]Szenario 1'!$H36</f>
        <v>13693.126861430024</v>
      </c>
      <c r="C36" s="83">
        <f>'[4]Szenario 1'!$K36</f>
        <v>1417.7863552324645</v>
      </c>
      <c r="D36" s="84">
        <f>'[4]Szenario 2'!$H36</f>
        <v>15231.807906569011</v>
      </c>
      <c r="E36" s="84">
        <f>'[4]Szenario 2'!$K36</f>
        <v>1577.1013906461553</v>
      </c>
      <c r="F36" s="85">
        <f>'[4]Szenario 3'!$H36</f>
        <v>16694.682136725674</v>
      </c>
      <c r="G36" s="86">
        <f>'[4]Szenario 3'!$K36</f>
        <v>1728.5673884365763</v>
      </c>
      <c r="H36" s="191"/>
      <c r="I36" s="102">
        <f>'[5]Szenario 1'!$F36</f>
        <v>4.6910869348238344E-3</v>
      </c>
      <c r="J36" s="103">
        <f>'[5]Szenario 2'!$F36</f>
        <v>9.3537778157433901E-3</v>
      </c>
      <c r="K36" s="104">
        <f>'[5]Szenario 3'!$F36</f>
        <v>1.171875E-2</v>
      </c>
      <c r="L36" s="191"/>
      <c r="M36" s="105">
        <f>'[6]E-Auto'!$E34*(1/100)</f>
        <v>0.66934451612903245</v>
      </c>
      <c r="O36" s="84">
        <f>'[4]Szenario 2'!$H36</f>
        <v>15231.807906569011</v>
      </c>
      <c r="P36" s="92">
        <f t="shared" si="0"/>
        <v>1591.8532466471593</v>
      </c>
      <c r="Q36" s="191"/>
      <c r="R36" s="93">
        <f t="shared" si="1"/>
        <v>1</v>
      </c>
      <c r="S36" s="94">
        <f t="shared" si="2"/>
        <v>1</v>
      </c>
      <c r="T36" s="191"/>
      <c r="U36" s="95">
        <f t="shared" si="3"/>
        <v>0.11935991491314527</v>
      </c>
      <c r="V36" s="94">
        <f t="shared" si="4"/>
        <v>2.6666666839566993E-3</v>
      </c>
      <c r="W36" s="191"/>
      <c r="X36" s="55">
        <f t="shared" si="12"/>
        <v>10100</v>
      </c>
      <c r="Y36" s="96">
        <f t="shared" si="6"/>
        <v>20947023.87917066</v>
      </c>
      <c r="Z36" s="96">
        <f t="shared" si="7"/>
        <v>318310.47083058517</v>
      </c>
      <c r="AA36" s="96">
        <f t="shared" si="8"/>
        <v>11700.805755586716</v>
      </c>
      <c r="AB36" s="97">
        <f t="shared" si="9"/>
        <v>43693.539317839211</v>
      </c>
      <c r="AD36" s="98">
        <f t="shared" si="10"/>
        <v>21330828.69507467</v>
      </c>
      <c r="AE36" s="216"/>
      <c r="AF36" s="116" t="s">
        <v>78</v>
      </c>
      <c r="AG36" s="54">
        <v>0.15</v>
      </c>
      <c r="AH36" s="69" t="s">
        <v>83</v>
      </c>
    </row>
    <row r="37" spans="1:35" ht="16.2" thickBot="1" x14ac:dyDescent="0.35">
      <c r="A37" s="82">
        <f t="shared" si="11"/>
        <v>2043</v>
      </c>
      <c r="B37" s="83">
        <f>'[4]Szenario 1'!$H37</f>
        <v>13757.362509946563</v>
      </c>
      <c r="C37" s="83">
        <f>'[4]Szenario 1'!$K37</f>
        <v>1424.437314279867</v>
      </c>
      <c r="D37" s="84">
        <f>'[4]Szenario 2'!$H37</f>
        <v>15355.223595283205</v>
      </c>
      <c r="E37" s="84">
        <f>'[4]Szenario 2'!$K37</f>
        <v>1589.879851055623</v>
      </c>
      <c r="F37" s="85">
        <f>'[4]Szenario 3'!$H37</f>
        <v>16874.36221890743</v>
      </c>
      <c r="G37" s="86">
        <f>'[4]Szenario 3'!$K37</f>
        <v>1747.1714641456751</v>
      </c>
      <c r="H37" s="191"/>
      <c r="I37" s="102">
        <f>'[5]Szenario 1'!$F37</f>
        <v>4.6691833896284523E-3</v>
      </c>
      <c r="J37" s="103">
        <f>'[5]Szenario 2'!$F37</f>
        <v>9.2670954637779288E-3</v>
      </c>
      <c r="K37" s="104">
        <f>'[5]Szenario 3'!$F37</f>
        <v>1.1583011583011582E-2</v>
      </c>
      <c r="L37" s="191"/>
      <c r="M37" s="105">
        <f>'[6]E-Auto'!$E35*(1/100)</f>
        <v>0.69817645161290343</v>
      </c>
      <c r="O37" s="84">
        <f>'[4]Szenario 2'!$H37</f>
        <v>15355.223595283205</v>
      </c>
      <c r="P37" s="92">
        <f t="shared" si="0"/>
        <v>1604.6134194112924</v>
      </c>
      <c r="Q37" s="191"/>
      <c r="R37" s="93">
        <f t="shared" si="1"/>
        <v>1</v>
      </c>
      <c r="S37" s="94">
        <f t="shared" si="2"/>
        <v>1</v>
      </c>
      <c r="T37" s="191"/>
      <c r="U37" s="95">
        <f t="shared" si="3"/>
        <v>0.11936078694913585</v>
      </c>
      <c r="V37" s="94">
        <f t="shared" si="4"/>
        <v>2.6666666845177826E-3</v>
      </c>
      <c r="W37" s="191"/>
      <c r="X37" s="55">
        <f t="shared" si="12"/>
        <v>10100</v>
      </c>
      <c r="Y37" s="96">
        <f t="shared" si="6"/>
        <v>21116898.502497017</v>
      </c>
      <c r="Z37" s="96">
        <f t="shared" si="7"/>
        <v>320888.97706461023</v>
      </c>
      <c r="AA37" s="96">
        <f t="shared" si="8"/>
        <v>11349.614557372826</v>
      </c>
      <c r="AB37" s="97">
        <f t="shared" si="9"/>
        <v>44047.014657299427</v>
      </c>
      <c r="AD37" s="98">
        <f t="shared" si="10"/>
        <v>21503284.108776301</v>
      </c>
      <c r="AE37" s="216"/>
      <c r="AF37" s="119" t="s">
        <v>79</v>
      </c>
      <c r="AG37" s="108">
        <v>0.7</v>
      </c>
      <c r="AH37" s="110" t="s">
        <v>83</v>
      </c>
    </row>
    <row r="38" spans="1:35" ht="16.2" thickBot="1" x14ac:dyDescent="0.35">
      <c r="A38" s="82">
        <f t="shared" si="11"/>
        <v>2044</v>
      </c>
      <c r="B38" s="83">
        <f>'[4]Szenario 1'!$H38</f>
        <v>13821.598158463101</v>
      </c>
      <c r="C38" s="83">
        <f>'[4]Szenario 1'!$K38</f>
        <v>1431.0882733272695</v>
      </c>
      <c r="D38" s="84">
        <f>'[4]Szenario 2'!$H38</f>
        <v>15478.639283997396</v>
      </c>
      <c r="E38" s="84">
        <f>'[4]Szenario 2'!$K38</f>
        <v>1602.6583114650903</v>
      </c>
      <c r="F38" s="85">
        <f>'[4]Szenario 3'!$H38</f>
        <v>17054.042301089186</v>
      </c>
      <c r="G38" s="86">
        <f>'[4]Szenario 3'!$K38</f>
        <v>1765.7755398547743</v>
      </c>
      <c r="H38" s="191"/>
      <c r="I38" s="102">
        <f>'[5]Szenario 1'!$F38</f>
        <v>4.6474834371600911E-3</v>
      </c>
      <c r="J38" s="103">
        <f>'[5]Szenario 2'!$F38</f>
        <v>9.1820049473816615E-3</v>
      </c>
      <c r="K38" s="104">
        <f>'[5]Szenario 3'!$F38</f>
        <v>1.1450381679389313E-2</v>
      </c>
      <c r="L38" s="191"/>
      <c r="M38" s="105">
        <f>'[6]E-Auto'!$E36*(1/100)</f>
        <v>0.7270083870967744</v>
      </c>
      <c r="O38" s="84">
        <f>'[4]Szenario 2'!$H38</f>
        <v>15478.639283997396</v>
      </c>
      <c r="P38" s="92">
        <f t="shared" si="0"/>
        <v>1617.3739280099251</v>
      </c>
      <c r="Q38" s="191"/>
      <c r="R38" s="93">
        <f t="shared" si="1"/>
        <v>1</v>
      </c>
      <c r="S38" s="94">
        <f t="shared" si="2"/>
        <v>1</v>
      </c>
      <c r="T38" s="191"/>
      <c r="U38" s="95">
        <f t="shared" si="3"/>
        <v>0.11936168026719932</v>
      </c>
      <c r="V38" s="94">
        <f t="shared" si="4"/>
        <v>2.6666666850924284E-3</v>
      </c>
      <c r="W38" s="191"/>
      <c r="X38" s="55">
        <f t="shared" si="12"/>
        <v>10100</v>
      </c>
      <c r="Y38" s="96">
        <f t="shared" si="6"/>
        <v>21286779.398506328</v>
      </c>
      <c r="Z38" s="96">
        <f t="shared" si="7"/>
        <v>323467.48476959026</v>
      </c>
      <c r="AA38" s="96">
        <f t="shared" si="8"/>
        <v>10991.254069774541</v>
      </c>
      <c r="AB38" s="97">
        <f t="shared" si="9"/>
        <v>44400.491340596702</v>
      </c>
      <c r="AD38" s="98">
        <f t="shared" si="10"/>
        <v>21675738.62868629</v>
      </c>
      <c r="AE38" s="216"/>
    </row>
    <row r="39" spans="1:35" ht="16.2" thickBot="1" x14ac:dyDescent="0.35">
      <c r="A39" s="82">
        <f t="shared" si="11"/>
        <v>2045</v>
      </c>
      <c r="B39" s="83">
        <f>'[4]Szenario 1'!$H39</f>
        <v>13885.833806979641</v>
      </c>
      <c r="C39" s="83">
        <f>'[4]Szenario 1'!$K39</f>
        <v>1437.7392323746719</v>
      </c>
      <c r="D39" s="84">
        <f>'[4]Szenario 2'!$H39</f>
        <v>15602.054972711589</v>
      </c>
      <c r="E39" s="84">
        <f>'[4]Szenario 2'!$K39</f>
        <v>1615.4367718745577</v>
      </c>
      <c r="F39" s="85">
        <f>'[4]Szenario 3'!$H39</f>
        <v>17233.722383270942</v>
      </c>
      <c r="G39" s="86">
        <f>'[4]Szenario 3'!$K39</f>
        <v>1784.3796155638734</v>
      </c>
      <c r="H39" s="191"/>
      <c r="I39" s="102">
        <f>'[5]Szenario 1'!$F39</f>
        <v>4.6259842519685039E-3</v>
      </c>
      <c r="J39" s="103">
        <f>'[5]Szenario 2'!$F39</f>
        <v>9.0984628167843796E-3</v>
      </c>
      <c r="K39" s="104">
        <f>'[5]Szenario 3'!$F39</f>
        <v>1.1320754716981131E-2</v>
      </c>
      <c r="L39" s="191"/>
      <c r="M39" s="105">
        <f>'[6]E-Auto'!$E37*(1/100)</f>
        <v>0.75584032258064537</v>
      </c>
      <c r="O39" s="84">
        <f>'[4]Szenario 2'!$H39</f>
        <v>15602.054972711589</v>
      </c>
      <c r="P39" s="92">
        <f t="shared" si="0"/>
        <v>1630.1347632763245</v>
      </c>
      <c r="Q39" s="191"/>
      <c r="R39" s="93">
        <f t="shared" si="1"/>
        <v>1</v>
      </c>
      <c r="S39" s="94">
        <f t="shared" si="2"/>
        <v>1</v>
      </c>
      <c r="T39" s="191"/>
      <c r="U39" s="95">
        <f t="shared" si="3"/>
        <v>0.11936259521081076</v>
      </c>
      <c r="V39" s="94">
        <f t="shared" si="4"/>
        <v>2.6666666856808522E-3</v>
      </c>
      <c r="W39" s="191"/>
      <c r="X39" s="55">
        <f t="shared" si="12"/>
        <v>10100</v>
      </c>
      <c r="Y39" s="96">
        <f t="shared" si="6"/>
        <v>21456666.719329625</v>
      </c>
      <c r="Z39" s="96">
        <f t="shared" si="7"/>
        <v>326045.99390537513</v>
      </c>
      <c r="AA39" s="96">
        <f t="shared" si="8"/>
        <v>10625.724292791858</v>
      </c>
      <c r="AB39" s="97">
        <f t="shared" si="9"/>
        <v>44753.969331050481</v>
      </c>
      <c r="AD39" s="98">
        <f t="shared" si="10"/>
        <v>21848192.406858847</v>
      </c>
      <c r="AE39" s="216"/>
      <c r="AF39" s="113" t="s">
        <v>63</v>
      </c>
      <c r="AG39" s="59"/>
      <c r="AH39" s="123" t="s">
        <v>84</v>
      </c>
    </row>
    <row r="40" spans="1:35" ht="16.2" thickTop="1" x14ac:dyDescent="0.3">
      <c r="A40" s="82">
        <f t="shared" si="11"/>
        <v>2046</v>
      </c>
      <c r="B40" s="83">
        <f>'[4]Szenario 1'!$H40</f>
        <v>13950.069455496181</v>
      </c>
      <c r="C40" s="83">
        <f>'[4]Szenario 1'!$K40</f>
        <v>1444.3901914220744</v>
      </c>
      <c r="D40" s="84">
        <f>'[4]Szenario 2'!$H40</f>
        <v>15725.470661425783</v>
      </c>
      <c r="E40" s="84">
        <f>'[4]Szenario 2'!$K40</f>
        <v>1628.2152322840254</v>
      </c>
      <c r="F40" s="85">
        <f>'[4]Szenario 3'!$H40</f>
        <v>17413.402465452702</v>
      </c>
      <c r="G40" s="86">
        <f>'[4]Szenario 3'!$K40</f>
        <v>1802.9836912729727</v>
      </c>
      <c r="H40" s="191"/>
      <c r="I40" s="102">
        <f>'[5]Szenario 1'!$F40</f>
        <v>4.604683060644656E-3</v>
      </c>
      <c r="J40" s="103">
        <f>'[5]Szenario 2'!$F40</f>
        <v>9.0164271892626286E-3</v>
      </c>
      <c r="K40" s="104">
        <f>'[5]Szenario 3'!$F40</f>
        <v>1.1194029850746268E-2</v>
      </c>
      <c r="L40" s="191"/>
      <c r="M40" s="105">
        <f>'[6]E-Auto'!$E38*(1/100)</f>
        <v>0.78467225806451635</v>
      </c>
      <c r="O40" s="84">
        <f>'[4]Szenario 2'!$H40</f>
        <v>15725.470661425783</v>
      </c>
      <c r="P40" s="92">
        <f t="shared" si="0"/>
        <v>1642.8959163743625</v>
      </c>
      <c r="Q40" s="191"/>
      <c r="R40" s="93">
        <f t="shared" si="1"/>
        <v>1</v>
      </c>
      <c r="S40" s="94">
        <f t="shared" si="2"/>
        <v>1</v>
      </c>
      <c r="T40" s="191"/>
      <c r="U40" s="95">
        <f t="shared" si="3"/>
        <v>0.11936353212619491</v>
      </c>
      <c r="V40" s="94">
        <f t="shared" si="4"/>
        <v>2.666666686283274E-3</v>
      </c>
      <c r="W40" s="191"/>
      <c r="X40" s="55">
        <f t="shared" si="12"/>
        <v>10100</v>
      </c>
      <c r="Y40" s="96">
        <f t="shared" si="6"/>
        <v>21626560.619552482</v>
      </c>
      <c r="Z40" s="96">
        <f t="shared" si="7"/>
        <v>328624.50443326274</v>
      </c>
      <c r="AA40" s="96">
        <f t="shared" si="8"/>
        <v>10253.025226424781</v>
      </c>
      <c r="AB40" s="97">
        <f t="shared" si="9"/>
        <v>45107.448593303125</v>
      </c>
      <c r="AD40" s="98">
        <f t="shared" si="10"/>
        <v>22020645.597805474</v>
      </c>
      <c r="AE40" s="216"/>
      <c r="AF40" s="116" t="s">
        <v>85</v>
      </c>
      <c r="AG40" s="54">
        <v>3.4500000000000003E-2</v>
      </c>
      <c r="AH40" s="69" t="s">
        <v>83</v>
      </c>
    </row>
    <row r="41" spans="1:35" ht="16.2" thickBot="1" x14ac:dyDescent="0.35">
      <c r="A41" s="82">
        <f t="shared" si="11"/>
        <v>2047</v>
      </c>
      <c r="B41" s="83">
        <f>'[4]Szenario 1'!$H41</f>
        <v>14014.305104012723</v>
      </c>
      <c r="C41" s="83">
        <f>'[4]Szenario 1'!$K41</f>
        <v>1451.0411504694773</v>
      </c>
      <c r="D41" s="84">
        <f>'[4]Szenario 2'!$H41</f>
        <v>15848.886350139976</v>
      </c>
      <c r="E41" s="84">
        <f>'[4]Szenario 2'!$K41</f>
        <v>1640.9936926934929</v>
      </c>
      <c r="F41" s="85">
        <f>'[4]Szenario 3'!$H41</f>
        <v>17593.082547634458</v>
      </c>
      <c r="G41" s="86">
        <f>'[4]Szenario 3'!$K41</f>
        <v>1821.5877669820716</v>
      </c>
      <c r="H41" s="191"/>
      <c r="I41" s="102">
        <f>'[5]Szenario 1'!$F41</f>
        <v>4.5835771406280475E-3</v>
      </c>
      <c r="J41" s="103">
        <f>'[5]Szenario 2'!$F41</f>
        <v>8.9358576791251833E-3</v>
      </c>
      <c r="K41" s="104">
        <f>'[5]Szenario 3'!$F41</f>
        <v>1.107011070110701E-2</v>
      </c>
      <c r="L41" s="191"/>
      <c r="M41" s="105">
        <f>'[6]E-Auto'!$E39*(1/100)</f>
        <v>0.81350419354838732</v>
      </c>
      <c r="O41" s="84">
        <f>'[4]Szenario 2'!$H41</f>
        <v>15848.886350139976</v>
      </c>
      <c r="P41" s="92">
        <f t="shared" si="0"/>
        <v>1655.657378783744</v>
      </c>
      <c r="Q41" s="191"/>
      <c r="R41" s="93">
        <f t="shared" si="1"/>
        <v>1</v>
      </c>
      <c r="S41" s="94">
        <f t="shared" si="2"/>
        <v>1</v>
      </c>
      <c r="T41" s="191"/>
      <c r="U41" s="95">
        <f t="shared" si="3"/>
        <v>0.11936449136232602</v>
      </c>
      <c r="V41" s="94">
        <f t="shared" si="4"/>
        <v>2.6666666868999135E-3</v>
      </c>
      <c r="W41" s="191"/>
      <c r="X41" s="55">
        <f t="shared" si="12"/>
        <v>10100</v>
      </c>
      <c r="Y41" s="96">
        <f t="shared" si="6"/>
        <v>21796461.256234266</v>
      </c>
      <c r="Z41" s="96">
        <f t="shared" si="7"/>
        <v>331203.0163159339</v>
      </c>
      <c r="AA41" s="96">
        <f t="shared" si="8"/>
        <v>9873.1568706733087</v>
      </c>
      <c r="AB41" s="97">
        <f t="shared" si="9"/>
        <v>45460.929093260784</v>
      </c>
      <c r="AD41" s="98">
        <f t="shared" si="10"/>
        <v>22193098.358514134</v>
      </c>
      <c r="AE41" s="216"/>
      <c r="AF41" s="119" t="s">
        <v>86</v>
      </c>
      <c r="AG41" s="108">
        <v>1.49E-2</v>
      </c>
      <c r="AH41" s="110" t="s">
        <v>83</v>
      </c>
    </row>
    <row r="42" spans="1:35" ht="16.2" thickBot="1" x14ac:dyDescent="0.35">
      <c r="A42" s="82">
        <f t="shared" si="11"/>
        <v>2048</v>
      </c>
      <c r="B42" s="83">
        <f>'[4]Szenario 1'!$H42</f>
        <v>14078.540752529261</v>
      </c>
      <c r="C42" s="83">
        <f>'[4]Szenario 1'!$K42</f>
        <v>1457.6921095168796</v>
      </c>
      <c r="D42" s="84">
        <f>'[4]Szenario 2'!$H42</f>
        <v>15972.302038854168</v>
      </c>
      <c r="E42" s="84">
        <f>'[4]Szenario 2'!$K42</f>
        <v>1653.7721531029604</v>
      </c>
      <c r="F42" s="85">
        <f>'[4]Szenario 3'!$H42</f>
        <v>17772.762629816214</v>
      </c>
      <c r="G42" s="86">
        <f>'[4]Szenario 3'!$K42</f>
        <v>1840.1918426911707</v>
      </c>
      <c r="H42" s="191"/>
      <c r="I42" s="102">
        <f>'[5]Szenario 1'!$F42</f>
        <v>4.5626638190466948E-3</v>
      </c>
      <c r="J42" s="103">
        <f>'[5]Szenario 2'!$F42</f>
        <v>8.8567153314190964E-3</v>
      </c>
      <c r="K42" s="104">
        <f>'[5]Szenario 3'!$F42</f>
        <v>1.0948905109489052E-2</v>
      </c>
      <c r="L42" s="191"/>
      <c r="M42" s="105">
        <f>'[6]E-Auto'!$E40*(1/100)</f>
        <v>0.8423361290322583</v>
      </c>
      <c r="O42" s="84">
        <f>'[4]Szenario 2'!$H42</f>
        <v>15972.302038854168</v>
      </c>
      <c r="P42" s="92">
        <f t="shared" si="0"/>
        <v>1668.4191422860215</v>
      </c>
      <c r="Q42" s="191"/>
      <c r="R42" s="93">
        <f t="shared" si="1"/>
        <v>1</v>
      </c>
      <c r="S42" s="94">
        <f t="shared" si="2"/>
        <v>1</v>
      </c>
      <c r="T42" s="191"/>
      <c r="U42" s="95">
        <f t="shared" si="3"/>
        <v>0.11936547327092799</v>
      </c>
      <c r="V42" s="94">
        <f t="shared" si="4"/>
        <v>2.6666666875309925E-3</v>
      </c>
      <c r="W42" s="191"/>
      <c r="X42" s="55">
        <f t="shared" si="12"/>
        <v>10100</v>
      </c>
      <c r="Y42" s="96">
        <f t="shared" si="6"/>
        <v>21966368.788927387</v>
      </c>
      <c r="Z42" s="96">
        <f t="shared" si="7"/>
        <v>333781.52951739199</v>
      </c>
      <c r="AA42" s="96">
        <f t="shared" si="8"/>
        <v>9486.1192255374408</v>
      </c>
      <c r="AB42" s="97">
        <f t="shared" si="9"/>
        <v>45814.410798037476</v>
      </c>
      <c r="AD42" s="98">
        <f t="shared" si="10"/>
        <v>22365550.84846836</v>
      </c>
      <c r="AE42" s="216"/>
    </row>
    <row r="43" spans="1:35" ht="15.6" x14ac:dyDescent="0.3">
      <c r="A43" s="82">
        <f t="shared" si="11"/>
        <v>2049</v>
      </c>
      <c r="B43" s="83">
        <f>'[4]Szenario 1'!$H43</f>
        <v>14142.776401045803</v>
      </c>
      <c r="C43" s="83">
        <f>'[4]Szenario 1'!$K43</f>
        <v>1464.3430685642822</v>
      </c>
      <c r="D43" s="84">
        <f>'[4]Szenario 2'!$H43</f>
        <v>16095.717727568361</v>
      </c>
      <c r="E43" s="84">
        <f>'[4]Szenario 2'!$K43</f>
        <v>1666.5506135124281</v>
      </c>
      <c r="F43" s="85">
        <f>'[4]Szenario 3'!$H43</f>
        <v>17952.44271199797</v>
      </c>
      <c r="G43" s="86">
        <f>'[4]Szenario 3'!$K43</f>
        <v>1858.7959184002698</v>
      </c>
      <c r="H43" s="191"/>
      <c r="I43" s="102">
        <f>'[5]Szenario 1'!$F43</f>
        <v>4.5419404715887129E-3</v>
      </c>
      <c r="J43" s="103">
        <f>'[5]Szenario 2'!$F43</f>
        <v>8.7789625591277159E-3</v>
      </c>
      <c r="K43" s="104">
        <f>'[5]Szenario 3'!$F43</f>
        <v>1.0830324909747292E-2</v>
      </c>
      <c r="L43" s="191"/>
      <c r="M43" s="105">
        <f>'[6]E-Auto'!$E41*(1/100)</f>
        <v>0.87116806451612927</v>
      </c>
      <c r="O43" s="84">
        <f>'[4]Szenario 2'!$H43</f>
        <v>16095.717727568361</v>
      </c>
      <c r="P43" s="92">
        <f t="shared" si="0"/>
        <v>1681.1811989513449</v>
      </c>
      <c r="Q43" s="191"/>
      <c r="R43" s="93">
        <f t="shared" si="1"/>
        <v>1</v>
      </c>
      <c r="S43" s="94">
        <f t="shared" si="2"/>
        <v>1</v>
      </c>
      <c r="T43" s="191"/>
      <c r="U43" s="95">
        <f t="shared" si="3"/>
        <v>0.11936647820647427</v>
      </c>
      <c r="V43" s="94">
        <f t="shared" si="4"/>
        <v>2.666666688176735E-3</v>
      </c>
      <c r="W43" s="191"/>
      <c r="X43" s="55">
        <f t="shared" si="12"/>
        <v>10100</v>
      </c>
      <c r="Y43" s="96">
        <f t="shared" si="6"/>
        <v>22136283.37969657</v>
      </c>
      <c r="Z43" s="96">
        <f t="shared" si="7"/>
        <v>336360.04400290415</v>
      </c>
      <c r="AA43" s="96">
        <f t="shared" si="8"/>
        <v>9091.9122910171754</v>
      </c>
      <c r="AB43" s="97">
        <f t="shared" si="9"/>
        <v>46167.893675901993</v>
      </c>
      <c r="AD43" s="98">
        <f t="shared" si="10"/>
        <v>22538003.229666393</v>
      </c>
      <c r="AE43" s="216"/>
      <c r="AF43" s="124" t="s">
        <v>87</v>
      </c>
      <c r="AG43" s="59"/>
      <c r="AH43" s="123"/>
    </row>
    <row r="44" spans="1:35" ht="15.6" x14ac:dyDescent="0.3">
      <c r="A44" s="82">
        <f t="shared" si="11"/>
        <v>2050</v>
      </c>
      <c r="B44" s="83">
        <f>'[4]Szenario 1'!$H44</f>
        <v>14207.012049562343</v>
      </c>
      <c r="C44" s="83">
        <f>'[4]Szenario 1'!$K44</f>
        <v>1470.9940276116849</v>
      </c>
      <c r="D44" s="84">
        <f>'[4]Szenario 2'!$H44</f>
        <v>16219.133416282555</v>
      </c>
      <c r="E44" s="84">
        <f>'[4]Szenario 2'!$K44</f>
        <v>1679.3290739218955</v>
      </c>
      <c r="F44" s="85">
        <f>'[4]Szenario 3'!$H44</f>
        <v>18132.12279417973</v>
      </c>
      <c r="G44" s="86">
        <f>'[4]Szenario 3'!$K44</f>
        <v>1877.3999941093691</v>
      </c>
      <c r="H44" s="191"/>
      <c r="I44" s="102">
        <f>'[5]Szenario 1'!$F44</f>
        <v>4.5214045214045217E-3</v>
      </c>
      <c r="J44" s="103">
        <f>'[5]Szenario 2'!$F44</f>
        <v>8.7025630836479236E-3</v>
      </c>
      <c r="K44" s="104">
        <f>'[5]Szenario 3'!$F44</f>
        <v>1.0714285714285714E-2</v>
      </c>
      <c r="L44" s="191"/>
      <c r="M44" s="105">
        <f>'[6]E-Auto'!$E42*(1/100)</f>
        <v>0.9</v>
      </c>
      <c r="O44" s="84">
        <f>'[4]Szenario 2'!$H44</f>
        <v>16219.133416282555</v>
      </c>
      <c r="P44" s="92">
        <f t="shared" si="0"/>
        <v>1693.9435411259049</v>
      </c>
      <c r="Q44" s="191"/>
      <c r="R44" s="93">
        <f t="shared" si="1"/>
        <v>1</v>
      </c>
      <c r="S44" s="94">
        <f t="shared" si="2"/>
        <v>1</v>
      </c>
      <c r="T44" s="191"/>
      <c r="U44" s="95">
        <f t="shared" si="3"/>
        <v>0.1193675065261879</v>
      </c>
      <c r="V44" s="94">
        <f t="shared" si="4"/>
        <v>2.6666666888373676E-3</v>
      </c>
      <c r="W44" s="191"/>
      <c r="X44" s="55">
        <f t="shared" si="12"/>
        <v>10100</v>
      </c>
      <c r="Y44" s="96">
        <f t="shared" si="6"/>
        <v>22306205.193138126</v>
      </c>
      <c r="Z44" s="96">
        <f t="shared" si="7"/>
        <v>338938.5597389469</v>
      </c>
      <c r="AA44" s="96">
        <f t="shared" si="8"/>
        <v>8690.5360671125181</v>
      </c>
      <c r="AB44" s="97">
        <f t="shared" si="9"/>
        <v>46521.377696227733</v>
      </c>
      <c r="AD44" s="98">
        <f t="shared" si="10"/>
        <v>22710455.666640412</v>
      </c>
      <c r="AE44" s="216"/>
      <c r="AF44" s="238" t="s">
        <v>88</v>
      </c>
      <c r="AG44" s="239"/>
      <c r="AH44" s="240"/>
    </row>
    <row r="45" spans="1:35" ht="15.6" x14ac:dyDescent="0.3">
      <c r="A45" s="82">
        <f t="shared" si="11"/>
        <v>2051</v>
      </c>
      <c r="B45" s="83">
        <f>'[4]Szenario 1'!$H45</f>
        <v>14271.247698078883</v>
      </c>
      <c r="C45" s="83">
        <f>'[4]Szenario 1'!$K45</f>
        <v>1477.6449866590874</v>
      </c>
      <c r="D45" s="84">
        <f>'[4]Szenario 2'!$H45</f>
        <v>16342.54910499675</v>
      </c>
      <c r="E45" s="84">
        <f>'[4]Szenario 2'!$K45</f>
        <v>1692.1075343313632</v>
      </c>
      <c r="F45" s="85">
        <f>'[4]Szenario 3'!$H45</f>
        <v>18311.802876361486</v>
      </c>
      <c r="G45" s="86">
        <f>'[4]Szenario 3'!$K45</f>
        <v>1896.004069818468</v>
      </c>
      <c r="H45" s="191"/>
      <c r="I45" s="102">
        <f>'[5]Szenario 1'!$F45</f>
        <v>4.50105343803869E-3</v>
      </c>
      <c r="J45" s="103">
        <f>'[5]Szenario 2'!$F45</f>
        <v>8.6274818783485668E-3</v>
      </c>
      <c r="K45" s="104">
        <f>'[5]Szenario 3'!$F45</f>
        <v>1.0600706713780919E-2</v>
      </c>
      <c r="L45" s="191"/>
      <c r="M45" s="105">
        <f>'[6]E-Auto'!$E43*(1/100)</f>
        <v>0.928831935483871</v>
      </c>
      <c r="O45" s="84">
        <f>'[4]Szenario 2'!$H45</f>
        <v>16342.54910499675</v>
      </c>
      <c r="P45" s="92">
        <f t="shared" si="0"/>
        <v>1706.706161420024</v>
      </c>
      <c r="Q45" s="191"/>
      <c r="R45" s="93">
        <f t="shared" si="1"/>
        <v>1</v>
      </c>
      <c r="S45" s="94">
        <f t="shared" si="2"/>
        <v>1</v>
      </c>
      <c r="T45" s="191"/>
      <c r="U45" s="95">
        <f t="shared" si="3"/>
        <v>0.11936855859004152</v>
      </c>
      <c r="V45" s="94">
        <f t="shared" si="4"/>
        <v>2.6666666895131166E-3</v>
      </c>
      <c r="W45" s="191"/>
      <c r="X45" s="55">
        <f t="shared" si="12"/>
        <v>10100</v>
      </c>
      <c r="Y45" s="96">
        <f t="shared" si="6"/>
        <v>22476134.396399233</v>
      </c>
      <c r="Z45" s="96">
        <f t="shared" si="7"/>
        <v>341517.07669315324</v>
      </c>
      <c r="AA45" s="96">
        <f t="shared" si="8"/>
        <v>8281.9905538234616</v>
      </c>
      <c r="AB45" s="97">
        <f t="shared" si="9"/>
        <v>46874.862829445017</v>
      </c>
      <c r="AD45" s="98">
        <f t="shared" si="10"/>
        <v>22882908.326475658</v>
      </c>
      <c r="AE45" s="216"/>
      <c r="AF45" s="118" t="s">
        <v>89</v>
      </c>
      <c r="AG45" s="54">
        <v>15000</v>
      </c>
      <c r="AH45" s="69" t="s">
        <v>90</v>
      </c>
    </row>
    <row r="46" spans="1:35" ht="15.6" x14ac:dyDescent="0.3">
      <c r="A46" s="82">
        <f t="shared" si="11"/>
        <v>2052</v>
      </c>
      <c r="B46" s="83">
        <f>'[4]Szenario 1'!$H46</f>
        <v>14335.483346595423</v>
      </c>
      <c r="C46" s="83">
        <f>'[4]Szenario 1'!$K46</f>
        <v>1484.2959457064901</v>
      </c>
      <c r="D46" s="84">
        <f>'[4]Szenario 2'!$H46</f>
        <v>16465.964793710944</v>
      </c>
      <c r="E46" s="84">
        <f>'[4]Szenario 2'!$K46</f>
        <v>1704.8859947408309</v>
      </c>
      <c r="F46" s="85">
        <f>'[4]Szenario 3'!$H46</f>
        <v>18491.482958543242</v>
      </c>
      <c r="G46" s="86">
        <f>'[4]Szenario 3'!$K46</f>
        <v>1914.6081455275671</v>
      </c>
      <c r="H46" s="191"/>
      <c r="I46" s="102">
        <f>'[5]Szenario 1'!$F46</f>
        <v>4.4808847363905042E-3</v>
      </c>
      <c r="J46" s="103">
        <f>'[5]Szenario 2'!$F46</f>
        <v>8.5536851150255829E-3</v>
      </c>
      <c r="K46" s="104">
        <f>'[5]Szenario 3'!$F46</f>
        <v>1.048951048951049E-2</v>
      </c>
      <c r="L46" s="191"/>
      <c r="M46" s="105">
        <f>'[6]E-Auto'!$E44*(1/100)</f>
        <v>0.95766387096774197</v>
      </c>
      <c r="O46" s="84">
        <f>'[4]Szenario 2'!$H46</f>
        <v>16465.964793710944</v>
      </c>
      <c r="P46" s="92">
        <f t="shared" si="0"/>
        <v>1719.4690526968614</v>
      </c>
      <c r="Q46" s="191"/>
      <c r="R46" s="93">
        <f t="shared" si="1"/>
        <v>1</v>
      </c>
      <c r="S46" s="94">
        <f t="shared" si="2"/>
        <v>1</v>
      </c>
      <c r="T46" s="191"/>
      <c r="U46" s="95">
        <f t="shared" si="3"/>
        <v>0.11936963476075738</v>
      </c>
      <c r="V46" s="94">
        <f t="shared" si="4"/>
        <v>2.6666666902042113E-3</v>
      </c>
      <c r="W46" s="191"/>
      <c r="X46" s="55">
        <f t="shared" si="12"/>
        <v>10100</v>
      </c>
      <c r="Y46" s="96">
        <f t="shared" si="6"/>
        <v>22646071.159197286</v>
      </c>
      <c r="Z46" s="96">
        <f t="shared" si="7"/>
        <v>344095.59483426396</v>
      </c>
      <c r="AA46" s="96">
        <f t="shared" si="8"/>
        <v>7866.2757511500104</v>
      </c>
      <c r="AB46" s="97">
        <f t="shared" si="9"/>
        <v>47228.349046995849</v>
      </c>
      <c r="AD46" s="98">
        <f t="shared" si="10"/>
        <v>23055361.378829695</v>
      </c>
      <c r="AE46" s="216"/>
      <c r="AF46" s="125"/>
      <c r="AG46" s="126">
        <f>'[7]Risikoschätzung '!$P$22</f>
        <v>3.8183974898599521E-6</v>
      </c>
      <c r="AH46" s="69" t="s">
        <v>91</v>
      </c>
    </row>
    <row r="47" spans="1:35" ht="15.6" x14ac:dyDescent="0.3">
      <c r="A47" s="82">
        <f t="shared" si="11"/>
        <v>2053</v>
      </c>
      <c r="B47" s="83">
        <f>'[4]Szenario 1'!$H47</f>
        <v>14399.718995111962</v>
      </c>
      <c r="C47" s="83">
        <f>'[4]Szenario 1'!$K47</f>
        <v>1490.9469047538923</v>
      </c>
      <c r="D47" s="84">
        <f>'[4]Szenario 2'!$H47</f>
        <v>16589.380482425138</v>
      </c>
      <c r="E47" s="84">
        <f>'[4]Szenario 2'!$K47</f>
        <v>1717.6644551502986</v>
      </c>
      <c r="F47" s="85">
        <f>'[4]Szenario 3'!$H47</f>
        <v>18671.163040724998</v>
      </c>
      <c r="G47" s="86">
        <f>'[4]Szenario 3'!$K47</f>
        <v>1933.2122212366662</v>
      </c>
      <c r="H47" s="191"/>
      <c r="I47" s="102">
        <f>'[5]Szenario 1'!$F47</f>
        <v>4.4608959757023534E-3</v>
      </c>
      <c r="J47" s="103">
        <f>'[5]Szenario 2'!$F47</f>
        <v>8.4811401130818684E-3</v>
      </c>
      <c r="K47" s="104">
        <f>'[5]Szenario 3'!$F47</f>
        <v>1.0380622837370242E-2</v>
      </c>
      <c r="L47" s="191"/>
      <c r="M47" s="105">
        <f>'[6]E-Auto'!$E45*(1/100)</f>
        <v>0.98649580645161294</v>
      </c>
      <c r="O47" s="84">
        <f>'[4]Szenario 2'!$H47</f>
        <v>16589.380482425138</v>
      </c>
      <c r="P47" s="92">
        <f t="shared" si="0"/>
        <v>1732.2322080616887</v>
      </c>
      <c r="Q47" s="191"/>
      <c r="R47" s="93">
        <f t="shared" si="1"/>
        <v>1</v>
      </c>
      <c r="S47" s="94">
        <f t="shared" si="2"/>
        <v>1</v>
      </c>
      <c r="T47" s="191"/>
      <c r="U47" s="95">
        <f t="shared" si="3"/>
        <v>0.11937073540380727</v>
      </c>
      <c r="V47" s="94">
        <f t="shared" si="4"/>
        <v>2.6666666909108822E-3</v>
      </c>
      <c r="W47" s="191"/>
      <c r="X47" s="55">
        <f t="shared" si="12"/>
        <v>10100</v>
      </c>
      <c r="Y47" s="96">
        <f t="shared" si="6"/>
        <v>22816015.653839152</v>
      </c>
      <c r="Z47" s="96">
        <f t="shared" si="7"/>
        <v>346674.11413208005</v>
      </c>
      <c r="AA47" s="96">
        <f t="shared" si="8"/>
        <v>7443.3916590921635</v>
      </c>
      <c r="AB47" s="97">
        <f t="shared" si="9"/>
        <v>47581.836321291099</v>
      </c>
      <c r="AD47" s="98">
        <f t="shared" ref="AD47:AD54" si="13">SUM(X47:AB47)</f>
        <v>23227814.995951615</v>
      </c>
      <c r="AE47" s="216"/>
      <c r="AF47" s="125"/>
      <c r="AG47" s="126">
        <f>'[7]Risikoschätzung '!$P$26</f>
        <v>1.4614157752901537E-6</v>
      </c>
      <c r="AH47" s="69" t="s">
        <v>91</v>
      </c>
    </row>
    <row r="48" spans="1:35" ht="15.6" x14ac:dyDescent="0.3">
      <c r="A48" s="82">
        <f t="shared" si="11"/>
        <v>2054</v>
      </c>
      <c r="B48" s="83">
        <f>'[4]Szenario 1'!$H48</f>
        <v>14463.954643628502</v>
      </c>
      <c r="C48" s="83">
        <f>'[4]Szenario 1'!$K48</f>
        <v>1497.597863801295</v>
      </c>
      <c r="D48" s="84">
        <f>'[4]Szenario 2'!$H48</f>
        <v>16712.796171139333</v>
      </c>
      <c r="E48" s="84">
        <f>'[4]Szenario 2'!$K48</f>
        <v>1730.4429155597663</v>
      </c>
      <c r="F48" s="85">
        <f>'[4]Szenario 3'!$H48</f>
        <v>18850.843122906754</v>
      </c>
      <c r="G48" s="86">
        <f>'[4]Szenario 3'!$K48</f>
        <v>1951.8162969457651</v>
      </c>
      <c r="H48" s="191"/>
      <c r="I48" s="102">
        <f>'[5]Szenario 1'!$F48</f>
        <v>4.4410847585750731E-3</v>
      </c>
      <c r="J48" s="103">
        <f>'[5]Szenario 2'!$F48</f>
        <v>8.4098152912714559E-3</v>
      </c>
      <c r="K48" s="104">
        <f>'[5]Szenario 3'!$F48</f>
        <v>1.0273972602739725E-2</v>
      </c>
      <c r="L48" s="191"/>
      <c r="M48" s="105">
        <f>'[6]E-Auto'!$E46*(1/100)</f>
        <v>1</v>
      </c>
      <c r="O48" s="84">
        <f>'[4]Szenario 2'!$H48</f>
        <v>16712.796171139333</v>
      </c>
      <c r="P48" s="92">
        <f t="shared" si="0"/>
        <v>1744.9956208517133</v>
      </c>
      <c r="Q48" s="191"/>
      <c r="R48" s="93">
        <f t="shared" si="1"/>
        <v>1</v>
      </c>
      <c r="S48" s="94">
        <f t="shared" si="2"/>
        <v>1</v>
      </c>
      <c r="T48" s="191"/>
      <c r="U48" s="95">
        <f t="shared" si="3"/>
        <v>0.1193718608874126</v>
      </c>
      <c r="V48" s="94">
        <f t="shared" si="4"/>
        <v>2.666666691633362E-3</v>
      </c>
      <c r="W48" s="191"/>
      <c r="X48" s="55">
        <f t="shared" si="12"/>
        <v>10100</v>
      </c>
      <c r="Y48" s="96">
        <f t="shared" si="6"/>
        <v>22985968.055240531</v>
      </c>
      <c r="Z48" s="96">
        <f t="shared" si="7"/>
        <v>349252.63455741847</v>
      </c>
      <c r="AA48" s="96">
        <f t="shared" si="8"/>
        <v>7271.4033581393014</v>
      </c>
      <c r="AB48" s="97">
        <f t="shared" si="9"/>
        <v>47935.324625669666</v>
      </c>
      <c r="AD48" s="98">
        <f t="shared" si="13"/>
        <v>23400527.417781759</v>
      </c>
      <c r="AE48" s="216"/>
      <c r="AF48" s="238" t="s">
        <v>92</v>
      </c>
      <c r="AG48" s="239"/>
      <c r="AH48" s="240"/>
    </row>
    <row r="49" spans="1:34" ht="15.6" x14ac:dyDescent="0.3">
      <c r="A49" s="82">
        <f t="shared" si="11"/>
        <v>2055</v>
      </c>
      <c r="B49" s="83">
        <f>'[4]Szenario 1'!$H49</f>
        <v>14528.19029214504</v>
      </c>
      <c r="C49" s="83">
        <f>'[4]Szenario 1'!$K49</f>
        <v>1504.2488228486973</v>
      </c>
      <c r="D49" s="84">
        <f>'[4]Szenario 2'!$H49</f>
        <v>16836.211859853523</v>
      </c>
      <c r="E49" s="84">
        <f>'[4]Szenario 2'!$K49</f>
        <v>1743.2213759692338</v>
      </c>
      <c r="F49" s="85">
        <f>'[4]Szenario 3'!$H49</f>
        <v>19030.52320508851</v>
      </c>
      <c r="G49" s="86">
        <f>'[4]Szenario 3'!$K49</f>
        <v>1970.4203726548642</v>
      </c>
      <c r="H49" s="191"/>
      <c r="I49" s="102">
        <f>'[5]Szenario 1'!$F49</f>
        <v>4.4214487300094077E-3</v>
      </c>
      <c r="J49" s="103">
        <f>'[5]Szenario 2'!$F49</f>
        <v>8.3396801218583397E-3</v>
      </c>
      <c r="K49" s="104">
        <f>'[5]Szenario 3'!$F49</f>
        <v>1.0169491525423728E-2</v>
      </c>
      <c r="L49" s="191"/>
      <c r="M49" s="105">
        <f>'[6]E-Auto'!$E47*(1/100)</f>
        <v>1</v>
      </c>
      <c r="O49" s="84">
        <f>'[4]Szenario 2'!$H49</f>
        <v>16836.211859853523</v>
      </c>
      <c r="P49" s="92">
        <f t="shared" si="0"/>
        <v>1757.7592846264029</v>
      </c>
      <c r="Q49" s="191"/>
      <c r="R49" s="93">
        <f t="shared" si="1"/>
        <v>1</v>
      </c>
      <c r="S49" s="94">
        <f t="shared" si="2"/>
        <v>1</v>
      </c>
      <c r="T49" s="191"/>
      <c r="U49" s="95">
        <f t="shared" si="3"/>
        <v>0.11937301158254437</v>
      </c>
      <c r="V49" s="94">
        <f t="shared" si="4"/>
        <v>2.6666666923718853E-3</v>
      </c>
      <c r="W49" s="191"/>
      <c r="X49" s="55">
        <f t="shared" si="12"/>
        <v>10100</v>
      </c>
      <c r="Y49" s="96">
        <f t="shared" si="6"/>
        <v>23155928.540945288</v>
      </c>
      <c r="Z49" s="96">
        <f t="shared" si="7"/>
        <v>351831.15608206968</v>
      </c>
      <c r="AA49" s="96">
        <f t="shared" si="8"/>
        <v>7325.0990559850707</v>
      </c>
      <c r="AB49" s="97">
        <f t="shared" si="9"/>
        <v>48288.813934359852</v>
      </c>
      <c r="AD49" s="98">
        <f t="shared" si="13"/>
        <v>23573473.610017706</v>
      </c>
      <c r="AE49" s="216"/>
      <c r="AF49" s="118" t="s">
        <v>93</v>
      </c>
      <c r="AG49" s="54">
        <v>110000</v>
      </c>
      <c r="AH49" s="69" t="s">
        <v>90</v>
      </c>
    </row>
    <row r="50" spans="1:34" ht="15.6" x14ac:dyDescent="0.3">
      <c r="A50" s="82">
        <f t="shared" si="11"/>
        <v>2056</v>
      </c>
      <c r="B50" s="83">
        <f>'[4]Szenario 1'!$H50</f>
        <v>14592.42594066158</v>
      </c>
      <c r="C50" s="83">
        <f>'[4]Szenario 1'!$K50</f>
        <v>1510.8997818961</v>
      </c>
      <c r="D50" s="84">
        <f>'[4]Szenario 2'!$H50</f>
        <v>16959.627548567718</v>
      </c>
      <c r="E50" s="84">
        <f>'[4]Szenario 2'!$K50</f>
        <v>1755.9998363787015</v>
      </c>
      <c r="F50" s="85">
        <f>'[4]Szenario 3'!$H50</f>
        <v>19210.203287270266</v>
      </c>
      <c r="G50" s="86">
        <f>'[4]Szenario 3'!$K50</f>
        <v>1989.0244483639631</v>
      </c>
      <c r="H50" s="191"/>
      <c r="I50" s="102">
        <f>'[5]Szenario 1'!$F50</f>
        <v>4.401985576472792E-3</v>
      </c>
      <c r="J50" s="103">
        <f>'[5]Szenario 2'!$F50</f>
        <v>8.2707050870501151E-3</v>
      </c>
      <c r="K50" s="104">
        <f>'[5]Szenario 3'!$F50</f>
        <v>1.0067114093959731E-2</v>
      </c>
      <c r="L50" s="191"/>
      <c r="M50" s="105">
        <f>'[6]E-Auto'!$E48*(1/100)</f>
        <v>1</v>
      </c>
      <c r="O50" s="84">
        <f>'[4]Szenario 2'!$H50</f>
        <v>16959.627548567718</v>
      </c>
      <c r="P50" s="92">
        <f t="shared" si="0"/>
        <v>1770.523193158298</v>
      </c>
      <c r="Q50" s="191"/>
      <c r="R50" s="93">
        <f t="shared" si="1"/>
        <v>1</v>
      </c>
      <c r="S50" s="94">
        <f t="shared" si="2"/>
        <v>1</v>
      </c>
      <c r="T50" s="191"/>
      <c r="U50" s="95">
        <f t="shared" si="3"/>
        <v>0.11937418786292317</v>
      </c>
      <c r="V50" s="94">
        <f t="shared" si="4"/>
        <v>2.666666693126687E-3</v>
      </c>
      <c r="W50" s="191"/>
      <c r="X50" s="55">
        <f t="shared" si="12"/>
        <v>10100</v>
      </c>
      <c r="Y50" s="96">
        <f t="shared" si="6"/>
        <v>23325897.291144792</v>
      </c>
      <c r="Z50" s="96">
        <f t="shared" si="7"/>
        <v>354409.67867875751</v>
      </c>
      <c r="AA50" s="96">
        <f t="shared" si="8"/>
        <v>7378.7947538308426</v>
      </c>
      <c r="AB50" s="97">
        <f t="shared" si="9"/>
        <v>48642.30422244261</v>
      </c>
      <c r="AD50" s="98">
        <f t="shared" si="13"/>
        <v>23746428.068799824</v>
      </c>
      <c r="AE50" s="216"/>
      <c r="AF50" s="125"/>
      <c r="AG50" s="126">
        <f>'[7]Risikoschätzung '!$P$21</f>
        <v>2.6432999158184737E-7</v>
      </c>
      <c r="AH50" s="69" t="s">
        <v>94</v>
      </c>
    </row>
    <row r="51" spans="1:34" ht="15.6" x14ac:dyDescent="0.3">
      <c r="A51" s="82">
        <f t="shared" si="11"/>
        <v>2057</v>
      </c>
      <c r="B51" s="83">
        <f>'[4]Szenario 1'!$H51</f>
        <v>14656.661589178118</v>
      </c>
      <c r="C51" s="83">
        <f>'[4]Szenario 1'!$K51</f>
        <v>1517.5507409435022</v>
      </c>
      <c r="D51" s="84">
        <f>'[4]Szenario 2'!$H51</f>
        <v>17083.043237281912</v>
      </c>
      <c r="E51" s="84">
        <f>'[4]Szenario 2'!$K51</f>
        <v>1768.778296788169</v>
      </c>
      <c r="F51" s="85">
        <f>'[4]Szenario 3'!$H51</f>
        <v>19389.883369452022</v>
      </c>
      <c r="G51" s="86">
        <f>'[4]Szenario 3'!$K51</f>
        <v>2007.6285240730622</v>
      </c>
      <c r="H51" s="191"/>
      <c r="I51" s="102">
        <f>'[5]Szenario 1'!$F51</f>
        <v>4.3826930249906753E-3</v>
      </c>
      <c r="J51" s="103">
        <f>'[5]Szenario 2'!$F51</f>
        <v>8.2028616375758485E-3</v>
      </c>
      <c r="K51" s="104">
        <f>'[5]Szenario 3'!$F51</f>
        <v>9.9667774086378731E-3</v>
      </c>
      <c r="L51" s="191"/>
      <c r="M51" s="105">
        <f>'[6]E-Auto'!$E49*(1/100)</f>
        <v>1</v>
      </c>
      <c r="O51" s="84">
        <f>'[4]Szenario 2'!$H51</f>
        <v>17083.043237281912</v>
      </c>
      <c r="P51" s="92">
        <f t="shared" si="0"/>
        <v>1783.2873404242694</v>
      </c>
      <c r="Q51" s="191"/>
      <c r="R51" s="93">
        <f t="shared" si="1"/>
        <v>1</v>
      </c>
      <c r="S51" s="94">
        <f t="shared" si="2"/>
        <v>1</v>
      </c>
      <c r="T51" s="191"/>
      <c r="U51" s="95">
        <f t="shared" si="3"/>
        <v>0.11937539010501914</v>
      </c>
      <c r="V51" s="94">
        <f t="shared" si="4"/>
        <v>2.6666666938980062E-3</v>
      </c>
      <c r="W51" s="191"/>
      <c r="X51" s="55">
        <f t="shared" si="12"/>
        <v>10100</v>
      </c>
      <c r="Y51" s="96">
        <f t="shared" si="6"/>
        <v>23495874.488697261</v>
      </c>
      <c r="Z51" s="96">
        <f t="shared" si="7"/>
        <v>356988.20232110057</v>
      </c>
      <c r="AA51" s="96">
        <f t="shared" si="8"/>
        <v>7432.4904516766155</v>
      </c>
      <c r="AB51" s="97">
        <f t="shared" si="9"/>
        <v>48995.795465816416</v>
      </c>
      <c r="AD51" s="98">
        <f t="shared" si="13"/>
        <v>23919390.976935852</v>
      </c>
      <c r="AE51" s="216"/>
      <c r="AF51" s="125"/>
      <c r="AG51" s="126">
        <f>'[7]Risikoschätzung '!$P$25</f>
        <v>1.0116705256743542E-7</v>
      </c>
      <c r="AH51" s="69" t="s">
        <v>94</v>
      </c>
    </row>
    <row r="52" spans="1:34" ht="15.6" x14ac:dyDescent="0.3">
      <c r="A52" s="82">
        <f t="shared" si="11"/>
        <v>2058</v>
      </c>
      <c r="B52" s="83">
        <f>'[4]Szenario 1'!$H52</f>
        <v>14720.897237694657</v>
      </c>
      <c r="C52" s="83">
        <f>'[4]Szenario 1'!$K52</f>
        <v>1524.2016999909047</v>
      </c>
      <c r="D52" s="84">
        <f>'[4]Szenario 2'!$H52</f>
        <v>17206.458925996103</v>
      </c>
      <c r="E52" s="84">
        <f>'[4]Szenario 2'!$K52</f>
        <v>1781.5567571976364</v>
      </c>
      <c r="F52" s="85">
        <f>'[4]Szenario 3'!$H52</f>
        <v>19569.563451633778</v>
      </c>
      <c r="G52" s="86">
        <f>'[4]Szenario 3'!$K52</f>
        <v>2026.2325997821613</v>
      </c>
      <c r="H52" s="191"/>
      <c r="I52" s="102">
        <f>'[5]Szenario 1'!$F52</f>
        <v>4.3635688422616285E-3</v>
      </c>
      <c r="J52" s="103">
        <f>'[5]Szenario 2'!$F52</f>
        <v>8.1361221532860271E-3</v>
      </c>
      <c r="K52" s="104">
        <f>'[5]Szenario 3'!$F52</f>
        <v>9.8684210526315784E-3</v>
      </c>
      <c r="L52" s="191"/>
      <c r="M52" s="105">
        <f>'[6]E-Auto'!$E50*(1/100)</f>
        <v>1</v>
      </c>
      <c r="O52" s="84">
        <f>'[4]Szenario 2'!$H52</f>
        <v>17206.458925996103</v>
      </c>
      <c r="P52" s="92">
        <f t="shared" si="0"/>
        <v>1796.0517205972087</v>
      </c>
      <c r="Q52" s="191"/>
      <c r="R52" s="93">
        <f t="shared" si="1"/>
        <v>1</v>
      </c>
      <c r="S52" s="94">
        <f t="shared" si="2"/>
        <v>1</v>
      </c>
      <c r="T52" s="191"/>
      <c r="U52" s="95">
        <f t="shared" si="3"/>
        <v>0.11937661868805208</v>
      </c>
      <c r="V52" s="94">
        <f t="shared" si="4"/>
        <v>2.6666666946860811E-3</v>
      </c>
      <c r="W52" s="191"/>
      <c r="X52" s="55">
        <f t="shared" si="12"/>
        <v>10100</v>
      </c>
      <c r="Y52" s="96">
        <f t="shared" si="6"/>
        <v>23665860.319147136</v>
      </c>
      <c r="Z52" s="96">
        <f t="shared" si="7"/>
        <v>359566.72698357608</v>
      </c>
      <c r="AA52" s="96">
        <f t="shared" si="8"/>
        <v>7486.1861495223848</v>
      </c>
      <c r="AB52" s="97">
        <f t="shared" si="9"/>
        <v>49349.287641164199</v>
      </c>
      <c r="AD52" s="98">
        <f t="shared" si="13"/>
        <v>24092362.5199214</v>
      </c>
      <c r="AE52" s="216"/>
      <c r="AF52" s="238" t="s">
        <v>95</v>
      </c>
      <c r="AG52" s="239"/>
      <c r="AH52" s="240"/>
    </row>
    <row r="53" spans="1:34" ht="15.6" x14ac:dyDescent="0.3">
      <c r="A53" s="82">
        <f t="shared" si="11"/>
        <v>2059</v>
      </c>
      <c r="B53" s="83">
        <f>'[4]Szenario 1'!$H53</f>
        <v>14785.132886211197</v>
      </c>
      <c r="C53" s="83">
        <f>'[4]Szenario 1'!$K53</f>
        <v>1530.8526590383071</v>
      </c>
      <c r="D53" s="84">
        <f>'[4]Szenario 2'!$H53</f>
        <v>17329.874614710297</v>
      </c>
      <c r="E53" s="84">
        <f>'[4]Szenario 2'!$K53</f>
        <v>1794.3352176071041</v>
      </c>
      <c r="F53" s="85">
        <f>'[4]Szenario 3'!$H53</f>
        <v>19749.243533815534</v>
      </c>
      <c r="G53" s="86">
        <f>'[4]Szenario 3'!$K53</f>
        <v>2044.8366754912602</v>
      </c>
      <c r="H53" s="191"/>
      <c r="I53" s="102">
        <f>'[5]Szenario 1'!$F53</f>
        <v>4.3446108337955262E-3</v>
      </c>
      <c r="J53" s="103">
        <f>'[5]Szenario 2'!$F53</f>
        <v>8.0704599056603769E-3</v>
      </c>
      <c r="K53" s="104">
        <f>'[5]Szenario 3'!$F53</f>
        <v>9.7719869706840382E-3</v>
      </c>
      <c r="L53" s="191"/>
      <c r="M53" s="105">
        <f>'[6]E-Auto'!$E51*(1/100)</f>
        <v>1</v>
      </c>
      <c r="O53" s="84">
        <f>'[4]Szenario 2'!$H53</f>
        <v>17329.874614710297</v>
      </c>
      <c r="P53" s="92">
        <f t="shared" si="0"/>
        <v>1808.8163280381168</v>
      </c>
      <c r="Q53" s="191"/>
      <c r="R53" s="93">
        <f t="shared" si="1"/>
        <v>1</v>
      </c>
      <c r="S53" s="94">
        <f t="shared" si="2"/>
        <v>1</v>
      </c>
      <c r="T53" s="191"/>
      <c r="U53" s="95">
        <f t="shared" si="3"/>
        <v>0.11937787399399129</v>
      </c>
      <c r="V53" s="94">
        <f t="shared" si="4"/>
        <v>2.6666666954911532E-3</v>
      </c>
      <c r="W53" s="191"/>
      <c r="X53" s="55">
        <f t="shared" si="12"/>
        <v>10100</v>
      </c>
      <c r="Y53" s="96">
        <f t="shared" si="6"/>
        <v>23835854.970744442</v>
      </c>
      <c r="Z53" s="96">
        <f t="shared" si="7"/>
        <v>362145.25264148542</v>
      </c>
      <c r="AA53" s="96">
        <f t="shared" si="8"/>
        <v>7539.8818473681558</v>
      </c>
      <c r="AB53" s="97">
        <f t="shared" si="9"/>
        <v>49702.780725921606</v>
      </c>
      <c r="AD53" s="98">
        <f t="shared" si="13"/>
        <v>24265342.885959215</v>
      </c>
      <c r="AE53" s="216"/>
      <c r="AF53" s="118" t="s">
        <v>96</v>
      </c>
      <c r="AG53" s="54">
        <v>3700000</v>
      </c>
      <c r="AH53" s="69" t="s">
        <v>90</v>
      </c>
    </row>
    <row r="54" spans="1:34" ht="16.2" thickBot="1" x14ac:dyDescent="0.35">
      <c r="A54" s="127">
        <f t="shared" si="11"/>
        <v>2060</v>
      </c>
      <c r="B54" s="83">
        <f>'[4]Szenario 1'!$H54</f>
        <v>14849.368534727735</v>
      </c>
      <c r="C54" s="83">
        <f>'[4]Szenario 1'!$K54</f>
        <v>1537.5036180857096</v>
      </c>
      <c r="D54" s="84">
        <f>'[4]Szenario 2'!$H54</f>
        <v>17453.290303424488</v>
      </c>
      <c r="E54" s="84">
        <f>'[4]Szenario 2'!$K54</f>
        <v>1807.1136780165714</v>
      </c>
      <c r="F54" s="85">
        <f>'[4]Szenario 3'!$H54</f>
        <v>19928.923615997293</v>
      </c>
      <c r="G54" s="86">
        <f>'[4]Szenario 3'!$K54</f>
        <v>2063.4407512003595</v>
      </c>
      <c r="H54" s="191"/>
      <c r="I54" s="102">
        <f>'[5]Szenario 1'!$F54</f>
        <v>4.3258168430740911E-3</v>
      </c>
      <c r="J54" s="103">
        <f>'[5]Szenario 2'!$F54</f>
        <v>8.0058490221166147E-3</v>
      </c>
      <c r="K54" s="104">
        <f>'[5]Szenario 3'!$F54</f>
        <v>9.6774193548387101E-3</v>
      </c>
      <c r="L54" s="191"/>
      <c r="M54" s="105">
        <f>'[6]E-Auto'!$E52*(1/100)</f>
        <v>1</v>
      </c>
      <c r="O54" s="84">
        <f>'[4]Szenario 2'!$H54</f>
        <v>17453.290303424488</v>
      </c>
      <c r="P54" s="92">
        <f t="shared" si="0"/>
        <v>1821.5811572885739</v>
      </c>
      <c r="Q54" s="192"/>
      <c r="R54" s="93">
        <f t="shared" si="1"/>
        <v>1</v>
      </c>
      <c r="S54" s="94">
        <f t="shared" si="2"/>
        <v>1</v>
      </c>
      <c r="T54" s="192"/>
      <c r="U54" s="95">
        <f t="shared" si="3"/>
        <v>0.11937915640755573</v>
      </c>
      <c r="V54" s="94">
        <f t="shared" si="4"/>
        <v>2.6666666963134646E-3</v>
      </c>
      <c r="W54" s="192"/>
      <c r="X54" s="55">
        <f t="shared" si="12"/>
        <v>10100</v>
      </c>
      <c r="Y54" s="96">
        <f t="shared" si="6"/>
        <v>24005858.634464167</v>
      </c>
      <c r="Z54" s="96">
        <f t="shared" si="7"/>
        <v>364723.7792709205</v>
      </c>
      <c r="AA54" s="96">
        <f t="shared" si="8"/>
        <v>7593.5775452139269</v>
      </c>
      <c r="AB54" s="97">
        <f t="shared" si="9"/>
        <v>50056.274698246809</v>
      </c>
      <c r="AD54" s="98">
        <f t="shared" si="13"/>
        <v>24438332.265978549</v>
      </c>
      <c r="AE54" s="216"/>
      <c r="AF54" s="125"/>
      <c r="AG54" s="126">
        <f>'[7]Risikoschätzung '!$P$20</f>
        <v>1.3698630136986301E-8</v>
      </c>
      <c r="AH54" s="69" t="s">
        <v>94</v>
      </c>
    </row>
    <row r="55" spans="1:34" ht="15" thickBot="1" x14ac:dyDescent="0.35">
      <c r="AD55" s="98">
        <f>SUM(AD9:AD54)</f>
        <v>946990356.61749935</v>
      </c>
      <c r="AE55" s="216"/>
      <c r="AF55" s="130"/>
      <c r="AG55" s="131">
        <f>'[7]Risikoschätzung '!$P$24</f>
        <v>5.2428785204316568E-9</v>
      </c>
      <c r="AH55" s="110" t="s">
        <v>94</v>
      </c>
    </row>
    <row r="56" spans="1:34" ht="15" thickBot="1" x14ac:dyDescent="0.35">
      <c r="U56" s="223" t="s">
        <v>97</v>
      </c>
      <c r="V56" s="224"/>
      <c r="X56" s="132">
        <f>SUM(X9:X54)</f>
        <v>1933350</v>
      </c>
      <c r="Y56" s="133">
        <f>SUM(Y9:Y54)</f>
        <v>928424899.31072199</v>
      </c>
      <c r="Z56" s="134">
        <f>SUM(Z9:Z54)</f>
        <v>14108538.952566033</v>
      </c>
      <c r="AA56" s="134">
        <f>SUM(AA9:AA54)</f>
        <v>586827.55473511782</v>
      </c>
      <c r="AB56" s="135">
        <f>SUM(AB9:AB54)</f>
        <v>1936740.7994764147</v>
      </c>
      <c r="AD56" s="136">
        <f>X56+Y56+Z56+AA56+AB56</f>
        <v>946990356.61749947</v>
      </c>
      <c r="AF56" s="241"/>
      <c r="AG56" s="242"/>
    </row>
    <row r="57" spans="1:34" ht="15" thickBot="1" x14ac:dyDescent="0.35">
      <c r="AF57" s="243"/>
      <c r="AG57" s="244"/>
    </row>
    <row r="58" spans="1:34" x14ac:dyDescent="0.3">
      <c r="AE58" s="68"/>
      <c r="AF58" s="241"/>
      <c r="AG58" s="242"/>
      <c r="AH58" s="137"/>
    </row>
    <row r="59" spans="1:34" ht="15" thickBot="1" x14ac:dyDescent="0.35">
      <c r="AF59" s="243"/>
      <c r="AG59" s="244"/>
    </row>
    <row r="60" spans="1:34" x14ac:dyDescent="0.3">
      <c r="AG60" s="9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W'keitsbaum</vt:lpstr>
      <vt:lpstr>Variante 1 (WR)</vt:lpstr>
      <vt:lpstr>Variante 2 (WR)</vt:lpstr>
      <vt:lpstr>Variante 3 (WR)</vt:lpstr>
      <vt:lpstr>V1--SB2-SU2</vt:lpstr>
      <vt:lpstr>V2--SB2-SU2</vt:lpstr>
      <vt:lpstr>V3--SB2-SU2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Cyrano Golliez</cp:lastModifiedBy>
  <cp:lastPrinted>2020-03-31T06:54:28Z</cp:lastPrinted>
  <dcterms:created xsi:type="dcterms:W3CDTF">2020-03-23T16:33:42Z</dcterms:created>
  <dcterms:modified xsi:type="dcterms:W3CDTF">2020-05-17T20:57:30Z</dcterms:modified>
</cp:coreProperties>
</file>