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activeTab="1"/>
  </bookViews>
  <sheets>
    <sheet name="Try-Out" sheetId="1" r:id="rId1"/>
    <sheet name="Risikoschätzung " sheetId="2" r:id="rId2"/>
  </sheets>
  <definedNames>
    <definedName name="_xlnm.Print_Area" localSheetId="1">'Risikoschätzung '!$A$1:$V$53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2" l="1"/>
  <c r="T21" i="2" l="1"/>
  <c r="T22" i="2"/>
  <c r="U21" i="2"/>
  <c r="U22" i="2"/>
  <c r="U20" i="2"/>
  <c r="U26" i="2" l="1"/>
  <c r="U25" i="2"/>
  <c r="U24" i="2"/>
  <c r="S22" i="2" l="1"/>
  <c r="S21" i="2"/>
  <c r="S20" i="2"/>
  <c r="L19" i="2" l="1"/>
  <c r="M15" i="2" s="1"/>
  <c r="G36" i="2"/>
  <c r="H36" i="2" s="1"/>
  <c r="H19" i="2"/>
  <c r="H17" i="2"/>
  <c r="F22" i="2" s="1"/>
  <c r="P20" i="2" s="1"/>
  <c r="H15" i="2"/>
  <c r="B25" i="1"/>
  <c r="N16" i="1" s="1"/>
  <c r="N24" i="1"/>
  <c r="I22" i="1"/>
  <c r="K16" i="1" s="1"/>
  <c r="B9" i="1"/>
  <c r="B7" i="1"/>
  <c r="B5" i="1"/>
  <c r="I10" i="1"/>
  <c r="K10" i="1" s="1"/>
  <c r="M17" i="2" l="1"/>
  <c r="B31" i="1"/>
  <c r="M13" i="2"/>
  <c r="J23" i="2" s="1"/>
  <c r="P22" i="2" s="1"/>
  <c r="J21" i="2"/>
  <c r="P21" i="2" s="1"/>
  <c r="H32" i="2"/>
  <c r="H34" i="2"/>
  <c r="K5" i="1"/>
  <c r="K18" i="1"/>
  <c r="B28" i="1" s="1"/>
  <c r="K7" i="1"/>
  <c r="K20" i="1"/>
  <c r="K22" i="1" s="1"/>
  <c r="F26" i="2" l="1"/>
  <c r="P24" i="2" s="1"/>
  <c r="B14" i="1"/>
  <c r="N13" i="1" s="1"/>
  <c r="J28" i="2" l="1"/>
  <c r="P26" i="2" s="1"/>
  <c r="J26" i="2"/>
  <c r="P25" i="2" s="1"/>
  <c r="B20" i="1"/>
  <c r="B17" i="1"/>
</calcChain>
</file>

<file path=xl/sharedStrings.xml><?xml version="1.0" encoding="utf-8"?>
<sst xmlns="http://schemas.openxmlformats.org/spreadsheetml/2006/main" count="37" uniqueCount="27">
  <si>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</si>
  <si>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</si>
  <si>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</si>
  <si>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</si>
  <si>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</si>
  <si>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</si>
  <si>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</si>
  <si>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</si>
  <si>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</si>
  <si>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</si>
  <si>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</si>
  <si>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</si>
  <si>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</si>
  <si>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</si>
  <si>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</si>
  <si>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Auto</t>
  </si>
  <si>
    <t>Total</t>
  </si>
  <si>
    <t xml:space="preserve"> Anteil[%]</t>
  </si>
  <si>
    <t>Unfälle mit Todefolge [c] pro Personenkilometer</t>
  </si>
  <si>
    <t>Unfälle mit Getöteten [c]</t>
  </si>
  <si>
    <t>Unfälle mit Schwerverletzte [b]</t>
  </si>
  <si>
    <t>Sachschaden und Leichtverletzten [a]</t>
  </si>
  <si>
    <t>Variante 1</t>
  </si>
  <si>
    <t>Variante 2</t>
  </si>
  <si>
    <t>Variante 3</t>
  </si>
  <si>
    <t>-</t>
  </si>
  <si>
    <r>
      <rPr>
        <sz val="11"/>
        <color rgb="FFFF0000"/>
        <rFont val="Calibri"/>
        <family val="2"/>
        <scheme val="minor"/>
      </rPr>
      <t>Reduktion</t>
    </r>
    <r>
      <rPr>
        <sz val="11"/>
        <color theme="1"/>
        <rFont val="Calibri"/>
        <family val="2"/>
        <scheme val="minor"/>
      </rPr>
      <t xml:space="preserve"> Unfallrisiko (MIV):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</si>
</sst>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E+00"/>
    <numFmt numFmtId="165" formatCode="0.0000E+00"/>
    <numFmt numFmtId="166" formatCode="0.0%"/>
    <numFmt numFmtId="167" formatCode="_ * #,##0.0000000_ ;_ * \-#,##0.000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5" xfId="0" applyBorder="1" applyAlignment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vertical="center"/>
    </xf>
    <xf numFmtId="0" fontId="3" fillId="0" borderId="13" xfId="0" applyFont="1" applyBorder="1"/>
    <xf numFmtId="9" fontId="0" fillId="0" borderId="0" xfId="2" applyFont="1" applyAlignment="1">
      <alignment horizontal="center"/>
    </xf>
    <xf numFmtId="9" fontId="0" fillId="0" borderId="7" xfId="2" applyFont="1" applyBorder="1"/>
    <xf numFmtId="9" fontId="0" fillId="0" borderId="3" xfId="2" applyFont="1" applyBorder="1"/>
    <xf numFmtId="9" fontId="0" fillId="0" borderId="5" xfId="2" applyFont="1" applyBorder="1"/>
    <xf numFmtId="0" fontId="0" fillId="0" borderId="14" xfId="0" applyBorder="1"/>
    <xf numFmtId="166" fontId="0" fillId="2" borderId="1" xfId="2" applyNumberFormat="1" applyFont="1" applyFill="1" applyBorder="1"/>
    <xf numFmtId="9" fontId="0" fillId="2" borderId="15" xfId="2" applyFont="1" applyFill="1" applyBorder="1"/>
    <xf numFmtId="165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167" fontId="0" fillId="0" borderId="9" xfId="1" applyNumberFormat="1" applyFont="1" applyBorder="1"/>
    <xf numFmtId="166" fontId="0" fillId="0" borderId="0" xfId="0" applyNumberFormat="1"/>
    <xf numFmtId="0" fontId="0" fillId="0" borderId="22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28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1" fontId="0" fillId="3" borderId="16" xfId="0" applyNumberFormat="1" applyFill="1" applyBorder="1" applyAlignment="1">
      <alignment horizontal="center" vertical="center"/>
    </xf>
    <xf numFmtId="11" fontId="0" fillId="3" borderId="17" xfId="0" applyNumberFormat="1" applyFill="1" applyBorder="1" applyAlignment="1">
      <alignment horizontal="center" vertical="center"/>
    </xf>
    <xf numFmtId="11" fontId="0" fillId="3" borderId="18" xfId="0" applyNumberFormat="1" applyFill="1" applyBorder="1" applyAlignment="1">
      <alignment horizontal="center" vertical="center"/>
    </xf>
    <xf numFmtId="11" fontId="0" fillId="3" borderId="19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20" xfId="0" applyNumberFormat="1" applyFill="1" applyBorder="1" applyAlignment="1">
      <alignment horizontal="center" vertical="center"/>
    </xf>
    <xf numFmtId="11" fontId="0" fillId="3" borderId="21" xfId="0" applyNumberFormat="1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731520</xdr:colOff>
      <xdr:row>5</xdr:row>
      <xdr:rowOff>129540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66700" y="236220"/>
          <a:ext cx="305562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4.2.3</a:t>
          </a:r>
          <a:endParaRPr lang="de-CH" sz="1100" b="0" i="0"/>
        </a:p>
      </xdr:txBody>
    </xdr:sp>
    <xdr:clientData/>
  </xdr:twoCellAnchor>
  <xdr:twoCellAnchor>
    <xdr:from>
      <xdr:col>1</xdr:col>
      <xdr:colOff>53340</xdr:colOff>
      <xdr:row>7</xdr:row>
      <xdr:rowOff>22860</xdr:rowOff>
    </xdr:from>
    <xdr:to>
      <xdr:col>4</xdr:col>
      <xdr:colOff>762000</xdr:colOff>
      <xdr:row>10</xdr:row>
      <xdr:rowOff>144780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66700" y="1303020"/>
          <a:ext cx="308610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Todesfall</a:t>
          </a:r>
          <a:r>
            <a:rPr lang="de-CH" sz="1100" baseline="0"/>
            <a:t> pro Personekilometer gemäss</a:t>
          </a:r>
        </a:p>
        <a:p>
          <a:r>
            <a:rPr lang="de-CH" sz="1100" i="1" baseline="0"/>
            <a:t>Risikovergleich ausgewählter Landesverkehrsmittel 2008-2017, BFS, 2019</a:t>
          </a:r>
          <a:endParaRPr lang="de-CH" sz="1100" i="1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769620</xdr:colOff>
      <xdr:row>26</xdr:row>
      <xdr:rowOff>160423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194560"/>
          <a:ext cx="3147060" cy="2804563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31</xdr:row>
      <xdr:rowOff>45720</xdr:rowOff>
    </xdr:from>
    <xdr:to>
      <xdr:col>4</xdr:col>
      <xdr:colOff>762000</xdr:colOff>
      <xdr:row>34</xdr:row>
      <xdr:rowOff>144780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228600" y="5349240"/>
          <a:ext cx="31242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Strassenmotorfahrzeuge in der Schweiz</a:t>
          </a:r>
          <a:r>
            <a:rPr lang="de-CH" sz="1100" baseline="0"/>
            <a:t> gemäss</a:t>
          </a:r>
        </a:p>
        <a:p>
          <a:r>
            <a:rPr lang="de-CH" sz="1100" i="1" baseline="0"/>
            <a:t> BFS – Motorfahrrad-Erhebung bei den Kantonen; BFS, ASTRA – Strassenfahrzeugbestand (MZF)</a:t>
          </a:r>
          <a:endParaRPr lang="de-CH" sz="1100" i="1"/>
        </a:p>
      </xdr:txBody>
    </xdr:sp>
    <xdr:clientData/>
  </xdr:twoCellAnchor>
  <xdr:twoCellAnchor editAs="oneCell">
    <xdr:from>
      <xdr:col>8</xdr:col>
      <xdr:colOff>147320</xdr:colOff>
      <xdr:row>30</xdr:row>
      <xdr:rowOff>25401</xdr:rowOff>
    </xdr:from>
    <xdr:to>
      <xdr:col>13</xdr:col>
      <xdr:colOff>63500</xdr:colOff>
      <xdr:row>51</xdr:row>
      <xdr:rowOff>51135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2920" y="5537201"/>
          <a:ext cx="4132580" cy="3759534"/>
        </a:xfrm>
        <a:prstGeom prst="rect">
          <a:avLst/>
        </a:prstGeom>
      </xdr:spPr>
    </xdr:pic>
    <xdr:clientData/>
  </xdr:twoCellAnchor>
  <xdr:oneCellAnchor>
    <xdr:from>
      <xdr:col>7</xdr:col>
      <xdr:colOff>213360</xdr:colOff>
      <xdr:row>25</xdr:row>
      <xdr:rowOff>114300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100-000009000000}"/>
                </a:ext>
              </a:extLst>
            </xdr:cNvPr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251460</xdr:colOff>
      <xdr:row>20</xdr:row>
      <xdr:rowOff>99061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100-00000A000000}"/>
                </a:ext>
              </a:extLst>
            </xdr:cNvPr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1394460</xdr:colOff>
      <xdr:row>20</xdr:row>
      <xdr:rowOff>15240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100-00000B000000}"/>
                </a:ext>
              </a:extLst>
            </xdr:cNvPr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403860</xdr:colOff>
      <xdr:row>22</xdr:row>
      <xdr:rowOff>68580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100-00000C000000}"/>
                </a:ext>
              </a:extLst>
            </xdr:cNvPr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1409700</xdr:colOff>
      <xdr:row>22</xdr:row>
      <xdr:rowOff>22860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100-00000D000000}"/>
                </a:ext>
              </a:extLst>
            </xdr:cNvPr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304799</xdr:colOff>
      <xdr:row>26</xdr:row>
      <xdr:rowOff>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100-00000E000000}"/>
                </a:ext>
              </a:extLst>
            </xdr:cNvPr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7</xdr:col>
      <xdr:colOff>236220</xdr:colOff>
      <xdr:row>21</xdr:row>
      <xdr:rowOff>99060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xmlns="" id="{00000000-0008-0000-0100-00000F000000}"/>
                </a:ext>
              </a:extLst>
            </xdr:cNvPr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317081</xdr:colOff>
      <xdr:row>22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xmlns="" id="{00000000-0008-0000-0100-000010000000}"/>
                </a:ext>
              </a:extLst>
            </xdr:cNvPr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twoCellAnchor>
    <xdr:from>
      <xdr:col>9</xdr:col>
      <xdr:colOff>33020</xdr:colOff>
      <xdr:row>5</xdr:row>
      <xdr:rowOff>48260</xdr:rowOff>
    </xdr:from>
    <xdr:to>
      <xdr:col>11</xdr:col>
      <xdr:colOff>886460</xdr:colOff>
      <xdr:row>10</xdr:row>
      <xdr:rowOff>132080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/>
      </xdr:nvSpPr>
      <xdr:spPr>
        <a:xfrm>
          <a:off x="6573520" y="937260"/>
          <a:ext cx="3152140" cy="972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Unfallzahlen</a:t>
          </a:r>
          <a:r>
            <a:rPr lang="de-CH" sz="1100" baseline="0"/>
            <a:t> der Schweiz für 2019:</a:t>
          </a:r>
          <a:endParaRPr lang="de-CH" sz="1100"/>
        </a:p>
        <a:p>
          <a:r>
            <a:rPr lang="de-CH" sz="1100"/>
            <a:t>Quelle:</a:t>
          </a:r>
        </a:p>
        <a:p>
          <a:r>
            <a:rPr lang="de-CH" sz="1100"/>
            <a:t>Strassenverkehrsunfall-Statistik</a:t>
          </a:r>
          <a:r>
            <a:rPr lang="de-CH" sz="1100" baseline="0"/>
            <a:t> </a:t>
          </a:r>
        </a:p>
        <a:p>
          <a:r>
            <a:rPr lang="de-CH" sz="1200"/>
            <a:t>Übersicht</a:t>
          </a:r>
          <a:r>
            <a:rPr lang="de-CH" sz="1200" baseline="0"/>
            <a:t>: Unfallfolgen</a:t>
          </a:r>
        </a:p>
        <a:p>
          <a:r>
            <a:rPr lang="de-CH" sz="1100"/>
            <a:t>ganze Schweiz; 2010</a:t>
          </a:r>
          <a:r>
            <a:rPr lang="de-CH" sz="1100" baseline="0"/>
            <a:t> - 2019</a:t>
          </a:r>
          <a:endParaRPr lang="de-CH" sz="1100"/>
        </a:p>
      </xdr:txBody>
    </xdr:sp>
    <xdr:clientData/>
  </xdr:twoCellAnchor>
  <xdr:oneCellAnchor>
    <xdr:from>
      <xdr:col>9</xdr:col>
      <xdr:colOff>373380</xdr:colOff>
      <xdr:row>27</xdr:row>
      <xdr:rowOff>99060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xmlns="" id="{00000000-0008-0000-0100-000013000000}"/>
                </a:ext>
              </a:extLst>
            </xdr:cNvPr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243840</xdr:colOff>
      <xdr:row>25</xdr:row>
      <xdr:rowOff>60960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xmlns="" id="{00000000-0008-0000-0100-000014000000}"/>
                </a:ext>
              </a:extLst>
            </xdr:cNvPr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1402080</xdr:colOff>
      <xdr:row>25</xdr:row>
      <xdr:rowOff>22860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xmlns="" id="{00000000-0008-0000-0100-000015000000}"/>
                </a:ext>
              </a:extLst>
            </xdr:cNvPr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1424940</xdr:colOff>
      <xdr:row>27</xdr:row>
      <xdr:rowOff>7620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xmlns="" id="{00000000-0008-0000-0100-000016000000}"/>
                </a:ext>
              </a:extLst>
            </xdr:cNvPr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129540</xdr:colOff>
      <xdr:row>19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xmlns="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137160</xdr:colOff>
      <xdr:row>20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xmlns="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20</xdr:row>
      <xdr:rowOff>175260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xmlns="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15240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xmlns="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114300</xdr:colOff>
      <xdr:row>24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xmlns="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99060</xdr:colOff>
      <xdr:row>25</xdr:row>
      <xdr:rowOff>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xmlns="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17</xdr:row>
      <xdr:rowOff>22860</xdr:rowOff>
    </xdr:from>
    <xdr:ext cx="52976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:a14="http://schemas.microsoft.com/office/drawing/2010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𝑈𝑛𝑓𝑎𝑙𝑙〗_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18</xdr:col>
      <xdr:colOff>38100</xdr:colOff>
      <xdr:row>14</xdr:row>
      <xdr:rowOff>22860</xdr:rowOff>
    </xdr:from>
    <xdr:ext cx="2324100" cy="502920"/>
    <xdr:sp macro="" textlink="">
      <xdr:nvSpPr>
        <xdr:cNvPr id="4" name="Textfeld 3"/>
        <xdr:cNvSpPr txBox="1"/>
      </xdr:nvSpPr>
      <xdr:spPr>
        <a:xfrm>
          <a:off x="13289280" y="2590800"/>
          <a:ext cx="2324100" cy="502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Zustand 2 (Sensitivitätsanalyse)</a:t>
          </a:r>
          <a:endParaRPr lang="de-CH">
            <a:effectLst/>
          </a:endParaRPr>
        </a:p>
        <a:p>
          <a:pPr algn="ctr"/>
          <a:r>
            <a:rPr lang="de-CH" sz="1100">
              <a:solidFill>
                <a:srgbClr val="FF0000"/>
              </a:solidFill>
            </a:rPr>
            <a:t>Erhöhung</a:t>
          </a:r>
          <a:r>
            <a:rPr lang="de-CH" sz="1100"/>
            <a:t> Unfallrisiko (Velo) um: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47" t="s">
        <v>13</v>
      </c>
      <c r="B3" s="48"/>
      <c r="C3" s="12"/>
      <c r="H3" s="59" t="s">
        <v>7</v>
      </c>
      <c r="I3" s="59"/>
      <c r="K3" s="13" t="s">
        <v>3</v>
      </c>
    </row>
    <row r="4" spans="1:14" x14ac:dyDescent="0.3">
      <c r="A4" s="5"/>
      <c r="B4" s="17"/>
      <c r="C4" s="12"/>
    </row>
    <row r="5" spans="1:14" x14ac:dyDescent="0.3">
      <c r="A5" s="5" t="s">
        <v>4</v>
      </c>
      <c r="B5" s="6">
        <f>1/828000000</f>
        <v>1.2077294685990338E-9</v>
      </c>
      <c r="H5" s="3" t="s">
        <v>0</v>
      </c>
      <c r="I5" s="18">
        <v>4623952</v>
      </c>
      <c r="K5" s="9">
        <f>I5/I10</f>
        <v>0.86131268843739039</v>
      </c>
    </row>
    <row r="6" spans="1:14" x14ac:dyDescent="0.3">
      <c r="A6" s="5"/>
      <c r="B6" s="6"/>
      <c r="H6" s="5"/>
      <c r="I6" s="6"/>
      <c r="K6" s="10"/>
    </row>
    <row r="7" spans="1:14" x14ac:dyDescent="0.3">
      <c r="A7" s="5" t="s">
        <v>5</v>
      </c>
      <c r="B7" s="6">
        <f>1/33000000</f>
        <v>3.0303030303030305E-8</v>
      </c>
      <c r="H7" s="5" t="s">
        <v>1</v>
      </c>
      <c r="I7" s="6">
        <v>744542</v>
      </c>
      <c r="K7" s="10">
        <f>I7/I10</f>
        <v>0.13868731156260955</v>
      </c>
    </row>
    <row r="8" spans="1:14" x14ac:dyDescent="0.3">
      <c r="A8" s="5"/>
      <c r="B8" s="6"/>
      <c r="H8" s="5"/>
      <c r="I8" s="6"/>
      <c r="K8" s="10"/>
    </row>
    <row r="9" spans="1:14" x14ac:dyDescent="0.3">
      <c r="A9" s="7" t="s">
        <v>6</v>
      </c>
      <c r="B9" s="8">
        <f>1/73000000</f>
        <v>1.3698630136986301E-8</v>
      </c>
      <c r="H9" s="5"/>
      <c r="I9" s="6"/>
      <c r="K9" s="10"/>
    </row>
    <row r="10" spans="1:14" x14ac:dyDescent="0.3">
      <c r="H10" s="15" t="s">
        <v>2</v>
      </c>
      <c r="I10" s="14">
        <f>I7+I5</f>
        <v>5368494</v>
      </c>
      <c r="K10" s="11">
        <f>I10/I10</f>
        <v>1</v>
      </c>
    </row>
    <row r="13" spans="1:14" x14ac:dyDescent="0.3">
      <c r="A13" s="3"/>
      <c r="B13" s="18"/>
      <c r="C13" s="4"/>
      <c r="N13">
        <f>B14/K16</f>
        <v>1.5678257063780208E-6</v>
      </c>
    </row>
    <row r="14" spans="1:14" x14ac:dyDescent="0.3">
      <c r="A14" s="20"/>
      <c r="B14" s="38">
        <f>K5*B5 + K7*B7</f>
        <v>5.2428785204316568E-9</v>
      </c>
      <c r="C14" s="6"/>
      <c r="H14" s="59" t="s">
        <v>8</v>
      </c>
      <c r="I14" s="59"/>
      <c r="K14" s="13" t="s">
        <v>3</v>
      </c>
    </row>
    <row r="15" spans="1:14" x14ac:dyDescent="0.3">
      <c r="A15" s="5"/>
      <c r="B15" s="2"/>
      <c r="C15" s="6"/>
    </row>
    <row r="16" spans="1:14" x14ac:dyDescent="0.3">
      <c r="A16" s="5"/>
      <c r="B16" s="2"/>
      <c r="C16" s="6"/>
      <c r="G16" s="51" t="s">
        <v>9</v>
      </c>
      <c r="H16" s="52"/>
      <c r="I16" s="4">
        <v>179</v>
      </c>
      <c r="K16" s="9">
        <f>I16/I22</f>
        <v>3.3440442385293677E-3</v>
      </c>
      <c r="N16">
        <f>B25/K16</f>
        <v>4.0964261115787859E-6</v>
      </c>
    </row>
    <row r="17" spans="1:14" x14ac:dyDescent="0.3">
      <c r="A17" s="5"/>
      <c r="B17" s="38">
        <f>N13*K18</f>
        <v>1.0116705256743542E-7</v>
      </c>
      <c r="C17" s="6"/>
      <c r="G17" s="49"/>
      <c r="H17" s="50"/>
      <c r="I17" s="55"/>
      <c r="K17" s="10"/>
    </row>
    <row r="18" spans="1:14" x14ac:dyDescent="0.3">
      <c r="A18" s="5"/>
      <c r="B18" s="2"/>
      <c r="C18" s="6"/>
      <c r="G18" s="49" t="s">
        <v>10</v>
      </c>
      <c r="H18" s="50"/>
      <c r="I18" s="6">
        <v>3454</v>
      </c>
      <c r="K18" s="32">
        <f>I18/I22</f>
        <v>6.4526976535644889E-2</v>
      </c>
    </row>
    <row r="19" spans="1:14" x14ac:dyDescent="0.3">
      <c r="A19" s="5"/>
      <c r="B19" s="2"/>
      <c r="C19" s="6"/>
      <c r="G19" s="49"/>
      <c r="H19" s="50"/>
      <c r="I19" s="55"/>
      <c r="K19" s="10"/>
    </row>
    <row r="20" spans="1:14" x14ac:dyDescent="0.3">
      <c r="A20" s="5"/>
      <c r="B20" s="38">
        <f>N13*K20</f>
        <v>1.4614157752901537E-6</v>
      </c>
      <c r="C20" s="6"/>
      <c r="G20" s="49" t="s">
        <v>11</v>
      </c>
      <c r="H20" s="50"/>
      <c r="I20" s="6">
        <v>49895</v>
      </c>
      <c r="K20" s="10">
        <f>I20/I22</f>
        <v>0.93212897922582572</v>
      </c>
    </row>
    <row r="21" spans="1:14" x14ac:dyDescent="0.3">
      <c r="A21" s="5"/>
      <c r="B21" s="2"/>
      <c r="C21" s="6"/>
      <c r="G21" s="56"/>
      <c r="H21" s="57"/>
      <c r="I21" s="58"/>
      <c r="K21" s="10"/>
    </row>
    <row r="22" spans="1:14" x14ac:dyDescent="0.3">
      <c r="A22" s="7"/>
      <c r="B22" s="19"/>
      <c r="C22" s="8"/>
      <c r="G22" s="53" t="s">
        <v>12</v>
      </c>
      <c r="H22" s="54"/>
      <c r="I22" s="14">
        <f>I20+I18+I16</f>
        <v>53528</v>
      </c>
      <c r="K22" s="11">
        <f>K20+K18+K16</f>
        <v>1</v>
      </c>
    </row>
    <row r="24" spans="1:14" x14ac:dyDescent="0.3">
      <c r="A24" s="3"/>
      <c r="B24" s="18"/>
      <c r="C24" s="4"/>
      <c r="N24">
        <f>15000*0.06*1.6*365</f>
        <v>525600</v>
      </c>
    </row>
    <row r="25" spans="1:14" x14ac:dyDescent="0.3">
      <c r="A25" s="5"/>
      <c r="B25" s="39">
        <f>B9</f>
        <v>1.3698630136986301E-8</v>
      </c>
      <c r="C25" s="6"/>
    </row>
    <row r="26" spans="1:14" x14ac:dyDescent="0.3">
      <c r="A26" s="5"/>
      <c r="B26" s="2"/>
      <c r="C26" s="6"/>
    </row>
    <row r="27" spans="1:14" x14ac:dyDescent="0.3">
      <c r="A27" s="5"/>
      <c r="B27" s="2"/>
      <c r="C27" s="6"/>
    </row>
    <row r="28" spans="1:14" x14ac:dyDescent="0.3">
      <c r="A28" s="5"/>
      <c r="B28" s="38">
        <f>N16*K18</f>
        <v>2.6432999158184737E-7</v>
      </c>
      <c r="C28" s="6"/>
      <c r="E28" s="46"/>
      <c r="F28" s="46"/>
    </row>
    <row r="29" spans="1:14" x14ac:dyDescent="0.3">
      <c r="A29" s="5"/>
      <c r="B29" s="2"/>
      <c r="C29" s="6"/>
    </row>
    <row r="30" spans="1:14" x14ac:dyDescent="0.3">
      <c r="A30" s="5"/>
      <c r="B30" s="2"/>
      <c r="C30" s="6"/>
    </row>
    <row r="31" spans="1:14" x14ac:dyDescent="0.3">
      <c r="A31" s="5"/>
      <c r="B31" s="38">
        <f>N16*K20</f>
        <v>3.8183974898599521E-6</v>
      </c>
      <c r="C31" s="6"/>
    </row>
    <row r="32" spans="1:14" x14ac:dyDescent="0.3">
      <c r="A32" s="5"/>
      <c r="B32" s="2"/>
      <c r="C32" s="6"/>
    </row>
    <row r="33" spans="1:3" x14ac:dyDescent="0.3">
      <c r="A33" s="7"/>
      <c r="B33" s="19"/>
      <c r="C33" s="8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tabSelected="1" showWhiteSpace="0" topLeftCell="E12" zoomScaleNormal="100" workbookViewId="0">
      <selection activeCell="U40" sqref="U40"/>
    </sheetView>
  </sheetViews>
  <sheetFormatPr baseColWidth="10" defaultRowHeight="14.4" x14ac:dyDescent="0.3"/>
  <cols>
    <col min="1" max="1" width="3.109375" customWidth="1"/>
    <col min="5" max="5" width="14" customWidth="1"/>
    <col min="6" max="6" width="14.5546875" customWidth="1"/>
    <col min="7" max="7" width="15.44140625" customWidth="1"/>
    <col min="8" max="8" width="18.109375" customWidth="1"/>
    <col min="9" max="9" width="3" customWidth="1"/>
    <col min="10" max="10" width="12.5546875" customWidth="1"/>
    <col min="11" max="11" width="21" customWidth="1"/>
    <col min="12" max="12" width="13.5546875" customWidth="1"/>
    <col min="14" max="14" width="2.5546875" customWidth="1"/>
    <col min="18" max="18" width="1.77734375" customWidth="1"/>
  </cols>
  <sheetData>
    <row r="2" spans="2:21" x14ac:dyDescent="0.3">
      <c r="B2" s="46"/>
      <c r="C2" s="46"/>
      <c r="D2" s="46"/>
      <c r="E2" s="46"/>
    </row>
    <row r="3" spans="2:21" x14ac:dyDescent="0.3">
      <c r="B3" s="46"/>
      <c r="C3" s="46"/>
      <c r="D3" s="46"/>
      <c r="E3" s="46"/>
    </row>
    <row r="4" spans="2:21" x14ac:dyDescent="0.3">
      <c r="B4" s="46"/>
      <c r="C4" s="46"/>
      <c r="D4" s="46"/>
      <c r="E4" s="46"/>
    </row>
    <row r="5" spans="2:21" x14ac:dyDescent="0.3">
      <c r="B5" s="46"/>
      <c r="C5" s="46"/>
      <c r="D5" s="46"/>
      <c r="E5" s="46"/>
    </row>
    <row r="6" spans="2:21" x14ac:dyDescent="0.3">
      <c r="B6" s="46"/>
      <c r="C6" s="46"/>
      <c r="D6" s="46"/>
      <c r="E6" s="46"/>
      <c r="J6" s="46"/>
      <c r="K6" s="46"/>
      <c r="L6" s="46"/>
    </row>
    <row r="7" spans="2:21" x14ac:dyDescent="0.3">
      <c r="J7" s="46"/>
      <c r="K7" s="46"/>
      <c r="L7" s="46"/>
    </row>
    <row r="8" spans="2:21" x14ac:dyDescent="0.3">
      <c r="B8" s="46"/>
      <c r="C8" s="46"/>
      <c r="D8" s="46"/>
      <c r="E8" s="46"/>
      <c r="J8" s="46"/>
      <c r="K8" s="46"/>
      <c r="L8" s="46"/>
    </row>
    <row r="9" spans="2:21" x14ac:dyDescent="0.3">
      <c r="B9" s="46"/>
      <c r="C9" s="46"/>
      <c r="D9" s="46"/>
      <c r="E9" s="46"/>
      <c r="J9" s="46"/>
      <c r="K9" s="46"/>
      <c r="L9" s="46"/>
    </row>
    <row r="10" spans="2:21" x14ac:dyDescent="0.3">
      <c r="B10" s="46"/>
      <c r="C10" s="46"/>
      <c r="D10" s="46"/>
      <c r="E10" s="46"/>
      <c r="J10" s="46"/>
      <c r="K10" s="46"/>
      <c r="L10" s="46"/>
    </row>
    <row r="11" spans="2:21" x14ac:dyDescent="0.3">
      <c r="B11" s="46"/>
      <c r="C11" s="46"/>
      <c r="D11" s="46"/>
      <c r="E11" s="46"/>
      <c r="J11" s="46"/>
      <c r="K11" s="46"/>
      <c r="L11" s="46"/>
    </row>
    <row r="13" spans="2:21" x14ac:dyDescent="0.3">
      <c r="F13" s="53" t="s">
        <v>18</v>
      </c>
      <c r="G13" s="54"/>
      <c r="H13" s="69"/>
      <c r="J13" s="53" t="s">
        <v>19</v>
      </c>
      <c r="K13" s="54"/>
      <c r="L13" s="1">
        <v>179</v>
      </c>
      <c r="M13" s="27">
        <f>L13/L19</f>
        <v>3.3440442385293677E-3</v>
      </c>
    </row>
    <row r="14" spans="2:21" ht="15" thickBot="1" x14ac:dyDescent="0.35">
      <c r="F14" s="53"/>
      <c r="G14" s="54"/>
      <c r="H14" s="69"/>
      <c r="J14" s="53"/>
      <c r="K14" s="54"/>
      <c r="L14" s="54"/>
      <c r="M14" s="28"/>
    </row>
    <row r="15" spans="2:21" x14ac:dyDescent="0.3">
      <c r="F15" s="53" t="s">
        <v>15</v>
      </c>
      <c r="G15" s="69"/>
      <c r="H15" s="1">
        <f>1/828000000</f>
        <v>1.2077294685990338E-9</v>
      </c>
      <c r="J15" s="56" t="s">
        <v>20</v>
      </c>
      <c r="K15" s="57"/>
      <c r="L15" s="1">
        <v>3454</v>
      </c>
      <c r="M15" s="27">
        <f>L15/L19</f>
        <v>6.4526976535644889E-2</v>
      </c>
      <c r="S15" s="60"/>
      <c r="T15" s="61"/>
      <c r="U15" s="62"/>
    </row>
    <row r="16" spans="2:21" x14ac:dyDescent="0.3">
      <c r="F16" s="53"/>
      <c r="G16" s="54"/>
      <c r="H16" s="69"/>
      <c r="J16" s="49"/>
      <c r="K16" s="50"/>
      <c r="L16" s="50"/>
      <c r="M16" s="28"/>
      <c r="S16" s="63"/>
      <c r="T16" s="64"/>
      <c r="U16" s="65"/>
    </row>
    <row r="17" spans="2:21" ht="15" thickBot="1" x14ac:dyDescent="0.35">
      <c r="F17" s="53" t="s">
        <v>14</v>
      </c>
      <c r="G17" s="69"/>
      <c r="H17" s="1">
        <f>1/73000000</f>
        <v>1.3698630136986301E-8</v>
      </c>
      <c r="J17" s="82" t="s">
        <v>21</v>
      </c>
      <c r="K17" s="83"/>
      <c r="L17" s="1">
        <v>49895</v>
      </c>
      <c r="M17" s="27">
        <f>L17/L19</f>
        <v>0.93212897922582572</v>
      </c>
      <c r="S17" s="66"/>
      <c r="T17" s="67"/>
      <c r="U17" s="68"/>
    </row>
    <row r="18" spans="2:21" ht="15" thickBot="1" x14ac:dyDescent="0.35">
      <c r="F18" s="81"/>
      <c r="G18" s="81"/>
      <c r="H18" s="81"/>
      <c r="J18" s="82"/>
      <c r="K18" s="83"/>
      <c r="L18" s="87"/>
      <c r="Q18" s="88"/>
      <c r="S18" s="44" t="s">
        <v>22</v>
      </c>
      <c r="T18" s="44" t="s">
        <v>23</v>
      </c>
      <c r="U18" s="44" t="s">
        <v>24</v>
      </c>
    </row>
    <row r="19" spans="2:21" ht="15" thickBot="1" x14ac:dyDescent="0.35">
      <c r="F19" s="79" t="s">
        <v>5</v>
      </c>
      <c r="G19" s="80"/>
      <c r="H19" s="1">
        <f>1/33000000</f>
        <v>3.0303030303030305E-8</v>
      </c>
      <c r="J19" s="51" t="s">
        <v>12</v>
      </c>
      <c r="K19" s="52"/>
      <c r="L19" s="9">
        <f>L17+L15+L13</f>
        <v>53528</v>
      </c>
      <c r="M19" s="33"/>
      <c r="Q19" s="89"/>
      <c r="S19" s="43">
        <v>0</v>
      </c>
      <c r="T19" s="45">
        <v>0.2</v>
      </c>
      <c r="U19" s="43">
        <v>0.1</v>
      </c>
    </row>
    <row r="20" spans="2:21" ht="15" thickBot="1" x14ac:dyDescent="0.35">
      <c r="F20" s="29"/>
      <c r="G20" s="29"/>
      <c r="H20" s="2"/>
      <c r="J20" s="30"/>
      <c r="K20" s="30"/>
      <c r="L20" s="31"/>
      <c r="P20" s="40">
        <f>F22</f>
        <v>1.3698630136986301E-8</v>
      </c>
      <c r="Q20" s="40"/>
      <c r="S20" s="42">
        <f>P20</f>
        <v>1.3698630136986301E-8</v>
      </c>
      <c r="T20" s="42">
        <f>P20+(0.2*P20)</f>
        <v>1.6438356164383561E-8</v>
      </c>
      <c r="U20" s="42">
        <f>P20+(0.1*P20)</f>
        <v>1.5068493150684933E-8</v>
      </c>
    </row>
    <row r="21" spans="2:21" ht="15" thickBot="1" x14ac:dyDescent="0.35">
      <c r="J21" s="70">
        <f>(F22/M13)*M15</f>
        <v>2.6432999158184737E-7</v>
      </c>
      <c r="K21" s="71"/>
      <c r="L21" s="72"/>
      <c r="P21" s="40">
        <f>J21</f>
        <v>2.6432999158184737E-7</v>
      </c>
      <c r="Q21" s="40"/>
      <c r="S21" s="42">
        <f>P21</f>
        <v>2.6432999158184737E-7</v>
      </c>
      <c r="T21" s="42">
        <f t="shared" ref="T21:T22" si="0">P21+(0.2*P21)</f>
        <v>3.1719598989821684E-7</v>
      </c>
      <c r="U21" s="42">
        <f t="shared" ref="U21:U22" si="1">P21+(0.1*P21)</f>
        <v>2.9076299074003213E-7</v>
      </c>
    </row>
    <row r="22" spans="2:21" ht="15" thickBot="1" x14ac:dyDescent="0.35">
      <c r="F22" s="70">
        <f>H17</f>
        <v>1.3698630136986301E-8</v>
      </c>
      <c r="G22" s="71"/>
      <c r="H22" s="72"/>
      <c r="J22" s="76"/>
      <c r="K22" s="77"/>
      <c r="L22" s="78"/>
      <c r="M22" s="2"/>
      <c r="N22" s="2"/>
      <c r="P22" s="40">
        <f>J23</f>
        <v>3.8183974898599521E-6</v>
      </c>
      <c r="Q22" s="40"/>
      <c r="S22" s="42">
        <f>P22</f>
        <v>3.8183974898599521E-6</v>
      </c>
      <c r="T22" s="42">
        <f t="shared" si="0"/>
        <v>4.5820769878319424E-6</v>
      </c>
      <c r="U22" s="42">
        <f t="shared" si="1"/>
        <v>4.2002372388459477E-6</v>
      </c>
    </row>
    <row r="23" spans="2:21" ht="15" thickBot="1" x14ac:dyDescent="0.35">
      <c r="F23" s="73"/>
      <c r="G23" s="74"/>
      <c r="H23" s="75"/>
      <c r="J23" s="70">
        <f>(F22/M13)*M17</f>
        <v>3.8183974898599521E-6</v>
      </c>
      <c r="K23" s="71"/>
      <c r="L23" s="72"/>
      <c r="M23" s="16"/>
      <c r="N23" s="2"/>
      <c r="S23" s="84" t="s">
        <v>26</v>
      </c>
      <c r="T23" s="85"/>
      <c r="U23" s="86"/>
    </row>
    <row r="24" spans="2:21" ht="15" thickBot="1" x14ac:dyDescent="0.35">
      <c r="F24" s="76"/>
      <c r="G24" s="77"/>
      <c r="H24" s="78"/>
      <c r="J24" s="76"/>
      <c r="K24" s="77"/>
      <c r="L24" s="78"/>
      <c r="M24" s="16"/>
      <c r="N24" s="2"/>
      <c r="P24" s="40">
        <f>F26</f>
        <v>5.2428785204316568E-9</v>
      </c>
      <c r="Q24" s="40"/>
      <c r="S24" s="41" t="s">
        <v>25</v>
      </c>
      <c r="T24" s="41" t="s">
        <v>25</v>
      </c>
      <c r="U24" s="42">
        <f>P24-(0.1*P24)</f>
        <v>4.7185906683884915E-9</v>
      </c>
    </row>
    <row r="25" spans="2:21" ht="15" thickBot="1" x14ac:dyDescent="0.35">
      <c r="F25" s="37"/>
      <c r="G25" s="34"/>
      <c r="H25" s="34"/>
      <c r="I25" s="2"/>
      <c r="J25" s="35"/>
      <c r="K25" s="36"/>
      <c r="L25" s="36"/>
      <c r="M25" s="2"/>
      <c r="N25" s="2"/>
      <c r="P25" s="40">
        <f>J26</f>
        <v>1.0116705256743542E-7</v>
      </c>
      <c r="Q25" s="40"/>
      <c r="S25" s="41" t="s">
        <v>25</v>
      </c>
      <c r="T25" s="41" t="s">
        <v>25</v>
      </c>
      <c r="U25" s="42">
        <f>P25-(0.1*P25)</f>
        <v>9.105034731069187E-8</v>
      </c>
    </row>
    <row r="26" spans="2:21" ht="15" thickBot="1" x14ac:dyDescent="0.35">
      <c r="F26" s="70">
        <f>H15*H32+H19*H34</f>
        <v>5.2428785204316568E-9</v>
      </c>
      <c r="G26" s="71"/>
      <c r="H26" s="72"/>
      <c r="J26" s="70">
        <f>(F26/M13)*M15</f>
        <v>1.0116705256743542E-7</v>
      </c>
      <c r="K26" s="71"/>
      <c r="L26" s="72"/>
      <c r="M26" s="2"/>
      <c r="N26" s="2"/>
      <c r="P26" s="40">
        <f>J28</f>
        <v>1.4614157752901537E-6</v>
      </c>
      <c r="Q26" s="40"/>
      <c r="S26" s="41" t="s">
        <v>25</v>
      </c>
      <c r="T26" s="41" t="s">
        <v>25</v>
      </c>
      <c r="U26" s="42">
        <f>P26-(0.1*P26)</f>
        <v>1.3152741977611383E-6</v>
      </c>
    </row>
    <row r="27" spans="2:21" ht="15" thickBot="1" x14ac:dyDescent="0.35">
      <c r="F27" s="73"/>
      <c r="G27" s="74"/>
      <c r="H27" s="75"/>
      <c r="J27" s="76"/>
      <c r="K27" s="77"/>
      <c r="L27" s="78"/>
      <c r="M27" s="16"/>
      <c r="N27" s="2"/>
      <c r="S27" s="43">
        <v>0</v>
      </c>
      <c r="T27" s="43">
        <v>0</v>
      </c>
      <c r="U27" s="43">
        <v>0.1</v>
      </c>
    </row>
    <row r="28" spans="2:21" ht="15" thickBot="1" x14ac:dyDescent="0.35">
      <c r="F28" s="76"/>
      <c r="G28" s="77"/>
      <c r="H28" s="78"/>
      <c r="J28" s="70">
        <f>(F26/M13)*M17</f>
        <v>1.4614157752901537E-6</v>
      </c>
      <c r="K28" s="71"/>
      <c r="L28" s="72"/>
      <c r="M28" s="2"/>
      <c r="N28" s="2"/>
    </row>
    <row r="29" spans="2:21" ht="15" thickBot="1" x14ac:dyDescent="0.35">
      <c r="J29" s="76"/>
      <c r="K29" s="77"/>
      <c r="L29" s="78"/>
      <c r="M29" s="2"/>
      <c r="N29" s="2"/>
    </row>
    <row r="30" spans="2:21" x14ac:dyDescent="0.3">
      <c r="L30" s="2"/>
      <c r="M30" s="16"/>
      <c r="N30" s="2"/>
    </row>
    <row r="31" spans="2:21" x14ac:dyDescent="0.3">
      <c r="H31" s="22" t="s">
        <v>17</v>
      </c>
      <c r="L31" s="2"/>
      <c r="M31" s="2"/>
      <c r="N31" s="2"/>
    </row>
    <row r="32" spans="2:21" x14ac:dyDescent="0.3">
      <c r="B32" s="46"/>
      <c r="C32" s="46"/>
      <c r="D32" s="46"/>
      <c r="E32" s="46"/>
      <c r="F32" s="3" t="s">
        <v>15</v>
      </c>
      <c r="G32" s="18">
        <v>4623952</v>
      </c>
      <c r="H32" s="24">
        <f>G32/G36</f>
        <v>0.86131268843739039</v>
      </c>
      <c r="L32" s="2"/>
      <c r="M32" s="2"/>
      <c r="N32" s="2"/>
    </row>
    <row r="33" spans="2:10" x14ac:dyDescent="0.3">
      <c r="B33" s="46"/>
      <c r="C33" s="46"/>
      <c r="D33" s="46"/>
      <c r="E33" s="46"/>
      <c r="F33" s="5"/>
      <c r="G33" s="2"/>
      <c r="H33" s="6"/>
    </row>
    <row r="34" spans="2:10" x14ac:dyDescent="0.3">
      <c r="B34" s="46"/>
      <c r="C34" s="46"/>
      <c r="D34" s="46"/>
      <c r="E34" s="46"/>
      <c r="F34" s="5" t="s">
        <v>1</v>
      </c>
      <c r="G34" s="2">
        <v>744542</v>
      </c>
      <c r="H34" s="25">
        <f>G34/G36</f>
        <v>0.13868731156260955</v>
      </c>
    </row>
    <row r="35" spans="2:10" x14ac:dyDescent="0.3">
      <c r="B35" s="46"/>
      <c r="C35" s="46"/>
      <c r="D35" s="46"/>
      <c r="E35" s="46"/>
      <c r="F35" s="5"/>
      <c r="G35" s="2"/>
      <c r="H35" s="8"/>
    </row>
    <row r="36" spans="2:10" x14ac:dyDescent="0.3">
      <c r="F36" s="21" t="s">
        <v>16</v>
      </c>
      <c r="G36" s="26">
        <f>G34+G32</f>
        <v>5368494</v>
      </c>
      <c r="H36" s="23">
        <f>G36/G36</f>
        <v>1</v>
      </c>
    </row>
    <row r="37" spans="2:10" x14ac:dyDescent="0.3">
      <c r="G37" s="18"/>
      <c r="H37" s="18"/>
      <c r="J37" s="2"/>
    </row>
  </sheetData>
  <mergeCells count="27">
    <mergeCell ref="S23:U23"/>
    <mergeCell ref="J18:L18"/>
    <mergeCell ref="Q18:Q19"/>
    <mergeCell ref="J28:L29"/>
    <mergeCell ref="F22:H24"/>
    <mergeCell ref="J19:K19"/>
    <mergeCell ref="J13:K13"/>
    <mergeCell ref="J14:L14"/>
    <mergeCell ref="J15:K15"/>
    <mergeCell ref="J16:L16"/>
    <mergeCell ref="J17:K17"/>
    <mergeCell ref="S15:U17"/>
    <mergeCell ref="B2:E6"/>
    <mergeCell ref="B8:E11"/>
    <mergeCell ref="F16:H16"/>
    <mergeCell ref="B32:E35"/>
    <mergeCell ref="F26:H28"/>
    <mergeCell ref="F13:H13"/>
    <mergeCell ref="F14:H14"/>
    <mergeCell ref="F15:G15"/>
    <mergeCell ref="F17:G17"/>
    <mergeCell ref="F19:G19"/>
    <mergeCell ref="F18:H18"/>
    <mergeCell ref="J6:L11"/>
    <mergeCell ref="J23:L24"/>
    <mergeCell ref="J21:L22"/>
    <mergeCell ref="J26:L27"/>
  </mergeCells>
  <pageMargins left="0.7" right="0.7" top="0.78740157499999996" bottom="0.78740157499999996" header="0.3" footer="0.3"/>
  <pageSetup paperSize="9" scale="49" orientation="landscape" r:id="rId1"/>
  <headerFooter>
    <oddHeader>&amp;CUnfallrisiko Schätzung</oddHeader>
  </headerFooter>
  <rowBreaks count="1" manualBreakCount="1">
    <brk id="63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2020-05-12T13:45:15Z</cp:lastPrinted>
  <dcterms:created xsi:type="dcterms:W3CDTF">2020-04-05T10:27:39Z</dcterms:created>
  <dcterms:modified xsi:type="dcterms:W3CDTF">2020-05-12T13:46:33Z</dcterms:modified>
</cp:coreProperties>
</file>