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微信\xwechat_files\wxid_zxwmsuqw4qi729_d4c6\msg\file\2026-09\"/>
    </mc:Choice>
  </mc:AlternateContent>
  <bookViews>
    <workbookView windowWidth="27945" windowHeight="11925" tabRatio="915" firstSheet="1" activeTab="1"/>
  </bookViews>
  <sheets>
    <sheet name="说明" sheetId="1" r:id="rId1"/>
    <sheet name="1现金流水总表" sheetId="2" r:id="rId2"/>
    <sheet name="2 科目表" sheetId="10" r:id="rId3"/>
    <sheet name="3会计分录表" sheetId="3" r:id="rId4"/>
    <sheet name="4 凭证汇总" sheetId="4" r:id="rId5"/>
    <sheet name="5科目余额表表 " sheetId="5" r:id="rId6"/>
    <sheet name="6资产负债表" sheetId="6" r:id="rId7"/>
    <sheet name="7利润表" sheetId="7" r:id="rId8"/>
    <sheet name="8损益表" sheetId="8" r:id="rId9"/>
    <sheet name="9现金流量表" sheetId="11" r:id="rId10"/>
    <sheet name="10补充资料" sheetId="13" r:id="rId11"/>
    <sheet name="11经营报表" sheetId="12" r:id="rId12"/>
  </sheets>
  <externalReferences>
    <externalReference r:id="rId13"/>
    <externalReference r:id="rId14"/>
  </externalReferences>
  <definedNames>
    <definedName name="_xlnm._FilterDatabase" localSheetId="1" hidden="1">'1现金流水总表'!$A$1:$I$2727</definedName>
    <definedName name="_xlnm._FilterDatabase" localSheetId="2" hidden="1">'2 科目表'!$A$1:$I$288</definedName>
    <definedName name="_xlnm._FilterDatabase" localSheetId="3" hidden="1">'3会计分录表'!$A$1:$J$273</definedName>
    <definedName name="_xlnm._FilterDatabase" localSheetId="4" hidden="1">'4 凭证汇总'!$A$1:$L$37</definedName>
    <definedName name="_xlnm._FilterDatabase" localSheetId="6" hidden="1">'6资产负债表'!$A$1:$I$78</definedName>
    <definedName name="报表月份">[2]参数设置!$B$6</definedName>
    <definedName name="本位币">[2]参数设置!$B$4</definedName>
    <definedName name="本位币名">[2]参数设置!$B$8</definedName>
    <definedName name="单位表">[2]参数设置!$T$11:$T$211</definedName>
    <definedName name="汇率币种头">[2]月度汇率!$B$5:$I$5</definedName>
    <definedName name="汇率月份">[2]月度汇率!$A$6:$A$25</definedName>
    <definedName name="记账汇率区">[2]月度汇率!$B$6:$I$25</definedName>
    <definedName name="类别表">[2]参数设置!$O$11:$O$48</definedName>
    <definedName name="类别属性">[2]参数设置!$P$11:$P$48</definedName>
    <definedName name="起始月份">[2]参数设置!$B$3</definedName>
    <definedName name="项目表">[2]参数设置!$R$11:$R$51</definedName>
    <definedName name="账户币种">[2]参数设置!$E$11:$E$41</definedName>
    <definedName name="账户名">[2]参数设置!$C$11:$C$41</definedName>
    <definedName name="账户期初">[2]参数设置!$G$11:$G$41</definedName>
    <definedName name="账户期初本位">[2]参数设置!$I$11:$I$41</definedName>
    <definedName name="账户银行">[2]参数设置!$B$11:$B$41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<sst xmlns="http://schemas.openxmlformats.org/spreadsheetml/2006/main" count="15125" uniqueCount="3167">
  <si>
    <t>流水录入 · 全套表只有这一张要填（本版账期 2025-05 ~ 2026-08，五个账户全量合并）</t>
  </si>
  <si>
    <t>选账户名称 → 银行、币种、汇率自动带出来；收入和支出分两列，只填一个。银行有实际成交价（购汇、结汇）就填「实际成交汇率」，它优先于当月记账汇率。最后一列「核对」会自己挑毛病，红字是错、琥珀字是待办。</t>
  </si>
  <si>
    <t>账期由【参数设置】B3「起始月份」决定，共 16 个月。银行、币种、汇率自动带出；收入和支出分两列，只填一个。</t>
  </si>
  <si>
    <t>日期 ★</t>
  </si>
  <si>
    <t>账户名称 ★</t>
  </si>
  <si>
    <t>银行</t>
  </si>
  <si>
    <t>币种</t>
  </si>
  <si>
    <t>收/支类别 ★</t>
  </si>
  <si>
    <t>类别属性</t>
  </si>
  <si>
    <t>摘要</t>
  </si>
  <si>
    <t>收入金额(原币)</t>
  </si>
  <si>
    <t>支出金额(原币)</t>
  </si>
  <si>
    <t>实际成交汇率
(选填)</t>
  </si>
  <si>
    <t>应用汇率</t>
  </si>
  <si>
    <t>原币净额</t>
  </si>
  <si>
    <t>账户余额(原币)</t>
  </si>
  <si>
    <t>项目/业务</t>
  </si>
  <si>
    <t>往来单位</t>
  </si>
  <si>
    <t>备注</t>
  </si>
  <si>
    <t>核对</t>
  </si>
  <si>
    <t>人民币现金</t>
  </si>
  <si>
    <t>工程款 / 在建工程</t>
  </si>
  <si>
    <t>支付67号矿井溢价款人民币100万</t>
  </si>
  <si>
    <t>基建工程</t>
  </si>
  <si>
    <t>差旅费</t>
  </si>
  <si>
    <t>支眭相和差旅费人民币13202+2457</t>
  </si>
  <si>
    <t>行政后勤</t>
  </si>
  <si>
    <t>招待费</t>
  </si>
  <si>
    <t>支郭冬购买烟酒招待费，转账+现金人民币3000</t>
  </si>
  <si>
    <t>郭冬</t>
  </si>
  <si>
    <t>美元现金</t>
  </si>
  <si>
    <t>房租</t>
  </si>
  <si>
    <t>李成远总支房租</t>
  </si>
  <si>
    <t>李成远</t>
  </si>
  <si>
    <t>苏姆现金</t>
  </si>
  <si>
    <t>支5.18号餐费998800、5.21号餐费258500</t>
  </si>
  <si>
    <t>李伟忠总支3个人房费（含杨金江）</t>
  </si>
  <si>
    <t>李伟忠/杨金江</t>
  </si>
  <si>
    <t>食堂 / 生活物资</t>
  </si>
  <si>
    <t>支25年5-17到5-21费用明细：住宿、租车费、水果餐费、招待费1546万苏姆，其中住宿费</t>
  </si>
  <si>
    <t>支买水果、小吃等餐费</t>
  </si>
  <si>
    <t>购汇/结汇</t>
  </si>
  <si>
    <t>支人民币3万换苏姆5376万，汇率1792</t>
  </si>
  <si>
    <t>资金调拨</t>
  </si>
  <si>
    <t>车辆费用</t>
  </si>
  <si>
    <t>支租车费</t>
  </si>
  <si>
    <t>固定资产</t>
  </si>
  <si>
    <t>支购项目用翻译机一台</t>
  </si>
  <si>
    <t>设备物资</t>
  </si>
  <si>
    <t>支矿部郭晓岩人民币换苏姆，汇率1800</t>
  </si>
  <si>
    <t>郭晓岩</t>
  </si>
  <si>
    <t>支矿部郭晓岩人民币11907元换苏姆，汇率1800</t>
  </si>
  <si>
    <t>水电费</t>
  </si>
  <si>
    <t>支交电费</t>
  </si>
  <si>
    <t>低值易耗品</t>
  </si>
  <si>
    <t>支现场买白线、钢钎、铁锤、石灰等材料款</t>
  </si>
  <si>
    <t>支食堂买羊肉</t>
  </si>
  <si>
    <t>其他—签证费</t>
  </si>
  <si>
    <t>支小白条罚款及塔什干购物费用</t>
  </si>
  <si>
    <t>签证证照</t>
  </si>
  <si>
    <t>手续费</t>
  </si>
  <si>
    <t>支银行开公户手续费</t>
  </si>
  <si>
    <t>管理费用</t>
  </si>
  <si>
    <t>支侯工设计费</t>
  </si>
  <si>
    <t>侯工</t>
  </si>
  <si>
    <t>支阿米尔收小白条费用</t>
  </si>
  <si>
    <t>阿米尔</t>
  </si>
  <si>
    <t>支李伟忠总等多人差旅费</t>
  </si>
  <si>
    <t>李伟忠</t>
  </si>
  <si>
    <t>支人民币284738换5亿苏姆，汇率1756</t>
  </si>
  <si>
    <t>支陈晓办落地签给移民局费用</t>
  </si>
  <si>
    <t>陈晓</t>
  </si>
  <si>
    <t>NBU银行苏姆结算户-6688</t>
  </si>
  <si>
    <t>00667 号法人卡相关支出</t>
  </si>
  <si>
    <t>投资款</t>
  </si>
  <si>
    <t>1900 李伟忠出资用于组建注册资本</t>
  </si>
  <si>
    <t>股东往来</t>
  </si>
  <si>
    <t>内部转账</t>
  </si>
  <si>
    <t>支1亿苏姆存银行公户</t>
  </si>
  <si>
    <t>支买冰箱、空调、洗衣机费用</t>
  </si>
  <si>
    <t>劳保用品</t>
  </si>
  <si>
    <t>支买手套12双</t>
  </si>
  <si>
    <t>支租挖机费用</t>
  </si>
  <si>
    <t>支租铲车费用</t>
  </si>
  <si>
    <t>采购付款</t>
  </si>
  <si>
    <t>支购买钢筋44m*6000费用</t>
  </si>
  <si>
    <t>资产购买</t>
  </si>
  <si>
    <t>支购地毯款</t>
  </si>
  <si>
    <t>支购家具、桌椅费用</t>
  </si>
  <si>
    <t>支25年5.30号餐费、5.25号餐费</t>
  </si>
  <si>
    <t>支去选厂来回车费、U盘2个、酒店来回矿上车费、伙食费、车费等</t>
  </si>
  <si>
    <t>支材料运费</t>
  </si>
  <si>
    <t>支租货车费用</t>
  </si>
  <si>
    <t>支购买现场钢筋材料款、水、挖机铲车机械费</t>
  </si>
  <si>
    <t>支钢筋运费</t>
  </si>
  <si>
    <t>应付职工薪酬</t>
  </si>
  <si>
    <t>支张迎春工资、差旅费</t>
  </si>
  <si>
    <t>人员薪酬</t>
  </si>
  <si>
    <t>张迎春</t>
  </si>
  <si>
    <t>支买2个锯齿板</t>
  </si>
  <si>
    <t>支人民币108300换1.5万美金，汇率7.22</t>
  </si>
  <si>
    <t>支人民币3万换苏姆，汇率1792</t>
  </si>
  <si>
    <t>支西安机场人民币3120兑换400美金，汇率7.8</t>
  </si>
  <si>
    <t>收崔保健投资款</t>
  </si>
  <si>
    <t>崔保健</t>
  </si>
  <si>
    <t>收李伟忠投资款（1500万*43%）</t>
  </si>
  <si>
    <t>收李成远投资款（1500万*18%）</t>
  </si>
  <si>
    <t>退款收回</t>
  </si>
  <si>
    <t>收甲方退还人民币现金30000元</t>
  </si>
  <si>
    <t>其他</t>
  </si>
  <si>
    <t xml:space="preserve"> 其他少量苏姆换美金</t>
  </si>
  <si>
    <t>美金换苏姆存公户</t>
  </si>
  <si>
    <t>支李成远总备用金2000美金</t>
  </si>
  <si>
    <t>借支美金备用金，借支备用金无法提供足够票据，用人民币抵，已在工资中扣除</t>
  </si>
  <si>
    <t>其他应收款</t>
  </si>
  <si>
    <t>支李成远总预支2000美金</t>
  </si>
  <si>
    <t>美金备用金支出</t>
  </si>
  <si>
    <t>支买10L汽油款10万苏姆</t>
  </si>
  <si>
    <t>支买食堂食材费用</t>
  </si>
  <si>
    <t>【待补】源表未填金额。</t>
  </si>
  <si>
    <t>规费 / 政府收费</t>
  </si>
  <si>
    <t>预支RAISIT美金4600办理井下开采许可证</t>
  </si>
  <si>
    <t>税费规费</t>
  </si>
  <si>
    <t>RAISIT</t>
  </si>
  <si>
    <t>支买五金材料费用</t>
  </si>
  <si>
    <t>支买汽油2壶</t>
  </si>
  <si>
    <t>支李总、张总挂酒店小白条发票</t>
  </si>
  <si>
    <t>支李总、张迎春挂酒店小白条小费</t>
  </si>
  <si>
    <t>支杨金江采购工地买水</t>
  </si>
  <si>
    <t>杨金江</t>
  </si>
  <si>
    <t>支采购螺丝费用</t>
  </si>
  <si>
    <t>支买木条材料费</t>
  </si>
  <si>
    <t>支工地现场买汽油</t>
  </si>
  <si>
    <t>00668 2025 年 08 月 04 日 冲销外部借方发生额 - 3,354.84，对应 2025 年 08 月 04 日金额 670,967.68 的款项</t>
  </si>
  <si>
    <t>00668 2025 年 08 月 04 日 冲销外部借方发生额 - 390,000.00，对应 2025 年 08 月 04 日金额 78,000,000.00 的款项</t>
  </si>
  <si>
    <t>00668 2025 年 08 月 04 日 冲销电子 outgoing 付款 - 300.00，对应 2025 年 08 月 04 日金额 670,967.68 的款项</t>
  </si>
  <si>
    <t>00668 2025 年 08 月 04 日 冲销电子 outgoing 付款 - 300.00，对应 2025 年 08 月 04 日金额 78,000,000.00 的款项</t>
  </si>
  <si>
    <t>依据 2025 年 07 月 23 日 3092473 号租赁合同，用于支付 2025 年 7 月不动产租金</t>
  </si>
  <si>
    <t>依据 2025 年 08 月 03 日 A30/07 号合同，用于采购速硬混凝土</t>
  </si>
  <si>
    <t>支食堂购买蔬菜水果、牛肉等食材</t>
  </si>
  <si>
    <t>支买水泥2吨*65万苏姆</t>
  </si>
  <si>
    <t>支买细沙</t>
  </si>
  <si>
    <t>支混凝土费用120方*200000</t>
  </si>
  <si>
    <t>支三飞公司（张海勇）代购设备款</t>
  </si>
  <si>
    <t>张海勇/三飞公司</t>
  </si>
  <si>
    <t>支买铁锹铁</t>
  </si>
  <si>
    <t>支办公用品</t>
  </si>
  <si>
    <t>支细沙2车*60万苏姆</t>
  </si>
  <si>
    <t>支细沙款</t>
  </si>
  <si>
    <t>支送水泥砖费用10400*3800</t>
  </si>
  <si>
    <t>支食堂买菜费</t>
  </si>
  <si>
    <t>支6-7号交通费、餐费、买水</t>
  </si>
  <si>
    <t>支搅拌桶运费</t>
  </si>
  <si>
    <t>支购10L汽油</t>
  </si>
  <si>
    <t>支送水费用</t>
  </si>
  <si>
    <t>支买水2吨*67万苏姆</t>
  </si>
  <si>
    <t>支员工午餐费</t>
  </si>
  <si>
    <t>支员工晚餐费</t>
  </si>
  <si>
    <t>支水桶20个，10*16000+10*20000</t>
  </si>
  <si>
    <t>支采购水泥砖费用10400*3800</t>
  </si>
  <si>
    <t>支8号交通费21万、午餐8万2、买水2万4、9号交通费买水2万4</t>
  </si>
  <si>
    <t>支买木头、手套</t>
  </si>
  <si>
    <t>支交厨房电费</t>
  </si>
  <si>
    <t>支送水泥砖费用5200*3800</t>
  </si>
  <si>
    <t>支铁角费用</t>
  </si>
  <si>
    <t>支曾工、薛工2人7月14天分摊工资</t>
  </si>
  <si>
    <t>曾工/薛工</t>
  </si>
  <si>
    <t>支买304米钢筋</t>
  </si>
  <si>
    <t>支买牛肉50万、馅30万苏姆</t>
  </si>
  <si>
    <t>支交通费21万、纸质2万、买水、馕</t>
  </si>
  <si>
    <t>支门窗费用共计2860万苏姆</t>
  </si>
  <si>
    <t>支去库尔干午餐费</t>
  </si>
  <si>
    <t>库尔干</t>
  </si>
  <si>
    <t>支唐总车费</t>
  </si>
  <si>
    <t>支曾工、薛工2人7月14天分摊工资，李成远总支付苏姆</t>
  </si>
  <si>
    <t>李成远/曾工/薛工</t>
  </si>
  <si>
    <t>支杨金江报销矿区加水及够爱零星物料费用</t>
  </si>
  <si>
    <t>支送水泥砖费用4000*3800</t>
  </si>
  <si>
    <t>支食堂沙拉+火腿肠</t>
  </si>
  <si>
    <t>支3千美金换苏姆，汇率12450</t>
  </si>
  <si>
    <t>支杨金江2个月房租100美金*2</t>
  </si>
  <si>
    <t>支本地施工队砌墙费用12700*2500</t>
  </si>
  <si>
    <t>支租房协议2025-8-12到10-11</t>
  </si>
  <si>
    <t>支送水一车费用</t>
  </si>
  <si>
    <t>支送水泥费用</t>
  </si>
  <si>
    <t>支陈晓回家办理落地签交通费</t>
  </si>
  <si>
    <t>支购地毯、窗帘</t>
  </si>
  <si>
    <t>租车、车辆加气、卖水果等费用</t>
  </si>
  <si>
    <t>办公费 / 其他</t>
  </si>
  <si>
    <t>【待补】源表未填摘要。</t>
  </si>
  <si>
    <t>支买水</t>
  </si>
  <si>
    <t>支购买牛肉等食材，矿区管理加水</t>
  </si>
  <si>
    <t>支购买空调一台</t>
  </si>
  <si>
    <t>支人民币114285兑换2亿苏姆，汇率1750</t>
  </si>
  <si>
    <t>支楼板费用45*1430000=64350000</t>
  </si>
  <si>
    <t>支吊车司机30万苏姆</t>
  </si>
  <si>
    <t>支餐费15万苏姆</t>
  </si>
  <si>
    <t>萨支都车辆加气、购买饮用水3桶</t>
  </si>
  <si>
    <t>支购买食堂羊肉蔬菜、水果</t>
  </si>
  <si>
    <t>支车辆加油10万、交通费12万、水费1.6万</t>
  </si>
  <si>
    <t>支8-5、7号李成远总支出（杨金江换100美金，汇率12000）</t>
  </si>
  <si>
    <t>李成远/杨金江</t>
  </si>
  <si>
    <t>【待补】公务卡明细未标用途，请补充。</t>
  </si>
  <si>
    <t>支加水20万、加油20万苏姆</t>
  </si>
  <si>
    <t>支杨金江餐费、交通费</t>
  </si>
  <si>
    <t>支苏姆20万兑换荆建明人民币120元，汇率1667</t>
  </si>
  <si>
    <t>荆建明</t>
  </si>
  <si>
    <t>00668 2025 年 08 月 18 日 冲销外部借方发生额 - 325,000.00，对应 2025 年 08 月 18 日金额 65,000,000.00 的款项</t>
  </si>
  <si>
    <t>00668 2025 年 08 月 18 日 冲销电子 outgoing 付款 - 300.00，对应 2025 年 08 月 18 日金额 65,000,000.00 的款项</t>
  </si>
  <si>
    <t>支肖克7月工资</t>
  </si>
  <si>
    <t>肖克</t>
  </si>
  <si>
    <t>收荆建明人民币120元换20万苏姆，汇率1666</t>
  </si>
  <si>
    <t>支17630000苏姆换美金</t>
  </si>
  <si>
    <t>李成远总支翻译一周工资</t>
  </si>
  <si>
    <t>支8月15-17号食堂伙食费、生活用品等</t>
  </si>
  <si>
    <t>支8月18号支食堂伙食费</t>
  </si>
  <si>
    <t>支司机7月份工资</t>
  </si>
  <si>
    <t>支夜班保安工资</t>
  </si>
  <si>
    <t>支木板运费</t>
  </si>
  <si>
    <t>支李成远总支郭晓岩7月人民币工资3333，李伟忠总支付苏姆10447526</t>
  </si>
  <si>
    <t>李伟忠/李成远/郭晓岩</t>
  </si>
  <si>
    <t>支苏姆换美金1400，汇率12593</t>
  </si>
  <si>
    <t>支购买手套、泥抹子等工具</t>
  </si>
  <si>
    <t>支购买木条、螺丝运费</t>
  </si>
  <si>
    <t>支购买饮用水</t>
  </si>
  <si>
    <t>00668 2025 年 08 月 19 日 冲销外部借方发生额 - 39,670.40，对应 2025 年 08 月 19 日金额 7,934,080.00 的款项</t>
  </si>
  <si>
    <t>00668 2025 年 08 月 19 日 冲销电子 outgoing 付款 - 300.00，对应 2025 年 08 月 19 日金额 7,934,080.00 的款项</t>
  </si>
  <si>
    <t>依据 2025 年 08 月 19 日第 19/08 号合同，用于采购建筑材料</t>
  </si>
  <si>
    <t>支杨金江7月工资</t>
  </si>
  <si>
    <t>支甲方招待费</t>
  </si>
  <si>
    <t>支荆建明返程机票人民币1491</t>
  </si>
  <si>
    <t>支蔡会计等2人差旅费</t>
  </si>
  <si>
    <t>蔡会计</t>
  </si>
  <si>
    <t>支2025-7-28/7-31本地厨师肖里大4天工资</t>
  </si>
  <si>
    <t>支25年6.10/7.30往返矿区打车费</t>
  </si>
  <si>
    <t>支5.30/6.16/7.1/7.17/8.7宿舍加水5*15万苏姆</t>
  </si>
  <si>
    <t>支6.30招待甲方费用</t>
  </si>
  <si>
    <t>支宿舍网络费</t>
  </si>
  <si>
    <t>支杨金江7月工资人民币2800元：人民币1657+苏姆200万（汇率1720）</t>
  </si>
  <si>
    <t>支汽油10万、发电机化油器30万、送水15万苏姆</t>
  </si>
  <si>
    <t>支生活区门窗第二次付款（尾款）</t>
  </si>
  <si>
    <t>支食堂伙食费、生活用品等</t>
  </si>
  <si>
    <t>食堂送水、胶水费用、习总车费</t>
  </si>
  <si>
    <t>习总</t>
  </si>
  <si>
    <t>00668 2025 年 08 月 20 日 冲销外部借方发生额 - 276,046.85，对应 2025 年 08 月 20 日金额 55,209,369.60 的款项</t>
  </si>
  <si>
    <t>00668 2025 年 08 月 20 日 冲销电子 outgoing 付款 - 300.00，对应 2025 年 08 月 20 日金额 55,209,369.60 的款项</t>
  </si>
  <si>
    <t>00668 依据 2025 年 08 月 12 日 UZ-SCHQ20250812-193 号合同，用于支付签证费用</t>
  </si>
  <si>
    <t>支买4个饼*3500</t>
  </si>
  <si>
    <t>支木条、钉子材料运费</t>
  </si>
  <si>
    <t>支购买食堂买煤气罐1个</t>
  </si>
  <si>
    <t>00668 2025 年 08 月 22 日 冲销外部借方发生额 - 162,500.00，对应 2025 年 08 月 22 日金额 32,500,000.00 的款项</t>
  </si>
  <si>
    <t>00668 2025 年 08 月 22 日 冲销电子 outgoing 付款 - 300.00，对应 2025 年 08 月 22 日金额 32,500,000.00 的款项</t>
  </si>
  <si>
    <t>支考察机械设备差旅费</t>
  </si>
  <si>
    <t>支蔡会计等3人机票差旅费、改签费</t>
  </si>
  <si>
    <t>李成远总总支3个月房租</t>
  </si>
  <si>
    <t>支习总车费</t>
  </si>
  <si>
    <t>支买沙子费、车费、饼等</t>
  </si>
  <si>
    <t>支买石膏粉费用</t>
  </si>
  <si>
    <t>支买计算器等办公用品</t>
  </si>
  <si>
    <t>支午餐、车辆加气、买水等费用</t>
  </si>
  <si>
    <t>支混凝土施工费150*200000（有预付款500万苏姆）</t>
  </si>
  <si>
    <t>支电脑2台、打印机一台</t>
  </si>
  <si>
    <t>支胡国龙100万苏姆、李宝林30万苏姆业务费</t>
  </si>
  <si>
    <t>李宝林/胡国龙</t>
  </si>
  <si>
    <t>支荆建明镇上去机场拼车费10万、饮用水1万1苏姆</t>
  </si>
  <si>
    <t>支采购水泥一吨</t>
  </si>
  <si>
    <t>支食堂采购蔬菜、调料</t>
  </si>
  <si>
    <t>李伟忠总支外出考察费用（5.15-5.22）</t>
  </si>
  <si>
    <t>人民币6千元换1050万苏姆，汇率1750</t>
  </si>
  <si>
    <t>支25年6.6/8.1租车费、生活费、招待费等94万7苏姆，另人民币6千换1050万苏姆</t>
  </si>
  <si>
    <t>支办公区砌墙用沙子60万+60万苏姆</t>
  </si>
  <si>
    <t>支工人生活区565平砌墙费用*5万苏姆</t>
  </si>
  <si>
    <t>支李宝林、荆建明、胡国龙3人9天小白条费用100万苏姆</t>
  </si>
  <si>
    <t>荆建明/李宝林/胡国龙</t>
  </si>
  <si>
    <t>支生活区送水费用</t>
  </si>
  <si>
    <t>支租赁木板运费</t>
  </si>
  <si>
    <t>支购买办公区卫生纸2包*14000sumu</t>
  </si>
  <si>
    <t>支食堂购买食材</t>
  </si>
  <si>
    <t>支李伟忠总7月工资</t>
  </si>
  <si>
    <t>支李成远总7月工资</t>
  </si>
  <si>
    <t>收李成远总退还 2000 美金备用金，汇率 7.22，收回人民币 14440 元</t>
  </si>
  <si>
    <t>支办公室买饮用水2*12000</t>
  </si>
  <si>
    <t>支去矿区租车费用</t>
  </si>
  <si>
    <t>支买2车细沙费用*60万苏姆</t>
  </si>
  <si>
    <t>支买灰桶费用</t>
  </si>
  <si>
    <t>支木板租金3天*25万苏姆</t>
  </si>
  <si>
    <t>支水泥2吨*67万苏姆</t>
  </si>
  <si>
    <t>支生活区宿舍水窖加水</t>
  </si>
  <si>
    <t>支送水泥1吨</t>
  </si>
  <si>
    <t>支陈晓办签证费用、午餐费、车辆加气费、买水及办公用品费用</t>
  </si>
  <si>
    <t>00668 2025 年 08 月 26 日 冲销外部借方发生额 - 13,000.00，对应 2025 年 08 月 26 日金额 2,600,000.00 的款项</t>
  </si>
  <si>
    <t>00668 2025 年 08 月 26 日 冲销电子 outgoing 付款 - 300.00，对应 2025 年 08 月 26 日金额 2,600,000.00 的款项</t>
  </si>
  <si>
    <t>依据 2025 年 07 月 23 日 3092473 号租赁合同，用于支付 2025 年 8 月不动产租金</t>
  </si>
  <si>
    <t>支工地水费</t>
  </si>
  <si>
    <t>支购手套10双</t>
  </si>
  <si>
    <t>支食堂采购</t>
  </si>
  <si>
    <t>支蔡会计8月工资</t>
  </si>
  <si>
    <t>支财务软件人民币3500、笔记本人民币2*4060+4200办公费</t>
  </si>
  <si>
    <t>支签证费11万、，车辆去撒马尔罕加气9万苏姆</t>
  </si>
  <si>
    <t>支办公室电费20万、厨房水费10万、招待费18万苏姆</t>
  </si>
  <si>
    <t>支购糖果</t>
  </si>
  <si>
    <t>支李成远总备用金100美金</t>
  </si>
  <si>
    <t>支李成远总备用金3万美金</t>
  </si>
  <si>
    <t>支现场送水一车，水费15万苏姆，买饼2万9苏暮年</t>
  </si>
  <si>
    <t>支购办公区用水泥2吨</t>
  </si>
  <si>
    <t>支购垃圾桶6万5、卖饼1万5苏姆</t>
  </si>
  <si>
    <t>支人民币144000换2万美金,汇率 7.2</t>
  </si>
  <si>
    <t>支人民币58139换1亿苏姆,汇率 1720</t>
  </si>
  <si>
    <t>支人民币144000换2万美金,汇率 7.20</t>
  </si>
  <si>
    <t>支去撒马尔罕换钱车辆加气、餐费</t>
  </si>
  <si>
    <t>支采购食堂75万、面条等18万8、冲煤气2瓶11万苏姆</t>
  </si>
  <si>
    <t>支去矿上租车费</t>
  </si>
  <si>
    <t>退崔保建入股金人民币10万</t>
  </si>
  <si>
    <t>崔保建</t>
  </si>
  <si>
    <t>支办公区用水泥4吨*67万苏姆</t>
  </si>
  <si>
    <t>支办公区送水一车，水费10万苏姆</t>
  </si>
  <si>
    <t>支杨金江交通费</t>
  </si>
  <si>
    <t>支生活区地坪用石、沙</t>
  </si>
  <si>
    <t>支购水管</t>
  </si>
  <si>
    <t>支购牛骨架</t>
  </si>
  <si>
    <t>支购角钢及运费</t>
  </si>
  <si>
    <t>支李成远总备用金29900美金（455620000）</t>
  </si>
  <si>
    <t>支现场购桶、手套</t>
  </si>
  <si>
    <t>支现场送水一车，水费15万苏姆</t>
  </si>
  <si>
    <t>支电工厨房修电购配件</t>
  </si>
  <si>
    <t>支送水泥3*72万苏姆</t>
  </si>
  <si>
    <t>支送水泥砖费用9600*3800</t>
  </si>
  <si>
    <t>支公司参加选厂点火仪式礼金</t>
  </si>
  <si>
    <t>支揣保力办理落地签费用</t>
  </si>
  <si>
    <t>揣保力</t>
  </si>
  <si>
    <t>支翻译阿米尔汗办理落地签费用</t>
  </si>
  <si>
    <t>阿米尔汗</t>
  </si>
  <si>
    <t>支车辆去库尔干加气费7万、买水3万苏姆</t>
  </si>
  <si>
    <t>支送水一车，水费15万苏姆</t>
  </si>
  <si>
    <t>送黑石沙的大车一车沙费用</t>
  </si>
  <si>
    <t>支蔡会计小白条挂酒店14天费用</t>
  </si>
  <si>
    <t>支厨房送水一车，水费15万苏姆</t>
  </si>
  <si>
    <t>支施工队工资262*5万苏姆</t>
  </si>
  <si>
    <t>支车辆去库尔干加气费</t>
  </si>
  <si>
    <t>支送砖费用3000*3800</t>
  </si>
  <si>
    <t>支采购生活物资</t>
  </si>
  <si>
    <t>支采购电锤一套</t>
  </si>
  <si>
    <t>支购厨房水龙头11万、垃圾袋2万2苏姆</t>
  </si>
  <si>
    <t>支购油、盐、调味品、鸡蛋等</t>
  </si>
  <si>
    <t>支送水泥2吨*72万苏姆</t>
  </si>
  <si>
    <t>支送砖的搬运费、装卸费</t>
  </si>
  <si>
    <t>支买土鸡2只24万、酒18万、火腿水果23万苏姆</t>
  </si>
  <si>
    <t>支办公区存电费</t>
  </si>
  <si>
    <t>支厨房用气罐加气</t>
  </si>
  <si>
    <t>支推车8天租金*1万苏姆</t>
  </si>
  <si>
    <t>从郭晓岩处换美金，汇率7.13</t>
  </si>
  <si>
    <t>支人民币214500换3万美金，汇率 7.15</t>
  </si>
  <si>
    <t>从郭晓岩处换美金13930，99322汇率7.13</t>
  </si>
  <si>
    <t>支杨金江酒店挂小白条费用</t>
  </si>
  <si>
    <t>支管理区砌砖费用2500*24000</t>
  </si>
  <si>
    <t>支送水一车15万苏姆</t>
  </si>
  <si>
    <t>支送细沙2车*60万苏姆</t>
  </si>
  <si>
    <t>支护照快递费</t>
  </si>
  <si>
    <t>支揣保力借支100万苏姆</t>
  </si>
  <si>
    <t>支水果酒等招待采购</t>
  </si>
  <si>
    <t>支砌砖款5630*2500苏姆</t>
  </si>
  <si>
    <t>支购啤酒</t>
  </si>
  <si>
    <t>支购土鸡2只25万、花生米火腿肠10万苏姆</t>
  </si>
  <si>
    <t>支送砖2200*3800苏姆</t>
  </si>
  <si>
    <t>根据工资表发放 2025 年 8 月员工工资至银行卡</t>
  </si>
  <si>
    <t>缴纳 36 人社会保险税</t>
  </si>
  <si>
    <t>税费</t>
  </si>
  <si>
    <t>缴纳 46 名自然人个人所得税</t>
  </si>
  <si>
    <t>支李伟忠总8月工资，另付400万苏姆</t>
  </si>
  <si>
    <t>支李成远总8月工资，另付300万苏姆</t>
  </si>
  <si>
    <t>支杨金江工资尾款</t>
  </si>
  <si>
    <t>支肖克8月工资尾款</t>
  </si>
  <si>
    <t>支郭晓岩工程师工资</t>
  </si>
  <si>
    <t>支取库尔干办事车辆加气</t>
  </si>
  <si>
    <t>支李成远忠支方钢定金100万苏姆</t>
  </si>
  <si>
    <t>支翻译阿米尔汗25年8-9月工资</t>
  </si>
  <si>
    <t>支购手套</t>
  </si>
  <si>
    <t>依据合同 UZ‑SCHQ20250812‑193 支付已完工程及服务费</t>
  </si>
  <si>
    <t>冲销外部借方发生额 231,940.80</t>
  </si>
  <si>
    <t>冲销电子付款手续费 300.00</t>
  </si>
  <si>
    <t>冲销电子付款手续费 300.00（对应 1560000.00）</t>
  </si>
  <si>
    <t>支楼板安装费用46*6万苏姆</t>
  </si>
  <si>
    <t>支购买楼板46*143万苏姆</t>
  </si>
  <si>
    <t>支购买水、面包、办公室换锁等费用</t>
  </si>
  <si>
    <t>支买水面包5万、午餐35万、面条43000等</t>
  </si>
  <si>
    <t>支吊车费39*9万苏姆</t>
  </si>
  <si>
    <t>支购买楼板费用25*1430000+14*133万苏姆</t>
  </si>
  <si>
    <t>支购买生活区水一车15万、打车4万、买水2万4、扫把22万6苏姆</t>
  </si>
  <si>
    <t>罚款</t>
  </si>
  <si>
    <t>支付物资海关罚款50万、、出租车费25万、餐费13万苏姆</t>
  </si>
  <si>
    <t>支李伟忠总差旅费人民币414+1660+87+1456+1610</t>
  </si>
  <si>
    <t>支买各种管子接头</t>
  </si>
  <si>
    <t>支买管子接头</t>
  </si>
  <si>
    <t>支取塔什干出差差旅费</t>
  </si>
  <si>
    <t>支塔什干到库尔干火车票一张</t>
  </si>
  <si>
    <t>支购2瓶胶水</t>
  </si>
  <si>
    <t>支购水泥2吨</t>
  </si>
  <si>
    <t>支购花生一包</t>
  </si>
  <si>
    <t>支车辆加气7万6、买水4万苏姆</t>
  </si>
  <si>
    <t>依据№15/09 号合同采购建筑材料</t>
  </si>
  <si>
    <t>冲销外部借方发生额 56,624.96</t>
  </si>
  <si>
    <t>李伟忠投入注册资本金</t>
  </si>
  <si>
    <t>李伟忠总支1万美金换苏姆122900000存公户</t>
  </si>
  <si>
    <t>去银行办事车辆加气7万，餐费32玩苏姆</t>
  </si>
  <si>
    <t>支1万美金兑换苏姆</t>
  </si>
  <si>
    <t>支买汽油10万、打车5万苏姆</t>
  </si>
  <si>
    <t>支办公区粉刷用大沙一车</t>
  </si>
  <si>
    <t>支杨金江用1000人民币换苏姆</t>
  </si>
  <si>
    <t>支生活区楼板安装费45*10万苏姆</t>
  </si>
  <si>
    <t>支生活物资采购</t>
  </si>
  <si>
    <t>支苏姆存公户</t>
  </si>
  <si>
    <t>支购买线槽款（已付定金100万苏姆）</t>
  </si>
  <si>
    <t>支采购办公室用细沙</t>
  </si>
  <si>
    <t>支9.17去矿上打车费7万、施工区水费15万苏姆</t>
  </si>
  <si>
    <t>支买2车吨水泥</t>
  </si>
  <si>
    <t>支办公区粉刷买沙子5车*60万苏姆</t>
  </si>
  <si>
    <t>支外出办事餐费</t>
  </si>
  <si>
    <t>支购买插座、电疗、轴承等材料</t>
  </si>
  <si>
    <t>冲销外部借方发生额 65.00</t>
  </si>
  <si>
    <t>缴纳 191 笔养老保险滞纳金</t>
  </si>
  <si>
    <t>缴纳贫困人口养老补助分摊款</t>
  </si>
  <si>
    <t>收杨金江人民币1000兑换苏姆170万，汇率1700</t>
  </si>
  <si>
    <t>支杨金江用200美金换240万苏姆</t>
  </si>
  <si>
    <t>支买3吨水泥材料费3*75万苏姆</t>
  </si>
  <si>
    <t>支买一车沙子款</t>
  </si>
  <si>
    <t>支打车5万、买汽油11万苏姆</t>
  </si>
  <si>
    <t>支杨金江用200美金换苏姆240万</t>
  </si>
  <si>
    <t>支采购4个铁锹</t>
  </si>
  <si>
    <t>支美金换苏姆123100000，汇率12310</t>
  </si>
  <si>
    <t>支2个煤气罐及2罐气</t>
  </si>
  <si>
    <t>支买水15万、打车费22万苏姆</t>
  </si>
  <si>
    <t>支水箱、水管运费</t>
  </si>
  <si>
    <t>支购买3吨的水箱及600米水管</t>
  </si>
  <si>
    <t>支采购水管配件</t>
  </si>
  <si>
    <t>支采购水箱3个及灯泡等</t>
  </si>
  <si>
    <t>支采购电线及配件</t>
  </si>
  <si>
    <t>支买2包挂面</t>
  </si>
  <si>
    <t>支买水2车10吨30万、打车费5万苏姆</t>
  </si>
  <si>
    <t>通讯费</t>
  </si>
  <si>
    <t>支交网络费用</t>
  </si>
  <si>
    <t>支够买3吨水泥</t>
  </si>
  <si>
    <t>支食堂买油、面粉费</t>
  </si>
  <si>
    <t>支食堂伙食费</t>
  </si>
  <si>
    <t>支购一辆电动三轮车</t>
  </si>
  <si>
    <t>支购细沙一车10万、电焊条一包10万苏姆</t>
  </si>
  <si>
    <t>支采购水管款</t>
  </si>
  <si>
    <t>冲销外部借方发生额 3,354.84</t>
  </si>
  <si>
    <t>冲销外部借方发生额 9,645.16</t>
  </si>
  <si>
    <t>支付 2025 年 8 月不动产租金</t>
  </si>
  <si>
    <t>支厨房电费</t>
  </si>
  <si>
    <t>支库尔班办事餐费</t>
  </si>
  <si>
    <t>支购买线槽款</t>
  </si>
  <si>
    <t>支购电料一批</t>
  </si>
  <si>
    <t>支办公区铝合金窗尾款</t>
  </si>
  <si>
    <t>支厨房送水一车水费10万苏姆</t>
  </si>
  <si>
    <t>支电动车运费</t>
  </si>
  <si>
    <t>支电动陈维修费用60万、餐费24万5，车辆加气7万苏姆</t>
  </si>
  <si>
    <t>支粉刷墙用细沙10万、送水一车水费15万苏姆</t>
  </si>
  <si>
    <t>支购买手套20</t>
  </si>
  <si>
    <t>支购买泥模20*10000</t>
  </si>
  <si>
    <t>支购买细沙一车10万苏姆</t>
  </si>
  <si>
    <t>支采购水泥2吨</t>
  </si>
  <si>
    <t>购买一次性水杯</t>
  </si>
  <si>
    <t>购买沙子20万、打车2万、2床被子26万苏姆</t>
  </si>
  <si>
    <t>支买办公区用管子款</t>
  </si>
  <si>
    <t>支采购你磨、线绳</t>
  </si>
  <si>
    <t>缴纳国家规费</t>
  </si>
  <si>
    <t>支粉刷办公区采购水泥2吨</t>
  </si>
  <si>
    <t>支购买蔬菜、大米等食堂食材</t>
  </si>
  <si>
    <t>支人民币356500换5万美金,汇率7.13</t>
  </si>
  <si>
    <t>支李志荣西安-撒马尔罕机票</t>
  </si>
  <si>
    <t>李志荣</t>
  </si>
  <si>
    <t>支办公区地坪用细沙一车</t>
  </si>
  <si>
    <t>支机场接人租车车费</t>
  </si>
  <si>
    <t>支餐费</t>
  </si>
  <si>
    <t>冲销外部借方发生额 5,000.00</t>
  </si>
  <si>
    <t>支付扎拉夫尚、撒马尔罕之声等广告费</t>
  </si>
  <si>
    <t>撒马尔罕之声/扎拉夫尚</t>
  </si>
  <si>
    <t>支4800美金换苏姆，汇率12015</t>
  </si>
  <si>
    <t>57672000</t>
  </si>
  <si>
    <t>支预付办公区粉刷款</t>
  </si>
  <si>
    <t>缴纳矿山开采许可申请及证照费（撒马尔罕州卡塔库贡市）</t>
  </si>
  <si>
    <t>支人民币142999换2万美金,汇率7.15</t>
  </si>
  <si>
    <t>支人民币142999换2万美金,7.15</t>
  </si>
  <si>
    <t>支买沙子一车</t>
  </si>
  <si>
    <t>支去撒马尔罕换钱车辆加气、去库尔干车辆加气、买水</t>
  </si>
  <si>
    <t>支采购2吨水泥</t>
  </si>
  <si>
    <t>支采购蔬菜、水果</t>
  </si>
  <si>
    <t>支饮用水一桶1万2、餐巾纸一包1万4、煤气减压阀一个11万6苏姆</t>
  </si>
  <si>
    <t>支去库尔干车辆加气7万、细沙一车10万苏姆</t>
  </si>
  <si>
    <t>肖克预支工资</t>
  </si>
  <si>
    <t>支0.5吨水泥材料款</t>
  </si>
  <si>
    <t>支办公区做地坪用黄沙一车黄沙材料款</t>
  </si>
  <si>
    <t>支办公区采购床12*75万苏姆</t>
  </si>
  <si>
    <t>支加班费7万、招待费83万2、买菜106万1、加汽油6.5万苏姆</t>
  </si>
  <si>
    <t>李伟忠总预支给司机萨度工资</t>
  </si>
  <si>
    <t>李伟忠总预支给翻译8-10月工程补助</t>
  </si>
  <si>
    <t>小白条9月费用436万苏姆</t>
  </si>
  <si>
    <t>支9月小白条费用（老杨120万，李志荣8万苏姆）</t>
  </si>
  <si>
    <t>老杨/李志荣</t>
  </si>
  <si>
    <t>支办公区粉刷、做地坪尾款，扣预付款2000万苏姆</t>
  </si>
  <si>
    <t>支差旅费65000</t>
  </si>
  <si>
    <t>支招待费</t>
  </si>
  <si>
    <t>支招待费明细106.1万苏姆</t>
  </si>
  <si>
    <t>支购买电料278万、库尔干采购午餐费17万苏姆</t>
  </si>
  <si>
    <t>支揣保力西安-撒马尔罕机票</t>
  </si>
  <si>
    <t>支荆建明西安-撒马尔罕机票</t>
  </si>
  <si>
    <t>支买液压油、黄油款</t>
  </si>
  <si>
    <t>支外出走访买礼品</t>
  </si>
  <si>
    <t>支车辆去撒马尔罕加气、餐费</t>
  </si>
  <si>
    <t>支中秋购买白酒节日费</t>
  </si>
  <si>
    <t>李伟忠总支门面房2个月租金</t>
  </si>
  <si>
    <t>支中秋聚餐福利费127万苏姆，白酒260元人民币等</t>
  </si>
  <si>
    <t>支买被子、床上用品等60万苏姆</t>
  </si>
  <si>
    <t>支买被子款22万苏姆</t>
  </si>
  <si>
    <t>支办签证差旅费2628000苏姆</t>
  </si>
  <si>
    <t>支翻译借支工资</t>
  </si>
  <si>
    <t>支荆建明借支100万苏姆</t>
  </si>
  <si>
    <t>依据 2025 年 09 月 25 日编号 7145 合同支付已完工程及服务费</t>
  </si>
  <si>
    <t>冲销外部借方发生额 10,000.00（对应 2,000,000.00 元款项）</t>
  </si>
  <si>
    <t>冲销外部借方发生额 8,052.80（对应 1,610,560.00 元款项）</t>
  </si>
  <si>
    <t>冲销外部借方发生额 9,027.20（对应 1,805,440.00 元款项）</t>
  </si>
  <si>
    <t>冲销电子付款手续费 300.00（对应 1,610,560.00 元款项）</t>
  </si>
  <si>
    <t>冲销电子付款手续费 300.00（对应 1,805,440.00 元款项）</t>
  </si>
  <si>
    <t>冲销电子付款手续费 300.00（对应 2,000,000.00 元款项）</t>
  </si>
  <si>
    <t>支购买液化气、防水材料款</t>
  </si>
  <si>
    <t>支购砖材料款5000*3800苏姆</t>
  </si>
  <si>
    <t>冲销外部借方发生额 25,000.00（对应 5,000,000.00 元款项）</t>
  </si>
  <si>
    <t>冲销电子付款手续费 300.00（对应 5,000,000.00 元款项）</t>
  </si>
  <si>
    <t>支买扫把</t>
  </si>
  <si>
    <t>支买电工胶布材料费</t>
  </si>
  <si>
    <t>支买酱油、一次性杯子费用</t>
  </si>
  <si>
    <t>支车辆加气</t>
  </si>
  <si>
    <t>支车辆去库尔干接人加气费</t>
  </si>
  <si>
    <t>支办公室卫生间隔断6000万，付定金1000美金</t>
  </si>
  <si>
    <t>支运费900万*3+司机补助50万苏姆</t>
  </si>
  <si>
    <t>支采购柴油（扣杨金江款）</t>
  </si>
  <si>
    <t>根据 2025 年 9 月员工工资表发放员工工资至银行卡</t>
  </si>
  <si>
    <t>支人民币214200换3万美金，汇率7.14</t>
  </si>
  <si>
    <t>支2张电话卡14万苏姆</t>
  </si>
  <si>
    <t>支买卫生纸款</t>
  </si>
  <si>
    <t>支成远总差旅费</t>
  </si>
  <si>
    <t>支阿米尔1500美金、本地会计500美金工资</t>
  </si>
  <si>
    <t>支乌兹工人25年9月份工资，2000美金+借支100美金，1126万苏姆</t>
  </si>
  <si>
    <t>支买只大公鸡</t>
  </si>
  <si>
    <t>支办公区楼板施工费尾款85*10万苏姆</t>
  </si>
  <si>
    <t>支工地泥模子费用</t>
  </si>
  <si>
    <t>支招待费用</t>
  </si>
  <si>
    <t>支李伟忠总、翻译2人去塔什干差旅费</t>
  </si>
  <si>
    <t>支采购仓库用水泥2吨*75万苏姆</t>
  </si>
  <si>
    <t>支李成远忠备用金750美金</t>
  </si>
  <si>
    <t>支李成远忠备用金9500美金</t>
  </si>
  <si>
    <t>支清关相关费用</t>
  </si>
  <si>
    <t>支买灯泡、电料材料费</t>
  </si>
  <si>
    <t>支李成远忠备用金1000万苏姆</t>
  </si>
  <si>
    <t>支食堂买辣椒面</t>
  </si>
  <si>
    <t>支食堂伙食费、卫生保洁费</t>
  </si>
  <si>
    <t>支食堂采购食材</t>
  </si>
  <si>
    <t>冲销外部借方发生额 65.00（对应 13,000.00 元款项）</t>
  </si>
  <si>
    <t>冲销电子付款手续费 300.00（对应 1,547,000.00 元款项）</t>
  </si>
  <si>
    <t>冲销电子付款手续费 300.00（对应 1,560,000.00 元款项）</t>
  </si>
  <si>
    <t>冲销电子付款手续费 300.00（对应 13,000.00 元款项）</t>
  </si>
  <si>
    <t>支25.10.6换签证325000+1733000差旅费、加汽油22万、电话卡9万苏姆</t>
  </si>
  <si>
    <t>支加气7万、午餐费53.5万苏姆</t>
  </si>
  <si>
    <t>支购买汽米芯</t>
  </si>
  <si>
    <t>支采购</t>
  </si>
  <si>
    <t>支人民币143000换2万美金，汇率7.15</t>
  </si>
  <si>
    <t>支人民币143000换2万美金，汇率7.1</t>
  </si>
  <si>
    <t>支买螺栓费用</t>
  </si>
  <si>
    <t>支厨房水费</t>
  </si>
  <si>
    <t>支热水器850万、差旅费39万9苏姆</t>
  </si>
  <si>
    <t>支零星支出、买药</t>
  </si>
  <si>
    <t>支食堂垃圾袋</t>
  </si>
  <si>
    <t>依据 2025 年第 141 号合同采购波纹板及型材板配件</t>
  </si>
  <si>
    <t>冲销 2025.10.15 该笔 824,000.00 元款项的电子支付手续费 300.00 元</t>
  </si>
  <si>
    <t>冲销外部借方发生额 110,000.00（对应 22,000,000.00 元款项）</t>
  </si>
  <si>
    <t>冲销电子付款手续费 300.00（对应 22,000,000.00 元款项）</t>
  </si>
  <si>
    <t>李伟忠缴入注册资本金</t>
  </si>
  <si>
    <t>缴纳矿区使用费</t>
  </si>
  <si>
    <t>缴纳矿山开采许可申请费（撒马尔罕州卡塔库贡市）</t>
  </si>
  <si>
    <t>支29500美金换苏姆357835000存公户，汇率12130</t>
  </si>
  <si>
    <t>李伟忠总预支公司备用金9500</t>
  </si>
  <si>
    <t>支10.14-15号加气14万、转账服务费156000苏姆</t>
  </si>
  <si>
    <t>支买办公桌面板运费</t>
  </si>
  <si>
    <t>支办工桌、钢丝绳、水泵及配件、防水材料</t>
  </si>
  <si>
    <t>支洗衣液4万、瓶装水等生活开支</t>
  </si>
  <si>
    <t>支海关人工费520万、转账服务费</t>
  </si>
  <si>
    <t>支工资尾款</t>
  </si>
  <si>
    <t>支洗浴房、卫生间砌墙劳务费</t>
  </si>
  <si>
    <t>冲销 2025.10.17 该笔 13,000,000.00 元款项的外部借方发生额 65,000.00 元</t>
  </si>
  <si>
    <t>冲销 2025.10.17 该笔 13,000,000.00 元款项的电子支付手续费 300.00 元</t>
  </si>
  <si>
    <t>冲销 2025.10.17 该笔 618,000.00 元款项的银行内部借方发生额 618.00 元</t>
  </si>
  <si>
    <t>支付 2025 年 09 月 25 日第 7145 号合同项下已完工程及服务费</t>
  </si>
  <si>
    <t>通过 IBank 缴纳罚款（收款人：埃什穆拉托夫・萨尔多别克・沙夫卡特奥格列）</t>
  </si>
  <si>
    <t>支人民币357000换5万美金，汇率7.14</t>
  </si>
  <si>
    <t>支购休闲三轮车费</t>
  </si>
  <si>
    <t>支运费7万、加气10万苏姆</t>
  </si>
  <si>
    <t>支荆建明工资（代订机票)</t>
  </si>
  <si>
    <t>支4万美金换苏姆存公户，汇率12060</t>
  </si>
  <si>
    <t>加了40万苏姆</t>
  </si>
  <si>
    <t>支去库尔干车子加气费</t>
  </si>
  <si>
    <t>支房东租用脚手架和工具款</t>
  </si>
  <si>
    <t>支购买电焊机1台</t>
  </si>
  <si>
    <t>支购买角磨机、切割片、油漆等材料款</t>
  </si>
  <si>
    <t>支采购地漏</t>
  </si>
  <si>
    <t>支采购热水器1台</t>
  </si>
  <si>
    <t>冲销 2025.10.21 该笔 618,000.00 元款项的银行内部借方发生额 618.00 元</t>
  </si>
  <si>
    <t>支交宽带费</t>
  </si>
  <si>
    <t>支交清关物流车费</t>
  </si>
  <si>
    <t>支挖机平整场地费</t>
  </si>
  <si>
    <t>支1万美金换苏姆，日常开支汇率12020</t>
  </si>
  <si>
    <t>支交清关物流车费（第7车）</t>
  </si>
  <si>
    <t>支李青哲苏姆845000收500人民币，汇率1690</t>
  </si>
  <si>
    <t>李青哲</t>
  </si>
  <si>
    <t>支清关公司服务费（第5车）</t>
  </si>
  <si>
    <t>支购买防水涂料</t>
  </si>
  <si>
    <t>支购开孔器及车子去库尔干加气费7万、开孔器2万5苏姆</t>
  </si>
  <si>
    <t>支购洗菜盆</t>
  </si>
  <si>
    <t>冲销 2025.10.23 该笔 2,600,000.00 元款项的外部借方发生额 13,000.00 元</t>
  </si>
  <si>
    <t>冲销 2025.10.23 该笔 2,600,000.00 元款项的电子支付手续费 300.00 元</t>
  </si>
  <si>
    <t>支付 2025 年 07 月 23 日第 3092473 号租赁合同项下 2025 年 10 月场地租金</t>
  </si>
  <si>
    <t>支人工装卸费</t>
  </si>
  <si>
    <t>收李志荣人民币500元兑换苏姆85万</t>
  </si>
  <si>
    <t>支买水及废钢</t>
  </si>
  <si>
    <t>支去库尔干加气、废钢管</t>
  </si>
  <si>
    <t>支苏姆现金1500万存公户</t>
  </si>
  <si>
    <t>支购买空压机配件</t>
  </si>
  <si>
    <t>支购买铁丝</t>
  </si>
  <si>
    <t>支采购配件款</t>
  </si>
  <si>
    <t>冲销 2025.10.24 该笔 5,500,000.00 元款项的外部借方发生额 27,500.00 元</t>
  </si>
  <si>
    <t>冲销 2025.10.24 该笔 5,500,000.00 元款项的电子支付手续费 300.00 元</t>
  </si>
  <si>
    <t>支买宿舍用水</t>
  </si>
  <si>
    <t>支购买食用油、食物袋</t>
  </si>
  <si>
    <t>支采购柴油</t>
  </si>
  <si>
    <t>支手套、线绳费用</t>
  </si>
  <si>
    <t>支揣保力借支200万苏姆</t>
  </si>
  <si>
    <t>支油漆滚子款</t>
  </si>
  <si>
    <t>支财顾插座、灯头、螺丝等材料</t>
  </si>
  <si>
    <t>支购买办公室清洁物品</t>
  </si>
  <si>
    <t>支食堂采购食材、垃圾袋</t>
  </si>
  <si>
    <t>收回借支款</t>
  </si>
  <si>
    <t>支李志荣试用期30天工资</t>
  </si>
  <si>
    <t>支清关公司服务费</t>
  </si>
  <si>
    <t>冲销 2025.10.30 该笔 10,762,752.00 元款项的外部借方发生额 53,813.76 元</t>
  </si>
  <si>
    <t>冲销 2025.10.30 该笔 10,762,752.00 元款项的电子支付手续费 300.00 元</t>
  </si>
  <si>
    <t>支付 2025 年 08 月 12 日 UZ-SCHQ20250812-193 号合同项下已完工程及服务费</t>
  </si>
  <si>
    <t>支人民币142040换2万美金，汇率7.12</t>
  </si>
  <si>
    <t>营业外收入</t>
  </si>
  <si>
    <t>支10.28开工庆典收红包300+222+100</t>
  </si>
  <si>
    <t>支付玻璃隔断工钱</t>
  </si>
  <si>
    <t>支付玻璃隔断工钱12.490.000苏姆</t>
  </si>
  <si>
    <t>支采购三通、水龙头等</t>
  </si>
  <si>
    <t>支采购水龙头1个</t>
  </si>
  <si>
    <t>支厨房送水一车，水费15万苏姆，12桶桶装水1</t>
  </si>
  <si>
    <t>支柴油付款660L*12000苏姆</t>
  </si>
  <si>
    <t>依据 2025 年 09 月 12 日第 190836 号合同支付仓储经纪服务费</t>
  </si>
  <si>
    <t>冲销 2025.11.04 对应 25,305,000.00 元款项的外部借方发生额 126,525.00</t>
  </si>
  <si>
    <t>冲销 2025.11.04 对应 25,305,000.00 元款项的电子付款手续费 300.00</t>
  </si>
  <si>
    <t>支张海勇清关装卸费</t>
  </si>
  <si>
    <t>张海勇</t>
  </si>
  <si>
    <t>支揣保立8-9月工资</t>
  </si>
  <si>
    <t>揣保立</t>
  </si>
  <si>
    <t>支李伟忠总9月工资</t>
  </si>
  <si>
    <t>支李志荣差旅费</t>
  </si>
  <si>
    <t>支李成远总9月工资</t>
  </si>
  <si>
    <t>支蔡会计10月工资</t>
  </si>
  <si>
    <t>支蔡会计9月工资</t>
  </si>
  <si>
    <t>支李欣悦、马森、张杉3人小白条</t>
  </si>
  <si>
    <t>李欣悦/马森/张杉</t>
  </si>
  <si>
    <t>支炸药库木板装修款</t>
  </si>
  <si>
    <t>支荆建明采购木板</t>
  </si>
  <si>
    <t>支采购钉子、木板</t>
  </si>
  <si>
    <t>支采购锁、螺丝</t>
  </si>
  <si>
    <t>荆建明借支苏姆</t>
  </si>
  <si>
    <t>支去撒马尔罕车辆加气</t>
  </si>
  <si>
    <t>支采购牛肉</t>
  </si>
  <si>
    <t>支采购食材</t>
  </si>
  <si>
    <t>依据 2025 年 08 月 12 日 UZ-SCHQ20250812-193 号合同支付已完工程及服务费（火工品·基建性掘进，资本化）</t>
  </si>
  <si>
    <t>火工品</t>
  </si>
  <si>
    <t>冲销 2025.11.07 对应 13,542,256.00 元款项的外部借方发生额 67,711.28</t>
  </si>
  <si>
    <t>冲销 2025.11.07 对应 13,542,256.00 元款项的电子付款手续费 300.00</t>
  </si>
  <si>
    <t>支烧烤架子款</t>
  </si>
  <si>
    <t>支刘会计打车费</t>
  </si>
  <si>
    <t>刘会计</t>
  </si>
  <si>
    <t>支采购床上用品</t>
  </si>
  <si>
    <t>支屋顶施工费</t>
  </si>
  <si>
    <t>根据 2025 年 10 月员工工资表发放工资至银行卡</t>
  </si>
  <si>
    <t>支采购空开等材料</t>
  </si>
  <si>
    <t>依据 2025 年 11 月 11 日第 8200-ОС号合同支付认证及检测费用</t>
  </si>
  <si>
    <t>冲销 2025.11.13 对应 1,547,000.00 元款项的电子付款手续费 300.00</t>
  </si>
  <si>
    <t>冲销 2025.11.13 对应 1,560,000.00 元款项的电子付款手续费 300.00</t>
  </si>
  <si>
    <t>冲销 2025.11.13 对应 13,000.00 元款项的外部借方发生额 65.00</t>
  </si>
  <si>
    <t>冲销 2025.11.13 对应 13,000.00 元款项的电子付款手续费 300.00</t>
  </si>
  <si>
    <t>冲销 2025.11.13 对应 4,020,000.00 元款项的外部借方发生额 20,100.00</t>
  </si>
  <si>
    <t>冲销 2025.11.13 对应 4,020,000.00 元款项的电子付款手续费 300.00</t>
  </si>
  <si>
    <t>支发乌兹员工25年10月工资（苏姆数）</t>
  </si>
  <si>
    <t>支缴纳海关罚款</t>
  </si>
  <si>
    <t>支采购2瓶泡沫胶</t>
  </si>
  <si>
    <t>支仓库及小炸药库采购配件</t>
  </si>
  <si>
    <t>支付200kg水泥款</t>
  </si>
  <si>
    <t>支架管租赁费</t>
  </si>
  <si>
    <t>支管理区台阶砌砖、地坪费用</t>
  </si>
  <si>
    <t>支车辆去撒马尔罕加气</t>
  </si>
  <si>
    <t>支生活区买菜</t>
  </si>
  <si>
    <t>支柴油付款440L*12000苏姆</t>
  </si>
  <si>
    <t>支海关清关费用500万及手续费15万苏姆</t>
  </si>
  <si>
    <t>支购生活用品</t>
  </si>
  <si>
    <t>依据 2025 年 11 月 17 日第 17/11 号合同采购建筑及工业物资</t>
  </si>
  <si>
    <t>冲销 2025.11.18 对应 7,031,360.00 元款项的外部借方发生额 35,156.80</t>
  </si>
  <si>
    <t>冲销 2025.11.18 对应 7,031,360.00 元款项的电子付款手续费 300.00</t>
  </si>
  <si>
    <t>支采购物资，2100美金+2万苏姆</t>
  </si>
  <si>
    <t>支防水材料款</t>
  </si>
  <si>
    <t>依据 2025 年 11 月 10 日第 6210 号合同支付已完工程及服务费</t>
  </si>
  <si>
    <t>冲销 2025.11.19 对应 2,318,400.00 元款项的外部借方发生额 11,592.00</t>
  </si>
  <si>
    <t>冲销 2025.11.19 对应 2,318,400.00 元款项的电子付款手续费 300.00</t>
  </si>
  <si>
    <t>支人民币142400换2万美金，汇率7.12</t>
  </si>
  <si>
    <t>支1万美金换苏姆，汇率11880</t>
  </si>
  <si>
    <t>支房租300美金</t>
  </si>
  <si>
    <t>依据 2025 年 07 月 23 日第 3092473 号租赁合同支付 2025 年 11 月场地租金</t>
  </si>
  <si>
    <t>冲销 2025.11.21 对应 2,600,000.00 元款项的外部借方发生额 13,000.00</t>
  </si>
  <si>
    <t>冲销 2025.11.21 对应 2,600,000.00 元款项的电子付款手续费 300.00</t>
  </si>
  <si>
    <t>依据 2025 年 11 月 12 日第 1336 号合同支付已完工程及服务费</t>
  </si>
  <si>
    <t>依据 2025 年 11 月 18 日第 4 号合同采购办公用品</t>
  </si>
  <si>
    <t>依据 2025 年 11 月 20 日第 35-17830 号合同支付已完工程及服务费</t>
  </si>
  <si>
    <t>依据 2025 年 11 月 24 日第 1955333546 号用户合同支付互联网包月费</t>
  </si>
  <si>
    <t>冲销 2025.11.24 对应 1,160,000.00 元款项的外部借方发生额 5,800.00</t>
  </si>
  <si>
    <t>冲销 2025.11.24 对应 1,160,000.00 元款项的电子付款手续费 300.00</t>
  </si>
  <si>
    <t>冲销 2025.11.24 对应 1,344,000.00 元款项的外部借方发生额 6,720.00</t>
  </si>
  <si>
    <t>冲销 2025.11.24 对应 1,344,000.00 元款项的电子付款手续费 300.00</t>
  </si>
  <si>
    <t>冲销 2025.11.24 对应 1,770,000.00 元款项的外部借方发生额 8,850.00</t>
  </si>
  <si>
    <t>冲销 2025.11.24 对应 1,770,000.00 元款项的电子付款手续费 300.00</t>
  </si>
  <si>
    <t>冲销 2025.11.24 对应 2,213,120.00 元款项的外部借方发生额 11,065.60</t>
  </si>
  <si>
    <t>冲销 2025.11.24 对应 2,213,120.00 元款项的电子付款手续费 300.00</t>
  </si>
  <si>
    <t>依据 2025 年 11 月 11 日第 25 号合同支付已完工程及服务费</t>
  </si>
  <si>
    <t>依据 2025 年 11 月 26 日第 1243 号合同采购 8 芯光缆</t>
  </si>
  <si>
    <t>冲销 2025.11.26 对应 3,000,000.00 元款项的外部借方发生额 15,000.00</t>
  </si>
  <si>
    <t>冲销 2025.11.26 对应 3,000,000.00 元款项的电子付款手续费 300.00</t>
  </si>
  <si>
    <t>冲销 2025.11.26 对应 3,900,000.00 元款项的外部借方发生额 19,500.00</t>
  </si>
  <si>
    <t>冲销 2025.11.26 对应 3,900,000.00 元款项的电子付款手续费 300.00</t>
  </si>
  <si>
    <t>支招待采购蔬菜、肉类、调料等</t>
  </si>
  <si>
    <t>支李成远总招待董总采购蔬菜、肉类、调料、饮料等</t>
  </si>
  <si>
    <t>支李成远总采购蔬菜、肉类46万、桶装水11万、购刷子等4万苏姆</t>
  </si>
  <si>
    <t>依据 2025 年 11 月 26 日第 30 号合同支付消防设备安装及服务费</t>
  </si>
  <si>
    <t>冲销 2025.11.27 对应 18,805,920.00 元款项的外部借方发生额 94,029.60</t>
  </si>
  <si>
    <t>冲销 2025.11.27 对应 18,805,920.00 元款项的电子付款手续费 300.00</t>
  </si>
  <si>
    <t>依据 2025 年 12 月 02 日第 20 号合同采购货物</t>
  </si>
  <si>
    <t>冲销 2025.12.02 对应 3,368,810.00 元款项的外部借方发生额 16,844.05</t>
  </si>
  <si>
    <t>冲销 2025.12.02 对应 3,368,810.00 元款项的电子付款手续费 300.00</t>
  </si>
  <si>
    <t>支李成远总等4人去撒马尔罕办事餐费</t>
  </si>
  <si>
    <t>支煤气罐加气.搬运费5万苏姆</t>
  </si>
  <si>
    <t>支采购WIFI装置、通讯线</t>
  </si>
  <si>
    <t>支采购压面机及餐具</t>
  </si>
  <si>
    <t>支陈一梁采购食堂蔬菜、肉类、面粉等</t>
  </si>
  <si>
    <t>陈一梁</t>
  </si>
  <si>
    <t>依据 2025 年 12 月 03 日第 244 号合同采购空调</t>
  </si>
  <si>
    <t>冲销 2025.12.04 对应 9,600,000.00 元款项的外部借方发生额 48,000.00</t>
  </si>
  <si>
    <t>冲销 2025.12.04 对应 9,600,000.00 元款项的电子付款手续费 300.00</t>
  </si>
  <si>
    <t>支人民币141600换2万美金，汇率7.08</t>
  </si>
  <si>
    <t>支付仓储费</t>
  </si>
  <si>
    <t>支李伟忠总10月工资</t>
  </si>
  <si>
    <t>支李成远总10月工资</t>
  </si>
  <si>
    <t>支李成远总1万美金、2000万苏姆</t>
  </si>
  <si>
    <t>支8千美金换苏姆存公户，汇率11920</t>
  </si>
  <si>
    <t>支义乌超市采购调料品等</t>
  </si>
  <si>
    <t>支去撒马尔罕办事车辆加气</t>
  </si>
  <si>
    <t>支成远宗4人去撒马尔罕餐费</t>
  </si>
  <si>
    <t>支采购柴油440*12000</t>
  </si>
  <si>
    <t>支陈一梁小白条罚款200美金</t>
  </si>
  <si>
    <t>支10人11月小白条费用</t>
  </si>
  <si>
    <t>支处理海关油料差旅费</t>
  </si>
  <si>
    <t>支李宝林总借支</t>
  </si>
  <si>
    <t>李宝林</t>
  </si>
  <si>
    <t>支李宝林总采购蔬菜、肉类、厨房用品</t>
  </si>
  <si>
    <t>支海关罚款</t>
  </si>
  <si>
    <t>支翻译阿米尔汗11月及12月工资</t>
  </si>
  <si>
    <t>支采购牛肉、食用油，空开362000</t>
  </si>
  <si>
    <t>支阿米尔汗订婚礼金</t>
  </si>
  <si>
    <t>支陈一梁11月小白条费用</t>
  </si>
  <si>
    <t>支车辆去撒马尔罕加气费</t>
  </si>
  <si>
    <t>收张振东投资款（1500*20%-50万交瑞斯曼）</t>
  </si>
  <si>
    <t>张振东/瑞斯曼</t>
  </si>
  <si>
    <t>调整投资比例后，李伟忠增资（1500万*59%-645万）</t>
  </si>
  <si>
    <t>调整投资比例后，李成远增资（1500万*21%-270万）</t>
  </si>
  <si>
    <t>支取撒马尔罕办事车辆加气</t>
  </si>
  <si>
    <t>支采购数次啊、肉类、生活用品等</t>
  </si>
  <si>
    <t>支采购材料</t>
  </si>
  <si>
    <t>依据 2025 年 09 月 25 日第 7145 号合同支付已完工程及服务费</t>
  </si>
  <si>
    <t>冲销 2025.12.12 对应 12,188,000.00 元款项的外部借方发生额 60,940.00</t>
  </si>
  <si>
    <t>冲销 2025.12.12 对应 12,188,000.00 元款项的电子付款手续费 300.00</t>
  </si>
  <si>
    <t>支采购食用油、车辆去撒马尔罕加气、餐费</t>
  </si>
  <si>
    <t>支乌方员工11月份工资</t>
  </si>
  <si>
    <t>支发乌兹员工25年11月份工资600美金</t>
  </si>
  <si>
    <t>支海关罚款100美金</t>
  </si>
  <si>
    <t>支采购啤酒饮料</t>
  </si>
  <si>
    <t>支采购牛肉、副食品等</t>
  </si>
  <si>
    <t>支揣保力采购现场用零星材料</t>
  </si>
  <si>
    <t>2025 年 12 月 15 日第 000749 号信息表相关款项</t>
  </si>
  <si>
    <t>冲销 2025.12.15 对应 1,547,000.00 元款项的电子付款手续费 300.00</t>
  </si>
  <si>
    <t>冲销 2025.12.15 对应 1,560,000.00 元款项的电子付款手续费 300.00</t>
  </si>
  <si>
    <t>冲销 2025.12.15 对应 13,000.00 元款项的外部借方发生额 65.00</t>
  </si>
  <si>
    <t>冲销 2025.12.15 对应 13,000.00 元款项的电子付款手续费 300.00</t>
  </si>
  <si>
    <t>支房租180美金</t>
  </si>
  <si>
    <t>支美金换苏姆汇率12050,拟支国内三飞5%</t>
  </si>
  <si>
    <t>支租车去库尔干银行办事租车费</t>
  </si>
  <si>
    <t>支购买牛肉</t>
  </si>
  <si>
    <t>支采购现场用零星材料</t>
  </si>
  <si>
    <t>冲销 2025.12.16 对应 618,000.00 元款项的行内借方发生额 618.00</t>
  </si>
  <si>
    <t>发票号：36046947101097，付款人：ESHMURATOV SARDORBEK SHAVKAT，通过 IBank 支付</t>
  </si>
  <si>
    <t>ESHMURATOV</t>
  </si>
  <si>
    <t>支人民币141200换2万美金，汇率7.06</t>
  </si>
  <si>
    <t>支1万美金换苏姆，汇率12060</t>
  </si>
  <si>
    <t>支乌兹法务、人事2025年11月工资666美金</t>
  </si>
  <si>
    <t>支办理股权变革费用</t>
  </si>
  <si>
    <t>支发放法务、人事2人11月（10-30日）工资</t>
  </si>
  <si>
    <t>支租车去库尔干税局办事租车费</t>
  </si>
  <si>
    <t>2025 年第 000756 号信息表相关款项</t>
  </si>
  <si>
    <t>依据 2025 年 10 月 22 日第 22-10-2025 号合同支付已完工程及服务费（火工品·基建性掘进，资本化）</t>
  </si>
  <si>
    <t>冲销 2025.12.17 对应 313,440,097.40 元款项的外部借方发生额 1,567,200.49</t>
  </si>
  <si>
    <t>冲销 2025.12.17 对应 313,440,097.40 元款项的电子付款手续费 300.00</t>
  </si>
  <si>
    <t>支人民币211800换3万美金，汇率7.06</t>
  </si>
  <si>
    <t>支3万美金存公户（汇率12020）</t>
  </si>
  <si>
    <t>支3万美金存公户，汇率12920</t>
  </si>
  <si>
    <t>支税务局服务费</t>
  </si>
  <si>
    <t>从基本账户转入二级账户</t>
  </si>
  <si>
    <t>支付华分包队工资</t>
  </si>
  <si>
    <t>支吴名喜分包队工资</t>
  </si>
  <si>
    <t>支周保江分包队工资</t>
  </si>
  <si>
    <t>周保江</t>
  </si>
  <si>
    <t>支屈万涛分包队工资</t>
  </si>
  <si>
    <t>支李成会分包队工资</t>
  </si>
  <si>
    <t>支杨红红分包队工资</t>
  </si>
  <si>
    <t>支石泽宏分包队工资</t>
  </si>
  <si>
    <t>石泽宏</t>
  </si>
  <si>
    <t>支撒马尔罕办事餐费</t>
  </si>
  <si>
    <t>支三飞公司尾款</t>
  </si>
  <si>
    <t>三飞公司</t>
  </si>
  <si>
    <t>支撒马尔罕办事车辆和加油费</t>
  </si>
  <si>
    <t>支采购水泵一台</t>
  </si>
  <si>
    <t>支公安局水费200+房租费300</t>
  </si>
  <si>
    <t>支镇上门面房租金余款</t>
  </si>
  <si>
    <t>支分包队杨金江合同工程款3万，美金支付4249</t>
  </si>
  <si>
    <t>支分包队杨金江合同工程款尾款</t>
  </si>
  <si>
    <t>支杨金江工程款3万人民币，汇率7.06，支付4249美金</t>
  </si>
  <si>
    <t>支租车去机场接人租车费</t>
  </si>
  <si>
    <t>支采购小太阳一个</t>
  </si>
  <si>
    <t>冲销 2025 年 12 月 22 日该笔 1,792,000.00 元款项的外部借方发生额 8,960.00 元</t>
  </si>
  <si>
    <t>冲销 2025 年 12 月 22 日该笔 1,792,000.00 元款项的电子支付手续费 300.00 元</t>
  </si>
  <si>
    <t>冲销 2025 年 12 月 22 日该笔 2,600,000.00 元款项的外部借方发生额 13,000.00 元</t>
  </si>
  <si>
    <t>冲销 2025 年 12 月 22 日该笔 2,600,000.00 元款项的电子支付手续费 300.00 元</t>
  </si>
  <si>
    <t>冲销 2025 年 12 月 22 日该笔 30,796,800.00 元款项的外部借方发生额 153,984.00 元</t>
  </si>
  <si>
    <t>冲销 2025 年 12 月 22 日该笔 30,796,800.00 元款项的电子支付手续费 300.00 元</t>
  </si>
  <si>
    <t>支付 2025 年 12 月 19 日第 1363 号合同项下已完工程及服务费</t>
  </si>
  <si>
    <t>支付 2025 年 12 月 22 日第 CAR 22122025 号合同项下生产物资采购款</t>
  </si>
  <si>
    <t>支付 2025 年 7 月 23 日第 3092473 号租赁合同项下 2025 年 12 月场地租金</t>
  </si>
  <si>
    <t>支买水20万、卖肉32万7、打车费40万苏姆</t>
  </si>
  <si>
    <t>支国内白酒一箱790元</t>
  </si>
  <si>
    <t>冲销 2025 年 12 月 23 日该笔 618,000.00 元款项的银行内部借方发生额 618.00 元</t>
  </si>
  <si>
    <t>通过 IBank 缴纳罚款（收款人：埃什穆拉托夫・萨尔多别克・沙夫卡特）</t>
  </si>
  <si>
    <t>通过 IBank 缴纳罚款（收款人：埃什穆拉托夫）</t>
  </si>
  <si>
    <t>支租车257租金700美金*3、押金500美金</t>
  </si>
  <si>
    <t>去撒马尔罕办事，餐费33万、车辆加气10万、买食材65万、李宝林机票241万4、食材日用品139万1苏姆</t>
  </si>
  <si>
    <t>支10.28开工庆典支出</t>
  </si>
  <si>
    <t>支2个生活区采购食材209万4、既节日聚餐227万2苏姆</t>
  </si>
  <si>
    <t>支办公室拆装空调</t>
  </si>
  <si>
    <t>支办理清关是实验室服务费及原产地证</t>
  </si>
  <si>
    <t>支给移民局红包300美金、消防局红包200美金</t>
  </si>
  <si>
    <t>支网络安装费150万、维修费50万苏姆</t>
  </si>
  <si>
    <t>支车辆加油</t>
  </si>
  <si>
    <t>支采购支护钢材1150万、去撒马尔罕银行办事餐费33万5、采购水管、阀门，车辆加油30万苏姆</t>
  </si>
  <si>
    <t>支采购材料发泡胶</t>
  </si>
  <si>
    <t>支采购猪肉</t>
  </si>
  <si>
    <t>支采购水管阀门等85万4、食材等148万8、被子等65万8、塔什干家具运费450万苏姆</t>
  </si>
  <si>
    <t>支租车加油180万、小海关白条罚款309万、住宿餐费188万、租车3个月租金2100美金+押金500美金，采购办公用品616万、2人签证11525万8、打车7万2、4人驾照70万、苏姆，餐费60万苏姆</t>
  </si>
  <si>
    <t>支采购燃气3罐108万、运费10万、管理区采购蔬菜面粉16万5、肉类五金等189万2</t>
  </si>
  <si>
    <t>支采购空开等</t>
  </si>
  <si>
    <t>支人民币351000换5万美金，汇率7.02</t>
  </si>
  <si>
    <t>支揣保力11月工资</t>
  </si>
  <si>
    <t>支揣保群11月工资</t>
  </si>
  <si>
    <t>揣保群</t>
  </si>
  <si>
    <t>支李伟忠总11月工资</t>
  </si>
  <si>
    <t>支李成远总11月工资</t>
  </si>
  <si>
    <t>支陈一梁11月工资</t>
  </si>
  <si>
    <t>支1万美金换苏姆，汇率11980</t>
  </si>
  <si>
    <t>支移民局慰问金300美金、消防局慰问金200美金</t>
  </si>
  <si>
    <t>支12.31采购106万、加油30万、买红酒30万、五金耗材164万、慰问工人家属红包45万苏姆</t>
  </si>
  <si>
    <t>支法务办理7人消防安全证</t>
  </si>
  <si>
    <t>支甲方树苗款</t>
  </si>
  <si>
    <t>李成远出资，用于注册资本实缴</t>
  </si>
  <si>
    <t>支存公户3万美金，汇率11940</t>
  </si>
  <si>
    <t>358200000</t>
  </si>
  <si>
    <t>支3万美金存公户，汇率11940</t>
  </si>
  <si>
    <t>支五征车合格证</t>
  </si>
  <si>
    <t>冲销 2026.01.06 对应 289,041,501.20 元款项的外部借方发生额 1,445,207.51</t>
  </si>
  <si>
    <t>冲销 2026.01.06 对应 289,041,501.20 元款项的电子付款手续费 300.00</t>
  </si>
  <si>
    <t>冲销 2026.01.06 对应 30,796,800.00 元款项的外部借方发生额 153,984.00</t>
  </si>
  <si>
    <t>冲销 2026.01.06 对应 30,796,800.00 元款项的电子付款手续费 300.00</t>
  </si>
  <si>
    <t>冲销 2026.01.06 对应 9,850,000.00 元款项的外部借方发生额 49,250.00</t>
  </si>
  <si>
    <t>冲销 2026.01.06 对应 9,850,000.00 元款项的电子付款手续费 300.00</t>
  </si>
  <si>
    <t>支付 2025 年 10 月 22 日 22-10-2025 号合同项下已完工程及服务费（火工品·基建性掘进，资本化）</t>
  </si>
  <si>
    <t>支付 2025 年 12 月 22 日 CAR 22122025 号合同项下家具及主要设备采购款</t>
  </si>
  <si>
    <t>支付 2025 年 12 月 22 日第 1204 号合同项下已完工程及服务费</t>
  </si>
  <si>
    <t>退回 2025 年 12 月《CAR 22122025 号合同》项下误划转资金</t>
  </si>
  <si>
    <t>支购买食堂食材、取暖器、车辆加气等</t>
  </si>
  <si>
    <t>收瑞斯曼公司安全生产奖</t>
  </si>
  <si>
    <t>瑞斯曼</t>
  </si>
  <si>
    <t>冲销 2026.01.08 对应 2,600,000.00 元款项的外部借方发生额 13,000.00</t>
  </si>
  <si>
    <t>冲销 2026.01.08 对应 2,600,000.00 元款项的电子付款手续费 300.00</t>
  </si>
  <si>
    <t>支付 2025 年 7 月 23 日第 3092473 号租赁合同项下 2026 年 1 月不动产租金</t>
  </si>
  <si>
    <t>支购买空压机弯头46万9、车辆加气7万、文件夹3万、面包10包15万苏姆</t>
  </si>
  <si>
    <t>支人民币278800换4万美金，汇率6.97</t>
  </si>
  <si>
    <t>1月美金收入43000</t>
  </si>
  <si>
    <t>支小白条费、食堂食材、办签证费包车费、雨衣、午餐费等</t>
  </si>
  <si>
    <t>支付小仓库门窗200万苏姆</t>
  </si>
  <si>
    <t>支刘会计报销交通费</t>
  </si>
  <si>
    <t>按工资表发放 2025 年 12 月员工工资至银行卡</t>
  </si>
  <si>
    <t>支乌方员工12月份工资1300美金</t>
  </si>
  <si>
    <t>支乌方员工12月份工资，1401万苏姆，1300美金</t>
  </si>
  <si>
    <t>冲销 2026.01.13 对应 58,305,000.00 元款项的外部借方发生额 291,525.00</t>
  </si>
  <si>
    <t>冲销 2026.01.13 对应 58,305,000.00 元款项的电子付款手续费 300.00</t>
  </si>
  <si>
    <t>支付 2026 年 1 月 8 日第 6 号合同项下柴油采购款</t>
  </si>
  <si>
    <t>支人事、法务12月工资</t>
  </si>
  <si>
    <t>支买水泵、水管、切割片215万、车辆加气7万、红酒28万8、西瓜6万苏姆等</t>
  </si>
  <si>
    <t>冲销 2026.01.14 对应 5,249,664.00 元款项的外部借方发生额 26,248.32</t>
  </si>
  <si>
    <t>冲销 2026.01.14 对应 5,249,664.00 元款项的电子付款手续费 300.00</t>
  </si>
  <si>
    <t>支付 2025 年 8 月 12 日 UZ-SCHQ20250812-193 号合同项下票务款项</t>
  </si>
  <si>
    <t>冲销 2026.01.15 对应 15,019,200.00 元款项的外部借方发生额 75,096.00</t>
  </si>
  <si>
    <t>冲销 2026.01.15 对应 15,019,200.00 元款项的电子付款手续费 300.00</t>
  </si>
  <si>
    <t>支付 2025 年 12 月 29 日第 7647 号合同项下已完工程及服务费</t>
  </si>
  <si>
    <t>支买护棚钢材75万苏姆</t>
  </si>
  <si>
    <t>支取力器维修费</t>
  </si>
  <si>
    <t>支水泥款</t>
  </si>
  <si>
    <t>支见矿发红包240万、买饮料5万、猪肉385万苏姆等</t>
  </si>
  <si>
    <t>支采购支护黄砂</t>
  </si>
  <si>
    <t>支食堂购买食材279万、洋酒啤酒62万、防护钉子34万1苏姆等材料</t>
  </si>
  <si>
    <t>支车辆加油费</t>
  </si>
  <si>
    <t>支买水泵2台280万、车辆加气停车费10万、午餐费5万6苏姆</t>
  </si>
  <si>
    <t>支刘会计出境包车费80万苏姆</t>
  </si>
  <si>
    <t>支购买床、钢管、车费、食堂食材等</t>
  </si>
  <si>
    <t>支购送水一车水费15万、买液化气罐102万、运费15万苏姆</t>
  </si>
  <si>
    <t>支叶永成1月劳务费人民币63391（含唐洪友人民币31965.61）</t>
  </si>
  <si>
    <t>叶永成</t>
  </si>
  <si>
    <t>支周保江1月劳务费</t>
  </si>
  <si>
    <t>支张代兵1月劳务费</t>
  </si>
  <si>
    <t>去机场送人车辆餐费、加气等</t>
  </si>
  <si>
    <t>支付华1月劳务费</t>
  </si>
  <si>
    <t>支刘朝辉12月工资</t>
  </si>
  <si>
    <t>支揣保力12月工资</t>
  </si>
  <si>
    <t>支揣保群12月工资</t>
  </si>
  <si>
    <t>支李伟忠总12月工资</t>
  </si>
  <si>
    <t>支李宝林12月份工资（转入闫鸿卡）</t>
  </si>
  <si>
    <t>支李成会1月劳务费（含11月机械费）</t>
  </si>
  <si>
    <t>支李成远总12月份工资</t>
  </si>
  <si>
    <t>支杨红红1月劳务费</t>
  </si>
  <si>
    <t>支陈一梁12月工资（转入于澎涛卡）</t>
  </si>
  <si>
    <t>支去库尔干车辆加气、买羊、食堂食材费用</t>
  </si>
  <si>
    <t>冲销 2026.01.20 对应 18,307,340.80 元款项的外部借方发生额 91,536.70</t>
  </si>
  <si>
    <t>冲销 2026.01.20 对应 18,307,340.80 元款项的电子付款手续费 300.00</t>
  </si>
  <si>
    <t>冲销 2026.01.20 对应 49,996,800.00 元款项的外部借方发生额 249,984.00</t>
  </si>
  <si>
    <t>冲销 2026.01.20 对应 49,996,800.00 元款项的电子付款手续费 300.00</t>
  </si>
  <si>
    <t>支付 2026 年 1 月 15 日第 243-H 号合同项下工程及服务费</t>
  </si>
  <si>
    <t>支4万美金存公户，汇率12020</t>
  </si>
  <si>
    <t>480800000</t>
  </si>
  <si>
    <t>支5千美金换苏姆（内账群发消息），汇率12020</t>
  </si>
  <si>
    <t>60100000</t>
  </si>
  <si>
    <t>支5千美金换苏姆，汇率12020</t>
  </si>
  <si>
    <t>支买水管28万4苏姆</t>
  </si>
  <si>
    <t>支清关公司费用、去库尔干费用、食堂食材、小白条费用、车辆加气等</t>
  </si>
  <si>
    <t>支购买201阀门2万3苏姆</t>
  </si>
  <si>
    <t>支车辆加油20万苏姆</t>
  </si>
  <si>
    <t>去机场送人车辆餐费、加气、加油等</t>
  </si>
  <si>
    <t>支本地消防部门检查罚款</t>
  </si>
  <si>
    <t>支购买空压机支护木杆等</t>
  </si>
  <si>
    <t>冲销 2026.01.22 对应 7,000,000.00 元款项的外部借方发生额 35,000.00</t>
  </si>
  <si>
    <t>冲销 2026.01.22 对应 7,000,000.00 元款项的电子付款手续费 300.00</t>
  </si>
  <si>
    <t>支付 2026 年 1 月 22 日第 07 号合同项下服务费</t>
  </si>
  <si>
    <t>支工人生活区取暖器26万、面包12万、空压机房支护工资600万苏姆</t>
  </si>
  <si>
    <t>缴纳水资源使用费</t>
  </si>
  <si>
    <t>缴纳社保欠款 40% 滞纳金</t>
  </si>
  <si>
    <t>支李成远总等3人小白条费用</t>
  </si>
  <si>
    <t>支李成远总等3人小白条费用150美金</t>
  </si>
  <si>
    <t>冲销 2026.01.24 对应 1,963,500.00 元款项的电子付款手续费 300.00</t>
  </si>
  <si>
    <t>冲销 2026.01.24 对应 1,980,000.00 元款项的电子付款手续费 300.00</t>
  </si>
  <si>
    <t>冲销 2026.01.24 对应 11,400.00 元款项的电子付款手续费 300.00</t>
  </si>
  <si>
    <t>冲销 2026.01.24 对应 16,500.00 元款项的外部借方发生额 82.50</t>
  </si>
  <si>
    <t>冲销 2026.01.24 对应 16,500.00 元款项的电子付款手续费 300.00</t>
  </si>
  <si>
    <t>冲销 2026.01.24 对应 5.00 元款项的电子付款手续费 300.00</t>
  </si>
  <si>
    <t>冲销 2026.01.26 对应 2,520,000.00 元款项的外部借方发生额 12,600.00</t>
  </si>
  <si>
    <t>冲销 2026.01.26 对应 2,520,000.00 元款项的电子付款手续费 300.00</t>
  </si>
  <si>
    <t>支付 2026 年 1 月 6 日 20/26 СШ号合同项下服务费</t>
  </si>
  <si>
    <t>支清关公司费用</t>
  </si>
  <si>
    <t>支去库尔干办理股权变更、采购等费用</t>
  </si>
  <si>
    <t>支司机帮忙带文件</t>
  </si>
  <si>
    <t>支空开、插排等材料费用</t>
  </si>
  <si>
    <t>支10.29杨红红、吴名喜、石泽宏、屈万涛、周保江等5人临时用工工资</t>
  </si>
  <si>
    <t>石泽宏/周保江</t>
  </si>
  <si>
    <t>支11.26荆建明工资：4万-借支200万苏姆1190、机票2148</t>
  </si>
  <si>
    <t>支11.7陈一梁机票费用</t>
  </si>
  <si>
    <t>支12.25国内购买气体检测仪</t>
  </si>
  <si>
    <t>支12.31北辰公司代购放炮器</t>
  </si>
  <si>
    <t>北辰公司</t>
  </si>
  <si>
    <t>支人民币20910换3千美金</t>
  </si>
  <si>
    <t>支3千美金换苏姆（内账群发消息），汇率</t>
  </si>
  <si>
    <t>支人民币20910换刘会计3千美金，汇率</t>
  </si>
  <si>
    <t>1月美金支出91705</t>
  </si>
  <si>
    <t>支3千美金换苏姆（内账群发消息），汇率12050</t>
  </si>
  <si>
    <t>支工人区采购食材620万苏姆</t>
  </si>
  <si>
    <t>支海关合格证费用</t>
  </si>
  <si>
    <t>支空开、泡沫胶等材料</t>
  </si>
  <si>
    <t>支食堂采购食材53万3苏姆</t>
  </si>
  <si>
    <t>去机场接人车辆加气、萨都车辆加油、餐费等</t>
  </si>
  <si>
    <t>支小仓库安装屋顶等材料费用及运费</t>
  </si>
  <si>
    <t>支洞口支护工资及材料</t>
  </si>
  <si>
    <t>支去撒马尔罕送李宝林总加油费</t>
  </si>
  <si>
    <t>支公司车辆加油</t>
  </si>
  <si>
    <t>支杨红红借支苏姆60万</t>
  </si>
  <si>
    <t>支生活区送水一车，水费15万苏姆</t>
  </si>
  <si>
    <t>支人民币347615换5万美金，汇率6.9523</t>
  </si>
  <si>
    <t>支运输工3人、刘会计3人去办签证的机票款</t>
  </si>
  <si>
    <t>2月美金支出34980</t>
  </si>
  <si>
    <t>支翻译胡桑陪客户去撒马尔罕车辆加油、买门票、购物等费用</t>
  </si>
  <si>
    <t>依据 2025 年 10 月 22 日第 22-10-2025 号合同，支付已完成工程及服务费用（火工品·基建性掘进，资本化）</t>
  </si>
  <si>
    <t>由李伟忠出资，用于公司注册资本金认缴实缴</t>
  </si>
  <si>
    <t>银行业务结算 2026.02.03 抵扣对外借方跨行结算费用，扣款源自 2026.02.03 金额 323030630.80</t>
  </si>
  <si>
    <t>银行业务结算 2026.02.03 抵扣电子对外汇款手续费，扣款源自 2026.02.03 金额 323030630.80</t>
  </si>
  <si>
    <t>支人民币4200换美金，用于支付付华等3人签证逾期罚款</t>
  </si>
  <si>
    <t>支1万美金换苏姆，汇率12190</t>
  </si>
  <si>
    <t>121900000</t>
  </si>
  <si>
    <t>支2万美金存公户，汇率12190</t>
  </si>
  <si>
    <t>243800000</t>
  </si>
  <si>
    <t>支换签证在哈萨克阿拉木图市内打车费</t>
  </si>
  <si>
    <t>支付华、杨红红、李成会、刘会计4人去塔什干包车费</t>
  </si>
  <si>
    <t>支区库尔干办事，车子加气7万苏姆</t>
  </si>
  <si>
    <t>依据 2025 年 9 月 25 日第 7145 号合同，支付工程及配套服务费用</t>
  </si>
  <si>
    <t>依据 2026 年 1 月 30 日第 674 号合同，支付已完成工程及服务费用</t>
  </si>
  <si>
    <t>依据 2026 年 2 月 4 日第 58 号合同，支付已完成工程及服务费用</t>
  </si>
  <si>
    <t>银行业务结算 2026.02.04 抵扣对外借方跨行结算费用，扣款源自 2026.02.04 金额 1528800.00</t>
  </si>
  <si>
    <t>银行业务结算 2026.02.04 抵扣对外借方跨行结算费用，扣款源自 2026.02.04 金额 5034400.00</t>
  </si>
  <si>
    <t>银行业务结算 2026.02.04 抵扣对外借方跨行结算费用，扣款源自 2026.02.04 金额 756000.00</t>
  </si>
  <si>
    <t>银行业务结算 2026.02.04 抵扣电子对外汇款手续费，扣款源自 2026.02.04 金额 1528800.00</t>
  </si>
  <si>
    <t>银行业务结算 2026.02.04 抵扣电子对外汇款手续费，扣款源自 2026.02.04 金额 5034400.00</t>
  </si>
  <si>
    <t>银行业务结算 2026.02.04 抵扣电子对外汇款手续费，扣款源自 2026.02.04 金额 756000.00</t>
  </si>
  <si>
    <t>支采购配件2个</t>
  </si>
  <si>
    <t>发乌兹员工26.1月份工资（系統发600万、保洁系统未发，发现金，借支已扣，人事法务7号领）</t>
  </si>
  <si>
    <t>88-90/3笔李伟忠总的</t>
  </si>
  <si>
    <t>依据工资清单，代发 2026 年 1 月员工工资至员工银行卡</t>
  </si>
  <si>
    <t>支买优盘一个</t>
  </si>
  <si>
    <t>支买钢管24米、胶带1个</t>
  </si>
  <si>
    <t>支买阀门5个</t>
  </si>
  <si>
    <t>支司机萨多机场送人车辆加气</t>
  </si>
  <si>
    <t>萨多</t>
  </si>
  <si>
    <t>支给习总买毛巾一条</t>
  </si>
  <si>
    <t>支给习总买烧水壶、水杯、插座费用</t>
  </si>
  <si>
    <t>支给习总买生活用品：牙膏、洗发水、卫生纸和水果：苹果、桔子</t>
  </si>
  <si>
    <t>支杨金江1月工资部分（转卫静卡）</t>
  </si>
  <si>
    <t>支买韩国干挂面*6</t>
  </si>
  <si>
    <t>支买鸡蛋一板</t>
  </si>
  <si>
    <t>支机场接宋小波包车费</t>
  </si>
  <si>
    <t>宋小波</t>
  </si>
  <si>
    <t>支购买茅台酒一箱</t>
  </si>
  <si>
    <t>支购买水管结构2个</t>
  </si>
  <si>
    <t>支刘朝辉26年1月工资</t>
  </si>
  <si>
    <t>支揣保力26.2.6机票</t>
  </si>
  <si>
    <t>支揣保力26年1月工资(已扣机票)</t>
  </si>
  <si>
    <t>支揣保群26年1月工资</t>
  </si>
  <si>
    <t>支李伟忠总26年1月工资</t>
  </si>
  <si>
    <t>支李宝林26年1月工资（转入闫鸿卡）</t>
  </si>
  <si>
    <t>支李成远总26年1月工资</t>
  </si>
  <si>
    <t>支陈一梁26年1月工资（转入于澎涛卡）</t>
  </si>
  <si>
    <t>支2.10食材采购食材费用</t>
  </si>
  <si>
    <t>支买接头、软管材料款</t>
  </si>
  <si>
    <t>支买铁丝材料款</t>
  </si>
  <si>
    <t>支去库尔干办事车辆加气</t>
  </si>
  <si>
    <t>支付华预支2月工资</t>
  </si>
  <si>
    <t>支吴名喜预支2月工资</t>
  </si>
  <si>
    <t>支周保江预支2月工资</t>
  </si>
  <si>
    <t>支李成会预支2月工资</t>
  </si>
  <si>
    <t>支杨红红2月部分工资</t>
  </si>
  <si>
    <t>支石泽宏预支2月工资</t>
  </si>
  <si>
    <t>支生活区送水一车水费</t>
  </si>
  <si>
    <t>支购买扎带</t>
  </si>
  <si>
    <t>缴纳公民养老保险统筹费用</t>
  </si>
  <si>
    <t>缴纳社会保障类税费</t>
  </si>
  <si>
    <t>缴纳自然人个人所得税</t>
  </si>
  <si>
    <t>银行业务结算 2026.02.13 抵扣对外借方跨行结算费用，扣款源自 2026.02.13 金额 13000.00</t>
  </si>
  <si>
    <t>银行业务结算 2026.02.13 抵扣电子对外汇款手续费，扣款源自 2026.02.13 金额 13000.00</t>
  </si>
  <si>
    <t>银行业务结算 2026.02.13 抵扣电子对外汇款手续费，扣款源自 2026.02.13 金额 1547000.00</t>
  </si>
  <si>
    <t>银行业务结算 2026.02.13 抵扣电子对外汇款手续费，扣款源自 2026.02.13 金额 1560000.00</t>
  </si>
  <si>
    <t>支张海勇大代付乘用车修理及清关费</t>
  </si>
  <si>
    <t>支张海勇大代购买设备配件及清关费</t>
  </si>
  <si>
    <t>支张海勇设备运输费尾款</t>
  </si>
  <si>
    <t>支去北辰修理车费</t>
  </si>
  <si>
    <t>支送工人回国去机场车费</t>
  </si>
  <si>
    <t>支国内采购收据本</t>
  </si>
  <si>
    <t>支买半扇猪肉</t>
  </si>
  <si>
    <t>支去集市买香菜、青萝卜3万、辣椒酱1万、牛肉26万、剔骨刀1万苏姆</t>
  </si>
  <si>
    <t>缴纳行政违规 40% 罚款</t>
  </si>
  <si>
    <t>支司机萨多机场接李总车辆加气</t>
  </si>
  <si>
    <t>支工人区送水一车水费</t>
  </si>
  <si>
    <t>银行业务结算 2026.02.16 抵扣电子对外汇款手续费，扣款源自 2026.02.15 金额 11400.00</t>
  </si>
  <si>
    <t>银行业务结算 2026.02.16 抵扣电子对外汇款手续费，扣款源自 2026.02.15 金额 5.00</t>
  </si>
  <si>
    <t>支2个生活区送菜款</t>
  </si>
  <si>
    <t>支过年撒马尔罕采购</t>
  </si>
  <si>
    <t>支买2条鱼</t>
  </si>
  <si>
    <t>支给瑞斯曼赵总订蛋糕、买蜡烛</t>
  </si>
  <si>
    <t>依据 2025 年 7 月 23 日租赁合同，支付 2026 年 2 月非住宅房屋租金</t>
  </si>
  <si>
    <t>缴纳行政罚款（银行线上渠道支付）</t>
  </si>
  <si>
    <t>银行业务结算 2026.02.19 抵扣对外借方跨行结算费用，扣款源自 2026.02.19 金额 2600000.00</t>
  </si>
  <si>
    <t>银行业务结算 2026.02.19 抵扣电子对外汇款手续费，扣款源自 2026.02.19 金额 2600000.00</t>
  </si>
  <si>
    <t>银行业务结算 2026.02.19 抵扣行内借方结算费用，扣款源自 2026.02.19 金额 1236000.00</t>
  </si>
  <si>
    <t>支买40阀门3个</t>
  </si>
  <si>
    <t>支给老杨买蛋糕</t>
  </si>
  <si>
    <t>老杨</t>
  </si>
  <si>
    <t>支司机去机场接人加气费</t>
  </si>
  <si>
    <t>支3人落地签挂在撒多家2个月小白条费用</t>
  </si>
  <si>
    <t>李宝林/撒多家</t>
  </si>
  <si>
    <t>91/1笔李宝林总的</t>
  </si>
  <si>
    <t>支3人挂在撒多家2个月小白条费用300美金</t>
  </si>
  <si>
    <t>撒多家</t>
  </si>
  <si>
    <t>支从塔什干接工人回矿山包车费</t>
  </si>
  <si>
    <t>支公司车子加油费</t>
  </si>
  <si>
    <t>支办公区买菜</t>
  </si>
  <si>
    <t>支吴名喜预支工资</t>
  </si>
  <si>
    <t>支购买2瓶杜康白酒</t>
  </si>
  <si>
    <t>支接工人从塔什干回矿上包车费</t>
  </si>
  <si>
    <t>国家公共服务收费、企业经营许可办理费用</t>
  </si>
  <si>
    <t>国家公共服务收费、经营许可办理费用</t>
  </si>
  <si>
    <t>国家公共服务收费、经营许可相关费用（网银支付）</t>
  </si>
  <si>
    <t>外籍劳务引进许可及外籍人员境内务工审批服务费</t>
  </si>
  <si>
    <t>银行业务结算 2026.02.24 抵扣行内借方结算费用，扣款源自 2026.02.24 金额 33000.00</t>
  </si>
  <si>
    <t>银行业务结算 2026.02.24 抵扣行内借方结算费用，扣款源自 2026.02.24 金额 412000.00</t>
  </si>
  <si>
    <t>支2个生活区采购食材190万、车辆加油20万苏姆</t>
  </si>
  <si>
    <t>支买32阀门4个、PVC管8米、20阀门5个、1/4阀门1个（张金、夏兴富、向承军3人被子130万苏姆）</t>
  </si>
  <si>
    <t>支李伟忠总、李宝林总去纳沃依出差餐费172000、车辆加油费300000</t>
  </si>
  <si>
    <t>李伟忠/李宝林</t>
  </si>
  <si>
    <t>支石建宇、宋保军出境餐费24万、车子加气20万苏姆</t>
  </si>
  <si>
    <t>支25.10.26李志荣撒马尔罕到西安机票/25.9.28西安到撒马尔罕机票</t>
  </si>
  <si>
    <t>支25.10.31李伟忠总撒马尔罕到西安机票</t>
  </si>
  <si>
    <t>支25.10.5/11.2揣保力西安往返撒马尔罕机票</t>
  </si>
  <si>
    <t>支25.10.5荆建明西安到撒马尔罕机票</t>
  </si>
  <si>
    <t>支25.10.9李伟忠总西安住宿费</t>
  </si>
  <si>
    <t>支25.11.14李伟忠总西安到撒马尔罕机票</t>
  </si>
  <si>
    <t>支25.11.19揣保力西安到撒马尔罕机票</t>
  </si>
  <si>
    <t>支25.11.19揣保群西安到撒马尔罕机票</t>
  </si>
  <si>
    <t>支25.11.26荆建明撒马尔罕到西安机票</t>
  </si>
  <si>
    <t>支25.12.12李伟忠总西安住宿费</t>
  </si>
  <si>
    <t>支25.12.12李伟忠总西安到撒马尔罕机票</t>
  </si>
  <si>
    <t>支25.12.5李伟忠总西安到撒马尔罕机票</t>
  </si>
  <si>
    <t>支25.8.12西安住宿费</t>
  </si>
  <si>
    <t>支25.8.13李伟忠总、蔡国利、胡国龙3人西安到撒马尔罕机票</t>
  </si>
  <si>
    <t>李伟忠/胡国龙</t>
  </si>
  <si>
    <t>支25.8.13李宝林总西安到撒马尔罕机票</t>
  </si>
  <si>
    <t>支25.8.13荆建明西安到撒马尔罕机票</t>
  </si>
  <si>
    <t>支25.8.1张迎春撒马尔罕到西安机票</t>
  </si>
  <si>
    <t>支25.8.20荆建明撒马尔罕到西安机票</t>
  </si>
  <si>
    <t>支25.8.22胡国龙、李宝林总、蔡国利撒马尔罕到西安机票</t>
  </si>
  <si>
    <t>支25.9.28揣保力撒马尔罕到西安机票</t>
  </si>
  <si>
    <t>支25.9.3揣保力西安到撒马尔罕机票</t>
  </si>
  <si>
    <t>支25.9.3李伟忠总撒马尔罕到西安机票</t>
  </si>
  <si>
    <t>支26.1.28宋保军、石建宇西安到撒马尔罕机票</t>
  </si>
  <si>
    <t>支26.1.28宋保军、石建宇酒店住宿费</t>
  </si>
  <si>
    <t>支26.1.2李伟忠总撒马尔罕到西安机票</t>
  </si>
  <si>
    <t>支26.2.15李伟忠总西安到撒马尔罕机票</t>
  </si>
  <si>
    <t>支26.2.15李伟忠总郑州东到西安高铁票</t>
  </si>
  <si>
    <t>支26.2.21叶永成、唐洪友西安到塔什干机票</t>
  </si>
  <si>
    <t>支26.2.23向承军、张金、夏兴富广州到塔什干机票</t>
  </si>
  <si>
    <t>支26.2.6李伟忠总撒马尔罕往返西安机票</t>
  </si>
  <si>
    <t>支26.2.8宋小波到撒马尔罕机票</t>
  </si>
  <si>
    <t>支采购2台办公手机258万苏姆</t>
  </si>
  <si>
    <t>支采购锁芯、总承、铁丝、车子加油</t>
  </si>
  <si>
    <t>支采购洗车器300万、瓦斯罐45万、厨房用天然气5444000、公司车加油9万苏姆</t>
  </si>
  <si>
    <t>收苏姆备用金</t>
  </si>
  <si>
    <t>银行业务结算 2026.02.27 抵扣对外借方跨行结算费用，扣款源自 2026.02.27 金额 5034400.00</t>
  </si>
  <si>
    <t>银行业务结算 2026.02.27 抵扣对外借方跨行结算费用，扣款源自 2026.02.27 金额 7845600.00</t>
  </si>
  <si>
    <t>银行业务结算 2026.02.27 抵扣电子对外汇款手续费，扣款源自 2026.02.27 金额 5034400.00</t>
  </si>
  <si>
    <t>银行业务结算 2026.02.27 抵扣电子对外汇款手续费，扣款源自 2026.02.27 金额 7845600.00</t>
  </si>
  <si>
    <t>支李宝林总回国差旅费，住宿人民币441+394，机票人民币1690+2214，交通费人民币89+350+131</t>
  </si>
  <si>
    <t>支石建宇撒马尔罕到西安机票</t>
  </si>
  <si>
    <t>支库尔干采购水管、木办、运费，车子加气7万苏姆</t>
  </si>
  <si>
    <t>支采购牛肉420000、洗洁精19000</t>
  </si>
  <si>
    <t>支超市买香肠、饮料8万、公司车加油20万苏姆</t>
  </si>
  <si>
    <t>支采购猪肉665万苏姆、2个生活区食材247万苏姆</t>
  </si>
  <si>
    <t>支石建宇1.28-3.1工资</t>
  </si>
  <si>
    <t>支生活区送水15万、公司车洗车费5万苏姆</t>
  </si>
  <si>
    <t>2026 年 3 月 2 日银行业务抵扣，外部借方手续费，从 1100000.00 元款项中扣除 5500.00 元</t>
  </si>
  <si>
    <t>2026 年 3 月 2 日银行业务抵扣，电子出款手续费，从 1100000.00 元款项中扣除 300.00 元</t>
  </si>
  <si>
    <t>依据 2024 年 11 月 24 日第 1955333546 号合同，支付互联网服务月度订阅费用</t>
  </si>
  <si>
    <t>支3-5月房租400美金+60万苏姆、</t>
  </si>
  <si>
    <t>支2个液化气罐加气45万、2T柴油罐180万苏姆</t>
  </si>
  <si>
    <t>支3-5月房租400美金+60万苏姆、3-5月水电费37万苏姆</t>
  </si>
  <si>
    <t>支买筷子3万、水果饮料21万苏姆</t>
  </si>
  <si>
    <t>支买羊肉63万、工人区送水15万、液化气罐加气54万、2个区买菜125万、司机车加气7万苏姆</t>
  </si>
  <si>
    <t>支柴油桶运费20万苏姆</t>
  </si>
  <si>
    <t>2026 年 3 月 4 日银行业务抵扣，外部借方手续费，从 58305000.00 元款项中扣除 291525.00 元</t>
  </si>
  <si>
    <t>2026 年 3 月 4 日银行业务抵扣，电子出款手续费，从 58305000.00 元款项中扣除 300.00 元</t>
  </si>
  <si>
    <t>依据 2026 年 3 月 3 日第 19 号合同，转账用于采购柴油燃料</t>
  </si>
  <si>
    <t>收宋小波人民币500兑换苏姆88万</t>
  </si>
  <si>
    <t>支刘会计去机场车子加气9万苏姆</t>
  </si>
  <si>
    <t>支工人区买面条10包6万苏姆</t>
  </si>
  <si>
    <t>2026 年 3 月 5 日银行业务抵扣，外部借方手续费，从 4547200.00 元款项中扣除 22736.00 元</t>
  </si>
  <si>
    <t>2026 年 3 月 5 日银行业务抵扣，电子出款手续费，从 4547200.00 元款项中扣除 300.00 元</t>
  </si>
  <si>
    <t>依据 2025 年 9 月 25 日第 7145 号合同，支付已完成工程及配套服务款项</t>
  </si>
  <si>
    <t>支办理陈一梁个人税号费用10万苏姆</t>
  </si>
  <si>
    <t>支去库尔干办事车子加油30万苏姆</t>
  </si>
  <si>
    <t>支宋晓波用人民币500换88万苏姆</t>
  </si>
  <si>
    <t>宋晓波</t>
  </si>
  <si>
    <t>2026 年 3 月 6 日银行业务抵扣，外部借方手续费，从 2856000.00 元款项中扣除 14280.00 元</t>
  </si>
  <si>
    <t>2026 年 3 月 6 日银行业务抵扣，电子出款手续费，从 2856000.00 元款项中扣除 300.00 元</t>
  </si>
  <si>
    <t>依据 2026 年 3 月 6 日第 31/2026 号合同，转账用于采购经营物资</t>
  </si>
  <si>
    <t>收备用金</t>
  </si>
  <si>
    <t>支生活区采购160万1苏姆</t>
  </si>
  <si>
    <t>支3.6塔什干海关办事公司车加油90万、修车8万、住宿120万、餐费72万、调料81万、生活区送水15万苏姆</t>
  </si>
  <si>
    <t>支揣保力、揣士先、魏荣仓3人3.15西安到撒马尔罕机票</t>
  </si>
  <si>
    <t>支2月份小白条1276万、电子表8万8、葡萄糖10万苏姆</t>
  </si>
  <si>
    <t>1900 由李伟忠出资，用于设立互助基金</t>
  </si>
  <si>
    <t>2026 年 3 月 10 日银行业务抵扣，外部借方手续费，从 11289600.00 元款项中扣除 56448.00 元</t>
  </si>
  <si>
    <t>依据 2026 年 3 月 7 日第 151/03 号合同，转账用于采购经营物资</t>
  </si>
  <si>
    <t>缴纳海关税费</t>
  </si>
  <si>
    <t>支人民币344255换5万美金，汇率6.8851</t>
  </si>
  <si>
    <t>支4万美金存公户，汇率12110</t>
  </si>
  <si>
    <t>484400000</t>
  </si>
  <si>
    <t>3月美金收入70000</t>
  </si>
  <si>
    <t>支工人区买热水器1台134万苏姆</t>
  </si>
  <si>
    <t>支气罐、锅炉清关资料费用340万苏姆</t>
  </si>
  <si>
    <t>支购买1把锁7万6、购买2个生活区菜206万苏姆</t>
  </si>
  <si>
    <t>银行取现金1个亿苏姆</t>
  </si>
  <si>
    <t>2026 年 3 月 10 日银行业务抵扣，电子出款手续费，从 11289600.00 元款项中扣除 300.00 元</t>
  </si>
  <si>
    <t>2026 年 3 月 11 日银行业务抵扣，外部借方手续费，从 235505040.00 元款项中扣除 1177525.20 元</t>
  </si>
  <si>
    <t>2026 年 3 月 11 日银行业务抵扣，电子出款手续费，从 235505040.00 元款项中扣除 300.00 元</t>
  </si>
  <si>
    <t>235505040 苏姆对外汇款，收取跨行汇出手续费</t>
  </si>
  <si>
    <t>235505040 苏姆电子转账，收取电子通道手续费</t>
  </si>
  <si>
    <t>依据 2025 年 10 月 22 日第 22-10-2025 号合同，支付工程及综合服务费（3/11 误转，同日已退回，不计收支）</t>
  </si>
  <si>
    <t>退回 3 月 10 日误转款项（退回 3/11 误转款项，不计收支）</t>
  </si>
  <si>
    <t>支四不像清关补税服务费65万、煤气软管13万4、洗洁精垃圾袋3.6万苏姆</t>
  </si>
  <si>
    <t>2026 年 3 月 12 日银行业务抵扣，公务卡充值手续费，从 10000000.00 元款项中扣除 50000.00 元</t>
  </si>
  <si>
    <t>2026 年 3 月 12 日银行业务抵扣，外部借方手续费，从 22960000.00 元款项中扣除 114800.00 元</t>
  </si>
  <si>
    <t>2026 年 3 月 12 日银行业务抵扣，电子出款手续费，从 22960000.00 元款项中扣除 300.00 元</t>
  </si>
  <si>
    <t>企业公务卡充值</t>
  </si>
  <si>
    <t>依据 2026 年 3 月 11 日第 12 号合同，支付施工及服务相关费用</t>
  </si>
  <si>
    <t>公务卡苏姆结算户-9200</t>
  </si>
  <si>
    <t>公务卡充值（月度）</t>
  </si>
  <si>
    <t>贷方</t>
  </si>
  <si>
    <t>支生活区送水一车水费15万、车子库尔干加气7万苏姆</t>
  </si>
  <si>
    <t>2026 年 3 月 13 日银行业务抵扣，外部借方手续费，从 17000.00 元款项中扣除 85.00 元</t>
  </si>
  <si>
    <t>2026 年 3 月 13 日银行业务抵扣，电子出款手续费，从 17000.00 元款项中扣除 300.00 元</t>
  </si>
  <si>
    <t>2026 年 3 月 13 日银行业务抵扣，电子出款手续费，从 2025000.00 元款项中扣除 300.00 元</t>
  </si>
  <si>
    <t>2026 年 3 月 13 日银行业务抵扣，电子出款手续费，从 2040000.00 元款项中扣除 300.00 元</t>
  </si>
  <si>
    <t>依据清单，发放 2026 年 2 月员工工资，统一划转至员工银行卡</t>
  </si>
  <si>
    <t>缴纳个人所得税</t>
  </si>
  <si>
    <t>缴纳公民养老统筹公积金</t>
  </si>
  <si>
    <t>缴纳社会保障相关税费</t>
  </si>
  <si>
    <t>支国内办理李伟忠总、李宝林总驾驶证公证费</t>
  </si>
  <si>
    <t>收刘会计人民币1377兑换美金200</t>
  </si>
  <si>
    <t>支刘会计200美金换人民币1377，汇率6.885</t>
  </si>
  <si>
    <t>李伟忠/刘会计</t>
  </si>
  <si>
    <t>97-98/2笔李伟忠总的</t>
  </si>
  <si>
    <t>支买PVC管16米</t>
  </si>
  <si>
    <t>支公司车加油20万、、机场接人萨多车加油19万、洗衣液2瓶24万、买调料100万，加天然气45万苏姆</t>
  </si>
  <si>
    <t>支陈一梁采购油2桶24万苏姆</t>
  </si>
  <si>
    <t>支办理锅炉合格证费用</t>
  </si>
  <si>
    <t>支本地员工2月份工资（美金数）</t>
  </si>
  <si>
    <t>支2个生活区买菜费用</t>
  </si>
  <si>
    <t>支公司车辆违章罚款164万8苏姆</t>
  </si>
  <si>
    <t>支办理锅炉合格证费用1500美金</t>
  </si>
  <si>
    <t>支本地员工2月份工资（支3.10工人生活区离职保洁、厨师2月份工资）</t>
  </si>
  <si>
    <t>支3.20唐青洲、方发雄两个炮工西安到撒马尔罕机票</t>
  </si>
  <si>
    <t>方发雄</t>
  </si>
  <si>
    <t>支洗衣液4桶24万、茶叶蛋6包9万苏姆</t>
  </si>
  <si>
    <t>支给新工人买被子款36万苏姆</t>
  </si>
  <si>
    <t>公务卡刷卡消费</t>
  </si>
  <si>
    <t>HUMO</t>
  </si>
  <si>
    <t>HUMO 跨行清算过渡户</t>
  </si>
  <si>
    <t>【待补】公务卡明细未标用途，请补充。HUMO 跨行清算过渡户</t>
  </si>
  <si>
    <t>支陈一梁借支300美金</t>
  </si>
  <si>
    <t>李宝林/陈一梁</t>
  </si>
  <si>
    <t>99-108/12笔李宝林总的</t>
  </si>
  <si>
    <t>支网络修理费200万苏姆</t>
  </si>
  <si>
    <t>支购买猪肉、猪头肉、修车轮胎30万苏姆</t>
  </si>
  <si>
    <t>2026 年 3 月 17 日银行业务抵扣，外部借方手续费，从 36903776.00 元款项中扣除 184518.88 元</t>
  </si>
  <si>
    <t>2026 年 3 月 17 日银行业务抵扣，外部借方手续费，从 8839114.00 元款项中扣除 44195.57 元</t>
  </si>
  <si>
    <t>2026 年 3 月 17 日银行业务抵扣，电子出款手续费，从 36903776.00 元款项中扣除 300.00 元</t>
  </si>
  <si>
    <t>2026 年 3 月 17 日银行业务抵扣，电子出款手续费，从 8839114.00 元款项中扣除 300.00 元</t>
  </si>
  <si>
    <t>依据 2025 年 8 月 12 日 UZ-SCHQ20250812-193 号合同，支付票务采购费用</t>
  </si>
  <si>
    <t>依据 2026 年 3 月 13 日第 1/501-2026 号合同，支付安全认证相关服务费用</t>
  </si>
  <si>
    <t>支2个生活区采购食材1568000、水管配件1万苏姆</t>
  </si>
  <si>
    <t>支工人生活区送水一车</t>
  </si>
  <si>
    <t>2026 年 3 月 18 日银行业务抵扣，行内借方手续费，从 12360000.00 元款项中扣除 12360.00 元</t>
  </si>
  <si>
    <t>聘用外籍劳务人员、外籍人员境内务工许可相关费用（网银渠道）</t>
  </si>
  <si>
    <t>支司机区撒马尔罕接人车子加气、停车费</t>
  </si>
  <si>
    <t>2026 年 3 月 19 日银行业务抵扣，公务卡充值手续费，从 10000000.00 元款项中扣除 50000.00 元</t>
  </si>
  <si>
    <t>2026 年 3 月 19 日银行业务抵扣，外部借方手续费，从 2600000.00 元款项中扣除 13000.00 元</t>
  </si>
  <si>
    <t>2026 年 3 月 19 日银行业务抵扣，电子出款手续费，从 2600000.00 元款项中扣除 300.00 元</t>
  </si>
  <si>
    <t>依据 2025 年 7 月 23 日租赁合同，支付 2026 年 3 月房屋租金</t>
  </si>
  <si>
    <t>公务卡充值</t>
  </si>
  <si>
    <t>3人工作签费用150美金</t>
  </si>
  <si>
    <t>支海关清关轮胎、三轮车合格证费用</t>
  </si>
  <si>
    <t>支海关锅炉合格证小费1800美金，</t>
  </si>
  <si>
    <t>支海关锅炉合格证小费1800美金，3人工作签费用150美金</t>
  </si>
  <si>
    <t>支购宿舍隔断木条、木板</t>
  </si>
  <si>
    <t>收备用金2千美金</t>
  </si>
  <si>
    <t>支买12L水桶9万、80m软管66万、15的钢管16m、20的接头24万5千苏姆</t>
  </si>
  <si>
    <t>支买16张床板</t>
  </si>
  <si>
    <t>支去机场接人停车费、建材市场停车费</t>
  </si>
  <si>
    <t>支人民币137600换2万美金,汇率6.88</t>
  </si>
  <si>
    <t>收2.4叶永成500换苏姆88万</t>
  </si>
  <si>
    <t>3月美金支出59800</t>
  </si>
  <si>
    <t>支生活区送水一车水费15万苏姆</t>
  </si>
  <si>
    <t>支4.3李伟忠总撒马尔罕到西安机票</t>
  </si>
  <si>
    <t>支4.3李宝海西安到撒马尔罕机票</t>
  </si>
  <si>
    <t>支4.3华自由西安到撒马尔罕机票</t>
  </si>
  <si>
    <t>支买牛肉牛尾72万苏姆</t>
  </si>
  <si>
    <t>支买锅28万、锁2万苏姆</t>
  </si>
  <si>
    <t>支塔什干包车回矿上包车费90万、车子加油23万、餐费57万、住宿费186万苏姆</t>
  </si>
  <si>
    <t>支给翻译胡桑生日宴礼金</t>
  </si>
  <si>
    <t>2026 年 3 月 24 日银行业务抵扣，电子出款手续费，从 11351.00 元款项中扣除 300.00 元</t>
  </si>
  <si>
    <t>公务卡刷卡消费—ERNAZAR-BOBO（商户直接收款）</t>
  </si>
  <si>
    <t>【待补】公务卡明细未标用途，请补充。ERNAZAR-BOBO（商户直接收款）</t>
  </si>
  <si>
    <t>支2个生活区采购食材179万苏姆</t>
  </si>
  <si>
    <t>支买水泥</t>
  </si>
  <si>
    <t>2026 年 3 月 26 日银行业务抵扣，外部借方手续费，从 10000000.00 元款项中扣除 50000.00 元</t>
  </si>
  <si>
    <t>2026 年 3 月 26 日银行业务抵扣，电子出款手续费，从 10000000.00 元款项中扣除 300.00 元</t>
  </si>
  <si>
    <t>依据 2026 年 3 月 19 日第 13 号合同，采购建筑石膏材料</t>
  </si>
  <si>
    <t>支4.3宋昊展西安到撒马尔罕机票</t>
  </si>
  <si>
    <t>宋昊展</t>
  </si>
  <si>
    <t>支1万美金换苏姆作备用金，汇率</t>
  </si>
  <si>
    <t>支1万美金换苏姆（内账群发消息），汇率12130</t>
  </si>
  <si>
    <t>支去库尔干办揣保群、付华、李成会3人税号30万服务费1万、餐费23万、铁钉8万苏姆</t>
  </si>
  <si>
    <t>揣保群/库尔干</t>
  </si>
  <si>
    <t>收到备用金1万美金</t>
  </si>
  <si>
    <t>支4.3向承军撒马尔罕到西安机票</t>
  </si>
  <si>
    <t>支中国人3月苏姆现金工资（20420元）</t>
  </si>
  <si>
    <t>支买四不像加高钢材780*9000苏姆</t>
  </si>
  <si>
    <t>支办公桌运费20万苏姆</t>
  </si>
  <si>
    <t>支购值班室沙子一车75万、盖房工资198万苏姆</t>
  </si>
  <si>
    <t>支车辆2个违章罚款42万苏姆</t>
  </si>
  <si>
    <t>支2个生活区采购食材1922000万、生活区送水一车15万苏姆</t>
  </si>
  <si>
    <t>支办理公司证件</t>
  </si>
  <si>
    <t>支招待甲方费用</t>
  </si>
  <si>
    <t>收备用金8千美金</t>
  </si>
  <si>
    <t>支刘朝辉26年2月工资</t>
  </si>
  <si>
    <t>支宋保军26年2月工资</t>
  </si>
  <si>
    <t>支揣保力26年2月工资</t>
  </si>
  <si>
    <t>支揣保力国内带设备报销款</t>
  </si>
  <si>
    <t>支揣保群26年2月工资</t>
  </si>
  <si>
    <t>支转李宝林总2.9春季备用金</t>
  </si>
  <si>
    <t>支转李宝林总2.9过节礼品费</t>
  </si>
  <si>
    <t>支陈一梁26年2月工资（转入于澎涛卡）</t>
  </si>
  <si>
    <t>公务卡刷卡消费—MAFTUNA-M 有限责任公司（商户直接收款）</t>
  </si>
  <si>
    <t>【待补】公务卡明细未标用途，请补充。MAFTUNA-M 有限责任公司（商户直接收款）</t>
  </si>
  <si>
    <t>支司机3月份工资</t>
  </si>
  <si>
    <t>支挂司机撒多家4个月小白条费用</t>
  </si>
  <si>
    <t>支买一车沙子</t>
  </si>
  <si>
    <t>支挂司机家4个月小白条费用</t>
  </si>
  <si>
    <t>支生活区送水一车15万、司机车加气费7万苏姆</t>
  </si>
  <si>
    <t>2026 年 3 月 31 日银行业务抵扣，外部借方手续费，从 3091200.00 元款项中扣除 15456.00 元</t>
  </si>
  <si>
    <t>2026 年 3 月 31 日银行业务抵扣，电子出款手续费，从 3091200.00 元款项中扣除 300.00 元</t>
  </si>
  <si>
    <t>依据 2026 年 3 月 27 日第 213/02 号合同，采购食品物资</t>
  </si>
  <si>
    <t>支6人出境餐费</t>
  </si>
  <si>
    <t>支26年3月中国人苏姆借支</t>
  </si>
  <si>
    <t>支2个生活区采购食材</t>
  </si>
  <si>
    <t>支6人出境包车车费</t>
  </si>
  <si>
    <t>支6人出境餐费339万苏姆、线鼻子22万5苏姆</t>
  </si>
  <si>
    <t>支天井值班室工资330万、水泥通道36万苏姆</t>
  </si>
  <si>
    <t>依据 2025 年 11 月 24 日第 1955333546 号合同，支付互联网月度包月服务费</t>
  </si>
  <si>
    <t>依据合同，支付互联网月度包月服务费</t>
  </si>
  <si>
    <t>银行扣费 - 外部借方业务手续费</t>
  </si>
  <si>
    <t>银行扣费 - 对外电子转账手续费</t>
  </si>
  <si>
    <t>依据 2026 年 4 月 2 日第 01/26 号合同，支付职业技能培训费用</t>
  </si>
  <si>
    <t>银行扣费 - 行内借方往来手续费</t>
  </si>
  <si>
    <t>支塔什干送货矿上运费50万苏姆</t>
  </si>
  <si>
    <t>银行扣费 - 企业公务卡充值手续费</t>
  </si>
  <si>
    <t>支向承军26年2-3月工资（扣机票签证）</t>
  </si>
  <si>
    <t>支买1600块砖*3500苏姆</t>
  </si>
  <si>
    <t>支买文件夹1万5、开口器2万5、订书机3万2苏姆</t>
  </si>
  <si>
    <t>支机场停车费1万、长尾票夹5万8苏姆</t>
  </si>
  <si>
    <t>支生活区送水一车15万苏姆</t>
  </si>
  <si>
    <t>支2个生活区采购食材186万苏姆</t>
  </si>
  <si>
    <t>支买铁皮、木杆付现金23万2苏姆</t>
  </si>
  <si>
    <t>支买木板54万、运费40万苏姆</t>
  </si>
  <si>
    <t>支卖猪肉50kg*7万、猪头20.6kg*2万、猪肠2kg*25000、大米100kg*1万1苏姆</t>
  </si>
  <si>
    <t>依据 2025 年 9 月 25 日第 7145 号合同，支付工程及服务费</t>
  </si>
  <si>
    <t>银行扣费 - 公务卡充值手续费</t>
  </si>
  <si>
    <t>支公司3月份挂小白条费用1776万苏姆</t>
  </si>
  <si>
    <t>支工人体检费62万苏姆</t>
  </si>
  <si>
    <t>支购买钉子材料费78万3苏姆</t>
  </si>
  <si>
    <t>单据编号：1000218602184063111103093、200722171，缴纳 46 名个人收入所得税，税务编号：26105007294264</t>
  </si>
  <si>
    <t>银行内部转账手续费，787500 苏姆对应手续费 787.50 苏姆</t>
  </si>
  <si>
    <t>支买圆桌300美金、10把椅子50美金</t>
  </si>
  <si>
    <t>支3月23号4工人开税号40万、服务费1万苏姆</t>
  </si>
  <si>
    <t>支医院体检87万、招待移民局25万苏姆</t>
  </si>
  <si>
    <t>支招待采购41万、空开60万、鱼11万、毛巾12万、车辆加油10万、线鼻子9万、补胎20万苏姆</t>
  </si>
  <si>
    <t>支生活区采购食材155万、卖苹果树苗等40万、肥料80万苏姆</t>
  </si>
  <si>
    <t>支买10米钢管6根*16万+4万苏姆运费</t>
  </si>
  <si>
    <t>公务卡刷卡消费—MAFTUNA-M 有限责任公司</t>
  </si>
  <si>
    <t>MAFTUNA-M 有限责任公司</t>
  </si>
  <si>
    <t>支办理10人3个月落地签给移民局小费600美金</t>
  </si>
  <si>
    <t>支办理10人4-6月小白条费用1500美金</t>
  </si>
  <si>
    <t>支办理10人3个月落地签费用8440000、资料费40万、车辆加气10万，给移民局10人600美金</t>
  </si>
  <si>
    <t>生产成本</t>
  </si>
  <si>
    <t>依据 2025 年 10 月 22 日合同，支付工程及服务款项（火工品·生产性采准，费用化）</t>
  </si>
  <si>
    <t>李成远出资，认缴注册资本金</t>
  </si>
  <si>
    <t>银行扣费 - 外部大额业务手续费</t>
  </si>
  <si>
    <t>支人民币240289换3.5万美金，汇率6.8654</t>
  </si>
  <si>
    <t>支33000美金存公户，汇率12110</t>
  </si>
  <si>
    <t>399630000</t>
  </si>
  <si>
    <t>支人民币240289换35000美金，汇率6.8654</t>
  </si>
  <si>
    <t>4月美金收入67250</t>
  </si>
  <si>
    <t>换35000美金，存公户33000美金</t>
  </si>
  <si>
    <t>支工人医院体检15万、4个小油桶4*25000</t>
  </si>
  <si>
    <t>支瑞斯曼环保工程师4个月分摊工资4*200美金</t>
  </si>
  <si>
    <t>支2个生活区买菜3045000、钉子5万、塔什干调料运费70万、支瑞斯曼环保工程师4个月分摊工资4*200</t>
  </si>
  <si>
    <t>支WIFi修理费60万苏姆</t>
  </si>
  <si>
    <t>支砖工钱1942*2500、铁皮149*6万苏姆</t>
  </si>
  <si>
    <t>支阿耀买工作用记事本12万苏姆</t>
  </si>
  <si>
    <t>支买隔断用铁钉4万4、修四不像电路5万、买猪头猪肉猪脚359万苏姆</t>
  </si>
  <si>
    <t>依据 2026 年 4 月 10 日第 3-26 号合同，采购食品物资</t>
  </si>
  <si>
    <t>依据 2026 年 4 月 10 日第 4-26 号合同，采购生活物资</t>
  </si>
  <si>
    <t>银行扣费 - 电子汇款手续费</t>
  </si>
  <si>
    <t>支2个生活区采购食材128万5苏姆，采购铁钉15万、螺丝3万苏姆</t>
  </si>
  <si>
    <t>缴纳居民养老保险金</t>
  </si>
  <si>
    <t>缴纳社会保险税费</t>
  </si>
  <si>
    <t>银行扣费 - 外部业务手续费</t>
  </si>
  <si>
    <t>支4.17李伟忠总西安到撒马尔罕机票</t>
  </si>
  <si>
    <t>支4.22李伟忠总西安到撒马尔罕机票</t>
  </si>
  <si>
    <t>支乌兹工人3月份工资</t>
  </si>
  <si>
    <t>支乌兹工人3月份工资，2700美金</t>
  </si>
  <si>
    <t>支去移民局办事20万苏姆</t>
  </si>
  <si>
    <t>4800股东李成远注资，减少注册资本</t>
  </si>
  <si>
    <t>销售回款</t>
  </si>
  <si>
    <t>依据 2026 年 3 月 28 日第 9 号采矿服务合同付款（含增值税）</t>
  </si>
  <si>
    <t>矿山生产</t>
  </si>
  <si>
    <t>发放 2026 年 3 月员工工资，划转至员工银行卡</t>
  </si>
  <si>
    <t>购买支票簿（9058751–9058775）及增值税费用</t>
  </si>
  <si>
    <t>银行扣费 - 大额取现手续费</t>
  </si>
  <si>
    <t>支2人塔什干包车来矿上包车费100万、餐费19万苏姆</t>
  </si>
  <si>
    <t>支7个人一个月小白条费用</t>
  </si>
  <si>
    <t>依据 2026 年 4 月 16 日第 34 号合同，采购柴油燃料</t>
  </si>
  <si>
    <t>支银行取现苏姆换31800美金</t>
  </si>
  <si>
    <t>分2笔，查下汇率</t>
  </si>
  <si>
    <t>支去银行换美金，给翻译车辆加气加气费10万、停车费1万、午餐7万、气瓶灌气服务费4千苏姆</t>
  </si>
  <si>
    <t>支李宝林总备用金101.240.000</t>
  </si>
  <si>
    <t>银行取现收备用金101240000</t>
  </si>
  <si>
    <t>银行取现金489.200.000</t>
  </si>
  <si>
    <t>支付华预支工资</t>
  </si>
  <si>
    <t>支公司车辆办理公证费98、谭仕华西安到撒马尔罕机票1676</t>
  </si>
  <si>
    <t>支购买A3打印机硒鼓2个、A4打印机硒鼓4个，微信打印机、金额票、打车费等</t>
  </si>
  <si>
    <t>支架子租金25000*26=65万苏姆</t>
  </si>
  <si>
    <t>支生活区买菜240万5千、脚手架运费6万苏姆</t>
  </si>
  <si>
    <t>苏姆换美金31800</t>
  </si>
  <si>
    <t>支工人干活区送水一车水费15万、骑马螺丝10万苏姆</t>
  </si>
  <si>
    <t>支4.24两运输工（王海元、杨国栋）西安到撒马尔罕机票</t>
  </si>
  <si>
    <t>支唐洪友结清全部工资</t>
  </si>
  <si>
    <t>支送2个装载机师傅去塔什干车费40万、生活区送水一车水费15万、停车费5千、骑马螺丝8万8、生活区买菜187万5千苏姆</t>
  </si>
  <si>
    <t>依据 2026 年 4 月 22 日第 04-368 号合同，采购电缆及电工材料</t>
  </si>
  <si>
    <t>银行扣费 - 外部结算手续费</t>
  </si>
  <si>
    <t>100000000 苏姆对外汇款手续费</t>
  </si>
  <si>
    <t>100000000 苏姆电子转账通道手续费</t>
  </si>
  <si>
    <t>1400000 苏姆对外付款电子转账通道手续费</t>
  </si>
  <si>
    <t>1400000 苏姆对外汇款手续费（银行外部汇出手续费）</t>
  </si>
  <si>
    <t>150000000 苏姆对外付款电子通道手续费</t>
  </si>
  <si>
    <t>150000000 苏姆对外汇款手续费（银行外部汇出手续费）</t>
  </si>
  <si>
    <t>350000000 苏姆对外汇出手续费</t>
  </si>
  <si>
    <t>350000000 苏姆电子转账通道手续费</t>
  </si>
  <si>
    <t>依据 2026.04.23 第 04/2026-8712 号合同，采购管材金属原料货款</t>
  </si>
  <si>
    <t>依据 2026.04.23 第 108 号合同，采购金属材料货款</t>
  </si>
  <si>
    <t>依据 2026.04.23 第 290/04 号合同，支付配套服务及劳务工程款</t>
  </si>
  <si>
    <t>依据 2026.04.23 第 444 号合同，采购金属及金属原材料货款</t>
  </si>
  <si>
    <t>支买猪头、猪头400万苏姆</t>
  </si>
  <si>
    <t>支付给萨多出租房的6个月的水电、垃圾费150万苏姆</t>
  </si>
  <si>
    <t>收4.13给选厂代买调料款450美金</t>
  </si>
  <si>
    <t>4月美金支出38950</t>
  </si>
  <si>
    <t>支换轮胎10万、换刹车分泵10万、充电线23万、餐费24万7、液化气罐换气24万7苏姆</t>
  </si>
  <si>
    <t>支生活区买菜103万4、库尔干洗衣机冰箱运费20万、支杨、王2人小白涛300万苏姆</t>
  </si>
  <si>
    <t>收4.13给选厂代买调料款</t>
  </si>
  <si>
    <t>支国内带钻头10万、厨房用转换头5个5万、工人区送水一车15万、水管接头2万苏姆</t>
  </si>
  <si>
    <t>50000000 苏姆公务卡充值手续费</t>
  </si>
  <si>
    <t>对公企业备用金充值，划转至公司公务卡账户</t>
  </si>
  <si>
    <t>支生活区买菜261万、华、宋2人一个月小白条300万、翻译车去库尔干加气10万苏姆</t>
  </si>
  <si>
    <t>支办理4人税号40万、修车50万、配件49万4苏姆</t>
  </si>
  <si>
    <t>支买一吨水泥70万苏姆</t>
  </si>
  <si>
    <t>支买一车沙子75万苏姆</t>
  </si>
  <si>
    <t>20989696 苏姆对外汇款手续费</t>
  </si>
  <si>
    <t>20989696 苏姆电子转账通道手续费</t>
  </si>
  <si>
    <t>424000000 苏姆对外汇款手续费</t>
  </si>
  <si>
    <t>424000000 苏姆电子转账通道手续费</t>
  </si>
  <si>
    <t>依据 2025.08.12 编号 UZ-SCHQ20250812-193 合同，支付项目服务费</t>
  </si>
  <si>
    <t>依据 2026.04.01 第 52/26 号合同，机械设备租赁费用</t>
  </si>
  <si>
    <t>支李伟忠总塔什干出差住宿费</t>
  </si>
  <si>
    <t>支26年4月中国人苏姆借支</t>
  </si>
  <si>
    <t>支李伟忠总塔什干出差车费</t>
  </si>
  <si>
    <t>上笔缴费银行内部手续费</t>
  </si>
  <si>
    <t>合同 14 号采购油料润滑油</t>
  </si>
  <si>
    <t>合同 24/26 采购汽车配件</t>
  </si>
  <si>
    <t>国家政务服务行政规费</t>
  </si>
  <si>
    <t>外籍务工审批许可费</t>
  </si>
  <si>
    <t>外籍用工许可 + 外籍务工审批规费</t>
  </si>
  <si>
    <t>外籍许可手续费</t>
  </si>
  <si>
    <t>外籍许可缴费手续费</t>
  </si>
  <si>
    <t>政务行政规费</t>
  </si>
  <si>
    <t>政务规费手续费</t>
  </si>
  <si>
    <t>油料货款电子汇通道费</t>
  </si>
  <si>
    <t>油料采购汇款手续费</t>
  </si>
  <si>
    <t>网银 IBank 缴纳国家政务服务行政规费</t>
  </si>
  <si>
    <t>规费手续费</t>
  </si>
  <si>
    <t>配件货款电子汇通道费</t>
  </si>
  <si>
    <t>配件采购汇款手续费</t>
  </si>
  <si>
    <t>支李成会预支工资</t>
  </si>
  <si>
    <t>支石泽宏预支工资</t>
  </si>
  <si>
    <t>支付门窗款1180万苏姆</t>
  </si>
  <si>
    <t>支开关6千、被子2万、德源开业红包666000苏姆</t>
  </si>
  <si>
    <t>德源</t>
  </si>
  <si>
    <t>支周保江，宋晓波二人撒马尔罕到西安机票人民币2079*2</t>
  </si>
  <si>
    <t>宋晓波/周保江</t>
  </si>
  <si>
    <t>支生活区买菜218万5、买鸡20万、买订书机2万、食堂筷子3万苏姆</t>
  </si>
  <si>
    <t>支周保江预支工资</t>
  </si>
  <si>
    <t>支宋小波预支工资</t>
  </si>
  <si>
    <t>支陈一梁预支工资（转入于澎涛卡）</t>
  </si>
  <si>
    <t>支买猪肉款267+5967+353=658万9千苏姆</t>
  </si>
  <si>
    <t>7145 号合同支付物流服务费</t>
  </si>
  <si>
    <t>塔什干海关依据对账函，退回前期多征关税</t>
  </si>
  <si>
    <t>物流服务费汇款手续费</t>
  </si>
  <si>
    <t>物流费电子通道手续费</t>
  </si>
  <si>
    <t>支叶永成预支工资</t>
  </si>
  <si>
    <t>支唐青洲预支工资</t>
  </si>
  <si>
    <t>支方发雄预支工资</t>
  </si>
  <si>
    <t>支李伟忠总5.8撒马尔罕到西安机票</t>
  </si>
  <si>
    <t>支工人去送水一车15万、买羊肉32万、修铲车防滑链50万、水管接头18万5苏姆</t>
  </si>
  <si>
    <t>支夏兴富预支工资</t>
  </si>
  <si>
    <t>支张金预支工资（王志平）</t>
  </si>
  <si>
    <t>支4个垃圾桶5万2、工人去淋雨总承29万、水果等17万苏姆</t>
  </si>
  <si>
    <t>支公司挂小白条4月费用150万苏姆</t>
  </si>
  <si>
    <t>支送水一车水费15万苏姆</t>
  </si>
  <si>
    <t>支揣保力结清3-5月工资</t>
  </si>
  <si>
    <t>支成远总塔什干出差差旅费</t>
  </si>
  <si>
    <t>支揣保群挂小白条一个月费用</t>
  </si>
  <si>
    <t>大额汇款手续费</t>
  </si>
  <si>
    <t>工程及矿山服务费（火工品·生产性采准，费用化）</t>
  </si>
  <si>
    <t>服务费汇出手续费</t>
  </si>
  <si>
    <t>电子转账通道费</t>
  </si>
  <si>
    <t>电子通道手续费</t>
  </si>
  <si>
    <t>项目合作服务费</t>
  </si>
  <si>
    <t>支李伟忠总2-3月工资</t>
  </si>
  <si>
    <t>支李宝林总2-3月工资</t>
  </si>
  <si>
    <t>支李成远总2-3月工资</t>
  </si>
  <si>
    <t>其他业务收入</t>
  </si>
  <si>
    <t>收4笔人民币</t>
  </si>
  <si>
    <t>成远总借支美金全额用作差旅费，提供票据</t>
  </si>
  <si>
    <t>3000</t>
  </si>
  <si>
    <t>支成远总借支美金全额用作差旅费，提供票据</t>
  </si>
  <si>
    <t>收1414美金</t>
  </si>
  <si>
    <t>支运费450万苏姆</t>
  </si>
  <si>
    <t>补5.5生活区买菜191万、5.2-5.5塔什干清关公司费用387万苏姆</t>
  </si>
  <si>
    <t>4 月员工工资代发至银行卡</t>
  </si>
  <si>
    <t>归还实缴注册资本至李伟忠</t>
  </si>
  <si>
    <t>资本金取现手续费</t>
  </si>
  <si>
    <t>支李宝林总2万美金做备用金</t>
  </si>
  <si>
    <t>5.7/5.8收备用金2万美金</t>
  </si>
  <si>
    <t>支2个生活区送水各一车30万苏姆</t>
  </si>
  <si>
    <t>支翻译去撒马尔罕打车费</t>
  </si>
  <si>
    <t>收到苏姆备用金130000000</t>
  </si>
  <si>
    <t>支法务去海关办事，300美金+100美金差旅费</t>
  </si>
  <si>
    <t>400</t>
  </si>
  <si>
    <t>支生活区买菜70万、苍蝇拍2万5苏姆</t>
  </si>
  <si>
    <t>支4人出境包车费70万、公司车加油25万</t>
  </si>
  <si>
    <t>11/05 合同采购木材</t>
  </si>
  <si>
    <t>支付 ORIENT 物流服务费</t>
  </si>
  <si>
    <t>木料采购汇款手续费</t>
  </si>
  <si>
    <t>木材款电子手续费</t>
  </si>
  <si>
    <t>物流费汇出手续费</t>
  </si>
  <si>
    <t>支办8个工人体检报告120万苏姆</t>
  </si>
  <si>
    <t>支生活区买菜187万苏姆</t>
  </si>
  <si>
    <t>DIDOX 电子文档平台服务费</t>
  </si>
  <si>
    <t>ORIENT 物流尾款</t>
  </si>
  <si>
    <t>汇款手续费</t>
  </si>
  <si>
    <t>101 人养老保险基金</t>
  </si>
  <si>
    <t>36 人社保统筹税</t>
  </si>
  <si>
    <t>46 人个人所得税</t>
  </si>
  <si>
    <t>5 月员工薪资代发</t>
  </si>
  <si>
    <t>乌兹别克电信月度宽带费</t>
  </si>
  <si>
    <t>网费汇款手续费</t>
  </si>
  <si>
    <t>支乌兹员工4月工资（不含系统发工资）</t>
  </si>
  <si>
    <t>2100</t>
  </si>
  <si>
    <t>支4人挂小白条600万、翻译车加气10万、刘会计挂3个月小白条279万4千、塔什干货物运费300万、人工费10万、住宿130万、打车费80万、火车票54万、买水24万、餐费29万9千苏姆</t>
  </si>
  <si>
    <t>支带工人出境停车费1万、加油30万苏姆</t>
  </si>
  <si>
    <t>支谭世华挂小白条</t>
  </si>
  <si>
    <t>谭世华</t>
  </si>
  <si>
    <t>个税转账手续费</t>
  </si>
  <si>
    <t>养老险汇款手续费</t>
  </si>
  <si>
    <t>养老险电子手续费</t>
  </si>
  <si>
    <t>宽带费汇出手续费</t>
  </si>
  <si>
    <t>宽带费电子手续费</t>
  </si>
  <si>
    <t>电信宽带月费</t>
  </si>
  <si>
    <t>社保税费通道手续费</t>
  </si>
  <si>
    <t>支买10只鸡，2只鹅40万苏姆</t>
  </si>
  <si>
    <t>支库尔干移民局商务费用</t>
  </si>
  <si>
    <t>500</t>
  </si>
  <si>
    <t>支工人生活区送水一车15万苏姆</t>
  </si>
  <si>
    <t>支生活区买菜207万5、生活区送水一车水费15万苏姆</t>
  </si>
  <si>
    <t>支食堂采购猪肉639万苏姆</t>
  </si>
  <si>
    <t>4 月办公室房租</t>
  </si>
  <si>
    <t>5 月办公室房租</t>
  </si>
  <si>
    <t>5 月房租汇出手续费</t>
  </si>
  <si>
    <t>房租汇款手续费</t>
  </si>
  <si>
    <t>房租电子通道费</t>
  </si>
  <si>
    <t>支笔记本一台、路由器一个、转换头一个、蔬菜种子、药品等</t>
  </si>
  <si>
    <t>支5.15修理四不像刹车总泵20万苏姆</t>
  </si>
  <si>
    <t>支车辆机场停车费1万5苏姆</t>
  </si>
  <si>
    <t>支换大铲车2个轮胎50万，生两个生活区买菜164万5千苏姆</t>
  </si>
  <si>
    <t>支5人出境哈萨克3天，住宿50美金</t>
  </si>
  <si>
    <t>50</t>
  </si>
  <si>
    <t>支5人出境哈萨克3天，住宿50美金、53万苏姆、吃饭185万6千苏姆，包车320万苏姆</t>
  </si>
  <si>
    <t>塔什干海关退还多缴税费</t>
  </si>
  <si>
    <t>山川环球项目服务费</t>
  </si>
  <si>
    <t>服务费汇款手续费</t>
  </si>
  <si>
    <t>软件技术服务费</t>
  </si>
  <si>
    <t>软件款汇出手续费</t>
  </si>
  <si>
    <t>软件运维服务费</t>
  </si>
  <si>
    <t>运维费汇款手续费</t>
  </si>
  <si>
    <t>采购财务记账软件</t>
  </si>
  <si>
    <t>福利费</t>
  </si>
  <si>
    <t>支工人医院看病31万、2人挂小白条300万（杨王），工人生活区送水一车15万苏姆</t>
  </si>
  <si>
    <t>支生活区买菜195万、8人工作签消防证240万苏姆</t>
  </si>
  <si>
    <t>海关退回多缴关税上缴国库</t>
  </si>
  <si>
    <t>支宋小波剩余工资</t>
  </si>
  <si>
    <t>支2人挂小白条一个月费用（宋、华）</t>
  </si>
  <si>
    <t>外籍务工审批规费</t>
  </si>
  <si>
    <t>李伟忠汇入实缴注册资本</t>
  </si>
  <si>
    <t>网银 IBank 缴纳：聘用外籍劳工、外籍人员在乌境内合法务工许可行政审批规费（单据编号 ID:26009605077979）</t>
  </si>
  <si>
    <t>网银 IBank 缴纳：聘用外籍劳工、外籍人员在乌境内合法务工许可行政审批规费（单据编号 ID:64093077611041）</t>
  </si>
  <si>
    <t>网银 IBank 缴纳：聘用外籍劳工、外籍人员在乌境内合法务工许可行政审批规费（单据编号 ID:80425273025259）</t>
  </si>
  <si>
    <t>网银 IBank 缴纳：聘用外籍劳工、外籍人员在乌境内合法务工许可行政审批规费（单据编号 ID:85453962390204）</t>
  </si>
  <si>
    <t>网银 IBank 缴纳：聘用外籍劳工、外籍人员在乌境内合法务工许可行政审批规费（单据编号 ID:87289383511345）</t>
  </si>
  <si>
    <t>银行内部划转手续费，单笔规费 12360000 苏姆对应手续费 12360 苏姆</t>
  </si>
  <si>
    <t>支6800美金存公户，汇率11970</t>
  </si>
  <si>
    <t>81396000</t>
  </si>
  <si>
    <t>支医院诊费5万、药费8万3苏姆</t>
  </si>
  <si>
    <t>支去库尔干打车4万、买药2万5苏姆</t>
  </si>
  <si>
    <t>支生活区买菜151万5、菜盒子20万苏姆</t>
  </si>
  <si>
    <t>支招待费38万1苏姆</t>
  </si>
  <si>
    <t>支张金预支工资</t>
  </si>
  <si>
    <t>支买厨房用品-刷子等</t>
  </si>
  <si>
    <t>支刘朝辉借支1700美金</t>
  </si>
  <si>
    <t>支李成远总借支500美金</t>
  </si>
  <si>
    <t>支陈一梁借支500美金</t>
  </si>
  <si>
    <t>营业外支出</t>
  </si>
  <si>
    <t>支突发排水补助费</t>
  </si>
  <si>
    <t>支26年5月中国人苏姆借支</t>
  </si>
  <si>
    <t>支支生活区送水一车15万、买配件1万5、修车费10万苏姆</t>
  </si>
  <si>
    <t>1100000 苏姆对外跨行汇出手续费</t>
  </si>
  <si>
    <t>1100000 苏姆网银电子转账固定通道手续费</t>
  </si>
  <si>
    <t>747040 苏姆对外跨行汇出手续费</t>
  </si>
  <si>
    <t>747040 苏姆网银电子转账固定通道手续费</t>
  </si>
  <si>
    <t>依据 2025.09.25 第 7145 号合同，支付已完成工程及配套服务费</t>
  </si>
  <si>
    <t>依据 2025.11.24 第 1955333546 号合同，支付互联网月度宽带服务费</t>
  </si>
  <si>
    <t>李宝林转入，用于公司备用金储备</t>
  </si>
  <si>
    <t>支7个人办理工作许可证费用</t>
  </si>
  <si>
    <t>350</t>
  </si>
  <si>
    <t>借款</t>
  </si>
  <si>
    <t>向北晨公司借款</t>
  </si>
  <si>
    <t>北晨公司</t>
  </si>
  <si>
    <t>支2亿苏姆现金存银行公户</t>
  </si>
  <si>
    <t>支买打虫药3万5、买水1万、处理锅炉运费47万4苏姆，7个人办理工作许可证费用</t>
  </si>
  <si>
    <t>11 苏姆网银电子转账固定通道手续费</t>
  </si>
  <si>
    <t>26192600 苏姆对外跨行汇出手续费</t>
  </si>
  <si>
    <t>26192600 苏姆网银电子转账固定通道手续费</t>
  </si>
  <si>
    <t>5200 苏姆网银电子转账固定通道手续费</t>
  </si>
  <si>
    <t>依据 2025.08.12 编号 UZ-SCHQ20250812-193 合同，支付工程及综合服务费</t>
  </si>
  <si>
    <t>按员工名册发放 2026 年 5 月工资，划转至员工工资卡账户</t>
  </si>
  <si>
    <t>缴纳 199 人土地使用 40% 罚款，税务编号：26153000866814</t>
  </si>
  <si>
    <t>缴纳 52 人水资源使用费，税务编号：26153000866797</t>
  </si>
  <si>
    <t>支5000美金换苏姆，汇率11890</t>
  </si>
  <si>
    <t>5000</t>
  </si>
  <si>
    <t>支5千美金换苏姆，汇率11890</t>
  </si>
  <si>
    <t>支生活区买菜199万5、修车30万苏姆</t>
  </si>
  <si>
    <t>66246000 苏姆对外跨行汇出手续费</t>
  </si>
  <si>
    <t>66246000 苏姆网银电子转账固定通道手续费</t>
  </si>
  <si>
    <t>依据 2026.06.01 第 55 号合同，采购柴油货款</t>
  </si>
  <si>
    <t>支3个人挂小白条（方、揣、唐）费用</t>
  </si>
  <si>
    <t>450</t>
  </si>
  <si>
    <t>支修刹车分泵10万、换轮胎费用20万苏姆</t>
  </si>
  <si>
    <t>支送水一车水费15万、酒店挂小白条108万、买控制器18万4、配件12万苏姆</t>
  </si>
  <si>
    <t>刷卡撤销退款（ISLOM SHOIR KHK 商户）</t>
  </si>
  <si>
    <t>支办理5人工作签（吴、石、夏、宋、李）路费</t>
  </si>
  <si>
    <t>250</t>
  </si>
  <si>
    <t>支6.4买菜18万5、6.5买菜36万、6.6买菜304万5、修车20万姆</t>
  </si>
  <si>
    <t>支6.12汤明富，谭宗勇，黄潮海西安到撒马尔罕机票</t>
  </si>
  <si>
    <t>支送水一车15万苏姆、修刹车分泵20万、换轮胎10万、支去撒马尔罕机场接人餐费16万、机车听停车费5万苏姆</t>
  </si>
  <si>
    <t>支小镇房租6月份租金100美金</t>
  </si>
  <si>
    <t>100</t>
  </si>
  <si>
    <t>刷卡撤销退款（TURSUNOV SHAXRUZ 商户）</t>
  </si>
  <si>
    <t>支买菜164万5、买鸡95万苏姆</t>
  </si>
  <si>
    <t>20000000 苏姆企业公务卡充值手续费</t>
  </si>
  <si>
    <t>支5个人出境车费320万、餐费43万苏姆</t>
  </si>
  <si>
    <t>支房租700美金</t>
  </si>
  <si>
    <t>700</t>
  </si>
  <si>
    <t>支挂小白条793万、给房东60万、送水一车15万苏姆、房租700美金</t>
  </si>
  <si>
    <t>支餐费打车17万、包车费60万、修网络20万、14钻头8万5苏姆</t>
  </si>
  <si>
    <t>支代买宋晓波撒马尔罕到西安机票</t>
  </si>
  <si>
    <t>支刘朝辉预支工资</t>
  </si>
  <si>
    <t>支生活区买菜157万5、猪肉705万苏姆</t>
  </si>
  <si>
    <t>支送水一车15万、修水泵60万苏姆</t>
  </si>
  <si>
    <t>27491475.84 苏姆网银电子转账固定通道手续费</t>
  </si>
  <si>
    <t>缴纳 101 人养老金分摊款，税务编号：26166003185854</t>
  </si>
  <si>
    <t>缴纳 36 人社会保险，税务编号：26166003184966</t>
  </si>
  <si>
    <t>缴纳 46 人个人所得税，税务编号：26166003185565</t>
  </si>
  <si>
    <t>支3人挂小白条3个月400美金</t>
  </si>
  <si>
    <t>支乌兹员工5月工资2100美金</t>
  </si>
  <si>
    <t>支3人挂小白条3个月400美金、60万苏姆，移民局费用476万苏姆</t>
  </si>
  <si>
    <t>支乌兹员工5月工资2100美金、2367万2苏姆</t>
  </si>
  <si>
    <t>229096 苏姆对外跨行汇出手续费</t>
  </si>
  <si>
    <t>229096 苏姆网银电子转账固定通道手续费</t>
  </si>
  <si>
    <t>27262380 苏姆网银电子转账固定通道手续费</t>
  </si>
  <si>
    <t>支生活区买菜205万、办理8个人税号80万、送水一车水费15万苏姆</t>
  </si>
  <si>
    <t>支修理车空调100万、办理工人税号20万苏姆，工人体检100美金</t>
  </si>
  <si>
    <t>支工人体检100美金</t>
  </si>
  <si>
    <t>刷卡退现金</t>
  </si>
  <si>
    <t>支工人医院体检5万、大铲车4根液压管修理172万、机场餐费3万4苏姆</t>
  </si>
  <si>
    <t>支炮工赵启俭西安到撒马尔罕机票</t>
  </si>
  <si>
    <t>赵启俭</t>
  </si>
  <si>
    <t>支买菜156万、铁水管1.5米的4万苏姆</t>
  </si>
  <si>
    <t>支给工人购买膏药款</t>
  </si>
  <si>
    <t>刷卡撤销退款（AGROBANK STANDA OPLATA 商户）</t>
  </si>
  <si>
    <t>支办理李宝林总工作签50美金，小费500美金，</t>
  </si>
  <si>
    <t>550</t>
  </si>
  <si>
    <t>支办理李宝林总工作签50美金，小费500美金，支生活区送水2车，水费30万苏姆</t>
  </si>
  <si>
    <t>支生活区买菜210万苏姆</t>
  </si>
  <si>
    <t>支谭仕华预支工资</t>
  </si>
  <si>
    <t>支办理宋昊展2个月小白条费用</t>
  </si>
  <si>
    <t>支机场接炮工车费40万、买西瓜哈密瓜7万、赵启俭1个月小白条费用150万苏姆</t>
  </si>
  <si>
    <t>支杨国栋预支工资</t>
  </si>
  <si>
    <t>支王海元预支工资</t>
  </si>
  <si>
    <t>2026 年 6 月钨矿及钨精矿开采服务收入；对应 2026.03.28 第 9 号合同，2026.06.23 第 1 号发票</t>
  </si>
  <si>
    <t>支WIFI修理修理费26万苏姆</t>
  </si>
  <si>
    <t>支生活区买菜136万5、补胎1万5、保洁办理证件30万、买水2万8苏姆</t>
  </si>
  <si>
    <t>11748000 苏姆对外跨行汇出手续费</t>
  </si>
  <si>
    <t>11748000 苏姆网银电子转账固定通道手续费</t>
  </si>
  <si>
    <t>200000000 苏姆现金支取手续费</t>
  </si>
  <si>
    <t>2472000 苏姆银行内部划转手续费</t>
  </si>
  <si>
    <t>依据 2026.06.15 第 1 号合同，采购经营物资货款</t>
  </si>
  <si>
    <t>网银 IBank 缴纳外国人出入境签证办理及签证延期规费</t>
  </si>
  <si>
    <t>退还注册资本金至李宝林个人账户</t>
  </si>
  <si>
    <t>MEXRIBON NILUFAR 加油站（HUMO 商户）</t>
  </si>
  <si>
    <t>支7个人移民局费用2136万4、3个月小白条费用1260万苏姆（李李张吴张夏石）</t>
  </si>
  <si>
    <t>支公户取现金2亿苏姆</t>
  </si>
  <si>
    <t>支去库尔干餐费16万、猪肉274万、猪蹄41万苏姆</t>
  </si>
  <si>
    <t>支李宝林总备用金1亿苏姆</t>
  </si>
  <si>
    <t>支送水一车水费15万、井下火焰喷枪一套27万，工人买药10万苏姆</t>
  </si>
  <si>
    <t>支黄潮海借支工资</t>
  </si>
  <si>
    <t>支刘朝辉借支600美金</t>
  </si>
  <si>
    <t>支26年6月中国人苏姆借支</t>
  </si>
  <si>
    <t>支揣保群3个月小白条费用450万苏姆</t>
  </si>
  <si>
    <t>支生活区送水一车水费15万、生活区买菜156万苏姆</t>
  </si>
  <si>
    <t>1100000 苏姆网银电子转账固定通道费</t>
  </si>
  <si>
    <t>151594464 苏姆对外跨行汇出手续费</t>
  </si>
  <si>
    <t>151594464 苏姆网银电子转账固定通道费</t>
  </si>
  <si>
    <t>2600000 苏姆对外跨行汇出手续费</t>
  </si>
  <si>
    <t>2600000 苏姆网银电子转账固定通道费</t>
  </si>
  <si>
    <t>依据 2025.07.23 第 3092473 号租赁合同，支付 2026 年 6 月不动产租金</t>
  </si>
  <si>
    <t>依据 2025.11.24 第 1955333546 号合同，支付互联网月度宽带费</t>
  </si>
  <si>
    <t>依据 2026.01.05 第 UZ-SCHQ20260105-47 号合同，支付工程及综合服务费</t>
  </si>
  <si>
    <t>支修理四不像气泵60万苏姆</t>
  </si>
  <si>
    <t>支采购铁皮网10万、采购铁皮王2米10万、2包A4纸9万苏姆</t>
  </si>
  <si>
    <t>10500 苏姆网银电子转账固定通道费</t>
  </si>
  <si>
    <t>11500 苏姆网银电子转账固定通道费</t>
  </si>
  <si>
    <t>8000 苏姆网银电子转账固定通道费</t>
  </si>
  <si>
    <t>预缴 191 人个人所得税滞纳金，税号 26183000428836</t>
  </si>
  <si>
    <t>预缴 199 人土地使用 40% 罚款，税号 26183000428847</t>
  </si>
  <si>
    <t>预缴 36 人社会保险，税号 26183000428751</t>
  </si>
  <si>
    <t>预缴 46 人个人所得税</t>
  </si>
  <si>
    <t>预缴 52 人水资源使用费</t>
  </si>
  <si>
    <t>338370000 苏姆对外跨行汇出手续费</t>
  </si>
  <si>
    <t>338370000 苏姆网银电子转账固定通道费</t>
  </si>
  <si>
    <t>452645959 苏姆对外跨行汇出手续费</t>
  </si>
  <si>
    <t>452645959 苏姆网银电子转账固定通道费</t>
  </si>
  <si>
    <t>61000000 苏姆对外跨行汇出手续费</t>
  </si>
  <si>
    <t>61000000 苏姆网银电子转账固定通道费</t>
  </si>
  <si>
    <t>99624000 苏姆对外跨行汇出手续费</t>
  </si>
  <si>
    <t>99624000 苏姆网银电子转账固定通道费</t>
  </si>
  <si>
    <t>依据 2025.10.22 第 22-10-2025 号合同，支付工程及综合服务费</t>
  </si>
  <si>
    <t>依据 2026.07.02 第 544/07 号合同，采购家用电器</t>
  </si>
  <si>
    <t>依据 2026.07.02 第 72 号合同，采购柴油货款</t>
  </si>
  <si>
    <t>依据 2026.07.03 第 87 号合同，采购柴油发电机组设备</t>
  </si>
  <si>
    <t>支机场接炮工车费40万、生活区送水一车水费15万苏姆</t>
  </si>
  <si>
    <t>支修理风机50万、净水继电器3万、修变速箱50万苏姆</t>
  </si>
  <si>
    <t>支生活区买菜265万、张聪小白条1个月150万、猪肉65kg456万苏姆</t>
  </si>
  <si>
    <t>310000 苏姆对外跨行汇出手续费</t>
  </si>
  <si>
    <t>310000 苏姆网银电子转账固定通道费</t>
  </si>
  <si>
    <t>4488960 苏姆银行内部转账手续费</t>
  </si>
  <si>
    <t>依据 2026.07.01 第 2146/320461-S 号合同，支付工程及检测服务费</t>
  </si>
  <si>
    <t>依据 2026.07.06 第 CAR-06072026 号合同，采购家具</t>
  </si>
  <si>
    <t>支塔什干空调运费250万苏姆</t>
  </si>
  <si>
    <t>14840000 苏姆对外跨行汇出手续费</t>
  </si>
  <si>
    <t>14840000 苏姆网银电子转账固定通道费</t>
  </si>
  <si>
    <t>2472000 苏姆银行内部转账手续费</t>
  </si>
  <si>
    <t>309690000 苏姆对外跨行汇出手续费</t>
  </si>
  <si>
    <t>309690000 苏姆网银电子转账固定通道费</t>
  </si>
  <si>
    <t>依据 2026.06.30 第 50/06 号合同，采购润滑油材料</t>
  </si>
  <si>
    <t>网银 IBank 缴纳外国人出入境签证及签证延期规费</t>
  </si>
  <si>
    <t>网银 IBank 缴纳外国人出入境签证及签证延期规费（收款号 81128248033546）</t>
  </si>
  <si>
    <t>支生活区买菜162万、送水一车15万、叶永成、付华1个月小白条300万、服务费9万苏姆</t>
  </si>
  <si>
    <t>2016000 苏姆对外跨行汇出手续费</t>
  </si>
  <si>
    <t>2016000 苏姆网银电子转账固定通道费</t>
  </si>
  <si>
    <t>65000000 苏姆对外跨行汇出手续费</t>
  </si>
  <si>
    <t>65000000 苏姆网银电子转账固定通道费</t>
  </si>
  <si>
    <t>依据 2026.07.07 第 565/07 号合同，采购经营物资</t>
  </si>
  <si>
    <t>依据 2026.07.08 第 78 号合同，采购柴油货款</t>
  </si>
  <si>
    <t>支送水一车，水费15万、挂小白条24万苏姆</t>
  </si>
  <si>
    <t>支修理四不像气泵10万、买套头、气枪15万苏姆</t>
  </si>
  <si>
    <t>支塔什干带烟酒回矿上，费用12万苏姆</t>
  </si>
  <si>
    <t>398570000 苏姆对外跨行汇出手续费</t>
  </si>
  <si>
    <t>398570000 苏姆网银电子转账固定通道费</t>
  </si>
  <si>
    <t>依据 2026.07.10 第 994 号合同，采购金属管材（火工品·基建性掘进，资本化）</t>
  </si>
  <si>
    <t>支移民局6个月费用611万、陈李2人挂小白条360万、中午餐费14万5苏姆</t>
  </si>
  <si>
    <t>缴纳 36 人社会保险，税号 26193007439104</t>
  </si>
  <si>
    <t>预缴 101 人养老金分摊款，税号 26193007440036</t>
  </si>
  <si>
    <t>支杨金江借支1000美金</t>
  </si>
  <si>
    <t>7月美金支出3200</t>
  </si>
  <si>
    <t>支包车送李宝林总去机场，包车费40万苏姆</t>
  </si>
  <si>
    <t>219467 苏姆对外跨行汇出手续费</t>
  </si>
  <si>
    <t>219467 苏姆网银电子转账固定通道费</t>
  </si>
  <si>
    <t>26116500 苏姆网银电子转账固定通道费</t>
  </si>
  <si>
    <t>26335855.22 苏姆网银电子转账固定通道费</t>
  </si>
  <si>
    <t>支买抱箍1万2苏姆</t>
  </si>
  <si>
    <t>支快递费2000、餐费248000苏姆</t>
  </si>
  <si>
    <t>3764432 苏姆对外跨行汇出手续费</t>
  </si>
  <si>
    <t>3764432 苏姆网银电子转账固定通道费</t>
  </si>
  <si>
    <t>支杨金江撒马尔罕到西安机票</t>
  </si>
  <si>
    <t>支张金借支100美金</t>
  </si>
  <si>
    <t>支杨金江借支100万苏姆</t>
  </si>
  <si>
    <t>支生活区买菜168万苏姆</t>
  </si>
  <si>
    <t>1500 苏姆对外跨行汇出手续费</t>
  </si>
  <si>
    <t>1500 苏姆网银电子转账固定通道费</t>
  </si>
  <si>
    <t>178500 苏姆网银电子转账固定通道费</t>
  </si>
  <si>
    <t>180000 苏姆网银电子转账固定通道费</t>
  </si>
  <si>
    <t>按员工名册发放 2026 年 6 月工资，划转至员工工资卡</t>
  </si>
  <si>
    <t>缴纳 101 人养老金分摊款，税号 26196008410163</t>
  </si>
  <si>
    <t>缴纳 36 人社会保险，税号 26196008395697</t>
  </si>
  <si>
    <t>缴纳 46 人个人所得税，税号 26196008410</t>
  </si>
  <si>
    <t>支采购发热管3个40万苏姆</t>
  </si>
  <si>
    <t>依据塔什干海关总局与我司 2026.07.07 第 260707000001 号函及对账确认单，海关退回多缴关税</t>
  </si>
  <si>
    <t>支杨金江2026年1-6月结清工资</t>
  </si>
  <si>
    <t>支发乌兹员工6月工资（美金数）</t>
  </si>
  <si>
    <t>7月美金收入0</t>
  </si>
  <si>
    <t>支发乌兹员工6月工资（苏姆数）</t>
  </si>
  <si>
    <t>支揣保群3个月小白条72万，移民局红包86万6苏姆</t>
  </si>
  <si>
    <t>支库尔干办事餐费15万、、补胎5万、买10桶水10万、50阀门15万，不锈钢接头2万2苏姆</t>
  </si>
  <si>
    <t>支挂小白条个月180万苏姆</t>
  </si>
  <si>
    <t>支给移民局红包150万苏姆</t>
  </si>
  <si>
    <t>支生活区买菜138万6苏姆</t>
  </si>
  <si>
    <t>支周保江结清工资</t>
  </si>
  <si>
    <t>支宋小波结清工资</t>
  </si>
  <si>
    <t>支杨红红结清工资</t>
  </si>
  <si>
    <t>支代购现场用材料费用</t>
  </si>
  <si>
    <t>支机场接人车费40万苏姆</t>
  </si>
  <si>
    <t>支宋昊展预支工资</t>
  </si>
  <si>
    <t>支王栋挂小白条一个月150万苏姆</t>
  </si>
  <si>
    <t>王栋</t>
  </si>
  <si>
    <t>支生活区买菜209万、螺丝3万、轴承26万苏姆</t>
  </si>
  <si>
    <t>11223.92 苏姆网银电子转账固定通道费</t>
  </si>
  <si>
    <t>1200000 苏姆对外跨行汇出手续费</t>
  </si>
  <si>
    <t>1200000 苏姆网银电子转账固定通道费</t>
  </si>
  <si>
    <t>依据 2026.07.20 第 4248768 号租赁合同，支付 2026 年 7 月不动产租金</t>
  </si>
  <si>
    <t>缴纳 52 人水资源使用费，税号 2620300976</t>
  </si>
  <si>
    <t>支王栋借支50万苏姆</t>
  </si>
  <si>
    <t>支赵启俭挂小白条一个月150万苏姆</t>
  </si>
  <si>
    <t>支魏荣仓借支100万苏姆</t>
  </si>
  <si>
    <t>依据 2026.07.16 第 0000001171 号付款委托书，退回误转款项至国库</t>
  </si>
  <si>
    <t>支生活区买菜131万5苏姆</t>
  </si>
  <si>
    <t>1879668 苏姆对外跨行汇出手续费</t>
  </si>
  <si>
    <t>1879668 苏姆网银电子转账固定通道费</t>
  </si>
  <si>
    <t>4995200 苏姆对外跨行汇出手续费</t>
  </si>
  <si>
    <t>4995200 苏姆网银电子转账固定通道费</t>
  </si>
  <si>
    <t>97200000 苏姆对外跨行汇出手续费</t>
  </si>
  <si>
    <t>97200000 苏姆网银电子转账固定通道费</t>
  </si>
  <si>
    <t>依据 2026.07.20 第 1215/4002/1/26132 号合同，支付保险服务费</t>
  </si>
  <si>
    <t>依据 2026.07.20 第 1215/4005/1/26132 号合同，支付保险服务费</t>
  </si>
  <si>
    <t>依据 2026.07.22 第 22/07 号合同，支付工程及印刷服务费</t>
  </si>
  <si>
    <t>支宋保军借支100万苏姆</t>
  </si>
  <si>
    <t>支陈一梁借支100万苏姆</t>
  </si>
  <si>
    <t>支生活区买菜229万4苏姆</t>
  </si>
  <si>
    <t>8 苏姆网银电子转账固定通道费</t>
  </si>
  <si>
    <t>支撒马尔罕机场接李宝林总，停车费</t>
  </si>
  <si>
    <t>支采购铁丝网2个10万、除油喷雾5个合金刚扁凿2个扳手2个19万苏姆</t>
  </si>
  <si>
    <t>1160000 苏姆对外跨行汇出手续费</t>
  </si>
  <si>
    <t>1160000 苏姆网银电子转账固定通道费</t>
  </si>
  <si>
    <t>1224300 苏姆对外跨行汇出手续费</t>
  </si>
  <si>
    <t>1224300 苏姆网银电子转账固定通道费</t>
  </si>
  <si>
    <t>31200000 苏姆对外跨行汇出手续费</t>
  </si>
  <si>
    <t>31200000 苏姆网银电子转账固定通道费</t>
  </si>
  <si>
    <t>3620000 苏姆对外跨行汇出手续费</t>
  </si>
  <si>
    <t>3620000 苏姆网银电子转账固定通道费</t>
  </si>
  <si>
    <t>7318000 苏姆对外跨行汇出手续费</t>
  </si>
  <si>
    <t>7318000 苏姆网银电子转账固定通道费</t>
  </si>
  <si>
    <t>9600000 苏姆银行内部转账手续费</t>
  </si>
  <si>
    <t>依据 2026.07.20 第 35-9802 号合同，支付检测服务费</t>
  </si>
  <si>
    <t>依据 2026.07.21 第 6581-ОС号合同，支付实验室检测服务费</t>
  </si>
  <si>
    <t>依据 2026.07.24 第 600 号合同，支付实验室检测服务费</t>
  </si>
  <si>
    <t>依据 2026.07.27 第 4392 号合同，支付工程及综合服务费</t>
  </si>
  <si>
    <t>依据 2026.07.28 第 04/26 号合同，支付自动化技术服务费</t>
  </si>
  <si>
    <t>依据 2026.07.28 第 1580 号合同，支付实验室检测服务费</t>
  </si>
  <si>
    <t>支刘胜芳办理一个月小白条150万、开孔器发泡1个8万2、买螺丝5万5、买水西瓜7万5苏姆</t>
  </si>
  <si>
    <t>19080000 苏姆对外跨行汇出手续费</t>
  </si>
  <si>
    <t>19080000 苏姆网银电子转账固定通道费</t>
  </si>
  <si>
    <t>依据 2026.07.27 第 268/2026 号合同，支付检测担保服务费</t>
  </si>
  <si>
    <t>支张聪预支工资</t>
  </si>
  <si>
    <t>支26年7月中国人苏姆借支</t>
  </si>
  <si>
    <t>支买菜108万、买水、猪肉等开支</t>
  </si>
  <si>
    <t>支清关公司现金服务费600万苏姆，手续费18万苏姆</t>
  </si>
  <si>
    <t>支李成远总报销差旅费</t>
  </si>
  <si>
    <t>收3笔人民币</t>
  </si>
  <si>
    <t>支7.3李成远总塔什干差旅费美金500</t>
  </si>
  <si>
    <t>支7.3李成远总塔什干差旅费8754500苏姆，美金500</t>
  </si>
  <si>
    <t>支生活区送水一车，水费18万苏姆</t>
  </si>
  <si>
    <t>支购买2各铁桶</t>
  </si>
  <si>
    <t>支方发雄工伤补助款</t>
  </si>
  <si>
    <t>支李成会26年2-4月工资结清</t>
  </si>
  <si>
    <t>支生活区买菜271万5苏姆、工人生活区买水一车水费18万苏姆</t>
  </si>
  <si>
    <t>00111 依据2026年1月5日第UZ-SCHQ20260105-47号合同，支付已完成工程及服务款项</t>
  </si>
  <si>
    <t>26年8月分表</t>
  </si>
  <si>
    <t>00667 银行(BC) 2026年8月5日 扣划 借方发生额（外部）-28,281.12（原金额5,656,224.00，2026年8月5日）</t>
  </si>
  <si>
    <t>00667 银行(BC) 2026年8月5日 扣划 电子付款汇出（手续费）-741.60（原金额5,656,224.00，2026年8月5日）</t>
  </si>
  <si>
    <t>00098 依据2026年8月6日第131//2026号合同，转出用于采购日常物资</t>
  </si>
  <si>
    <t>00667 银行(BC) 2026年8月6日 扣划 借方发生额（外部）-99,232.00（原金额19,846,400.00，2026年8月6日）</t>
  </si>
  <si>
    <t>00667 银行(BC) 2026年8月6日 扣划 电子付款汇出（手续费）-741.60（原金额19,846,400.00，2026年8月6日）</t>
  </si>
  <si>
    <t>支采购4个灭火器</t>
  </si>
  <si>
    <t>00634 依据2026年7月员工工资清单，转入工资塑料卡</t>
  </si>
  <si>
    <t>支工作服、雨衣运费、支送水一车水费18万苏姆</t>
  </si>
  <si>
    <t>支采购猪肉96.82*70000苏姆，手续费8万2苏姆</t>
  </si>
  <si>
    <t>00667 银行(BC) 2026年8月10日 扣划 现金支取（代号4800）-600,000.00（原金额60,000,000.00，2026年8月10日）</t>
  </si>
  <si>
    <t>4800 向 LI CHENGYUAN 退还注册资本金</t>
  </si>
  <si>
    <t>LI CHENGYUAN</t>
  </si>
  <si>
    <t>支付华26年2-4月工资结清</t>
  </si>
  <si>
    <t>支张海勇买设备及配件预付款</t>
  </si>
  <si>
    <t>支6个人工作签费用600美金</t>
  </si>
  <si>
    <t>支去库尔干银办事餐费27万、刘会计一个月小白条150万、6个人工作签费用600美金、70万苏姆、资料费24万、给房东1080万苏姆</t>
  </si>
  <si>
    <t>刘会计/库尔干</t>
  </si>
  <si>
    <t>收银行取苏姆现金6千万做备用金</t>
  </si>
  <si>
    <t>支生活区买菜205万5、支送水一车水费18万苏姆</t>
  </si>
  <si>
    <t>00111 依据2026年8月13日第1596号合同，转出用于支付已完成工程款</t>
  </si>
  <si>
    <t>00667 银行(BC) 2026年8月14日 扣划 借方发生额（外部）-3,100.00（原金额620,000.00，2026年8月14日）</t>
  </si>
  <si>
    <t>00667 银行(BC) 2026年8月14日 扣划 电子付款汇出（手续费）-741.60（原金额620,000.00，2026年8月14日）</t>
  </si>
  <si>
    <t>支发乌兹员工26年7月份工资，苏姆35175000、美金1000</t>
  </si>
  <si>
    <t>支买菜225万、修车费390万苏姆</t>
  </si>
  <si>
    <t>00717 支付101 公民累积养老金缴款 $TAX_ID$26228003306658</t>
  </si>
  <si>
    <t>08102~1000218602184063111103093~200722171~支付46 个人所得税 $TAX_ID$26228003306622</t>
  </si>
  <si>
    <t>08102~2001108604184063212160093~200722171~支付36 社会税 $TAX_ID$26228003306524</t>
  </si>
  <si>
    <t>支工人区、管理区各送一车水，水费共36万苏姆</t>
  </si>
  <si>
    <t>00667 银行(BC) 2026年8月17日 扣划 借方发生额（外部）-1,100.43（原金额220,086.00，2026年8月16日）</t>
  </si>
  <si>
    <t>00667 银行(BC) 2026年8月17日 扣划 电子付款汇出（手续费）-741.60（原金额220,086.00，2026年8月16日）</t>
  </si>
  <si>
    <t>00667 银行(BC) 2026年8月17日 扣划 电子付款汇出（手续费）-741.60（原金额26,190,500.00，2026年8月16日）</t>
  </si>
  <si>
    <t>00667 银行(BC) 2026年8月17日 扣划 电子付款汇出（手续费）-741.60（原金额26,410,320.00，2026年8月16日）</t>
  </si>
  <si>
    <t>支购买风筒布定金</t>
  </si>
  <si>
    <t>支王栋小白条一个月150万、服务费4万5苏姆</t>
  </si>
  <si>
    <t>支买菜226万5、买2个轮胎18万、停车费5千、去小黑蛋家随礼100万苏姆</t>
  </si>
  <si>
    <t>00111 依据2026年7月20日第4248768号租赁合同，支付2026年8月非住宅用房租金</t>
  </si>
  <si>
    <t>00667 银行(BC) 2026年8月19日 扣划 借方发生额（外部）-50,000.00（原金额10,000,000.00，2026年8月19日）</t>
  </si>
  <si>
    <t>00667 银行(BC) 2026年8月19日 扣划 借方发生额（外部）-6,000.00（原金额1,200,000.00，2026年8月19日）</t>
  </si>
  <si>
    <t>00667 银行(BC) 2026年8月19日 扣划 电子付款汇出（手续费）-741.60（原金额1,200,000.00，2026年8月19日）</t>
  </si>
  <si>
    <t>00667 银行(BC) 2026年8月19日 扣划 电子付款汇出（手续费）-741.60（原金额10,000,000.00，2026年8月19日）</t>
  </si>
  <si>
    <t>1900 LI BAOLIN 缴存的用于形成注册资本的现金</t>
  </si>
  <si>
    <t>LI BAOLIN</t>
  </si>
  <si>
    <t>支购买风筒布尾款</t>
  </si>
  <si>
    <t>支方发雄出境车费85万、餐费16万7苏姆</t>
  </si>
  <si>
    <t>支方发雄小白条给移民局费用1626000、房东3个月小白条费用180万，配值班室玻璃一块10万苏姆</t>
  </si>
  <si>
    <t>00111 依据2025年11月24日第1955333546号合同，支付互联网服务月租费</t>
  </si>
  <si>
    <t>00667 银行(BC) 2026年8月20日 扣划 借方发生额（外部）-5,500.00（原金额1,100,000.00，2026年8月20日）</t>
  </si>
  <si>
    <t>00667 银行(BC) 2026年8月20日 扣划 电子付款汇出（手续费）-741.60（原金额1,100,000.00，2026年8月20日）</t>
  </si>
  <si>
    <t>支买牛排</t>
  </si>
  <si>
    <t>支修理四不像气管25万苏姆、厨房用蒸布5万苏姆、机场停车费1万5苏姆</t>
  </si>
  <si>
    <t>支李伟忠回国交通费、西安业务招待费、新厨师机票住宿、购买材料费等</t>
  </si>
  <si>
    <t>支周怀兵、李道昂办理一个月小白条300万苏姆、买针一套1万4苏姆</t>
  </si>
  <si>
    <t>周怀兵/李道昂</t>
  </si>
  <si>
    <t>支生活区买菜183万苏姆、8.21去库尔干买配件给翻译车加气10万苏姆</t>
  </si>
  <si>
    <t>支补胎1万5、生产区送水一车，水费18万苏姆</t>
  </si>
  <si>
    <t>支叶永成预支工资（10000+20000+5000）</t>
  </si>
  <si>
    <t>支唐明富预支工资</t>
  </si>
  <si>
    <t>支夏兴富预支工资（本次共16人）</t>
  </si>
  <si>
    <t>支谭宗勇预支工资</t>
  </si>
  <si>
    <t>支赵启俭预支工资</t>
  </si>
  <si>
    <t>支黄朝海预支工资（叶代收）</t>
  </si>
  <si>
    <t>支送猪肉97kg*70000</t>
  </si>
  <si>
    <t>支生活区买菜284万苏姆、办公区送水一车水费18万苏姆</t>
  </si>
  <si>
    <t>00027 依据2026年8月21日第89号合同，转出用于采购柴油</t>
  </si>
  <si>
    <t>00027 依据2026年8月25日第90号合同，转出用于采购柴油</t>
  </si>
  <si>
    <t>00667 银行(BC) 2026年8月26日 扣划 借方发生额（外部）-150,640.00（原金额30,128,000.00，2026年8月26日）</t>
  </si>
  <si>
    <t>00667 银行(BC) 2026年8月26日 扣划 借方发生额（外部）-337,500.00（原金额67,500,000.00，2026年8月26日）</t>
  </si>
  <si>
    <t>00667 银行(BC) 2026年8月26日 扣划 借方发生额（外部）-350,000.00（原金额70,000,000.00，2026年8月26日）</t>
  </si>
  <si>
    <t>00667 银行(BC) 2026年8月26日 扣划 电子付款汇出（手续费）-741.60（原金额30,128,000.00，2026年8月26日）</t>
  </si>
  <si>
    <t>00667 银行(BC) 2026年8月26日 扣划 电子付款汇出（手续费）-741.60（原金额67,500,000.00，2026年8月26日）</t>
  </si>
  <si>
    <t>00667 银行(BC) 2026年8月26日 扣划 电子付款汇出（手续费）-741.60（原金额70,000,000.00，2026年8月26日）</t>
  </si>
  <si>
    <t>1900 LI BAOLIN 缴存用于形成注册资本金</t>
  </si>
  <si>
    <t>00634 转出用于企业卡充值</t>
  </si>
  <si>
    <t>00667 银行(BC) 2026年8月27日 扣划 企业卡充值-25,000.00（原金额5,000,000.00，2026年8月27日）</t>
  </si>
  <si>
    <t>支人事采购文件夹</t>
  </si>
  <si>
    <t>支修水泵及买配件</t>
  </si>
  <si>
    <t>支生活区买菜254万、修车20万5，餐费13万、工人区送水一车18万苏姆</t>
  </si>
  <si>
    <t>补记 2025-08-04 支付67号矿井溢价款人民币150万（源账恢复，溢价款至此合计450万）</t>
  </si>
  <si>
    <t>调账补记：源账有此笔、合并版漏记</t>
  </si>
  <si>
    <t>收股东借支款，做平人民币现金</t>
  </si>
  <si>
    <t>调账：股东借支做平人民币</t>
  </si>
  <si>
    <t>支美元换苏姆（实际成交汇率12,000），美元余额调至1,000</t>
  </si>
  <si>
    <t>调账：美元现金账实差异核销</t>
  </si>
  <si>
    <t>收美元换汇款折苏姆（按12,000折算），苏姆现金转正</t>
  </si>
  <si>
    <t>调账：苏姆现金转正</t>
  </si>
  <si>
    <t>编码</t>
  </si>
  <si>
    <t>名称</t>
  </si>
  <si>
    <t>类别</t>
  </si>
  <si>
    <t>余额方向</t>
  </si>
  <si>
    <t>辅助核算类别</t>
  </si>
  <si>
    <t>外币核算</t>
  </si>
  <si>
    <t>是否现金科目</t>
  </si>
  <si>
    <t>状态</t>
  </si>
  <si>
    <t>是否平行科目</t>
  </si>
  <si>
    <t>1001</t>
  </si>
  <si>
    <t>库存现金</t>
  </si>
  <si>
    <t>流动资产</t>
  </si>
  <si>
    <t>借</t>
  </si>
  <si>
    <t/>
  </si>
  <si>
    <t>SOM/RMB/USD</t>
  </si>
  <si>
    <t>是</t>
  </si>
  <si>
    <t>启用</t>
  </si>
  <si>
    <t>否</t>
  </si>
  <si>
    <t>100101</t>
  </si>
  <si>
    <t>苏姆</t>
  </si>
  <si>
    <t>100102</t>
  </si>
  <si>
    <t>苏姆【工资卡】</t>
  </si>
  <si>
    <t>100103</t>
  </si>
  <si>
    <t>人民币【李伟忠 4466卡】</t>
  </si>
  <si>
    <t>100104</t>
  </si>
  <si>
    <t>人民币【李伟忠微信】</t>
  </si>
  <si>
    <t>100105</t>
  </si>
  <si>
    <t>美元</t>
  </si>
  <si>
    <t>1002</t>
  </si>
  <si>
    <t>银行存款</t>
  </si>
  <si>
    <t>100201</t>
  </si>
  <si>
    <t>NBU 国家银行9001（基本户）</t>
  </si>
  <si>
    <t>100202</t>
  </si>
  <si>
    <t>银行卡0000</t>
  </si>
  <si>
    <t>100203</t>
  </si>
  <si>
    <t>银行卡1111</t>
  </si>
  <si>
    <t>100205</t>
  </si>
  <si>
    <t>美元账户</t>
  </si>
  <si>
    <t>100206</t>
  </si>
  <si>
    <t>定期存款</t>
  </si>
  <si>
    <t>1012</t>
  </si>
  <si>
    <t>其他货币资金</t>
  </si>
  <si>
    <t>SOM</t>
  </si>
  <si>
    <t>101201</t>
  </si>
  <si>
    <t>海关账户</t>
  </si>
  <si>
    <t>1101</t>
  </si>
  <si>
    <t>短期投资</t>
  </si>
  <si>
    <t>110101</t>
  </si>
  <si>
    <t>股票</t>
  </si>
  <si>
    <t>110102</t>
  </si>
  <si>
    <t>债券</t>
  </si>
  <si>
    <t>110103</t>
  </si>
  <si>
    <t>基金</t>
  </si>
  <si>
    <t>110110</t>
  </si>
  <si>
    <t>1121</t>
  </si>
  <si>
    <t>应收票据</t>
  </si>
  <si>
    <t>1122</t>
  </si>
  <si>
    <t>应收账款</t>
  </si>
  <si>
    <t>112201</t>
  </si>
  <si>
    <t>工程款</t>
  </si>
  <si>
    <t>客户</t>
  </si>
  <si>
    <t>112202</t>
  </si>
  <si>
    <t>矿石开采服务</t>
  </si>
  <si>
    <t>1123</t>
  </si>
  <si>
    <t>预付账款</t>
  </si>
  <si>
    <t>1131</t>
  </si>
  <si>
    <t>应收股利</t>
  </si>
  <si>
    <t>1132</t>
  </si>
  <si>
    <t>应收利息</t>
  </si>
  <si>
    <t>1221</t>
  </si>
  <si>
    <t>122101</t>
  </si>
  <si>
    <t>项目备用金</t>
  </si>
  <si>
    <t>职员</t>
  </si>
  <si>
    <t>122102</t>
  </si>
  <si>
    <t>社保个人部分</t>
  </si>
  <si>
    <t>122103</t>
  </si>
  <si>
    <t>1401</t>
  </si>
  <si>
    <t>材料采购</t>
  </si>
  <si>
    <t>1402</t>
  </si>
  <si>
    <t>在途物资</t>
  </si>
  <si>
    <t>1403</t>
  </si>
  <si>
    <t>原材料</t>
  </si>
  <si>
    <t>1404</t>
  </si>
  <si>
    <t>材料成本差异</t>
  </si>
  <si>
    <t>1405</t>
  </si>
  <si>
    <t>库存商品</t>
  </si>
  <si>
    <t>1407</t>
  </si>
  <si>
    <t>商品进销差价</t>
  </si>
  <si>
    <t>贷</t>
  </si>
  <si>
    <t>1408</t>
  </si>
  <si>
    <t>委托加工物资</t>
  </si>
  <si>
    <t>1411</t>
  </si>
  <si>
    <t>周转材料</t>
  </si>
  <si>
    <t>1421</t>
  </si>
  <si>
    <t>消耗性生物资产</t>
  </si>
  <si>
    <t>1501</t>
  </si>
  <si>
    <t>长期债券投资</t>
  </si>
  <si>
    <t>非流动资产</t>
  </si>
  <si>
    <t>150101</t>
  </si>
  <si>
    <t>债券投资</t>
  </si>
  <si>
    <t>150102</t>
  </si>
  <si>
    <t>其他债权投资</t>
  </si>
  <si>
    <t>1511</t>
  </si>
  <si>
    <t>长期股权投资</t>
  </si>
  <si>
    <t>151101</t>
  </si>
  <si>
    <t>股票投资</t>
  </si>
  <si>
    <t>151102</t>
  </si>
  <si>
    <t>其他股权投资</t>
  </si>
  <si>
    <t>1601</t>
  </si>
  <si>
    <t>1602</t>
  </si>
  <si>
    <t>累计折旧</t>
  </si>
  <si>
    <t>1604</t>
  </si>
  <si>
    <t>在建工程</t>
  </si>
  <si>
    <t>160401</t>
  </si>
  <si>
    <t>建筑工程</t>
  </si>
  <si>
    <t>160402</t>
  </si>
  <si>
    <t>安装工程</t>
  </si>
  <si>
    <t>160403</t>
  </si>
  <si>
    <t>技术改造工程</t>
  </si>
  <si>
    <t>160404</t>
  </si>
  <si>
    <t>其他支出</t>
  </si>
  <si>
    <t>1605</t>
  </si>
  <si>
    <t>工程物资</t>
  </si>
  <si>
    <t>1606</t>
  </si>
  <si>
    <t>固定资产清理</t>
  </si>
  <si>
    <t>1621</t>
  </si>
  <si>
    <t>生产性生物资产</t>
  </si>
  <si>
    <t>1622</t>
  </si>
  <si>
    <t>生产性生物资产累计折旧</t>
  </si>
  <si>
    <t>1631</t>
  </si>
  <si>
    <t>临时设施</t>
  </si>
  <si>
    <t>163101</t>
  </si>
  <si>
    <t>项目部办公区</t>
  </si>
  <si>
    <t>163102</t>
  </si>
  <si>
    <t>柴油库房</t>
  </si>
  <si>
    <t>163103</t>
  </si>
  <si>
    <t>67#宿舍区</t>
  </si>
  <si>
    <t>163104</t>
  </si>
  <si>
    <t>67#管理区</t>
  </si>
  <si>
    <t>1632</t>
  </si>
  <si>
    <t>临时设施累计折旧</t>
  </si>
  <si>
    <t>1701</t>
  </si>
  <si>
    <t>无形资产</t>
  </si>
  <si>
    <t>1702</t>
  </si>
  <si>
    <t>累计摊销</t>
  </si>
  <si>
    <t>1801</t>
  </si>
  <si>
    <t>长期待摊费用</t>
  </si>
  <si>
    <t>1901</t>
  </si>
  <si>
    <t>待处理财产损溢</t>
  </si>
  <si>
    <t>2001</t>
  </si>
  <si>
    <t>短期借款</t>
  </si>
  <si>
    <t>流动负债</t>
  </si>
  <si>
    <t>2201</t>
  </si>
  <si>
    <t>应付票据</t>
  </si>
  <si>
    <t>2202</t>
  </si>
  <si>
    <t>应付账款</t>
  </si>
  <si>
    <t>220201</t>
  </si>
  <si>
    <t>人工费</t>
  </si>
  <si>
    <t>22020101</t>
  </si>
  <si>
    <t>中籍</t>
  </si>
  <si>
    <t>项目</t>
  </si>
  <si>
    <t>22020102</t>
  </si>
  <si>
    <t>外籍</t>
  </si>
  <si>
    <t>22020103</t>
  </si>
  <si>
    <t>工伤赔偿</t>
  </si>
  <si>
    <t>220202</t>
  </si>
  <si>
    <t>材料费</t>
  </si>
  <si>
    <t>供应商</t>
  </si>
  <si>
    <t>220203</t>
  </si>
  <si>
    <t>机械费用</t>
  </si>
  <si>
    <t>220204</t>
  </si>
  <si>
    <t>2203</t>
  </si>
  <si>
    <t>预收账款</t>
  </si>
  <si>
    <t>2211</t>
  </si>
  <si>
    <t>221101</t>
  </si>
  <si>
    <t>职工工资--中籍</t>
  </si>
  <si>
    <t>221102</t>
  </si>
  <si>
    <t>职工薪酬--外籍</t>
  </si>
  <si>
    <t>221103</t>
  </si>
  <si>
    <t>工程部中籍管理人员</t>
  </si>
  <si>
    <t>221104</t>
  </si>
  <si>
    <t>奖金</t>
  </si>
  <si>
    <t>221105</t>
  </si>
  <si>
    <t>兼职人员</t>
  </si>
  <si>
    <t>221106</t>
  </si>
  <si>
    <t>2221</t>
  </si>
  <si>
    <t>应交税费</t>
  </si>
  <si>
    <t>222101</t>
  </si>
  <si>
    <t>应交增值税</t>
  </si>
  <si>
    <t>22210101</t>
  </si>
  <si>
    <t>进项税额</t>
  </si>
  <si>
    <t>22210102</t>
  </si>
  <si>
    <t>销项税额的抵减</t>
  </si>
  <si>
    <t>22210103</t>
  </si>
  <si>
    <t>已交税金</t>
  </si>
  <si>
    <t>22210104</t>
  </si>
  <si>
    <t>转出未交增值税</t>
  </si>
  <si>
    <t>22210105</t>
  </si>
  <si>
    <t>减免税款</t>
  </si>
  <si>
    <t>22210106</t>
  </si>
  <si>
    <t>出口抵减内销产品应纳税额</t>
  </si>
  <si>
    <t>22210107</t>
  </si>
  <si>
    <t>销项税额</t>
  </si>
  <si>
    <t>22210108</t>
  </si>
  <si>
    <t>出口退税</t>
  </si>
  <si>
    <t>22210109</t>
  </si>
  <si>
    <t>进项税额转出</t>
  </si>
  <si>
    <t>22210110</t>
  </si>
  <si>
    <t>转出多交增值税</t>
  </si>
  <si>
    <t>222102</t>
  </si>
  <si>
    <t>未交增值税</t>
  </si>
  <si>
    <t>222103</t>
  </si>
  <si>
    <t>预交增值税</t>
  </si>
  <si>
    <t>222104</t>
  </si>
  <si>
    <t>待抵扣进项税额</t>
  </si>
  <si>
    <t>222105</t>
  </si>
  <si>
    <t>待认证进项税额</t>
  </si>
  <si>
    <t>222106</t>
  </si>
  <si>
    <t>待转销项税额</t>
  </si>
  <si>
    <t>222107</t>
  </si>
  <si>
    <t>增值税留抵税额</t>
  </si>
  <si>
    <t>222108</t>
  </si>
  <si>
    <t>简易计税</t>
  </si>
  <si>
    <t>222109</t>
  </si>
  <si>
    <t>转让金融商品应交增值税</t>
  </si>
  <si>
    <t>222110</t>
  </si>
  <si>
    <t>代扣代交增值税</t>
  </si>
  <si>
    <t>222111</t>
  </si>
  <si>
    <t>应交企业所得税</t>
  </si>
  <si>
    <t>222112</t>
  </si>
  <si>
    <t>应交个人所得税</t>
  </si>
  <si>
    <t>222113</t>
  </si>
  <si>
    <t>教育费附加</t>
  </si>
  <si>
    <t>222114</t>
  </si>
  <si>
    <t>地方教育费附加</t>
  </si>
  <si>
    <t>222115</t>
  </si>
  <si>
    <t>应交资源税</t>
  </si>
  <si>
    <t>222116</t>
  </si>
  <si>
    <t>应交土地增值税</t>
  </si>
  <si>
    <t>222117</t>
  </si>
  <si>
    <t>应交城市维护建设税</t>
  </si>
  <si>
    <t>222118</t>
  </si>
  <si>
    <t>应交房产税</t>
  </si>
  <si>
    <t>222119</t>
  </si>
  <si>
    <t>应交土地使用税</t>
  </si>
  <si>
    <t>222120</t>
  </si>
  <si>
    <t>应交车船使用税</t>
  </si>
  <si>
    <t>222121</t>
  </si>
  <si>
    <t>应交消费税</t>
  </si>
  <si>
    <t>222122</t>
  </si>
  <si>
    <t>应交印花税</t>
  </si>
  <si>
    <t>2231</t>
  </si>
  <si>
    <t>应付利息</t>
  </si>
  <si>
    <t>2232</t>
  </si>
  <si>
    <t>应付利润</t>
  </si>
  <si>
    <t>2241</t>
  </si>
  <si>
    <t>其他应付款</t>
  </si>
  <si>
    <t>224101</t>
  </si>
  <si>
    <t>股东</t>
  </si>
  <si>
    <t>224102</t>
  </si>
  <si>
    <t>瑞斯曼矿业有限公司</t>
  </si>
  <si>
    <t>224103</t>
  </si>
  <si>
    <t>224104</t>
  </si>
  <si>
    <t>报销款</t>
  </si>
  <si>
    <t>2401</t>
  </si>
  <si>
    <t>递延收益</t>
  </si>
  <si>
    <t>2501</t>
  </si>
  <si>
    <t>长期借款</t>
  </si>
  <si>
    <t>非流动负债</t>
  </si>
  <si>
    <t>2701</t>
  </si>
  <si>
    <t>长期应付款</t>
  </si>
  <si>
    <t>3001</t>
  </si>
  <si>
    <t>实收资本</t>
  </si>
  <si>
    <t>所有者权益</t>
  </si>
  <si>
    <t>300101</t>
  </si>
  <si>
    <t>300102</t>
  </si>
  <si>
    <t>300103</t>
  </si>
  <si>
    <t>3002</t>
  </si>
  <si>
    <t>资本公积</t>
  </si>
  <si>
    <t>300201</t>
  </si>
  <si>
    <t>资本溢价</t>
  </si>
  <si>
    <t>300202</t>
  </si>
  <si>
    <t>接受捐赠非现金资产准备</t>
  </si>
  <si>
    <t>300206</t>
  </si>
  <si>
    <t>外币资本折算差额</t>
  </si>
  <si>
    <t>300207</t>
  </si>
  <si>
    <t>其他资本公积</t>
  </si>
  <si>
    <t>3101</t>
  </si>
  <si>
    <t>盈余公积</t>
  </si>
  <si>
    <t>310101</t>
  </si>
  <si>
    <t>法定盈余公积</t>
  </si>
  <si>
    <t>310102</t>
  </si>
  <si>
    <t>任意盈余公积</t>
  </si>
  <si>
    <t>310103</t>
  </si>
  <si>
    <t>法定公益金</t>
  </si>
  <si>
    <t>3103</t>
  </si>
  <si>
    <t>本年利润</t>
  </si>
  <si>
    <t>3104</t>
  </si>
  <si>
    <t>利润分配</t>
  </si>
  <si>
    <t>310401</t>
  </si>
  <si>
    <t>其他转入</t>
  </si>
  <si>
    <t>310402</t>
  </si>
  <si>
    <t>提取法定盈余公积</t>
  </si>
  <si>
    <t>310403</t>
  </si>
  <si>
    <t>提取法定公益金</t>
  </si>
  <si>
    <t>310409</t>
  </si>
  <si>
    <t>提取任意盈余公积</t>
  </si>
  <si>
    <t>310410</t>
  </si>
  <si>
    <t>310411</t>
  </si>
  <si>
    <t>转作资本的利润</t>
  </si>
  <si>
    <t>310415</t>
  </si>
  <si>
    <t>未分配利润</t>
  </si>
  <si>
    <t>4001</t>
  </si>
  <si>
    <t>成本</t>
  </si>
  <si>
    <t>400101</t>
  </si>
  <si>
    <t>基本生产成本</t>
  </si>
  <si>
    <t>400102</t>
  </si>
  <si>
    <t>辅助生产成本</t>
  </si>
  <si>
    <t>4101</t>
  </si>
  <si>
    <t>制造费用</t>
  </si>
  <si>
    <t>4301</t>
  </si>
  <si>
    <t>研发支出</t>
  </si>
  <si>
    <t>4401</t>
  </si>
  <si>
    <t>工程施工</t>
  </si>
  <si>
    <t>440101</t>
  </si>
  <si>
    <t>合同成本</t>
  </si>
  <si>
    <t>44010101</t>
  </si>
  <si>
    <t>44010102</t>
  </si>
  <si>
    <t>44010103</t>
  </si>
  <si>
    <t>机械使用费</t>
  </si>
  <si>
    <t>44010104</t>
  </si>
  <si>
    <t>其他直接费用</t>
  </si>
  <si>
    <t>4401010401</t>
  </si>
  <si>
    <t>电费</t>
  </si>
  <si>
    <t>4401010402</t>
  </si>
  <si>
    <t>440102</t>
  </si>
  <si>
    <t>间接费用</t>
  </si>
  <si>
    <t>44010201</t>
  </si>
  <si>
    <t>培训费</t>
  </si>
  <si>
    <t>44010202</t>
  </si>
  <si>
    <t>管理人员工资</t>
  </si>
  <si>
    <t>44010203</t>
  </si>
  <si>
    <t>折旧费</t>
  </si>
  <si>
    <t>44010204</t>
  </si>
  <si>
    <t>44010205</t>
  </si>
  <si>
    <t>4401020501</t>
  </si>
  <si>
    <t>水费</t>
  </si>
  <si>
    <t>4401020502</t>
  </si>
  <si>
    <t>44010206</t>
  </si>
  <si>
    <t>矿石化验费</t>
  </si>
  <si>
    <t>44010207</t>
  </si>
  <si>
    <t>维修费</t>
  </si>
  <si>
    <t>44010208</t>
  </si>
  <si>
    <t>杂运费</t>
  </si>
  <si>
    <t>44010209</t>
  </si>
  <si>
    <t>44010299</t>
  </si>
  <si>
    <t>440103</t>
  </si>
  <si>
    <t>合同毛利</t>
  </si>
  <si>
    <t>4403</t>
  </si>
  <si>
    <t>机械作业</t>
  </si>
  <si>
    <t>5001</t>
  </si>
  <si>
    <t>主营业务收入</t>
  </si>
  <si>
    <t>营业收入</t>
  </si>
  <si>
    <t>500101</t>
  </si>
  <si>
    <t>工程收入</t>
  </si>
  <si>
    <t>500102</t>
  </si>
  <si>
    <t>5051</t>
  </si>
  <si>
    <t>其他收益</t>
  </si>
  <si>
    <t>5111</t>
  </si>
  <si>
    <t>投资收益</t>
  </si>
  <si>
    <t>5301</t>
  </si>
  <si>
    <t>530101</t>
  </si>
  <si>
    <t>非流动资产处置净收益</t>
  </si>
  <si>
    <t>530102</t>
  </si>
  <si>
    <t>政府补助</t>
  </si>
  <si>
    <t>530103</t>
  </si>
  <si>
    <t>捐赠收益</t>
  </si>
  <si>
    <t>530104</t>
  </si>
  <si>
    <t>盘盈收益</t>
  </si>
  <si>
    <t>530105</t>
  </si>
  <si>
    <t>5401</t>
  </si>
  <si>
    <t>主营业务成本</t>
  </si>
  <si>
    <t>营业成本及税金</t>
  </si>
  <si>
    <t>5402</t>
  </si>
  <si>
    <t>其他业务成本</t>
  </si>
  <si>
    <t>其他损失</t>
  </si>
  <si>
    <t>5403</t>
  </si>
  <si>
    <t>税金及附加</t>
  </si>
  <si>
    <t>540301</t>
  </si>
  <si>
    <t>消费税</t>
  </si>
  <si>
    <t>540302</t>
  </si>
  <si>
    <t>增值税</t>
  </si>
  <si>
    <t>540303</t>
  </si>
  <si>
    <t>城市维护建设税</t>
  </si>
  <si>
    <t>540304</t>
  </si>
  <si>
    <t>资源税</t>
  </si>
  <si>
    <t>540305</t>
  </si>
  <si>
    <t>土地增值税</t>
  </si>
  <si>
    <t>540306</t>
  </si>
  <si>
    <t>城镇土地使用税</t>
  </si>
  <si>
    <t>540307</t>
  </si>
  <si>
    <t>房产税</t>
  </si>
  <si>
    <t>540308</t>
  </si>
  <si>
    <t>车船税</t>
  </si>
  <si>
    <t>540309</t>
  </si>
  <si>
    <t>印花税</t>
  </si>
  <si>
    <t>540310</t>
  </si>
  <si>
    <t>540311</t>
  </si>
  <si>
    <t>矿产资源补偿费</t>
  </si>
  <si>
    <t>540312</t>
  </si>
  <si>
    <t>排污费</t>
  </si>
  <si>
    <t>540313</t>
  </si>
  <si>
    <t>540314</t>
  </si>
  <si>
    <t>海关税</t>
  </si>
  <si>
    <t>540315</t>
  </si>
  <si>
    <t>个人所得税</t>
  </si>
  <si>
    <t>540399</t>
  </si>
  <si>
    <t>5601</t>
  </si>
  <si>
    <t>销售费用</t>
  </si>
  <si>
    <t>期间费用</t>
  </si>
  <si>
    <t>560101</t>
  </si>
  <si>
    <t>办公费</t>
  </si>
  <si>
    <t>560102</t>
  </si>
  <si>
    <t>560103</t>
  </si>
  <si>
    <t>矿物检测费</t>
  </si>
  <si>
    <t>560104</t>
  </si>
  <si>
    <t>邮寄费</t>
  </si>
  <si>
    <t>560105</t>
  </si>
  <si>
    <t>交际应酬费</t>
  </si>
  <si>
    <t>560106</t>
  </si>
  <si>
    <t>市内交通费</t>
  </si>
  <si>
    <t>560108</t>
  </si>
  <si>
    <t>补助</t>
  </si>
  <si>
    <t>560109</t>
  </si>
  <si>
    <t>560110</t>
  </si>
  <si>
    <t>工资</t>
  </si>
  <si>
    <t>560111</t>
  </si>
  <si>
    <t>佣金</t>
  </si>
  <si>
    <t>560112</t>
  </si>
  <si>
    <t>保险金</t>
  </si>
  <si>
    <t>560113</t>
  </si>
  <si>
    <t>560114</t>
  </si>
  <si>
    <t>560115</t>
  </si>
  <si>
    <t>商品维修费</t>
  </si>
  <si>
    <t>560116</t>
  </si>
  <si>
    <t>广告和业务宣传费</t>
  </si>
  <si>
    <t>560117</t>
  </si>
  <si>
    <t>业务招待费</t>
  </si>
  <si>
    <t>560118</t>
  </si>
  <si>
    <t>劳务费</t>
  </si>
  <si>
    <t>560199</t>
  </si>
  <si>
    <t>5602</t>
  </si>
  <si>
    <t>560201</t>
  </si>
  <si>
    <t>560202</t>
  </si>
  <si>
    <t>560203</t>
  </si>
  <si>
    <t>租赁费</t>
  </si>
  <si>
    <t>56020301</t>
  </si>
  <si>
    <t>房租费</t>
  </si>
  <si>
    <t>56020302</t>
  </si>
  <si>
    <t>其他租赁费</t>
  </si>
  <si>
    <t>560204</t>
  </si>
  <si>
    <t>56020401</t>
  </si>
  <si>
    <t>56020402</t>
  </si>
  <si>
    <t>560205</t>
  </si>
  <si>
    <t>560206</t>
  </si>
  <si>
    <t>56020601</t>
  </si>
  <si>
    <t>加油费</t>
  </si>
  <si>
    <t>56020602</t>
  </si>
  <si>
    <t>停车费</t>
  </si>
  <si>
    <t>56020603</t>
  </si>
  <si>
    <t>车辆维修费</t>
  </si>
  <si>
    <t>56020604</t>
  </si>
  <si>
    <t>560207</t>
  </si>
  <si>
    <t>560208</t>
  </si>
  <si>
    <t>邮电费</t>
  </si>
  <si>
    <t>56020801</t>
  </si>
  <si>
    <t>电话费</t>
  </si>
  <si>
    <t>56020802</t>
  </si>
  <si>
    <t>网络费</t>
  </si>
  <si>
    <t>56020803</t>
  </si>
  <si>
    <t>快递费</t>
  </si>
  <si>
    <t>560209</t>
  </si>
  <si>
    <t>职工薪酬</t>
  </si>
  <si>
    <t>56020901</t>
  </si>
  <si>
    <t>基本工资</t>
  </si>
  <si>
    <t>56020902</t>
  </si>
  <si>
    <t>年终奖金</t>
  </si>
  <si>
    <t>56020903</t>
  </si>
  <si>
    <t>560210</t>
  </si>
  <si>
    <t>56021001</t>
  </si>
  <si>
    <t>伙食费</t>
  </si>
  <si>
    <t>56021002</t>
  </si>
  <si>
    <t>公司承担个税部分</t>
  </si>
  <si>
    <t>56021003</t>
  </si>
  <si>
    <t>560211</t>
  </si>
  <si>
    <t>交通费</t>
  </si>
  <si>
    <t>560212</t>
  </si>
  <si>
    <t>机票及签证费</t>
  </si>
  <si>
    <t>560213</t>
  </si>
  <si>
    <t>保险费</t>
  </si>
  <si>
    <t>56021301</t>
  </si>
  <si>
    <t>社保费</t>
  </si>
  <si>
    <t>56021302</t>
  </si>
  <si>
    <t>560214</t>
  </si>
  <si>
    <t>修理费</t>
  </si>
  <si>
    <t>560215</t>
  </si>
  <si>
    <t>物流费</t>
  </si>
  <si>
    <t>560216</t>
  </si>
  <si>
    <t>560217</t>
  </si>
  <si>
    <t>清关代理费</t>
  </si>
  <si>
    <t>560218</t>
  </si>
  <si>
    <t>临设摊销</t>
  </si>
  <si>
    <t>560219</t>
  </si>
  <si>
    <t>560299</t>
  </si>
  <si>
    <t>5603</t>
  </si>
  <si>
    <t>财务费用</t>
  </si>
  <si>
    <t>560301</t>
  </si>
  <si>
    <t>利息</t>
  </si>
  <si>
    <t>56030101</t>
  </si>
  <si>
    <t>收入</t>
  </si>
  <si>
    <t>56030102</t>
  </si>
  <si>
    <t>支出</t>
  </si>
  <si>
    <t>560302</t>
  </si>
  <si>
    <t>560303</t>
  </si>
  <si>
    <t>账户管理费</t>
  </si>
  <si>
    <t>560304</t>
  </si>
  <si>
    <t>汇兑损益</t>
  </si>
  <si>
    <t>560399</t>
  </si>
  <si>
    <t>5711</t>
  </si>
  <si>
    <t>571101</t>
  </si>
  <si>
    <t>存货盘亏毁损</t>
  </si>
  <si>
    <t>571102</t>
  </si>
  <si>
    <t>非流动资产处置净损失</t>
  </si>
  <si>
    <t>571103</t>
  </si>
  <si>
    <t>坏账损失</t>
  </si>
  <si>
    <t>571104</t>
  </si>
  <si>
    <t>无法收回的长期债券投资损失</t>
  </si>
  <si>
    <t>571105</t>
  </si>
  <si>
    <t>无法收回的长期股权投资损失</t>
  </si>
  <si>
    <t>571106</t>
  </si>
  <si>
    <t>自然灾害等不可抗力造成的损失</t>
  </si>
  <si>
    <t>571107</t>
  </si>
  <si>
    <t>税收滞纳金</t>
  </si>
  <si>
    <t>571108</t>
  </si>
  <si>
    <t>罚金、罚款</t>
  </si>
  <si>
    <t>571109</t>
  </si>
  <si>
    <t>捐赠支出</t>
  </si>
  <si>
    <t>571110</t>
  </si>
  <si>
    <t>5801</t>
  </si>
  <si>
    <t>所得税费用</t>
  </si>
  <si>
    <t>所得税</t>
  </si>
  <si>
    <t>6000</t>
  </si>
  <si>
    <t>以前年度损益调整</t>
  </si>
  <si>
    <t>凭证号</t>
  </si>
  <si>
    <t>日期</t>
  </si>
  <si>
    <t>阶段</t>
  </si>
  <si>
    <t>借方科目</t>
  </si>
  <si>
    <t>借方金额</t>
  </si>
  <si>
    <t>贷方科目</t>
  </si>
  <si>
    <t>贷方金额</t>
  </si>
  <si>
    <t>方向</t>
  </si>
  <si>
    <t>兑出金额</t>
  </si>
  <si>
    <t>兑出币种</t>
  </si>
  <si>
    <t>汇率</t>
  </si>
  <si>
    <t>兑入金额</t>
  </si>
  <si>
    <t>兑入币种</t>
  </si>
  <si>
    <t>方式</t>
  </si>
  <si>
    <t>小计</t>
  </si>
  <si>
    <t>科 目 余 额 表</t>
  </si>
  <si>
    <t>会计科目</t>
  </si>
  <si>
    <t>借
贷</t>
  </si>
  <si>
    <t>期末余额</t>
  </si>
  <si>
    <t>期末余额(苏姆本位币)</t>
  </si>
  <si>
    <t>√</t>
  </si>
  <si>
    <t>科目代码</t>
  </si>
  <si>
    <t>科目名称</t>
  </si>
  <si>
    <t>借方</t>
  </si>
  <si>
    <t>资产负债表</t>
  </si>
  <si>
    <t xml:space="preserve">会企01 表 </t>
  </si>
  <si>
    <t xml:space="preserve">编制单位: </t>
  </si>
  <si>
    <t>单位/苏姆</t>
  </si>
  <si>
    <t>资产</t>
  </si>
  <si>
    <t>行次</t>
  </si>
  <si>
    <t>年初余额</t>
  </si>
  <si>
    <t>负债和所有者权益（或股东权益）</t>
  </si>
  <si>
    <t>流动资产：</t>
  </si>
  <si>
    <t>流动负债：</t>
  </si>
  <si>
    <t>货币资金</t>
  </si>
  <si>
    <t>交易性金融资产</t>
  </si>
  <si>
    <t>交易性金融负债</t>
  </si>
  <si>
    <t>预付款项</t>
  </si>
  <si>
    <t>预收款项</t>
  </si>
  <si>
    <t>存货</t>
  </si>
  <si>
    <t>应付股利</t>
  </si>
  <si>
    <t>其中：消耗性生物资产</t>
  </si>
  <si>
    <t>一年内到期的非流动资产</t>
  </si>
  <si>
    <t>一年内到期的非流动负债</t>
  </si>
  <si>
    <t>其他流动资产</t>
  </si>
  <si>
    <t>其他流动负债</t>
  </si>
  <si>
    <t>流动资产合计</t>
  </si>
  <si>
    <t>流动负债合计</t>
  </si>
  <si>
    <t>非流动资产：</t>
  </si>
  <si>
    <t>非流动负债：</t>
  </si>
  <si>
    <t>可供出售金融资产</t>
  </si>
  <si>
    <t>持有至到期投资</t>
  </si>
  <si>
    <t>应付债券</t>
  </si>
  <si>
    <t>长期应收款</t>
  </si>
  <si>
    <t>专项应付款</t>
  </si>
  <si>
    <t>投资性房地产</t>
  </si>
  <si>
    <t>预计负债</t>
  </si>
  <si>
    <t>递延所得税负债</t>
  </si>
  <si>
    <t>其他非流动负债</t>
  </si>
  <si>
    <t>非流动负债合计</t>
  </si>
  <si>
    <t>负债合计</t>
  </si>
  <si>
    <t xml:space="preserve">所有者权益（或股东权益）： </t>
  </si>
  <si>
    <t>油气资产</t>
  </si>
  <si>
    <t>实收资本（或股本）</t>
  </si>
  <si>
    <t>开发支出</t>
  </si>
  <si>
    <t>减：库存股</t>
  </si>
  <si>
    <t>商誉</t>
  </si>
  <si>
    <t>递延所得税资产</t>
  </si>
  <si>
    <t>所有者权益（或股东权益）合计</t>
  </si>
  <si>
    <t>其他非流动资产</t>
  </si>
  <si>
    <t>非流动资产合计</t>
  </si>
  <si>
    <t>资产总计</t>
  </si>
  <si>
    <t>负债和所有者权益（ 或股东权益） 总计</t>
  </si>
  <si>
    <t>利润表</t>
  </si>
  <si>
    <t>会小企02表　　编制单位：鑫盛矿业　　2026年1-8月　　单位：苏姆（UZS）</t>
  </si>
  <si>
    <t>本年累计金额</t>
  </si>
  <si>
    <t>本月金额</t>
  </si>
  <si>
    <t>一、营业收入</t>
  </si>
  <si>
    <t>减：营业成本</t>
  </si>
  <si>
    <t>　　营业税金及附加</t>
  </si>
  <si>
    <t>　　　其中：消费税</t>
  </si>
  <si>
    <t>　　　　　　营业税</t>
  </si>
  <si>
    <t>　　　　　　城市维护建设税</t>
  </si>
  <si>
    <t>　　　　　　资源税</t>
  </si>
  <si>
    <t>　　　　　　土地增值税</t>
  </si>
  <si>
    <t>　　　　　　城镇土地使用税、房产税、车船税、印花税</t>
  </si>
  <si>
    <t>　　　　　　教育费附加、矿产资源补偿费、排污费</t>
  </si>
  <si>
    <t>　　　销售费用</t>
  </si>
  <si>
    <t>　　　　　其中：商品维修费</t>
  </si>
  <si>
    <t>　　　　　　　　　广告费和业务宣传费</t>
  </si>
  <si>
    <t>　　　管理费用</t>
  </si>
  <si>
    <t>　　　　　其中：开办费</t>
  </si>
  <si>
    <t>　　　　　　　　　业务招待费</t>
  </si>
  <si>
    <t>　　　　　　　　　研究费用</t>
  </si>
  <si>
    <t>　　　财务费用</t>
  </si>
  <si>
    <t>　　　　　其中：利息费用（收入以“−”号填列）</t>
  </si>
  <si>
    <t>　　加：投资收益（损失以“−”号填列）</t>
  </si>
  <si>
    <t>二、营业利润（亏损以“−”号填列）</t>
  </si>
  <si>
    <t>　　加：营业外收入</t>
  </si>
  <si>
    <t>　　　其中：政府补助</t>
  </si>
  <si>
    <t>　　　减：营业外支出</t>
  </si>
  <si>
    <t>　　　　　其中：坏账损失</t>
  </si>
  <si>
    <t>　　　　　　　　无法收回的长期债券投资损失</t>
  </si>
  <si>
    <t>　　　　　　　　无法收回的长期股权投资损失</t>
  </si>
  <si>
    <t>　　　　　　　　自然灾害等不可抗力因素造成的损失</t>
  </si>
  <si>
    <t>　　　　　　　　税收滞纳金</t>
  </si>
  <si>
    <t>三、利润总额（亏损总额以“−”号填列）</t>
  </si>
  <si>
    <t>　　减：所得税费用</t>
  </si>
  <si>
    <t>四、净利润（净亏损以“−”号填列）</t>
  </si>
  <si>
    <t>所有者权益(股东权益)变动表</t>
  </si>
  <si>
    <t>会企04 表</t>
  </si>
  <si>
    <t>年度</t>
  </si>
  <si>
    <t>单位：苏姆</t>
  </si>
  <si>
    <t>本年金额</t>
  </si>
  <si>
    <t>上年金额</t>
  </si>
  <si>
    <t>实收资本(或股本)</t>
  </si>
  <si>
    <t>所有者权益合计</t>
  </si>
  <si>
    <t>一、上年年末余额</t>
  </si>
  <si>
    <t>加：会计政策变更</t>
  </si>
  <si>
    <t>前期差错更正</t>
  </si>
  <si>
    <t>二、本年年初余额</t>
  </si>
  <si>
    <t>三、本年增减变动金额（减少以“-”号填列）</t>
  </si>
  <si>
    <t>（一）净利润</t>
  </si>
  <si>
    <t>（二）直接计入所有者权益的利得和损失</t>
  </si>
  <si>
    <t>1．可供出售金融资产公允价值变动净额</t>
  </si>
  <si>
    <t>2．权益法下被投资单位其他所有者权益变动的影响</t>
  </si>
  <si>
    <t>3．与计入所有者权益项目相关的所得税影响</t>
  </si>
  <si>
    <t>4．其他</t>
  </si>
  <si>
    <t>上述（一）和（二）小计</t>
  </si>
  <si>
    <t>（三）所有者投入和减少资本</t>
  </si>
  <si>
    <t>1. 所有者投入资本</t>
  </si>
  <si>
    <t>2．股份支付计入所有者权益的金额</t>
  </si>
  <si>
    <t>3．其他</t>
  </si>
  <si>
    <t>（四）利润分配</t>
  </si>
  <si>
    <t>1．提取盈余公积</t>
  </si>
  <si>
    <t>2．对所有者（或股东）的分配</t>
  </si>
  <si>
    <t>（五）所有者权益内部结转</t>
  </si>
  <si>
    <t>1．资本公积转增资本（或股本）</t>
  </si>
  <si>
    <t>2．盈余公积转增资本（或股本）</t>
  </si>
  <si>
    <t>3．盈余公积弥补亏损</t>
  </si>
  <si>
    <t>四、本年年末余额</t>
  </si>
  <si>
    <t>现金流量表</t>
  </si>
  <si>
    <t>会小企03表　　编制单位：鑫盛矿业　　2026年1-8月　　单位：苏姆（UZS）</t>
  </si>
  <si>
    <t>一、经营活动产生的现金流量：</t>
  </si>
  <si>
    <t>销售产成品、商品、提供劳务收到的现金</t>
  </si>
  <si>
    <t>收到其他与经营活动有关的现金</t>
  </si>
  <si>
    <t>购买原材料、商品、接受劳务支付的现金</t>
  </si>
  <si>
    <t>支付的职工薪酬</t>
  </si>
  <si>
    <t>支付的税费</t>
  </si>
  <si>
    <t>支付其他与经营活动有关的现金</t>
  </si>
  <si>
    <t>经营活动产生的现金流量净额</t>
  </si>
  <si>
    <t>二、投资活动产生的现金流量：</t>
  </si>
  <si>
    <t>收回短期投资、长期债券投资和长期股权投资收到的现金</t>
  </si>
  <si>
    <t>取得投资收益收到的现金</t>
  </si>
  <si>
    <t>处置固定资产、无形资产和其他非流动资产收回的现金净额</t>
  </si>
  <si>
    <t>短期投资、长期债券投资和长期股权投资支付的现金</t>
  </si>
  <si>
    <t>购建固定资产、无形资产和其他非流动资产支付的现金</t>
  </si>
  <si>
    <t>投资活动产生的现金流量净额</t>
  </si>
  <si>
    <t>三、筹资活动产生的现金流量：</t>
  </si>
  <si>
    <t>取得借款收到的现金</t>
  </si>
  <si>
    <t>吸收投资者投资收到的现金</t>
  </si>
  <si>
    <t>偿还借款本金支付的现金</t>
  </si>
  <si>
    <t>偿还借款利息支付的现金</t>
  </si>
  <si>
    <t>分配利润支付的现金</t>
  </si>
  <si>
    <t>筹资活动产生的现金流量净额</t>
  </si>
  <si>
    <t>四、现金净增加额</t>
  </si>
  <si>
    <t>加：期初现金余额</t>
  </si>
  <si>
    <t>　　汇率变动对现金及现金等价物的影响</t>
  </si>
  <si>
    <t>五、期末现金余额</t>
  </si>
  <si>
    <t>　　吸收投资所收到的现金</t>
  </si>
  <si>
    <t>　　借款所收到的现金</t>
  </si>
  <si>
    <t>　　收到的其他与筹资活动有关的现金</t>
  </si>
  <si>
    <t>筹资活动现金流入小计</t>
  </si>
  <si>
    <t>　　偿还债务所支付的现金</t>
  </si>
  <si>
    <t>　　分配股利、利润或偿付利息所支付的现金</t>
  </si>
  <si>
    <t>　　支付的其他与筹资活动有关的现金</t>
  </si>
  <si>
    <t>筹资活动现金流出小计</t>
  </si>
  <si>
    <r>
      <rPr>
        <sz val="10"/>
        <rFont val="宋体"/>
        <charset val="134"/>
      </rPr>
      <t>　　</t>
    </r>
    <r>
      <rPr>
        <b/>
        <sz val="10"/>
        <rFont val="宋体"/>
        <charset val="134"/>
      </rPr>
      <t>筹资活动产生的现金流量净额</t>
    </r>
  </si>
  <si>
    <t>四、汇率变动对现金的影响</t>
  </si>
  <si>
    <t>五、现金及现金等价物净增加额</t>
  </si>
  <si>
    <t>加：期初现金及现金等价物余额</t>
  </si>
  <si>
    <t>六、期末现金及现金等价物余额</t>
  </si>
  <si>
    <r>
      <rPr>
        <sz val="10"/>
        <rFont val="宋体"/>
        <charset val="134"/>
      </rPr>
      <t xml:space="preserve">单位负责人： </t>
    </r>
    <r>
      <rPr>
        <sz val="10"/>
        <rFont val="宋体"/>
        <charset val="134"/>
      </rPr>
      <t xml:space="preserve">         财务主管：          复核：             制表：</t>
    </r>
  </si>
  <si>
    <t>补充资料</t>
  </si>
  <si>
    <t>本期金额</t>
  </si>
  <si>
    <t>上期金额</t>
  </si>
  <si>
    <t>1、将净利润调节为经营活动现金流量：</t>
  </si>
  <si>
    <t>　　　净利润</t>
  </si>
  <si>
    <t>　　　加：计提的资产减值准备</t>
  </si>
  <si>
    <t>　　　　 固定资产折旧、汽油资产折耗、生产性生物资产折耗</t>
  </si>
  <si>
    <t>　　　　 无形资产摊销</t>
  </si>
  <si>
    <t>　　　　 长期待摊费用摊销</t>
  </si>
  <si>
    <t>　　　　 待摊费用减少（减：增加）</t>
  </si>
  <si>
    <t>　　　　 预提费用增加（减：减少）</t>
  </si>
  <si>
    <t>　　　　 处置固定资产、无形资产和其他长期资产的损失(减：收益)</t>
  </si>
  <si>
    <r>
      <rPr>
        <sz val="10"/>
        <rFont val="宋体"/>
        <charset val="134"/>
      </rPr>
      <t>　　　　 固定资产报废损失（收益以“</t>
    </r>
    <r>
      <rPr>
        <sz val="10"/>
        <rFont val="宋体"/>
        <charset val="134"/>
      </rPr>
      <t>-</t>
    </r>
    <r>
      <rPr>
        <sz val="10"/>
        <rFont val="宋体"/>
        <charset val="134"/>
      </rPr>
      <t>”号填列）</t>
    </r>
  </si>
  <si>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      </t>
    </r>
    <r>
      <rPr>
        <sz val="10"/>
        <rFont val="宋体"/>
        <charset val="134"/>
      </rPr>
      <t>公允价值变动损失（收益以“</t>
    </r>
    <r>
      <rPr>
        <sz val="10"/>
        <rFont val="宋体"/>
        <charset val="134"/>
      </rPr>
      <t>-</t>
    </r>
    <r>
      <rPr>
        <sz val="10"/>
        <rFont val="宋体"/>
        <charset val="134"/>
      </rPr>
      <t>”号填列）</t>
    </r>
  </si>
  <si>
    <r>
      <rPr>
        <sz val="10"/>
        <rFont val="宋体"/>
        <charset val="134"/>
      </rPr>
      <t>　　　　 财务费用（收益以“</t>
    </r>
    <r>
      <rPr>
        <sz val="10"/>
        <rFont val="宋体"/>
        <charset val="134"/>
      </rPr>
      <t>-</t>
    </r>
    <r>
      <rPr>
        <sz val="10"/>
        <rFont val="宋体"/>
        <charset val="134"/>
      </rPr>
      <t>”号填列）</t>
    </r>
  </si>
  <si>
    <r>
      <rPr>
        <sz val="10"/>
        <rFont val="宋体"/>
        <charset val="134"/>
      </rPr>
      <t>　　　　 投资损失（收益以“</t>
    </r>
    <r>
      <rPr>
        <sz val="10"/>
        <rFont val="宋体"/>
        <charset val="134"/>
      </rPr>
      <t>-</t>
    </r>
    <r>
      <rPr>
        <sz val="10"/>
        <rFont val="宋体"/>
        <charset val="134"/>
      </rPr>
      <t>”号填列）</t>
    </r>
  </si>
  <si>
    <r>
      <rPr>
        <sz val="10"/>
        <rFont val="宋体"/>
        <charset val="134"/>
      </rPr>
      <t>　　　　 递延所得税资产减少（增加以“</t>
    </r>
    <r>
      <rPr>
        <sz val="10"/>
        <rFont val="宋体"/>
        <charset val="134"/>
      </rPr>
      <t>-</t>
    </r>
    <r>
      <rPr>
        <sz val="10"/>
        <rFont val="宋体"/>
        <charset val="134"/>
      </rPr>
      <t>”号填列）</t>
    </r>
  </si>
  <si>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      </t>
    </r>
    <r>
      <rPr>
        <sz val="10"/>
        <rFont val="宋体"/>
        <charset val="134"/>
      </rPr>
      <t>递延所得税负债增加（减少以“-”号填列）</t>
    </r>
  </si>
  <si>
    <r>
      <rPr>
        <sz val="10"/>
        <rFont val="宋体"/>
        <charset val="134"/>
      </rPr>
      <t>　　　　 存货的减少（增加以“</t>
    </r>
    <r>
      <rPr>
        <sz val="10"/>
        <rFont val="宋体"/>
        <charset val="134"/>
      </rPr>
      <t>-</t>
    </r>
    <r>
      <rPr>
        <sz val="10"/>
        <rFont val="宋体"/>
        <charset val="134"/>
      </rPr>
      <t>”号填列）</t>
    </r>
  </si>
  <si>
    <r>
      <rPr>
        <sz val="10"/>
        <rFont val="宋体"/>
        <charset val="134"/>
      </rPr>
      <t>　　　　 经营性应收项目的减少（增加以“</t>
    </r>
    <r>
      <rPr>
        <sz val="10"/>
        <rFont val="宋体"/>
        <charset val="134"/>
      </rPr>
      <t>-</t>
    </r>
    <r>
      <rPr>
        <sz val="10"/>
        <rFont val="宋体"/>
        <charset val="134"/>
      </rPr>
      <t>”号填列）</t>
    </r>
  </si>
  <si>
    <r>
      <rPr>
        <sz val="10"/>
        <rFont val="宋体"/>
        <charset val="134"/>
      </rPr>
      <t>　　　　 经营性应付项目的增加（减少以“</t>
    </r>
    <r>
      <rPr>
        <sz val="10"/>
        <rFont val="宋体"/>
        <charset val="134"/>
      </rPr>
      <t>-</t>
    </r>
    <r>
      <rPr>
        <sz val="10"/>
        <rFont val="宋体"/>
        <charset val="134"/>
      </rPr>
      <t>”号填列）</t>
    </r>
  </si>
  <si>
    <t>　　　　 其他</t>
  </si>
  <si>
    <r>
      <rPr>
        <sz val="10"/>
        <rFont val="宋体"/>
        <charset val="134"/>
      </rPr>
      <t>　　</t>
    </r>
    <r>
      <rPr>
        <b/>
        <sz val="10"/>
        <rFont val="宋体"/>
        <charset val="134"/>
      </rPr>
      <t>经营活动产生的现金流量净额</t>
    </r>
  </si>
  <si>
    <t>2、不涉及现金收支的投资和筹资活动：</t>
  </si>
  <si>
    <t>　　　债务转为资本</t>
  </si>
  <si>
    <t>　　　一年内到期的可转换公司债券</t>
  </si>
  <si>
    <t>　　　融资租入固定资产</t>
  </si>
  <si>
    <t>3、现金及现金等价物净增加情况：</t>
  </si>
  <si>
    <t>　　　现金的期末余额</t>
  </si>
  <si>
    <t>　　　减：现金的期初余额</t>
  </si>
  <si>
    <t>　　　加：现金等价物的期末余额</t>
  </si>
  <si>
    <t>　　　减：现金等价物的期初余额</t>
  </si>
  <si>
    <t>　　　现金及现金等价物净增加额</t>
  </si>
  <si>
    <t>鑫盛矿业有限公司 · 经营报表（采矿工程分包口径）</t>
  </si>
  <si>
    <t>编制单位：鑫盛矿业有限公司｜报表期间：2026 年 1-8 月（本月＝2026 年 8 月）｜本位币：苏姆（UZS）｜业务模式：采矿工程分包（甲方按工程量结算，分包方承担其人工/材料/设备）</t>
  </si>
  <si>
    <t>一、经营报表总表（与利润表、现金流量表同源）</t>
  </si>
  <si>
    <t>本月数（8月）</t>
  </si>
  <si>
    <t>本年累计</t>
  </si>
  <si>
    <t>取数来源</t>
  </si>
  <si>
    <t>　主营业务收入（分包采出矿石销售）</t>
  </si>
  <si>
    <t>本期未投产销售，无主营收入</t>
  </si>
  <si>
    <t>—</t>
  </si>
  <si>
    <t>　其他业务收入（4月、6月两笔）</t>
  </si>
  <si>
    <t>4月 3,560,920,000 ＋ 6月 2,658,135,000</t>
  </si>
  <si>
    <t>＝利润表 C4</t>
  </si>
  <si>
    <t>营业收入合计</t>
  </si>
  <si>
    <t>二、营业成本</t>
  </si>
  <si>
    <t>　分包采矿工程款（采准/回采/运输，含分包方材料、人工、设备）</t>
  </si>
  <si>
    <t>账簿未单列，现混于「采购付款 / 生产成本」，须按分包合同拆出；已计入 4-5 月生产性采准火工品 847,346,716.02</t>
  </si>
  <si>
    <t>账簿：采购付款＋生产成本</t>
  </si>
  <si>
    <t>　甲方自有直接人工（安全/技术/选矿）</t>
  </si>
  <si>
    <t>账务将人工全部计入管理费用，投产后须拆分至营业成本</t>
  </si>
  <si>
    <t>　制造费用（折旧、维保、安全费、维简费）</t>
  </si>
  <si>
    <t>累计折旧为 0，投产前须定折旧政策</t>
  </si>
  <si>
    <t>营业成本合计</t>
  </si>
  <si>
    <t>＝利润表 C5</t>
  </si>
  <si>
    <t>三、税金及附加</t>
  </si>
  <si>
    <t>　税金及附加</t>
  </si>
  <si>
    <t>含资源税、规费等，税种拆见第五部分</t>
  </si>
  <si>
    <t>＝利润表 D6 / C6</t>
  </si>
  <si>
    <t>四、期间费用</t>
  </si>
  <si>
    <t>　销售费用</t>
  </si>
  <si>
    <t>无</t>
  </si>
  <si>
    <t>＝利润表 D14 / C14</t>
  </si>
  <si>
    <t>　管理费用</t>
  </si>
  <si>
    <t>含甲方自有人员薪酬等全部期间费用</t>
  </si>
  <si>
    <t>＝利润表 D17 / C17</t>
  </si>
  <si>
    <t>　财务费用</t>
  </si>
  <si>
    <t>手续费等</t>
  </si>
  <si>
    <t>＝利润表 D21 / C21</t>
  </si>
  <si>
    <t>期间费用合计</t>
  </si>
  <si>
    <t>五、营业利润</t>
  </si>
  <si>
    <t>收入−成本−税金−费用</t>
  </si>
  <si>
    <t>＝利润表 D24 / C24</t>
  </si>
  <si>
    <t>六、营业外收支</t>
  </si>
  <si>
    <t>　营业外收入</t>
  </si>
  <si>
    <t>退款收回＋其他</t>
  </si>
  <si>
    <t>＝利润表 D25 / C25</t>
  </si>
  <si>
    <t>　营业外支出</t>
  </si>
  <si>
    <t>罚款等</t>
  </si>
  <si>
    <t>＝利润表 D27 / C27</t>
  </si>
  <si>
    <t>七、利润总额</t>
  </si>
  <si>
    <t>亏损以「−」号列示</t>
  </si>
  <si>
    <t>＝利润表 D33 / C33</t>
  </si>
  <si>
    <t>　减：所得税费用</t>
  </si>
  <si>
    <t>未计提</t>
  </si>
  <si>
    <t>＝利润表 D34 / C34</t>
  </si>
  <si>
    <t>八、净利润</t>
  </si>
  <si>
    <t>当期净亏损</t>
  </si>
  <si>
    <t>＝利润表 D35 / C35</t>
  </si>
  <si>
    <t>现金流量概要</t>
  </si>
  <si>
    <t>8月单月</t>
  </si>
  <si>
    <t>期初现金余额</t>
  </si>
  <si>
    <t>按 2025-12 月末汇率重估</t>
  </si>
  <si>
    <t>＝现金流量表 D27 / C27</t>
  </si>
  <si>
    <t>本期现金流入合计</t>
  </si>
  <si>
    <t>经营＋投资＋筹资全部流入</t>
  </si>
  <si>
    <t>明细见第二部分</t>
  </si>
  <si>
    <t>本期现金流出合计</t>
  </si>
  <si>
    <t>含内部转账价差调整</t>
  </si>
  <si>
    <t>汇率变动对现金的影响</t>
  </si>
  <si>
    <t>货币资金重估影响</t>
  </si>
  <si>
    <t>＝现金流量表 D28 / C28</t>
  </si>
  <si>
    <t>期末现金余额</t>
  </si>
  <si>
    <t>与资产负债表货币资金一致</t>
  </si>
  <si>
    <t>＝现金流量表 D29 / C29</t>
  </si>
  <si>
    <t>　主要经营指标（明细见第六部分）</t>
  </si>
  <si>
    <t>本期出矿量（吨）</t>
  </si>
  <si>
    <t>投产/结算后自动取数</t>
  </si>
  <si>
    <t>＝第六部分</t>
  </si>
  <si>
    <t>本期掘进量（米）</t>
  </si>
  <si>
    <t>本期分包结算工程量（吨）</t>
  </si>
  <si>
    <t>吨矿综合成本（苏姆/吨）</t>
  </si>
  <si>
    <t>本期精矿产量（吨）</t>
  </si>
  <si>
    <t>二、现金收支表（采矿分包口径分类，2026 年 1-8 月）</t>
  </si>
  <si>
    <t>报表项目</t>
  </si>
  <si>
    <t>占比</t>
  </si>
  <si>
    <t>（一）经营性收入</t>
  </si>
  <si>
    <t>　销售商品/提供劳务（分包采出矿石）</t>
  </si>
  <si>
    <t>本期无商品销售</t>
  </si>
  <si>
    <t>被误作销售收入的两笔，现列其他业务收入</t>
  </si>
  <si>
    <t>　收到其他（退款收回、营业外收入）</t>
  </si>
  <si>
    <t>退款收回 68,590,228 ＋ 营业外收入 21,968,000；原含 3/11 误转退回 235,505,040，已按「内部转账」剔除</t>
  </si>
  <si>
    <t>＝现金流量表 C6</t>
  </si>
  <si>
    <t>（二）投资性收入</t>
  </si>
  <si>
    <t>　溢价款退款收回</t>
  </si>
  <si>
    <t>原溢价款退回余额，性质待最终确认</t>
  </si>
  <si>
    <t>＝现金流量表 C15</t>
  </si>
  <si>
    <t>（三）筹资性收入</t>
  </si>
  <si>
    <t>　股东投资（资本金投入）</t>
  </si>
  <si>
    <t>本年新增投资款</t>
  </si>
  <si>
    <t>＝现金流量表 C21</t>
  </si>
  <si>
    <t>　股东借款</t>
  </si>
  <si>
    <t>其他应付款（股东借款）</t>
  </si>
  <si>
    <t>＝现金流量表 C20</t>
  </si>
  <si>
    <t>本期收入合计</t>
  </si>
  <si>
    <t>与现金流量表全部流入一致</t>
  </si>
  <si>
    <t>＝C5+C6+C15+C20+C21</t>
  </si>
  <si>
    <t>（一）采矿分包工程款（分包方承担其材料、人工、设备、爆破；甲方按工程量结算）</t>
  </si>
  <si>
    <t>　采矿（回采）分包结算款（按出矿量 × 单价）</t>
  </si>
  <si>
    <t>账簿未单列，现混于「采购付款 23.06 亿 / 工程款 27.96 亿」，须按分包合同拆出</t>
  </si>
  <si>
    <t>待细分</t>
  </si>
  <si>
    <t>　掘进（开拓/采准/切割）分包结算款（按进尺 × 单价）</t>
  </si>
  <si>
    <t>同上；投产后应为主营成本主体</t>
  </si>
  <si>
    <t>　爆破作业及火工品（甲方统购或分包）</t>
  </si>
  <si>
    <t>2026 年已认定 6 笔合计 2,093,493,888.02（另 2025 年 2 笔 326,982,353.40）；其中 4-5 月 847,346,716.02 为生产性采准已费用化，其余 1,246,147,172.00 为基建性掘进仍资本化</t>
  </si>
  <si>
    <t>　矿石/废石运输分包款</t>
  </si>
  <si>
    <t>按吨公里或吨结算</t>
  </si>
  <si>
    <t>　其他采矿辅助分包（排水/通风/支护/复垦）</t>
  </si>
  <si>
    <t>按分包合同分项结算</t>
  </si>
  <si>
    <t>采矿分包工程款小计</t>
  </si>
  <si>
    <t>投产后应为主营成本的绝对主体</t>
  </si>
  <si>
    <t>＝分包合同台账</t>
  </si>
  <si>
    <t>（二）选矿加工成本（自营填明细，分包填加工费）</t>
  </si>
  <si>
    <t>　选矿加工费（分包按处理量 × 单价）</t>
  </si>
  <si>
    <t>若选矿亦分包，按合同结算额填列</t>
  </si>
  <si>
    <t>　选矿直接材料（捕收剂/起泡剂/钢球/衬板/筛网）</t>
  </si>
  <si>
    <t>自营时填列</t>
  </si>
  <si>
    <t>　水电及动力（选矿）</t>
  </si>
  <si>
    <t>选矿加工小计</t>
  </si>
  <si>
    <t>（三）甲方统一采购与生产投入</t>
  </si>
  <si>
    <t>　购入商品/接受劳务（采购付款）</t>
  </si>
  <si>
    <t>含材料与外包劳务；外包部分应重分类至（一）；已拆出火工品（金属管材）398,570,000 至第（一）块第 3 行</t>
  </si>
  <si>
    <t>账簿：采购付款</t>
  </si>
  <si>
    <t>　生产成本</t>
  </si>
  <si>
    <t>零星生产成本 25,024,230；4-5 月生产性采准火工品 847,346,716.02 已费用化并在第（一）块第 3 行单列，不重复计入本行</t>
  </si>
  <si>
    <t>账簿：生产成本</t>
  </si>
  <si>
    <t>　低值易耗品/备件/工器具</t>
  </si>
  <si>
    <t>可与分包结算扣款相抵</t>
  </si>
  <si>
    <t>账簿：低值易耗品</t>
  </si>
  <si>
    <t>（四）甲方自有人工成本（采矿工人由分包方承担）</t>
  </si>
  <si>
    <t>　工资（管理/安全/技术/选矿）</t>
  </si>
  <si>
    <t>账上全额计入管理费用</t>
  </si>
  <si>
    <t>账簿：应付职工薪酬</t>
  </si>
  <si>
    <t>　伙食费</t>
  </si>
  <si>
    <t>食堂/生活物资</t>
  </si>
  <si>
    <t>账簿：食堂/生活物资</t>
  </si>
  <si>
    <t>　社保及福利</t>
  </si>
  <si>
    <t>福利费（社保口径待确认）</t>
  </si>
  <si>
    <t>账簿：福利费</t>
  </si>
  <si>
    <t>　劳保用品</t>
  </si>
  <si>
    <t>当年无发生</t>
  </si>
  <si>
    <t>账簿：劳保用品</t>
  </si>
  <si>
    <t>（五）工程建设（资本化，不进损益）</t>
  </si>
  <si>
    <t>　工程款 / 在建工程</t>
  </si>
  <si>
    <t>井巷、地面工程；已拆出火工品 2,093,493,888.02 至第（一）块第 3 行（其中 4-5 月 847,346,716.02 已转入生产成本）；3/11 误转 235,505,040 已剔除（内部转账）</t>
  </si>
  <si>
    <t>账簿：工程款/在建工程</t>
  </si>
  <si>
    <t>　固定资产</t>
  </si>
  <si>
    <t>设备购置</t>
  </si>
  <si>
    <t>账簿：固定资产</t>
  </si>
  <si>
    <t>　资产购买</t>
  </si>
  <si>
    <t>其他资产购买</t>
  </si>
  <si>
    <t>账簿：资产购买</t>
  </si>
  <si>
    <t>工程建设小计（＝投资活动流出）</t>
  </si>
  <si>
    <t>＝现金流量表 C17 购建固定资产等付现</t>
  </si>
  <si>
    <t>勾稽项</t>
  </si>
  <si>
    <t>（六）期间费用及其他</t>
  </si>
  <si>
    <t>　差旅费</t>
  </si>
  <si>
    <t>账簿：差旅费</t>
  </si>
  <si>
    <t>　招待费</t>
  </si>
  <si>
    <t>账簿：招待费</t>
  </si>
  <si>
    <t>　房租</t>
  </si>
  <si>
    <t>账簿：房租</t>
  </si>
  <si>
    <t>　车辆费用</t>
  </si>
  <si>
    <t>账簿：车辆费用</t>
  </si>
  <si>
    <t>　签证费</t>
  </si>
  <si>
    <t>外籍人员签证等</t>
  </si>
  <si>
    <t>　管理费用（其他）</t>
  </si>
  <si>
    <t>账簿：管理费用</t>
  </si>
  <si>
    <t>　规费 / 政府收费</t>
  </si>
  <si>
    <t>各类政府规费</t>
  </si>
  <si>
    <t>　办公费 / 其他</t>
  </si>
  <si>
    <t>账簿：办公费/其他</t>
  </si>
  <si>
    <t>　通讯费</t>
  </si>
  <si>
    <t>账簿：通讯费</t>
  </si>
  <si>
    <t>　手续费</t>
  </si>
  <si>
    <t>含财务费用</t>
  </si>
  <si>
    <t>（七）税费</t>
  </si>
  <si>
    <t>　实缴税费</t>
  </si>
  <si>
    <t>含资源税、城建税等，税种拆见第五部分</t>
  </si>
  <si>
    <t>＝利润表 C6</t>
  </si>
  <si>
    <t>（八）其他支出</t>
  </si>
  <si>
    <t>　罚款</t>
  </si>
  <si>
    <t>账簿：罚款</t>
  </si>
  <si>
    <t>账簿：营业外支出</t>
  </si>
  <si>
    <t>　其他应收款净收回（负数表示收回）</t>
  </si>
  <si>
    <t>往来款收回冲减支出</t>
  </si>
  <si>
    <t>　内部转账折苏姆价差（历史遗留）</t>
  </si>
  <si>
    <t>历史兑换未配成交汇率形成，沉淀在现金成本中</t>
  </si>
  <si>
    <t>本期支出合计</t>
  </si>
  <si>
    <t>与现金流量表全部流出一致</t>
  </si>
  <si>
    <t>＝C7+C8+C9+C10+C17</t>
  </si>
  <si>
    <t>本期现金净额（收入 − 支出）</t>
  </si>
  <si>
    <t>＝现金流量表现金净增加额 −4,105,821,930.04</t>
  </si>
  <si>
    <t>期末现金余额（期初 ＋ 净额 ＋ 汇率影响）</t>
  </si>
  <si>
    <t>应与资产负债表货币资金一致（388,328,243.06）</t>
  </si>
  <si>
    <t>勾稽校验（期末现金 − 资产负债表货币资金）</t>
  </si>
  <si>
    <t>应为 0</t>
  </si>
  <si>
    <t>三、收入明细表（矿山口径模板，投产后按月填报）</t>
  </si>
  <si>
    <t>收入项目</t>
  </si>
  <si>
    <t>计量单位</t>
  </si>
  <si>
    <t>　原矿销售（分包采出矿石）</t>
  </si>
  <si>
    <t>吨</t>
  </si>
  <si>
    <t>以过磅量为准</t>
  </si>
  <si>
    <t>　精矿销售（钨/钼等）</t>
  </si>
  <si>
    <t>按精矿品位计价</t>
  </si>
  <si>
    <t>　伴生矿 / 副产品销售</t>
  </si>
  <si>
    <t>　采掘工程 / 劳务收入（对外承接）</t>
  </si>
  <si>
    <t>米</t>
  </si>
  <si>
    <t>若对外承接分包业务</t>
  </si>
  <si>
    <t>　运输 / 加工收入</t>
  </si>
  <si>
    <t>次</t>
  </si>
  <si>
    <t>4月、6月两笔待按业务实质分类</t>
  </si>
  <si>
    <t>　其他</t>
  </si>
  <si>
    <t>收入总计</t>
  </si>
  <si>
    <t>＝利润表营业收入 6,219,055,000</t>
  </si>
  <si>
    <t>四、成本费用明细表（采矿分包口径：黄色格录入，合计自动）</t>
  </si>
  <si>
    <t>成本费用项目</t>
  </si>
  <si>
    <t>标记</t>
  </si>
  <si>
    <t>一、采矿分包工程款（对应「（一）采矿分包工程款」）</t>
  </si>
  <si>
    <t>　采矿（回采）分包结算款（按吨 × 单价）</t>
  </si>
  <si>
    <t>录入</t>
  </si>
  <si>
    <t>核心结算项，按验收出矿量计价</t>
  </si>
  <si>
    <t>　掘进（开拓/采准/切割）分包结算款（按米 × 单价）</t>
  </si>
  <si>
    <t>须区分基建性井巷（资本化）与生产性采准（费用化）</t>
  </si>
  <si>
    <t>　爆破作业及火工品</t>
  </si>
  <si>
    <t>2026 年已认定 2,093,493,888.02：其中 4-5 月 847,346,716.02 生产性采准已费用化，余 1,246,147,172.00 基建性掘进资本化于在建工程</t>
  </si>
  <si>
    <t>按吨或吨公里</t>
  </si>
  <si>
    <t>　合计（自动）</t>
  </si>
  <si>
    <t>自动</t>
  </si>
  <si>
    <t>二、选矿加工成本</t>
  </si>
  <si>
    <t>选矿亦分包时填列</t>
  </si>
  <si>
    <t>三、甲方自有直接人工</t>
  </si>
  <si>
    <t>　安全/技术人员工资</t>
  </si>
  <si>
    <t>　选矿工人工资</t>
  </si>
  <si>
    <t>　管理人员工资</t>
  </si>
  <si>
    <t>本年实际人工合计 45.56 亿，账上全额计入管理费用</t>
  </si>
  <si>
    <t>本年实际 2.56 亿</t>
  </si>
  <si>
    <t>四、甲方承担的费用性支出</t>
  </si>
  <si>
    <t>　火工品统购</t>
  </si>
  <si>
    <t>民爆物品统管</t>
  </si>
  <si>
    <t>　油料</t>
  </si>
  <si>
    <t>采掘运输设备</t>
  </si>
  <si>
    <t>　备件/低值易耗品</t>
  </si>
  <si>
    <t>本年实际 8.21 亿</t>
  </si>
  <si>
    <t>　设备折旧费</t>
  </si>
  <si>
    <t>累计折旧为 0，投产前后须按政策计提</t>
  </si>
  <si>
    <t>　设备维修费及配件</t>
  </si>
  <si>
    <t>　安全生产费用</t>
  </si>
  <si>
    <t>按规定计提使用</t>
  </si>
  <si>
    <t>　矿山维简费</t>
  </si>
  <si>
    <t>维持简单再生产费用</t>
  </si>
  <si>
    <t>　环保费用（废水/尾矿/复垦）</t>
  </si>
  <si>
    <t>　检测化验费</t>
  </si>
  <si>
    <t>矿石品位/计量检测</t>
  </si>
  <si>
    <t>五、销售费用</t>
  </si>
  <si>
    <t>　运输装卸费</t>
  </si>
  <si>
    <t>　销售佣金/代理费</t>
  </si>
  <si>
    <t>　业务招待费</t>
  </si>
  <si>
    <t>本年实际 0.65 亿</t>
  </si>
  <si>
    <t>　其他销售费用</t>
  </si>
  <si>
    <t>六、管理费用</t>
  </si>
  <si>
    <t>　管理人员薪酬</t>
  </si>
  <si>
    <t>含于 45.56 亿人工</t>
  </si>
  <si>
    <t>本年实际 4.10 亿</t>
  </si>
  <si>
    <t>　规费/政府收费</t>
  </si>
  <si>
    <t>本年实际 1.28 亿</t>
  </si>
  <si>
    <t>本年实际 0.83 亿</t>
  </si>
  <si>
    <t>本年实际 0.26 亿</t>
  </si>
  <si>
    <t>本年实际 0.11 亿</t>
  </si>
  <si>
    <t>本年实际 0.37 亿（财务费用）</t>
  </si>
  <si>
    <t>　其他管理费用</t>
  </si>
  <si>
    <t>账簿：管理费用 3.30 亿</t>
  </si>
  <si>
    <t>成本费用总计（自动）</t>
  </si>
  <si>
    <t>账簿实际支出结构见第二部分</t>
  </si>
  <si>
    <t>五、税费明细表（按税种拆分，待按纳税申报表补齐）</t>
  </si>
  <si>
    <t>税费项目</t>
  </si>
  <si>
    <t>计税依据</t>
  </si>
  <si>
    <t>　资源税</t>
  </si>
  <si>
    <t>按销售额/销量</t>
  </si>
  <si>
    <t>矿山企业主税种</t>
  </si>
  <si>
    <t>　城市维护建设税</t>
  </si>
  <si>
    <t>增值税额 × 税率</t>
  </si>
  <si>
    <t>　教育费附加</t>
  </si>
  <si>
    <t>增值税额 × 3%</t>
  </si>
  <si>
    <t>　地方教育附加</t>
  </si>
  <si>
    <t>增值税额 × 2%</t>
  </si>
  <si>
    <t>　环境保护税</t>
  </si>
  <si>
    <t>污染物排放量</t>
  </si>
  <si>
    <t>　印花税</t>
  </si>
  <si>
    <t>合同金额</t>
  </si>
  <si>
    <t>　房产税</t>
  </si>
  <si>
    <t>房产原值/租金</t>
  </si>
  <si>
    <t>　土地使用税</t>
  </si>
  <si>
    <t>占地面积</t>
  </si>
  <si>
    <t>　车船税</t>
  </si>
  <si>
    <t>车辆/船舶</t>
  </si>
  <si>
    <t>　矿产使用税（地下资源使用税）</t>
  </si>
  <si>
    <t>按当地矿业税制</t>
  </si>
  <si>
    <t>乌兹别克斯坦矿业专项</t>
  </si>
  <si>
    <t>　其他税费（含上述未拆分部分）</t>
  </si>
  <si>
    <t>本年累计 3.23 亿，待按税种拆分</t>
  </si>
  <si>
    <t>税金及附加合计</t>
  </si>
  <si>
    <t>＝利润表税金及附加 323,005,250</t>
  </si>
  <si>
    <t>企业所得税</t>
  </si>
  <si>
    <t>应纳税所得额 × 税率</t>
  </si>
  <si>
    <t>当地税法税率，本年亏损未计提</t>
  </si>
  <si>
    <t>六、主要经营指标（黄色格录入；投产后按月填报）</t>
  </si>
  <si>
    <t>指标名称</t>
  </si>
  <si>
    <t>本月实际</t>
  </si>
  <si>
    <t>单位</t>
  </si>
  <si>
    <t>一、采矿生产指标</t>
  </si>
  <si>
    <t>　采矿量（出矿量）</t>
  </si>
  <si>
    <t>当月采出矿石量（以过磅/验收量为依据）</t>
  </si>
  <si>
    <t>　掘进量</t>
  </si>
  <si>
    <t>开拓/采准/切割进尺</t>
  </si>
  <si>
    <t>　出矿品位</t>
  </si>
  <si>
    <t>%</t>
  </si>
  <si>
    <t>主金属品位</t>
  </si>
  <si>
    <t>　采矿贫化率</t>
  </si>
  <si>
    <t>废石混入比率</t>
  </si>
  <si>
    <t>二、分包结算指标（采矿分包模式核心管控项）</t>
  </si>
  <si>
    <t>　本期分包结算工程量</t>
  </si>
  <si>
    <t>按分包合同验收结算的工程量</t>
  </si>
  <si>
    <t>　分包综合单价</t>
  </si>
  <si>
    <t>苏姆/吨</t>
  </si>
  <si>
    <t>＝分包结算款 ÷ 结算工程量</t>
  </si>
  <si>
    <t>　分包结算进度</t>
  </si>
  <si>
    <t>已结算工程量 ÷ 已完成工程量</t>
  </si>
  <si>
    <t>　分包单位数量</t>
  </si>
  <si>
    <t>家</t>
  </si>
  <si>
    <t>在册分包商户数</t>
  </si>
  <si>
    <t>　分包方在册人数</t>
  </si>
  <si>
    <t>人</t>
  </si>
  <si>
    <t>用于安全与合规管理</t>
  </si>
  <si>
    <t>三、选矿生产指标</t>
  </si>
  <si>
    <t>　选矿处理量</t>
  </si>
  <si>
    <t>入选原矿量</t>
  </si>
  <si>
    <t>　精矿产量</t>
  </si>
  <si>
    <t>钨/钼等精矿</t>
  </si>
  <si>
    <t>　精矿品位</t>
  </si>
  <si>
    <t>　选矿回收率</t>
  </si>
  <si>
    <t>精矿金属 ÷ 原矿金属</t>
  </si>
  <si>
    <t>　选矿比</t>
  </si>
  <si>
    <t>倍</t>
  </si>
  <si>
    <t>处理量 ÷ 精矿量</t>
  </si>
  <si>
    <t>四、单位成本指标</t>
  </si>
  <si>
    <t>　吨矿综合成本</t>
  </si>
  <si>
    <t>营业成本 ÷ 出矿量（账上营业成本口径偏小）</t>
  </si>
  <si>
    <t>　吨矿完全成本（含期间费用）</t>
  </si>
  <si>
    <t>（营业成本 ＋ 管理费用）÷ 出矿量</t>
  </si>
  <si>
    <t>　吨矿售价</t>
  </si>
  <si>
    <t>营业收入 ÷ 出矿量</t>
  </si>
  <si>
    <t>五、劳动与资金效率</t>
  </si>
  <si>
    <t>　甲方在册职工人数</t>
  </si>
  <si>
    <t>不含分包方人员</t>
  </si>
  <si>
    <t>　全员劳动生产率</t>
  </si>
  <si>
    <t>吨/人</t>
  </si>
  <si>
    <t>出矿量 ÷ 甲方在册人数</t>
  </si>
  <si>
    <t>　人均费用化支出</t>
  </si>
  <si>
    <t>苏姆/人</t>
  </si>
  <si>
    <t>费用化支出 102.90 亿 ÷ 人数</t>
  </si>
  <si>
    <t>　月均建设投入强度</t>
  </si>
  <si>
    <t>苏姆/月</t>
  </si>
  <si>
    <t>本月列为 8 月单月，本年累计列为月均</t>
  </si>
  <si>
    <t>六、安全环保指标</t>
  </si>
  <si>
    <t>　安全生产事故</t>
  </si>
  <si>
    <t>起</t>
  </si>
  <si>
    <t>分包方事故亦须纳入统计</t>
  </si>
  <si>
    <t>　安全投入</t>
  </si>
  <si>
    <t>按规定计提并使用</t>
  </si>
  <si>
    <t>　环保投入</t>
  </si>
  <si>
    <t>废水/尾矿/复垦</t>
  </si>
  <si>
    <t>　分包方持证情况</t>
  </si>
  <si>
    <t>安全生产许可、爆破作业资质等</t>
  </si>
  <si>
    <t>七、经营分析结论与建议（采矿分包口径）</t>
  </si>
  <si>
    <t>1、阶段性定位：矿区仍处建设期</t>
  </si>
  <si>
    <t>资产总计 195.74 亿中，在建工程 111.22 亿、固定资产原价 70.81 亿，合计占 93.0%；在建工程较年初增加 21.12 亿（＋23.4%），当年资本性支出（购建固定资产等）42.78 亿（占支出合计 27.3%），尚未投产。</t>
  </si>
  <si>
    <t>2、损益结构：收入不能覆盖期间费用</t>
  </si>
  <si>
    <t>1-8 月营业收入 62.19 亿（4 月 35.61 亿、6 月 26.58 亿两笔非商品销售性质），营业成本 27.80 亿（含 4-5 月生产性采准火工品 8.47 亿）、税金及附加 3.23 亿、管理费用 71.16 亿、财务费用 0.37 亿，净亏损 39.81 亿。管理费用是营业收入的 1.14 倍，主要因人工 45.56 亿全部费用化。</t>
  </si>
  <si>
    <t>3、资金安全：现金仅够约半个月支出</t>
  </si>
  <si>
    <t>期末现金 3.88 亿，月均经营＋投资净流出 8.32 亿，可支撑约 0.47 个月；1-8 月筹资净流入 25.52 亿（股东借款 11.63 亿 ＋ 资本金 13.89 亿），完全依赖股东持续输血。</t>
  </si>
  <si>
    <t>4、业务模式＝采矿工程分包：成本归集必须按分包口径重建</t>
  </si>
  <si>
    <t>现账簿按会计科目归集（人工、采购、工程），没有按分包合同/分包方/工程类别建立成本台账，导致：①无法计算分包综合单价与吨矿成本；②外包劳务与自购材料混记在「采购付款」中，成本属性与进项税处理都可能出错；③分包结算量与验收量无对应台账。已认定火工品款 8 笔合计 24.20 亿（项目已标「火工品」）：4-5 月 8.47 亿为生产性采准，已转入生产成本（费用化）；其余 15.73 亿为基建性掘进，继续资本化。</t>
  </si>
  <si>
    <t>5、口径待清理事项</t>
  </si>
  <si>
    <t>①剩余 26.79 亿「溢价款退款」性质待确认（现列投资活动收回）；②历史内部转账折苏姆价差 2026 年 10.78 亿、全账 39.12 亿沉淀在现金成本中未进损益；③ 4 月、6 月两笔收入须留存合同/结算单；④固定资产累计折旧为 0，投产前须定折旧政策与维简费标准；⑤ 火工品已定性：4-5 月 8.47 亿生产性采准已费用化，其余 15.73 亿基建性掘进保持资本化；⑥ 3/11 误转与同日退回各 235,505,040 已按「内部转账」剔除，不再计收支。</t>
  </si>
  <si>
    <t>6、管理建议（分包模式专项）</t>
  </si>
  <si>
    <t>①建立分包合同台账：按分包方 × 工程类别（采准掘进/回采/爆破/运输/辅助）逐月登记结算量、单价、结算额、扣款；②火工品由甲方统购统管，领用与分包结算挂钩；③甲方提供的水电、设备、备件按月在结算中扣回；④分包方资质与票据合规（营业执照、安全生产许可、爆破资质、发票/代扣代缴）；⑤井巷工程严格区分基建性（资本化）与生产性采准（费用化），避免调节损益；⑥固定六项月度上报：出矿量、掘进量、品位、分包综合单价、吨矿完全成本、现金消耗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</si>
</sst>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/mm/dd"/>
    <numFmt numFmtId="178" formatCode="0.0000"/>
  </numFmts>
  <fonts count="51">
    <font>
      <sz val="11"/>
      <color theme="1"/>
      <name val="宋体"/>
      <charset val="134"/>
      <scheme val="minor"/>
    </font>
    <font>
      <b/>
      <sz val="15"/>
      <color rgb="FF1F3864"/>
      <name val="微软雅黑"/>
      <charset val="134"/>
    </font>
    <font>
      <sz val="9"/>
      <color rgb="FF595959"/>
      <name val="微软雅黑"/>
      <charset val="134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9"/>
      <color rgb="FF808080"/>
      <name val="微软雅黑"/>
      <charset val="134"/>
    </font>
    <font>
      <b/>
      <sz val="10"/>
      <color rgb="FF1F3864"/>
      <name val="微软雅黑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b/>
      <sz val="16"/>
      <name val="宋体"/>
      <charset val="134"/>
    </font>
    <font>
      <sz val="8"/>
      <name val="宋体"/>
      <charset val="134"/>
    </font>
    <font>
      <b/>
      <sz val="10"/>
      <color rgb="FFFFFFFF"/>
      <name val="微软雅黑"/>
      <charset val="134"/>
    </font>
    <font>
      <sz val="10"/>
      <color rgb="FFC00000"/>
      <name val="微软雅黑"/>
      <charset val="134"/>
    </font>
    <font>
      <b/>
      <sz val="10"/>
      <color rgb="FF7F6000"/>
      <name val="微软雅黑"/>
      <charset val="134"/>
    </font>
    <font>
      <sz val="12"/>
      <name val="宋体"/>
      <charset val="134"/>
    </font>
    <font>
      <b/>
      <sz val="10"/>
      <color rgb="FF1F4E79"/>
      <name val="微软雅黑"/>
      <charset val="134"/>
    </font>
    <font>
      <b/>
      <sz val="18"/>
      <color indexed="8"/>
      <name val="黑体"/>
      <charset val="134"/>
    </font>
    <font>
      <sz val="10"/>
      <color indexed="8"/>
      <name val="宋体"/>
      <charset val="134"/>
    </font>
    <font>
      <b/>
      <sz val="8"/>
      <name val="微软雅黑"/>
      <charset val="134"/>
    </font>
    <font>
      <sz val="8"/>
      <name val="微软雅黑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5"/>
      <color rgb="FFFFFFFF"/>
      <name val="微软雅黑"/>
      <charset val="134"/>
    </font>
    <font>
      <sz val="9"/>
      <color rgb="FF8B5E00"/>
      <name val="微软雅黑"/>
      <charset val="134"/>
    </font>
    <font>
      <sz val="10"/>
      <color rgb="FF7F7F7F"/>
      <name val="微软雅黑"/>
      <charset val="134"/>
    </font>
    <font>
      <b/>
      <sz val="16"/>
      <color rgb="FF1F4E79"/>
      <name val="微软雅黑"/>
      <charset val="134"/>
    </font>
    <font>
      <sz val="11"/>
      <color rgb="FF595959"/>
      <name val="微软雅黑"/>
      <charset val="134"/>
    </font>
    <font>
      <b/>
      <sz val="12"/>
      <color rgb="FF1F4E79"/>
      <name val="微软雅黑"/>
      <charset val="134"/>
    </font>
    <font>
      <b/>
      <sz val="10"/>
      <color rgb="FF2E75B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8" borderId="16" applyNumberFormat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2" fillId="16" borderId="16" applyNumberFormat="0" applyAlignment="0" applyProtection="0">
      <alignment vertical="center"/>
    </xf>
    <xf numFmtId="0" fontId="43" fillId="19" borderId="18" applyNumberFormat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17" fillId="0" borderId="0">
      <alignment vertical="center"/>
    </xf>
  </cellStyleXfs>
  <cellXfs count="134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Font="1" applyFill="1" applyBorder="1" applyAlignment="1"/>
    <xf numFmtId="0" fontId="0" fillId="0" borderId="3" xfId="0" applyFont="1" applyFill="1" applyBorder="1" applyAlignme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4" fontId="5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4" fontId="5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vertical="center" wrapText="1"/>
    </xf>
    <xf numFmtId="176" fontId="5" fillId="0" borderId="1" xfId="0" applyNumberFormat="1" applyFont="1" applyFill="1" applyBorder="1" applyAlignment="1">
      <alignment horizontal="right" vertical="center"/>
    </xf>
    <xf numFmtId="4" fontId="5" fillId="6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4" fontId="7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176" fontId="5" fillId="6" borderId="1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9" fillId="0" borderId="4" xfId="49" applyFont="1" applyFill="1" applyBorder="1" applyAlignment="1">
      <alignment horizontal="left" vertical="center" wrapText="1"/>
    </xf>
    <xf numFmtId="0" fontId="8" fillId="0" borderId="4" xfId="49" applyFont="1" applyFill="1" applyBorder="1" applyAlignment="1">
      <alignment horizontal="center" vertical="center" wrapText="1"/>
    </xf>
    <xf numFmtId="0" fontId="8" fillId="0" borderId="4" xfId="49" applyFont="1" applyFill="1" applyBorder="1" applyAlignment="1">
      <alignment horizontal="left" vertical="center" wrapText="1"/>
    </xf>
    <xf numFmtId="43" fontId="8" fillId="0" borderId="4" xfId="1" applyFont="1" applyFill="1" applyBorder="1" applyAlignment="1">
      <alignment horizontal="center" vertical="center" wrapText="1"/>
    </xf>
    <xf numFmtId="43" fontId="8" fillId="0" borderId="4" xfId="1" applyFont="1" applyFill="1" applyBorder="1">
      <alignment vertical="center"/>
    </xf>
    <xf numFmtId="0" fontId="8" fillId="0" borderId="0" xfId="49" applyFont="1" applyBorder="1">
      <alignment vertical="center"/>
    </xf>
    <xf numFmtId="0" fontId="8" fillId="0" borderId="0" xfId="49" applyFont="1" applyBorder="1" applyAlignment="1">
      <alignment horizontal="center" vertical="center" wrapText="1"/>
    </xf>
    <xf numFmtId="0" fontId="8" fillId="0" borderId="0" xfId="49" applyFont="1" applyBorder="1" applyAlignment="1">
      <alignment horizontal="left" vertical="center"/>
    </xf>
    <xf numFmtId="0" fontId="1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11" fillId="7" borderId="5" xfId="0" applyFont="1" applyFill="1" applyBorder="1" applyAlignment="1"/>
    <xf numFmtId="0" fontId="0" fillId="0" borderId="5" xfId="0" applyFont="1" applyFill="1" applyBorder="1" applyAlignment="1"/>
    <xf numFmtId="40" fontId="0" fillId="0" borderId="5" xfId="0" applyNumberFormat="1" applyFont="1" applyFill="1" applyBorder="1" applyAlignment="1"/>
    <xf numFmtId="0" fontId="11" fillId="0" borderId="5" xfId="0" applyFont="1" applyFill="1" applyBorder="1" applyAlignment="1"/>
    <xf numFmtId="40" fontId="11" fillId="0" borderId="5" xfId="0" applyNumberFormat="1" applyFont="1" applyFill="1" applyBorder="1" applyAlignment="1"/>
    <xf numFmtId="0" fontId="12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justify" wrapText="1"/>
    </xf>
    <xf numFmtId="0" fontId="8" fillId="0" borderId="0" xfId="0" applyFont="1" applyFill="1" applyBorder="1" applyAlignment="1">
      <alignment horizontal="right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top" wrapText="1"/>
    </xf>
    <xf numFmtId="0" fontId="13" fillId="0" borderId="7" xfId="0" applyFont="1" applyFill="1" applyBorder="1" applyAlignment="1">
      <alignment horizontal="center" vertical="top" wrapText="1"/>
    </xf>
    <xf numFmtId="0" fontId="13" fillId="0" borderId="8" xfId="0" applyFont="1" applyFill="1" applyBorder="1" applyAlignment="1">
      <alignment horizontal="center" vertical="top" wrapText="1"/>
    </xf>
    <xf numFmtId="0" fontId="13" fillId="0" borderId="4" xfId="0" applyFont="1" applyFill="1" applyBorder="1" applyAlignment="1">
      <alignment horizontal="center" vertical="top" wrapText="1"/>
    </xf>
    <xf numFmtId="0" fontId="13" fillId="0" borderId="4" xfId="0" applyFont="1" applyFill="1" applyBorder="1" applyAlignment="1">
      <alignment horizontal="left" vertical="top" wrapText="1"/>
    </xf>
    <xf numFmtId="43" fontId="13" fillId="0" borderId="4" xfId="1" applyFont="1" applyBorder="1" applyAlignment="1">
      <alignment horizontal="center" vertical="top" wrapText="1"/>
    </xf>
    <xf numFmtId="0" fontId="13" fillId="0" borderId="4" xfId="0" applyFont="1" applyFill="1" applyBorder="1" applyAlignment="1">
      <alignment horizontal="left" vertical="top" wrapText="1" indent="1"/>
    </xf>
    <xf numFmtId="0" fontId="14" fillId="8" borderId="1" xfId="0" applyFont="1" applyFill="1" applyBorder="1" applyAlignment="1">
      <alignment horizontal="center" vertical="center"/>
    </xf>
    <xf numFmtId="4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4" fontId="15" fillId="0" borderId="1" xfId="0" applyNumberFormat="1" applyFont="1" applyBorder="1"/>
    <xf numFmtId="4" fontId="16" fillId="5" borderId="1" xfId="0" applyNumberFormat="1" applyFont="1" applyFill="1" applyBorder="1"/>
    <xf numFmtId="0" fontId="16" fillId="5" borderId="1" xfId="0" applyFont="1" applyFill="1" applyBorder="1"/>
    <xf numFmtId="0" fontId="12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43" fontId="17" fillId="0" borderId="0" xfId="1" applyFont="1">
      <alignment vertical="center"/>
    </xf>
    <xf numFmtId="43" fontId="17" fillId="0" borderId="0" xfId="1" applyFont="1" applyAlignment="1">
      <alignment horizontal="right" vertical="center"/>
    </xf>
    <xf numFmtId="0" fontId="17" fillId="0" borderId="9" xfId="0" applyFont="1" applyFill="1" applyBorder="1" applyAlignment="1">
      <alignment horizontal="left" vertical="center"/>
    </xf>
    <xf numFmtId="31" fontId="17" fillId="0" borderId="0" xfId="0" applyNumberFormat="1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center" vertical="center"/>
    </xf>
    <xf numFmtId="43" fontId="9" fillId="0" borderId="4" xfId="1" applyFont="1" applyBorder="1" applyAlignment="1">
      <alignment horizontal="center" vertical="center"/>
    </xf>
    <xf numFmtId="0" fontId="8" fillId="0" borderId="4" xfId="0" applyFont="1" applyFill="1" applyBorder="1" applyAlignment="1">
      <alignment vertical="center"/>
    </xf>
    <xf numFmtId="43" fontId="8" fillId="0" borderId="4" xfId="1" applyFont="1" applyBorder="1">
      <alignment vertical="center"/>
    </xf>
    <xf numFmtId="0" fontId="8" fillId="0" borderId="4" xfId="0" applyFont="1" applyFill="1" applyBorder="1" applyAlignment="1">
      <alignment horizontal="left" vertical="center" indent="1"/>
    </xf>
    <xf numFmtId="0" fontId="8" fillId="0" borderId="4" xfId="0" applyFont="1" applyFill="1" applyBorder="1" applyAlignment="1">
      <alignment horizontal="center" vertical="center"/>
    </xf>
    <xf numFmtId="43" fontId="8" fillId="0" borderId="4" xfId="1" applyFont="1" applyBorder="1" applyAlignment="1">
      <alignment horizontal="center" vertical="center"/>
    </xf>
    <xf numFmtId="0" fontId="5" fillId="0" borderId="1" xfId="0" applyFont="1" applyBorder="1"/>
    <xf numFmtId="0" fontId="18" fillId="9" borderId="1" xfId="0" applyFont="1" applyFill="1" applyBorder="1"/>
    <xf numFmtId="4" fontId="18" fillId="9" borderId="1" xfId="0" applyNumberFormat="1" applyFont="1" applyFill="1" applyBorder="1"/>
    <xf numFmtId="0" fontId="19" fillId="0" borderId="0" xfId="0" applyFont="1" applyFill="1" applyBorder="1" applyAlignment="1">
      <alignment horizontal="center" vertical="center"/>
    </xf>
    <xf numFmtId="0" fontId="20" fillId="10" borderId="6" xfId="0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 wrapText="1"/>
    </xf>
    <xf numFmtId="0" fontId="20" fillId="10" borderId="10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20" fillId="10" borderId="1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right" vertical="center"/>
    </xf>
    <xf numFmtId="0" fontId="20" fillId="0" borderId="4" xfId="0" applyFont="1" applyFill="1" applyBorder="1" applyAlignment="1">
      <alignment horizontal="left" vertical="center"/>
    </xf>
    <xf numFmtId="0" fontId="20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right" vertical="center"/>
    </xf>
    <xf numFmtId="0" fontId="8" fillId="0" borderId="4" xfId="0" applyFont="1" applyFill="1" applyBorder="1" applyAlignment="1" applyProtection="1">
      <alignment horizontal="right" vertical="center"/>
      <protection hidden="1"/>
    </xf>
    <xf numFmtId="0" fontId="8" fillId="0" borderId="0" xfId="0" applyFont="1" applyFill="1" applyAlignment="1">
      <alignment vertical="center"/>
    </xf>
    <xf numFmtId="4" fontId="5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21" fillId="0" borderId="1" xfId="0" applyFont="1" applyBorder="1"/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4" fontId="22" fillId="0" borderId="1" xfId="0" applyNumberFormat="1" applyFont="1" applyBorder="1" applyAlignment="1">
      <alignment horizontal="center"/>
    </xf>
    <xf numFmtId="0" fontId="23" fillId="11" borderId="12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left"/>
    </xf>
    <xf numFmtId="0" fontId="24" fillId="12" borderId="12" xfId="0" applyFont="1" applyFill="1" applyBorder="1" applyAlignment="1">
      <alignment horizontal="left"/>
    </xf>
    <xf numFmtId="0" fontId="25" fillId="13" borderId="0" xfId="0" applyFont="1" applyFill="1" applyAlignment="1">
      <alignment horizontal="left" vertical="center"/>
    </xf>
    <xf numFmtId="0" fontId="25" fillId="13" borderId="0" xfId="0" applyFont="1" applyFill="1" applyAlignment="1">
      <alignment horizontal="left" vertical="center" wrapText="1"/>
    </xf>
    <xf numFmtId="0" fontId="25" fillId="13" borderId="0" xfId="0" applyFont="1" applyFill="1" applyAlignment="1">
      <alignment horizontal="right" vertical="center"/>
    </xf>
    <xf numFmtId="0" fontId="26" fillId="14" borderId="0" xfId="0" applyFont="1" applyFill="1" applyAlignment="1">
      <alignment horizontal="left" vertical="center"/>
    </xf>
    <xf numFmtId="0" fontId="26" fillId="14" borderId="0" xfId="0" applyFont="1" applyFill="1" applyAlignment="1">
      <alignment horizontal="left" vertical="center" wrapText="1"/>
    </xf>
    <xf numFmtId="0" fontId="26" fillId="14" borderId="0" xfId="0" applyFont="1" applyFill="1" applyAlignment="1">
      <alignment horizontal="right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horizontal="right"/>
    </xf>
    <xf numFmtId="0" fontId="14" fillId="8" borderId="1" xfId="0" applyFont="1" applyFill="1" applyBorder="1" applyAlignment="1">
      <alignment horizontal="center" vertical="center" wrapText="1"/>
    </xf>
    <xf numFmtId="177" fontId="5" fillId="15" borderId="1" xfId="0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/>
    </xf>
    <xf numFmtId="0" fontId="27" fillId="16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4" fontId="5" fillId="15" borderId="1" xfId="0" applyNumberFormat="1" applyFont="1" applyFill="1" applyBorder="1" applyAlignment="1">
      <alignment horizontal="right" vertical="center" wrapText="1"/>
    </xf>
    <xf numFmtId="178" fontId="5" fillId="15" borderId="1" xfId="0" applyNumberFormat="1" applyFont="1" applyFill="1" applyBorder="1" applyAlignment="1">
      <alignment horizontal="right" vertical="center" wrapText="1"/>
    </xf>
    <xf numFmtId="178" fontId="27" fillId="17" borderId="1" xfId="0" applyNumberFormat="1" applyFont="1" applyFill="1" applyBorder="1" applyAlignment="1">
      <alignment horizontal="right" vertical="center" wrapText="1"/>
    </xf>
    <xf numFmtId="4" fontId="27" fillId="17" borderId="1" xfId="0" applyNumberFormat="1" applyFont="1" applyFill="1" applyBorder="1" applyAlignment="1">
      <alignment horizontal="right" vertical="center" wrapText="1"/>
    </xf>
    <xf numFmtId="4" fontId="27" fillId="16" borderId="1" xfId="0" applyNumberFormat="1" applyFont="1" applyFill="1" applyBorder="1" applyAlignment="1">
      <alignment horizontal="right" vertical="center" wrapText="1"/>
    </xf>
    <xf numFmtId="0" fontId="27" fillId="16" borderId="1" xfId="0" applyFont="1" applyFill="1" applyBorder="1" applyAlignment="1">
      <alignment horizontal="left" vertical="center"/>
    </xf>
    <xf numFmtId="178" fontId="27" fillId="16" borderId="1" xfId="0" applyNumberFormat="1" applyFont="1" applyFill="1" applyBorder="1" applyAlignment="1">
      <alignment horizontal="right" vertical="center" wrapText="1"/>
    </xf>
    <xf numFmtId="0" fontId="28" fillId="0" borderId="0" xfId="0" applyFont="1"/>
    <xf numFmtId="0" fontId="29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30" fillId="0" borderId="0" xfId="0" applyFont="1"/>
    <xf numFmtId="0" fontId="31" fillId="0" borderId="0" xfId="0" applyFont="1"/>
    <xf numFmtId="0" fontId="5" fillId="0" borderId="0" xfId="0" applyFont="1"/>
    <xf numFmtId="0" fontId="6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现金流量表（）二" xfId="49"/>
  </cellStyles>
  <dxfs count="3">
    <dxf>
      <font>
        <b val="1"/>
        <color rgb="FFC00000"/>
      </font>
    </dxf>
    <dxf>
      <font>
        <color rgb="FF8B5E00"/>
      </font>
    </dxf>
    <dxf>
      <font>
        <b val="1"/>
        <color rgb="FFC00000"/>
      </font>
      <fill>
        <patternFill patternType="solid">
          <fgColor rgb="FFFFD7D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oseph\Desktop\&#20986;&#25253;&#34920;&#25991;&#20214;&#22841;20260930\&#37995;&#30427;&#30719;&#19994;&#36130;&#21153;&#25253;&#34920;&#65288;&#33487;&#22982;&#26412;&#20301;&#65289;2026&#24180;8&#26376;(&#26368;&#32456;&#29256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oseph\Desktop\&#20986;&#25253;&#34920;&#25991;&#20214;&#22841;20260930\&#33487;&#22982;&#26412;&#20301;&#36164;&#37329;&#26085;&#35760;&#36134;_2025&#24180;5&#26376;-2026&#24180;8&#26376;(&#20840;&#37327;&#21512;&#24182;&#29256;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资产负债表(会小企01表)"/>
      <sheetName val="利润表(会小企02表)"/>
      <sheetName val="现金流量表(会小企03表)"/>
      <sheetName val="经营报表(矿山)"/>
    </sheetNames>
    <sheetDataSet>
      <sheetData sheetId="0">
        <row r="5">
          <cell r="C5">
            <v>388328243.06</v>
          </cell>
        </row>
      </sheetData>
      <sheetData sheetId="1">
        <row r="4">
          <cell r="C4">
            <v>6219055000</v>
          </cell>
        </row>
        <row r="5">
          <cell r="C5">
            <v>2779561189.02</v>
          </cell>
        </row>
        <row r="6">
          <cell r="C6">
            <v>323005250</v>
          </cell>
          <cell r="D6">
            <v>52600820</v>
          </cell>
        </row>
        <row r="14">
          <cell r="C14">
            <v>0</v>
          </cell>
          <cell r="D14">
            <v>0</v>
          </cell>
        </row>
        <row r="17">
          <cell r="C17">
            <v>7116258173.55</v>
          </cell>
          <cell r="D17">
            <v>907842299.17</v>
          </cell>
        </row>
        <row r="21">
          <cell r="C21">
            <v>36724693.44</v>
          </cell>
          <cell r="D21">
            <v>2140252.75</v>
          </cell>
        </row>
        <row r="24">
          <cell r="C24">
            <v>-4036494306.01</v>
          </cell>
          <cell r="D24">
            <v>-1145404001.92</v>
          </cell>
        </row>
        <row r="25">
          <cell r="C25">
            <v>90558228</v>
          </cell>
          <cell r="D25">
            <v>0</v>
          </cell>
        </row>
        <row r="27">
          <cell r="C27">
            <v>34894005</v>
          </cell>
          <cell r="D27">
            <v>0</v>
          </cell>
        </row>
        <row r="33">
          <cell r="C33">
            <v>-3980830083.01</v>
          </cell>
          <cell r="D33">
            <v>-1145404001.92</v>
          </cell>
        </row>
        <row r="34">
          <cell r="C34">
            <v>0</v>
          </cell>
          <cell r="D34">
            <v>0</v>
          </cell>
        </row>
        <row r="35">
          <cell r="C35">
            <v>-3980830083.01</v>
          </cell>
          <cell r="D35">
            <v>-1145404001.92</v>
          </cell>
        </row>
      </sheetData>
      <sheetData sheetId="2">
        <row r="5">
          <cell r="D5">
            <v>0</v>
          </cell>
        </row>
        <row r="6">
          <cell r="D6">
            <v>819530250</v>
          </cell>
        </row>
        <row r="7">
          <cell r="D7">
            <v>182820630</v>
          </cell>
        </row>
        <row r="8">
          <cell r="D8">
            <v>738890864.17</v>
          </cell>
        </row>
        <row r="9">
          <cell r="D9">
            <v>52600820</v>
          </cell>
        </row>
        <row r="10">
          <cell r="D10">
            <v>111716687.75</v>
          </cell>
        </row>
        <row r="17">
          <cell r="C17">
            <v>4278077851</v>
          </cell>
          <cell r="D17">
            <v>224704224</v>
          </cell>
        </row>
        <row r="20">
          <cell r="D20">
            <v>963435210.43</v>
          </cell>
        </row>
        <row r="21">
          <cell r="D21">
            <v>130000000</v>
          </cell>
        </row>
        <row r="27">
          <cell r="C27">
            <v>4554524235.16</v>
          </cell>
          <cell r="D27">
            <v>-177630976.19</v>
          </cell>
        </row>
        <row r="28">
          <cell r="C28">
            <v>-60374062.06</v>
          </cell>
          <cell r="D28">
            <v>-36273015.26</v>
          </cell>
        </row>
        <row r="29">
          <cell r="C29">
            <v>388328243.06</v>
          </cell>
          <cell r="D29">
            <v>388328243.06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参数设置"/>
      <sheetName val="月度汇率"/>
      <sheetName val="流水录入"/>
      <sheetName val="账户余额表"/>
      <sheetName val="月度汇报表"/>
      <sheetName val="收支分类报表"/>
      <sheetName val="资金日报表"/>
      <sheetName val="区间查询"/>
      <sheetName val="人民币现金"/>
      <sheetName val="美元现金"/>
      <sheetName val="苏姆现金"/>
      <sheetName val="NBU银行苏姆结算户-6688"/>
      <sheetName val="公务卡苏姆结算户-9200"/>
      <sheetName val="核对表"/>
    </sheetNames>
    <sheetDataSet>
      <sheetData sheetId="0"/>
      <sheetData sheetId="1">
        <row r="3">
          <cell r="B3">
            <v>45778</v>
          </cell>
        </row>
        <row r="4">
          <cell r="B4" t="str">
            <v>UZS</v>
          </cell>
        </row>
        <row r="8">
          <cell r="B8" t="str">
            <v>苏姆</v>
          </cell>
        </row>
        <row r="11">
          <cell r="B11" t="str">
            <v>现金</v>
          </cell>
          <cell r="C11" t="str">
            <v>人民币现金</v>
          </cell>
        </row>
        <row r="11">
          <cell r="E11" t="str">
            <v>CNY</v>
          </cell>
        </row>
        <row r="11">
          <cell r="G11">
            <v>0</v>
          </cell>
        </row>
        <row r="11">
          <cell r="I11">
            <v>0</v>
          </cell>
        </row>
        <row r="11">
          <cell r="O11" t="str">
            <v>销售回款</v>
          </cell>
          <cell r="P11" t="str">
            <v>收入</v>
          </cell>
        </row>
        <row r="12">
          <cell r="B12" t="str">
            <v>现金</v>
          </cell>
          <cell r="C12" t="str">
            <v>美元现金</v>
          </cell>
        </row>
        <row r="12">
          <cell r="E12" t="str">
            <v>USD</v>
          </cell>
        </row>
        <row r="12">
          <cell r="G12">
            <v>0</v>
          </cell>
        </row>
        <row r="12">
          <cell r="I12">
            <v>0</v>
          </cell>
        </row>
        <row r="12">
          <cell r="O12" t="str">
            <v>其他业务收入</v>
          </cell>
          <cell r="P12" t="str">
            <v>收入</v>
          </cell>
        </row>
        <row r="13">
          <cell r="B13" t="str">
            <v>现金</v>
          </cell>
          <cell r="C13" t="str">
            <v>苏姆现金</v>
          </cell>
        </row>
        <row r="13">
          <cell r="E13" t="str">
            <v>UZS</v>
          </cell>
        </row>
        <row r="13">
          <cell r="G13">
            <v>0</v>
          </cell>
        </row>
        <row r="13">
          <cell r="I13">
            <v>0</v>
          </cell>
        </row>
        <row r="13">
          <cell r="O13" t="str">
            <v>投资款</v>
          </cell>
          <cell r="P13" t="str">
            <v>收入</v>
          </cell>
        </row>
        <row r="14">
          <cell r="B14" t="str">
            <v>NBU银行</v>
          </cell>
          <cell r="C14" t="str">
            <v>NBU银行苏姆结算户-6688</v>
          </cell>
        </row>
        <row r="14">
          <cell r="E14" t="str">
            <v>UZS</v>
          </cell>
        </row>
        <row r="14">
          <cell r="G14">
            <v>0</v>
          </cell>
        </row>
        <row r="14">
          <cell r="I14">
            <v>0</v>
          </cell>
        </row>
        <row r="14">
          <cell r="O14" t="str">
            <v>借款</v>
          </cell>
          <cell r="P14" t="str">
            <v>收入</v>
          </cell>
        </row>
        <row r="15">
          <cell r="B15" t="str">
            <v>NBU银行</v>
          </cell>
          <cell r="C15" t="str">
            <v>公务卡苏姆结算户-9200</v>
          </cell>
        </row>
        <row r="15">
          <cell r="E15" t="str">
            <v>UZS</v>
          </cell>
        </row>
        <row r="15">
          <cell r="G15">
            <v>0</v>
          </cell>
        </row>
        <row r="15">
          <cell r="I15">
            <v>0</v>
          </cell>
        </row>
        <row r="15">
          <cell r="O15" t="str">
            <v>利息收入</v>
          </cell>
          <cell r="P15" t="str">
            <v>收入</v>
          </cell>
        </row>
        <row r="16">
          <cell r="I16" t="str">
            <v/>
          </cell>
        </row>
        <row r="16">
          <cell r="O16" t="str">
            <v>退款收回</v>
          </cell>
          <cell r="P16" t="str">
            <v>收入</v>
          </cell>
        </row>
        <row r="17">
          <cell r="I17" t="str">
            <v/>
          </cell>
        </row>
        <row r="17">
          <cell r="O17" t="str">
            <v>采购付款</v>
          </cell>
          <cell r="P17" t="str">
            <v>支出</v>
          </cell>
        </row>
        <row r="18">
          <cell r="I18" t="str">
            <v/>
          </cell>
        </row>
        <row r="18">
          <cell r="O18" t="str">
            <v>应付职工薪酬</v>
          </cell>
          <cell r="P18" t="str">
            <v>支出</v>
          </cell>
        </row>
        <row r="19">
          <cell r="I19" t="str">
            <v/>
          </cell>
        </row>
        <row r="19">
          <cell r="O19" t="str">
            <v>运营费用</v>
          </cell>
          <cell r="P19" t="str">
            <v>支出</v>
          </cell>
        </row>
        <row r="20">
          <cell r="I20" t="str">
            <v/>
          </cell>
        </row>
        <row r="20">
          <cell r="O20" t="str">
            <v>税费</v>
          </cell>
          <cell r="P20" t="str">
            <v>支出</v>
          </cell>
        </row>
        <row r="21">
          <cell r="I21" t="str">
            <v/>
          </cell>
        </row>
        <row r="21">
          <cell r="O21" t="str">
            <v>手续费</v>
          </cell>
          <cell r="P21" t="str">
            <v>支出</v>
          </cell>
        </row>
        <row r="22">
          <cell r="I22" t="str">
            <v/>
          </cell>
        </row>
        <row r="22">
          <cell r="O22" t="str">
            <v>利息支出</v>
          </cell>
          <cell r="P22" t="str">
            <v>支出</v>
          </cell>
        </row>
        <row r="23">
          <cell r="I23" t="str">
            <v/>
          </cell>
        </row>
        <row r="23">
          <cell r="O23" t="str">
            <v>还款</v>
          </cell>
          <cell r="P23" t="str">
            <v>支出</v>
          </cell>
        </row>
        <row r="24">
          <cell r="I24" t="str">
            <v/>
          </cell>
        </row>
        <row r="24">
          <cell r="O24" t="str">
            <v>资产购买</v>
          </cell>
          <cell r="P24" t="str">
            <v>支出</v>
          </cell>
        </row>
        <row r="25">
          <cell r="I25" t="str">
            <v/>
          </cell>
        </row>
        <row r="25">
          <cell r="O25" t="str">
            <v>股利分配</v>
          </cell>
          <cell r="P25" t="str">
            <v>支出</v>
          </cell>
        </row>
        <row r="26">
          <cell r="I26" t="str">
            <v/>
          </cell>
        </row>
        <row r="26">
          <cell r="O26" t="str">
            <v>内部转账</v>
          </cell>
          <cell r="P26" t="str">
            <v>内部转账</v>
          </cell>
        </row>
        <row r="27">
          <cell r="I27" t="str">
            <v/>
          </cell>
        </row>
        <row r="27">
          <cell r="O27" t="str">
            <v>购汇/结汇</v>
          </cell>
          <cell r="P27" t="str">
            <v>内部转账</v>
          </cell>
        </row>
        <row r="28">
          <cell r="I28" t="str">
            <v/>
          </cell>
        </row>
        <row r="28">
          <cell r="O28" t="str">
            <v>差旅费</v>
          </cell>
          <cell r="P28" t="str">
            <v>支出</v>
          </cell>
        </row>
        <row r="29">
          <cell r="I29" t="str">
            <v/>
          </cell>
        </row>
        <row r="29">
          <cell r="O29" t="str">
            <v>罚款</v>
          </cell>
          <cell r="P29" t="str">
            <v>支出</v>
          </cell>
        </row>
        <row r="30">
          <cell r="I30" t="str">
            <v/>
          </cell>
        </row>
        <row r="30">
          <cell r="O30" t="str">
            <v>招待费</v>
          </cell>
          <cell r="P30" t="str">
            <v>支出</v>
          </cell>
        </row>
        <row r="31">
          <cell r="I31" t="str">
            <v/>
          </cell>
        </row>
        <row r="31">
          <cell r="O31" t="str">
            <v>福利费</v>
          </cell>
          <cell r="P31" t="str">
            <v>支出</v>
          </cell>
        </row>
        <row r="32">
          <cell r="I32" t="str">
            <v/>
          </cell>
        </row>
        <row r="32">
          <cell r="O32" t="str">
            <v>营业外支出</v>
          </cell>
          <cell r="P32" t="str">
            <v>支出</v>
          </cell>
        </row>
        <row r="33">
          <cell r="I33" t="str">
            <v/>
          </cell>
        </row>
        <row r="33">
          <cell r="O33" t="str">
            <v>低值易耗品</v>
          </cell>
          <cell r="P33" t="str">
            <v>支出</v>
          </cell>
        </row>
        <row r="34">
          <cell r="I34" t="str">
            <v/>
          </cell>
        </row>
        <row r="34">
          <cell r="O34" t="str">
            <v>营业外收入</v>
          </cell>
          <cell r="P34" t="str">
            <v>收入</v>
          </cell>
        </row>
        <row r="35">
          <cell r="I35" t="str">
            <v/>
          </cell>
        </row>
        <row r="35">
          <cell r="O35" t="str">
            <v>管理费用</v>
          </cell>
          <cell r="P35" t="str">
            <v>支出</v>
          </cell>
        </row>
        <row r="36">
          <cell r="I36" t="str">
            <v/>
          </cell>
        </row>
        <row r="36">
          <cell r="O36" t="str">
            <v>固定资产</v>
          </cell>
          <cell r="P36" t="str">
            <v>支出</v>
          </cell>
        </row>
        <row r="37">
          <cell r="I37" t="str">
            <v/>
          </cell>
        </row>
        <row r="37">
          <cell r="O37" t="str">
            <v>生产成本</v>
          </cell>
          <cell r="P37" t="str">
            <v>支出</v>
          </cell>
        </row>
        <row r="38">
          <cell r="I38" t="str">
            <v/>
          </cell>
        </row>
        <row r="38">
          <cell r="O38" t="str">
            <v>办公费 / 其他</v>
          </cell>
          <cell r="P38" t="str">
            <v>支出</v>
          </cell>
        </row>
        <row r="39">
          <cell r="I39" t="str">
            <v/>
          </cell>
        </row>
        <row r="39">
          <cell r="O39" t="str">
            <v>其他—签证费</v>
          </cell>
          <cell r="P39" t="str">
            <v>支出</v>
          </cell>
        </row>
        <row r="40">
          <cell r="O40" t="str">
            <v>其他应收款</v>
          </cell>
          <cell r="P40" t="str">
            <v>支出</v>
          </cell>
        </row>
        <row r="41">
          <cell r="I41" t="str">
            <v/>
          </cell>
        </row>
        <row r="41">
          <cell r="O41" t="str">
            <v>食堂 / 生活物资</v>
          </cell>
          <cell r="P41" t="str">
            <v>支出</v>
          </cell>
        </row>
        <row r="42">
          <cell r="O42" t="str">
            <v>车辆费用</v>
          </cell>
          <cell r="P42" t="str">
            <v>支出</v>
          </cell>
        </row>
        <row r="43">
          <cell r="O43" t="str">
            <v>房租</v>
          </cell>
          <cell r="P43" t="str">
            <v>支出</v>
          </cell>
        </row>
        <row r="44">
          <cell r="O44" t="str">
            <v>水电费</v>
          </cell>
          <cell r="P44" t="str">
            <v>支出</v>
          </cell>
        </row>
        <row r="45">
          <cell r="O45" t="str">
            <v>通讯费</v>
          </cell>
          <cell r="P45" t="str">
            <v>支出</v>
          </cell>
        </row>
        <row r="46">
          <cell r="O46" t="str">
            <v>劳保用品</v>
          </cell>
          <cell r="P46" t="str">
            <v>支出</v>
          </cell>
        </row>
        <row r="47">
          <cell r="O47" t="str">
            <v>工程款 / 在建工程</v>
          </cell>
          <cell r="P47" t="str">
            <v>支出</v>
          </cell>
        </row>
        <row r="48">
          <cell r="O48" t="str">
            <v>规费 / 政府收费</v>
          </cell>
          <cell r="P48" t="str">
            <v>支出</v>
          </cell>
        </row>
      </sheetData>
      <sheetData sheetId="2">
        <row r="5">
          <cell r="B5" t="str">
            <v>UZS</v>
          </cell>
          <cell r="C5" t="str">
            <v>CNY</v>
          </cell>
          <cell r="D5" t="str">
            <v>USD</v>
          </cell>
          <cell r="E5" t="str">
            <v>EUR</v>
          </cell>
          <cell r="F5" t="str">
            <v>JPY</v>
          </cell>
          <cell r="G5" t="str">
            <v>GBP</v>
          </cell>
          <cell r="H5" t="str">
            <v>SGD</v>
          </cell>
          <cell r="I5" t="str">
            <v>AUD</v>
          </cell>
        </row>
        <row r="6">
          <cell r="A6">
            <v>45778</v>
          </cell>
          <cell r="B6">
            <v>1</v>
          </cell>
          <cell r="C6">
            <v>1792</v>
          </cell>
          <cell r="D6">
            <v>12450</v>
          </cell>
        </row>
        <row r="7">
          <cell r="A7">
            <v>45809</v>
          </cell>
          <cell r="B7">
            <v>1</v>
          </cell>
          <cell r="C7">
            <v>1800</v>
          </cell>
          <cell r="D7">
            <v>12450</v>
          </cell>
        </row>
        <row r="8">
          <cell r="A8">
            <v>45839</v>
          </cell>
          <cell r="B8">
            <v>1</v>
          </cell>
          <cell r="C8">
            <v>1756</v>
          </cell>
          <cell r="D8">
            <v>12450</v>
          </cell>
        </row>
        <row r="9">
          <cell r="A9">
            <v>45870</v>
          </cell>
          <cell r="B9">
            <v>1</v>
          </cell>
          <cell r="C9">
            <v>1735</v>
          </cell>
          <cell r="D9">
            <v>12450</v>
          </cell>
        </row>
        <row r="10">
          <cell r="A10">
            <v>45901</v>
          </cell>
          <cell r="B10">
            <v>1</v>
          </cell>
          <cell r="C10">
            <v>1700</v>
          </cell>
          <cell r="D10">
            <v>12162.5</v>
          </cell>
        </row>
        <row r="11">
          <cell r="A11">
            <v>45931</v>
          </cell>
          <cell r="B11">
            <v>1</v>
          </cell>
          <cell r="C11">
            <v>1690</v>
          </cell>
          <cell r="D11">
            <v>12060</v>
          </cell>
        </row>
        <row r="12">
          <cell r="A12">
            <v>45962</v>
          </cell>
          <cell r="B12">
            <v>1</v>
          </cell>
          <cell r="C12">
            <v>1668.54</v>
          </cell>
          <cell r="D12">
            <v>11880</v>
          </cell>
        </row>
        <row r="13">
          <cell r="A13">
            <v>45992</v>
          </cell>
          <cell r="B13">
            <v>1</v>
          </cell>
          <cell r="C13">
            <v>1707.86</v>
          </cell>
          <cell r="D13">
            <v>12050</v>
          </cell>
        </row>
        <row r="14">
          <cell r="A14">
            <v>46023</v>
          </cell>
          <cell r="B14">
            <v>1</v>
          </cell>
          <cell r="C14">
            <v>1700</v>
          </cell>
          <cell r="D14">
            <v>12000</v>
          </cell>
        </row>
        <row r="15">
          <cell r="A15">
            <v>46054</v>
          </cell>
          <cell r="B15">
            <v>1</v>
          </cell>
          <cell r="C15">
            <v>1700</v>
          </cell>
          <cell r="D15">
            <v>12000</v>
          </cell>
        </row>
        <row r="16">
          <cell r="A16">
            <v>46082</v>
          </cell>
          <cell r="B16">
            <v>1</v>
          </cell>
          <cell r="C16">
            <v>1700</v>
          </cell>
          <cell r="D16">
            <v>12000</v>
          </cell>
        </row>
        <row r="17">
          <cell r="A17">
            <v>46113</v>
          </cell>
          <cell r="B17">
            <v>1</v>
          </cell>
          <cell r="C17">
            <v>1700</v>
          </cell>
          <cell r="D17">
            <v>12000</v>
          </cell>
        </row>
        <row r="18">
          <cell r="A18">
            <v>46143</v>
          </cell>
          <cell r="B18">
            <v>1</v>
          </cell>
          <cell r="C18">
            <v>1700</v>
          </cell>
          <cell r="D18">
            <v>12000</v>
          </cell>
        </row>
        <row r="19">
          <cell r="A19">
            <v>46174</v>
          </cell>
          <cell r="B19">
            <v>1</v>
          </cell>
          <cell r="C19">
            <v>1700</v>
          </cell>
          <cell r="D19">
            <v>12000</v>
          </cell>
        </row>
        <row r="20">
          <cell r="A20">
            <v>46204</v>
          </cell>
          <cell r="B20">
            <v>1</v>
          </cell>
          <cell r="C20">
            <v>1700</v>
          </cell>
          <cell r="D20">
            <v>12000</v>
          </cell>
        </row>
        <row r="21">
          <cell r="A21">
            <v>46235</v>
          </cell>
          <cell r="B21">
            <v>1</v>
          </cell>
          <cell r="C21">
            <v>1771</v>
          </cell>
          <cell r="D21">
            <v>11960</v>
          </cell>
        </row>
        <row r="22">
          <cell r="A22">
            <v>46266</v>
          </cell>
          <cell r="B22">
            <v>1</v>
          </cell>
          <cell r="C22">
            <v>1758</v>
          </cell>
          <cell r="D22">
            <v>11820</v>
          </cell>
        </row>
        <row r="23">
          <cell r="A23">
            <v>46296</v>
          </cell>
          <cell r="B23">
            <v>1</v>
          </cell>
          <cell r="C23">
            <v>1700</v>
          </cell>
          <cell r="D23">
            <v>12000</v>
          </cell>
        </row>
        <row r="24">
          <cell r="A24">
            <v>46327</v>
          </cell>
          <cell r="B24">
            <v>1</v>
          </cell>
          <cell r="C24">
            <v>1700</v>
          </cell>
          <cell r="D24">
            <v>12000</v>
          </cell>
        </row>
        <row r="25">
          <cell r="A25">
            <v>46357</v>
          </cell>
          <cell r="B25">
            <v>1</v>
          </cell>
          <cell r="C25">
            <v>1700</v>
          </cell>
          <cell r="D25">
            <v>12000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6"/>
  <sheetViews>
    <sheetView showGridLines="0" workbookViewId="0">
      <selection activeCell="C14" sqref="C14"/>
    </sheetView>
  </sheetViews>
  <sheetFormatPr defaultColWidth="9" defaultRowHeight="13.5" outlineLevelCol="2"/>
  <cols>
    <col min="1" max="1" width="4" customWidth="1"/>
    <col min="2" max="2" width="28" customWidth="1"/>
    <col min="3" max="3" width="80" customWidth="1"/>
  </cols>
  <sheetData>
    <row r="2" ht="22.5" spans="2:3">
      <c r="B2" s="126"/>
    </row>
    <row r="3" ht="16.5" spans="2:3">
      <c r="B3" s="127"/>
    </row>
    <row r="5" ht="16.5" spans="2:3">
      <c r="B5" s="128"/>
      <c r="C5" s="129"/>
    </row>
    <row r="6" ht="16.5" spans="2:3">
      <c r="B6" s="128"/>
      <c r="C6" s="129"/>
    </row>
    <row r="7" ht="16.5" spans="2:3">
      <c r="B7" s="128"/>
      <c r="C7" s="129"/>
    </row>
    <row r="8" ht="16.5" spans="2:3">
      <c r="B8" s="128"/>
      <c r="C8" s="129"/>
    </row>
    <row r="9" ht="16.5" spans="2:3">
      <c r="B9" s="128"/>
      <c r="C9" s="129"/>
    </row>
    <row r="10" ht="16.5" spans="2:3">
      <c r="B10" s="128"/>
      <c r="C10" s="129"/>
    </row>
    <row r="11" ht="16.5" spans="2:3">
      <c r="B11" s="128"/>
      <c r="C11" s="129"/>
    </row>
    <row r="14" ht="18" spans="2:3">
      <c r="B14" s="130"/>
    </row>
    <row r="16" ht="16.5" spans="2:3">
      <c r="B16" s="131"/>
      <c r="C16" s="132"/>
    </row>
    <row r="17" ht="16.5" spans="2:3">
      <c r="B17" s="131"/>
      <c r="C17" s="132"/>
    </row>
    <row r="18" ht="16.5" spans="2:3">
      <c r="B18" s="131"/>
      <c r="C18" s="132"/>
    </row>
    <row r="19" ht="16.5" spans="2:3">
      <c r="B19" s="131"/>
      <c r="C19" s="132"/>
    </row>
    <row r="20" ht="16.5" spans="2:3">
      <c r="B20" s="131"/>
      <c r="C20" s="132"/>
    </row>
    <row r="21" ht="16.5" spans="2:3">
      <c r="B21" s="131"/>
      <c r="C21" s="132"/>
    </row>
    <row r="22" ht="16.5" spans="2:3">
      <c r="B22" s="131"/>
      <c r="C22" s="132"/>
    </row>
    <row r="23" ht="16.5" spans="2:3">
      <c r="B23" s="131"/>
      <c r="C23" s="132"/>
    </row>
    <row r="26" ht="14.25" spans="2:3">
      <c r="B26" s="13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27"/>
  <sheetViews>
    <sheetView tabSelected="1" workbookViewId="0">
      <pane ySplit="1" topLeftCell="A2" activePane="bottomLeft" state="frozen"/>
      <selection/>
      <selection pane="bottomLeft" activeCell="B14" sqref="B14"/>
    </sheetView>
  </sheetViews>
  <sheetFormatPr defaultColWidth="9" defaultRowHeight="13.5"/>
  <cols>
    <col min="1" max="1" width="12.875" customWidth="1"/>
    <col min="2" max="2" width="12" customWidth="1"/>
    <col min="3" max="3" width="8" customWidth="1"/>
    <col min="4" max="4" width="9" customWidth="1"/>
    <col min="5" max="5" width="58" customWidth="1"/>
    <col min="6" max="6" width="15" customWidth="1"/>
    <col min="7" max="7" width="23.75" customWidth="1"/>
    <col min="8" max="8" width="15" customWidth="1"/>
    <col min="9" max="9" width="19" customWidth="1"/>
    <col min="11" max="11" width="10.875" customWidth="1"/>
    <col min="12" max="12" width="14.25" customWidth="1"/>
    <col min="13" max="13" width="15.125" customWidth="1"/>
    <col min="14" max="14" width="15.5" customWidth="1"/>
    <col min="15" max="15" width="16.125" customWidth="1"/>
  </cols>
  <sheetData>
    <row r="1" ht="21.75" spans="1:19">
      <c r="A1" s="105" t="s">
        <v>0</v>
      </c>
      <c r="B1" s="105"/>
      <c r="C1" s="105"/>
      <c r="D1" s="105"/>
      <c r="E1" s="105"/>
      <c r="F1" s="105"/>
      <c r="G1" s="106"/>
      <c r="H1" s="107"/>
      <c r="I1" s="107"/>
      <c r="J1" s="107"/>
      <c r="K1" s="107"/>
      <c r="L1" s="107"/>
      <c r="M1" s="107"/>
      <c r="N1" s="107"/>
      <c r="O1" s="107"/>
      <c r="P1" s="105"/>
      <c r="Q1" s="105"/>
      <c r="R1" s="105"/>
      <c r="S1" s="105"/>
    </row>
    <row r="2" ht="14.25" spans="1:19">
      <c r="A2" s="108" t="s">
        <v>1</v>
      </c>
      <c r="B2" s="108"/>
      <c r="C2" s="108"/>
      <c r="D2" s="108"/>
      <c r="E2" s="108"/>
      <c r="F2" s="108"/>
      <c r="G2" s="109"/>
      <c r="H2" s="110"/>
      <c r="I2" s="110"/>
      <c r="J2" s="110"/>
      <c r="K2" s="110"/>
      <c r="L2" s="110"/>
      <c r="M2" s="110"/>
      <c r="N2" s="110"/>
      <c r="O2" s="110"/>
      <c r="P2" s="108"/>
      <c r="Q2" s="108"/>
      <c r="R2" s="108"/>
      <c r="S2" s="108"/>
    </row>
    <row r="3" spans="1:19">
      <c r="A3" s="2"/>
      <c r="B3" s="2"/>
      <c r="C3" s="2"/>
      <c r="D3" s="2"/>
      <c r="E3" s="2"/>
      <c r="F3" s="2"/>
      <c r="G3" s="111"/>
      <c r="H3" s="112"/>
      <c r="I3" s="112"/>
      <c r="J3" s="112"/>
      <c r="K3" s="112"/>
      <c r="L3" s="112"/>
      <c r="M3" s="112"/>
      <c r="N3" s="112"/>
      <c r="O3" s="112"/>
      <c r="P3" s="2"/>
      <c r="Q3" s="2"/>
      <c r="R3" s="2"/>
      <c r="S3" s="2"/>
    </row>
    <row r="4" spans="1:19">
      <c r="A4" s="2" t="s">
        <v>2</v>
      </c>
      <c r="B4" s="2"/>
      <c r="C4" s="2"/>
      <c r="D4" s="2"/>
      <c r="E4" s="2"/>
      <c r="F4" s="2"/>
      <c r="G4" s="111"/>
      <c r="H4" s="112"/>
      <c r="I4" s="112"/>
      <c r="J4" s="112"/>
      <c r="K4" s="112"/>
      <c r="L4" s="112"/>
      <c r="M4" s="112"/>
      <c r="N4" s="112"/>
      <c r="O4" s="112"/>
      <c r="P4" s="2"/>
      <c r="Q4" s="2"/>
      <c r="R4" s="2"/>
      <c r="S4" s="2"/>
    </row>
    <row r="5" ht="49.5" spans="1:19">
      <c r="A5" s="113" t="s">
        <v>3</v>
      </c>
      <c r="B5" s="113" t="s">
        <v>4</v>
      </c>
      <c r="C5" s="113" t="s">
        <v>5</v>
      </c>
      <c r="D5" s="113" t="s">
        <v>6</v>
      </c>
      <c r="E5" s="113" t="s">
        <v>7</v>
      </c>
      <c r="F5" s="113" t="s">
        <v>8</v>
      </c>
      <c r="G5" s="113" t="s">
        <v>9</v>
      </c>
      <c r="H5" s="113" t="s">
        <v>10</v>
      </c>
      <c r="I5" s="113" t="s">
        <v>11</v>
      </c>
      <c r="J5" s="113" t="s">
        <v>12</v>
      </c>
      <c r="K5" s="113" t="s">
        <v>13</v>
      </c>
      <c r="L5" s="113" t="s">
        <v>14</v>
      </c>
      <c r="M5" s="113" t="str">
        <f>"折"&amp;本位币名</f>
        <v>折苏姆</v>
      </c>
      <c r="N5" s="113" t="s">
        <v>15</v>
      </c>
      <c r="O5" s="113" t="str">
        <f>"账面"&amp;本位币名&amp;"余额"</f>
        <v>账面苏姆余额</v>
      </c>
      <c r="P5" s="113" t="s">
        <v>16</v>
      </c>
      <c r="Q5" s="113" t="s">
        <v>17</v>
      </c>
      <c r="R5" s="113" t="s">
        <v>18</v>
      </c>
      <c r="S5" s="113" t="s">
        <v>19</v>
      </c>
    </row>
    <row r="6" ht="33" spans="1:19">
      <c r="A6" s="114">
        <v>45786</v>
      </c>
      <c r="B6" s="115" t="s">
        <v>20</v>
      </c>
      <c r="C6" s="116" t="str">
        <f>IF($B6="","",IFERROR(INDEX(账户银行,MATCH($B6,账户名,0)),""))</f>
        <v>现金</v>
      </c>
      <c r="D6" s="116" t="str">
        <f>IF($B6="","",IFERROR(INDEX(账户币种,MATCH($B6,账户名,0)),""))</f>
        <v>CNY</v>
      </c>
      <c r="E6" s="117" t="s">
        <v>21</v>
      </c>
      <c r="F6" s="116" t="str">
        <f>IF($E6="","",IFERROR(INDEX(类别属性,MATCH($E6,类别表,0)),""))</f>
        <v>支出</v>
      </c>
      <c r="G6" s="118" t="s">
        <v>22</v>
      </c>
      <c r="H6" s="119"/>
      <c r="I6" s="119">
        <v>1000000</v>
      </c>
      <c r="J6" s="120"/>
      <c r="K6" s="121">
        <f>IF(OR($A6="",$B6=""),"",IF($J6&lt;&gt;"",$J6,IF($D6=本位币,1,IFERROR(LOOKUP(2,1/((汇率月份&lt;=$A6)*(INDEX(记账汇率区,0,MATCH($D6,汇率币种头,0))&lt;&gt;"")),INDEX(记账汇率区,0,MATCH($D6,汇率币种头,0))),""))))</f>
        <v>1792</v>
      </c>
      <c r="L6" s="122">
        <f t="shared" ref="L6:L69" si="0">IF(AND($H6="",$I6=""),"",ROUND(N($H6)-N($I6),2))</f>
        <v>-1000000</v>
      </c>
      <c r="M6" s="123">
        <f t="shared" ref="M6:M69" si="1">IF(OR($L6="",$K6=""),"",ROUND($L6*$K6,2))</f>
        <v>-1792000000</v>
      </c>
      <c r="N6" s="122">
        <f>IF($B6="","",ROUND(SUMIF(账户名,$B6,账户期初)+SUMIFS($L$6:L6,$B$6:B6,$B6),2))</f>
        <v>-1000000</v>
      </c>
      <c r="O6" s="123">
        <f>IF($B6="","",IFERROR(ROUND(INDEX(账户期初本位,MATCH($B6,账户名,0))+SUMIFS($M$6:M6,$B$6:B6,$B6),2),""))</f>
        <v>-1792000000</v>
      </c>
      <c r="P6" s="117" t="s">
        <v>23</v>
      </c>
      <c r="Q6" s="115"/>
      <c r="R6" s="115"/>
      <c r="S6" s="124" t="str">
        <f>IF($B6="","",IF(ISNA(MATCH($B6,账户名,0)),"※这个账户不在【参数设置】的账户档案里",IF($A6="","※没填日期，这一笔不会进任何月份的报表",IF(OR($A6&lt;起始月份,$A6&gt;EOMONTH(起始月份,15)),"△不在本账期（"&amp;TEXT(起始月份,"yyyy-mm")&amp;" ~ "&amp;TEXT(EOMONTH(起始月份,15),"yyyy-mm")&amp;"）内，报表里看不到",IF(AND($H6&lt;&gt;"",$I6&lt;&gt;""),"※收入和支出不能同时填",IF(AND(N($H6)=0,N($I6)=0),IF(ISNUMBER(SEARCH("【待补】",$R6&amp;"")),"△源数据不全（源表缺金额），请补充","※收入和支出都没填"),IF($E6="","※没填收支类别，分类报表会漏掉这一笔",IF(ISNA(MATCH($E6,类别表,0)),"※收支类别不在【参数设置】的清单里",IF($K6="","△"&amp;$D6&amp;" 还没填汇率，去【月度汇率】补上就自动算了",IF(ISNUMBER(SEARCH("【待补】",$R6&amp;"")),"△源数据不全（源表缺摘要或用途），请补充",IF(AND($F6="内部转账",$Q6=""),"△内部转账建议在「往来单位」写上对方账户",IF($N6&lt;0,"△这一笔之后该账户余额成负数了，核一下",""))))))))))))</f>
        <v>△这一笔之后该账户余额成负数了，核一下</v>
      </c>
    </row>
    <row r="7" ht="33" spans="1:19">
      <c r="A7" s="114">
        <v>45787</v>
      </c>
      <c r="B7" s="115" t="s">
        <v>20</v>
      </c>
      <c r="C7" s="116" t="str">
        <f>IF($B7="","",IFERROR(INDEX(账户银行,MATCH($B7,账户名,0)),""))</f>
        <v>现金</v>
      </c>
      <c r="D7" s="116" t="str">
        <f>IF($B7="","",IFERROR(INDEX(账户币种,MATCH($B7,账户名,0)),""))</f>
        <v>CNY</v>
      </c>
      <c r="E7" s="117" t="s">
        <v>21</v>
      </c>
      <c r="F7" s="116" t="str">
        <f>IF($E7="","",IFERROR(INDEX(类别属性,MATCH($E7,类别表,0)),""))</f>
        <v>支出</v>
      </c>
      <c r="G7" s="118" t="s">
        <v>22</v>
      </c>
      <c r="H7" s="119"/>
      <c r="I7" s="119">
        <v>1000000</v>
      </c>
      <c r="J7" s="120"/>
      <c r="K7" s="121">
        <f>IF(OR($A7="",$B7=""),"",IF($J7&lt;&gt;"",$J7,IF($D7=本位币,1,IFERROR(LOOKUP(2,1/((汇率月份&lt;=$A7)*(INDEX(记账汇率区,0,MATCH($D7,汇率币种头,0))&lt;&gt;"")),INDEX(记账汇率区,0,MATCH($D7,汇率币种头,0))),""))))</f>
        <v>1792</v>
      </c>
      <c r="L7" s="122">
        <f t="shared" si="0"/>
        <v>-1000000</v>
      </c>
      <c r="M7" s="123">
        <f t="shared" si="1"/>
        <v>-1792000000</v>
      </c>
      <c r="N7" s="122">
        <f>IF($B7="","",ROUND(SUMIF(账户名,$B7,账户期初)+SUMIFS($L$6:L7,$B$6:B7,$B7),2))</f>
        <v>-2000000</v>
      </c>
      <c r="O7" s="123">
        <f>IF($B7="","",IFERROR(ROUND(INDEX(账户期初本位,MATCH($B7,账户名,0))+SUMIFS($M$6:M7,$B$6:B7,$B7),2),""))</f>
        <v>-3584000000</v>
      </c>
      <c r="P7" s="117" t="s">
        <v>23</v>
      </c>
      <c r="Q7" s="115"/>
      <c r="R7" s="115"/>
      <c r="S7" s="124" t="str">
        <f>IF($B7="","",IF(ISNA(MATCH($B7,账户名,0)),"※这个账户不在【参数设置】的账户档案里",IF($A7="","※没填日期，这一笔不会进任何月份的报表",IF(OR($A7&lt;起始月份,$A7&gt;EOMONTH(起始月份,15)),"△不在本账期（"&amp;TEXT(起始月份,"yyyy-mm")&amp;" ~ "&amp;TEXT(EOMONTH(起始月份,15),"yyyy-mm")&amp;"）内，报表里看不到",IF(AND($H7&lt;&gt;"",$I7&lt;&gt;""),"※收入和支出不能同时填",IF(AND(N($H7)=0,N($I7)=0),IF(ISNUMBER(SEARCH("【待补】",$R7&amp;"")),"△源数据不全（源表缺金额），请补充","※收入和支出都没填"),IF($E7="","※没填收支类别，分类报表会漏掉这一笔",IF(ISNA(MATCH($E7,类别表,0)),"※收支类别不在【参数设置】的清单里",IF($K7="","△"&amp;$D7&amp;" 还没填汇率，去【月度汇率】补上就自动算了",IF(ISNUMBER(SEARCH("【待补】",$R7&amp;"")),"△源数据不全（源表缺摘要或用途），请补充",IF(AND($F7="内部转账",$Q7=""),"△内部转账建议在「往来单位」写上对方账户",IF($N7&lt;0,"△这一笔之后该账户余额成负数了，核一下",""))))))))))))</f>
        <v>△这一笔之后该账户余额成负数了，核一下</v>
      </c>
    </row>
    <row r="8" ht="33" spans="1:19">
      <c r="A8" s="114">
        <v>45788</v>
      </c>
      <c r="B8" s="115" t="s">
        <v>20</v>
      </c>
      <c r="C8" s="116" t="str">
        <f>IF($B8="","",IFERROR(INDEX(账户银行,MATCH($B8,账户名,0)),""))</f>
        <v>现金</v>
      </c>
      <c r="D8" s="116" t="str">
        <f>IF($B8="","",IFERROR(INDEX(账户币种,MATCH($B8,账户名,0)),""))</f>
        <v>CNY</v>
      </c>
      <c r="E8" s="117" t="s">
        <v>21</v>
      </c>
      <c r="F8" s="116" t="str">
        <f>IF($E8="","",IFERROR(INDEX(类别属性,MATCH($E8,类别表,0)),""))</f>
        <v>支出</v>
      </c>
      <c r="G8" s="118" t="s">
        <v>22</v>
      </c>
      <c r="H8" s="119"/>
      <c r="I8" s="119">
        <v>1000000</v>
      </c>
      <c r="J8" s="120"/>
      <c r="K8" s="121">
        <f>IF(OR($A8="",$B8=""),"",IF($J8&lt;&gt;"",$J8,IF($D8=本位币,1,IFERROR(LOOKUP(2,1/((汇率月份&lt;=$A8)*(INDEX(记账汇率区,0,MATCH($D8,汇率币种头,0))&lt;&gt;"")),INDEX(记账汇率区,0,MATCH($D8,汇率币种头,0))),""))))</f>
        <v>1792</v>
      </c>
      <c r="L8" s="122">
        <f t="shared" si="0"/>
        <v>-1000000</v>
      </c>
      <c r="M8" s="123">
        <f t="shared" si="1"/>
        <v>-1792000000</v>
      </c>
      <c r="N8" s="122">
        <f>IF($B8="","",ROUND(SUMIF(账户名,$B8,账户期初)+SUMIFS($L$6:L8,$B$6:B8,$B8),2))</f>
        <v>-3000000</v>
      </c>
      <c r="O8" s="123">
        <f>IF($B8="","",IFERROR(ROUND(INDEX(账户期初本位,MATCH($B8,账户名,0))+SUMIFS($M$6:M8,$B$6:B8,$B8),2),""))</f>
        <v>-5376000000</v>
      </c>
      <c r="P8" s="117" t="s">
        <v>23</v>
      </c>
      <c r="Q8" s="115"/>
      <c r="R8" s="115"/>
      <c r="S8" s="124" t="str">
        <f>IF($B8="","",IF(ISNA(MATCH($B8,账户名,0)),"※这个账户不在【参数设置】的账户档案里",IF($A8="","※没填日期，这一笔不会进任何月份的报表",IF(OR($A8&lt;起始月份,$A8&gt;EOMONTH(起始月份,15)),"△不在本账期（"&amp;TEXT(起始月份,"yyyy-mm")&amp;" ~ "&amp;TEXT(EOMONTH(起始月份,15),"yyyy-mm")&amp;"）内，报表里看不到",IF(AND($H8&lt;&gt;"",$I8&lt;&gt;""),"※收入和支出不能同时填",IF(AND(N($H8)=0,N($I8)=0),IF(ISNUMBER(SEARCH("【待补】",$R8&amp;"")),"△源数据不全（源表缺金额），请补充","※收入和支出都没填"),IF($E8="","※没填收支类别，分类报表会漏掉这一笔",IF(ISNA(MATCH($E8,类别表,0)),"※收支类别不在【参数设置】的清单里",IF($K8="","△"&amp;$D8&amp;" 还没填汇率，去【月度汇率】补上就自动算了",IF(ISNUMBER(SEARCH("【待补】",$R8&amp;"")),"△源数据不全（源表缺摘要或用途），请补充",IF(AND($F8="内部转账",$Q8=""),"△内部转账建议在「往来单位」写上对方账户",IF($N8&lt;0,"△这一笔之后该账户余额成负数了，核一下",""))))))))))))</f>
        <v>△这一笔之后该账户余额成负数了，核一下</v>
      </c>
    </row>
    <row r="9" ht="33" spans="1:19">
      <c r="A9" s="114">
        <v>45790</v>
      </c>
      <c r="B9" s="115" t="s">
        <v>20</v>
      </c>
      <c r="C9" s="116" t="str">
        <f>IF($B9="","",IFERROR(INDEX(账户银行,MATCH($B9,账户名,0)),""))</f>
        <v>现金</v>
      </c>
      <c r="D9" s="116" t="str">
        <f>IF($B9="","",IFERROR(INDEX(账户币种,MATCH($B9,账户名,0)),""))</f>
        <v>CNY</v>
      </c>
      <c r="E9" s="117" t="s">
        <v>24</v>
      </c>
      <c r="F9" s="116" t="str">
        <f>IF($E9="","",IFERROR(INDEX(类别属性,MATCH($E9,类别表,0)),""))</f>
        <v>支出</v>
      </c>
      <c r="G9" s="118" t="s">
        <v>25</v>
      </c>
      <c r="H9" s="119"/>
      <c r="I9" s="119">
        <v>15659</v>
      </c>
      <c r="J9" s="120"/>
      <c r="K9" s="121">
        <f>IF(OR($A9="",$B9=""),"",IF($J9&lt;&gt;"",$J9,IF($D9=本位币,1,IFERROR(LOOKUP(2,1/((汇率月份&lt;=$A9)*(INDEX(记账汇率区,0,MATCH($D9,汇率币种头,0))&lt;&gt;"")),INDEX(记账汇率区,0,MATCH($D9,汇率币种头,0))),""))))</f>
        <v>1792</v>
      </c>
      <c r="L9" s="122">
        <f t="shared" si="0"/>
        <v>-15659</v>
      </c>
      <c r="M9" s="123">
        <f t="shared" si="1"/>
        <v>-28060928</v>
      </c>
      <c r="N9" s="122">
        <f>IF($B9="","",ROUND(SUMIF(账户名,$B9,账户期初)+SUMIFS($L$6:L9,$B$6:B9,$B9),2))</f>
        <v>-3015659</v>
      </c>
      <c r="O9" s="123">
        <f>IF($B9="","",IFERROR(ROUND(INDEX(账户期初本位,MATCH($B9,账户名,0))+SUMIFS($M$6:M9,$B$6:B9,$B9),2),""))</f>
        <v>-5404060928</v>
      </c>
      <c r="P9" s="117" t="s">
        <v>26</v>
      </c>
      <c r="Q9" s="115"/>
      <c r="R9" s="115"/>
      <c r="S9" s="124" t="str">
        <f>IF($B9="","",IF(ISNA(MATCH($B9,账户名,0)),"※这个账户不在【参数设置】的账户档案里",IF($A9="","※没填日期，这一笔不会进任何月份的报表",IF(OR($A9&lt;起始月份,$A9&gt;EOMONTH(起始月份,15)),"△不在本账期（"&amp;TEXT(起始月份,"yyyy-mm")&amp;" ~ "&amp;TEXT(EOMONTH(起始月份,15),"yyyy-mm")&amp;"）内，报表里看不到",IF(AND($H9&lt;&gt;"",$I9&lt;&gt;""),"※收入和支出不能同时填",IF(AND(N($H9)=0,N($I9)=0),IF(ISNUMBER(SEARCH("【待补】",$R9&amp;"")),"△源数据不全（源表缺金额），请补充","※收入和支出都没填"),IF($E9="","※没填收支类别，分类报表会漏掉这一笔",IF(ISNA(MATCH($E9,类别表,0)),"※收支类别不在【参数设置】的清单里",IF($K9="","△"&amp;$D9&amp;" 还没填汇率，去【月度汇率】补上就自动算了",IF(ISNUMBER(SEARCH("【待补】",$R9&amp;"")),"△源数据不全（源表缺摘要或用途），请补充",IF(AND($F9="内部转账",$Q9=""),"△内部转账建议在「往来单位」写上对方账户",IF($N9&lt;0,"△这一笔之后该账户余额成负数了，核一下",""))))))))))))</f>
        <v>△这一笔之后该账户余额成负数了，核一下</v>
      </c>
    </row>
    <row r="10" ht="49.5" spans="1:19">
      <c r="A10" s="114">
        <v>45794</v>
      </c>
      <c r="B10" s="115" t="s">
        <v>20</v>
      </c>
      <c r="C10" s="116" t="str">
        <f>IF($B10="","",IFERROR(INDEX(账户银行,MATCH($B10,账户名,0)),""))</f>
        <v>现金</v>
      </c>
      <c r="D10" s="116" t="str">
        <f>IF($B10="","",IFERROR(INDEX(账户币种,MATCH($B10,账户名,0)),""))</f>
        <v>CNY</v>
      </c>
      <c r="E10" s="117" t="s">
        <v>27</v>
      </c>
      <c r="F10" s="116" t="str">
        <f>IF($E10="","",IFERROR(INDEX(类别属性,MATCH($E10,类别表,0)),""))</f>
        <v>支出</v>
      </c>
      <c r="G10" s="118" t="s">
        <v>28</v>
      </c>
      <c r="H10" s="119"/>
      <c r="I10" s="119">
        <v>38600</v>
      </c>
      <c r="J10" s="120"/>
      <c r="K10" s="121">
        <f>IF(OR($A10="",$B10=""),"",IF($J10&lt;&gt;"",$J10,IF($D10=本位币,1,IFERROR(LOOKUP(2,1/((汇率月份&lt;=$A10)*(INDEX(记账汇率区,0,MATCH($D10,汇率币种头,0))&lt;&gt;"")),INDEX(记账汇率区,0,MATCH($D10,汇率币种头,0))),""))))</f>
        <v>1792</v>
      </c>
      <c r="L10" s="122">
        <f t="shared" si="0"/>
        <v>-38600</v>
      </c>
      <c r="M10" s="123">
        <f t="shared" si="1"/>
        <v>-69171200</v>
      </c>
      <c r="N10" s="122">
        <f>IF($B10="","",ROUND(SUMIF(账户名,$B10,账户期初)+SUMIFS($L$6:L10,$B$6:B10,$B10),2))</f>
        <v>-3054259</v>
      </c>
      <c r="O10" s="123">
        <f>IF($B10="","",IFERROR(ROUND(INDEX(账户期初本位,MATCH($B10,账户名,0))+SUMIFS($M$6:M10,$B$6:B10,$B10),2),""))</f>
        <v>-5473232128</v>
      </c>
      <c r="P10" s="117" t="s">
        <v>26</v>
      </c>
      <c r="Q10" s="115" t="s">
        <v>29</v>
      </c>
      <c r="R10" s="115"/>
      <c r="S10" s="124" t="str">
        <f>IF($B10="","",IF(ISNA(MATCH($B10,账户名,0)),"※这个账户不在【参数设置】的账户档案里",IF($A10="","※没填日期，这一笔不会进任何月份的报表",IF(OR($A10&lt;起始月份,$A10&gt;EOMONTH(起始月份,15)),"△不在本账期（"&amp;TEXT(起始月份,"yyyy-mm")&amp;" ~ "&amp;TEXT(EOMONTH(起始月份,15),"yyyy-mm")&amp;"）内，报表里看不到",IF(AND($H10&lt;&gt;"",$I10&lt;&gt;""),"※收入和支出不能同时填",IF(AND(N($H10)=0,N($I10)=0),IF(ISNUMBER(SEARCH("【待补】",$R10&amp;"")),"△源数据不全（源表缺金额），请补充","※收入和支出都没填"),IF($E10="","※没填收支类别，分类报表会漏掉这一笔",IF(ISNA(MATCH($E10,类别表,0)),"※收支类别不在【参数设置】的清单里",IF($K10="","△"&amp;$D10&amp;" 还没填汇率，去【月度汇率】补上就自动算了",IF(ISNUMBER(SEARCH("【待补】",$R10&amp;"")),"△源数据不全（源表缺摘要或用途），请补充",IF(AND($F10="内部转账",$Q10=""),"△内部转账建议在「往来单位」写上对方账户",IF($N10&lt;0,"△这一笔之后该账户余额成负数了，核一下",""))))))))))))</f>
        <v>△这一笔之后该账户余额成负数了，核一下</v>
      </c>
    </row>
    <row r="11" ht="16.5" spans="1:19">
      <c r="A11" s="114">
        <v>45797</v>
      </c>
      <c r="B11" s="115" t="s">
        <v>30</v>
      </c>
      <c r="C11" s="116" t="str">
        <f>IF($B11="","",IFERROR(INDEX(账户银行,MATCH($B11,账户名,0)),""))</f>
        <v>现金</v>
      </c>
      <c r="D11" s="116" t="str">
        <f>IF($B11="","",IFERROR(INDEX(账户币种,MATCH($B11,账户名,0)),""))</f>
        <v>USD</v>
      </c>
      <c r="E11" s="117" t="s">
        <v>31</v>
      </c>
      <c r="F11" s="116" t="str">
        <f>IF($E11="","",IFERROR(INDEX(类别属性,MATCH($E11,类别表,0)),""))</f>
        <v>支出</v>
      </c>
      <c r="G11" s="118" t="s">
        <v>32</v>
      </c>
      <c r="H11" s="119"/>
      <c r="I11" s="119">
        <v>300</v>
      </c>
      <c r="J11" s="120"/>
      <c r="K11" s="125">
        <f>IF(OR($A11="",$B11=""),"",IF($J11&lt;&gt;"",$J11,IF($D11=本位币,1,IFERROR(LOOKUP(2,1/((汇率月份&lt;=$A11)*(INDEX(记账汇率区,0,MATCH($D11,汇率币种头,0))&lt;&gt;"")),INDEX(记账汇率区,0,MATCH($D11,汇率币种头,0))),""))))</f>
        <v>12450</v>
      </c>
      <c r="L11" s="123">
        <f t="shared" si="0"/>
        <v>-300</v>
      </c>
      <c r="M11" s="123">
        <f t="shared" si="1"/>
        <v>-3735000</v>
      </c>
      <c r="N11" s="123">
        <f>IF($B11="","",ROUND(SUMIF(账户名,$B11,账户期初)+SUMIFS($L$6:L11,$B$6:B11,$B11),2))</f>
        <v>-300</v>
      </c>
      <c r="O11" s="123">
        <f>IF($B11="","",IFERROR(ROUND(INDEX(账户期初本位,MATCH($B11,账户名,0))+SUMIFS($M$6:M11,$B$6:B11,$B11),2),""))</f>
        <v>-3735000</v>
      </c>
      <c r="P11" s="117" t="s">
        <v>26</v>
      </c>
      <c r="Q11" s="115" t="s">
        <v>33</v>
      </c>
      <c r="R11" s="115"/>
      <c r="S11" s="124" t="str">
        <f>IF($B11="","",IF(ISNA(MATCH($B11,账户名,0)),"※这个账户不在【参数设置】的账户档案里",IF($A11="","※没填日期，这一笔不会进任何月份的报表",IF(OR($A11&lt;起始月份,$A11&gt;EOMONTH(起始月份,15)),"△不在本账期（"&amp;TEXT(起始月份,"yyyy-mm")&amp;" ~ "&amp;TEXT(EOMONTH(起始月份,15),"yyyy-mm")&amp;"）内，报表里看不到",IF(AND($H11&lt;&gt;"",$I11&lt;&gt;""),"※收入和支出不能同时填",IF(AND(N($H11)=0,N($I11)=0),IF(ISNUMBER(SEARCH("【待补】",$R11&amp;"")),"△源数据不全（源表缺金额），请补充","※收入和支出都没填"),IF($E11="","※没填收支类别，分类报表会漏掉这一笔",IF(ISNA(MATCH($E11,类别表,0)),"※收支类别不在【参数设置】的清单里",IF($K11="","△"&amp;$D11&amp;" 还没填汇率，去【月度汇率】补上就自动算了",IF(ISNUMBER(SEARCH("【待补】",$R11&amp;"")),"△源数据不全（源表缺摘要或用途），请补充",IF(AND($F11="内部转账",$Q11=""),"△内部转账建议在「往来单位」写上对方账户",IF($N11&lt;0,"△这一笔之后该账户余额成负数了，核一下",""))))))))))))</f>
        <v>△这一笔之后该账户余额成负数了，核一下</v>
      </c>
    </row>
    <row r="12" ht="49.5" spans="1:19">
      <c r="A12" s="114">
        <v>45798</v>
      </c>
      <c r="B12" s="115" t="s">
        <v>34</v>
      </c>
      <c r="C12" s="116" t="str">
        <f>IF($B12="","",IFERROR(INDEX(账户银行,MATCH($B12,账户名,0)),""))</f>
        <v>现金</v>
      </c>
      <c r="D12" s="116" t="str">
        <f>IF($B12="","",IFERROR(INDEX(账户币种,MATCH($B12,账户名,0)),""))</f>
        <v>UZS</v>
      </c>
      <c r="E12" s="117" t="s">
        <v>27</v>
      </c>
      <c r="F12" s="116" t="str">
        <f>IF($E12="","",IFERROR(INDEX(类别属性,MATCH($E12,类别表,0)),""))</f>
        <v>支出</v>
      </c>
      <c r="G12" s="118" t="s">
        <v>35</v>
      </c>
      <c r="H12" s="119"/>
      <c r="I12" s="119">
        <v>1257300</v>
      </c>
      <c r="J12" s="120"/>
      <c r="K12" s="125">
        <f>IF(OR($A12="",$B12=""),"",IF($J12&lt;&gt;"",$J12,IF($D12=本位币,1,IFERROR(LOOKUP(2,1/((汇率月份&lt;=$A12)*(INDEX(记账汇率区,0,MATCH($D12,汇率币种头,0))&lt;&gt;"")),INDEX(记账汇率区,0,MATCH($D12,汇率币种头,0))),""))))</f>
        <v>1</v>
      </c>
      <c r="L12" s="123">
        <f t="shared" si="0"/>
        <v>-1257300</v>
      </c>
      <c r="M12" s="123">
        <f t="shared" si="1"/>
        <v>-1257300</v>
      </c>
      <c r="N12" s="123">
        <f>IF($B12="","",ROUND(SUMIF(账户名,$B12,账户期初)+SUMIFS($L$6:L12,$B$6:B12,$B12),2))</f>
        <v>-1257300</v>
      </c>
      <c r="O12" s="123">
        <f>IF($B12="","",IFERROR(ROUND(INDEX(账户期初本位,MATCH($B12,账户名,0))+SUMIFS($M$6:M12,$B$6:B12,$B12),2),""))</f>
        <v>-1257300</v>
      </c>
      <c r="P12" s="117" t="s">
        <v>26</v>
      </c>
      <c r="Q12" s="115"/>
      <c r="R12" s="115"/>
      <c r="S12" s="124" t="str">
        <f>IF($B12="","",IF(ISNA(MATCH($B12,账户名,0)),"※这个账户不在【参数设置】的账户档案里",IF($A12="","※没填日期，这一笔不会进任何月份的报表",IF(OR($A12&lt;起始月份,$A12&gt;EOMONTH(起始月份,15)),"△不在本账期（"&amp;TEXT(起始月份,"yyyy-mm")&amp;" ~ "&amp;TEXT(EOMONTH(起始月份,15),"yyyy-mm")&amp;"）内，报表里看不到",IF(AND($H12&lt;&gt;"",$I12&lt;&gt;""),"※收入和支出不能同时填",IF(AND(N($H12)=0,N($I12)=0),IF(ISNUMBER(SEARCH("【待补】",$R12&amp;"")),"△源数据不全（源表缺金额），请补充","※收入和支出都没填"),IF($E12="","※没填收支类别，分类报表会漏掉这一笔",IF(ISNA(MATCH($E12,类别表,0)),"※收支类别不在【参数设置】的清单里",IF($K12="","△"&amp;$D12&amp;" 还没填汇率，去【月度汇率】补上就自动算了",IF(ISNUMBER(SEARCH("【待补】",$R12&amp;"")),"△源数据不全（源表缺摘要或用途），请补充",IF(AND($F12="内部转账",$Q12=""),"△内部转账建议在「往来单位」写上对方账户",IF($N12&lt;0,"△这一笔之后该账户余额成负数了，核一下",""))))))))))))</f>
        <v>△这一笔之后该账户余额成负数了，核一下</v>
      </c>
    </row>
    <row r="13" ht="33" spans="1:19">
      <c r="A13" s="114">
        <v>45807</v>
      </c>
      <c r="B13" s="115" t="s">
        <v>30</v>
      </c>
      <c r="C13" s="116" t="str">
        <f>IF($B13="","",IFERROR(INDEX(账户银行,MATCH($B13,账户名,0)),""))</f>
        <v>现金</v>
      </c>
      <c r="D13" s="116" t="str">
        <f>IF($B13="","",IFERROR(INDEX(账户币种,MATCH($B13,账户名,0)),""))</f>
        <v>USD</v>
      </c>
      <c r="E13" s="117" t="s">
        <v>24</v>
      </c>
      <c r="F13" s="116" t="str">
        <f>IF($E13="","",IFERROR(INDEX(类别属性,MATCH($E13,类别表,0)),""))</f>
        <v>支出</v>
      </c>
      <c r="G13" s="118" t="s">
        <v>36</v>
      </c>
      <c r="H13" s="119"/>
      <c r="I13" s="119">
        <v>50</v>
      </c>
      <c r="J13" s="120"/>
      <c r="K13" s="125">
        <f>IF(OR($A13="",$B13=""),"",IF($J13&lt;&gt;"",$J13,IF($D13=本位币,1,IFERROR(LOOKUP(2,1/((汇率月份&lt;=$A13)*(INDEX(记账汇率区,0,MATCH($D13,汇率币种头,0))&lt;&gt;"")),INDEX(记账汇率区,0,MATCH($D13,汇率币种头,0))),""))))</f>
        <v>12450</v>
      </c>
      <c r="L13" s="123">
        <f t="shared" si="0"/>
        <v>-50</v>
      </c>
      <c r="M13" s="123">
        <f t="shared" si="1"/>
        <v>-622500</v>
      </c>
      <c r="N13" s="123">
        <f>IF($B13="","",ROUND(SUMIF(账户名,$B13,账户期初)+SUMIFS($L$6:L13,$B$6:B13,$B13),2))</f>
        <v>-350</v>
      </c>
      <c r="O13" s="123">
        <f>IF($B13="","",IFERROR(ROUND(INDEX(账户期初本位,MATCH($B13,账户名,0))+SUMIFS($M$6:M13,$B$6:B13,$B13),2),""))</f>
        <v>-4357500</v>
      </c>
      <c r="P13" s="117" t="s">
        <v>26</v>
      </c>
      <c r="Q13" s="115" t="s">
        <v>37</v>
      </c>
      <c r="R13" s="115"/>
      <c r="S13" s="124" t="str">
        <f>IF($B13="","",IF(ISNA(MATCH($B13,账户名,0)),"※这个账户不在【参数设置】的账户档案里",IF($A13="","※没填日期，这一笔不会进任何月份的报表",IF(OR($A13&lt;起始月份,$A13&gt;EOMONTH(起始月份,15)),"△不在本账期（"&amp;TEXT(起始月份,"yyyy-mm")&amp;" ~ "&amp;TEXT(EOMONTH(起始月份,15),"yyyy-mm")&amp;"）内，报表里看不到",IF(AND($H13&lt;&gt;"",$I13&lt;&gt;""),"※收入和支出不能同时填",IF(AND(N($H13)=0,N($I13)=0),IF(ISNUMBER(SEARCH("【待补】",$R13&amp;"")),"△源数据不全（源表缺金额），请补充","※收入和支出都没填"),IF($E13="","※没填收支类别，分类报表会漏掉这一笔",IF(ISNA(MATCH($E13,类别表,0)),"※收支类别不在【参数设置】的清单里",IF($K13="","△"&amp;$D13&amp;" 还没填汇率，去【月度汇率】补上就自动算了",IF(ISNUMBER(SEARCH("【待补】",$R13&amp;"")),"△源数据不全（源表缺摘要或用途），请补充",IF(AND($F13="内部转账",$Q13=""),"△内部转账建议在「往来单位」写上对方账户",IF($N13&lt;0,"△这一笔之后该账户余额成负数了，核一下",""))))))))))))</f>
        <v>△这一笔之后该账户余额成负数了，核一下</v>
      </c>
    </row>
    <row r="14" ht="82.5" spans="1:19">
      <c r="A14" s="114">
        <v>45807</v>
      </c>
      <c r="B14" s="115" t="s">
        <v>34</v>
      </c>
      <c r="C14" s="116" t="str">
        <f>IF($B14="","",IFERROR(INDEX(账户银行,MATCH($B14,账户名,0)),""))</f>
        <v>现金</v>
      </c>
      <c r="D14" s="116" t="str">
        <f>IF($B14="","",IFERROR(INDEX(账户币种,MATCH($B14,账户名,0)),""))</f>
        <v>UZS</v>
      </c>
      <c r="E14" s="117" t="s">
        <v>38</v>
      </c>
      <c r="F14" s="116" t="str">
        <f>IF($E14="","",IFERROR(INDEX(类别属性,MATCH($E14,类别表,0)),""))</f>
        <v>支出</v>
      </c>
      <c r="G14" s="118" t="s">
        <v>39</v>
      </c>
      <c r="H14" s="119"/>
      <c r="I14" s="119">
        <v>11600000</v>
      </c>
      <c r="J14" s="120"/>
      <c r="K14" s="125">
        <f>IF(OR($A14="",$B14=""),"",IF($J14&lt;&gt;"",$J14,IF($D14=本位币,1,IFERROR(LOOKUP(2,1/((汇率月份&lt;=$A14)*(INDEX(记账汇率区,0,MATCH($D14,汇率币种头,0))&lt;&gt;"")),INDEX(记账汇率区,0,MATCH($D14,汇率币种头,0))),""))))</f>
        <v>1</v>
      </c>
      <c r="L14" s="123">
        <f t="shared" si="0"/>
        <v>-11600000</v>
      </c>
      <c r="M14" s="123">
        <f t="shared" si="1"/>
        <v>-11600000</v>
      </c>
      <c r="N14" s="123">
        <f>IF($B14="","",ROUND(SUMIF(账户名,$B14,账户期初)+SUMIFS($L$6:L14,$B$6:B14,$B14),2))</f>
        <v>-12857300</v>
      </c>
      <c r="O14" s="123">
        <f>IF($B14="","",IFERROR(ROUND(INDEX(账户期初本位,MATCH($B14,账户名,0))+SUMIFS($M$6:M14,$B$6:B14,$B14),2),""))</f>
        <v>-12857300</v>
      </c>
      <c r="P14" s="117" t="s">
        <v>26</v>
      </c>
      <c r="Q14" s="115"/>
      <c r="R14" s="115"/>
      <c r="S14" s="124" t="str">
        <f>IF($B14="","",IF(ISNA(MATCH($B14,账户名,0)),"※这个账户不在【参数设置】的账户档案里",IF($A14="","※没填日期，这一笔不会进任何月份的报表",IF(OR($A14&lt;起始月份,$A14&gt;EOMONTH(起始月份,15)),"△不在本账期（"&amp;TEXT(起始月份,"yyyy-mm")&amp;" ~ "&amp;TEXT(EOMONTH(起始月份,15),"yyyy-mm")&amp;"）内，报表里看不到",IF(AND($H14&lt;&gt;"",$I14&lt;&gt;""),"※收入和支出不能同时填",IF(AND(N($H14)=0,N($I14)=0),IF(ISNUMBER(SEARCH("【待补】",$R14&amp;"")),"△源数据不全（源表缺金额），请补充","※收入和支出都没填"),IF($E14="","※没填收支类别，分类报表会漏掉这一笔",IF(ISNA(MATCH($E14,类别表,0)),"※收支类别不在【参数设置】的清单里",IF($K14="","△"&amp;$D14&amp;" 还没填汇率，去【月度汇率】补上就自动算了",IF(ISNUMBER(SEARCH("【待补】",$R14&amp;"")),"△源数据不全（源表缺摘要或用途），请补充",IF(AND($F14="内部转账",$Q14=""),"△内部转账建议在「往来单位」写上对方账户",IF($N14&lt;0,"△这一笔之后该账户余额成负数了，核一下",""))))))))))))</f>
        <v>△这一笔之后该账户余额成负数了，核一下</v>
      </c>
    </row>
    <row r="15" ht="33" spans="1:19">
      <c r="A15" s="114">
        <v>45807</v>
      </c>
      <c r="B15" s="115" t="s">
        <v>34</v>
      </c>
      <c r="C15" s="116" t="str">
        <f>IF($B15="","",IFERROR(INDEX(账户银行,MATCH($B15,账户名,0)),""))</f>
        <v>现金</v>
      </c>
      <c r="D15" s="116" t="str">
        <f>IF($B15="","",IFERROR(INDEX(账户币种,MATCH($B15,账户名,0)),""))</f>
        <v>UZS</v>
      </c>
      <c r="E15" s="117" t="s">
        <v>38</v>
      </c>
      <c r="F15" s="116" t="str">
        <f>IF($E15="","",IFERROR(INDEX(类别属性,MATCH($E15,类别表,0)),""))</f>
        <v>支出</v>
      </c>
      <c r="G15" s="118" t="s">
        <v>40</v>
      </c>
      <c r="H15" s="119"/>
      <c r="I15" s="119">
        <v>560000</v>
      </c>
      <c r="J15" s="120"/>
      <c r="K15" s="125">
        <f>IF(OR($A15="",$B15=""),"",IF($J15&lt;&gt;"",$J15,IF($D15=本位币,1,IFERROR(LOOKUP(2,1/((汇率月份&lt;=$A15)*(INDEX(记账汇率区,0,MATCH($D15,汇率币种头,0))&lt;&gt;"")),INDEX(记账汇率区,0,MATCH($D15,汇率币种头,0))),""))))</f>
        <v>1</v>
      </c>
      <c r="L15" s="123">
        <f t="shared" si="0"/>
        <v>-560000</v>
      </c>
      <c r="M15" s="123">
        <f t="shared" si="1"/>
        <v>-560000</v>
      </c>
      <c r="N15" s="123">
        <f>IF($B15="","",ROUND(SUMIF(账户名,$B15,账户期初)+SUMIFS($L$6:L15,$B$6:B15,$B15),2))</f>
        <v>-13417300</v>
      </c>
      <c r="O15" s="123">
        <f>IF($B15="","",IFERROR(ROUND(INDEX(账户期初本位,MATCH($B15,账户名,0))+SUMIFS($M$6:M15,$B$6:B15,$B15),2),""))</f>
        <v>-13417300</v>
      </c>
      <c r="P15" s="117" t="s">
        <v>26</v>
      </c>
      <c r="Q15" s="115"/>
      <c r="R15" s="115"/>
      <c r="S15" s="124" t="str">
        <f>IF($B15="","",IF(ISNA(MATCH($B15,账户名,0)),"※这个账户不在【参数设置】的账户档案里",IF($A15="","※没填日期，这一笔不会进任何月份的报表",IF(OR($A15&lt;起始月份,$A15&gt;EOMONTH(起始月份,15)),"△不在本账期（"&amp;TEXT(起始月份,"yyyy-mm")&amp;" ~ "&amp;TEXT(EOMONTH(起始月份,15),"yyyy-mm")&amp;"）内，报表里看不到",IF(AND($H15&lt;&gt;"",$I15&lt;&gt;""),"※收入和支出不能同时填",IF(AND(N($H15)=0,N($I15)=0),IF(ISNUMBER(SEARCH("【待补】",$R15&amp;"")),"△源数据不全（源表缺金额），请补充","※收入和支出都没填"),IF($E15="","※没填收支类别，分类报表会漏掉这一笔",IF(ISNA(MATCH($E15,类别表,0)),"※收支类别不在【参数设置】的清单里",IF($K15="","△"&amp;$D15&amp;" 还没填汇率，去【月度汇率】补上就自动算了",IF(ISNUMBER(SEARCH("【待补】",$R15&amp;"")),"△源数据不全（源表缺摘要或用途），请补充",IF(AND($F15="内部转账",$Q15=""),"△内部转账建议在「往来单位」写上对方账户",IF($N15&lt;0,"△这一笔之后该账户余额成负数了，核一下",""))))))))))))</f>
        <v>△这一笔之后该账户余额成负数了，核一下</v>
      </c>
    </row>
    <row r="16" ht="49.5" spans="1:19">
      <c r="A16" s="114">
        <v>45807</v>
      </c>
      <c r="B16" s="115" t="s">
        <v>34</v>
      </c>
      <c r="C16" s="116" t="str">
        <f>IF($B16="","",IFERROR(INDEX(账户银行,MATCH($B16,账户名,0)),""))</f>
        <v>现金</v>
      </c>
      <c r="D16" s="116" t="str">
        <f>IF($B16="","",IFERROR(INDEX(账户币种,MATCH($B16,账户名,0)),""))</f>
        <v>UZS</v>
      </c>
      <c r="E16" s="117" t="s">
        <v>41</v>
      </c>
      <c r="F16" s="116" t="str">
        <f>IF($E16="","",IFERROR(INDEX(类别属性,MATCH($E16,类别表,0)),""))</f>
        <v>内部转账</v>
      </c>
      <c r="G16" s="118" t="s">
        <v>42</v>
      </c>
      <c r="H16" s="119">
        <v>53760000</v>
      </c>
      <c r="I16" s="119"/>
      <c r="J16" s="120"/>
      <c r="K16" s="125">
        <f>IF(OR($A16="",$B16=""),"",IF($J16&lt;&gt;"",$J16,IF($D16=本位币,1,IFERROR(LOOKUP(2,1/((汇率月份&lt;=$A16)*(INDEX(记账汇率区,0,MATCH($D16,汇率币种头,0))&lt;&gt;"")),INDEX(记账汇率区,0,MATCH($D16,汇率币种头,0))),""))))</f>
        <v>1</v>
      </c>
      <c r="L16" s="123">
        <f t="shared" si="0"/>
        <v>53760000</v>
      </c>
      <c r="M16" s="123">
        <f t="shared" si="1"/>
        <v>53760000</v>
      </c>
      <c r="N16" s="123">
        <f>IF($B16="","",ROUND(SUMIF(账户名,$B16,账户期初)+SUMIFS($L$6:L16,$B$6:B16,$B16),2))</f>
        <v>40342700</v>
      </c>
      <c r="O16" s="123">
        <f>IF($B16="","",IFERROR(ROUND(INDEX(账户期初本位,MATCH($B16,账户名,0))+SUMIFS($M$6:M16,$B$6:B16,$B16),2),""))</f>
        <v>40342700</v>
      </c>
      <c r="P16" s="117" t="s">
        <v>43</v>
      </c>
      <c r="Q16" s="115"/>
      <c r="R16" s="115"/>
      <c r="S16" s="124" t="str">
        <f>IF($B16="","",IF(ISNA(MATCH($B16,账户名,0)),"※这个账户不在【参数设置】的账户档案里",IF($A16="","※没填日期，这一笔不会进任何月份的报表",IF(OR($A16&lt;起始月份,$A16&gt;EOMONTH(起始月份,15)),"△不在本账期（"&amp;TEXT(起始月份,"yyyy-mm")&amp;" ~ "&amp;TEXT(EOMONTH(起始月份,15),"yyyy-mm")&amp;"）内，报表里看不到",IF(AND($H16&lt;&gt;"",$I16&lt;&gt;""),"※收入和支出不能同时填",IF(AND(N($H16)=0,N($I16)=0),IF(ISNUMBER(SEARCH("【待补】",$R16&amp;"")),"△源数据不全（源表缺金额），请补充","※收入和支出都没填"),IF($E16="","※没填收支类别，分类报表会漏掉这一笔",IF(ISNA(MATCH($E16,类别表,0)),"※收支类别不在【参数设置】的清单里",IF($K16="","△"&amp;$D16&amp;" 还没填汇率，去【月度汇率】补上就自动算了",IF(ISNUMBER(SEARCH("【待补】",$R16&amp;"")),"△源数据不全（源表缺摘要或用途），请补充",IF(AND($F16="内部转账",$Q16=""),"△内部转账建议在「往来单位」写上对方账户",IF($N16&lt;0,"△这一笔之后该账户余额成负数了，核一下",""))))))))))))</f>
        <v>△内部转账建议在「往来单位」写上对方账户</v>
      </c>
    </row>
    <row r="17" ht="16.5" spans="1:19">
      <c r="A17" s="114">
        <v>45807</v>
      </c>
      <c r="B17" s="115" t="s">
        <v>34</v>
      </c>
      <c r="C17" s="116" t="str">
        <f>IF($B17="","",IFERROR(INDEX(账户银行,MATCH($B17,账户名,0)),""))</f>
        <v>现金</v>
      </c>
      <c r="D17" s="116" t="str">
        <f>IF($B17="","",IFERROR(INDEX(账户币种,MATCH($B17,账户名,0)),""))</f>
        <v>UZS</v>
      </c>
      <c r="E17" s="117" t="s">
        <v>44</v>
      </c>
      <c r="F17" s="116" t="str">
        <f>IF($E17="","",IFERROR(INDEX(类别属性,MATCH($E17,类别表,0)),""))</f>
        <v>支出</v>
      </c>
      <c r="G17" s="118" t="s">
        <v>45</v>
      </c>
      <c r="H17" s="119"/>
      <c r="I17" s="119">
        <v>3300000</v>
      </c>
      <c r="J17" s="120"/>
      <c r="K17" s="125">
        <f>IF(OR($A17="",$B17=""),"",IF($J17&lt;&gt;"",$J17,IF($D17=本位币,1,IFERROR(LOOKUP(2,1/((汇率月份&lt;=$A17)*(INDEX(记账汇率区,0,MATCH($D17,汇率币种头,0))&lt;&gt;"")),INDEX(记账汇率区,0,MATCH($D17,汇率币种头,0))),""))))</f>
        <v>1</v>
      </c>
      <c r="L17" s="123">
        <f t="shared" si="0"/>
        <v>-3300000</v>
      </c>
      <c r="M17" s="123">
        <f t="shared" si="1"/>
        <v>-3300000</v>
      </c>
      <c r="N17" s="123">
        <f>IF($B17="","",ROUND(SUMIF(账户名,$B17,账户期初)+SUMIFS($L$6:L17,$B$6:B17,$B17),2))</f>
        <v>37042700</v>
      </c>
      <c r="O17" s="123">
        <f>IF($B17="","",IFERROR(ROUND(INDEX(账户期初本位,MATCH($B17,账户名,0))+SUMIFS($M$6:M17,$B$6:B17,$B17),2),""))</f>
        <v>37042700</v>
      </c>
      <c r="P17" s="117" t="s">
        <v>26</v>
      </c>
      <c r="Q17" s="115"/>
      <c r="R17" s="115"/>
      <c r="S17" s="124" t="str">
        <f>IF($B17="","",IF(ISNA(MATCH($B17,账户名,0)),"※这个账户不在【参数设置】的账户档案里",IF($A17="","※没填日期，这一笔不会进任何月份的报表",IF(OR($A17&lt;起始月份,$A17&gt;EOMONTH(起始月份,15)),"△不在本账期（"&amp;TEXT(起始月份,"yyyy-mm")&amp;" ~ "&amp;TEXT(EOMONTH(起始月份,15),"yyyy-mm")&amp;"）内，报表里看不到",IF(AND($H17&lt;&gt;"",$I17&lt;&gt;""),"※收入和支出不能同时填",IF(AND(N($H17)=0,N($I17)=0),IF(ISNUMBER(SEARCH("【待补】",$R17&amp;"")),"△源数据不全（源表缺金额），请补充","※收入和支出都没填"),IF($E17="","※没填收支类别，分类报表会漏掉这一笔",IF(ISNA(MATCH($E17,类别表,0)),"※收支类别不在【参数设置】的清单里",IF($K17="","△"&amp;$D17&amp;" 还没填汇率，去【月度汇率】补上就自动算了",IF(ISNUMBER(SEARCH("【待补】",$R17&amp;"")),"△源数据不全（源表缺摘要或用途），请补充",IF(AND($F17="内部转账",$Q17=""),"△内部转账建议在「往来单位」写上对方账户",IF($N17&lt;0,"△这一笔之后该账户余额成负数了，核一下",""))))))))))))</f>
        <v/>
      </c>
    </row>
    <row r="18" ht="33" spans="1:19">
      <c r="A18" s="114">
        <v>45813</v>
      </c>
      <c r="B18" s="115" t="s">
        <v>20</v>
      </c>
      <c r="C18" s="116" t="str">
        <f>IF($B18="","",IFERROR(INDEX(账户银行,MATCH($B18,账户名,0)),""))</f>
        <v>现金</v>
      </c>
      <c r="D18" s="116" t="str">
        <f>IF($B18="","",IFERROR(INDEX(账户币种,MATCH($B18,账户名,0)),""))</f>
        <v>CNY</v>
      </c>
      <c r="E18" s="117" t="s">
        <v>46</v>
      </c>
      <c r="F18" s="116" t="str">
        <f>IF($E18="","",IFERROR(INDEX(类别属性,MATCH($E18,类别表,0)),""))</f>
        <v>支出</v>
      </c>
      <c r="G18" s="118" t="s">
        <v>47</v>
      </c>
      <c r="H18" s="119"/>
      <c r="I18" s="119">
        <v>5500</v>
      </c>
      <c r="J18" s="120"/>
      <c r="K18" s="121">
        <f>IF(OR($A18="",$B18=""),"",IF($J18&lt;&gt;"",$J18,IF($D18=本位币,1,IFERROR(LOOKUP(2,1/((汇率月份&lt;=$A18)*(INDEX(记账汇率区,0,MATCH($D18,汇率币种头,0))&lt;&gt;"")),INDEX(记账汇率区,0,MATCH($D18,汇率币种头,0))),""))))</f>
        <v>1800</v>
      </c>
      <c r="L18" s="122">
        <f t="shared" si="0"/>
        <v>-5500</v>
      </c>
      <c r="M18" s="123">
        <f t="shared" si="1"/>
        <v>-9900000</v>
      </c>
      <c r="N18" s="122">
        <f>IF($B18="","",ROUND(SUMIF(账户名,$B18,账户期初)+SUMIFS($L$6:L18,$B$6:B18,$B18),2))</f>
        <v>-3059759</v>
      </c>
      <c r="O18" s="123">
        <f>IF($B18="","",IFERROR(ROUND(INDEX(账户期初本位,MATCH($B18,账户名,0))+SUMIFS($M$6:M18,$B$6:B18,$B18),2),""))</f>
        <v>-5483132128</v>
      </c>
      <c r="P18" s="117" t="s">
        <v>48</v>
      </c>
      <c r="Q18" s="115"/>
      <c r="R18" s="115"/>
      <c r="S18" s="124" t="str">
        <f>IF($B18="","",IF(ISNA(MATCH($B18,账户名,0)),"※这个账户不在【参数设置】的账户档案里",IF($A18="","※没填日期，这一笔不会进任何月份的报表",IF(OR($A18&lt;起始月份,$A18&gt;EOMONTH(起始月份,15)),"△不在本账期（"&amp;TEXT(起始月份,"yyyy-mm")&amp;" ~ "&amp;TEXT(EOMONTH(起始月份,15),"yyyy-mm")&amp;"）内，报表里看不到",IF(AND($H18&lt;&gt;"",$I18&lt;&gt;""),"※收入和支出不能同时填",IF(AND(N($H18)=0,N($I18)=0),IF(ISNUMBER(SEARCH("【待补】",$R18&amp;"")),"△源数据不全（源表缺金额），请补充","※收入和支出都没填"),IF($E18="","※没填收支类别，分类报表会漏掉这一笔",IF(ISNA(MATCH($E18,类别表,0)),"※收支类别不在【参数设置】的清单里",IF($K18="","△"&amp;$D18&amp;" 还没填汇率，去【月度汇率】补上就自动算了",IF(ISNUMBER(SEARCH("【待补】",$R18&amp;"")),"△源数据不全（源表缺摘要或用途），请补充",IF(AND($F18="内部转账",$Q18=""),"△内部转账建议在「往来单位」写上对方账户",IF($N18&lt;0,"△这一笔之后该账户余额成负数了，核一下",""))))))))))))</f>
        <v>△这一笔之后该账户余额成负数了，核一下</v>
      </c>
    </row>
    <row r="19" ht="49.5" spans="1:19">
      <c r="A19" s="114">
        <v>45817</v>
      </c>
      <c r="B19" s="115" t="s">
        <v>20</v>
      </c>
      <c r="C19" s="116" t="str">
        <f>IF($B19="","",IFERROR(INDEX(账户银行,MATCH($B19,账户名,0)),""))</f>
        <v>现金</v>
      </c>
      <c r="D19" s="116" t="str">
        <f>IF($B19="","",IFERROR(INDEX(账户币种,MATCH($B19,账户名,0)),""))</f>
        <v>CNY</v>
      </c>
      <c r="E19" s="117" t="s">
        <v>41</v>
      </c>
      <c r="F19" s="116" t="str">
        <f>IF($E19="","",IFERROR(INDEX(类别属性,MATCH($E19,类别表,0)),""))</f>
        <v>内部转账</v>
      </c>
      <c r="G19" s="118" t="s">
        <v>49</v>
      </c>
      <c r="H19" s="119"/>
      <c r="I19" s="119">
        <v>11907</v>
      </c>
      <c r="J19" s="120"/>
      <c r="K19" s="121">
        <f>IF(OR($A19="",$B19=""),"",IF($J19&lt;&gt;"",$J19,IF($D19=本位币,1,IFERROR(LOOKUP(2,1/((汇率月份&lt;=$A19)*(INDEX(记账汇率区,0,MATCH($D19,汇率币种头,0))&lt;&gt;"")),INDEX(记账汇率区,0,MATCH($D19,汇率币种头,0))),""))))</f>
        <v>1800</v>
      </c>
      <c r="L19" s="122">
        <f t="shared" si="0"/>
        <v>-11907</v>
      </c>
      <c r="M19" s="123">
        <f t="shared" si="1"/>
        <v>-21432600</v>
      </c>
      <c r="N19" s="122">
        <f>IF($B19="","",ROUND(SUMIF(账户名,$B19,账户期初)+SUMIFS($L$6:L19,$B$6:B19,$B19),2))</f>
        <v>-3071666</v>
      </c>
      <c r="O19" s="123">
        <f>IF($B19="","",IFERROR(ROUND(INDEX(账户期初本位,MATCH($B19,账户名,0))+SUMIFS($M$6:M19,$B$6:B19,$B19),2),""))</f>
        <v>-5504564728</v>
      </c>
      <c r="P19" s="117" t="s">
        <v>43</v>
      </c>
      <c r="Q19" s="115" t="s">
        <v>50</v>
      </c>
      <c r="R19" s="115"/>
      <c r="S19" s="124" t="str">
        <f>IF($B19="","",IF(ISNA(MATCH($B19,账户名,0)),"※这个账户不在【参数设置】的账户档案里",IF($A19="","※没填日期，这一笔不会进任何月份的报表",IF(OR($A19&lt;起始月份,$A19&gt;EOMONTH(起始月份,15)),"△不在本账期（"&amp;TEXT(起始月份,"yyyy-mm")&amp;" ~ "&amp;TEXT(EOMONTH(起始月份,15),"yyyy-mm")&amp;"）内，报表里看不到",IF(AND($H19&lt;&gt;"",$I19&lt;&gt;""),"※收入和支出不能同时填",IF(AND(N($H19)=0,N($I19)=0),IF(ISNUMBER(SEARCH("【待补】",$R19&amp;"")),"△源数据不全（源表缺金额），请补充","※收入和支出都没填"),IF($E19="","※没填收支类别，分类报表会漏掉这一笔",IF(ISNA(MATCH($E19,类别表,0)),"※收支类别不在【参数设置】的清单里",IF($K19="","△"&amp;$D19&amp;" 还没填汇率，去【月度汇率】补上就自动算了",IF(ISNUMBER(SEARCH("【待补】",$R19&amp;"")),"△源数据不全（源表缺摘要或用途），请补充",IF(AND($F19="内部转账",$Q19=""),"△内部转账建议在「往来单位」写上对方账户",IF($N19&lt;0,"△这一笔之后该账户余额成负数了，核一下",""))))))))))))</f>
        <v>△这一笔之后该账户余额成负数了，核一下</v>
      </c>
    </row>
    <row r="20" ht="49.5" spans="1:19">
      <c r="A20" s="114">
        <v>45817</v>
      </c>
      <c r="B20" s="115" t="s">
        <v>34</v>
      </c>
      <c r="C20" s="116" t="str">
        <f>IF($B20="","",IFERROR(INDEX(账户银行,MATCH($B20,账户名,0)),""))</f>
        <v>现金</v>
      </c>
      <c r="D20" s="116" t="str">
        <f>IF($B20="","",IFERROR(INDEX(账户币种,MATCH($B20,账户名,0)),""))</f>
        <v>UZS</v>
      </c>
      <c r="E20" s="117" t="s">
        <v>41</v>
      </c>
      <c r="F20" s="116" t="str">
        <f>IF($E20="","",IFERROR(INDEX(类别属性,MATCH($E20,类别表,0)),""))</f>
        <v>内部转账</v>
      </c>
      <c r="G20" s="118" t="s">
        <v>51</v>
      </c>
      <c r="H20" s="119">
        <v>21432600</v>
      </c>
      <c r="I20" s="119"/>
      <c r="J20" s="120"/>
      <c r="K20" s="125">
        <f>IF(OR($A20="",$B20=""),"",IF($J20&lt;&gt;"",$J20,IF($D20=本位币,1,IFERROR(LOOKUP(2,1/((汇率月份&lt;=$A20)*(INDEX(记账汇率区,0,MATCH($D20,汇率币种头,0))&lt;&gt;"")),INDEX(记账汇率区,0,MATCH($D20,汇率币种头,0))),""))))</f>
        <v>1</v>
      </c>
      <c r="L20" s="123">
        <f t="shared" si="0"/>
        <v>21432600</v>
      </c>
      <c r="M20" s="123">
        <f t="shared" si="1"/>
        <v>21432600</v>
      </c>
      <c r="N20" s="123">
        <f>IF($B20="","",ROUND(SUMIF(账户名,$B20,账户期初)+SUMIFS($L$6:L20,$B$6:B20,$B20),2))</f>
        <v>58475300</v>
      </c>
      <c r="O20" s="123">
        <f>IF($B20="","",IFERROR(ROUND(INDEX(账户期初本位,MATCH($B20,账户名,0))+SUMIFS($M$6:M20,$B$6:B20,$B20),2),""))</f>
        <v>58475300</v>
      </c>
      <c r="P20" s="117" t="s">
        <v>43</v>
      </c>
      <c r="Q20" s="115" t="s">
        <v>50</v>
      </c>
      <c r="R20" s="115"/>
      <c r="S20" s="124" t="str">
        <f>IF($B20="","",IF(ISNA(MATCH($B20,账户名,0)),"※这个账户不在【参数设置】的账户档案里",IF($A20="","※没填日期，这一笔不会进任何月份的报表",IF(OR($A20&lt;起始月份,$A20&gt;EOMONTH(起始月份,15)),"△不在本账期（"&amp;TEXT(起始月份,"yyyy-mm")&amp;" ~ "&amp;TEXT(EOMONTH(起始月份,15),"yyyy-mm")&amp;"）内，报表里看不到",IF(AND($H20&lt;&gt;"",$I20&lt;&gt;""),"※收入和支出不能同时填",IF(AND(N($H20)=0,N($I20)=0),IF(ISNUMBER(SEARCH("【待补】",$R20&amp;"")),"△源数据不全（源表缺金额），请补充","※收入和支出都没填"),IF($E20="","※没填收支类别，分类报表会漏掉这一笔",IF(ISNA(MATCH($E20,类别表,0)),"※收支类别不在【参数设置】的清单里",IF($K20="","△"&amp;$D20&amp;" 还没填汇率，去【月度汇率】补上就自动算了",IF(ISNUMBER(SEARCH("【待补】",$R20&amp;"")),"△源数据不全（源表缺摘要或用途），请补充",IF(AND($F20="内部转账",$Q20=""),"△内部转账建议在「往来单位」写上对方账户",IF($N20&lt;0,"△这一笔之后该账户余额成负数了，核一下",""))))))))))))</f>
        <v/>
      </c>
    </row>
    <row r="21" ht="16.5" spans="1:19">
      <c r="A21" s="114">
        <v>45819</v>
      </c>
      <c r="B21" s="115" t="s">
        <v>34</v>
      </c>
      <c r="C21" s="116" t="str">
        <f>IF($B21="","",IFERROR(INDEX(账户银行,MATCH($B21,账户名,0)),""))</f>
        <v>现金</v>
      </c>
      <c r="D21" s="116" t="str">
        <f>IF($B21="","",IFERROR(INDEX(账户币种,MATCH($B21,账户名,0)),""))</f>
        <v>UZS</v>
      </c>
      <c r="E21" s="117" t="s">
        <v>52</v>
      </c>
      <c r="F21" s="116" t="str">
        <f>IF($E21="","",IFERROR(INDEX(类别属性,MATCH($E21,类别表,0)),""))</f>
        <v>支出</v>
      </c>
      <c r="G21" s="118" t="s">
        <v>53</v>
      </c>
      <c r="H21" s="119"/>
      <c r="I21" s="119">
        <v>300000</v>
      </c>
      <c r="J21" s="120"/>
      <c r="K21" s="125">
        <f>IF(OR($A21="",$B21=""),"",IF($J21&lt;&gt;"",$J21,IF($D21=本位币,1,IFERROR(LOOKUP(2,1/((汇率月份&lt;=$A21)*(INDEX(记账汇率区,0,MATCH($D21,汇率币种头,0))&lt;&gt;"")),INDEX(记账汇率区,0,MATCH($D21,汇率币种头,0))),""))))</f>
        <v>1</v>
      </c>
      <c r="L21" s="123">
        <f t="shared" si="0"/>
        <v>-300000</v>
      </c>
      <c r="M21" s="123">
        <f t="shared" si="1"/>
        <v>-300000</v>
      </c>
      <c r="N21" s="123">
        <f>IF($B21="","",ROUND(SUMIF(账户名,$B21,账户期初)+SUMIFS($L$6:L21,$B$6:B21,$B21),2))</f>
        <v>58175300</v>
      </c>
      <c r="O21" s="123">
        <f>IF($B21="","",IFERROR(ROUND(INDEX(账户期初本位,MATCH($B21,账户名,0))+SUMIFS($M$6:M21,$B$6:B21,$B21),2),""))</f>
        <v>58175300</v>
      </c>
      <c r="P21" s="117" t="s">
        <v>26</v>
      </c>
      <c r="Q21" s="115"/>
      <c r="R21" s="115"/>
      <c r="S21" s="124" t="str">
        <f>IF($B21="","",IF(ISNA(MATCH($B21,账户名,0)),"※这个账户不在【参数设置】的账户档案里",IF($A21="","※没填日期，这一笔不会进任何月份的报表",IF(OR($A21&lt;起始月份,$A21&gt;EOMONTH(起始月份,15)),"△不在本账期（"&amp;TEXT(起始月份,"yyyy-mm")&amp;" ~ "&amp;TEXT(EOMONTH(起始月份,15),"yyyy-mm")&amp;"）内，报表里看不到",IF(AND($H21&lt;&gt;"",$I21&lt;&gt;""),"※收入和支出不能同时填",IF(AND(N($H21)=0,N($I21)=0),IF(ISNUMBER(SEARCH("【待补】",$R21&amp;"")),"△源数据不全（源表缺金额），请补充","※收入和支出都没填"),IF($E21="","※没填收支类别，分类报表会漏掉这一笔",IF(ISNA(MATCH($E21,类别表,0)),"※收支类别不在【参数设置】的清单里",IF($K21="","△"&amp;$D21&amp;" 还没填汇率，去【月度汇率】补上就自动算了",IF(ISNUMBER(SEARCH("【待补】",$R21&amp;"")),"△源数据不全（源表缺摘要或用途），请补充",IF(AND($F21="内部转账",$Q21=""),"△内部转账建议在「往来单位」写上对方账户",IF($N21&lt;0,"△这一笔之后该账户余额成负数了，核一下",""))))))))))))</f>
        <v/>
      </c>
    </row>
    <row r="22" ht="49.5" spans="1:19">
      <c r="A22" s="114">
        <v>45819</v>
      </c>
      <c r="B22" s="115" t="s">
        <v>34</v>
      </c>
      <c r="C22" s="116" t="str">
        <f>IF($B22="","",IFERROR(INDEX(账户银行,MATCH($B22,账户名,0)),""))</f>
        <v>现金</v>
      </c>
      <c r="D22" s="116" t="str">
        <f>IF($B22="","",IFERROR(INDEX(账户币种,MATCH($B22,账户名,0)),""))</f>
        <v>UZS</v>
      </c>
      <c r="E22" s="117" t="s">
        <v>54</v>
      </c>
      <c r="F22" s="116" t="str">
        <f>IF($E22="","",IFERROR(INDEX(类别属性,MATCH($E22,类别表,0)),""))</f>
        <v>支出</v>
      </c>
      <c r="G22" s="118" t="s">
        <v>55</v>
      </c>
      <c r="H22" s="119"/>
      <c r="I22" s="119">
        <v>137000</v>
      </c>
      <c r="J22" s="120"/>
      <c r="K22" s="125">
        <f>IF(OR($A22="",$B22=""),"",IF($J22&lt;&gt;"",$J22,IF($D22=本位币,1,IFERROR(LOOKUP(2,1/((汇率月份&lt;=$A22)*(INDEX(记账汇率区,0,MATCH($D22,汇率币种头,0))&lt;&gt;"")),INDEX(记账汇率区,0,MATCH($D22,汇率币种头,0))),""))))</f>
        <v>1</v>
      </c>
      <c r="L22" s="123">
        <f t="shared" si="0"/>
        <v>-137000</v>
      </c>
      <c r="M22" s="123">
        <f t="shared" si="1"/>
        <v>-137000</v>
      </c>
      <c r="N22" s="123">
        <f>IF($B22="","",ROUND(SUMIF(账户名,$B22,账户期初)+SUMIFS($L$6:L22,$B$6:B22,$B22),2))</f>
        <v>58038300</v>
      </c>
      <c r="O22" s="123">
        <f>IF($B22="","",IFERROR(ROUND(INDEX(账户期初本位,MATCH($B22,账户名,0))+SUMIFS($M$6:M22,$B$6:B22,$B22),2),""))</f>
        <v>58038300</v>
      </c>
      <c r="P22" s="117" t="s">
        <v>48</v>
      </c>
      <c r="Q22" s="115"/>
      <c r="R22" s="115"/>
      <c r="S22" s="124" t="str">
        <f>IF($B22="","",IF(ISNA(MATCH($B22,账户名,0)),"※这个账户不在【参数设置】的账户档案里",IF($A22="","※没填日期，这一笔不会进任何月份的报表",IF(OR($A22&lt;起始月份,$A22&gt;EOMONTH(起始月份,15)),"△不在本账期（"&amp;TEXT(起始月份,"yyyy-mm")&amp;" ~ "&amp;TEXT(EOMONTH(起始月份,15),"yyyy-mm")&amp;"）内，报表里看不到",IF(AND($H22&lt;&gt;"",$I22&lt;&gt;""),"※收入和支出不能同时填",IF(AND(N($H22)=0,N($I22)=0),IF(ISNUMBER(SEARCH("【待补】",$R22&amp;"")),"△源数据不全（源表缺金额），请补充","※收入和支出都没填"),IF($E22="","※没填收支类别，分类报表会漏掉这一笔",IF(ISNA(MATCH($E22,类别表,0)),"※收支类别不在【参数设置】的清单里",IF($K22="","△"&amp;$D22&amp;" 还没填汇率，去【月度汇率】补上就自动算了",IF(ISNUMBER(SEARCH("【待补】",$R22&amp;"")),"△源数据不全（源表缺摘要或用途），请补充",IF(AND($F22="内部转账",$Q22=""),"△内部转账建议在「往来单位」写上对方账户",IF($N22&lt;0,"△这一笔之后该账户余额成负数了，核一下",""))))))))))))</f>
        <v/>
      </c>
    </row>
    <row r="23" ht="16.5" spans="1:19">
      <c r="A23" s="114">
        <v>45819</v>
      </c>
      <c r="B23" s="115" t="s">
        <v>34</v>
      </c>
      <c r="C23" s="116" t="str">
        <f>IF($B23="","",IFERROR(INDEX(账户银行,MATCH($B23,账户名,0)),""))</f>
        <v>现金</v>
      </c>
      <c r="D23" s="116" t="str">
        <f>IF($B23="","",IFERROR(INDEX(账户币种,MATCH($B23,账户名,0)),""))</f>
        <v>UZS</v>
      </c>
      <c r="E23" s="117" t="s">
        <v>38</v>
      </c>
      <c r="F23" s="116" t="str">
        <f>IF($E23="","",IFERROR(INDEX(类别属性,MATCH($E23,类别表,0)),""))</f>
        <v>支出</v>
      </c>
      <c r="G23" s="118" t="s">
        <v>56</v>
      </c>
      <c r="H23" s="119"/>
      <c r="I23" s="119">
        <v>200000</v>
      </c>
      <c r="J23" s="120"/>
      <c r="K23" s="125">
        <f>IF(OR($A23="",$B23=""),"",IF($J23&lt;&gt;"",$J23,IF($D23=本位币,1,IFERROR(LOOKUP(2,1/((汇率月份&lt;=$A23)*(INDEX(记账汇率区,0,MATCH($D23,汇率币种头,0))&lt;&gt;"")),INDEX(记账汇率区,0,MATCH($D23,汇率币种头,0))),""))))</f>
        <v>1</v>
      </c>
      <c r="L23" s="123">
        <f t="shared" si="0"/>
        <v>-200000</v>
      </c>
      <c r="M23" s="123">
        <f t="shared" si="1"/>
        <v>-200000</v>
      </c>
      <c r="N23" s="123">
        <f>IF($B23="","",ROUND(SUMIF(账户名,$B23,账户期初)+SUMIFS($L$6:L23,$B$6:B23,$B23),2))</f>
        <v>57838300</v>
      </c>
      <c r="O23" s="123">
        <f>IF($B23="","",IFERROR(ROUND(INDEX(账户期初本位,MATCH($B23,账户名,0))+SUMIFS($M$6:M23,$B$6:B23,$B23),2),""))</f>
        <v>57838300</v>
      </c>
      <c r="P23" s="117" t="s">
        <v>26</v>
      </c>
      <c r="Q23" s="115"/>
      <c r="R23" s="115"/>
      <c r="S23" s="124" t="str">
        <f>IF($B23="","",IF(ISNA(MATCH($B23,账户名,0)),"※这个账户不在【参数设置】的账户档案里",IF($A23="","※没填日期，这一笔不会进任何月份的报表",IF(OR($A23&lt;起始月份,$A23&gt;EOMONTH(起始月份,15)),"△不在本账期（"&amp;TEXT(起始月份,"yyyy-mm")&amp;" ~ "&amp;TEXT(EOMONTH(起始月份,15),"yyyy-mm")&amp;"）内，报表里看不到",IF(AND($H23&lt;&gt;"",$I23&lt;&gt;""),"※收入和支出不能同时填",IF(AND(N($H23)=0,N($I23)=0),IF(ISNUMBER(SEARCH("【待补】",$R23&amp;"")),"△源数据不全（源表缺金额），请补充","※收入和支出都没填"),IF($E23="","※没填收支类别，分类报表会漏掉这一笔",IF(ISNA(MATCH($E23,类别表,0)),"※收支类别不在【参数设置】的清单里",IF($K23="","△"&amp;$D23&amp;" 还没填汇率，去【月度汇率】补上就自动算了",IF(ISNUMBER(SEARCH("【待补】",$R23&amp;"")),"△源数据不全（源表缺摘要或用途），请补充",IF(AND($F23="内部转账",$Q23=""),"△内部转账建议在「往来单位」写上对方账户",IF($N23&lt;0,"△这一笔之后该账户余额成负数了，核一下",""))))))))))))</f>
        <v/>
      </c>
    </row>
    <row r="24" ht="33" spans="1:19">
      <c r="A24" s="114">
        <v>45820</v>
      </c>
      <c r="B24" s="115" t="s">
        <v>34</v>
      </c>
      <c r="C24" s="116" t="str">
        <f>IF($B24="","",IFERROR(INDEX(账户银行,MATCH($B24,账户名,0)),""))</f>
        <v>现金</v>
      </c>
      <c r="D24" s="116" t="str">
        <f>IF($B24="","",IFERROR(INDEX(账户币种,MATCH($B24,账户名,0)),""))</f>
        <v>UZS</v>
      </c>
      <c r="E24" s="117" t="s">
        <v>57</v>
      </c>
      <c r="F24" s="116" t="str">
        <f>IF($E24="","",IFERROR(INDEX(类别属性,MATCH($E24,类别表,0)),""))</f>
        <v>支出</v>
      </c>
      <c r="G24" s="118" t="s">
        <v>58</v>
      </c>
      <c r="H24" s="119"/>
      <c r="I24" s="119">
        <v>5000000</v>
      </c>
      <c r="J24" s="120"/>
      <c r="K24" s="125">
        <f>IF(OR($A24="",$B24=""),"",IF($J24&lt;&gt;"",$J24,IF($D24=本位币,1,IFERROR(LOOKUP(2,1/((汇率月份&lt;=$A24)*(INDEX(记账汇率区,0,MATCH($D24,汇率币种头,0))&lt;&gt;"")),INDEX(记账汇率区,0,MATCH($D24,汇率币种头,0))),""))))</f>
        <v>1</v>
      </c>
      <c r="L24" s="123">
        <f t="shared" si="0"/>
        <v>-5000000</v>
      </c>
      <c r="M24" s="123">
        <f t="shared" si="1"/>
        <v>-5000000</v>
      </c>
      <c r="N24" s="123">
        <f>IF($B24="","",ROUND(SUMIF(账户名,$B24,账户期初)+SUMIFS($L$6:L24,$B$6:B24,$B24),2))</f>
        <v>52838300</v>
      </c>
      <c r="O24" s="123">
        <f>IF($B24="","",IFERROR(ROUND(INDEX(账户期初本位,MATCH($B24,账户名,0))+SUMIFS($M$6:M24,$B$6:B24,$B24),2),""))</f>
        <v>52838300</v>
      </c>
      <c r="P24" s="117" t="s">
        <v>59</v>
      </c>
      <c r="Q24" s="115"/>
      <c r="R24" s="115"/>
      <c r="S24" s="124" t="str">
        <f>IF($B24="","",IF(ISNA(MATCH($B24,账户名,0)),"※这个账户不在【参数设置】的账户档案里",IF($A24="","※没填日期，这一笔不会进任何月份的报表",IF(OR($A24&lt;起始月份,$A24&gt;EOMONTH(起始月份,15)),"△不在本账期（"&amp;TEXT(起始月份,"yyyy-mm")&amp;" ~ "&amp;TEXT(EOMONTH(起始月份,15),"yyyy-mm")&amp;"）内，报表里看不到",IF(AND($H24&lt;&gt;"",$I24&lt;&gt;""),"※收入和支出不能同时填",IF(AND(N($H24)=0,N($I24)=0),IF(ISNUMBER(SEARCH("【待补】",$R24&amp;"")),"△源数据不全（源表缺金额），请补充","※收入和支出都没填"),IF($E24="","※没填收支类别，分类报表会漏掉这一笔",IF(ISNA(MATCH($E24,类别表,0)),"※收支类别不在【参数设置】的清单里",IF($K24="","△"&amp;$D24&amp;" 还没填汇率，去【月度汇率】补上就自动算了",IF(ISNUMBER(SEARCH("【待补】",$R24&amp;"")),"△源数据不全（源表缺摘要或用途），请补充",IF(AND($F24="内部转账",$Q24=""),"△内部转账建议在「往来单位」写上对方账户",IF($N24&lt;0,"△这一笔之后该账户余额成负数了，核一下",""))))))))))))</f>
        <v/>
      </c>
    </row>
    <row r="25" ht="33" spans="1:19">
      <c r="A25" s="114">
        <v>45821</v>
      </c>
      <c r="B25" s="115" t="s">
        <v>34</v>
      </c>
      <c r="C25" s="116" t="str">
        <f>IF($B25="","",IFERROR(INDEX(账户银行,MATCH($B25,账户名,0)),""))</f>
        <v>现金</v>
      </c>
      <c r="D25" s="116" t="str">
        <f>IF($B25="","",IFERROR(INDEX(账户币种,MATCH($B25,账户名,0)),""))</f>
        <v>UZS</v>
      </c>
      <c r="E25" s="117" t="s">
        <v>60</v>
      </c>
      <c r="F25" s="116" t="str">
        <f>IF($E25="","",IFERROR(INDEX(类别属性,MATCH($E25,类别表,0)),""))</f>
        <v>支出</v>
      </c>
      <c r="G25" s="118" t="s">
        <v>61</v>
      </c>
      <c r="H25" s="119"/>
      <c r="I25" s="119">
        <v>30000</v>
      </c>
      <c r="J25" s="120"/>
      <c r="K25" s="125">
        <f>IF(OR($A25="",$B25=""),"",IF($J25&lt;&gt;"",$J25,IF($D25=本位币,1,IFERROR(LOOKUP(2,1/((汇率月份&lt;=$A25)*(INDEX(记账汇率区,0,MATCH($D25,汇率币种头,0))&lt;&gt;"")),INDEX(记账汇率区,0,MATCH($D25,汇率币种头,0))),""))))</f>
        <v>1</v>
      </c>
      <c r="L25" s="123">
        <f t="shared" si="0"/>
        <v>-30000</v>
      </c>
      <c r="M25" s="123">
        <f t="shared" si="1"/>
        <v>-30000</v>
      </c>
      <c r="N25" s="123">
        <f>IF($B25="","",ROUND(SUMIF(账户名,$B25,账户期初)+SUMIFS($L$6:L25,$B$6:B25,$B25),2))</f>
        <v>52808300</v>
      </c>
      <c r="O25" s="123">
        <f>IF($B25="","",IFERROR(ROUND(INDEX(账户期初本位,MATCH($B25,账户名,0))+SUMIFS($M$6:M25,$B$6:B25,$B25),2),""))</f>
        <v>52808300</v>
      </c>
      <c r="P25" s="117" t="s">
        <v>43</v>
      </c>
      <c r="Q25" s="115"/>
      <c r="R25" s="115"/>
      <c r="S25" s="124" t="str">
        <f>IF($B25="","",IF(ISNA(MATCH($B25,账户名,0)),"※这个账户不在【参数设置】的账户档案里",IF($A25="","※没填日期，这一笔不会进任何月份的报表",IF(OR($A25&lt;起始月份,$A25&gt;EOMONTH(起始月份,15)),"△不在本账期（"&amp;TEXT(起始月份,"yyyy-mm")&amp;" ~ "&amp;TEXT(EOMONTH(起始月份,15),"yyyy-mm")&amp;"）内，报表里看不到",IF(AND($H25&lt;&gt;"",$I25&lt;&gt;""),"※收入和支出不能同时填",IF(AND(N($H25)=0,N($I25)=0),IF(ISNUMBER(SEARCH("【待补】",$R25&amp;"")),"△源数据不全（源表缺金额），请补充","※收入和支出都没填"),IF($E25="","※没填收支类别，分类报表会漏掉这一笔",IF(ISNA(MATCH($E25,类别表,0)),"※收支类别不在【参数设置】的清单里",IF($K25="","△"&amp;$D25&amp;" 还没填汇率，去【月度汇率】补上就自动算了",IF(ISNUMBER(SEARCH("【待补】",$R25&amp;"")),"△源数据不全（源表缺摘要或用途），请补充",IF(AND($F25="内部转账",$Q25=""),"△内部转账建议在「往来单位」写上对方账户",IF($N25&lt;0,"△这一笔之后该账户余额成负数了，核一下",""))))))))))))</f>
        <v/>
      </c>
    </row>
    <row r="26" ht="16.5" spans="1:19">
      <c r="A26" s="114">
        <v>45828</v>
      </c>
      <c r="B26" s="115" t="s">
        <v>20</v>
      </c>
      <c r="C26" s="116" t="str">
        <f>IF($B26="","",IFERROR(INDEX(账户银行,MATCH($B26,账户名,0)),""))</f>
        <v>现金</v>
      </c>
      <c r="D26" s="116" t="str">
        <f>IF($B26="","",IFERROR(INDEX(账户币种,MATCH($B26,账户名,0)),""))</f>
        <v>CNY</v>
      </c>
      <c r="E26" s="117" t="s">
        <v>62</v>
      </c>
      <c r="F26" s="116" t="str">
        <f>IF($E26="","",IFERROR(INDEX(类别属性,MATCH($E26,类别表,0)),""))</f>
        <v>支出</v>
      </c>
      <c r="G26" s="118" t="s">
        <v>63</v>
      </c>
      <c r="H26" s="119"/>
      <c r="I26" s="119">
        <v>1400</v>
      </c>
      <c r="J26" s="120"/>
      <c r="K26" s="121">
        <f>IF(OR($A26="",$B26=""),"",IF($J26&lt;&gt;"",$J26,IF($D26=本位币,1,IFERROR(LOOKUP(2,1/((汇率月份&lt;=$A26)*(INDEX(记账汇率区,0,MATCH($D26,汇率币种头,0))&lt;&gt;"")),INDEX(记账汇率区,0,MATCH($D26,汇率币种头,0))),""))))</f>
        <v>1800</v>
      </c>
      <c r="L26" s="122">
        <f t="shared" si="0"/>
        <v>-1400</v>
      </c>
      <c r="M26" s="123">
        <f t="shared" si="1"/>
        <v>-2520000</v>
      </c>
      <c r="N26" s="122">
        <f>IF($B26="","",ROUND(SUMIF(账户名,$B26,账户期初)+SUMIFS($L$6:L26,$B$6:B26,$B26),2))</f>
        <v>-3073066</v>
      </c>
      <c r="O26" s="123">
        <f>IF($B26="","",IFERROR(ROUND(INDEX(账户期初本位,MATCH($B26,账户名,0))+SUMIFS($M$6:M26,$B$6:B26,$B26),2),""))</f>
        <v>-5507084728</v>
      </c>
      <c r="P26" s="117" t="s">
        <v>26</v>
      </c>
      <c r="Q26" s="115" t="s">
        <v>64</v>
      </c>
      <c r="R26" s="115"/>
      <c r="S26" s="124" t="str">
        <f>IF($B26="","",IF(ISNA(MATCH($B26,账户名,0)),"※这个账户不在【参数设置】的账户档案里",IF($A26="","※没填日期，这一笔不会进任何月份的报表",IF(OR($A26&lt;起始月份,$A26&gt;EOMONTH(起始月份,15)),"△不在本账期（"&amp;TEXT(起始月份,"yyyy-mm")&amp;" ~ "&amp;TEXT(EOMONTH(起始月份,15),"yyyy-mm")&amp;"）内，报表里看不到",IF(AND($H26&lt;&gt;"",$I26&lt;&gt;""),"※收入和支出不能同时填",IF(AND(N($H26)=0,N($I26)=0),IF(ISNUMBER(SEARCH("【待补】",$R26&amp;"")),"△源数据不全（源表缺金额），请补充","※收入和支出都没填"),IF($E26="","※没填收支类别，分类报表会漏掉这一笔",IF(ISNA(MATCH($E26,类别表,0)),"※收支类别不在【参数设置】的清单里",IF($K26="","△"&amp;$D26&amp;" 还没填汇率，去【月度汇率】补上就自动算了",IF(ISNUMBER(SEARCH("【待补】",$R26&amp;"")),"△源数据不全（源表缺摘要或用途），请补充",IF(AND($F26="内部转账",$Q26=""),"△内部转账建议在「往来单位」写上对方账户",IF($N26&lt;0,"△这一笔之后该账户余额成负数了，核一下",""))))))))))))</f>
        <v>△这一笔之后该账户余额成负数了，核一下</v>
      </c>
    </row>
    <row r="27" ht="33" spans="1:19">
      <c r="A27" s="114">
        <v>45838</v>
      </c>
      <c r="B27" s="115" t="s">
        <v>34</v>
      </c>
      <c r="C27" s="116" t="str">
        <f>IF($B27="","",IFERROR(INDEX(账户银行,MATCH($B27,账户名,0)),""))</f>
        <v>现金</v>
      </c>
      <c r="D27" s="116" t="str">
        <f>IF($B27="","",IFERROR(INDEX(账户币种,MATCH($B27,账户名,0)),""))</f>
        <v>UZS</v>
      </c>
      <c r="E27" s="117" t="s">
        <v>57</v>
      </c>
      <c r="F27" s="116" t="str">
        <f>IF($E27="","",IFERROR(INDEX(类别属性,MATCH($E27,类别表,0)),""))</f>
        <v>支出</v>
      </c>
      <c r="G27" s="118" t="s">
        <v>65</v>
      </c>
      <c r="H27" s="119"/>
      <c r="I27" s="119">
        <v>1300000</v>
      </c>
      <c r="J27" s="120"/>
      <c r="K27" s="125">
        <f>IF(OR($A27="",$B27=""),"",IF($J27&lt;&gt;"",$J27,IF($D27=本位币,1,IFERROR(LOOKUP(2,1/((汇率月份&lt;=$A27)*(INDEX(记账汇率区,0,MATCH($D27,汇率币种头,0))&lt;&gt;"")),INDEX(记账汇率区,0,MATCH($D27,汇率币种头,0))),""))))</f>
        <v>1</v>
      </c>
      <c r="L27" s="123">
        <f t="shared" si="0"/>
        <v>-1300000</v>
      </c>
      <c r="M27" s="123">
        <f t="shared" si="1"/>
        <v>-1300000</v>
      </c>
      <c r="N27" s="123">
        <f>IF($B27="","",ROUND(SUMIF(账户名,$B27,账户期初)+SUMIFS($L$6:L27,$B$6:B27,$B27),2))</f>
        <v>51508300</v>
      </c>
      <c r="O27" s="123">
        <f>IF($B27="","",IFERROR(ROUND(INDEX(账户期初本位,MATCH($B27,账户名,0))+SUMIFS($M$6:M27,$B$6:B27,$B27),2),""))</f>
        <v>51508300</v>
      </c>
      <c r="P27" s="117" t="s">
        <v>59</v>
      </c>
      <c r="Q27" s="115" t="s">
        <v>66</v>
      </c>
      <c r="R27" s="115"/>
      <c r="S27" s="124" t="str">
        <f>IF($B27="","",IF(ISNA(MATCH($B27,账户名,0)),"※这个账户不在【参数设置】的账户档案里",IF($A27="","※没填日期，这一笔不会进任何月份的报表",IF(OR($A27&lt;起始月份,$A27&gt;EOMONTH(起始月份,15)),"△不在本账期（"&amp;TEXT(起始月份,"yyyy-mm")&amp;" ~ "&amp;TEXT(EOMONTH(起始月份,15),"yyyy-mm")&amp;"）内，报表里看不到",IF(AND($H27&lt;&gt;"",$I27&lt;&gt;""),"※收入和支出不能同时填",IF(AND(N($H27)=0,N($I27)=0),IF(ISNUMBER(SEARCH("【待补】",$R27&amp;"")),"△源数据不全（源表缺金额），请补充","※收入和支出都没填"),IF($E27="","※没填收支类别，分类报表会漏掉这一笔",IF(ISNA(MATCH($E27,类别表,0)),"※收支类别不在【参数设置】的清单里",IF($K27="","△"&amp;$D27&amp;" 还没填汇率，去【月度汇率】补上就自动算了",IF(ISNUMBER(SEARCH("【待补】",$R27&amp;"")),"△源数据不全（源表缺摘要或用途），请补充",IF(AND($F27="内部转账",$Q27=""),"△内部转账建议在「往来单位」写上对方账户",IF($N27&lt;0,"△这一笔之后该账户余额成负数了，核一下",""))))))))))))</f>
        <v/>
      </c>
    </row>
    <row r="28" ht="33" spans="1:19">
      <c r="A28" s="114">
        <v>45856</v>
      </c>
      <c r="B28" s="115" t="s">
        <v>20</v>
      </c>
      <c r="C28" s="116" t="str">
        <f>IF($B28="","",IFERROR(INDEX(账户银行,MATCH($B28,账户名,0)),""))</f>
        <v>现金</v>
      </c>
      <c r="D28" s="116" t="str">
        <f>IF($B28="","",IFERROR(INDEX(账户币种,MATCH($B28,账户名,0)),""))</f>
        <v>CNY</v>
      </c>
      <c r="E28" s="117" t="s">
        <v>24</v>
      </c>
      <c r="F28" s="116" t="str">
        <f>IF($E28="","",IFERROR(INDEX(类别属性,MATCH($E28,类别表,0)),""))</f>
        <v>支出</v>
      </c>
      <c r="G28" s="118" t="s">
        <v>67</v>
      </c>
      <c r="H28" s="119"/>
      <c r="I28" s="119">
        <v>22553</v>
      </c>
      <c r="J28" s="120"/>
      <c r="K28" s="121">
        <f>IF(OR($A28="",$B28=""),"",IF($J28&lt;&gt;"",$J28,IF($D28=本位币,1,IFERROR(LOOKUP(2,1/((汇率月份&lt;=$A28)*(INDEX(记账汇率区,0,MATCH($D28,汇率币种头,0))&lt;&gt;"")),INDEX(记账汇率区,0,MATCH($D28,汇率币种头,0))),""))))</f>
        <v>1756</v>
      </c>
      <c r="L28" s="122">
        <f t="shared" si="0"/>
        <v>-22553</v>
      </c>
      <c r="M28" s="123">
        <f t="shared" si="1"/>
        <v>-39603068</v>
      </c>
      <c r="N28" s="122">
        <f>IF($B28="","",ROUND(SUMIF(账户名,$B28,账户期初)+SUMIFS($L$6:L28,$B$6:B28,$B28),2))</f>
        <v>-3095619</v>
      </c>
      <c r="O28" s="123">
        <f>IF($B28="","",IFERROR(ROUND(INDEX(账户期初本位,MATCH($B28,账户名,0))+SUMIFS($M$6:M28,$B$6:B28,$B28),2),""))</f>
        <v>-5546687796</v>
      </c>
      <c r="P28" s="117" t="s">
        <v>26</v>
      </c>
      <c r="Q28" s="115" t="s">
        <v>68</v>
      </c>
      <c r="R28" s="115"/>
      <c r="S28" s="124" t="str">
        <f>IF($B28="","",IF(ISNA(MATCH($B28,账户名,0)),"※这个账户不在【参数设置】的账户档案里",IF($A28="","※没填日期，这一笔不会进任何月份的报表",IF(OR($A28&lt;起始月份,$A28&gt;EOMONTH(起始月份,15)),"△不在本账期（"&amp;TEXT(起始月份,"yyyy-mm")&amp;" ~ "&amp;TEXT(EOMONTH(起始月份,15),"yyyy-mm")&amp;"）内，报表里看不到",IF(AND($H28&lt;&gt;"",$I28&lt;&gt;""),"※收入和支出不能同时填",IF(AND(N($H28)=0,N($I28)=0),IF(ISNUMBER(SEARCH("【待补】",$R28&amp;"")),"△源数据不全（源表缺金额），请补充","※收入和支出都没填"),IF($E28="","※没填收支类别，分类报表会漏掉这一笔",IF(ISNA(MATCH($E28,类别表,0)),"※收支类别不在【参数设置】的清单里",IF($K28="","△"&amp;$D28&amp;" 还没填汇率，去【月度汇率】补上就自动算了",IF(ISNUMBER(SEARCH("【待补】",$R28&amp;"")),"△源数据不全（源表缺摘要或用途），请补充",IF(AND($F28="内部转账",$Q28=""),"△内部转账建议在「往来单位」写上对方账户",IF($N28&lt;0,"△这一笔之后该账户余额成负数了，核一下",""))))))))))))</f>
        <v>△这一笔之后该账户余额成负数了，核一下</v>
      </c>
    </row>
    <row r="29" ht="49.5" spans="1:19">
      <c r="A29" s="114">
        <v>45859</v>
      </c>
      <c r="B29" s="115" t="s">
        <v>34</v>
      </c>
      <c r="C29" s="116" t="str">
        <f>IF($B29="","",IFERROR(INDEX(账户银行,MATCH($B29,账户名,0)),""))</f>
        <v>现金</v>
      </c>
      <c r="D29" s="116" t="str">
        <f>IF($B29="","",IFERROR(INDEX(账户币种,MATCH($B29,账户名,0)),""))</f>
        <v>UZS</v>
      </c>
      <c r="E29" s="117" t="s">
        <v>41</v>
      </c>
      <c r="F29" s="116" t="str">
        <f>IF($E29="","",IFERROR(INDEX(类别属性,MATCH($E29,类别表,0)),""))</f>
        <v>内部转账</v>
      </c>
      <c r="G29" s="118" t="s">
        <v>69</v>
      </c>
      <c r="H29" s="119">
        <v>500000000</v>
      </c>
      <c r="I29" s="119"/>
      <c r="J29" s="120"/>
      <c r="K29" s="125">
        <f>IF(OR($A29="",$B29=""),"",IF($J29&lt;&gt;"",$J29,IF($D29=本位币,1,IFERROR(LOOKUP(2,1/((汇率月份&lt;=$A29)*(INDEX(记账汇率区,0,MATCH($D29,汇率币种头,0))&lt;&gt;"")),INDEX(记账汇率区,0,MATCH($D29,汇率币种头,0))),""))))</f>
        <v>1</v>
      </c>
      <c r="L29" s="123">
        <f t="shared" si="0"/>
        <v>500000000</v>
      </c>
      <c r="M29" s="123">
        <f t="shared" si="1"/>
        <v>500000000</v>
      </c>
      <c r="N29" s="123">
        <f>IF($B29="","",ROUND(SUMIF(账户名,$B29,账户期初)+SUMIFS($L$6:L29,$B$6:B29,$B29),2))</f>
        <v>551508300</v>
      </c>
      <c r="O29" s="123">
        <f>IF($B29="","",IFERROR(ROUND(INDEX(账户期初本位,MATCH($B29,账户名,0))+SUMIFS($M$6:M29,$B$6:B29,$B29),2),""))</f>
        <v>551508300</v>
      </c>
      <c r="P29" s="117" t="s">
        <v>43</v>
      </c>
      <c r="Q29" s="115"/>
      <c r="R29" s="115"/>
      <c r="S29" s="124" t="str">
        <f>IF($B29="","",IF(ISNA(MATCH($B29,账户名,0)),"※这个账户不在【参数设置】的账户档案里",IF($A29="","※没填日期，这一笔不会进任何月份的报表",IF(OR($A29&lt;起始月份,$A29&gt;EOMONTH(起始月份,15)),"△不在本账期（"&amp;TEXT(起始月份,"yyyy-mm")&amp;" ~ "&amp;TEXT(EOMONTH(起始月份,15),"yyyy-mm")&amp;"）内，报表里看不到",IF(AND($H29&lt;&gt;"",$I29&lt;&gt;""),"※收入和支出不能同时填",IF(AND(N($H29)=0,N($I29)=0),IF(ISNUMBER(SEARCH("【待补】",$R29&amp;"")),"△源数据不全（源表缺金额），请补充","※收入和支出都没填"),IF($E29="","※没填收支类别，分类报表会漏掉这一笔",IF(ISNA(MATCH($E29,类别表,0)),"※收支类别不在【参数设置】的清单里",IF($K29="","△"&amp;$D29&amp;" 还没填汇率，去【月度汇率】补上就自动算了",IF(ISNUMBER(SEARCH("【待补】",$R29&amp;"")),"△源数据不全（源表缺摘要或用途），请补充",IF(AND($F29="内部转账",$Q29=""),"△内部转账建议在「往来单位」写上对方账户",IF($N29&lt;0,"△这一笔之后该账户余额成负数了，核一下",""))))))))))))</f>
        <v>△内部转账建议在「往来单位」写上对方账户</v>
      </c>
    </row>
    <row r="30" ht="33" spans="1:19">
      <c r="A30" s="114">
        <v>45859</v>
      </c>
      <c r="B30" s="115" t="s">
        <v>34</v>
      </c>
      <c r="C30" s="116" t="str">
        <f>IF($B30="","",IFERROR(INDEX(账户银行,MATCH($B30,账户名,0)),""))</f>
        <v>现金</v>
      </c>
      <c r="D30" s="116" t="str">
        <f>IF($B30="","",IFERROR(INDEX(账户币种,MATCH($B30,账户名,0)),""))</f>
        <v>UZS</v>
      </c>
      <c r="E30" s="117" t="s">
        <v>57</v>
      </c>
      <c r="F30" s="116" t="str">
        <f>IF($E30="","",IFERROR(INDEX(类别属性,MATCH($E30,类别表,0)),""))</f>
        <v>支出</v>
      </c>
      <c r="G30" s="118" t="s">
        <v>70</v>
      </c>
      <c r="H30" s="119"/>
      <c r="I30" s="119">
        <v>200000</v>
      </c>
      <c r="J30" s="120"/>
      <c r="K30" s="125">
        <f>IF(OR($A30="",$B30=""),"",IF($J30&lt;&gt;"",$J30,IF($D30=本位币,1,IFERROR(LOOKUP(2,1/((汇率月份&lt;=$A30)*(INDEX(记账汇率区,0,MATCH($D30,汇率币种头,0))&lt;&gt;"")),INDEX(记账汇率区,0,MATCH($D30,汇率币种头,0))),""))))</f>
        <v>1</v>
      </c>
      <c r="L30" s="123">
        <f t="shared" si="0"/>
        <v>-200000</v>
      </c>
      <c r="M30" s="123">
        <f t="shared" si="1"/>
        <v>-200000</v>
      </c>
      <c r="N30" s="123">
        <f>IF($B30="","",ROUND(SUMIF(账户名,$B30,账户期初)+SUMIFS($L$6:L30,$B$6:B30,$B30),2))</f>
        <v>551308300</v>
      </c>
      <c r="O30" s="123">
        <f>IF($B30="","",IFERROR(ROUND(INDEX(账户期初本位,MATCH($B30,账户名,0))+SUMIFS($M$6:M30,$B$6:B30,$B30),2),""))</f>
        <v>551308300</v>
      </c>
      <c r="P30" s="117" t="s">
        <v>59</v>
      </c>
      <c r="Q30" s="115" t="s">
        <v>71</v>
      </c>
      <c r="R30" s="115"/>
      <c r="S30" s="124" t="str">
        <f>IF($B30="","",IF(ISNA(MATCH($B30,账户名,0)),"※这个账户不在【参数设置】的账户档案里",IF($A30="","※没填日期，这一笔不会进任何月份的报表",IF(OR($A30&lt;起始月份,$A30&gt;EOMONTH(起始月份,15)),"△不在本账期（"&amp;TEXT(起始月份,"yyyy-mm")&amp;" ~ "&amp;TEXT(EOMONTH(起始月份,15),"yyyy-mm")&amp;"）内，报表里看不到",IF(AND($H30&lt;&gt;"",$I30&lt;&gt;""),"※收入和支出不能同时填",IF(AND(N($H30)=0,N($I30)=0),IF(ISNUMBER(SEARCH("【待补】",$R30&amp;"")),"△源数据不全（源表缺金额），请补充","※收入和支出都没填"),IF($E30="","※没填收支类别，分类报表会漏掉这一笔",IF(ISNA(MATCH($E30,类别表,0)),"※收支类别不在【参数设置】的清单里",IF($K30="","△"&amp;$D30&amp;" 还没填汇率，去【月度汇率】补上就自动算了",IF(ISNUMBER(SEARCH("【待补】",$R30&amp;"")),"△源数据不全（源表缺摘要或用途），请补充",IF(AND($F30="内部转账",$Q30=""),"△内部转账建议在「往来单位」写上对方账户",IF($N30&lt;0,"△这一笔之后该账户余额成负数了，核一下",""))))))))))))</f>
        <v/>
      </c>
    </row>
    <row r="31" ht="49.5" spans="1:19">
      <c r="A31" s="114">
        <v>45860</v>
      </c>
      <c r="B31" s="115" t="s">
        <v>20</v>
      </c>
      <c r="C31" s="116" t="str">
        <f>IF($B31="","",IFERROR(INDEX(账户银行,MATCH($B31,账户名,0)),""))</f>
        <v>现金</v>
      </c>
      <c r="D31" s="116" t="str">
        <f>IF($B31="","",IFERROR(INDEX(账户币种,MATCH($B31,账户名,0)),""))</f>
        <v>CNY</v>
      </c>
      <c r="E31" s="117" t="s">
        <v>41</v>
      </c>
      <c r="F31" s="116" t="str">
        <f>IF($E31="","",IFERROR(INDEX(类别属性,MATCH($E31,类别表,0)),""))</f>
        <v>内部转账</v>
      </c>
      <c r="G31" s="118" t="s">
        <v>69</v>
      </c>
      <c r="H31" s="119"/>
      <c r="I31" s="119">
        <v>284738</v>
      </c>
      <c r="J31" s="120"/>
      <c r="K31" s="121">
        <f>IF(OR($A31="",$B31=""),"",IF($J31&lt;&gt;"",$J31,IF($D31=本位币,1,IFERROR(LOOKUP(2,1/((汇率月份&lt;=$A31)*(INDEX(记账汇率区,0,MATCH($D31,汇率币种头,0))&lt;&gt;"")),INDEX(记账汇率区,0,MATCH($D31,汇率币种头,0))),""))))</f>
        <v>1756</v>
      </c>
      <c r="L31" s="122">
        <f t="shared" si="0"/>
        <v>-284738</v>
      </c>
      <c r="M31" s="123">
        <f t="shared" si="1"/>
        <v>-499999928</v>
      </c>
      <c r="N31" s="122">
        <f>IF($B31="","",ROUND(SUMIF(账户名,$B31,账户期初)+SUMIFS($L$6:L31,$B$6:B31,$B31),2))</f>
        <v>-3380357</v>
      </c>
      <c r="O31" s="123">
        <f>IF($B31="","",IFERROR(ROUND(INDEX(账户期初本位,MATCH($B31,账户名,0))+SUMIFS($M$6:M31,$B$6:B31,$B31),2),""))</f>
        <v>-6046687724</v>
      </c>
      <c r="P31" s="117" t="s">
        <v>43</v>
      </c>
      <c r="Q31" s="115"/>
      <c r="R31" s="115"/>
      <c r="S31" s="124" t="str">
        <f>IF($B31="","",IF(ISNA(MATCH($B31,账户名,0)),"※这个账户不在【参数设置】的账户档案里",IF($A31="","※没填日期，这一笔不会进任何月份的报表",IF(OR($A31&lt;起始月份,$A31&gt;EOMONTH(起始月份,15)),"△不在本账期（"&amp;TEXT(起始月份,"yyyy-mm")&amp;" ~ "&amp;TEXT(EOMONTH(起始月份,15),"yyyy-mm")&amp;"）内，报表里看不到",IF(AND($H31&lt;&gt;"",$I31&lt;&gt;""),"※收入和支出不能同时填",IF(AND(N($H31)=0,N($I31)=0),IF(ISNUMBER(SEARCH("【待补】",$R31&amp;"")),"△源数据不全（源表缺金额），请补充","※收入和支出都没填"),IF($E31="","※没填收支类别，分类报表会漏掉这一笔",IF(ISNA(MATCH($E31,类别表,0)),"※收支类别不在【参数设置】的清单里",IF($K31="","△"&amp;$D31&amp;" 还没填汇率，去【月度汇率】补上就自动算了",IF(ISNUMBER(SEARCH("【待补】",$R31&amp;"")),"△源数据不全（源表缺摘要或用途），请补充",IF(AND($F31="内部转账",$Q31=""),"△内部转账建议在「往来单位」写上对方账户",IF($N31&lt;0,"△这一笔之后该账户余额成负数了，核一下",""))))))))))))</f>
        <v>△内部转账建议在「往来单位」写上对方账户</v>
      </c>
    </row>
    <row r="32" ht="33" spans="1:19">
      <c r="A32" s="114">
        <v>45866</v>
      </c>
      <c r="B32" s="115" t="s">
        <v>72</v>
      </c>
      <c r="C32" s="116" t="str">
        <f>IF($B32="","",IFERROR(INDEX(账户银行,MATCH($B32,账户名,0)),""))</f>
        <v>NBU银行</v>
      </c>
      <c r="D32" s="116" t="str">
        <f>IF($B32="","",IFERROR(INDEX(账户币种,MATCH($B32,账户名,0)),""))</f>
        <v>UZS</v>
      </c>
      <c r="E32" s="117" t="s">
        <v>60</v>
      </c>
      <c r="F32" s="116" t="str">
        <f>IF($E32="","",IFERROR(INDEX(类别属性,MATCH($E32,类别表,0)),""))</f>
        <v>支出</v>
      </c>
      <c r="G32" s="118" t="s">
        <v>73</v>
      </c>
      <c r="H32" s="119"/>
      <c r="I32" s="119">
        <v>80000</v>
      </c>
      <c r="J32" s="120"/>
      <c r="K32" s="125">
        <f>IF(OR($A32="",$B32=""),"",IF($J32&lt;&gt;"",$J32,IF($D32=本位币,1,IFERROR(LOOKUP(2,1/((汇率月份&lt;=$A32)*(INDEX(记账汇率区,0,MATCH($D32,汇率币种头,0))&lt;&gt;"")),INDEX(记账汇率区,0,MATCH($D32,汇率币种头,0))),""))))</f>
        <v>1</v>
      </c>
      <c r="L32" s="123">
        <f t="shared" si="0"/>
        <v>-80000</v>
      </c>
      <c r="M32" s="123">
        <f t="shared" si="1"/>
        <v>-80000</v>
      </c>
      <c r="N32" s="123">
        <f>IF($B32="","",ROUND(SUMIF(账户名,$B32,账户期初)+SUMIFS($L$6:L32,$B$6:B32,$B32),2))</f>
        <v>-80000</v>
      </c>
      <c r="O32" s="123">
        <f>IF($B32="","",IFERROR(ROUND(INDEX(账户期初本位,MATCH($B32,账户名,0))+SUMIFS($M$6:M32,$B$6:B32,$B32),2),""))</f>
        <v>-80000</v>
      </c>
      <c r="P32" s="117" t="s">
        <v>43</v>
      </c>
      <c r="Q32" s="115"/>
      <c r="R32" s="115"/>
      <c r="S32" s="124" t="str">
        <f>IF($B32="","",IF(ISNA(MATCH($B32,账户名,0)),"※这个账户不在【参数设置】的账户档案里",IF($A32="","※没填日期，这一笔不会进任何月份的报表",IF(OR($A32&lt;起始月份,$A32&gt;EOMONTH(起始月份,15)),"△不在本账期（"&amp;TEXT(起始月份,"yyyy-mm")&amp;" ~ "&amp;TEXT(EOMONTH(起始月份,15),"yyyy-mm")&amp;"）内，报表里看不到",IF(AND($H32&lt;&gt;"",$I32&lt;&gt;""),"※收入和支出不能同时填",IF(AND(N($H32)=0,N($I32)=0),IF(ISNUMBER(SEARCH("【待补】",$R32&amp;"")),"△源数据不全（源表缺金额），请补充","※收入和支出都没填"),IF($E32="","※没填收支类别，分类报表会漏掉这一笔",IF(ISNA(MATCH($E32,类别表,0)),"※收支类别不在【参数设置】的清单里",IF($K32="","△"&amp;$D32&amp;" 还没填汇率，去【月度汇率】补上就自动算了",IF(ISNUMBER(SEARCH("【待补】",$R32&amp;"")),"△源数据不全（源表缺摘要或用途），请补充",IF(AND($F32="内部转账",$Q32=""),"△内部转账建议在「往来单位」写上对方账户",IF($N32&lt;0,"△这一笔之后该账户余额成负数了，核一下",""))))))))))))</f>
        <v>△这一笔之后该账户余额成负数了，核一下</v>
      </c>
    </row>
    <row r="33" ht="33" spans="1:19">
      <c r="A33" s="114">
        <v>45866</v>
      </c>
      <c r="B33" s="115" t="s">
        <v>72</v>
      </c>
      <c r="C33" s="116" t="str">
        <f>IF($B33="","",IFERROR(INDEX(账户银行,MATCH($B33,账户名,0)),""))</f>
        <v>NBU银行</v>
      </c>
      <c r="D33" s="116" t="str">
        <f>IF($B33="","",IFERROR(INDEX(账户币种,MATCH($B33,账户名,0)),""))</f>
        <v>UZS</v>
      </c>
      <c r="E33" s="117" t="s">
        <v>74</v>
      </c>
      <c r="F33" s="116" t="str">
        <f>IF($E33="","",IFERROR(INDEX(类别属性,MATCH($E33,类别表,0)),""))</f>
        <v>收入</v>
      </c>
      <c r="G33" s="118" t="s">
        <v>75</v>
      </c>
      <c r="H33" s="119">
        <v>100000000</v>
      </c>
      <c r="I33" s="119"/>
      <c r="J33" s="120"/>
      <c r="K33" s="125">
        <f>IF(OR($A33="",$B33=""),"",IF($J33&lt;&gt;"",$J33,IF($D33=本位币,1,IFERROR(LOOKUP(2,1/((汇率月份&lt;=$A33)*(INDEX(记账汇率区,0,MATCH($D33,汇率币种头,0))&lt;&gt;"")),INDEX(记账汇率区,0,MATCH($D33,汇率币种头,0))),""))))</f>
        <v>1</v>
      </c>
      <c r="L33" s="123">
        <f t="shared" si="0"/>
        <v>100000000</v>
      </c>
      <c r="M33" s="123">
        <f t="shared" si="1"/>
        <v>100000000</v>
      </c>
      <c r="N33" s="123">
        <f>IF($B33="","",ROUND(SUMIF(账户名,$B33,账户期初)+SUMIFS($L$6:L33,$B$6:B33,$B33),2))</f>
        <v>99920000</v>
      </c>
      <c r="O33" s="123">
        <f>IF($B33="","",IFERROR(ROUND(INDEX(账户期初本位,MATCH($B33,账户名,0))+SUMIFS($M$6:M33,$B$6:B33,$B33),2),""))</f>
        <v>99920000</v>
      </c>
      <c r="P33" s="117" t="s">
        <v>76</v>
      </c>
      <c r="Q33" s="115" t="s">
        <v>68</v>
      </c>
      <c r="R33" s="115"/>
      <c r="S33" s="124" t="str">
        <f>IF($B33="","",IF(ISNA(MATCH($B33,账户名,0)),"※这个账户不在【参数设置】的账户档案里",IF($A33="","※没填日期，这一笔不会进任何月份的报表",IF(OR($A33&lt;起始月份,$A33&gt;EOMONTH(起始月份,15)),"△不在本账期（"&amp;TEXT(起始月份,"yyyy-mm")&amp;" ~ "&amp;TEXT(EOMONTH(起始月份,15),"yyyy-mm")&amp;"）内，报表里看不到",IF(AND($H33&lt;&gt;"",$I33&lt;&gt;""),"※收入和支出不能同时填",IF(AND(N($H33)=0,N($I33)=0),IF(ISNUMBER(SEARCH("【待补】",$R33&amp;"")),"△源数据不全（源表缺金额），请补充","※收入和支出都没填"),IF($E33="","※没填收支类别，分类报表会漏掉这一笔",IF(ISNA(MATCH($E33,类别表,0)),"※收支类别不在【参数设置】的清单里",IF($K33="","△"&amp;$D33&amp;" 还没填汇率，去【月度汇率】补上就自动算了",IF(ISNUMBER(SEARCH("【待补】",$R33&amp;"")),"△源数据不全（源表缺摘要或用途），请补充",IF(AND($F33="内部转账",$Q33=""),"△内部转账建议在「往来单位」写上对方账户",IF($N33&lt;0,"△这一笔之后该账户余额成负数了，核一下",""))))))))))))</f>
        <v/>
      </c>
    </row>
    <row r="34" ht="33" spans="1:19">
      <c r="A34" s="114">
        <v>45866</v>
      </c>
      <c r="B34" s="115" t="s">
        <v>34</v>
      </c>
      <c r="C34" s="116" t="str">
        <f>IF($B34="","",IFERROR(INDEX(账户银行,MATCH($B34,账户名,0)),""))</f>
        <v>现金</v>
      </c>
      <c r="D34" s="116" t="str">
        <f>IF($B34="","",IFERROR(INDEX(账户币种,MATCH($B34,账户名,0)),""))</f>
        <v>UZS</v>
      </c>
      <c r="E34" s="117" t="s">
        <v>77</v>
      </c>
      <c r="F34" s="116" t="str">
        <f>IF($E34="","",IFERROR(INDEX(类别属性,MATCH($E34,类别表,0)),""))</f>
        <v>内部转账</v>
      </c>
      <c r="G34" s="118" t="s">
        <v>78</v>
      </c>
      <c r="H34" s="119"/>
      <c r="I34" s="119">
        <v>100000000</v>
      </c>
      <c r="J34" s="120"/>
      <c r="K34" s="125">
        <f>IF(OR($A34="",$B34=""),"",IF($J34&lt;&gt;"",$J34,IF($D34=本位币,1,IFERROR(LOOKUP(2,1/((汇率月份&lt;=$A34)*(INDEX(记账汇率区,0,MATCH($D34,汇率币种头,0))&lt;&gt;"")),INDEX(记账汇率区,0,MATCH($D34,汇率币种头,0))),""))))</f>
        <v>1</v>
      </c>
      <c r="L34" s="123">
        <f t="shared" si="0"/>
        <v>-100000000</v>
      </c>
      <c r="M34" s="123">
        <f t="shared" si="1"/>
        <v>-100000000</v>
      </c>
      <c r="N34" s="123">
        <f>IF($B34="","",ROUND(SUMIF(账户名,$B34,账户期初)+SUMIFS($L$6:L34,$B$6:B34,$B34),2))</f>
        <v>451308300</v>
      </c>
      <c r="O34" s="123">
        <f>IF($B34="","",IFERROR(ROUND(INDEX(账户期初本位,MATCH($B34,账户名,0))+SUMIFS($M$6:M34,$B$6:B34,$B34),2),""))</f>
        <v>451308300</v>
      </c>
      <c r="P34" s="117" t="s">
        <v>43</v>
      </c>
      <c r="Q34" s="115"/>
      <c r="R34" s="115"/>
      <c r="S34" s="124" t="str">
        <f>IF($B34="","",IF(ISNA(MATCH($B34,账户名,0)),"※这个账户不在【参数设置】的账户档案里",IF($A34="","※没填日期，这一笔不会进任何月份的报表",IF(OR($A34&lt;起始月份,$A34&gt;EOMONTH(起始月份,15)),"△不在本账期（"&amp;TEXT(起始月份,"yyyy-mm")&amp;" ~ "&amp;TEXT(EOMONTH(起始月份,15),"yyyy-mm")&amp;"）内，报表里看不到",IF(AND($H34&lt;&gt;"",$I34&lt;&gt;""),"※收入和支出不能同时填",IF(AND(N($H34)=0,N($I34)=0),IF(ISNUMBER(SEARCH("【待补】",$R34&amp;"")),"△源数据不全（源表缺金额），请补充","※收入和支出都没填"),IF($E34="","※没填收支类别，分类报表会漏掉这一笔",IF(ISNA(MATCH($E34,类别表,0)),"※收支类别不在【参数设置】的清单里",IF($K34="","△"&amp;$D34&amp;" 还没填汇率，去【月度汇率】补上就自动算了",IF(ISNUMBER(SEARCH("【待补】",$R34&amp;"")),"△源数据不全（源表缺摘要或用途），请补充",IF(AND($F34="内部转账",$Q34=""),"△内部转账建议在「往来单位」写上对方账户",IF($N34&lt;0,"△这一笔之后该账户余额成负数了，核一下",""))))))))))))</f>
        <v>△内部转账建议在「往来单位」写上对方账户</v>
      </c>
    </row>
    <row r="35" ht="33" spans="1:19">
      <c r="A35" s="114">
        <v>45867</v>
      </c>
      <c r="B35" s="115" t="s">
        <v>34</v>
      </c>
      <c r="C35" s="116" t="str">
        <f>IF($B35="","",IFERROR(INDEX(账户银行,MATCH($B35,账户名,0)),""))</f>
        <v>现金</v>
      </c>
      <c r="D35" s="116" t="str">
        <f>IF($B35="","",IFERROR(INDEX(账户币种,MATCH($B35,账户名,0)),""))</f>
        <v>UZS</v>
      </c>
      <c r="E35" s="117" t="s">
        <v>46</v>
      </c>
      <c r="F35" s="116" t="str">
        <f>IF($E35="","",IFERROR(INDEX(类别属性,MATCH($E35,类别表,0)),""))</f>
        <v>支出</v>
      </c>
      <c r="G35" s="118" t="s">
        <v>79</v>
      </c>
      <c r="H35" s="119"/>
      <c r="I35" s="119">
        <v>13700000</v>
      </c>
      <c r="J35" s="120"/>
      <c r="K35" s="125">
        <f>IF(OR($A35="",$B35=""),"",IF($J35&lt;&gt;"",$J35,IF($D35=本位币,1,IFERROR(LOOKUP(2,1/((汇率月份&lt;=$A35)*(INDEX(记账汇率区,0,MATCH($D35,汇率币种头,0))&lt;&gt;"")),INDEX(记账汇率区,0,MATCH($D35,汇率币种头,0))),""))))</f>
        <v>1</v>
      </c>
      <c r="L35" s="123">
        <f t="shared" si="0"/>
        <v>-13700000</v>
      </c>
      <c r="M35" s="123">
        <f t="shared" si="1"/>
        <v>-13700000</v>
      </c>
      <c r="N35" s="123">
        <f>IF($B35="","",ROUND(SUMIF(账户名,$B35,账户期初)+SUMIFS($L$6:L35,$B$6:B35,$B35),2))</f>
        <v>437608300</v>
      </c>
      <c r="O35" s="123">
        <f>IF($B35="","",IFERROR(ROUND(INDEX(账户期初本位,MATCH($B35,账户名,0))+SUMIFS($M$6:M35,$B$6:B35,$B35),2),""))</f>
        <v>437608300</v>
      </c>
      <c r="P35" s="117" t="s">
        <v>48</v>
      </c>
      <c r="Q35" s="115"/>
      <c r="R35" s="115"/>
      <c r="S35" s="124" t="str">
        <f>IF($B35="","",IF(ISNA(MATCH($B35,账户名,0)),"※这个账户不在【参数设置】的账户档案里",IF($A35="","※没填日期，这一笔不会进任何月份的报表",IF(OR($A35&lt;起始月份,$A35&gt;EOMONTH(起始月份,15)),"△不在本账期（"&amp;TEXT(起始月份,"yyyy-mm")&amp;" ~ "&amp;TEXT(EOMONTH(起始月份,15),"yyyy-mm")&amp;"）内，报表里看不到",IF(AND($H35&lt;&gt;"",$I35&lt;&gt;""),"※收入和支出不能同时填",IF(AND(N($H35)=0,N($I35)=0),IF(ISNUMBER(SEARCH("【待补】",$R35&amp;"")),"△源数据不全（源表缺金额），请补充","※收入和支出都没填"),IF($E35="","※没填收支类别，分类报表会漏掉这一笔",IF(ISNA(MATCH($E35,类别表,0)),"※收支类别不在【参数设置】的清单里",IF($K35="","△"&amp;$D35&amp;" 还没填汇率，去【月度汇率】补上就自动算了",IF(ISNUMBER(SEARCH("【待补】",$R35&amp;"")),"△源数据不全（源表缺摘要或用途），请补充",IF(AND($F35="内部转账",$Q35=""),"△内部转账建议在「往来单位」写上对方账户",IF($N35&lt;0,"△这一笔之后该账户余额成负数了，核一下",""))))))))))))</f>
        <v/>
      </c>
    </row>
    <row r="36" ht="16.5" spans="1:19">
      <c r="A36" s="114">
        <v>45867</v>
      </c>
      <c r="B36" s="115" t="s">
        <v>34</v>
      </c>
      <c r="C36" s="116" t="str">
        <f>IF($B36="","",IFERROR(INDEX(账户银行,MATCH($B36,账户名,0)),""))</f>
        <v>现金</v>
      </c>
      <c r="D36" s="116" t="str">
        <f>IF($B36="","",IFERROR(INDEX(账户币种,MATCH($B36,账户名,0)),""))</f>
        <v>UZS</v>
      </c>
      <c r="E36" s="117" t="s">
        <v>80</v>
      </c>
      <c r="F36" s="116" t="str">
        <f>IF($E36="","",IFERROR(INDEX(类别属性,MATCH($E36,类别表,0)),""))</f>
        <v>支出</v>
      </c>
      <c r="G36" s="118" t="s">
        <v>81</v>
      </c>
      <c r="H36" s="119"/>
      <c r="I36" s="119">
        <v>54000</v>
      </c>
      <c r="J36" s="120"/>
      <c r="K36" s="125">
        <f>IF(OR($A36="",$B36=""),"",IF($J36&lt;&gt;"",$J36,IF($D36=本位币,1,IFERROR(LOOKUP(2,1/((汇率月份&lt;=$A36)*(INDEX(记账汇率区,0,MATCH($D36,汇率币种头,0))&lt;&gt;"")),INDEX(记账汇率区,0,MATCH($D36,汇率币种头,0))),""))))</f>
        <v>1</v>
      </c>
      <c r="L36" s="123">
        <f t="shared" si="0"/>
        <v>-54000</v>
      </c>
      <c r="M36" s="123">
        <f t="shared" si="1"/>
        <v>-54000</v>
      </c>
      <c r="N36" s="123">
        <f>IF($B36="","",ROUND(SUMIF(账户名,$B36,账户期初)+SUMIFS($L$6:L36,$B$6:B36,$B36),2))</f>
        <v>437554300</v>
      </c>
      <c r="O36" s="123">
        <f>IF($B36="","",IFERROR(ROUND(INDEX(账户期初本位,MATCH($B36,账户名,0))+SUMIFS($M$6:M36,$B$6:B36,$B36),2),""))</f>
        <v>437554300</v>
      </c>
      <c r="P36" s="117" t="s">
        <v>26</v>
      </c>
      <c r="Q36" s="115"/>
      <c r="R36" s="115"/>
      <c r="S36" s="124" t="str">
        <f>IF($B36="","",IF(ISNA(MATCH($B36,账户名,0)),"※这个账户不在【参数设置】的账户档案里",IF($A36="","※没填日期，这一笔不会进任何月份的报表",IF(OR($A36&lt;起始月份,$A36&gt;EOMONTH(起始月份,15)),"△不在本账期（"&amp;TEXT(起始月份,"yyyy-mm")&amp;" ~ "&amp;TEXT(EOMONTH(起始月份,15),"yyyy-mm")&amp;"）内，报表里看不到",IF(AND($H36&lt;&gt;"",$I36&lt;&gt;""),"※收入和支出不能同时填",IF(AND(N($H36)=0,N($I36)=0),IF(ISNUMBER(SEARCH("【待补】",$R36&amp;"")),"△源数据不全（源表缺金额），请补充","※收入和支出都没填"),IF($E36="","※没填收支类别，分类报表会漏掉这一笔",IF(ISNA(MATCH($E36,类别表,0)),"※收支类别不在【参数设置】的清单里",IF($K36="","△"&amp;$D36&amp;" 还没填汇率，去【月度汇率】补上就自动算了",IF(ISNUMBER(SEARCH("【待补】",$R36&amp;"")),"△源数据不全（源表缺摘要或用途），请补充",IF(AND($F36="内部转账",$Q36=""),"△内部转账建议在「往来单位」写上对方账户",IF($N36&lt;0,"△这一笔之后该账户余额成负数了，核一下",""))))))))))))</f>
        <v/>
      </c>
    </row>
    <row r="37" ht="16.5" spans="1:19">
      <c r="A37" s="114">
        <v>45867</v>
      </c>
      <c r="B37" s="115" t="s">
        <v>34</v>
      </c>
      <c r="C37" s="116" t="str">
        <f>IF($B37="","",IFERROR(INDEX(账户银行,MATCH($B37,账户名,0)),""))</f>
        <v>现金</v>
      </c>
      <c r="D37" s="116" t="str">
        <f>IF($B37="","",IFERROR(INDEX(账户币种,MATCH($B37,账户名,0)),""))</f>
        <v>UZS</v>
      </c>
      <c r="E37" s="117" t="s">
        <v>21</v>
      </c>
      <c r="F37" s="116" t="str">
        <f>IF($E37="","",IFERROR(INDEX(类别属性,MATCH($E37,类别表,0)),""))</f>
        <v>支出</v>
      </c>
      <c r="G37" s="118" t="s">
        <v>82</v>
      </c>
      <c r="H37" s="119"/>
      <c r="I37" s="119">
        <v>4000000</v>
      </c>
      <c r="J37" s="120"/>
      <c r="K37" s="125">
        <f>IF(OR($A37="",$B37=""),"",IF($J37&lt;&gt;"",$J37,IF($D37=本位币,1,IFERROR(LOOKUP(2,1/((汇率月份&lt;=$A37)*(INDEX(记账汇率区,0,MATCH($D37,汇率币种头,0))&lt;&gt;"")),INDEX(记账汇率区,0,MATCH($D37,汇率币种头,0))),""))))</f>
        <v>1</v>
      </c>
      <c r="L37" s="123">
        <f t="shared" si="0"/>
        <v>-4000000</v>
      </c>
      <c r="M37" s="123">
        <f t="shared" si="1"/>
        <v>-4000000</v>
      </c>
      <c r="N37" s="123">
        <f>IF($B37="","",ROUND(SUMIF(账户名,$B37,账户期初)+SUMIFS($L$6:L37,$B$6:B37,$B37),2))</f>
        <v>433554300</v>
      </c>
      <c r="O37" s="123">
        <f>IF($B37="","",IFERROR(ROUND(INDEX(账户期初本位,MATCH($B37,账户名,0))+SUMIFS($M$6:M37,$B$6:B37,$B37),2),""))</f>
        <v>433554300</v>
      </c>
      <c r="P37" s="117" t="s">
        <v>23</v>
      </c>
      <c r="Q37" s="115"/>
      <c r="R37" s="115"/>
      <c r="S37" s="124" t="str">
        <f>IF($B37="","",IF(ISNA(MATCH($B37,账户名,0)),"※这个账户不在【参数设置】的账户档案里",IF($A37="","※没填日期，这一笔不会进任何月份的报表",IF(OR($A37&lt;起始月份,$A37&gt;EOMONTH(起始月份,15)),"△不在本账期（"&amp;TEXT(起始月份,"yyyy-mm")&amp;" ~ "&amp;TEXT(EOMONTH(起始月份,15),"yyyy-mm")&amp;"）内，报表里看不到",IF(AND($H37&lt;&gt;"",$I37&lt;&gt;""),"※收入和支出不能同时填",IF(AND(N($H37)=0,N($I37)=0),IF(ISNUMBER(SEARCH("【待补】",$R37&amp;"")),"△源数据不全（源表缺金额），请补充","※收入和支出都没填"),IF($E37="","※没填收支类别，分类报表会漏掉这一笔",IF(ISNA(MATCH($E37,类别表,0)),"※收支类别不在【参数设置】的清单里",IF($K37="","△"&amp;$D37&amp;" 还没填汇率，去【月度汇率】补上就自动算了",IF(ISNUMBER(SEARCH("【待补】",$R37&amp;"")),"△源数据不全（源表缺摘要或用途），请补充",IF(AND($F37="内部转账",$Q37=""),"△内部转账建议在「往来单位」写上对方账户",IF($N37&lt;0,"△这一笔之后该账户余额成负数了，核一下",""))))))))))))</f>
        <v/>
      </c>
    </row>
    <row r="38" ht="16.5" spans="1:19">
      <c r="A38" s="114">
        <v>45867</v>
      </c>
      <c r="B38" s="115" t="s">
        <v>34</v>
      </c>
      <c r="C38" s="116" t="str">
        <f>IF($B38="","",IFERROR(INDEX(账户银行,MATCH($B38,账户名,0)),""))</f>
        <v>现金</v>
      </c>
      <c r="D38" s="116" t="str">
        <f>IF($B38="","",IFERROR(INDEX(账户币种,MATCH($B38,账户名,0)),""))</f>
        <v>UZS</v>
      </c>
      <c r="E38" s="117" t="s">
        <v>44</v>
      </c>
      <c r="F38" s="116" t="str">
        <f>IF($E38="","",IFERROR(INDEX(类别属性,MATCH($E38,类别表,0)),""))</f>
        <v>支出</v>
      </c>
      <c r="G38" s="118" t="s">
        <v>83</v>
      </c>
      <c r="H38" s="119"/>
      <c r="I38" s="119">
        <v>400000</v>
      </c>
      <c r="J38" s="120"/>
      <c r="K38" s="125">
        <f>IF(OR($A38="",$B38=""),"",IF($J38&lt;&gt;"",$J38,IF($D38=本位币,1,IFERROR(LOOKUP(2,1/((汇率月份&lt;=$A38)*(INDEX(记账汇率区,0,MATCH($D38,汇率币种头,0))&lt;&gt;"")),INDEX(记账汇率区,0,MATCH($D38,汇率币种头,0))),""))))</f>
        <v>1</v>
      </c>
      <c r="L38" s="123">
        <f t="shared" si="0"/>
        <v>-400000</v>
      </c>
      <c r="M38" s="123">
        <f t="shared" si="1"/>
        <v>-400000</v>
      </c>
      <c r="N38" s="123">
        <f>IF($B38="","",ROUND(SUMIF(账户名,$B38,账户期初)+SUMIFS($L$6:L38,$B$6:B38,$B38),2))</f>
        <v>433154300</v>
      </c>
      <c r="O38" s="123">
        <f>IF($B38="","",IFERROR(ROUND(INDEX(账户期初本位,MATCH($B38,账户名,0))+SUMIFS($M$6:M38,$B$6:B38,$B38),2),""))</f>
        <v>433154300</v>
      </c>
      <c r="P38" s="117" t="s">
        <v>26</v>
      </c>
      <c r="Q38" s="115"/>
      <c r="R38" s="115"/>
      <c r="S38" s="124" t="str">
        <f>IF($B38="","",IF(ISNA(MATCH($B38,账户名,0)),"※这个账户不在【参数设置】的账户档案里",IF($A38="","※没填日期，这一笔不会进任何月份的报表",IF(OR($A38&lt;起始月份,$A38&gt;EOMONTH(起始月份,15)),"△不在本账期（"&amp;TEXT(起始月份,"yyyy-mm")&amp;" ~ "&amp;TEXT(EOMONTH(起始月份,15),"yyyy-mm")&amp;"）内，报表里看不到",IF(AND($H38&lt;&gt;"",$I38&lt;&gt;""),"※收入和支出不能同时填",IF(AND(N($H38)=0,N($I38)=0),IF(ISNUMBER(SEARCH("【待补】",$R38&amp;"")),"△源数据不全（源表缺金额），请补充","※收入和支出都没填"),IF($E38="","※没填收支类别，分类报表会漏掉这一笔",IF(ISNA(MATCH($E38,类别表,0)),"※收支类别不在【参数设置】的清单里",IF($K38="","△"&amp;$D38&amp;" 还没填汇率，去【月度汇率】补上就自动算了",IF(ISNUMBER(SEARCH("【待补】",$R38&amp;"")),"△源数据不全（源表缺摘要或用途），请补充",IF(AND($F38="内部转账",$Q38=""),"△内部转账建议在「往来单位」写上对方账户",IF($N38&lt;0,"△这一笔之后该账户余额成负数了，核一下",""))))))))))))</f>
        <v/>
      </c>
    </row>
    <row r="39" ht="33" spans="1:19">
      <c r="A39" s="114">
        <v>45867</v>
      </c>
      <c r="B39" s="115" t="s">
        <v>34</v>
      </c>
      <c r="C39" s="116" t="str">
        <f>IF($B39="","",IFERROR(INDEX(账户银行,MATCH($B39,账户名,0)),""))</f>
        <v>现金</v>
      </c>
      <c r="D39" s="116" t="str">
        <f>IF($B39="","",IFERROR(INDEX(账户币种,MATCH($B39,账户名,0)),""))</f>
        <v>UZS</v>
      </c>
      <c r="E39" s="117" t="s">
        <v>84</v>
      </c>
      <c r="F39" s="116" t="str">
        <f>IF($E39="","",IFERROR(INDEX(类别属性,MATCH($E39,类别表,0)),""))</f>
        <v>支出</v>
      </c>
      <c r="G39" s="118" t="s">
        <v>85</v>
      </c>
      <c r="H39" s="119"/>
      <c r="I39" s="119">
        <v>265000</v>
      </c>
      <c r="J39" s="120"/>
      <c r="K39" s="125">
        <f>IF(OR($A39="",$B39=""),"",IF($J39&lt;&gt;"",$J39,IF($D39=本位币,1,IFERROR(LOOKUP(2,1/((汇率月份&lt;=$A39)*(INDEX(记账汇率区,0,MATCH($D39,汇率币种头,0))&lt;&gt;"")),INDEX(记账汇率区,0,MATCH($D39,汇率币种头,0))),""))))</f>
        <v>1</v>
      </c>
      <c r="L39" s="123">
        <f t="shared" si="0"/>
        <v>-265000</v>
      </c>
      <c r="M39" s="123">
        <f t="shared" si="1"/>
        <v>-265000</v>
      </c>
      <c r="N39" s="123">
        <f>IF($B39="","",ROUND(SUMIF(账户名,$B39,账户期初)+SUMIFS($L$6:L39,$B$6:B39,$B39),2))</f>
        <v>432889300</v>
      </c>
      <c r="O39" s="123">
        <f>IF($B39="","",IFERROR(ROUND(INDEX(账户期初本位,MATCH($B39,账户名,0))+SUMIFS($M$6:M39,$B$6:B39,$B39),2),""))</f>
        <v>432889300</v>
      </c>
      <c r="P39" s="117" t="s">
        <v>48</v>
      </c>
      <c r="Q39" s="115"/>
      <c r="R39" s="115"/>
      <c r="S39" s="124" t="str">
        <f>IF($B39="","",IF(ISNA(MATCH($B39,账户名,0)),"※这个账户不在【参数设置】的账户档案里",IF($A39="","※没填日期，这一笔不会进任何月份的报表",IF(OR($A39&lt;起始月份,$A39&gt;EOMONTH(起始月份,15)),"△不在本账期（"&amp;TEXT(起始月份,"yyyy-mm")&amp;" ~ "&amp;TEXT(EOMONTH(起始月份,15),"yyyy-mm")&amp;"）内，报表里看不到",IF(AND($H39&lt;&gt;"",$I39&lt;&gt;""),"※收入和支出不能同时填",IF(AND(N($H39)=0,N($I39)=0),IF(ISNUMBER(SEARCH("【待补】",$R39&amp;"")),"△源数据不全（源表缺金额），请补充","※收入和支出都没填"),IF($E39="","※没填收支类别，分类报表会漏掉这一笔",IF(ISNA(MATCH($E39,类别表,0)),"※收支类别不在【参数设置】的清单里",IF($K39="","△"&amp;$D39&amp;" 还没填汇率，去【月度汇率】补上就自动算了",IF(ISNUMBER(SEARCH("【待补】",$R39&amp;"")),"△源数据不全（源表缺摘要或用途），请补充",IF(AND($F39="内部转账",$Q39=""),"△内部转账建议在「往来单位」写上对方账户",IF($N39&lt;0,"△这一笔之后该账户余额成负数了，核一下",""))))))))))))</f>
        <v/>
      </c>
    </row>
    <row r="40" ht="16.5" spans="1:19">
      <c r="A40" s="114">
        <v>45867</v>
      </c>
      <c r="B40" s="115" t="s">
        <v>34</v>
      </c>
      <c r="C40" s="116" t="str">
        <f>IF($B40="","",IFERROR(INDEX(账户银行,MATCH($B40,账户名,0)),""))</f>
        <v>现金</v>
      </c>
      <c r="D40" s="116" t="str">
        <f>IF($B40="","",IFERROR(INDEX(账户币种,MATCH($B40,账户名,0)),""))</f>
        <v>UZS</v>
      </c>
      <c r="E40" s="117" t="s">
        <v>86</v>
      </c>
      <c r="F40" s="116" t="str">
        <f>IF($E40="","",IFERROR(INDEX(类别属性,MATCH($E40,类别表,0)),""))</f>
        <v>支出</v>
      </c>
      <c r="G40" s="118" t="s">
        <v>87</v>
      </c>
      <c r="H40" s="119"/>
      <c r="I40" s="119">
        <v>1840300</v>
      </c>
      <c r="J40" s="120"/>
      <c r="K40" s="125">
        <f>IF(OR($A40="",$B40=""),"",IF($J40&lt;&gt;"",$J40,IF($D40=本位币,1,IFERROR(LOOKUP(2,1/((汇率月份&lt;=$A40)*(INDEX(记账汇率区,0,MATCH($D40,汇率币种头,0))&lt;&gt;"")),INDEX(记账汇率区,0,MATCH($D40,汇率币种头,0))),""))))</f>
        <v>1</v>
      </c>
      <c r="L40" s="123">
        <f t="shared" si="0"/>
        <v>-1840300</v>
      </c>
      <c r="M40" s="123">
        <f t="shared" si="1"/>
        <v>-1840300</v>
      </c>
      <c r="N40" s="123">
        <f>IF($B40="","",ROUND(SUMIF(账户名,$B40,账户期初)+SUMIFS($L$6:L40,$B$6:B40,$B40),2))</f>
        <v>431049000</v>
      </c>
      <c r="O40" s="123">
        <f>IF($B40="","",IFERROR(ROUND(INDEX(账户期初本位,MATCH($B40,账户名,0))+SUMIFS($M$6:M40,$B$6:B40,$B40),2),""))</f>
        <v>431049000</v>
      </c>
      <c r="P40" s="117" t="s">
        <v>48</v>
      </c>
      <c r="Q40" s="115"/>
      <c r="R40" s="115"/>
      <c r="S40" s="124" t="str">
        <f>IF($B40="","",IF(ISNA(MATCH($B40,账户名,0)),"※这个账户不在【参数设置】的账户档案里",IF($A40="","※没填日期，这一笔不会进任何月份的报表",IF(OR($A40&lt;起始月份,$A40&gt;EOMONTH(起始月份,15)),"△不在本账期（"&amp;TEXT(起始月份,"yyyy-mm")&amp;" ~ "&amp;TEXT(EOMONTH(起始月份,15),"yyyy-mm")&amp;"）内，报表里看不到",IF(AND($H40&lt;&gt;"",$I40&lt;&gt;""),"※收入和支出不能同时填",IF(AND(N($H40)=0,N($I40)=0),IF(ISNUMBER(SEARCH("【待补】",$R40&amp;"")),"△源数据不全（源表缺金额），请补充","※收入和支出都没填"),IF($E40="","※没填收支类别，分类报表会漏掉这一笔",IF(ISNA(MATCH($E40,类别表,0)),"※收支类别不在【参数设置】的清单里",IF($K40="","△"&amp;$D40&amp;" 还没填汇率，去【月度汇率】补上就自动算了",IF(ISNUMBER(SEARCH("【待补】",$R40&amp;"")),"△源数据不全（源表缺摘要或用途），请补充",IF(AND($F40="内部转账",$Q40=""),"△内部转账建议在「往来单位」写上对方账户",IF($N40&lt;0,"△这一笔之后该账户余额成负数了，核一下",""))))))))))))</f>
        <v/>
      </c>
    </row>
    <row r="41" ht="33" spans="1:19">
      <c r="A41" s="114">
        <v>45867</v>
      </c>
      <c r="B41" s="115" t="s">
        <v>34</v>
      </c>
      <c r="C41" s="116" t="str">
        <f>IF($B41="","",IFERROR(INDEX(账户银行,MATCH($B41,账户名,0)),""))</f>
        <v>现金</v>
      </c>
      <c r="D41" s="116" t="str">
        <f>IF($B41="","",IFERROR(INDEX(账户币种,MATCH($B41,账户名,0)),""))</f>
        <v>UZS</v>
      </c>
      <c r="E41" s="117" t="s">
        <v>86</v>
      </c>
      <c r="F41" s="116" t="str">
        <f>IF($E41="","",IFERROR(INDEX(类别属性,MATCH($E41,类别表,0)),""))</f>
        <v>支出</v>
      </c>
      <c r="G41" s="118" t="s">
        <v>88</v>
      </c>
      <c r="H41" s="119"/>
      <c r="I41" s="119">
        <v>6700000</v>
      </c>
      <c r="J41" s="120"/>
      <c r="K41" s="125">
        <f>IF(OR($A41="",$B41=""),"",IF($J41&lt;&gt;"",$J41,IF($D41=本位币,1,IFERROR(LOOKUP(2,1/((汇率月份&lt;=$A41)*(INDEX(记账汇率区,0,MATCH($D41,汇率币种头,0))&lt;&gt;"")),INDEX(记账汇率区,0,MATCH($D41,汇率币种头,0))),""))))</f>
        <v>1</v>
      </c>
      <c r="L41" s="123">
        <f t="shared" si="0"/>
        <v>-6700000</v>
      </c>
      <c r="M41" s="123">
        <f t="shared" si="1"/>
        <v>-6700000</v>
      </c>
      <c r="N41" s="123">
        <f>IF($B41="","",ROUND(SUMIF(账户名,$B41,账户期初)+SUMIFS($L$6:L41,$B$6:B41,$B41),2))</f>
        <v>424349000</v>
      </c>
      <c r="O41" s="123">
        <f>IF($B41="","",IFERROR(ROUND(INDEX(账户期初本位,MATCH($B41,账户名,0))+SUMIFS($M$6:M41,$B$6:B41,$B41),2),""))</f>
        <v>424349000</v>
      </c>
      <c r="P41" s="117" t="s">
        <v>48</v>
      </c>
      <c r="Q41" s="115"/>
      <c r="R41" s="115"/>
      <c r="S41" s="124" t="str">
        <f>IF($B41="","",IF(ISNA(MATCH($B41,账户名,0)),"※这个账户不在【参数设置】的账户档案里",IF($A41="","※没填日期，这一笔不会进任何月份的报表",IF(OR($A41&lt;起始月份,$A41&gt;EOMONTH(起始月份,15)),"△不在本账期（"&amp;TEXT(起始月份,"yyyy-mm")&amp;" ~ "&amp;TEXT(EOMONTH(起始月份,15),"yyyy-mm")&amp;"）内，报表里看不到",IF(AND($H41&lt;&gt;"",$I41&lt;&gt;""),"※收入和支出不能同时填",IF(AND(N($H41)=0,N($I41)=0),IF(ISNUMBER(SEARCH("【待补】",$R41&amp;"")),"△源数据不全（源表缺金额），请补充","※收入和支出都没填"),IF($E41="","※没填收支类别，分类报表会漏掉这一笔",IF(ISNA(MATCH($E41,类别表,0)),"※收支类别不在【参数设置】的清单里",IF($K41="","△"&amp;$D41&amp;" 还没填汇率，去【月度汇率】补上就自动算了",IF(ISNUMBER(SEARCH("【待补】",$R41&amp;"")),"△源数据不全（源表缺摘要或用途），请补充",IF(AND($F41="内部转账",$Q41=""),"△内部转账建议在「往来单位」写上对方账户",IF($N41&lt;0,"△这一笔之后该账户余额成负数了，核一下",""))))))))))))</f>
        <v/>
      </c>
    </row>
    <row r="42" ht="33" spans="1:19">
      <c r="A42" s="114">
        <v>45868</v>
      </c>
      <c r="B42" s="115" t="s">
        <v>34</v>
      </c>
      <c r="C42" s="116" t="str">
        <f>IF($B42="","",IFERROR(INDEX(账户银行,MATCH($B42,账户名,0)),""))</f>
        <v>现金</v>
      </c>
      <c r="D42" s="116" t="str">
        <f>IF($B42="","",IFERROR(INDEX(账户币种,MATCH($B42,账户名,0)),""))</f>
        <v>UZS</v>
      </c>
      <c r="E42" s="117" t="s">
        <v>27</v>
      </c>
      <c r="F42" s="116" t="str">
        <f>IF($E42="","",IFERROR(INDEX(类别属性,MATCH($E42,类别表,0)),""))</f>
        <v>支出</v>
      </c>
      <c r="G42" s="118" t="s">
        <v>89</v>
      </c>
      <c r="H42" s="119"/>
      <c r="I42" s="119">
        <v>7353000</v>
      </c>
      <c r="J42" s="120"/>
      <c r="K42" s="125">
        <f>IF(OR($A42="",$B42=""),"",IF($J42&lt;&gt;"",$J42,IF($D42=本位币,1,IFERROR(LOOKUP(2,1/((汇率月份&lt;=$A42)*(INDEX(记账汇率区,0,MATCH($D42,汇率币种头,0))&lt;&gt;"")),INDEX(记账汇率区,0,MATCH($D42,汇率币种头,0))),""))))</f>
        <v>1</v>
      </c>
      <c r="L42" s="123">
        <f t="shared" si="0"/>
        <v>-7353000</v>
      </c>
      <c r="M42" s="123">
        <f t="shared" si="1"/>
        <v>-7353000</v>
      </c>
      <c r="N42" s="123">
        <f>IF($B42="","",ROUND(SUMIF(账户名,$B42,账户期初)+SUMIFS($L$6:L42,$B$6:B42,$B42),2))</f>
        <v>416996000</v>
      </c>
      <c r="O42" s="123">
        <f>IF($B42="","",IFERROR(ROUND(INDEX(账户期初本位,MATCH($B42,账户名,0))+SUMIFS($M$6:M42,$B$6:B42,$B42),2),""))</f>
        <v>416996000</v>
      </c>
      <c r="P42" s="117" t="s">
        <v>26</v>
      </c>
      <c r="Q42" s="115"/>
      <c r="R42" s="115"/>
      <c r="S42" s="124" t="str">
        <f>IF($B42="","",IF(ISNA(MATCH($B42,账户名,0)),"※这个账户不在【参数设置】的账户档案里",IF($A42="","※没填日期，这一笔不会进任何月份的报表",IF(OR($A42&lt;起始月份,$A42&gt;EOMONTH(起始月份,15)),"△不在本账期（"&amp;TEXT(起始月份,"yyyy-mm")&amp;" ~ "&amp;TEXT(EOMONTH(起始月份,15),"yyyy-mm")&amp;"）内，报表里看不到",IF(AND($H42&lt;&gt;"",$I42&lt;&gt;""),"※收入和支出不能同时填",IF(AND(N($H42)=0,N($I42)=0),IF(ISNUMBER(SEARCH("【待补】",$R42&amp;"")),"△源数据不全（源表缺金额），请补充","※收入和支出都没填"),IF($E42="","※没填收支类别，分类报表会漏掉这一笔",IF(ISNA(MATCH($E42,类别表,0)),"※收支类别不在【参数设置】的清单里",IF($K42="","△"&amp;$D42&amp;" 还没填汇率，去【月度汇率】补上就自动算了",IF(ISNUMBER(SEARCH("【待补】",$R42&amp;"")),"△源数据不全（源表缺摘要或用途），请补充",IF(AND($F42="内部转账",$Q42=""),"△内部转账建议在「往来单位」写上对方账户",IF($N42&lt;0,"△这一笔之后该账户余额成负数了，核一下",""))))))))))))</f>
        <v/>
      </c>
    </row>
    <row r="43" ht="66" spans="1:19">
      <c r="A43" s="114">
        <v>45868</v>
      </c>
      <c r="B43" s="115" t="s">
        <v>34</v>
      </c>
      <c r="C43" s="116" t="str">
        <f>IF($B43="","",IFERROR(INDEX(账户银行,MATCH($B43,账户名,0)),""))</f>
        <v>现金</v>
      </c>
      <c r="D43" s="116" t="str">
        <f>IF($B43="","",IFERROR(INDEX(账户币种,MATCH($B43,账户名,0)),""))</f>
        <v>UZS</v>
      </c>
      <c r="E43" s="117" t="s">
        <v>38</v>
      </c>
      <c r="F43" s="116" t="str">
        <f>IF($E43="","",IFERROR(INDEX(类别属性,MATCH($E43,类别表,0)),""))</f>
        <v>支出</v>
      </c>
      <c r="G43" s="118" t="s">
        <v>90</v>
      </c>
      <c r="H43" s="119"/>
      <c r="I43" s="119">
        <v>1732000</v>
      </c>
      <c r="J43" s="120"/>
      <c r="K43" s="125">
        <f>IF(OR($A43="",$B43=""),"",IF($J43&lt;&gt;"",$J43,IF($D43=本位币,1,IFERROR(LOOKUP(2,1/((汇率月份&lt;=$A43)*(INDEX(记账汇率区,0,MATCH($D43,汇率币种头,0))&lt;&gt;"")),INDEX(记账汇率区,0,MATCH($D43,汇率币种头,0))),""))))</f>
        <v>1</v>
      </c>
      <c r="L43" s="123">
        <f t="shared" si="0"/>
        <v>-1732000</v>
      </c>
      <c r="M43" s="123">
        <f t="shared" si="1"/>
        <v>-1732000</v>
      </c>
      <c r="N43" s="123">
        <f>IF($B43="","",ROUND(SUMIF(账户名,$B43,账户期初)+SUMIFS($L$6:L43,$B$6:B43,$B43),2))</f>
        <v>415264000</v>
      </c>
      <c r="O43" s="123">
        <f>IF($B43="","",IFERROR(ROUND(INDEX(账户期初本位,MATCH($B43,账户名,0))+SUMIFS($M$6:M43,$B$6:B43,$B43),2),""))</f>
        <v>415264000</v>
      </c>
      <c r="P43" s="117" t="s">
        <v>26</v>
      </c>
      <c r="Q43" s="115"/>
      <c r="R43" s="115"/>
      <c r="S43" s="124" t="str">
        <f>IF($B43="","",IF(ISNA(MATCH($B43,账户名,0)),"※这个账户不在【参数设置】的账户档案里",IF($A43="","※没填日期，这一笔不会进任何月份的报表",IF(OR($A43&lt;起始月份,$A43&gt;EOMONTH(起始月份,15)),"△不在本账期（"&amp;TEXT(起始月份,"yyyy-mm")&amp;" ~ "&amp;TEXT(EOMONTH(起始月份,15),"yyyy-mm")&amp;"）内，报表里看不到",IF(AND($H43&lt;&gt;"",$I43&lt;&gt;""),"※收入和支出不能同时填",IF(AND(N($H43)=0,N($I43)=0),IF(ISNUMBER(SEARCH("【待补】",$R43&amp;"")),"△源数据不全（源表缺金额），请补充","※收入和支出都没填"),IF($E43="","※没填收支类别，分类报表会漏掉这一笔",IF(ISNA(MATCH($E43,类别表,0)),"※收支类别不在【参数设置】的清单里",IF($K43="","△"&amp;$D43&amp;" 还没填汇率，去【月度汇率】补上就自动算了",IF(ISNUMBER(SEARCH("【待补】",$R43&amp;"")),"△源数据不全（源表缺摘要或用途），请补充",IF(AND($F43="内部转账",$Q43=""),"△内部转账建议在「往来单位」写上对方账户",IF($N43&lt;0,"△这一笔之后该账户余额成负数了，核一下",""))))))))))))</f>
        <v/>
      </c>
    </row>
    <row r="44" ht="16.5" spans="1:19">
      <c r="A44" s="114">
        <v>45868</v>
      </c>
      <c r="B44" s="115" t="s">
        <v>34</v>
      </c>
      <c r="C44" s="116" t="str">
        <f>IF($B44="","",IFERROR(INDEX(账户银行,MATCH($B44,账户名,0)),""))</f>
        <v>现金</v>
      </c>
      <c r="D44" s="116" t="str">
        <f>IF($B44="","",IFERROR(INDEX(账户币种,MATCH($B44,账户名,0)),""))</f>
        <v>UZS</v>
      </c>
      <c r="E44" s="117" t="s">
        <v>84</v>
      </c>
      <c r="F44" s="116" t="str">
        <f>IF($E44="","",IFERROR(INDEX(类别属性,MATCH($E44,类别表,0)),""))</f>
        <v>支出</v>
      </c>
      <c r="G44" s="118" t="s">
        <v>91</v>
      </c>
      <c r="H44" s="119"/>
      <c r="I44" s="119">
        <v>400000</v>
      </c>
      <c r="J44" s="120"/>
      <c r="K44" s="125">
        <f>IF(OR($A44="",$B44=""),"",IF($J44&lt;&gt;"",$J44,IF($D44=本位币,1,IFERROR(LOOKUP(2,1/((汇率月份&lt;=$A44)*(INDEX(记账汇率区,0,MATCH($D44,汇率币种头,0))&lt;&gt;"")),INDEX(记账汇率区,0,MATCH($D44,汇率币种头,0))),""))))</f>
        <v>1</v>
      </c>
      <c r="L44" s="123">
        <f t="shared" si="0"/>
        <v>-400000</v>
      </c>
      <c r="M44" s="123">
        <f t="shared" si="1"/>
        <v>-400000</v>
      </c>
      <c r="N44" s="123">
        <f>IF($B44="","",ROUND(SUMIF(账户名,$B44,账户期初)+SUMIFS($L$6:L44,$B$6:B44,$B44),2))</f>
        <v>414864000</v>
      </c>
      <c r="O44" s="123">
        <f>IF($B44="","",IFERROR(ROUND(INDEX(账户期初本位,MATCH($B44,账户名,0))+SUMIFS($M$6:M44,$B$6:B44,$B44),2),""))</f>
        <v>414864000</v>
      </c>
      <c r="P44" s="117" t="s">
        <v>48</v>
      </c>
      <c r="Q44" s="115"/>
      <c r="R44" s="115"/>
      <c r="S44" s="124" t="str">
        <f>IF($B44="","",IF(ISNA(MATCH($B44,账户名,0)),"※这个账户不在【参数设置】的账户档案里",IF($A44="","※没填日期，这一笔不会进任何月份的报表",IF(OR($A44&lt;起始月份,$A44&gt;EOMONTH(起始月份,15)),"△不在本账期（"&amp;TEXT(起始月份,"yyyy-mm")&amp;" ~ "&amp;TEXT(EOMONTH(起始月份,15),"yyyy-mm")&amp;"）内，报表里看不到",IF(AND($H44&lt;&gt;"",$I44&lt;&gt;""),"※收入和支出不能同时填",IF(AND(N($H44)=0,N($I44)=0),IF(ISNUMBER(SEARCH("【待补】",$R44&amp;"")),"△源数据不全（源表缺金额），请补充","※收入和支出都没填"),IF($E44="","※没填收支类别，分类报表会漏掉这一笔",IF(ISNA(MATCH($E44,类别表,0)),"※收支类别不在【参数设置】的清单里",IF($K44="","△"&amp;$D44&amp;" 还没填汇率，去【月度汇率】补上就自动算了",IF(ISNUMBER(SEARCH("【待补】",$R44&amp;"")),"△源数据不全（源表缺摘要或用途），请补充",IF(AND($F44="内部转账",$Q44=""),"△内部转账建议在「往来单位」写上对方账户",IF($N44&lt;0,"△这一笔之后该账户余额成负数了，核一下",""))))))))))))</f>
        <v/>
      </c>
    </row>
    <row r="45" ht="16.5" spans="1:19">
      <c r="A45" s="114">
        <v>45868</v>
      </c>
      <c r="B45" s="115" t="s">
        <v>34</v>
      </c>
      <c r="C45" s="116" t="str">
        <f>IF($B45="","",IFERROR(INDEX(账户银行,MATCH($B45,账户名,0)),""))</f>
        <v>现金</v>
      </c>
      <c r="D45" s="116" t="str">
        <f>IF($B45="","",IFERROR(INDEX(账户币种,MATCH($B45,账户名,0)),""))</f>
        <v>UZS</v>
      </c>
      <c r="E45" s="117" t="s">
        <v>21</v>
      </c>
      <c r="F45" s="116" t="str">
        <f>IF($E45="","",IFERROR(INDEX(类别属性,MATCH($E45,类别表,0)),""))</f>
        <v>支出</v>
      </c>
      <c r="G45" s="118" t="s">
        <v>82</v>
      </c>
      <c r="H45" s="119"/>
      <c r="I45" s="119">
        <v>4000000</v>
      </c>
      <c r="J45" s="120"/>
      <c r="K45" s="125">
        <f>IF(OR($A45="",$B45=""),"",IF($J45&lt;&gt;"",$J45,IF($D45=本位币,1,IFERROR(LOOKUP(2,1/((汇率月份&lt;=$A45)*(INDEX(记账汇率区,0,MATCH($D45,汇率币种头,0))&lt;&gt;"")),INDEX(记账汇率区,0,MATCH($D45,汇率币种头,0))),""))))</f>
        <v>1</v>
      </c>
      <c r="L45" s="123">
        <f t="shared" si="0"/>
        <v>-4000000</v>
      </c>
      <c r="M45" s="123">
        <f t="shared" si="1"/>
        <v>-4000000</v>
      </c>
      <c r="N45" s="123">
        <f>IF($B45="","",ROUND(SUMIF(账户名,$B45,账户期初)+SUMIFS($L$6:L45,$B$6:B45,$B45),2))</f>
        <v>410864000</v>
      </c>
      <c r="O45" s="123">
        <f>IF($B45="","",IFERROR(ROUND(INDEX(账户期初本位,MATCH($B45,账户名,0))+SUMIFS($M$6:M45,$B$6:B45,$B45),2),""))</f>
        <v>410864000</v>
      </c>
      <c r="P45" s="117" t="s">
        <v>23</v>
      </c>
      <c r="Q45" s="115"/>
      <c r="R45" s="115"/>
      <c r="S45" s="124" t="str">
        <f>IF($B45="","",IF(ISNA(MATCH($B45,账户名,0)),"※这个账户不在【参数设置】的账户档案里",IF($A45="","※没填日期，这一笔不会进任何月份的报表",IF(OR($A45&lt;起始月份,$A45&gt;EOMONTH(起始月份,15)),"△不在本账期（"&amp;TEXT(起始月份,"yyyy-mm")&amp;" ~ "&amp;TEXT(EOMONTH(起始月份,15),"yyyy-mm")&amp;"）内，报表里看不到",IF(AND($H45&lt;&gt;"",$I45&lt;&gt;""),"※收入和支出不能同时填",IF(AND(N($H45)=0,N($I45)=0),IF(ISNUMBER(SEARCH("【待补】",$R45&amp;"")),"△源数据不全（源表缺金额），请补充","※收入和支出都没填"),IF($E45="","※没填收支类别，分类报表会漏掉这一笔",IF(ISNA(MATCH($E45,类别表,0)),"※收支类别不在【参数设置】的清单里",IF($K45="","△"&amp;$D45&amp;" 还没填汇率，去【月度汇率】补上就自动算了",IF(ISNUMBER(SEARCH("【待补】",$R45&amp;"")),"△源数据不全（源表缺摘要或用途），请补充",IF(AND($F45="内部转账",$Q45=""),"△内部转账建议在「往来单位」写上对方账户",IF($N45&lt;0,"△这一笔之后该账户余额成负数了，核一下",""))))))))))))</f>
        <v/>
      </c>
    </row>
    <row r="46" ht="16.5" spans="1:19">
      <c r="A46" s="114">
        <v>45868</v>
      </c>
      <c r="B46" s="115" t="s">
        <v>34</v>
      </c>
      <c r="C46" s="116" t="str">
        <f>IF($B46="","",IFERROR(INDEX(账户银行,MATCH($B46,账户名,0)),""))</f>
        <v>现金</v>
      </c>
      <c r="D46" s="116" t="str">
        <f>IF($B46="","",IFERROR(INDEX(账户币种,MATCH($B46,账户名,0)),""))</f>
        <v>UZS</v>
      </c>
      <c r="E46" s="117" t="s">
        <v>44</v>
      </c>
      <c r="F46" s="116" t="str">
        <f>IF($E46="","",IFERROR(INDEX(类别属性,MATCH($E46,类别表,0)),""))</f>
        <v>支出</v>
      </c>
      <c r="G46" s="118" t="s">
        <v>92</v>
      </c>
      <c r="H46" s="119"/>
      <c r="I46" s="119">
        <v>3000000</v>
      </c>
      <c r="J46" s="120"/>
      <c r="K46" s="125">
        <f>IF(OR($A46="",$B46=""),"",IF($J46&lt;&gt;"",$J46,IF($D46=本位币,1,IFERROR(LOOKUP(2,1/((汇率月份&lt;=$A46)*(INDEX(记账汇率区,0,MATCH($D46,汇率币种头,0))&lt;&gt;"")),INDEX(记账汇率区,0,MATCH($D46,汇率币种头,0))),""))))</f>
        <v>1</v>
      </c>
      <c r="L46" s="123">
        <f t="shared" si="0"/>
        <v>-3000000</v>
      </c>
      <c r="M46" s="123">
        <f t="shared" si="1"/>
        <v>-3000000</v>
      </c>
      <c r="N46" s="123">
        <f>IF($B46="","",ROUND(SUMIF(账户名,$B46,账户期初)+SUMIFS($L$6:L46,$B$6:B46,$B46),2))</f>
        <v>407864000</v>
      </c>
      <c r="O46" s="123">
        <f>IF($B46="","",IFERROR(ROUND(INDEX(账户期初本位,MATCH($B46,账户名,0))+SUMIFS($M$6:M46,$B$6:B46,$B46),2),""))</f>
        <v>407864000</v>
      </c>
      <c r="P46" s="117" t="s">
        <v>26</v>
      </c>
      <c r="Q46" s="115"/>
      <c r="R46" s="115"/>
      <c r="S46" s="124" t="str">
        <f>IF($B46="","",IF(ISNA(MATCH($B46,账户名,0)),"※这个账户不在【参数设置】的账户档案里",IF($A46="","※没填日期，这一笔不会进任何月份的报表",IF(OR($A46&lt;起始月份,$A46&gt;EOMONTH(起始月份,15)),"△不在本账期（"&amp;TEXT(起始月份,"yyyy-mm")&amp;" ~ "&amp;TEXT(EOMONTH(起始月份,15),"yyyy-mm")&amp;"）内，报表里看不到",IF(AND($H46&lt;&gt;"",$I46&lt;&gt;""),"※收入和支出不能同时填",IF(AND(N($H46)=0,N($I46)=0),IF(ISNUMBER(SEARCH("【待补】",$R46&amp;"")),"△源数据不全（源表缺金额），请补充","※收入和支出都没填"),IF($E46="","※没填收支类别，分类报表会漏掉这一笔",IF(ISNA(MATCH($E46,类别表,0)),"※收支类别不在【参数设置】的清单里",IF($K46="","△"&amp;$D46&amp;" 还没填汇率，去【月度汇率】补上就自动算了",IF(ISNUMBER(SEARCH("【待补】",$R46&amp;"")),"△源数据不全（源表缺摘要或用途），请补充",IF(AND($F46="内部转账",$Q46=""),"△内部转账建议在「往来单位」写上对方账户",IF($N46&lt;0,"△这一笔之后该账户余额成负数了，核一下",""))))))))))))</f>
        <v/>
      </c>
    </row>
    <row r="47" ht="16.5" spans="1:19">
      <c r="A47" s="114">
        <v>45868</v>
      </c>
      <c r="B47" s="115" t="s">
        <v>34</v>
      </c>
      <c r="C47" s="116" t="str">
        <f>IF($B47="","",IFERROR(INDEX(账户银行,MATCH($B47,账户名,0)),""))</f>
        <v>现金</v>
      </c>
      <c r="D47" s="116" t="str">
        <f>IF($B47="","",IFERROR(INDEX(账户币种,MATCH($B47,账户名,0)),""))</f>
        <v>UZS</v>
      </c>
      <c r="E47" s="117" t="s">
        <v>44</v>
      </c>
      <c r="F47" s="116" t="str">
        <f>IF($E47="","",IFERROR(INDEX(类别属性,MATCH($E47,类别表,0)),""))</f>
        <v>支出</v>
      </c>
      <c r="G47" s="118" t="s">
        <v>92</v>
      </c>
      <c r="H47" s="119"/>
      <c r="I47" s="119">
        <v>300000</v>
      </c>
      <c r="J47" s="120"/>
      <c r="K47" s="125">
        <f>IF(OR($A47="",$B47=""),"",IF($J47&lt;&gt;"",$J47,IF($D47=本位币,1,IFERROR(LOOKUP(2,1/((汇率月份&lt;=$A47)*(INDEX(记账汇率区,0,MATCH($D47,汇率币种头,0))&lt;&gt;"")),INDEX(记账汇率区,0,MATCH($D47,汇率币种头,0))),""))))</f>
        <v>1</v>
      </c>
      <c r="L47" s="123">
        <f t="shared" si="0"/>
        <v>-300000</v>
      </c>
      <c r="M47" s="123">
        <f t="shared" si="1"/>
        <v>-300000</v>
      </c>
      <c r="N47" s="123">
        <f>IF($B47="","",ROUND(SUMIF(账户名,$B47,账户期初)+SUMIFS($L$6:L47,$B$6:B47,$B47),2))</f>
        <v>407564000</v>
      </c>
      <c r="O47" s="123">
        <f>IF($B47="","",IFERROR(ROUND(INDEX(账户期初本位,MATCH($B47,账户名,0))+SUMIFS($M$6:M47,$B$6:B47,$B47),2),""))</f>
        <v>407564000</v>
      </c>
      <c r="P47" s="117" t="s">
        <v>26</v>
      </c>
      <c r="Q47" s="115"/>
      <c r="R47" s="115"/>
      <c r="S47" s="124" t="str">
        <f>IF($B47="","",IF(ISNA(MATCH($B47,账户名,0)),"※这个账户不在【参数设置】的账户档案里",IF($A47="","※没填日期，这一笔不会进任何月份的报表",IF(OR($A47&lt;起始月份,$A47&gt;EOMONTH(起始月份,15)),"△不在本账期（"&amp;TEXT(起始月份,"yyyy-mm")&amp;" ~ "&amp;TEXT(EOMONTH(起始月份,15),"yyyy-mm")&amp;"）内，报表里看不到",IF(AND($H47&lt;&gt;"",$I47&lt;&gt;""),"※收入和支出不能同时填",IF(AND(N($H47)=0,N($I47)=0),IF(ISNUMBER(SEARCH("【待补】",$R47&amp;"")),"△源数据不全（源表缺金额），请补充","※收入和支出都没填"),IF($E47="","※没填收支类别，分类报表会漏掉这一笔",IF(ISNA(MATCH($E47,类别表,0)),"※收支类别不在【参数设置】的清单里",IF($K47="","△"&amp;$D47&amp;" 还没填汇率，去【月度汇率】补上就自动算了",IF(ISNUMBER(SEARCH("【待补】",$R47&amp;"")),"△源数据不全（源表缺摘要或用途），请补充",IF(AND($F47="内部转账",$Q47=""),"△内部转账建议在「往来单位」写上对方账户",IF($N47&lt;0,"△这一笔之后该账户余额成负数了，核一下",""))))))))))))</f>
        <v/>
      </c>
    </row>
    <row r="48" ht="16.5" spans="1:19">
      <c r="A48" s="114">
        <v>45868</v>
      </c>
      <c r="B48" s="115" t="s">
        <v>34</v>
      </c>
      <c r="C48" s="116" t="str">
        <f>IF($B48="","",IFERROR(INDEX(账户银行,MATCH($B48,账户名,0)),""))</f>
        <v>现金</v>
      </c>
      <c r="D48" s="116" t="str">
        <f>IF($B48="","",IFERROR(INDEX(账户币种,MATCH($B48,账户名,0)),""))</f>
        <v>UZS</v>
      </c>
      <c r="E48" s="117" t="s">
        <v>44</v>
      </c>
      <c r="F48" s="116" t="str">
        <f>IF($E48="","",IFERROR(INDEX(类别属性,MATCH($E48,类别表,0)),""))</f>
        <v>支出</v>
      </c>
      <c r="G48" s="118" t="s">
        <v>83</v>
      </c>
      <c r="H48" s="119"/>
      <c r="I48" s="119">
        <v>4000000</v>
      </c>
      <c r="J48" s="120"/>
      <c r="K48" s="125">
        <f>IF(OR($A48="",$B48=""),"",IF($J48&lt;&gt;"",$J48,IF($D48=本位币,1,IFERROR(LOOKUP(2,1/((汇率月份&lt;=$A48)*(INDEX(记账汇率区,0,MATCH($D48,汇率币种头,0))&lt;&gt;"")),INDEX(记账汇率区,0,MATCH($D48,汇率币种头,0))),""))))</f>
        <v>1</v>
      </c>
      <c r="L48" s="123">
        <f t="shared" si="0"/>
        <v>-4000000</v>
      </c>
      <c r="M48" s="123">
        <f t="shared" si="1"/>
        <v>-4000000</v>
      </c>
      <c r="N48" s="123">
        <f>IF($B48="","",ROUND(SUMIF(账户名,$B48,账户期初)+SUMIFS($L$6:L48,$B$6:B48,$B48),2))</f>
        <v>403564000</v>
      </c>
      <c r="O48" s="123">
        <f>IF($B48="","",IFERROR(ROUND(INDEX(账户期初本位,MATCH($B48,账户名,0))+SUMIFS($M$6:M48,$B$6:B48,$B48),2),""))</f>
        <v>403564000</v>
      </c>
      <c r="P48" s="117" t="s">
        <v>26</v>
      </c>
      <c r="Q48" s="115"/>
      <c r="R48" s="115"/>
      <c r="S48" s="124" t="str">
        <f>IF($B48="","",IF(ISNA(MATCH($B48,账户名,0)),"※这个账户不在【参数设置】的账户档案里",IF($A48="","※没填日期，这一笔不会进任何月份的报表",IF(OR($A48&lt;起始月份,$A48&gt;EOMONTH(起始月份,15)),"△不在本账期（"&amp;TEXT(起始月份,"yyyy-mm")&amp;" ~ "&amp;TEXT(EOMONTH(起始月份,15),"yyyy-mm")&amp;"）内，报表里看不到",IF(AND($H48&lt;&gt;"",$I48&lt;&gt;""),"※收入和支出不能同时填",IF(AND(N($H48)=0,N($I48)=0),IF(ISNUMBER(SEARCH("【待补】",$R48&amp;"")),"△源数据不全（源表缺金额），请补充","※收入和支出都没填"),IF($E48="","※没填收支类别，分类报表会漏掉这一笔",IF(ISNA(MATCH($E48,类别表,0)),"※收支类别不在【参数设置】的清单里",IF($K48="","△"&amp;$D48&amp;" 还没填汇率，去【月度汇率】补上就自动算了",IF(ISNUMBER(SEARCH("【待补】",$R48&amp;"")),"△源数据不全（源表缺摘要或用途），请补充",IF(AND($F48="内部转账",$Q48=""),"△内部转账建议在「往来单位」写上对方账户",IF($N48&lt;0,"△这一笔之后该账户余额成负数了，核一下",""))))))))))))</f>
        <v/>
      </c>
    </row>
    <row r="49" ht="49.5" spans="1:19">
      <c r="A49" s="114">
        <v>45868</v>
      </c>
      <c r="B49" s="115" t="s">
        <v>34</v>
      </c>
      <c r="C49" s="116" t="str">
        <f>IF($B49="","",IFERROR(INDEX(账户银行,MATCH($B49,账户名,0)),""))</f>
        <v>现金</v>
      </c>
      <c r="D49" s="116" t="str">
        <f>IF($B49="","",IFERROR(INDEX(账户币种,MATCH($B49,账户名,0)),""))</f>
        <v>UZS</v>
      </c>
      <c r="E49" s="117" t="s">
        <v>21</v>
      </c>
      <c r="F49" s="116" t="str">
        <f>IF($E49="","",IFERROR(INDEX(类别属性,MATCH($E49,类别表,0)),""))</f>
        <v>支出</v>
      </c>
      <c r="G49" s="118" t="s">
        <v>93</v>
      </c>
      <c r="H49" s="119"/>
      <c r="I49" s="119">
        <v>43500000</v>
      </c>
      <c r="J49" s="120"/>
      <c r="K49" s="125">
        <f>IF(OR($A49="",$B49=""),"",IF($J49&lt;&gt;"",$J49,IF($D49=本位币,1,IFERROR(LOOKUP(2,1/((汇率月份&lt;=$A49)*(INDEX(记账汇率区,0,MATCH($D49,汇率币种头,0))&lt;&gt;"")),INDEX(记账汇率区,0,MATCH($D49,汇率币种头,0))),""))))</f>
        <v>1</v>
      </c>
      <c r="L49" s="123">
        <f t="shared" si="0"/>
        <v>-43500000</v>
      </c>
      <c r="M49" s="123">
        <f t="shared" si="1"/>
        <v>-43500000</v>
      </c>
      <c r="N49" s="123">
        <f>IF($B49="","",ROUND(SUMIF(账户名,$B49,账户期初)+SUMIFS($L$6:L49,$B$6:B49,$B49),2))</f>
        <v>360064000</v>
      </c>
      <c r="O49" s="123">
        <f>IF($B49="","",IFERROR(ROUND(INDEX(账户期初本位,MATCH($B49,账户名,0))+SUMIFS($M$6:M49,$B$6:B49,$B49),2),""))</f>
        <v>360064000</v>
      </c>
      <c r="P49" s="117" t="s">
        <v>23</v>
      </c>
      <c r="Q49" s="115"/>
      <c r="R49" s="115"/>
      <c r="S49" s="124" t="str">
        <f>IF($B49="","",IF(ISNA(MATCH($B49,账户名,0)),"※这个账户不在【参数设置】的账户档案里",IF($A49="","※没填日期，这一笔不会进任何月份的报表",IF(OR($A49&lt;起始月份,$A49&gt;EOMONTH(起始月份,15)),"△不在本账期（"&amp;TEXT(起始月份,"yyyy-mm")&amp;" ~ "&amp;TEXT(EOMONTH(起始月份,15),"yyyy-mm")&amp;"）内，报表里看不到",IF(AND($H49&lt;&gt;"",$I49&lt;&gt;""),"※收入和支出不能同时填",IF(AND(N($H49)=0,N($I49)=0),IF(ISNUMBER(SEARCH("【待补】",$R49&amp;"")),"△源数据不全（源表缺金额），请补充","※收入和支出都没填"),IF($E49="","※没填收支类别，分类报表会漏掉这一笔",IF(ISNA(MATCH($E49,类别表,0)),"※收支类别不在【参数设置】的清单里",IF($K49="","△"&amp;$D49&amp;" 还没填汇率，去【月度汇率】补上就自动算了",IF(ISNUMBER(SEARCH("【待补】",$R49&amp;"")),"△源数据不全（源表缺摘要或用途），请补充",IF(AND($F49="内部转账",$Q49=""),"△内部转账建议在「往来单位」写上对方账户",IF($N49&lt;0,"△这一笔之后该账户余额成负数了，核一下",""))))))))))))</f>
        <v/>
      </c>
    </row>
    <row r="50" ht="16.5" spans="1:19">
      <c r="A50" s="114">
        <v>45868</v>
      </c>
      <c r="B50" s="115" t="s">
        <v>34</v>
      </c>
      <c r="C50" s="116" t="str">
        <f>IF($B50="","",IFERROR(INDEX(账户银行,MATCH($B50,账户名,0)),""))</f>
        <v>现金</v>
      </c>
      <c r="D50" s="116" t="str">
        <f>IF($B50="","",IFERROR(INDEX(账户币种,MATCH($B50,账户名,0)),""))</f>
        <v>UZS</v>
      </c>
      <c r="E50" s="117" t="s">
        <v>84</v>
      </c>
      <c r="F50" s="116" t="str">
        <f>IF($E50="","",IFERROR(INDEX(类别属性,MATCH($E50,类别表,0)),""))</f>
        <v>支出</v>
      </c>
      <c r="G50" s="118" t="s">
        <v>94</v>
      </c>
      <c r="H50" s="119"/>
      <c r="I50" s="119">
        <v>350000</v>
      </c>
      <c r="J50" s="120"/>
      <c r="K50" s="125">
        <f>IF(OR($A50="",$B50=""),"",IF($J50&lt;&gt;"",$J50,IF($D50=本位币,1,IFERROR(LOOKUP(2,1/((汇率月份&lt;=$A50)*(INDEX(记账汇率区,0,MATCH($D50,汇率币种头,0))&lt;&gt;"")),INDEX(记账汇率区,0,MATCH($D50,汇率币种头,0))),""))))</f>
        <v>1</v>
      </c>
      <c r="L50" s="123">
        <f t="shared" si="0"/>
        <v>-350000</v>
      </c>
      <c r="M50" s="123">
        <f t="shared" si="1"/>
        <v>-350000</v>
      </c>
      <c r="N50" s="123">
        <f>IF($B50="","",ROUND(SUMIF(账户名,$B50,账户期初)+SUMIFS($L$6:L50,$B$6:B50,$B50),2))</f>
        <v>359714000</v>
      </c>
      <c r="O50" s="123">
        <f>IF($B50="","",IFERROR(ROUND(INDEX(账户期初本位,MATCH($B50,账户名,0))+SUMIFS($M$6:M50,$B$6:B50,$B50),2),""))</f>
        <v>359714000</v>
      </c>
      <c r="P50" s="117" t="s">
        <v>48</v>
      </c>
      <c r="Q50" s="115"/>
      <c r="R50" s="115"/>
      <c r="S50" s="124" t="str">
        <f>IF($B50="","",IF(ISNA(MATCH($B50,账户名,0)),"※这个账户不在【参数设置】的账户档案里",IF($A50="","※没填日期，这一笔不会进任何月份的报表",IF(OR($A50&lt;起始月份,$A50&gt;EOMONTH(起始月份,15)),"△不在本账期（"&amp;TEXT(起始月份,"yyyy-mm")&amp;" ~ "&amp;TEXT(EOMONTH(起始月份,15),"yyyy-mm")&amp;"）内，报表里看不到",IF(AND($H50&lt;&gt;"",$I50&lt;&gt;""),"※收入和支出不能同时填",IF(AND(N($H50)=0,N($I50)=0),IF(ISNUMBER(SEARCH("【待补】",$R50&amp;"")),"△源数据不全（源表缺金额），请补充","※收入和支出都没填"),IF($E50="","※没填收支类别，分类报表会漏掉这一笔",IF(ISNA(MATCH($E50,类别表,0)),"※收支类别不在【参数设置】的清单里",IF($K50="","△"&amp;$D50&amp;" 还没填汇率，去【月度汇率】补上就自动算了",IF(ISNUMBER(SEARCH("【待补】",$R50&amp;"")),"△源数据不全（源表缺摘要或用途），请补充",IF(AND($F50="内部转账",$Q50=""),"△内部转账建议在「往来单位」写上对方账户",IF($N50&lt;0,"△这一笔之后该账户余额成负数了，核一下",""))))))))))))</f>
        <v/>
      </c>
    </row>
    <row r="51" ht="33" spans="1:19">
      <c r="A51" s="114">
        <v>45869</v>
      </c>
      <c r="B51" s="115" t="s">
        <v>20</v>
      </c>
      <c r="C51" s="116" t="str">
        <f>IF($B51="","",IFERROR(INDEX(账户银行,MATCH($B51,账户名,0)),""))</f>
        <v>现金</v>
      </c>
      <c r="D51" s="116" t="str">
        <f>IF($B51="","",IFERROR(INDEX(账户币种,MATCH($B51,账户名,0)),""))</f>
        <v>CNY</v>
      </c>
      <c r="E51" s="117" t="s">
        <v>95</v>
      </c>
      <c r="F51" s="116" t="str">
        <f>IF($E51="","",IFERROR(INDEX(类别属性,MATCH($E51,类别表,0)),""))</f>
        <v>支出</v>
      </c>
      <c r="G51" s="118" t="s">
        <v>96</v>
      </c>
      <c r="H51" s="119"/>
      <c r="I51" s="119">
        <v>41500</v>
      </c>
      <c r="J51" s="120"/>
      <c r="K51" s="121">
        <f>IF(OR($A51="",$B51=""),"",IF($J51&lt;&gt;"",$J51,IF($D51=本位币,1,IFERROR(LOOKUP(2,1/((汇率月份&lt;=$A51)*(INDEX(记账汇率区,0,MATCH($D51,汇率币种头,0))&lt;&gt;"")),INDEX(记账汇率区,0,MATCH($D51,汇率币种头,0))),""))))</f>
        <v>1756</v>
      </c>
      <c r="L51" s="122">
        <f t="shared" si="0"/>
        <v>-41500</v>
      </c>
      <c r="M51" s="123">
        <f t="shared" si="1"/>
        <v>-72874000</v>
      </c>
      <c r="N51" s="122">
        <f>IF($B51="","",ROUND(SUMIF(账户名,$B51,账户期初)+SUMIFS($L$6:L51,$B$6:B51,$B51),2))</f>
        <v>-3421857</v>
      </c>
      <c r="O51" s="123">
        <f>IF($B51="","",IFERROR(ROUND(INDEX(账户期初本位,MATCH($B51,账户名,0))+SUMIFS($M$6:M51,$B$6:B51,$B51),2),""))</f>
        <v>-6119561724</v>
      </c>
      <c r="P51" s="117" t="s">
        <v>97</v>
      </c>
      <c r="Q51" s="115" t="s">
        <v>98</v>
      </c>
      <c r="R51" s="115"/>
      <c r="S51" s="124" t="str">
        <f>IF($B51="","",IF(ISNA(MATCH($B51,账户名,0)),"※这个账户不在【参数设置】的账户档案里",IF($A51="","※没填日期，这一笔不会进任何月份的报表",IF(OR($A51&lt;起始月份,$A51&gt;EOMONTH(起始月份,15)),"△不在本账期（"&amp;TEXT(起始月份,"yyyy-mm")&amp;" ~ "&amp;TEXT(EOMONTH(起始月份,15),"yyyy-mm")&amp;"）内，报表里看不到",IF(AND($H51&lt;&gt;"",$I51&lt;&gt;""),"※收入和支出不能同时填",IF(AND(N($H51)=0,N($I51)=0),IF(ISNUMBER(SEARCH("【待补】",$R51&amp;"")),"△源数据不全（源表缺金额），请补充","※收入和支出都没填"),IF($E51="","※没填收支类别，分类报表会漏掉这一笔",IF(ISNA(MATCH($E51,类别表,0)),"※收支类别不在【参数设置】的清单里",IF($K51="","△"&amp;$D51&amp;" 还没填汇率，去【月度汇率】补上就自动算了",IF(ISNUMBER(SEARCH("【待补】",$R51&amp;"")),"△源数据不全（源表缺摘要或用途），请补充",IF(AND($F51="内部转账",$Q51=""),"△内部转账建议在「往来单位」写上对方账户",IF($N51&lt;0,"△这一笔之后该账户余额成负数了，核一下",""))))))))))))</f>
        <v>△这一笔之后该账户余额成负数了，核一下</v>
      </c>
    </row>
    <row r="52" ht="16.5" spans="1:19">
      <c r="A52" s="114">
        <v>45869</v>
      </c>
      <c r="B52" s="115" t="s">
        <v>34</v>
      </c>
      <c r="C52" s="116" t="str">
        <f>IF($B52="","",IFERROR(INDEX(账户银行,MATCH($B52,账户名,0)),""))</f>
        <v>现金</v>
      </c>
      <c r="D52" s="116" t="str">
        <f>IF($B52="","",IFERROR(INDEX(账户币种,MATCH($B52,账户名,0)),""))</f>
        <v>UZS</v>
      </c>
      <c r="E52" s="117" t="s">
        <v>54</v>
      </c>
      <c r="F52" s="116" t="str">
        <f>IF($E52="","",IFERROR(INDEX(类别属性,MATCH($E52,类别表,0)),""))</f>
        <v>支出</v>
      </c>
      <c r="G52" s="118" t="s">
        <v>99</v>
      </c>
      <c r="H52" s="119"/>
      <c r="I52" s="119">
        <v>30000</v>
      </c>
      <c r="J52" s="120"/>
      <c r="K52" s="125">
        <f>IF(OR($A52="",$B52=""),"",IF($J52&lt;&gt;"",$J52,IF($D52=本位币,1,IFERROR(LOOKUP(2,1/((汇率月份&lt;=$A52)*(INDEX(记账汇率区,0,MATCH($D52,汇率币种头,0))&lt;&gt;"")),INDEX(记账汇率区,0,MATCH($D52,汇率币种头,0))),""))))</f>
        <v>1</v>
      </c>
      <c r="L52" s="123">
        <f t="shared" si="0"/>
        <v>-30000</v>
      </c>
      <c r="M52" s="123">
        <f t="shared" si="1"/>
        <v>-30000</v>
      </c>
      <c r="N52" s="123">
        <f>IF($B52="","",ROUND(SUMIF(账户名,$B52,账户期初)+SUMIFS($L$6:L52,$B$6:B52,$B52),2))</f>
        <v>359684000</v>
      </c>
      <c r="O52" s="123">
        <f>IF($B52="","",IFERROR(ROUND(INDEX(账户期初本位,MATCH($B52,账户名,0))+SUMIFS($M$6:M52,$B$6:B52,$B52),2),""))</f>
        <v>359684000</v>
      </c>
      <c r="P52" s="117" t="s">
        <v>48</v>
      </c>
      <c r="Q52" s="115"/>
      <c r="R52" s="115"/>
      <c r="S52" s="124" t="str">
        <f>IF($B52="","",IF(ISNA(MATCH($B52,账户名,0)),"※这个账户不在【参数设置】的账户档案里",IF($A52="","※没填日期，这一笔不会进任何月份的报表",IF(OR($A52&lt;起始月份,$A52&gt;EOMONTH(起始月份,15)),"△不在本账期（"&amp;TEXT(起始月份,"yyyy-mm")&amp;" ~ "&amp;TEXT(EOMONTH(起始月份,15),"yyyy-mm")&amp;"）内，报表里看不到",IF(AND($H52&lt;&gt;"",$I52&lt;&gt;""),"※收入和支出不能同时填",IF(AND(N($H52)=0,N($I52)=0),IF(ISNUMBER(SEARCH("【待补】",$R52&amp;"")),"△源数据不全（源表缺金额），请补充","※收入和支出都没填"),IF($E52="","※没填收支类别，分类报表会漏掉这一笔",IF(ISNA(MATCH($E52,类别表,0)),"※收支类别不在【参数设置】的清单里",IF($K52="","△"&amp;$D52&amp;" 还没填汇率，去【月度汇率】补上就自动算了",IF(ISNUMBER(SEARCH("【待补】",$R52&amp;"")),"△源数据不全（源表缺摘要或用途），请补充",IF(AND($F52="内部转账",$Q52=""),"△内部转账建议在「往来单位」写上对方账户",IF($N52&lt;0,"△这一笔之后该账户余额成负数了，核一下",""))))))))))))</f>
        <v/>
      </c>
    </row>
    <row r="53" ht="49.5" spans="1:19">
      <c r="A53" s="114">
        <v>45870</v>
      </c>
      <c r="B53" s="115" t="s">
        <v>20</v>
      </c>
      <c r="C53" s="116" t="str">
        <f>IF($B53="","",IFERROR(INDEX(账户银行,MATCH($B53,账户名,0)),""))</f>
        <v>现金</v>
      </c>
      <c r="D53" s="116" t="str">
        <f>IF($B53="","",IFERROR(INDEX(账户币种,MATCH($B53,账户名,0)),""))</f>
        <v>CNY</v>
      </c>
      <c r="E53" s="117" t="s">
        <v>41</v>
      </c>
      <c r="F53" s="116" t="str">
        <f>IF($E53="","",IFERROR(INDEX(类别属性,MATCH($E53,类别表,0)),""))</f>
        <v>内部转账</v>
      </c>
      <c r="G53" s="118" t="s">
        <v>100</v>
      </c>
      <c r="H53" s="119"/>
      <c r="I53" s="119">
        <v>108300</v>
      </c>
      <c r="J53" s="120"/>
      <c r="K53" s="121">
        <f>IF(OR($A53="",$B53=""),"",IF($J53&lt;&gt;"",$J53,IF($D53=本位币,1,IFERROR(LOOKUP(2,1/((汇率月份&lt;=$A53)*(INDEX(记账汇率区,0,MATCH($D53,汇率币种头,0))&lt;&gt;"")),INDEX(记账汇率区,0,MATCH($D53,汇率币种头,0))),""))))</f>
        <v>1735</v>
      </c>
      <c r="L53" s="122">
        <f t="shared" si="0"/>
        <v>-108300</v>
      </c>
      <c r="M53" s="123">
        <f t="shared" si="1"/>
        <v>-187900500</v>
      </c>
      <c r="N53" s="122">
        <f>IF($B53="","",ROUND(SUMIF(账户名,$B53,账户期初)+SUMIFS($L$6:L53,$B$6:B53,$B53),2))</f>
        <v>-3530157</v>
      </c>
      <c r="O53" s="123">
        <f>IF($B53="","",IFERROR(ROUND(INDEX(账户期初本位,MATCH($B53,账户名,0))+SUMIFS($M$6:M53,$B$6:B53,$B53),2),""))</f>
        <v>-6307462224</v>
      </c>
      <c r="P53" s="117" t="s">
        <v>43</v>
      </c>
      <c r="Q53" s="115"/>
      <c r="R53" s="115"/>
      <c r="S53" s="124" t="str">
        <f>IF($B53="","",IF(ISNA(MATCH($B53,账户名,0)),"※这个账户不在【参数设置】的账户档案里",IF($A53="","※没填日期，这一笔不会进任何月份的报表",IF(OR($A53&lt;起始月份,$A53&gt;EOMONTH(起始月份,15)),"△不在本账期（"&amp;TEXT(起始月份,"yyyy-mm")&amp;" ~ "&amp;TEXT(EOMONTH(起始月份,15),"yyyy-mm")&amp;"）内，报表里看不到",IF(AND($H53&lt;&gt;"",$I53&lt;&gt;""),"※收入和支出不能同时填",IF(AND(N($H53)=0,N($I53)=0),IF(ISNUMBER(SEARCH("【待补】",$R53&amp;"")),"△源数据不全（源表缺金额），请补充","※收入和支出都没填"),IF($E53="","※没填收支类别，分类报表会漏掉这一笔",IF(ISNA(MATCH($E53,类别表,0)),"※收支类别不在【参数设置】的清单里",IF($K53="","△"&amp;$D53&amp;" 还没填汇率，去【月度汇率】补上就自动算了",IF(ISNUMBER(SEARCH("【待补】",$R53&amp;"")),"△源数据不全（源表缺摘要或用途），请补充",IF(AND($F53="内部转账",$Q53=""),"△内部转账建议在「往来单位」写上对方账户",IF($N53&lt;0,"△这一笔之后该账户余额成负数了，核一下",""))))))))))))</f>
        <v>△内部转账建议在「往来单位」写上对方账户</v>
      </c>
    </row>
    <row r="54" ht="49.5" spans="1:19">
      <c r="A54" s="114">
        <v>45870</v>
      </c>
      <c r="B54" s="115" t="s">
        <v>20</v>
      </c>
      <c r="C54" s="116" t="str">
        <f>IF($B54="","",IFERROR(INDEX(账户银行,MATCH($B54,账户名,0)),""))</f>
        <v>现金</v>
      </c>
      <c r="D54" s="116" t="str">
        <f>IF($B54="","",IFERROR(INDEX(账户币种,MATCH($B54,账户名,0)),""))</f>
        <v>CNY</v>
      </c>
      <c r="E54" s="117" t="s">
        <v>41</v>
      </c>
      <c r="F54" s="116" t="str">
        <f>IF($E54="","",IFERROR(INDEX(类别属性,MATCH($E54,类别表,0)),""))</f>
        <v>内部转账</v>
      </c>
      <c r="G54" s="118" t="s">
        <v>100</v>
      </c>
      <c r="H54" s="119"/>
      <c r="I54" s="119">
        <v>108300</v>
      </c>
      <c r="J54" s="120"/>
      <c r="K54" s="121">
        <f>IF(OR($A54="",$B54=""),"",IF($J54&lt;&gt;"",$J54,IF($D54=本位币,1,IFERROR(LOOKUP(2,1/((汇率月份&lt;=$A54)*(INDEX(记账汇率区,0,MATCH($D54,汇率币种头,0))&lt;&gt;"")),INDEX(记账汇率区,0,MATCH($D54,汇率币种头,0))),""))))</f>
        <v>1735</v>
      </c>
      <c r="L54" s="122">
        <f t="shared" si="0"/>
        <v>-108300</v>
      </c>
      <c r="M54" s="123">
        <f t="shared" si="1"/>
        <v>-187900500</v>
      </c>
      <c r="N54" s="122">
        <f>IF($B54="","",ROUND(SUMIF(账户名,$B54,账户期初)+SUMIFS($L$6:L54,$B$6:B54,$B54),2))</f>
        <v>-3638457</v>
      </c>
      <c r="O54" s="123">
        <f>IF($B54="","",IFERROR(ROUND(INDEX(账户期初本位,MATCH($B54,账户名,0))+SUMIFS($M$6:M54,$B$6:B54,$B54),2),""))</f>
        <v>-6495362724</v>
      </c>
      <c r="P54" s="117" t="s">
        <v>43</v>
      </c>
      <c r="Q54" s="115"/>
      <c r="R54" s="115"/>
      <c r="S54" s="124" t="str">
        <f>IF($B54="","",IF(ISNA(MATCH($B54,账户名,0)),"※这个账户不在【参数设置】的账户档案里",IF($A54="","※没填日期，这一笔不会进任何月份的报表",IF(OR($A54&lt;起始月份,$A54&gt;EOMONTH(起始月份,15)),"△不在本账期（"&amp;TEXT(起始月份,"yyyy-mm")&amp;" ~ "&amp;TEXT(EOMONTH(起始月份,15),"yyyy-mm")&amp;"）内，报表里看不到",IF(AND($H54&lt;&gt;"",$I54&lt;&gt;""),"※收入和支出不能同时填",IF(AND(N($H54)=0,N($I54)=0),IF(ISNUMBER(SEARCH("【待补】",$R54&amp;"")),"△源数据不全（源表缺金额），请补充","※收入和支出都没填"),IF($E54="","※没填收支类别，分类报表会漏掉这一笔",IF(ISNA(MATCH($E54,类别表,0)),"※收支类别不在【参数设置】的清单里",IF($K54="","△"&amp;$D54&amp;" 还没填汇率，去【月度汇率】补上就自动算了",IF(ISNUMBER(SEARCH("【待补】",$R54&amp;"")),"△源数据不全（源表缺摘要或用途），请补充",IF(AND($F54="内部转账",$Q54=""),"△内部转账建议在「往来单位」写上对方账户",IF($N54&lt;0,"△这一笔之后该账户余额成负数了，核一下",""))))))))))))</f>
        <v>△内部转账建议在「往来单位」写上对方账户</v>
      </c>
    </row>
    <row r="55" ht="33" spans="1:19">
      <c r="A55" s="114">
        <v>45870</v>
      </c>
      <c r="B55" s="115" t="s">
        <v>20</v>
      </c>
      <c r="C55" s="116" t="str">
        <f>IF($B55="","",IFERROR(INDEX(账户银行,MATCH($B55,账户名,0)),""))</f>
        <v>现金</v>
      </c>
      <c r="D55" s="116" t="str">
        <f>IF($B55="","",IFERROR(INDEX(账户币种,MATCH($B55,账户名,0)),""))</f>
        <v>CNY</v>
      </c>
      <c r="E55" s="117" t="s">
        <v>41</v>
      </c>
      <c r="F55" s="116" t="str">
        <f>IF($E55="","",IFERROR(INDEX(类别属性,MATCH($E55,类别表,0)),""))</f>
        <v>内部转账</v>
      </c>
      <c r="G55" s="118" t="s">
        <v>101</v>
      </c>
      <c r="H55" s="119"/>
      <c r="I55" s="119">
        <v>30000</v>
      </c>
      <c r="J55" s="120"/>
      <c r="K55" s="121">
        <f>IF(OR($A55="",$B55=""),"",IF($J55&lt;&gt;"",$J55,IF($D55=本位币,1,IFERROR(LOOKUP(2,1/((汇率月份&lt;=$A55)*(INDEX(记账汇率区,0,MATCH($D55,汇率币种头,0))&lt;&gt;"")),INDEX(记账汇率区,0,MATCH($D55,汇率币种头,0))),""))))</f>
        <v>1735</v>
      </c>
      <c r="L55" s="122">
        <f t="shared" si="0"/>
        <v>-30000</v>
      </c>
      <c r="M55" s="123">
        <f t="shared" si="1"/>
        <v>-52050000</v>
      </c>
      <c r="N55" s="122">
        <f>IF($B55="","",ROUND(SUMIF(账户名,$B55,账户期初)+SUMIFS($L$6:L55,$B$6:B55,$B55),2))</f>
        <v>-3668457</v>
      </c>
      <c r="O55" s="123">
        <f>IF($B55="","",IFERROR(ROUND(INDEX(账户期初本位,MATCH($B55,账户名,0))+SUMIFS($M$6:M55,$B$6:B55,$B55),2),""))</f>
        <v>-6547412724</v>
      </c>
      <c r="P55" s="117" t="s">
        <v>43</v>
      </c>
      <c r="Q55" s="115"/>
      <c r="R55" s="115"/>
      <c r="S55" s="124" t="str">
        <f>IF($B55="","",IF(ISNA(MATCH($B55,账户名,0)),"※这个账户不在【参数设置】的账户档案里",IF($A55="","※没填日期，这一笔不会进任何月份的报表",IF(OR($A55&lt;起始月份,$A55&gt;EOMONTH(起始月份,15)),"△不在本账期（"&amp;TEXT(起始月份,"yyyy-mm")&amp;" ~ "&amp;TEXT(EOMONTH(起始月份,15),"yyyy-mm")&amp;"）内，报表里看不到",IF(AND($H55&lt;&gt;"",$I55&lt;&gt;""),"※收入和支出不能同时填",IF(AND(N($H55)=0,N($I55)=0),IF(ISNUMBER(SEARCH("【待补】",$R55&amp;"")),"△源数据不全（源表缺金额），请补充","※收入和支出都没填"),IF($E55="","※没填收支类别，分类报表会漏掉这一笔",IF(ISNA(MATCH($E55,类别表,0)),"※收支类别不在【参数设置】的清单里",IF($K55="","△"&amp;$D55&amp;" 还没填汇率，去【月度汇率】补上就自动算了",IF(ISNUMBER(SEARCH("【待补】",$R55&amp;"")),"△源数据不全（源表缺摘要或用途），请补充",IF(AND($F55="内部转账",$Q55=""),"△内部转账建议在「往来单位」写上对方账户",IF($N55&lt;0,"△这一笔之后该账户余额成负数了，核一下",""))))))))))))</f>
        <v>△内部转账建议在「往来单位」写上对方账户</v>
      </c>
    </row>
    <row r="56" ht="49.5" spans="1:19">
      <c r="A56" s="114">
        <v>45870</v>
      </c>
      <c r="B56" s="115" t="s">
        <v>20</v>
      </c>
      <c r="C56" s="116" t="str">
        <f>IF($B56="","",IFERROR(INDEX(账户银行,MATCH($B56,账户名,0)),""))</f>
        <v>现金</v>
      </c>
      <c r="D56" s="116" t="str">
        <f>IF($B56="","",IFERROR(INDEX(账户币种,MATCH($B56,账户名,0)),""))</f>
        <v>CNY</v>
      </c>
      <c r="E56" s="117" t="s">
        <v>41</v>
      </c>
      <c r="F56" s="116" t="str">
        <f>IF($E56="","",IFERROR(INDEX(类别属性,MATCH($E56,类别表,0)),""))</f>
        <v>内部转账</v>
      </c>
      <c r="G56" s="118" t="s">
        <v>102</v>
      </c>
      <c r="H56" s="119"/>
      <c r="I56" s="119">
        <v>3120</v>
      </c>
      <c r="J56" s="120"/>
      <c r="K56" s="121">
        <f>IF(OR($A56="",$B56=""),"",IF($J56&lt;&gt;"",$J56,IF($D56=本位币,1,IFERROR(LOOKUP(2,1/((汇率月份&lt;=$A56)*(INDEX(记账汇率区,0,MATCH($D56,汇率币种头,0))&lt;&gt;"")),INDEX(记账汇率区,0,MATCH($D56,汇率币种头,0))),""))))</f>
        <v>1735</v>
      </c>
      <c r="L56" s="122">
        <f t="shared" si="0"/>
        <v>-3120</v>
      </c>
      <c r="M56" s="123">
        <f t="shared" si="1"/>
        <v>-5413200</v>
      </c>
      <c r="N56" s="122">
        <f>IF($B56="","",ROUND(SUMIF(账户名,$B56,账户期初)+SUMIFS($L$6:L56,$B$6:B56,$B56),2))</f>
        <v>-3671577</v>
      </c>
      <c r="O56" s="123">
        <f>IF($B56="","",IFERROR(ROUND(INDEX(账户期初本位,MATCH($B56,账户名,0))+SUMIFS($M$6:M56,$B$6:B56,$B56),2),""))</f>
        <v>-6552825924</v>
      </c>
      <c r="P56" s="117" t="s">
        <v>43</v>
      </c>
      <c r="Q56" s="115"/>
      <c r="R56" s="115"/>
      <c r="S56" s="124" t="str">
        <f>IF($B56="","",IF(ISNA(MATCH($B56,账户名,0)),"※这个账户不在【参数设置】的账户档案里",IF($A56="","※没填日期，这一笔不会进任何月份的报表",IF(OR($A56&lt;起始月份,$A56&gt;EOMONTH(起始月份,15)),"△不在本账期（"&amp;TEXT(起始月份,"yyyy-mm")&amp;" ~ "&amp;TEXT(EOMONTH(起始月份,15),"yyyy-mm")&amp;"）内，报表里看不到",IF(AND($H56&lt;&gt;"",$I56&lt;&gt;""),"※收入和支出不能同时填",IF(AND(N($H56)=0,N($I56)=0),IF(ISNUMBER(SEARCH("【待补】",$R56&amp;"")),"△源数据不全（源表缺金额），请补充","※收入和支出都没填"),IF($E56="","※没填收支类别，分类报表会漏掉这一笔",IF(ISNA(MATCH($E56,类别表,0)),"※收支类别不在【参数设置】的清单里",IF($K56="","△"&amp;$D56&amp;" 还没填汇率，去【月度汇率】补上就自动算了",IF(ISNUMBER(SEARCH("【待补】",$R56&amp;"")),"△源数据不全（源表缺摘要或用途），请补充",IF(AND($F56="内部转账",$Q56=""),"△内部转账建议在「往来单位」写上对方账户",IF($N56&lt;0,"△这一笔之后该账户余额成负数了，核一下",""))))))))))))</f>
        <v>△内部转账建议在「往来单位」写上对方账户</v>
      </c>
    </row>
    <row r="57" ht="16.5" spans="1:19">
      <c r="A57" s="114">
        <v>45870</v>
      </c>
      <c r="B57" s="115" t="s">
        <v>20</v>
      </c>
      <c r="C57" s="116" t="str">
        <f>IF($B57="","",IFERROR(INDEX(账户银行,MATCH($B57,账户名,0)),""))</f>
        <v>现金</v>
      </c>
      <c r="D57" s="116" t="str">
        <f>IF($B57="","",IFERROR(INDEX(账户币种,MATCH($B57,账户名,0)),""))</f>
        <v>CNY</v>
      </c>
      <c r="E57" s="117" t="s">
        <v>74</v>
      </c>
      <c r="F57" s="116" t="str">
        <f>IF($E57="","",IFERROR(INDEX(类别属性,MATCH($E57,类别表,0)),""))</f>
        <v>收入</v>
      </c>
      <c r="G57" s="118" t="s">
        <v>103</v>
      </c>
      <c r="H57" s="119">
        <v>100000</v>
      </c>
      <c r="I57" s="119"/>
      <c r="J57" s="120"/>
      <c r="K57" s="121">
        <f>IF(OR($A57="",$B57=""),"",IF($J57&lt;&gt;"",$J57,IF($D57=本位币,1,IFERROR(LOOKUP(2,1/((汇率月份&lt;=$A57)*(INDEX(记账汇率区,0,MATCH($D57,汇率币种头,0))&lt;&gt;"")),INDEX(记账汇率区,0,MATCH($D57,汇率币种头,0))),""))))</f>
        <v>1735</v>
      </c>
      <c r="L57" s="122">
        <f t="shared" si="0"/>
        <v>100000</v>
      </c>
      <c r="M57" s="123">
        <f t="shared" si="1"/>
        <v>173500000</v>
      </c>
      <c r="N57" s="122">
        <f>IF($B57="","",ROUND(SUMIF(账户名,$B57,账户期初)+SUMIFS($L$6:L57,$B$6:B57,$B57),2))</f>
        <v>-3571577</v>
      </c>
      <c r="O57" s="123">
        <f>IF($B57="","",IFERROR(ROUND(INDEX(账户期初本位,MATCH($B57,账户名,0))+SUMIFS($M$6:M57,$B$6:B57,$B57),2),""))</f>
        <v>-6379325924</v>
      </c>
      <c r="P57" s="117" t="s">
        <v>76</v>
      </c>
      <c r="Q57" s="115" t="s">
        <v>104</v>
      </c>
      <c r="R57" s="115"/>
      <c r="S57" s="124" t="str">
        <f>IF($B57="","",IF(ISNA(MATCH($B57,账户名,0)),"※这个账户不在【参数设置】的账户档案里",IF($A57="","※没填日期，这一笔不会进任何月份的报表",IF(OR($A57&lt;起始月份,$A57&gt;EOMONTH(起始月份,15)),"△不在本账期（"&amp;TEXT(起始月份,"yyyy-mm")&amp;" ~ "&amp;TEXT(EOMONTH(起始月份,15),"yyyy-mm")&amp;"）内，报表里看不到",IF(AND($H57&lt;&gt;"",$I57&lt;&gt;""),"※收入和支出不能同时填",IF(AND(N($H57)=0,N($I57)=0),IF(ISNUMBER(SEARCH("【待补】",$R57&amp;"")),"△源数据不全（源表缺金额），请补充","※收入和支出都没填"),IF($E57="","※没填收支类别，分类报表会漏掉这一笔",IF(ISNA(MATCH($E57,类别表,0)),"※收支类别不在【参数设置】的清单里",IF($K57="","△"&amp;$D57&amp;" 还没填汇率，去【月度汇率】补上就自动算了",IF(ISNUMBER(SEARCH("【待补】",$R57&amp;"")),"△源数据不全（源表缺摘要或用途），请补充",IF(AND($F57="内部转账",$Q57=""),"△内部转账建议在「往来单位」写上对方账户",IF($N57&lt;0,"△这一笔之后该账户余额成负数了，核一下",""))))))))))))</f>
        <v>△这一笔之后该账户余额成负数了，核一下</v>
      </c>
    </row>
    <row r="58" ht="33" spans="1:19">
      <c r="A58" s="114">
        <v>45870</v>
      </c>
      <c r="B58" s="115" t="s">
        <v>20</v>
      </c>
      <c r="C58" s="116" t="str">
        <f>IF($B58="","",IFERROR(INDEX(账户银行,MATCH($B58,账户名,0)),""))</f>
        <v>现金</v>
      </c>
      <c r="D58" s="116" t="str">
        <f>IF($B58="","",IFERROR(INDEX(账户币种,MATCH($B58,账户名,0)),""))</f>
        <v>CNY</v>
      </c>
      <c r="E58" s="117" t="s">
        <v>74</v>
      </c>
      <c r="F58" s="116" t="str">
        <f>IF($E58="","",IFERROR(INDEX(类别属性,MATCH($E58,类别表,0)),""))</f>
        <v>收入</v>
      </c>
      <c r="G58" s="118" t="s">
        <v>105</v>
      </c>
      <c r="H58" s="119">
        <v>6450000</v>
      </c>
      <c r="I58" s="119"/>
      <c r="J58" s="120"/>
      <c r="K58" s="121">
        <f>IF(OR($A58="",$B58=""),"",IF($J58&lt;&gt;"",$J58,IF($D58=本位币,1,IFERROR(LOOKUP(2,1/((汇率月份&lt;=$A58)*(INDEX(记账汇率区,0,MATCH($D58,汇率币种头,0))&lt;&gt;"")),INDEX(记账汇率区,0,MATCH($D58,汇率币种头,0))),""))))</f>
        <v>1735</v>
      </c>
      <c r="L58" s="122">
        <f t="shared" si="0"/>
        <v>6450000</v>
      </c>
      <c r="M58" s="123">
        <f t="shared" si="1"/>
        <v>11190750000</v>
      </c>
      <c r="N58" s="122">
        <f>IF($B58="","",ROUND(SUMIF(账户名,$B58,账户期初)+SUMIFS($L$6:L58,$B$6:B58,$B58),2))</f>
        <v>2878423</v>
      </c>
      <c r="O58" s="123">
        <f>IF($B58="","",IFERROR(ROUND(INDEX(账户期初本位,MATCH($B58,账户名,0))+SUMIFS($M$6:M58,$B$6:B58,$B58),2),""))</f>
        <v>4811424076</v>
      </c>
      <c r="P58" s="117" t="s">
        <v>76</v>
      </c>
      <c r="Q58" s="115" t="s">
        <v>68</v>
      </c>
      <c r="R58" s="115"/>
      <c r="S58" s="124" t="str">
        <f>IF($B58="","",IF(ISNA(MATCH($B58,账户名,0)),"※这个账户不在【参数设置】的账户档案里",IF($A58="","※没填日期，这一笔不会进任何月份的报表",IF(OR($A58&lt;起始月份,$A58&gt;EOMONTH(起始月份,15)),"△不在本账期（"&amp;TEXT(起始月份,"yyyy-mm")&amp;" ~ "&amp;TEXT(EOMONTH(起始月份,15),"yyyy-mm")&amp;"）内，报表里看不到",IF(AND($H58&lt;&gt;"",$I58&lt;&gt;""),"※收入和支出不能同时填",IF(AND(N($H58)=0,N($I58)=0),IF(ISNUMBER(SEARCH("【待补】",$R58&amp;"")),"△源数据不全（源表缺金额），请补充","※收入和支出都没填"),IF($E58="","※没填收支类别，分类报表会漏掉这一笔",IF(ISNA(MATCH($E58,类别表,0)),"※收支类别不在【参数设置】的清单里",IF($K58="","△"&amp;$D58&amp;" 还没填汇率，去【月度汇率】补上就自动算了",IF(ISNUMBER(SEARCH("【待补】",$R58&amp;"")),"△源数据不全（源表缺摘要或用途），请补充",IF(AND($F58="内部转账",$Q58=""),"△内部转账建议在「往来单位」写上对方账户",IF($N58&lt;0,"△这一笔之后该账户余额成负数了，核一下",""))))))))))))</f>
        <v/>
      </c>
    </row>
    <row r="59" ht="33" spans="1:19">
      <c r="A59" s="114">
        <v>45870</v>
      </c>
      <c r="B59" s="115" t="s">
        <v>20</v>
      </c>
      <c r="C59" s="116" t="str">
        <f>IF($B59="","",IFERROR(INDEX(账户银行,MATCH($B59,账户名,0)),""))</f>
        <v>现金</v>
      </c>
      <c r="D59" s="116" t="str">
        <f>IF($B59="","",IFERROR(INDEX(账户币种,MATCH($B59,账户名,0)),""))</f>
        <v>CNY</v>
      </c>
      <c r="E59" s="117" t="s">
        <v>74</v>
      </c>
      <c r="F59" s="116" t="str">
        <f>IF($E59="","",IFERROR(INDEX(类别属性,MATCH($E59,类别表,0)),""))</f>
        <v>收入</v>
      </c>
      <c r="G59" s="118" t="s">
        <v>106</v>
      </c>
      <c r="H59" s="119">
        <v>2700000</v>
      </c>
      <c r="I59" s="119"/>
      <c r="J59" s="120"/>
      <c r="K59" s="121">
        <f>IF(OR($A59="",$B59=""),"",IF($J59&lt;&gt;"",$J59,IF($D59=本位币,1,IFERROR(LOOKUP(2,1/((汇率月份&lt;=$A59)*(INDEX(记账汇率区,0,MATCH($D59,汇率币种头,0))&lt;&gt;"")),INDEX(记账汇率区,0,MATCH($D59,汇率币种头,0))),""))))</f>
        <v>1735</v>
      </c>
      <c r="L59" s="122">
        <f t="shared" si="0"/>
        <v>2700000</v>
      </c>
      <c r="M59" s="123">
        <f t="shared" si="1"/>
        <v>4684500000</v>
      </c>
      <c r="N59" s="122">
        <f>IF($B59="","",ROUND(SUMIF(账户名,$B59,账户期初)+SUMIFS($L$6:L59,$B$6:B59,$B59),2))</f>
        <v>5578423</v>
      </c>
      <c r="O59" s="123">
        <f>IF($B59="","",IFERROR(ROUND(INDEX(账户期初本位,MATCH($B59,账户名,0))+SUMIFS($M$6:M59,$B$6:B59,$B59),2),""))</f>
        <v>9495924076</v>
      </c>
      <c r="P59" s="117" t="s">
        <v>76</v>
      </c>
      <c r="Q59" s="115" t="s">
        <v>33</v>
      </c>
      <c r="R59" s="115"/>
      <c r="S59" s="124" t="str">
        <f>IF($B59="","",IF(ISNA(MATCH($B59,账户名,0)),"※这个账户不在【参数设置】的账户档案里",IF($A59="","※没填日期，这一笔不会进任何月份的报表",IF(OR($A59&lt;起始月份,$A59&gt;EOMONTH(起始月份,15)),"△不在本账期（"&amp;TEXT(起始月份,"yyyy-mm")&amp;" ~ "&amp;TEXT(EOMONTH(起始月份,15),"yyyy-mm")&amp;"）内，报表里看不到",IF(AND($H59&lt;&gt;"",$I59&lt;&gt;""),"※收入和支出不能同时填",IF(AND(N($H59)=0,N($I59)=0),IF(ISNUMBER(SEARCH("【待补】",$R59&amp;"")),"△源数据不全（源表缺金额），请补充","※收入和支出都没填"),IF($E59="","※没填收支类别，分类报表会漏掉这一笔",IF(ISNA(MATCH($E59,类别表,0)),"※收支类别不在【参数设置】的清单里",IF($K59="","△"&amp;$D59&amp;" 还没填汇率，去【月度汇率】补上就自动算了",IF(ISNUMBER(SEARCH("【待补】",$R59&amp;"")),"△源数据不全（源表缺摘要或用途），请补充",IF(AND($F59="内部转账",$Q59=""),"△内部转账建议在「往来单位」写上对方账户",IF($N59&lt;0,"△这一笔之后该账户余额成负数了，核一下",""))))))))))))</f>
        <v/>
      </c>
    </row>
    <row r="60" ht="33" spans="1:19">
      <c r="A60" s="114">
        <v>45870</v>
      </c>
      <c r="B60" s="115" t="s">
        <v>20</v>
      </c>
      <c r="C60" s="116" t="str">
        <f>IF($B60="","",IFERROR(INDEX(账户银行,MATCH($B60,账户名,0)),""))</f>
        <v>现金</v>
      </c>
      <c r="D60" s="116" t="str">
        <f>IF($B60="","",IFERROR(INDEX(账户币种,MATCH($B60,账户名,0)),""))</f>
        <v>CNY</v>
      </c>
      <c r="E60" s="117" t="s">
        <v>107</v>
      </c>
      <c r="F60" s="116" t="str">
        <f>IF($E60="","",IFERROR(INDEX(类别属性,MATCH($E60,类别表,0)),""))</f>
        <v>收入</v>
      </c>
      <c r="G60" s="118" t="s">
        <v>108</v>
      </c>
      <c r="H60" s="119">
        <v>30000</v>
      </c>
      <c r="I60" s="119"/>
      <c r="J60" s="120"/>
      <c r="K60" s="121">
        <f>IF(OR($A60="",$B60=""),"",IF($J60&lt;&gt;"",$J60,IF($D60=本位币,1,IFERROR(LOOKUP(2,1/((汇率月份&lt;=$A60)*(INDEX(记账汇率区,0,MATCH($D60,汇率币种头,0))&lt;&gt;"")),INDEX(记账汇率区,0,MATCH($D60,汇率币种头,0))),""))))</f>
        <v>1735</v>
      </c>
      <c r="L60" s="122">
        <f t="shared" si="0"/>
        <v>30000</v>
      </c>
      <c r="M60" s="123">
        <f t="shared" si="1"/>
        <v>52050000</v>
      </c>
      <c r="N60" s="122">
        <f>IF($B60="","",ROUND(SUMIF(账户名,$B60,账户期初)+SUMIFS($L$6:L60,$B$6:B60,$B60),2))</f>
        <v>5608423</v>
      </c>
      <c r="O60" s="123">
        <f>IF($B60="","",IFERROR(ROUND(INDEX(账户期初本位,MATCH($B60,账户名,0))+SUMIFS($M$6:M60,$B$6:B60,$B60),2),""))</f>
        <v>9547974076</v>
      </c>
      <c r="P60" s="117" t="s">
        <v>109</v>
      </c>
      <c r="Q60" s="115"/>
      <c r="R60" s="115"/>
      <c r="S60" s="124" t="str">
        <f>IF($B60="","",IF(ISNA(MATCH($B60,账户名,0)),"※这个账户不在【参数设置】的账户档案里",IF($A60="","※没填日期，这一笔不会进任何月份的报表",IF(OR($A60&lt;起始月份,$A60&gt;EOMONTH(起始月份,15)),"△不在本账期（"&amp;TEXT(起始月份,"yyyy-mm")&amp;" ~ "&amp;TEXT(EOMONTH(起始月份,15),"yyyy-mm")&amp;"）内，报表里看不到",IF(AND($H60&lt;&gt;"",$I60&lt;&gt;""),"※收入和支出不能同时填",IF(AND(N($H60)=0,N($I60)=0),IF(ISNUMBER(SEARCH("【待补】",$R60&amp;"")),"△源数据不全（源表缺金额），请补充","※收入和支出都没填"),IF($E60="","※没填收支类别，分类报表会漏掉这一笔",IF(ISNA(MATCH($E60,类别表,0)),"※收支类别不在【参数设置】的清单里",IF($K60="","△"&amp;$D60&amp;" 还没填汇率，去【月度汇率】补上就自动算了",IF(ISNUMBER(SEARCH("【待补】",$R60&amp;"")),"△源数据不全（源表缺摘要或用途），请补充",IF(AND($F60="内部转账",$Q60=""),"△内部转账建议在「往来单位」写上对方账户",IF($N60&lt;0,"△这一笔之后该账户余额成负数了，核一下",""))))))))))))</f>
        <v/>
      </c>
    </row>
    <row r="61" ht="49.5" spans="1:19">
      <c r="A61" s="114">
        <v>45870</v>
      </c>
      <c r="B61" s="115" t="s">
        <v>30</v>
      </c>
      <c r="C61" s="116" t="str">
        <f>IF($B61="","",IFERROR(INDEX(账户银行,MATCH($B61,账户名,0)),""))</f>
        <v>现金</v>
      </c>
      <c r="D61" s="116" t="str">
        <f>IF($B61="","",IFERROR(INDEX(账户币种,MATCH($B61,账户名,0)),""))</f>
        <v>USD</v>
      </c>
      <c r="E61" s="117" t="s">
        <v>41</v>
      </c>
      <c r="F61" s="116" t="str">
        <f>IF($E61="","",IFERROR(INDEX(类别属性,MATCH($E61,类别表,0)),""))</f>
        <v>内部转账</v>
      </c>
      <c r="G61" s="118" t="s">
        <v>100</v>
      </c>
      <c r="H61" s="119">
        <v>15000</v>
      </c>
      <c r="I61" s="119"/>
      <c r="J61" s="120"/>
      <c r="K61" s="125">
        <f>IF(OR($A61="",$B61=""),"",IF($J61&lt;&gt;"",$J61,IF($D61=本位币,1,IFERROR(LOOKUP(2,1/((汇率月份&lt;=$A61)*(INDEX(记账汇率区,0,MATCH($D61,汇率币种头,0))&lt;&gt;"")),INDEX(记账汇率区,0,MATCH($D61,汇率币种头,0))),""))))</f>
        <v>12450</v>
      </c>
      <c r="L61" s="123">
        <f t="shared" si="0"/>
        <v>15000</v>
      </c>
      <c r="M61" s="123">
        <f t="shared" si="1"/>
        <v>186750000</v>
      </c>
      <c r="N61" s="123">
        <f>IF($B61="","",ROUND(SUMIF(账户名,$B61,账户期初)+SUMIFS($L$6:L61,$B$6:B61,$B61),2))</f>
        <v>14650</v>
      </c>
      <c r="O61" s="123">
        <f>IF($B61="","",IFERROR(ROUND(INDEX(账户期初本位,MATCH($B61,账户名,0))+SUMIFS($M$6:M61,$B$6:B61,$B61),2),""))</f>
        <v>182392500</v>
      </c>
      <c r="P61" s="117" t="s">
        <v>43</v>
      </c>
      <c r="Q61" s="115"/>
      <c r="R61" s="115" t="s">
        <v>110</v>
      </c>
      <c r="S61" s="124" t="str">
        <f>IF($B61="","",IF(ISNA(MATCH($B61,账户名,0)),"※这个账户不在【参数设置】的账户档案里",IF($A61="","※没填日期，这一笔不会进任何月份的报表",IF(OR($A61&lt;起始月份,$A61&gt;EOMONTH(起始月份,15)),"△不在本账期（"&amp;TEXT(起始月份,"yyyy-mm")&amp;" ~ "&amp;TEXT(EOMONTH(起始月份,15),"yyyy-mm")&amp;"）内，报表里看不到",IF(AND($H61&lt;&gt;"",$I61&lt;&gt;""),"※收入和支出不能同时填",IF(AND(N($H61)=0,N($I61)=0),IF(ISNUMBER(SEARCH("【待补】",$R61&amp;"")),"△源数据不全（源表缺金额），请补充","※收入和支出都没填"),IF($E61="","※没填收支类别，分类报表会漏掉这一笔",IF(ISNA(MATCH($E61,类别表,0)),"※收支类别不在【参数设置】的清单里",IF($K61="","△"&amp;$D61&amp;" 还没填汇率，去【月度汇率】补上就自动算了",IF(ISNUMBER(SEARCH("【待补】",$R61&amp;"")),"△源数据不全（源表缺摘要或用途），请补充",IF(AND($F61="内部转账",$Q61=""),"△内部转账建议在「往来单位」写上对方账户",IF($N61&lt;0,"△这一笔之后该账户余额成负数了，核一下",""))))))))))))</f>
        <v>△内部转账建议在「往来单位」写上对方账户</v>
      </c>
    </row>
    <row r="62" ht="49.5" spans="1:19">
      <c r="A62" s="114">
        <v>45870</v>
      </c>
      <c r="B62" s="115" t="s">
        <v>30</v>
      </c>
      <c r="C62" s="116" t="str">
        <f>IF($B62="","",IFERROR(INDEX(账户银行,MATCH($B62,账户名,0)),""))</f>
        <v>现金</v>
      </c>
      <c r="D62" s="116" t="str">
        <f>IF($B62="","",IFERROR(INDEX(账户币种,MATCH($B62,账户名,0)),""))</f>
        <v>USD</v>
      </c>
      <c r="E62" s="117" t="s">
        <v>41</v>
      </c>
      <c r="F62" s="116" t="str">
        <f>IF($E62="","",IFERROR(INDEX(类别属性,MATCH($E62,类别表,0)),""))</f>
        <v>内部转账</v>
      </c>
      <c r="G62" s="118" t="s">
        <v>100</v>
      </c>
      <c r="H62" s="119">
        <v>15000</v>
      </c>
      <c r="I62" s="119"/>
      <c r="J62" s="120"/>
      <c r="K62" s="125">
        <f>IF(OR($A62="",$B62=""),"",IF($J62&lt;&gt;"",$J62,IF($D62=本位币,1,IFERROR(LOOKUP(2,1/((汇率月份&lt;=$A62)*(INDEX(记账汇率区,0,MATCH($D62,汇率币种头,0))&lt;&gt;"")),INDEX(记账汇率区,0,MATCH($D62,汇率币种头,0))),""))))</f>
        <v>12450</v>
      </c>
      <c r="L62" s="123">
        <f t="shared" si="0"/>
        <v>15000</v>
      </c>
      <c r="M62" s="123">
        <f t="shared" si="1"/>
        <v>186750000</v>
      </c>
      <c r="N62" s="123">
        <f>IF($B62="","",ROUND(SUMIF(账户名,$B62,账户期初)+SUMIFS($L$6:L62,$B$6:B62,$B62),2))</f>
        <v>29650</v>
      </c>
      <c r="O62" s="123">
        <f>IF($B62="","",IFERROR(ROUND(INDEX(账户期初本位,MATCH($B62,账户名,0))+SUMIFS($M$6:M62,$B$6:B62,$B62),2),""))</f>
        <v>369142500</v>
      </c>
      <c r="P62" s="117" t="s">
        <v>43</v>
      </c>
      <c r="Q62" s="115"/>
      <c r="R62" s="115" t="s">
        <v>111</v>
      </c>
      <c r="S62" s="124" t="str">
        <f>IF($B62="","",IF(ISNA(MATCH($B62,账户名,0)),"※这个账户不在【参数设置】的账户档案里",IF($A62="","※没填日期，这一笔不会进任何月份的报表",IF(OR($A62&lt;起始月份,$A62&gt;EOMONTH(起始月份,15)),"△不在本账期（"&amp;TEXT(起始月份,"yyyy-mm")&amp;" ~ "&amp;TEXT(EOMONTH(起始月份,15),"yyyy-mm")&amp;"）内，报表里看不到",IF(AND($H62&lt;&gt;"",$I62&lt;&gt;""),"※收入和支出不能同时填",IF(AND(N($H62)=0,N($I62)=0),IF(ISNUMBER(SEARCH("【待补】",$R62&amp;"")),"△源数据不全（源表缺金额），请补充","※收入和支出都没填"),IF($E62="","※没填收支类别，分类报表会漏掉这一笔",IF(ISNA(MATCH($E62,类别表,0)),"※收支类别不在【参数设置】的清单里",IF($K62="","△"&amp;$D62&amp;" 还没填汇率，去【月度汇率】补上就自动算了",IF(ISNUMBER(SEARCH("【待补】",$R62&amp;"")),"△源数据不全（源表缺摘要或用途），请补充",IF(AND($F62="内部转账",$Q62=""),"△内部转账建议在「往来单位」写上对方账户",IF($N62&lt;0,"△这一笔之后该账户余额成负数了，核一下",""))))))))))))</f>
        <v>△内部转账建议在「往来单位」写上对方账户</v>
      </c>
    </row>
    <row r="63" ht="33" spans="1:19">
      <c r="A63" s="114">
        <v>45870</v>
      </c>
      <c r="B63" s="115" t="s">
        <v>30</v>
      </c>
      <c r="C63" s="116" t="str">
        <f>IF($B63="","",IFERROR(INDEX(账户银行,MATCH($B63,账户名,0)),""))</f>
        <v>现金</v>
      </c>
      <c r="D63" s="116" t="str">
        <f>IF($B63="","",IFERROR(INDEX(账户币种,MATCH($B63,账户名,0)),""))</f>
        <v>USD</v>
      </c>
      <c r="E63" s="117" t="s">
        <v>95</v>
      </c>
      <c r="F63" s="116" t="str">
        <f>IF($E63="","",IFERROR(INDEX(类别属性,MATCH($E63,类别表,0)),""))</f>
        <v>支出</v>
      </c>
      <c r="G63" s="118" t="s">
        <v>112</v>
      </c>
      <c r="H63" s="119"/>
      <c r="I63" s="119">
        <v>2000</v>
      </c>
      <c r="J63" s="120"/>
      <c r="K63" s="125">
        <f>IF(OR($A63="",$B63=""),"",IF($J63&lt;&gt;"",$J63,IF($D63=本位币,1,IFERROR(LOOKUP(2,1/((汇率月份&lt;=$A63)*(INDEX(记账汇率区,0,MATCH($D63,汇率币种头,0))&lt;&gt;"")),INDEX(记账汇率区,0,MATCH($D63,汇率币种头,0))),""))))</f>
        <v>12450</v>
      </c>
      <c r="L63" s="123">
        <f t="shared" si="0"/>
        <v>-2000</v>
      </c>
      <c r="M63" s="123">
        <f t="shared" si="1"/>
        <v>-24900000</v>
      </c>
      <c r="N63" s="123">
        <f>IF($B63="","",ROUND(SUMIF(账户名,$B63,账户期初)+SUMIFS($L$6:L63,$B$6:B63,$B63),2))</f>
        <v>27650</v>
      </c>
      <c r="O63" s="123">
        <f>IF($B63="","",IFERROR(ROUND(INDEX(账户期初本位,MATCH($B63,账户名,0))+SUMIFS($M$6:M63,$B$6:B63,$B63),2),""))</f>
        <v>344242500</v>
      </c>
      <c r="P63" s="117" t="s">
        <v>97</v>
      </c>
      <c r="Q63" s="115" t="s">
        <v>33</v>
      </c>
      <c r="R63" s="115" t="s">
        <v>113</v>
      </c>
      <c r="S63" s="124" t="str">
        <f>IF($B63="","",IF(ISNA(MATCH($B63,账户名,0)),"※这个账户不在【参数设置】的账户档案里",IF($A63="","※没填日期，这一笔不会进任何月份的报表",IF(OR($A63&lt;起始月份,$A63&gt;EOMONTH(起始月份,15)),"△不在本账期（"&amp;TEXT(起始月份,"yyyy-mm")&amp;" ~ "&amp;TEXT(EOMONTH(起始月份,15),"yyyy-mm")&amp;"）内，报表里看不到",IF(AND($H63&lt;&gt;"",$I63&lt;&gt;""),"※收入和支出不能同时填",IF(AND(N($H63)=0,N($I63)=0),IF(ISNUMBER(SEARCH("【待补】",$R63&amp;"")),"△源数据不全（源表缺金额），请补充","※收入和支出都没填"),IF($E63="","※没填收支类别，分类报表会漏掉这一笔",IF(ISNA(MATCH($E63,类别表,0)),"※收支类别不在【参数设置】的清单里",IF($K63="","△"&amp;$D63&amp;" 还没填汇率，去【月度汇率】补上就自动算了",IF(ISNUMBER(SEARCH("【待补】",$R63&amp;"")),"△源数据不全（源表缺摘要或用途），请补充",IF(AND($F63="内部转账",$Q63=""),"△内部转账建议在「往来单位」写上对方账户",IF($N63&lt;0,"△这一笔之后该账户余额成负数了，核一下",""))))))))))))</f>
        <v/>
      </c>
    </row>
    <row r="64" ht="33" spans="1:19">
      <c r="A64" s="114">
        <v>45870</v>
      </c>
      <c r="B64" s="115" t="s">
        <v>30</v>
      </c>
      <c r="C64" s="116" t="str">
        <f>IF($B64="","",IFERROR(INDEX(账户银行,MATCH($B64,账户名,0)),""))</f>
        <v>现金</v>
      </c>
      <c r="D64" s="116" t="str">
        <f>IF($B64="","",IFERROR(INDEX(账户币种,MATCH($B64,账户名,0)),""))</f>
        <v>USD</v>
      </c>
      <c r="E64" s="117" t="s">
        <v>114</v>
      </c>
      <c r="F64" s="116" t="str">
        <f>IF($E64="","",IFERROR(INDEX(类别属性,MATCH($E64,类别表,0)),""))</f>
        <v>支出</v>
      </c>
      <c r="G64" s="118" t="s">
        <v>115</v>
      </c>
      <c r="H64" s="119"/>
      <c r="I64" s="119">
        <v>2000</v>
      </c>
      <c r="J64" s="120"/>
      <c r="K64" s="125">
        <f>IF(OR($A64="",$B64=""),"",IF($J64&lt;&gt;"",$J64,IF($D64=本位币,1,IFERROR(LOOKUP(2,1/((汇率月份&lt;=$A64)*(INDEX(记账汇率区,0,MATCH($D64,汇率币种头,0))&lt;&gt;"")),INDEX(记账汇率区,0,MATCH($D64,汇率币种头,0))),""))))</f>
        <v>12450</v>
      </c>
      <c r="L64" s="123">
        <f t="shared" si="0"/>
        <v>-2000</v>
      </c>
      <c r="M64" s="123">
        <f t="shared" si="1"/>
        <v>-24900000</v>
      </c>
      <c r="N64" s="123">
        <f>IF($B64="","",ROUND(SUMIF(账户名,$B64,账户期初)+SUMIFS($L$6:L64,$B$6:B64,$B64),2))</f>
        <v>25650</v>
      </c>
      <c r="O64" s="123">
        <f>IF($B64="","",IFERROR(ROUND(INDEX(账户期初本位,MATCH($B64,账户名,0))+SUMIFS($M$6:M64,$B$6:B64,$B64),2),""))</f>
        <v>319342500</v>
      </c>
      <c r="P64" s="117" t="s">
        <v>76</v>
      </c>
      <c r="Q64" s="115" t="s">
        <v>33</v>
      </c>
      <c r="R64" s="115"/>
      <c r="S64" s="124" t="str">
        <f>IF($B64="","",IF(ISNA(MATCH($B64,账户名,0)),"※这个账户不在【参数设置】的账户档案里",IF($A64="","※没填日期，这一笔不会进任何月份的报表",IF(OR($A64&lt;起始月份,$A64&gt;EOMONTH(起始月份,15)),"△不在本账期（"&amp;TEXT(起始月份,"yyyy-mm")&amp;" ~ "&amp;TEXT(EOMONTH(起始月份,15),"yyyy-mm")&amp;"）内，报表里看不到",IF(AND($H64&lt;&gt;"",$I64&lt;&gt;""),"※收入和支出不能同时填",IF(AND(N($H64)=0,N($I64)=0),IF(ISNUMBER(SEARCH("【待补】",$R64&amp;"")),"△源数据不全（源表缺金额），请补充","※收入和支出都没填"),IF($E64="","※没填收支类别，分类报表会漏掉这一笔",IF(ISNA(MATCH($E64,类别表,0)),"※收支类别不在【参数设置】的清单里",IF($K64="","△"&amp;$D64&amp;" 还没填汇率，去【月度汇率】补上就自动算了",IF(ISNUMBER(SEARCH("【待补】",$R64&amp;"")),"△源数据不全（源表缺摘要或用途），请补充",IF(AND($F64="内部转账",$Q64=""),"△内部转账建议在「往来单位」写上对方账户",IF($N64&lt;0,"△这一笔之后该账户余额成负数了，核一下",""))))))))))))</f>
        <v/>
      </c>
    </row>
    <row r="65" ht="49.5" spans="1:19">
      <c r="A65" s="114">
        <v>45870</v>
      </c>
      <c r="B65" s="115" t="s">
        <v>30</v>
      </c>
      <c r="C65" s="116" t="str">
        <f>IF($B65="","",IFERROR(INDEX(账户银行,MATCH($B65,账户名,0)),""))</f>
        <v>现金</v>
      </c>
      <c r="D65" s="116" t="str">
        <f>IF($B65="","",IFERROR(INDEX(账户币种,MATCH($B65,账户名,0)),""))</f>
        <v>USD</v>
      </c>
      <c r="E65" s="117" t="s">
        <v>41</v>
      </c>
      <c r="F65" s="116" t="str">
        <f>IF($E65="","",IFERROR(INDEX(类别属性,MATCH($E65,类别表,0)),""))</f>
        <v>内部转账</v>
      </c>
      <c r="G65" s="118" t="s">
        <v>102</v>
      </c>
      <c r="H65" s="119">
        <v>400</v>
      </c>
      <c r="I65" s="119"/>
      <c r="J65" s="120"/>
      <c r="K65" s="125">
        <f>IF(OR($A65="",$B65=""),"",IF($J65&lt;&gt;"",$J65,IF($D65=本位币,1,IFERROR(LOOKUP(2,1/((汇率月份&lt;=$A65)*(INDEX(记账汇率区,0,MATCH($D65,汇率币种头,0))&lt;&gt;"")),INDEX(记账汇率区,0,MATCH($D65,汇率币种头,0))),""))))</f>
        <v>12450</v>
      </c>
      <c r="L65" s="123">
        <f t="shared" si="0"/>
        <v>400</v>
      </c>
      <c r="M65" s="123">
        <f t="shared" si="1"/>
        <v>4980000</v>
      </c>
      <c r="N65" s="123">
        <f>IF($B65="","",ROUND(SUMIF(账户名,$B65,账户期初)+SUMIFS($L$6:L65,$B$6:B65,$B65),2))</f>
        <v>26050</v>
      </c>
      <c r="O65" s="123">
        <f>IF($B65="","",IFERROR(ROUND(INDEX(账户期初本位,MATCH($B65,账户名,0))+SUMIFS($M$6:M65,$B$6:B65,$B65),2),""))</f>
        <v>324322500</v>
      </c>
      <c r="P65" s="117" t="s">
        <v>43</v>
      </c>
      <c r="Q65" s="115"/>
      <c r="R65" s="115" t="s">
        <v>116</v>
      </c>
      <c r="S65" s="124" t="str">
        <f>IF($B65="","",IF(ISNA(MATCH($B65,账户名,0)),"※这个账户不在【参数设置】的账户档案里",IF($A65="","※没填日期，这一笔不会进任何月份的报表",IF(OR($A65&lt;起始月份,$A65&gt;EOMONTH(起始月份,15)),"△不在本账期（"&amp;TEXT(起始月份,"yyyy-mm")&amp;" ~ "&amp;TEXT(EOMONTH(起始月份,15),"yyyy-mm")&amp;"）内，报表里看不到",IF(AND($H65&lt;&gt;"",$I65&lt;&gt;""),"※收入和支出不能同时填",IF(AND(N($H65)=0,N($I65)=0),IF(ISNUMBER(SEARCH("【待补】",$R65&amp;"")),"△源数据不全（源表缺金额），请补充","※收入和支出都没填"),IF($E65="","※没填收支类别，分类报表会漏掉这一笔",IF(ISNA(MATCH($E65,类别表,0)),"※收支类别不在【参数设置】的清单里",IF($K65="","△"&amp;$D65&amp;" 还没填汇率，去【月度汇率】补上就自动算了",IF(ISNUMBER(SEARCH("【待补】",$R65&amp;"")),"△源数据不全（源表缺摘要或用途），请补充",IF(AND($F65="内部转账",$Q65=""),"△内部转账建议在「往来单位」写上对方账户",IF($N65&lt;0,"△这一笔之后该账户余额成负数了，核一下",""))))))))))))</f>
        <v>△内部转账建议在「往来单位」写上对方账户</v>
      </c>
    </row>
    <row r="66" ht="33" spans="1:19">
      <c r="A66" s="114">
        <v>45870</v>
      </c>
      <c r="B66" s="115" t="s">
        <v>34</v>
      </c>
      <c r="C66" s="116" t="str">
        <f>IF($B66="","",IFERROR(INDEX(账户银行,MATCH($B66,账户名,0)),""))</f>
        <v>现金</v>
      </c>
      <c r="D66" s="116" t="str">
        <f>IF($B66="","",IFERROR(INDEX(账户币种,MATCH($B66,账户名,0)),""))</f>
        <v>UZS</v>
      </c>
      <c r="E66" s="117" t="s">
        <v>84</v>
      </c>
      <c r="F66" s="116" t="str">
        <f>IF($E66="","",IFERROR(INDEX(类别属性,MATCH($E66,类别表,0)),""))</f>
        <v>支出</v>
      </c>
      <c r="G66" s="118" t="s">
        <v>117</v>
      </c>
      <c r="H66" s="119"/>
      <c r="I66" s="119">
        <v>100000</v>
      </c>
      <c r="J66" s="120"/>
      <c r="K66" s="125">
        <f>IF(OR($A66="",$B66=""),"",IF($J66&lt;&gt;"",$J66,IF($D66=本位币,1,IFERROR(LOOKUP(2,1/((汇率月份&lt;=$A66)*(INDEX(记账汇率区,0,MATCH($D66,汇率币种头,0))&lt;&gt;"")),INDEX(记账汇率区,0,MATCH($D66,汇率币种头,0))),""))))</f>
        <v>1</v>
      </c>
      <c r="L66" s="123">
        <f t="shared" si="0"/>
        <v>-100000</v>
      </c>
      <c r="M66" s="123">
        <f t="shared" si="1"/>
        <v>-100000</v>
      </c>
      <c r="N66" s="123">
        <f>IF($B66="","",ROUND(SUMIF(账户名,$B66,账户期初)+SUMIFS($L$6:L66,$B$6:B66,$B66),2))</f>
        <v>359584000</v>
      </c>
      <c r="O66" s="123">
        <f>IF($B66="","",IFERROR(ROUND(INDEX(账户期初本位,MATCH($B66,账户名,0))+SUMIFS($M$6:M66,$B$6:B66,$B66),2),""))</f>
        <v>359584000</v>
      </c>
      <c r="P66" s="117" t="s">
        <v>48</v>
      </c>
      <c r="Q66" s="115"/>
      <c r="R66" s="115"/>
      <c r="S66" s="124" t="str">
        <f>IF($B66="","",IF(ISNA(MATCH($B66,账户名,0)),"※这个账户不在【参数设置】的账户档案里",IF($A66="","※没填日期，这一笔不会进任何月份的报表",IF(OR($A66&lt;起始月份,$A66&gt;EOMONTH(起始月份,15)),"△不在本账期（"&amp;TEXT(起始月份,"yyyy-mm")&amp;" ~ "&amp;TEXT(EOMONTH(起始月份,15),"yyyy-mm")&amp;"）内，报表里看不到",IF(AND($H66&lt;&gt;"",$I66&lt;&gt;""),"※收入和支出不能同时填",IF(AND(N($H66)=0,N($I66)=0),IF(ISNUMBER(SEARCH("【待补】",$R66&amp;"")),"△源数据不全（源表缺金额），请补充","※收入和支出都没填"),IF($E66="","※没填收支类别，分类报表会漏掉这一笔",IF(ISNA(MATCH($E66,类别表,0)),"※收支类别不在【参数设置】的清单里",IF($K66="","△"&amp;$D66&amp;" 还没填汇率，去【月度汇率】补上就自动算了",IF(ISNUMBER(SEARCH("【待补】",$R66&amp;"")),"△源数据不全（源表缺摘要或用途），请补充",IF(AND($F66="内部转账",$Q66=""),"△内部转账建议在「往来单位」写上对方账户",IF($N66&lt;0,"△这一笔之后该账户余额成负数了，核一下",""))))))))))))</f>
        <v/>
      </c>
    </row>
    <row r="67" ht="16.5" spans="1:19">
      <c r="A67" s="114">
        <v>45870</v>
      </c>
      <c r="B67" s="115" t="s">
        <v>34</v>
      </c>
      <c r="C67" s="116" t="str">
        <f>IF($B67="","",IFERROR(INDEX(账户银行,MATCH($B67,账户名,0)),""))</f>
        <v>现金</v>
      </c>
      <c r="D67" s="116" t="str">
        <f>IF($B67="","",IFERROR(INDEX(账户币种,MATCH($B67,账户名,0)),""))</f>
        <v>UZS</v>
      </c>
      <c r="E67" s="117" t="s">
        <v>38</v>
      </c>
      <c r="F67" s="116" t="str">
        <f>IF($E67="","",IFERROR(INDEX(类别属性,MATCH($E67,类别表,0)),""))</f>
        <v>支出</v>
      </c>
      <c r="G67" s="118" t="s">
        <v>118</v>
      </c>
      <c r="H67" s="119"/>
      <c r="I67" s="119">
        <v>806000</v>
      </c>
      <c r="J67" s="120"/>
      <c r="K67" s="125">
        <f>IF(OR($A67="",$B67=""),"",IF($J67&lt;&gt;"",$J67,IF($D67=本位币,1,IFERROR(LOOKUP(2,1/((汇率月份&lt;=$A67)*(INDEX(记账汇率区,0,MATCH($D67,汇率币种头,0))&lt;&gt;"")),INDEX(记账汇率区,0,MATCH($D67,汇率币种头,0))),""))))</f>
        <v>1</v>
      </c>
      <c r="L67" s="123">
        <f t="shared" si="0"/>
        <v>-806000</v>
      </c>
      <c r="M67" s="123">
        <f t="shared" si="1"/>
        <v>-806000</v>
      </c>
      <c r="N67" s="123">
        <f>IF($B67="","",ROUND(SUMIF(账户名,$B67,账户期初)+SUMIFS($L$6:L67,$B$6:B67,$B67),2))</f>
        <v>358778000</v>
      </c>
      <c r="O67" s="123">
        <f>IF($B67="","",IFERROR(ROUND(INDEX(账户期初本位,MATCH($B67,账户名,0))+SUMIFS($M$6:M67,$B$6:B67,$B67),2),""))</f>
        <v>358778000</v>
      </c>
      <c r="P67" s="117" t="s">
        <v>26</v>
      </c>
      <c r="Q67" s="115"/>
      <c r="R67" s="115"/>
      <c r="S67" s="124" t="str">
        <f>IF($B67="","",IF(ISNA(MATCH($B67,账户名,0)),"※这个账户不在【参数设置】的账户档案里",IF($A67="","※没填日期，这一笔不会进任何月份的报表",IF(OR($A67&lt;起始月份,$A67&gt;EOMONTH(起始月份,15)),"△不在本账期（"&amp;TEXT(起始月份,"yyyy-mm")&amp;" ~ "&amp;TEXT(EOMONTH(起始月份,15),"yyyy-mm")&amp;"）内，报表里看不到",IF(AND($H67&lt;&gt;"",$I67&lt;&gt;""),"※收入和支出不能同时填",IF(AND(N($H67)=0,N($I67)=0),IF(ISNUMBER(SEARCH("【待补】",$R67&amp;"")),"△源数据不全（源表缺金额），请补充","※收入和支出都没填"),IF($E67="","※没填收支类别，分类报表会漏掉这一笔",IF(ISNA(MATCH($E67,类别表,0)),"※收支类别不在【参数设置】的清单里",IF($K67="","△"&amp;$D67&amp;" 还没填汇率，去【月度汇率】补上就自动算了",IF(ISNUMBER(SEARCH("【待补】",$R67&amp;"")),"△源数据不全（源表缺摘要或用途），请补充",IF(AND($F67="内部转账",$Q67=""),"△内部转账建议在「往来单位」写上对方账户",IF($N67&lt;0,"△这一笔之后该账户余额成负数了，核一下",""))))))))))))</f>
        <v/>
      </c>
    </row>
    <row r="68" ht="33" spans="1:19">
      <c r="A68" s="114">
        <v>45870</v>
      </c>
      <c r="B68" s="115" t="s">
        <v>34</v>
      </c>
      <c r="C68" s="116" t="str">
        <f>IF($B68="","",IFERROR(INDEX(账户银行,MATCH($B68,账户名,0)),""))</f>
        <v>现金</v>
      </c>
      <c r="D68" s="116" t="str">
        <f>IF($B68="","",IFERROR(INDEX(账户币种,MATCH($B68,账户名,0)),""))</f>
        <v>UZS</v>
      </c>
      <c r="E68" s="117" t="s">
        <v>114</v>
      </c>
      <c r="F68" s="116" t="str">
        <f>IF($E68="","",IFERROR(INDEX(类别属性,MATCH($E68,类别表,0)),""))</f>
        <v>支出</v>
      </c>
      <c r="G68" s="118" t="s">
        <v>115</v>
      </c>
      <c r="H68" s="119"/>
      <c r="I68" s="119"/>
      <c r="J68" s="120"/>
      <c r="K68" s="125">
        <f>IF(OR($A68="",$B68=""),"",IF($J68&lt;&gt;"",$J68,IF($D68=本位币,1,IFERROR(LOOKUP(2,1/((汇率月份&lt;=$A68)*(INDEX(记账汇率区,0,MATCH($D68,汇率币种头,0))&lt;&gt;"")),INDEX(记账汇率区,0,MATCH($D68,汇率币种头,0))),""))))</f>
        <v>1</v>
      </c>
      <c r="L68" s="123" t="str">
        <f t="shared" si="0"/>
        <v/>
      </c>
      <c r="M68" s="123" t="str">
        <f t="shared" si="1"/>
        <v/>
      </c>
      <c r="N68" s="123">
        <f>IF($B68="","",ROUND(SUMIF(账户名,$B68,账户期初)+SUMIFS($L$6:L68,$B$6:B68,$B68),2))</f>
        <v>358778000</v>
      </c>
      <c r="O68" s="123">
        <f>IF($B68="","",IFERROR(ROUND(INDEX(账户期初本位,MATCH($B68,账户名,0))+SUMIFS($M$6:M68,$B$6:B68,$B68),2),""))</f>
        <v>358778000</v>
      </c>
      <c r="P68" s="117" t="s">
        <v>76</v>
      </c>
      <c r="Q68" s="115" t="s">
        <v>33</v>
      </c>
      <c r="R68" s="115" t="s">
        <v>119</v>
      </c>
      <c r="S68" s="124" t="str">
        <f>IF($B68="","",IF(ISNA(MATCH($B68,账户名,0)),"※这个账户不在【参数设置】的账户档案里",IF($A68="","※没填日期，这一笔不会进任何月份的报表",IF(OR($A68&lt;起始月份,$A68&gt;EOMONTH(起始月份,15)),"△不在本账期（"&amp;TEXT(起始月份,"yyyy-mm")&amp;" ~ "&amp;TEXT(EOMONTH(起始月份,15),"yyyy-mm")&amp;"）内，报表里看不到",IF(AND($H68&lt;&gt;"",$I68&lt;&gt;""),"※收入和支出不能同时填",IF(AND(N($H68)=0,N($I68)=0),IF(ISNUMBER(SEARCH("【待补】",$R68&amp;"")),"△源数据不全（源表缺金额），请补充","※收入和支出都没填"),IF($E68="","※没填收支类别，分类报表会漏掉这一笔",IF(ISNA(MATCH($E68,类别表,0)),"※收支类别不在【参数设置】的清单里",IF($K68="","△"&amp;$D68&amp;" 还没填汇率，去【月度汇率】补上就自动算了",IF(ISNUMBER(SEARCH("【待补】",$R68&amp;"")),"△源数据不全（源表缺摘要或用途），请补充",IF(AND($F68="内部转账",$Q68=""),"△内部转账建议在「往来单位」写上对方账户",IF($N68&lt;0,"△这一笔之后该账户余额成负数了，核一下",""))))))))))))</f>
        <v>△源数据不全（源表缺金额），请补充</v>
      </c>
    </row>
    <row r="69" ht="49.5" spans="1:19">
      <c r="A69" s="114">
        <v>45871</v>
      </c>
      <c r="B69" s="115" t="s">
        <v>30</v>
      </c>
      <c r="C69" s="116" t="str">
        <f>IF($B69="","",IFERROR(INDEX(账户银行,MATCH($B69,账户名,0)),""))</f>
        <v>现金</v>
      </c>
      <c r="D69" s="116" t="str">
        <f>IF($B69="","",IFERROR(INDEX(账户币种,MATCH($B69,账户名,0)),""))</f>
        <v>USD</v>
      </c>
      <c r="E69" s="117" t="s">
        <v>120</v>
      </c>
      <c r="F69" s="116" t="str">
        <f>IF($E69="","",IFERROR(INDEX(类别属性,MATCH($E69,类别表,0)),""))</f>
        <v>支出</v>
      </c>
      <c r="G69" s="118" t="s">
        <v>121</v>
      </c>
      <c r="H69" s="119"/>
      <c r="I69" s="119">
        <v>4600</v>
      </c>
      <c r="J69" s="120"/>
      <c r="K69" s="125">
        <f>IF(OR($A69="",$B69=""),"",IF($J69&lt;&gt;"",$J69,IF($D69=本位币,1,IFERROR(LOOKUP(2,1/((汇率月份&lt;=$A69)*(INDEX(记账汇率区,0,MATCH($D69,汇率币种头,0))&lt;&gt;"")),INDEX(记账汇率区,0,MATCH($D69,汇率币种头,0))),""))))</f>
        <v>12450</v>
      </c>
      <c r="L69" s="123">
        <f t="shared" si="0"/>
        <v>-4600</v>
      </c>
      <c r="M69" s="123">
        <f t="shared" si="1"/>
        <v>-57270000</v>
      </c>
      <c r="N69" s="123">
        <f>IF($B69="","",ROUND(SUMIF(账户名,$B69,账户期初)+SUMIFS($L$6:L69,$B$6:B69,$B69),2))</f>
        <v>21450</v>
      </c>
      <c r="O69" s="123">
        <f>IF($B69="","",IFERROR(ROUND(INDEX(账户期初本位,MATCH($B69,账户名,0))+SUMIFS($M$6:M69,$B$6:B69,$B69),2),""))</f>
        <v>267052500</v>
      </c>
      <c r="P69" s="117" t="s">
        <v>122</v>
      </c>
      <c r="Q69" s="115" t="s">
        <v>123</v>
      </c>
      <c r="R69" s="115"/>
      <c r="S69" s="124" t="str">
        <f>IF($B69="","",IF(ISNA(MATCH($B69,账户名,0)),"※这个账户不在【参数设置】的账户档案里",IF($A69="","※没填日期，这一笔不会进任何月份的报表",IF(OR($A69&lt;起始月份,$A69&gt;EOMONTH(起始月份,15)),"△不在本账期（"&amp;TEXT(起始月份,"yyyy-mm")&amp;" ~ "&amp;TEXT(EOMONTH(起始月份,15),"yyyy-mm")&amp;"）内，报表里看不到",IF(AND($H69&lt;&gt;"",$I69&lt;&gt;""),"※收入和支出不能同时填",IF(AND(N($H69)=0,N($I69)=0),IF(ISNUMBER(SEARCH("【待补】",$R69&amp;"")),"△源数据不全（源表缺金额），请补充","※收入和支出都没填"),IF($E69="","※没填收支类别，分类报表会漏掉这一笔",IF(ISNA(MATCH($E69,类别表,0)),"※收支类别不在【参数设置】的清单里",IF($K69="","△"&amp;$D69&amp;" 还没填汇率，去【月度汇率】补上就自动算了",IF(ISNUMBER(SEARCH("【待补】",$R69&amp;"")),"△源数据不全（源表缺摘要或用途），请补充",IF(AND($F69="内部转账",$Q69=""),"△内部转账建议在「往来单位」写上对方账户",IF($N69&lt;0,"△这一笔之后该账户余额成负数了，核一下",""))))))))))))</f>
        <v/>
      </c>
    </row>
    <row r="70" ht="16.5" spans="1:19">
      <c r="A70" s="114">
        <v>45871</v>
      </c>
      <c r="B70" s="115" t="s">
        <v>34</v>
      </c>
      <c r="C70" s="116" t="str">
        <f>IF($B70="","",IFERROR(INDEX(账户银行,MATCH($B70,账户名,0)),""))</f>
        <v>现金</v>
      </c>
      <c r="D70" s="116" t="str">
        <f>IF($B70="","",IFERROR(INDEX(账户币种,MATCH($B70,账户名,0)),""))</f>
        <v>UZS</v>
      </c>
      <c r="E70" s="117" t="s">
        <v>54</v>
      </c>
      <c r="F70" s="116" t="str">
        <f>IF($E70="","",IFERROR(INDEX(类别属性,MATCH($E70,类别表,0)),""))</f>
        <v>支出</v>
      </c>
      <c r="G70" s="118" t="s">
        <v>124</v>
      </c>
      <c r="H70" s="119"/>
      <c r="I70" s="119">
        <v>1092000</v>
      </c>
      <c r="J70" s="120"/>
      <c r="K70" s="125">
        <f>IF(OR($A70="",$B70=""),"",IF($J70&lt;&gt;"",$J70,IF($D70=本位币,1,IFERROR(LOOKUP(2,1/((汇率月份&lt;=$A70)*(INDEX(记账汇率区,0,MATCH($D70,汇率币种头,0))&lt;&gt;"")),INDEX(记账汇率区,0,MATCH($D70,汇率币种头,0))),""))))</f>
        <v>1</v>
      </c>
      <c r="L70" s="123">
        <f t="shared" ref="L70:L133" si="2">IF(AND($H70="",$I70=""),"",ROUND(N($H70)-N($I70),2))</f>
        <v>-1092000</v>
      </c>
      <c r="M70" s="123">
        <f t="shared" ref="M70:M133" si="3">IF(OR($L70="",$K70=""),"",ROUND($L70*$K70,2))</f>
        <v>-1092000</v>
      </c>
      <c r="N70" s="123">
        <f>IF($B70="","",ROUND(SUMIF(账户名,$B70,账户期初)+SUMIFS($L$6:L70,$B$6:B70,$B70),2))</f>
        <v>357686000</v>
      </c>
      <c r="O70" s="123">
        <f>IF($B70="","",IFERROR(ROUND(INDEX(账户期初本位,MATCH($B70,账户名,0))+SUMIFS($M$6:M70,$B$6:B70,$B70),2),""))</f>
        <v>357686000</v>
      </c>
      <c r="P70" s="117" t="s">
        <v>48</v>
      </c>
      <c r="Q70" s="115"/>
      <c r="R70" s="115"/>
      <c r="S70" s="124" t="str">
        <f>IF($B70="","",IF(ISNA(MATCH($B70,账户名,0)),"※这个账户不在【参数设置】的账户档案里",IF($A70="","※没填日期，这一笔不会进任何月份的报表",IF(OR($A70&lt;起始月份,$A70&gt;EOMONTH(起始月份,15)),"△不在本账期（"&amp;TEXT(起始月份,"yyyy-mm")&amp;" ~ "&amp;TEXT(EOMONTH(起始月份,15),"yyyy-mm")&amp;"）内，报表里看不到",IF(AND($H70&lt;&gt;"",$I70&lt;&gt;""),"※收入和支出不能同时填",IF(AND(N($H70)=0,N($I70)=0),IF(ISNUMBER(SEARCH("【待补】",$R70&amp;"")),"△源数据不全（源表缺金额），请补充","※收入和支出都没填"),IF($E70="","※没填收支类别，分类报表会漏掉这一笔",IF(ISNA(MATCH($E70,类别表,0)),"※收支类别不在【参数设置】的清单里",IF($K70="","△"&amp;$D70&amp;" 还没填汇率，去【月度汇率】补上就自动算了",IF(ISNUMBER(SEARCH("【待补】",$R70&amp;"")),"△源数据不全（源表缺摘要或用途），请补充",IF(AND($F70="内部转账",$Q70=""),"△内部转账建议在「往来单位」写上对方账户",IF($N70&lt;0,"△这一笔之后该账户余额成负数了，核一下",""))))))))))))</f>
        <v/>
      </c>
    </row>
    <row r="71" ht="16.5" spans="1:19">
      <c r="A71" s="114">
        <v>45871</v>
      </c>
      <c r="B71" s="115" t="s">
        <v>34</v>
      </c>
      <c r="C71" s="116" t="str">
        <f>IF($B71="","",IFERROR(INDEX(账户银行,MATCH($B71,账户名,0)),""))</f>
        <v>现金</v>
      </c>
      <c r="D71" s="116" t="str">
        <f>IF($B71="","",IFERROR(INDEX(账户币种,MATCH($B71,账户名,0)),""))</f>
        <v>UZS</v>
      </c>
      <c r="E71" s="117" t="s">
        <v>84</v>
      </c>
      <c r="F71" s="116" t="str">
        <f>IF($E71="","",IFERROR(INDEX(类别属性,MATCH($E71,类别表,0)),""))</f>
        <v>支出</v>
      </c>
      <c r="G71" s="118" t="s">
        <v>125</v>
      </c>
      <c r="H71" s="119"/>
      <c r="I71" s="119">
        <v>200000</v>
      </c>
      <c r="J71" s="120"/>
      <c r="K71" s="125">
        <f>IF(OR($A71="",$B71=""),"",IF($J71&lt;&gt;"",$J71,IF($D71=本位币,1,IFERROR(LOOKUP(2,1/((汇率月份&lt;=$A71)*(INDEX(记账汇率区,0,MATCH($D71,汇率币种头,0))&lt;&gt;"")),INDEX(记账汇率区,0,MATCH($D71,汇率币种头,0))),""))))</f>
        <v>1</v>
      </c>
      <c r="L71" s="123">
        <f t="shared" si="2"/>
        <v>-200000</v>
      </c>
      <c r="M71" s="123">
        <f t="shared" si="3"/>
        <v>-200000</v>
      </c>
      <c r="N71" s="123">
        <f>IF($B71="","",ROUND(SUMIF(账户名,$B71,账户期初)+SUMIFS($L$6:L71,$B$6:B71,$B71),2))</f>
        <v>357486000</v>
      </c>
      <c r="O71" s="123">
        <f>IF($B71="","",IFERROR(ROUND(INDEX(账户期初本位,MATCH($B71,账户名,0))+SUMIFS($M$6:M71,$B$6:B71,$B71),2),""))</f>
        <v>357486000</v>
      </c>
      <c r="P71" s="117" t="s">
        <v>48</v>
      </c>
      <c r="Q71" s="115"/>
      <c r="R71" s="115"/>
      <c r="S71" s="124" t="str">
        <f>IF($B71="","",IF(ISNA(MATCH($B71,账户名,0)),"※这个账户不在【参数设置】的账户档案里",IF($A71="","※没填日期，这一笔不会进任何月份的报表",IF(OR($A71&lt;起始月份,$A71&gt;EOMONTH(起始月份,15)),"△不在本账期（"&amp;TEXT(起始月份,"yyyy-mm")&amp;" ~ "&amp;TEXT(EOMONTH(起始月份,15),"yyyy-mm")&amp;"）内，报表里看不到",IF(AND($H71&lt;&gt;"",$I71&lt;&gt;""),"※收入和支出不能同时填",IF(AND(N($H71)=0,N($I71)=0),IF(ISNUMBER(SEARCH("【待补】",$R71&amp;"")),"△源数据不全（源表缺金额），请补充","※收入和支出都没填"),IF($E71="","※没填收支类别，分类报表会漏掉这一笔",IF(ISNA(MATCH($E71,类别表,0)),"※收支类别不在【参数设置】的清单里",IF($K71="","△"&amp;$D71&amp;" 还没填汇率，去【月度汇率】补上就自动算了",IF(ISNUMBER(SEARCH("【待补】",$R71&amp;"")),"△源数据不全（源表缺摘要或用途），请补充",IF(AND($F71="内部转账",$Q71=""),"△内部转账建议在「往来单位」写上对方账户",IF($N71&lt;0,"△这一笔之后该账户余额成负数了，核一下",""))))))))))))</f>
        <v/>
      </c>
    </row>
    <row r="72" ht="33" spans="1:19">
      <c r="A72" s="114">
        <v>45871</v>
      </c>
      <c r="B72" s="115" t="s">
        <v>34</v>
      </c>
      <c r="C72" s="116" t="str">
        <f>IF($B72="","",IFERROR(INDEX(账户银行,MATCH($B72,账户名,0)),""))</f>
        <v>现金</v>
      </c>
      <c r="D72" s="116" t="str">
        <f>IF($B72="","",IFERROR(INDEX(账户币种,MATCH($B72,账户名,0)),""))</f>
        <v>UZS</v>
      </c>
      <c r="E72" s="117" t="s">
        <v>57</v>
      </c>
      <c r="F72" s="116" t="str">
        <f>IF($E72="","",IFERROR(INDEX(类别属性,MATCH($E72,类别表,0)),""))</f>
        <v>支出</v>
      </c>
      <c r="G72" s="118" t="s">
        <v>126</v>
      </c>
      <c r="H72" s="119"/>
      <c r="I72" s="119">
        <v>730350</v>
      </c>
      <c r="J72" s="120"/>
      <c r="K72" s="125">
        <f>IF(OR($A72="",$B72=""),"",IF($J72&lt;&gt;"",$J72,IF($D72=本位币,1,IFERROR(LOOKUP(2,1/((汇率月份&lt;=$A72)*(INDEX(记账汇率区,0,MATCH($D72,汇率币种头,0))&lt;&gt;"")),INDEX(记账汇率区,0,MATCH($D72,汇率币种头,0))),""))))</f>
        <v>1</v>
      </c>
      <c r="L72" s="123">
        <f t="shared" si="2"/>
        <v>-730350</v>
      </c>
      <c r="M72" s="123">
        <f t="shared" si="3"/>
        <v>-730350</v>
      </c>
      <c r="N72" s="123">
        <f>IF($B72="","",ROUND(SUMIF(账户名,$B72,账户期初)+SUMIFS($L$6:L72,$B$6:B72,$B72),2))</f>
        <v>356755650</v>
      </c>
      <c r="O72" s="123">
        <f>IF($B72="","",IFERROR(ROUND(INDEX(账户期初本位,MATCH($B72,账户名,0))+SUMIFS($M$6:M72,$B$6:B72,$B72),2),""))</f>
        <v>356755650</v>
      </c>
      <c r="P72" s="117" t="s">
        <v>59</v>
      </c>
      <c r="Q72" s="115"/>
      <c r="R72" s="115"/>
      <c r="S72" s="124" t="str">
        <f>IF($B72="","",IF(ISNA(MATCH($B72,账户名,0)),"※这个账户不在【参数设置】的账户档案里",IF($A72="","※没填日期，这一笔不会进任何月份的报表",IF(OR($A72&lt;起始月份,$A72&gt;EOMONTH(起始月份,15)),"△不在本账期（"&amp;TEXT(起始月份,"yyyy-mm")&amp;" ~ "&amp;TEXT(EOMONTH(起始月份,15),"yyyy-mm")&amp;"）内，报表里看不到",IF(AND($H72&lt;&gt;"",$I72&lt;&gt;""),"※收入和支出不能同时填",IF(AND(N($H72)=0,N($I72)=0),IF(ISNUMBER(SEARCH("【待补】",$R72&amp;"")),"△源数据不全（源表缺金额），请补充","※收入和支出都没填"),IF($E72="","※没填收支类别，分类报表会漏掉这一笔",IF(ISNA(MATCH($E72,类别表,0)),"※收支类别不在【参数设置】的清单里",IF($K72="","△"&amp;$D72&amp;" 还没填汇率，去【月度汇率】补上就自动算了",IF(ISNUMBER(SEARCH("【待补】",$R72&amp;"")),"△源数据不全（源表缺摘要或用途），请补充",IF(AND($F72="内部转账",$Q72=""),"△内部转账建议在「往来单位」写上对方账户",IF($N72&lt;0,"△这一笔之后该账户余额成负数了，核一下",""))))))))))))</f>
        <v/>
      </c>
    </row>
    <row r="73" ht="33" spans="1:19">
      <c r="A73" s="114">
        <v>45871</v>
      </c>
      <c r="B73" s="115" t="s">
        <v>34</v>
      </c>
      <c r="C73" s="116" t="str">
        <f>IF($B73="","",IFERROR(INDEX(账户银行,MATCH($B73,账户名,0)),""))</f>
        <v>现金</v>
      </c>
      <c r="D73" s="116" t="str">
        <f>IF($B73="","",IFERROR(INDEX(账户币种,MATCH($B73,账户名,0)),""))</f>
        <v>UZS</v>
      </c>
      <c r="E73" s="117" t="s">
        <v>57</v>
      </c>
      <c r="F73" s="116" t="str">
        <f>IF($E73="","",IFERROR(INDEX(类别属性,MATCH($E73,类别表,0)),""))</f>
        <v>支出</v>
      </c>
      <c r="G73" s="118" t="s">
        <v>127</v>
      </c>
      <c r="H73" s="119"/>
      <c r="I73" s="119">
        <v>629650</v>
      </c>
      <c r="J73" s="120"/>
      <c r="K73" s="125">
        <f>IF(OR($A73="",$B73=""),"",IF($J73&lt;&gt;"",$J73,IF($D73=本位币,1,IFERROR(LOOKUP(2,1/((汇率月份&lt;=$A73)*(INDEX(记账汇率区,0,MATCH($D73,汇率币种头,0))&lt;&gt;"")),INDEX(记账汇率区,0,MATCH($D73,汇率币种头,0))),""))))</f>
        <v>1</v>
      </c>
      <c r="L73" s="123">
        <f t="shared" si="2"/>
        <v>-629650</v>
      </c>
      <c r="M73" s="123">
        <f t="shared" si="3"/>
        <v>-629650</v>
      </c>
      <c r="N73" s="123">
        <f>IF($B73="","",ROUND(SUMIF(账户名,$B73,账户期初)+SUMIFS($L$6:L73,$B$6:B73,$B73),2))</f>
        <v>356126000</v>
      </c>
      <c r="O73" s="123">
        <f>IF($B73="","",IFERROR(ROUND(INDEX(账户期初本位,MATCH($B73,账户名,0))+SUMIFS($M$6:M73,$B$6:B73,$B73),2),""))</f>
        <v>356126000</v>
      </c>
      <c r="P73" s="117" t="s">
        <v>59</v>
      </c>
      <c r="Q73" s="115" t="s">
        <v>98</v>
      </c>
      <c r="R73" s="115"/>
      <c r="S73" s="124" t="str">
        <f>IF($B73="","",IF(ISNA(MATCH($B73,账户名,0)),"※这个账户不在【参数设置】的账户档案里",IF($A73="","※没填日期，这一笔不会进任何月份的报表",IF(OR($A73&lt;起始月份,$A73&gt;EOMONTH(起始月份,15)),"△不在本账期（"&amp;TEXT(起始月份,"yyyy-mm")&amp;" ~ "&amp;TEXT(EOMONTH(起始月份,15),"yyyy-mm")&amp;"）内，报表里看不到",IF(AND($H73&lt;&gt;"",$I73&lt;&gt;""),"※收入和支出不能同时填",IF(AND(N($H73)=0,N($I73)=0),IF(ISNUMBER(SEARCH("【待补】",$R73&amp;"")),"△源数据不全（源表缺金额），请补充","※收入和支出都没填"),IF($E73="","※没填收支类别，分类报表会漏掉这一笔",IF(ISNA(MATCH($E73,类别表,0)),"※收支类别不在【参数设置】的清单里",IF($K73="","△"&amp;$D73&amp;" 还没填汇率，去【月度汇率】补上就自动算了",IF(ISNUMBER(SEARCH("【待补】",$R73&amp;"")),"△源数据不全（源表缺摘要或用途），请补充",IF(AND($F73="内部转账",$Q73=""),"△内部转账建议在「往来单位」写上对方账户",IF($N73&lt;0,"△这一笔之后该账户余额成负数了，核一下",""))))))))))))</f>
        <v/>
      </c>
    </row>
    <row r="74" ht="33" spans="1:19">
      <c r="A74" s="114">
        <v>45871</v>
      </c>
      <c r="B74" s="115" t="s">
        <v>34</v>
      </c>
      <c r="C74" s="116" t="str">
        <f>IF($B74="","",IFERROR(INDEX(账户银行,MATCH($B74,账户名,0)),""))</f>
        <v>现金</v>
      </c>
      <c r="D74" s="116" t="str">
        <f>IF($B74="","",IFERROR(INDEX(账户币种,MATCH($B74,账户名,0)),""))</f>
        <v>UZS</v>
      </c>
      <c r="E74" s="117" t="s">
        <v>21</v>
      </c>
      <c r="F74" s="116" t="str">
        <f>IF($E74="","",IFERROR(INDEX(类别属性,MATCH($E74,类别表,0)),""))</f>
        <v>支出</v>
      </c>
      <c r="G74" s="118" t="s">
        <v>128</v>
      </c>
      <c r="H74" s="119"/>
      <c r="I74" s="119">
        <v>150000</v>
      </c>
      <c r="J74" s="120"/>
      <c r="K74" s="125">
        <f>IF(OR($A74="",$B74=""),"",IF($J74&lt;&gt;"",$J74,IF($D74=本位币,1,IFERROR(LOOKUP(2,1/((汇率月份&lt;=$A74)*(INDEX(记账汇率区,0,MATCH($D74,汇率币种头,0))&lt;&gt;"")),INDEX(记账汇率区,0,MATCH($D74,汇率币种头,0))),""))))</f>
        <v>1</v>
      </c>
      <c r="L74" s="123">
        <f t="shared" si="2"/>
        <v>-150000</v>
      </c>
      <c r="M74" s="123">
        <f t="shared" si="3"/>
        <v>-150000</v>
      </c>
      <c r="N74" s="123">
        <f>IF($B74="","",ROUND(SUMIF(账户名,$B74,账户期初)+SUMIFS($L$6:L74,$B$6:B74,$B74),2))</f>
        <v>355976000</v>
      </c>
      <c r="O74" s="123">
        <f>IF($B74="","",IFERROR(ROUND(INDEX(账户期初本位,MATCH($B74,账户名,0))+SUMIFS($M$6:M74,$B$6:B74,$B74),2),""))</f>
        <v>355976000</v>
      </c>
      <c r="P74" s="117" t="s">
        <v>23</v>
      </c>
      <c r="Q74" s="115" t="s">
        <v>129</v>
      </c>
      <c r="R74" s="115"/>
      <c r="S74" s="124" t="str">
        <f>IF($B74="","",IF(ISNA(MATCH($B74,账户名,0)),"※这个账户不在【参数设置】的账户档案里",IF($A74="","※没填日期，这一笔不会进任何月份的报表",IF(OR($A74&lt;起始月份,$A74&gt;EOMONTH(起始月份,15)),"△不在本账期（"&amp;TEXT(起始月份,"yyyy-mm")&amp;" ~ "&amp;TEXT(EOMONTH(起始月份,15),"yyyy-mm")&amp;"）内，报表里看不到",IF(AND($H74&lt;&gt;"",$I74&lt;&gt;""),"※收入和支出不能同时填",IF(AND(N($H74)=0,N($I74)=0),IF(ISNUMBER(SEARCH("【待补】",$R74&amp;"")),"△源数据不全（源表缺金额），请补充","※收入和支出都没填"),IF($E74="","※没填收支类别，分类报表会漏掉这一笔",IF(ISNA(MATCH($E74,类别表,0)),"※收支类别不在【参数设置】的清单里",IF($K74="","△"&amp;$D74&amp;" 还没填汇率，去【月度汇率】补上就自动算了",IF(ISNUMBER(SEARCH("【待补】",$R74&amp;"")),"△源数据不全（源表缺摘要或用途），请补充",IF(AND($F74="内部转账",$Q74=""),"△内部转账建议在「往来单位」写上对方账户",IF($N74&lt;0,"△这一笔之后该账户余额成负数了，核一下",""))))))))))))</f>
        <v/>
      </c>
    </row>
    <row r="75" ht="16.5" spans="1:19">
      <c r="A75" s="114">
        <v>45871</v>
      </c>
      <c r="B75" s="115" t="s">
        <v>34</v>
      </c>
      <c r="C75" s="116" t="str">
        <f>IF($B75="","",IFERROR(INDEX(账户银行,MATCH($B75,账户名,0)),""))</f>
        <v>现金</v>
      </c>
      <c r="D75" s="116" t="str">
        <f>IF($B75="","",IFERROR(INDEX(账户币种,MATCH($B75,账户名,0)),""))</f>
        <v>UZS</v>
      </c>
      <c r="E75" s="117" t="s">
        <v>54</v>
      </c>
      <c r="F75" s="116" t="str">
        <f>IF($E75="","",IFERROR(INDEX(类别属性,MATCH($E75,类别表,0)),""))</f>
        <v>支出</v>
      </c>
      <c r="G75" s="118" t="s">
        <v>130</v>
      </c>
      <c r="H75" s="119"/>
      <c r="I75" s="119">
        <v>140000</v>
      </c>
      <c r="J75" s="120"/>
      <c r="K75" s="125">
        <f>IF(OR($A75="",$B75=""),"",IF($J75&lt;&gt;"",$J75,IF($D75=本位币,1,IFERROR(LOOKUP(2,1/((汇率月份&lt;=$A75)*(INDEX(记账汇率区,0,MATCH($D75,汇率币种头,0))&lt;&gt;"")),INDEX(记账汇率区,0,MATCH($D75,汇率币种头,0))),""))))</f>
        <v>1</v>
      </c>
      <c r="L75" s="123">
        <f t="shared" si="2"/>
        <v>-140000</v>
      </c>
      <c r="M75" s="123">
        <f t="shared" si="3"/>
        <v>-140000</v>
      </c>
      <c r="N75" s="123">
        <f>IF($B75="","",ROUND(SUMIF(账户名,$B75,账户期初)+SUMIFS($L$6:L75,$B$6:B75,$B75),2))</f>
        <v>355836000</v>
      </c>
      <c r="O75" s="123">
        <f>IF($B75="","",IFERROR(ROUND(INDEX(账户期初本位,MATCH($B75,账户名,0))+SUMIFS($M$6:M75,$B$6:B75,$B75),2),""))</f>
        <v>355836000</v>
      </c>
      <c r="P75" s="117" t="s">
        <v>48</v>
      </c>
      <c r="Q75" s="115"/>
      <c r="R75" s="115"/>
      <c r="S75" s="124" t="str">
        <f>IF($B75="","",IF(ISNA(MATCH($B75,账户名,0)),"※这个账户不在【参数设置】的账户档案里",IF($A75="","※没填日期，这一笔不会进任何月份的报表",IF(OR($A75&lt;起始月份,$A75&gt;EOMONTH(起始月份,15)),"△不在本账期（"&amp;TEXT(起始月份,"yyyy-mm")&amp;" ~ "&amp;TEXT(EOMONTH(起始月份,15),"yyyy-mm")&amp;"）内，报表里看不到",IF(AND($H75&lt;&gt;"",$I75&lt;&gt;""),"※收入和支出不能同时填",IF(AND(N($H75)=0,N($I75)=0),IF(ISNUMBER(SEARCH("【待补】",$R75&amp;"")),"△源数据不全（源表缺金额），请补充","※收入和支出都没填"),IF($E75="","※没填收支类别，分类报表会漏掉这一笔",IF(ISNA(MATCH($E75,类别表,0)),"※收支类别不在【参数设置】的清单里",IF($K75="","△"&amp;$D75&amp;" 还没填汇率，去【月度汇率】补上就自动算了",IF(ISNUMBER(SEARCH("【待补】",$R75&amp;"")),"△源数据不全（源表缺摘要或用途），请补充",IF(AND($F75="内部转账",$Q75=""),"△内部转账建议在「往来单位」写上对方账户",IF($N75&lt;0,"△这一笔之后该账户余额成负数了，核一下",""))))))))))))</f>
        <v/>
      </c>
    </row>
    <row r="76" ht="49.5" spans="1:19">
      <c r="A76" s="114">
        <v>45871</v>
      </c>
      <c r="B76" s="115" t="s">
        <v>34</v>
      </c>
      <c r="C76" s="116" t="str">
        <f>IF($B76="","",IFERROR(INDEX(账户银行,MATCH($B76,账户名,0)),""))</f>
        <v>现金</v>
      </c>
      <c r="D76" s="116" t="str">
        <f>IF($B76="","",IFERROR(INDEX(账户币种,MATCH($B76,账户名,0)),""))</f>
        <v>UZS</v>
      </c>
      <c r="E76" s="117" t="s">
        <v>120</v>
      </c>
      <c r="F76" s="116" t="str">
        <f>IF($E76="","",IFERROR(INDEX(类别属性,MATCH($E76,类别表,0)),""))</f>
        <v>支出</v>
      </c>
      <c r="G76" s="118" t="s">
        <v>121</v>
      </c>
      <c r="H76" s="119"/>
      <c r="I76" s="119"/>
      <c r="J76" s="120"/>
      <c r="K76" s="125">
        <f>IF(OR($A76="",$B76=""),"",IF($J76&lt;&gt;"",$J76,IF($D76=本位币,1,IFERROR(LOOKUP(2,1/((汇率月份&lt;=$A76)*(INDEX(记账汇率区,0,MATCH($D76,汇率币种头,0))&lt;&gt;"")),INDEX(记账汇率区,0,MATCH($D76,汇率币种头,0))),""))))</f>
        <v>1</v>
      </c>
      <c r="L76" s="123" t="str">
        <f t="shared" si="2"/>
        <v/>
      </c>
      <c r="M76" s="123" t="str">
        <f t="shared" si="3"/>
        <v/>
      </c>
      <c r="N76" s="123">
        <f>IF($B76="","",ROUND(SUMIF(账户名,$B76,账户期初)+SUMIFS($L$6:L76,$B$6:B76,$B76),2))</f>
        <v>355836000</v>
      </c>
      <c r="O76" s="123">
        <f>IF($B76="","",IFERROR(ROUND(INDEX(账户期初本位,MATCH($B76,账户名,0))+SUMIFS($M$6:M76,$B$6:B76,$B76),2),""))</f>
        <v>355836000</v>
      </c>
      <c r="P76" s="117" t="s">
        <v>122</v>
      </c>
      <c r="Q76" s="115" t="s">
        <v>123</v>
      </c>
      <c r="R76" s="115" t="s">
        <v>119</v>
      </c>
      <c r="S76" s="124" t="str">
        <f>IF($B76="","",IF(ISNA(MATCH($B76,账户名,0)),"※这个账户不在【参数设置】的账户档案里",IF($A76="","※没填日期，这一笔不会进任何月份的报表",IF(OR($A76&lt;起始月份,$A76&gt;EOMONTH(起始月份,15)),"△不在本账期（"&amp;TEXT(起始月份,"yyyy-mm")&amp;" ~ "&amp;TEXT(EOMONTH(起始月份,15),"yyyy-mm")&amp;"）内，报表里看不到",IF(AND($H76&lt;&gt;"",$I76&lt;&gt;""),"※收入和支出不能同时填",IF(AND(N($H76)=0,N($I76)=0),IF(ISNUMBER(SEARCH("【待补】",$R76&amp;"")),"△源数据不全（源表缺金额），请补充","※收入和支出都没填"),IF($E76="","※没填收支类别，分类报表会漏掉这一笔",IF(ISNA(MATCH($E76,类别表,0)),"※收支类别不在【参数设置】的清单里",IF($K76="","△"&amp;$D76&amp;" 还没填汇率，去【月度汇率】补上就自动算了",IF(ISNUMBER(SEARCH("【待补】",$R76&amp;"")),"△源数据不全（源表缺摘要或用途），请补充",IF(AND($F76="内部转账",$Q76=""),"△内部转账建议在「往来单位」写上对方账户",IF($N76&lt;0,"△这一笔之后该账户余额成负数了，核一下",""))))))))))))</f>
        <v>△源数据不全（源表缺金额），请补充</v>
      </c>
    </row>
    <row r="77" ht="16.5" spans="1:19">
      <c r="A77" s="114">
        <v>45872</v>
      </c>
      <c r="B77" s="115" t="s">
        <v>34</v>
      </c>
      <c r="C77" s="116" t="str">
        <f>IF($B77="","",IFERROR(INDEX(账户银行,MATCH($B77,账户名,0)),""))</f>
        <v>现金</v>
      </c>
      <c r="D77" s="116" t="str">
        <f>IF($B77="","",IFERROR(INDEX(账户币种,MATCH($B77,账户名,0)),""))</f>
        <v>UZS</v>
      </c>
      <c r="E77" s="117" t="s">
        <v>54</v>
      </c>
      <c r="F77" s="116" t="str">
        <f>IF($E77="","",IFERROR(INDEX(类别属性,MATCH($E77,类别表,0)),""))</f>
        <v>支出</v>
      </c>
      <c r="G77" s="118" t="s">
        <v>131</v>
      </c>
      <c r="H77" s="119"/>
      <c r="I77" s="119">
        <v>650000</v>
      </c>
      <c r="J77" s="120"/>
      <c r="K77" s="125">
        <f>IF(OR($A77="",$B77=""),"",IF($J77&lt;&gt;"",$J77,IF($D77=本位币,1,IFERROR(LOOKUP(2,1/((汇率月份&lt;=$A77)*(INDEX(记账汇率区,0,MATCH($D77,汇率币种头,0))&lt;&gt;"")),INDEX(记账汇率区,0,MATCH($D77,汇率币种头,0))),""))))</f>
        <v>1</v>
      </c>
      <c r="L77" s="123">
        <f t="shared" si="2"/>
        <v>-650000</v>
      </c>
      <c r="M77" s="123">
        <f t="shared" si="3"/>
        <v>-650000</v>
      </c>
      <c r="N77" s="123">
        <f>IF($B77="","",ROUND(SUMIF(账户名,$B77,账户期初)+SUMIFS($L$6:L77,$B$6:B77,$B77),2))</f>
        <v>355186000</v>
      </c>
      <c r="O77" s="123">
        <f>IF($B77="","",IFERROR(ROUND(INDEX(账户期初本位,MATCH($B77,账户名,0))+SUMIFS($M$6:M77,$B$6:B77,$B77),2),""))</f>
        <v>355186000</v>
      </c>
      <c r="P77" s="117" t="s">
        <v>48</v>
      </c>
      <c r="Q77" s="115"/>
      <c r="R77" s="115"/>
      <c r="S77" s="124" t="str">
        <f>IF($B77="","",IF(ISNA(MATCH($B77,账户名,0)),"※这个账户不在【参数设置】的账户档案里",IF($A77="","※没填日期，这一笔不会进任何月份的报表",IF(OR($A77&lt;起始月份,$A77&gt;EOMONTH(起始月份,15)),"△不在本账期（"&amp;TEXT(起始月份,"yyyy-mm")&amp;" ~ "&amp;TEXT(EOMONTH(起始月份,15),"yyyy-mm")&amp;"）内，报表里看不到",IF(AND($H77&lt;&gt;"",$I77&lt;&gt;""),"※收入和支出不能同时填",IF(AND(N($H77)=0,N($I77)=0),IF(ISNUMBER(SEARCH("【待补】",$R77&amp;"")),"△源数据不全（源表缺金额），请补充","※收入和支出都没填"),IF($E77="","※没填收支类别，分类报表会漏掉这一笔",IF(ISNA(MATCH($E77,类别表,0)),"※收支类别不在【参数设置】的清单里",IF($K77="","△"&amp;$D77&amp;" 还没填汇率，去【月度汇率】补上就自动算了",IF(ISNUMBER(SEARCH("【待补】",$R77&amp;"")),"△源数据不全（源表缺摘要或用途），请补充",IF(AND($F77="内部转账",$Q77=""),"△内部转账建议在「往来单位」写上对方账户",IF($N77&lt;0,"△这一笔之后该账户余额成负数了，核一下",""))))))))))))</f>
        <v/>
      </c>
    </row>
    <row r="78" ht="16.5" spans="1:19">
      <c r="A78" s="114">
        <v>45872</v>
      </c>
      <c r="B78" s="115" t="s">
        <v>34</v>
      </c>
      <c r="C78" s="116" t="str">
        <f>IF($B78="","",IFERROR(INDEX(账户银行,MATCH($B78,账户名,0)),""))</f>
        <v>现金</v>
      </c>
      <c r="D78" s="116" t="str">
        <f>IF($B78="","",IFERROR(INDEX(账户币种,MATCH($B78,账户名,0)),""))</f>
        <v>UZS</v>
      </c>
      <c r="E78" s="117" t="s">
        <v>54</v>
      </c>
      <c r="F78" s="116" t="str">
        <f>IF($E78="","",IFERROR(INDEX(类别属性,MATCH($E78,类别表,0)),""))</f>
        <v>支出</v>
      </c>
      <c r="G78" s="118" t="s">
        <v>131</v>
      </c>
      <c r="H78" s="119"/>
      <c r="I78" s="119">
        <v>700000</v>
      </c>
      <c r="J78" s="120"/>
      <c r="K78" s="125">
        <f>IF(OR($A78="",$B78=""),"",IF($J78&lt;&gt;"",$J78,IF($D78=本位币,1,IFERROR(LOOKUP(2,1/((汇率月份&lt;=$A78)*(INDEX(记账汇率区,0,MATCH($D78,汇率币种头,0))&lt;&gt;"")),INDEX(记账汇率区,0,MATCH($D78,汇率币种头,0))),""))))</f>
        <v>1</v>
      </c>
      <c r="L78" s="123">
        <f t="shared" si="2"/>
        <v>-700000</v>
      </c>
      <c r="M78" s="123">
        <f t="shared" si="3"/>
        <v>-700000</v>
      </c>
      <c r="N78" s="123">
        <f>IF($B78="","",ROUND(SUMIF(账户名,$B78,账户期初)+SUMIFS($L$6:L78,$B$6:B78,$B78),2))</f>
        <v>354486000</v>
      </c>
      <c r="O78" s="123">
        <f>IF($B78="","",IFERROR(ROUND(INDEX(账户期初本位,MATCH($B78,账户名,0))+SUMIFS($M$6:M78,$B$6:B78,$B78),2),""))</f>
        <v>354486000</v>
      </c>
      <c r="P78" s="117" t="s">
        <v>48</v>
      </c>
      <c r="Q78" s="115"/>
      <c r="R78" s="115"/>
      <c r="S78" s="124" t="str">
        <f>IF($B78="","",IF(ISNA(MATCH($B78,账户名,0)),"※这个账户不在【参数设置】的账户档案里",IF($A78="","※没填日期，这一笔不会进任何月份的报表",IF(OR($A78&lt;起始月份,$A78&gt;EOMONTH(起始月份,15)),"△不在本账期（"&amp;TEXT(起始月份,"yyyy-mm")&amp;" ~ "&amp;TEXT(EOMONTH(起始月份,15),"yyyy-mm")&amp;"）内，报表里看不到",IF(AND($H78&lt;&gt;"",$I78&lt;&gt;""),"※收入和支出不能同时填",IF(AND(N($H78)=0,N($I78)=0),IF(ISNUMBER(SEARCH("【待补】",$R78&amp;"")),"△源数据不全（源表缺金额），请补充","※收入和支出都没填"),IF($E78="","※没填收支类别，分类报表会漏掉这一笔",IF(ISNA(MATCH($E78,类别表,0)),"※收支类别不在【参数设置】的清单里",IF($K78="","△"&amp;$D78&amp;" 还没填汇率，去【月度汇率】补上就自动算了",IF(ISNUMBER(SEARCH("【待补】",$R78&amp;"")),"△源数据不全（源表缺摘要或用途），请补充",IF(AND($F78="内部转账",$Q78=""),"△内部转账建议在「往来单位」写上对方账户",IF($N78&lt;0,"△这一笔之后该账户余额成负数了，核一下",""))))))))))))</f>
        <v/>
      </c>
    </row>
    <row r="79" ht="16.5" spans="1:19">
      <c r="A79" s="114">
        <v>45872</v>
      </c>
      <c r="B79" s="115" t="s">
        <v>34</v>
      </c>
      <c r="C79" s="116" t="str">
        <f>IF($B79="","",IFERROR(INDEX(账户银行,MATCH($B79,账户名,0)),""))</f>
        <v>现金</v>
      </c>
      <c r="D79" s="116" t="str">
        <f>IF($B79="","",IFERROR(INDEX(账户币种,MATCH($B79,账户名,0)),""))</f>
        <v>UZS</v>
      </c>
      <c r="E79" s="117" t="s">
        <v>21</v>
      </c>
      <c r="F79" s="116" t="str">
        <f>IF($E79="","",IFERROR(INDEX(类别属性,MATCH($E79,类别表,0)),""))</f>
        <v>支出</v>
      </c>
      <c r="G79" s="118" t="s">
        <v>132</v>
      </c>
      <c r="H79" s="119"/>
      <c r="I79" s="119">
        <v>200000</v>
      </c>
      <c r="J79" s="120"/>
      <c r="K79" s="125">
        <f>IF(OR($A79="",$B79=""),"",IF($J79&lt;&gt;"",$J79,IF($D79=本位币,1,IFERROR(LOOKUP(2,1/((汇率月份&lt;=$A79)*(INDEX(记账汇率区,0,MATCH($D79,汇率币种头,0))&lt;&gt;"")),INDEX(记账汇率区,0,MATCH($D79,汇率币种头,0))),""))))</f>
        <v>1</v>
      </c>
      <c r="L79" s="123">
        <f t="shared" si="2"/>
        <v>-200000</v>
      </c>
      <c r="M79" s="123">
        <f t="shared" si="3"/>
        <v>-200000</v>
      </c>
      <c r="N79" s="123">
        <f>IF($B79="","",ROUND(SUMIF(账户名,$B79,账户期初)+SUMIFS($L$6:L79,$B$6:B79,$B79),2))</f>
        <v>354286000</v>
      </c>
      <c r="O79" s="123">
        <f>IF($B79="","",IFERROR(ROUND(INDEX(账户期初本位,MATCH($B79,账户名,0))+SUMIFS($M$6:M79,$B$6:B79,$B79),2),""))</f>
        <v>354286000</v>
      </c>
      <c r="P79" s="117" t="s">
        <v>23</v>
      </c>
      <c r="Q79" s="115"/>
      <c r="R79" s="115"/>
      <c r="S79" s="124" t="str">
        <f>IF($B79="","",IF(ISNA(MATCH($B79,账户名,0)),"※这个账户不在【参数设置】的账户档案里",IF($A79="","※没填日期，这一笔不会进任何月份的报表",IF(OR($A79&lt;起始月份,$A79&gt;EOMONTH(起始月份,15)),"△不在本账期（"&amp;TEXT(起始月份,"yyyy-mm")&amp;" ~ "&amp;TEXT(EOMONTH(起始月份,15),"yyyy-mm")&amp;"）内，报表里看不到",IF(AND($H79&lt;&gt;"",$I79&lt;&gt;""),"※收入和支出不能同时填",IF(AND(N($H79)=0,N($I79)=0),IF(ISNUMBER(SEARCH("【待补】",$R79&amp;"")),"△源数据不全（源表缺金额），请补充","※收入和支出都没填"),IF($E79="","※没填收支类别，分类报表会漏掉这一笔",IF(ISNA(MATCH($E79,类别表,0)),"※收支类别不在【参数设置】的清单里",IF($K79="","△"&amp;$D79&amp;" 还没填汇率，去【月度汇率】补上就自动算了",IF(ISNUMBER(SEARCH("【待补】",$R79&amp;"")),"△源数据不全（源表缺摘要或用途），请补充",IF(AND($F79="内部转账",$Q79=""),"△内部转账建议在「往来单位」写上对方账户",IF($N79&lt;0,"△这一笔之后该账户余额成负数了，核一下",""))))))))))))</f>
        <v/>
      </c>
    </row>
    <row r="80" ht="115.5" spans="1:19">
      <c r="A80" s="114">
        <v>45873</v>
      </c>
      <c r="B80" s="115" t="s">
        <v>72</v>
      </c>
      <c r="C80" s="116" t="str">
        <f>IF($B80="","",IFERROR(INDEX(账户银行,MATCH($B80,账户名,0)),""))</f>
        <v>NBU银行</v>
      </c>
      <c r="D80" s="116" t="str">
        <f>IF($B80="","",IFERROR(INDEX(账户币种,MATCH($B80,账户名,0)),""))</f>
        <v>UZS</v>
      </c>
      <c r="E80" s="117" t="s">
        <v>60</v>
      </c>
      <c r="F80" s="116" t="str">
        <f>IF($E80="","",IFERROR(INDEX(类别属性,MATCH($E80,类别表,0)),""))</f>
        <v>支出</v>
      </c>
      <c r="G80" s="118" t="s">
        <v>133</v>
      </c>
      <c r="H80" s="119"/>
      <c r="I80" s="119">
        <v>3354.84</v>
      </c>
      <c r="J80" s="120"/>
      <c r="K80" s="125">
        <f>IF(OR($A80="",$B80=""),"",IF($J80&lt;&gt;"",$J80,IF($D80=本位币,1,IFERROR(LOOKUP(2,1/((汇率月份&lt;=$A80)*(INDEX(记账汇率区,0,MATCH($D80,汇率币种头,0))&lt;&gt;"")),INDEX(记账汇率区,0,MATCH($D80,汇率币种头,0))),""))))</f>
        <v>1</v>
      </c>
      <c r="L80" s="123">
        <f t="shared" si="2"/>
        <v>-3354.84</v>
      </c>
      <c r="M80" s="123">
        <f t="shared" si="3"/>
        <v>-3354.84</v>
      </c>
      <c r="N80" s="123">
        <f>IF($B80="","",ROUND(SUMIF(账户名,$B80,账户期初)+SUMIFS($L$6:L80,$B$6:B80,$B80),2))</f>
        <v>99916645.16</v>
      </c>
      <c r="O80" s="123">
        <f>IF($B80="","",IFERROR(ROUND(INDEX(账户期初本位,MATCH($B80,账户名,0))+SUMIFS($M$6:M80,$B$6:B80,$B80),2),""))</f>
        <v>99916645.16</v>
      </c>
      <c r="P80" s="117" t="s">
        <v>43</v>
      </c>
      <c r="Q80" s="115"/>
      <c r="R80" s="115"/>
      <c r="S80" s="124" t="str">
        <f>IF($B80="","",IF(ISNA(MATCH($B80,账户名,0)),"※这个账户不在【参数设置】的账户档案里",IF($A80="","※没填日期，这一笔不会进任何月份的报表",IF(OR($A80&lt;起始月份,$A80&gt;EOMONTH(起始月份,15)),"△不在本账期（"&amp;TEXT(起始月份,"yyyy-mm")&amp;" ~ "&amp;TEXT(EOMONTH(起始月份,15),"yyyy-mm")&amp;"）内，报表里看不到",IF(AND($H80&lt;&gt;"",$I80&lt;&gt;""),"※收入和支出不能同时填",IF(AND(N($H80)=0,N($I80)=0),IF(ISNUMBER(SEARCH("【待补】",$R80&amp;"")),"△源数据不全（源表缺金额），请补充","※收入和支出都没填"),IF($E80="","※没填收支类别，分类报表会漏掉这一笔",IF(ISNA(MATCH($E80,类别表,0)),"※收支类别不在【参数设置】的清单里",IF($K80="","△"&amp;$D80&amp;" 还没填汇率，去【月度汇率】补上就自动算了",IF(ISNUMBER(SEARCH("【待补】",$R80&amp;"")),"△源数据不全（源表缺摘要或用途），请补充",IF(AND($F80="内部转账",$Q80=""),"△内部转账建议在「往来单位」写上对方账户",IF($N80&lt;0,"△这一笔之后该账户余额成负数了，核一下",""))))))))))))</f>
        <v/>
      </c>
    </row>
    <row r="81" ht="132" spans="1:19">
      <c r="A81" s="114">
        <v>45873</v>
      </c>
      <c r="B81" s="115" t="s">
        <v>72</v>
      </c>
      <c r="C81" s="116" t="str">
        <f>IF($B81="","",IFERROR(INDEX(账户银行,MATCH($B81,账户名,0)),""))</f>
        <v>NBU银行</v>
      </c>
      <c r="D81" s="116" t="str">
        <f>IF($B81="","",IFERROR(INDEX(账户币种,MATCH($B81,账户名,0)),""))</f>
        <v>UZS</v>
      </c>
      <c r="E81" s="117" t="s">
        <v>60</v>
      </c>
      <c r="F81" s="116" t="str">
        <f>IF($E81="","",IFERROR(INDEX(类别属性,MATCH($E81,类别表,0)),""))</f>
        <v>支出</v>
      </c>
      <c r="G81" s="118" t="s">
        <v>134</v>
      </c>
      <c r="H81" s="119"/>
      <c r="I81" s="119">
        <v>390000</v>
      </c>
      <c r="J81" s="120"/>
      <c r="K81" s="125">
        <f>IF(OR($A81="",$B81=""),"",IF($J81&lt;&gt;"",$J81,IF($D81=本位币,1,IFERROR(LOOKUP(2,1/((汇率月份&lt;=$A81)*(INDEX(记账汇率区,0,MATCH($D81,汇率币种头,0))&lt;&gt;"")),INDEX(记账汇率区,0,MATCH($D81,汇率币种头,0))),""))))</f>
        <v>1</v>
      </c>
      <c r="L81" s="123">
        <f t="shared" si="2"/>
        <v>-390000</v>
      </c>
      <c r="M81" s="123">
        <f t="shared" si="3"/>
        <v>-390000</v>
      </c>
      <c r="N81" s="123">
        <f>IF($B81="","",ROUND(SUMIF(账户名,$B81,账户期初)+SUMIFS($L$6:L81,$B$6:B81,$B81),2))</f>
        <v>99526645.16</v>
      </c>
      <c r="O81" s="123">
        <f>IF($B81="","",IFERROR(ROUND(INDEX(账户期初本位,MATCH($B81,账户名,0))+SUMIFS($M$6:M81,$B$6:B81,$B81),2),""))</f>
        <v>99526645.16</v>
      </c>
      <c r="P81" s="117" t="s">
        <v>43</v>
      </c>
      <c r="Q81" s="115"/>
      <c r="R81" s="115"/>
      <c r="S81" s="124" t="str">
        <f>IF($B81="","",IF(ISNA(MATCH($B81,账户名,0)),"※这个账户不在【参数设置】的账户档案里",IF($A81="","※没填日期，这一笔不会进任何月份的报表",IF(OR($A81&lt;起始月份,$A81&gt;EOMONTH(起始月份,15)),"△不在本账期（"&amp;TEXT(起始月份,"yyyy-mm")&amp;" ~ "&amp;TEXT(EOMONTH(起始月份,15),"yyyy-mm")&amp;"）内，报表里看不到",IF(AND($H81&lt;&gt;"",$I81&lt;&gt;""),"※收入和支出不能同时填",IF(AND(N($H81)=0,N($I81)=0),IF(ISNUMBER(SEARCH("【待补】",$R81&amp;"")),"△源数据不全（源表缺金额），请补充","※收入和支出都没填"),IF($E81="","※没填收支类别，分类报表会漏掉这一笔",IF(ISNA(MATCH($E81,类别表,0)),"※收支类别不在【参数设置】的清单里",IF($K81="","△"&amp;$D81&amp;" 还没填汇率，去【月度汇率】补上就自动算了",IF(ISNUMBER(SEARCH("【待补】",$R81&amp;"")),"△源数据不全（源表缺摘要或用途），请补充",IF(AND($F81="内部转账",$Q81=""),"△内部转账建议在「往来单位」写上对方账户",IF($N81&lt;0,"△这一笔之后该账户余额成负数了，核一下",""))))))))))))</f>
        <v/>
      </c>
    </row>
    <row r="82" ht="115.5" spans="1:19">
      <c r="A82" s="114">
        <v>45873</v>
      </c>
      <c r="B82" s="115" t="s">
        <v>72</v>
      </c>
      <c r="C82" s="116" t="str">
        <f>IF($B82="","",IFERROR(INDEX(账户银行,MATCH($B82,账户名,0)),""))</f>
        <v>NBU银行</v>
      </c>
      <c r="D82" s="116" t="str">
        <f>IF($B82="","",IFERROR(INDEX(账户币种,MATCH($B82,账户名,0)),""))</f>
        <v>UZS</v>
      </c>
      <c r="E82" s="117" t="s">
        <v>60</v>
      </c>
      <c r="F82" s="116" t="str">
        <f>IF($E82="","",IFERROR(INDEX(类别属性,MATCH($E82,类别表,0)),""))</f>
        <v>支出</v>
      </c>
      <c r="G82" s="118" t="s">
        <v>135</v>
      </c>
      <c r="H82" s="119"/>
      <c r="I82" s="119">
        <v>300</v>
      </c>
      <c r="J82" s="120"/>
      <c r="K82" s="125">
        <f>IF(OR($A82="",$B82=""),"",IF($J82&lt;&gt;"",$J82,IF($D82=本位币,1,IFERROR(LOOKUP(2,1/((汇率月份&lt;=$A82)*(INDEX(记账汇率区,0,MATCH($D82,汇率币种头,0))&lt;&gt;"")),INDEX(记账汇率区,0,MATCH($D82,汇率币种头,0))),""))))</f>
        <v>1</v>
      </c>
      <c r="L82" s="123">
        <f t="shared" si="2"/>
        <v>-300</v>
      </c>
      <c r="M82" s="123">
        <f t="shared" si="3"/>
        <v>-300</v>
      </c>
      <c r="N82" s="123">
        <f>IF($B82="","",ROUND(SUMIF(账户名,$B82,账户期初)+SUMIFS($L$6:L82,$B$6:B82,$B82),2))</f>
        <v>99526345.16</v>
      </c>
      <c r="O82" s="123">
        <f>IF($B82="","",IFERROR(ROUND(INDEX(账户期初本位,MATCH($B82,账户名,0))+SUMIFS($M$6:M82,$B$6:B82,$B82),2),""))</f>
        <v>99526345.16</v>
      </c>
      <c r="P82" s="117" t="s">
        <v>43</v>
      </c>
      <c r="Q82" s="115"/>
      <c r="R82" s="115"/>
      <c r="S82" s="124" t="str">
        <f>IF($B82="","",IF(ISNA(MATCH($B82,账户名,0)),"※这个账户不在【参数设置】的账户档案里",IF($A82="","※没填日期，这一笔不会进任何月份的报表",IF(OR($A82&lt;起始月份,$A82&gt;EOMONTH(起始月份,15)),"△不在本账期（"&amp;TEXT(起始月份,"yyyy-mm")&amp;" ~ "&amp;TEXT(EOMONTH(起始月份,15),"yyyy-mm")&amp;"）内，报表里看不到",IF(AND($H82&lt;&gt;"",$I82&lt;&gt;""),"※收入和支出不能同时填",IF(AND(N($H82)=0,N($I82)=0),IF(ISNUMBER(SEARCH("【待补】",$R82&amp;"")),"△源数据不全（源表缺金额），请补充","※收入和支出都没填"),IF($E82="","※没填收支类别，分类报表会漏掉这一笔",IF(ISNA(MATCH($E82,类别表,0)),"※收支类别不在【参数设置】的清单里",IF($K82="","△"&amp;$D82&amp;" 还没填汇率，去【月度汇率】补上就自动算了",IF(ISNUMBER(SEARCH("【待补】",$R82&amp;"")),"△源数据不全（源表缺摘要或用途），请补充",IF(AND($F82="内部转账",$Q82=""),"△内部转账建议在「往来单位」写上对方账户",IF($N82&lt;0,"△这一笔之后该账户余额成负数了，核一下",""))))))))))))</f>
        <v/>
      </c>
    </row>
    <row r="83" ht="132" spans="1:19">
      <c r="A83" s="114">
        <v>45873</v>
      </c>
      <c r="B83" s="115" t="s">
        <v>72</v>
      </c>
      <c r="C83" s="116" t="str">
        <f>IF($B83="","",IFERROR(INDEX(账户银行,MATCH($B83,账户名,0)),""))</f>
        <v>NBU银行</v>
      </c>
      <c r="D83" s="116" t="str">
        <f>IF($B83="","",IFERROR(INDEX(账户币种,MATCH($B83,账户名,0)),""))</f>
        <v>UZS</v>
      </c>
      <c r="E83" s="117" t="s">
        <v>60</v>
      </c>
      <c r="F83" s="116" t="str">
        <f>IF($E83="","",IFERROR(INDEX(类别属性,MATCH($E83,类别表,0)),""))</f>
        <v>支出</v>
      </c>
      <c r="G83" s="118" t="s">
        <v>136</v>
      </c>
      <c r="H83" s="119"/>
      <c r="I83" s="119">
        <v>300</v>
      </c>
      <c r="J83" s="120"/>
      <c r="K83" s="125">
        <f>IF(OR($A83="",$B83=""),"",IF($J83&lt;&gt;"",$J83,IF($D83=本位币,1,IFERROR(LOOKUP(2,1/((汇率月份&lt;=$A83)*(INDEX(记账汇率区,0,MATCH($D83,汇率币种头,0))&lt;&gt;"")),INDEX(记账汇率区,0,MATCH($D83,汇率币种头,0))),""))))</f>
        <v>1</v>
      </c>
      <c r="L83" s="123">
        <f t="shared" si="2"/>
        <v>-300</v>
      </c>
      <c r="M83" s="123">
        <f t="shared" si="3"/>
        <v>-300</v>
      </c>
      <c r="N83" s="123">
        <f>IF($B83="","",ROUND(SUMIF(账户名,$B83,账户期初)+SUMIFS($L$6:L83,$B$6:B83,$B83),2))</f>
        <v>99526045.16</v>
      </c>
      <c r="O83" s="123">
        <f>IF($B83="","",IFERROR(ROUND(INDEX(账户期初本位,MATCH($B83,账户名,0))+SUMIFS($M$6:M83,$B$6:B83,$B83),2),""))</f>
        <v>99526045.16</v>
      </c>
      <c r="P83" s="117" t="s">
        <v>43</v>
      </c>
      <c r="Q83" s="115"/>
      <c r="R83" s="115"/>
      <c r="S83" s="124" t="str">
        <f>IF($B83="","",IF(ISNA(MATCH($B83,账户名,0)),"※这个账户不在【参数设置】的账户档案里",IF($A83="","※没填日期，这一笔不会进任何月份的报表",IF(OR($A83&lt;起始月份,$A83&gt;EOMONTH(起始月份,15)),"△不在本账期（"&amp;TEXT(起始月份,"yyyy-mm")&amp;" ~ "&amp;TEXT(EOMONTH(起始月份,15),"yyyy-mm")&amp;"）内，报表里看不到",IF(AND($H83&lt;&gt;"",$I83&lt;&gt;""),"※收入和支出不能同时填",IF(AND(N($H83)=0,N($I83)=0),IF(ISNUMBER(SEARCH("【待补】",$R83&amp;"")),"△源数据不全（源表缺金额），请补充","※收入和支出都没填"),IF($E83="","※没填收支类别，分类报表会漏掉这一笔",IF(ISNA(MATCH($E83,类别表,0)),"※收支类别不在【参数设置】的清单里",IF($K83="","△"&amp;$D83&amp;" 还没填汇率，去【月度汇率】补上就自动算了",IF(ISNUMBER(SEARCH("【待补】",$R83&amp;"")),"△源数据不全（源表缺摘要或用途），请补充",IF(AND($F83="内部转账",$Q83=""),"△内部转账建议在「往来单位」写上对方账户",IF($N83&lt;0,"△这一笔之后该账户余额成负数了，核一下",""))))))))))))</f>
        <v/>
      </c>
    </row>
    <row r="84" ht="82.5" spans="1:19">
      <c r="A84" s="114">
        <v>45873</v>
      </c>
      <c r="B84" s="115" t="s">
        <v>72</v>
      </c>
      <c r="C84" s="116" t="str">
        <f>IF($B84="","",IFERROR(INDEX(账户银行,MATCH($B84,账户名,0)),""))</f>
        <v>NBU银行</v>
      </c>
      <c r="D84" s="116" t="str">
        <f>IF($B84="","",IFERROR(INDEX(账户币种,MATCH($B84,账户名,0)),""))</f>
        <v>UZS</v>
      </c>
      <c r="E84" s="117" t="s">
        <v>31</v>
      </c>
      <c r="F84" s="116" t="str">
        <f>IF($E84="","",IFERROR(INDEX(类别属性,MATCH($E84,类别表,0)),""))</f>
        <v>支出</v>
      </c>
      <c r="G84" s="118" t="s">
        <v>137</v>
      </c>
      <c r="H84" s="119"/>
      <c r="I84" s="119">
        <v>670967.68</v>
      </c>
      <c r="J84" s="120"/>
      <c r="K84" s="125">
        <f>IF(OR($A84="",$B84=""),"",IF($J84&lt;&gt;"",$J84,IF($D84=本位币,1,IFERROR(LOOKUP(2,1/((汇率月份&lt;=$A84)*(INDEX(记账汇率区,0,MATCH($D84,汇率币种头,0))&lt;&gt;"")),INDEX(记账汇率区,0,MATCH($D84,汇率币种头,0))),""))))</f>
        <v>1</v>
      </c>
      <c r="L84" s="123">
        <f t="shared" si="2"/>
        <v>-670967.68</v>
      </c>
      <c r="M84" s="123">
        <f t="shared" si="3"/>
        <v>-670967.68</v>
      </c>
      <c r="N84" s="123">
        <f>IF($B84="","",ROUND(SUMIF(账户名,$B84,账户期初)+SUMIFS($L$6:L84,$B$6:B84,$B84),2))</f>
        <v>98855077.48</v>
      </c>
      <c r="O84" s="123">
        <f>IF($B84="","",IFERROR(ROUND(INDEX(账户期初本位,MATCH($B84,账户名,0))+SUMIFS($M$6:M84,$B$6:B84,$B84),2),""))</f>
        <v>98855077.48</v>
      </c>
      <c r="P84" s="117" t="s">
        <v>26</v>
      </c>
      <c r="Q84" s="115"/>
      <c r="R84" s="115"/>
      <c r="S84" s="124" t="str">
        <f>IF($B84="","",IF(ISNA(MATCH($B84,账户名,0)),"※这个账户不在【参数设置】的账户档案里",IF($A84="","※没填日期，这一笔不会进任何月份的报表",IF(OR($A84&lt;起始月份,$A84&gt;EOMONTH(起始月份,15)),"△不在本账期（"&amp;TEXT(起始月份,"yyyy-mm")&amp;" ~ "&amp;TEXT(EOMONTH(起始月份,15),"yyyy-mm")&amp;"）内，报表里看不到",IF(AND($H84&lt;&gt;"",$I84&lt;&gt;""),"※收入和支出不能同时填",IF(AND(N($H84)=0,N($I84)=0),IF(ISNUMBER(SEARCH("【待补】",$R84&amp;"")),"△源数据不全（源表缺金额），请补充","※收入和支出都没填"),IF($E84="","※没填收支类别，分类报表会漏掉这一笔",IF(ISNA(MATCH($E84,类别表,0)),"※收支类别不在【参数设置】的清单里",IF($K84="","△"&amp;$D84&amp;" 还没填汇率，去【月度汇率】补上就自动算了",IF(ISNUMBER(SEARCH("【待补】",$R84&amp;"")),"△源数据不全（源表缺摘要或用途），请补充",IF(AND($F84="内部转账",$Q84=""),"△内部转账建议在「往来单位」写上对方账户",IF($N84&lt;0,"△这一笔之后该账户余额成负数了，核一下",""))))))))))))</f>
        <v/>
      </c>
    </row>
    <row r="85" ht="66" spans="1:19">
      <c r="A85" s="114">
        <v>45873</v>
      </c>
      <c r="B85" s="115" t="s">
        <v>72</v>
      </c>
      <c r="C85" s="116" t="str">
        <f>IF($B85="","",IFERROR(INDEX(账户银行,MATCH($B85,账户名,0)),""))</f>
        <v>NBU银行</v>
      </c>
      <c r="D85" s="116" t="str">
        <f>IF($B85="","",IFERROR(INDEX(账户币种,MATCH($B85,账户名,0)),""))</f>
        <v>UZS</v>
      </c>
      <c r="E85" s="117" t="s">
        <v>84</v>
      </c>
      <c r="F85" s="116" t="str">
        <f>IF($E85="","",IFERROR(INDEX(类别属性,MATCH($E85,类别表,0)),""))</f>
        <v>支出</v>
      </c>
      <c r="G85" s="118" t="s">
        <v>138</v>
      </c>
      <c r="H85" s="119"/>
      <c r="I85" s="119">
        <v>78000000</v>
      </c>
      <c r="J85" s="120"/>
      <c r="K85" s="125">
        <f>IF(OR($A85="",$B85=""),"",IF($J85&lt;&gt;"",$J85,IF($D85=本位币,1,IFERROR(LOOKUP(2,1/((汇率月份&lt;=$A85)*(INDEX(记账汇率区,0,MATCH($D85,汇率币种头,0))&lt;&gt;"")),INDEX(记账汇率区,0,MATCH($D85,汇率币种头,0))),""))))</f>
        <v>1</v>
      </c>
      <c r="L85" s="123">
        <f t="shared" si="2"/>
        <v>-78000000</v>
      </c>
      <c r="M85" s="123">
        <f t="shared" si="3"/>
        <v>-78000000</v>
      </c>
      <c r="N85" s="123">
        <f>IF($B85="","",ROUND(SUMIF(账户名,$B85,账户期初)+SUMIFS($L$6:L85,$B$6:B85,$B85),2))</f>
        <v>20855077.48</v>
      </c>
      <c r="O85" s="123">
        <f>IF($B85="","",IFERROR(ROUND(INDEX(账户期初本位,MATCH($B85,账户名,0))+SUMIFS($M$6:M85,$B$6:B85,$B85),2),""))</f>
        <v>20855077.48</v>
      </c>
      <c r="P85" s="117" t="s">
        <v>48</v>
      </c>
      <c r="Q85" s="115"/>
      <c r="R85" s="115"/>
      <c r="S85" s="124" t="str">
        <f>IF($B85="","",IF(ISNA(MATCH($B85,账户名,0)),"※这个账户不在【参数设置】的账户档案里",IF($A85="","※没填日期，这一笔不会进任何月份的报表",IF(OR($A85&lt;起始月份,$A85&gt;EOMONTH(起始月份,15)),"△不在本账期（"&amp;TEXT(起始月份,"yyyy-mm")&amp;" ~ "&amp;TEXT(EOMONTH(起始月份,15),"yyyy-mm")&amp;"）内，报表里看不到",IF(AND($H85&lt;&gt;"",$I85&lt;&gt;""),"※收入和支出不能同时填",IF(AND(N($H85)=0,N($I85)=0),IF(ISNUMBER(SEARCH("【待补】",$R85&amp;"")),"△源数据不全（源表缺金额），请补充","※收入和支出都没填"),IF($E85="","※没填收支类别，分类报表会漏掉这一笔",IF(ISNA(MATCH($E85,类别表,0)),"※收支类别不在【参数设置】的清单里",IF($K85="","△"&amp;$D85&amp;" 还没填汇率，去【月度汇率】补上就自动算了",IF(ISNUMBER(SEARCH("【待补】",$R85&amp;"")),"△源数据不全（源表缺摘要或用途），请补充",IF(AND($F85="内部转账",$Q85=""),"△内部转账建议在「往来单位」写上对方账户",IF($N85&lt;0,"△这一笔之后该账户余额成负数了，核一下",""))))))))))))</f>
        <v/>
      </c>
    </row>
    <row r="86" ht="16.5" spans="1:19">
      <c r="A86" s="114">
        <v>45873</v>
      </c>
      <c r="B86" s="115" t="s">
        <v>34</v>
      </c>
      <c r="C86" s="116" t="str">
        <f>IF($B86="","",IFERROR(INDEX(账户银行,MATCH($B86,账户名,0)),""))</f>
        <v>现金</v>
      </c>
      <c r="D86" s="116" t="str">
        <f>IF($B86="","",IFERROR(INDEX(账户币种,MATCH($B86,账户名,0)),""))</f>
        <v>UZS</v>
      </c>
      <c r="E86" s="117" t="s">
        <v>54</v>
      </c>
      <c r="F86" s="116" t="str">
        <f>IF($E86="","",IFERROR(INDEX(类别属性,MATCH($E86,类别表,0)),""))</f>
        <v>支出</v>
      </c>
      <c r="G86" s="118" t="s">
        <v>124</v>
      </c>
      <c r="H86" s="119"/>
      <c r="I86" s="119">
        <v>25000</v>
      </c>
      <c r="J86" s="120"/>
      <c r="K86" s="125">
        <f>IF(OR($A86="",$B86=""),"",IF($J86&lt;&gt;"",$J86,IF($D86=本位币,1,IFERROR(LOOKUP(2,1/((汇率月份&lt;=$A86)*(INDEX(记账汇率区,0,MATCH($D86,汇率币种头,0))&lt;&gt;"")),INDEX(记账汇率区,0,MATCH($D86,汇率币种头,0))),""))))</f>
        <v>1</v>
      </c>
      <c r="L86" s="123">
        <f t="shared" si="2"/>
        <v>-25000</v>
      </c>
      <c r="M86" s="123">
        <f t="shared" si="3"/>
        <v>-25000</v>
      </c>
      <c r="N86" s="123">
        <f>IF($B86="","",ROUND(SUMIF(账户名,$B86,账户期初)+SUMIFS($L$6:L86,$B$6:B86,$B86),2))</f>
        <v>354261000</v>
      </c>
      <c r="O86" s="123">
        <f>IF($B86="","",IFERROR(ROUND(INDEX(账户期初本位,MATCH($B86,账户名,0))+SUMIFS($M$6:M86,$B$6:B86,$B86),2),""))</f>
        <v>354261000</v>
      </c>
      <c r="P86" s="117" t="s">
        <v>48</v>
      </c>
      <c r="Q86" s="115"/>
      <c r="R86" s="115"/>
      <c r="S86" s="124" t="str">
        <f>IF($B86="","",IF(ISNA(MATCH($B86,账户名,0)),"※这个账户不在【参数设置】的账户档案里",IF($A86="","※没填日期，这一笔不会进任何月份的报表",IF(OR($A86&lt;起始月份,$A86&gt;EOMONTH(起始月份,15)),"△不在本账期（"&amp;TEXT(起始月份,"yyyy-mm")&amp;" ~ "&amp;TEXT(EOMONTH(起始月份,15),"yyyy-mm")&amp;"）内，报表里看不到",IF(AND($H86&lt;&gt;"",$I86&lt;&gt;""),"※收入和支出不能同时填",IF(AND(N($H86)=0,N($I86)=0),IF(ISNUMBER(SEARCH("【待补】",$R86&amp;"")),"△源数据不全（源表缺金额），请补充","※收入和支出都没填"),IF($E86="","※没填收支类别，分类报表会漏掉这一笔",IF(ISNA(MATCH($E86,类别表,0)),"※收支类别不在【参数设置】的清单里",IF($K86="","△"&amp;$D86&amp;" 还没填汇率，去【月度汇率】补上就自动算了",IF(ISNUMBER(SEARCH("【待补】",$R86&amp;"")),"△源数据不全（源表缺摘要或用途），请补充",IF(AND($F86="内部转账",$Q86=""),"△内部转账建议在「往来单位」写上对方账户",IF($N86&lt;0,"△这一笔之后该账户余额成负数了，核一下",""))))))))))))</f>
        <v/>
      </c>
    </row>
    <row r="87" ht="33" spans="1:19">
      <c r="A87" s="114">
        <v>45873</v>
      </c>
      <c r="B87" s="115" t="s">
        <v>34</v>
      </c>
      <c r="C87" s="116" t="str">
        <f>IF($B87="","",IFERROR(INDEX(账户银行,MATCH($B87,账户名,0)),""))</f>
        <v>现金</v>
      </c>
      <c r="D87" s="116" t="str">
        <f>IF($B87="","",IFERROR(INDEX(账户币种,MATCH($B87,账户名,0)),""))</f>
        <v>UZS</v>
      </c>
      <c r="E87" s="117" t="s">
        <v>57</v>
      </c>
      <c r="F87" s="116" t="str">
        <f>IF($E87="","",IFERROR(INDEX(类别属性,MATCH($E87,类别表,0)),""))</f>
        <v>支出</v>
      </c>
      <c r="G87" s="118" t="s">
        <v>126</v>
      </c>
      <c r="H87" s="119"/>
      <c r="I87" s="119">
        <v>50000</v>
      </c>
      <c r="J87" s="120"/>
      <c r="K87" s="125">
        <f>IF(OR($A87="",$B87=""),"",IF($J87&lt;&gt;"",$J87,IF($D87=本位币,1,IFERROR(LOOKUP(2,1/((汇率月份&lt;=$A87)*(INDEX(记账汇率区,0,MATCH($D87,汇率币种头,0))&lt;&gt;"")),INDEX(记账汇率区,0,MATCH($D87,汇率币种头,0))),""))))</f>
        <v>1</v>
      </c>
      <c r="L87" s="123">
        <f t="shared" si="2"/>
        <v>-50000</v>
      </c>
      <c r="M87" s="123">
        <f t="shared" si="3"/>
        <v>-50000</v>
      </c>
      <c r="N87" s="123">
        <f>IF($B87="","",ROUND(SUMIF(账户名,$B87,账户期初)+SUMIFS($L$6:L87,$B$6:B87,$B87),2))</f>
        <v>354211000</v>
      </c>
      <c r="O87" s="123">
        <f>IF($B87="","",IFERROR(ROUND(INDEX(账户期初本位,MATCH($B87,账户名,0))+SUMIFS($M$6:M87,$B$6:B87,$B87),2),""))</f>
        <v>354211000</v>
      </c>
      <c r="P87" s="117" t="s">
        <v>59</v>
      </c>
      <c r="Q87" s="115"/>
      <c r="R87" s="115"/>
      <c r="S87" s="124" t="str">
        <f>IF($B87="","",IF(ISNA(MATCH($B87,账户名,0)),"※这个账户不在【参数设置】的账户档案里",IF($A87="","※没填日期，这一笔不会进任何月份的报表",IF(OR($A87&lt;起始月份,$A87&gt;EOMONTH(起始月份,15)),"△不在本账期（"&amp;TEXT(起始月份,"yyyy-mm")&amp;" ~ "&amp;TEXT(EOMONTH(起始月份,15),"yyyy-mm")&amp;"）内，报表里看不到",IF(AND($H87&lt;&gt;"",$I87&lt;&gt;""),"※收入和支出不能同时填",IF(AND(N($H87)=0,N($I87)=0),IF(ISNUMBER(SEARCH("【待补】",$R87&amp;"")),"△源数据不全（源表缺金额），请补充","※收入和支出都没填"),IF($E87="","※没填收支类别，分类报表会漏掉这一笔",IF(ISNA(MATCH($E87,类别表,0)),"※收支类别不在【参数设置】的清单里",IF($K87="","△"&amp;$D87&amp;" 还没填汇率，去【月度汇率】补上就自动算了",IF(ISNUMBER(SEARCH("【待补】",$R87&amp;"")),"△源数据不全（源表缺摘要或用途），请补充",IF(AND($F87="内部转账",$Q87=""),"△内部转账建议在「往来单位」写上对方账户",IF($N87&lt;0,"△这一笔之后该账户余额成负数了，核一下",""))))))))))))</f>
        <v/>
      </c>
    </row>
    <row r="88" ht="33" spans="1:19">
      <c r="A88" s="114">
        <v>45873</v>
      </c>
      <c r="B88" s="115" t="s">
        <v>34</v>
      </c>
      <c r="C88" s="116" t="str">
        <f>IF($B88="","",IFERROR(INDEX(账户银行,MATCH($B88,账户名,0)),""))</f>
        <v>现金</v>
      </c>
      <c r="D88" s="116" t="str">
        <f>IF($B88="","",IFERROR(INDEX(账户币种,MATCH($B88,账户名,0)),""))</f>
        <v>UZS</v>
      </c>
      <c r="E88" s="117" t="s">
        <v>57</v>
      </c>
      <c r="F88" s="116" t="str">
        <f>IF($E88="","",IFERROR(INDEX(类别属性,MATCH($E88,类别表,0)),""))</f>
        <v>支出</v>
      </c>
      <c r="G88" s="118" t="s">
        <v>127</v>
      </c>
      <c r="H88" s="119"/>
      <c r="I88" s="119">
        <v>110000</v>
      </c>
      <c r="J88" s="120"/>
      <c r="K88" s="125">
        <f>IF(OR($A88="",$B88=""),"",IF($J88&lt;&gt;"",$J88,IF($D88=本位币,1,IFERROR(LOOKUP(2,1/((汇率月份&lt;=$A88)*(INDEX(记账汇率区,0,MATCH($D88,汇率币种头,0))&lt;&gt;"")),INDEX(记账汇率区,0,MATCH($D88,汇率币种头,0))),""))))</f>
        <v>1</v>
      </c>
      <c r="L88" s="123">
        <f t="shared" si="2"/>
        <v>-110000</v>
      </c>
      <c r="M88" s="123">
        <f t="shared" si="3"/>
        <v>-110000</v>
      </c>
      <c r="N88" s="123">
        <f>IF($B88="","",ROUND(SUMIF(账户名,$B88,账户期初)+SUMIFS($L$6:L88,$B$6:B88,$B88),2))</f>
        <v>354101000</v>
      </c>
      <c r="O88" s="123">
        <f>IF($B88="","",IFERROR(ROUND(INDEX(账户期初本位,MATCH($B88,账户名,0))+SUMIFS($M$6:M88,$B$6:B88,$B88),2),""))</f>
        <v>354101000</v>
      </c>
      <c r="P88" s="117" t="s">
        <v>59</v>
      </c>
      <c r="Q88" s="115" t="s">
        <v>98</v>
      </c>
      <c r="R88" s="115"/>
      <c r="S88" s="124" t="str">
        <f>IF($B88="","",IF(ISNA(MATCH($B88,账户名,0)),"※这个账户不在【参数设置】的账户档案里",IF($A88="","※没填日期，这一笔不会进任何月份的报表",IF(OR($A88&lt;起始月份,$A88&gt;EOMONTH(起始月份,15)),"△不在本账期（"&amp;TEXT(起始月份,"yyyy-mm")&amp;" ~ "&amp;TEXT(EOMONTH(起始月份,15),"yyyy-mm")&amp;"）内，报表里看不到",IF(AND($H88&lt;&gt;"",$I88&lt;&gt;""),"※收入和支出不能同时填",IF(AND(N($H88)=0,N($I88)=0),IF(ISNUMBER(SEARCH("【待补】",$R88&amp;"")),"△源数据不全（源表缺金额），请补充","※收入和支出都没填"),IF($E88="","※没填收支类别，分类报表会漏掉这一笔",IF(ISNA(MATCH($E88,类别表,0)),"※收支类别不在【参数设置】的清单里",IF($K88="","△"&amp;$D88&amp;" 还没填汇率，去【月度汇率】补上就自动算了",IF(ISNUMBER(SEARCH("【待补】",$R88&amp;"")),"△源数据不全（源表缺摘要或用途），请补充",IF(AND($F88="内部转账",$Q88=""),"△内部转账建议在「往来单位」写上对方账户",IF($N88&lt;0,"△这一笔之后该账户余额成负数了，核一下",""))))))))))))</f>
        <v/>
      </c>
    </row>
    <row r="89" ht="33" spans="1:19">
      <c r="A89" s="114">
        <v>45873</v>
      </c>
      <c r="B89" s="115" t="s">
        <v>34</v>
      </c>
      <c r="C89" s="116" t="str">
        <f>IF($B89="","",IFERROR(INDEX(账户银行,MATCH($B89,账户名,0)),""))</f>
        <v>现金</v>
      </c>
      <c r="D89" s="116" t="str">
        <f>IF($B89="","",IFERROR(INDEX(账户币种,MATCH($B89,账户名,0)),""))</f>
        <v>UZS</v>
      </c>
      <c r="E89" s="117" t="s">
        <v>38</v>
      </c>
      <c r="F89" s="116" t="str">
        <f>IF($E89="","",IFERROR(INDEX(类别属性,MATCH($E89,类别表,0)),""))</f>
        <v>支出</v>
      </c>
      <c r="G89" s="118" t="s">
        <v>139</v>
      </c>
      <c r="H89" s="119"/>
      <c r="I89" s="119">
        <v>800000</v>
      </c>
      <c r="J89" s="120"/>
      <c r="K89" s="125">
        <f>IF(OR($A89="",$B89=""),"",IF($J89&lt;&gt;"",$J89,IF($D89=本位币,1,IFERROR(LOOKUP(2,1/((汇率月份&lt;=$A89)*(INDEX(记账汇率区,0,MATCH($D89,汇率币种头,0))&lt;&gt;"")),INDEX(记账汇率区,0,MATCH($D89,汇率币种头,0))),""))))</f>
        <v>1</v>
      </c>
      <c r="L89" s="123">
        <f t="shared" si="2"/>
        <v>-800000</v>
      </c>
      <c r="M89" s="123">
        <f t="shared" si="3"/>
        <v>-800000</v>
      </c>
      <c r="N89" s="123">
        <f>IF($B89="","",ROUND(SUMIF(账户名,$B89,账户期初)+SUMIFS($L$6:L89,$B$6:B89,$B89),2))</f>
        <v>353301000</v>
      </c>
      <c r="O89" s="123">
        <f>IF($B89="","",IFERROR(ROUND(INDEX(账户期初本位,MATCH($B89,账户名,0))+SUMIFS($M$6:M89,$B$6:B89,$B89),2),""))</f>
        <v>353301000</v>
      </c>
      <c r="P89" s="117" t="s">
        <v>26</v>
      </c>
      <c r="Q89" s="115"/>
      <c r="R89" s="115"/>
      <c r="S89" s="124" t="str">
        <f>IF($B89="","",IF(ISNA(MATCH($B89,账户名,0)),"※这个账户不在【参数设置】的账户档案里",IF($A89="","※没填日期，这一笔不会进任何月份的报表",IF(OR($A89&lt;起始月份,$A89&gt;EOMONTH(起始月份,15)),"△不在本账期（"&amp;TEXT(起始月份,"yyyy-mm")&amp;" ~ "&amp;TEXT(EOMONTH(起始月份,15),"yyyy-mm")&amp;"）内，报表里看不到",IF(AND($H89&lt;&gt;"",$I89&lt;&gt;""),"※收入和支出不能同时填",IF(AND(N($H89)=0,N($I89)=0),IF(ISNUMBER(SEARCH("【待补】",$R89&amp;"")),"△源数据不全（源表缺金额），请补充","※收入和支出都没填"),IF($E89="","※没填收支类别，分类报表会漏掉这一笔",IF(ISNA(MATCH($E89,类别表,0)),"※收支类别不在【参数设置】的清单里",IF($K89="","△"&amp;$D89&amp;" 还没填汇率，去【月度汇率】补上就自动算了",IF(ISNUMBER(SEARCH("【待补】",$R89&amp;"")),"△源数据不全（源表缺摘要或用途），请补充",IF(AND($F89="内部转账",$Q89=""),"△内部转账建议在「往来单位」写上对方账户",IF($N89&lt;0,"△这一笔之后该账户余额成负数了，核一下",""))))))))))))</f>
        <v/>
      </c>
    </row>
    <row r="90" ht="33" spans="1:19">
      <c r="A90" s="114">
        <v>45874</v>
      </c>
      <c r="B90" s="115" t="s">
        <v>34</v>
      </c>
      <c r="C90" s="116" t="str">
        <f>IF($B90="","",IFERROR(INDEX(账户银行,MATCH($B90,账户名,0)),""))</f>
        <v>现金</v>
      </c>
      <c r="D90" s="116" t="str">
        <f>IF($B90="","",IFERROR(INDEX(账户币种,MATCH($B90,账户名,0)),""))</f>
        <v>UZS</v>
      </c>
      <c r="E90" s="117" t="s">
        <v>38</v>
      </c>
      <c r="F90" s="116" t="str">
        <f>IF($E90="","",IFERROR(INDEX(类别属性,MATCH($E90,类别表,0)),""))</f>
        <v>支出</v>
      </c>
      <c r="G90" s="118" t="s">
        <v>140</v>
      </c>
      <c r="H90" s="119"/>
      <c r="I90" s="119">
        <v>1300000</v>
      </c>
      <c r="J90" s="120"/>
      <c r="K90" s="125">
        <f>IF(OR($A90="",$B90=""),"",IF($J90&lt;&gt;"",$J90,IF($D90=本位币,1,IFERROR(LOOKUP(2,1/((汇率月份&lt;=$A90)*(INDEX(记账汇率区,0,MATCH($D90,汇率币种头,0))&lt;&gt;"")),INDEX(记账汇率区,0,MATCH($D90,汇率币种头,0))),""))))</f>
        <v>1</v>
      </c>
      <c r="L90" s="123">
        <f t="shared" si="2"/>
        <v>-1300000</v>
      </c>
      <c r="M90" s="123">
        <f t="shared" si="3"/>
        <v>-1300000</v>
      </c>
      <c r="N90" s="123">
        <f>IF($B90="","",ROUND(SUMIF(账户名,$B90,账户期初)+SUMIFS($L$6:L90,$B$6:B90,$B90),2))</f>
        <v>352001000</v>
      </c>
      <c r="O90" s="123">
        <f>IF($B90="","",IFERROR(ROUND(INDEX(账户期初本位,MATCH($B90,账户名,0))+SUMIFS($M$6:M90,$B$6:B90,$B90),2),""))</f>
        <v>352001000</v>
      </c>
      <c r="P90" s="117" t="s">
        <v>26</v>
      </c>
      <c r="Q90" s="115"/>
      <c r="R90" s="115"/>
      <c r="S90" s="124" t="str">
        <f>IF($B90="","",IF(ISNA(MATCH($B90,账户名,0)),"※这个账户不在【参数设置】的账户档案里",IF($A90="","※没填日期，这一笔不会进任何月份的报表",IF(OR($A90&lt;起始月份,$A90&gt;EOMONTH(起始月份,15)),"△不在本账期（"&amp;TEXT(起始月份,"yyyy-mm")&amp;" ~ "&amp;TEXT(EOMONTH(起始月份,15),"yyyy-mm")&amp;"）内，报表里看不到",IF(AND($H90&lt;&gt;"",$I90&lt;&gt;""),"※收入和支出不能同时填",IF(AND(N($H90)=0,N($I90)=0),IF(ISNUMBER(SEARCH("【待补】",$R90&amp;"")),"△源数据不全（源表缺金额），请补充","※收入和支出都没填"),IF($E90="","※没填收支类别，分类报表会漏掉这一笔",IF(ISNA(MATCH($E90,类别表,0)),"※收支类别不在【参数设置】的清单里",IF($K90="","△"&amp;$D90&amp;" 还没填汇率，去【月度汇率】补上就自动算了",IF(ISNUMBER(SEARCH("【待补】",$R90&amp;"")),"△源数据不全（源表缺摘要或用途），请补充",IF(AND($F90="内部转账",$Q90=""),"△内部转账建议在「往来单位」写上对方账户",IF($N90&lt;0,"△这一笔之后该账户余额成负数了，核一下",""))))))))))))</f>
        <v/>
      </c>
    </row>
    <row r="91" ht="16.5" spans="1:19">
      <c r="A91" s="114">
        <v>45874</v>
      </c>
      <c r="B91" s="115" t="s">
        <v>34</v>
      </c>
      <c r="C91" s="116" t="str">
        <f>IF($B91="","",IFERROR(INDEX(账户银行,MATCH($B91,账户名,0)),""))</f>
        <v>现金</v>
      </c>
      <c r="D91" s="116" t="str">
        <f>IF($B91="","",IFERROR(INDEX(账户币种,MATCH($B91,账户名,0)),""))</f>
        <v>UZS</v>
      </c>
      <c r="E91" s="117" t="s">
        <v>84</v>
      </c>
      <c r="F91" s="116" t="str">
        <f>IF($E91="","",IFERROR(INDEX(类别属性,MATCH($E91,类别表,0)),""))</f>
        <v>支出</v>
      </c>
      <c r="G91" s="118" t="s">
        <v>141</v>
      </c>
      <c r="H91" s="119"/>
      <c r="I91" s="119">
        <v>600000</v>
      </c>
      <c r="J91" s="120"/>
      <c r="K91" s="125">
        <f>IF(OR($A91="",$B91=""),"",IF($J91&lt;&gt;"",$J91,IF($D91=本位币,1,IFERROR(LOOKUP(2,1/((汇率月份&lt;=$A91)*(INDEX(记账汇率区,0,MATCH($D91,汇率币种头,0))&lt;&gt;"")),INDEX(记账汇率区,0,MATCH($D91,汇率币种头,0))),""))))</f>
        <v>1</v>
      </c>
      <c r="L91" s="123">
        <f t="shared" si="2"/>
        <v>-600000</v>
      </c>
      <c r="M91" s="123">
        <f t="shared" si="3"/>
        <v>-600000</v>
      </c>
      <c r="N91" s="123">
        <f>IF($B91="","",ROUND(SUMIF(账户名,$B91,账户期初)+SUMIFS($L$6:L91,$B$6:B91,$B91),2))</f>
        <v>351401000</v>
      </c>
      <c r="O91" s="123">
        <f>IF($B91="","",IFERROR(ROUND(INDEX(账户期初本位,MATCH($B91,账户名,0))+SUMIFS($M$6:M91,$B$6:B91,$B91),2),""))</f>
        <v>351401000</v>
      </c>
      <c r="P91" s="117" t="s">
        <v>48</v>
      </c>
      <c r="Q91" s="115"/>
      <c r="R91" s="115"/>
      <c r="S91" s="124" t="str">
        <f>IF($B91="","",IF(ISNA(MATCH($B91,账户名,0)),"※这个账户不在【参数设置】的账户档案里",IF($A91="","※没填日期，这一笔不会进任何月份的报表",IF(OR($A91&lt;起始月份,$A91&gt;EOMONTH(起始月份,15)),"△不在本账期（"&amp;TEXT(起始月份,"yyyy-mm")&amp;" ~ "&amp;TEXT(EOMONTH(起始月份,15),"yyyy-mm")&amp;"）内，报表里看不到",IF(AND($H91&lt;&gt;"",$I91&lt;&gt;""),"※收入和支出不能同时填",IF(AND(N($H91)=0,N($I91)=0),IF(ISNUMBER(SEARCH("【待补】",$R91&amp;"")),"△源数据不全（源表缺金额），请补充","※收入和支出都没填"),IF($E91="","※没填收支类别，分类报表会漏掉这一笔",IF(ISNA(MATCH($E91,类别表,0)),"※收支类别不在【参数设置】的清单里",IF($K91="","△"&amp;$D91&amp;" 还没填汇率，去【月度汇率】补上就自动算了",IF(ISNUMBER(SEARCH("【待补】",$R91&amp;"")),"△源数据不全（源表缺摘要或用途），请补充",IF(AND($F91="内部转账",$Q91=""),"△内部转账建议在「往来单位」写上对方账户",IF($N91&lt;0,"△这一笔之后该账户余额成负数了，核一下",""))))))))))))</f>
        <v/>
      </c>
    </row>
    <row r="92" ht="16.5" spans="1:19">
      <c r="A92" s="114">
        <v>45874</v>
      </c>
      <c r="B92" s="115" t="s">
        <v>34</v>
      </c>
      <c r="C92" s="116" t="str">
        <f>IF($B92="","",IFERROR(INDEX(账户银行,MATCH($B92,账户名,0)),""))</f>
        <v>现金</v>
      </c>
      <c r="D92" s="116" t="str">
        <f>IF($B92="","",IFERROR(INDEX(账户币种,MATCH($B92,账户名,0)),""))</f>
        <v>UZS</v>
      </c>
      <c r="E92" s="117" t="s">
        <v>21</v>
      </c>
      <c r="F92" s="116" t="str">
        <f>IF($E92="","",IFERROR(INDEX(类别属性,MATCH($E92,类别表,0)),""))</f>
        <v>支出</v>
      </c>
      <c r="G92" s="118" t="s">
        <v>132</v>
      </c>
      <c r="H92" s="119"/>
      <c r="I92" s="119">
        <v>150000</v>
      </c>
      <c r="J92" s="120"/>
      <c r="K92" s="125">
        <f>IF(OR($A92="",$B92=""),"",IF($J92&lt;&gt;"",$J92,IF($D92=本位币,1,IFERROR(LOOKUP(2,1/((汇率月份&lt;=$A92)*(INDEX(记账汇率区,0,MATCH($D92,汇率币种头,0))&lt;&gt;"")),INDEX(记账汇率区,0,MATCH($D92,汇率币种头,0))),""))))</f>
        <v>1</v>
      </c>
      <c r="L92" s="123">
        <f t="shared" si="2"/>
        <v>-150000</v>
      </c>
      <c r="M92" s="123">
        <f t="shared" si="3"/>
        <v>-150000</v>
      </c>
      <c r="N92" s="123">
        <f>IF($B92="","",ROUND(SUMIF(账户名,$B92,账户期初)+SUMIFS($L$6:L92,$B$6:B92,$B92),2))</f>
        <v>351251000</v>
      </c>
      <c r="O92" s="123">
        <f>IF($B92="","",IFERROR(ROUND(INDEX(账户期初本位,MATCH($B92,账户名,0))+SUMIFS($M$6:M92,$B$6:B92,$B92),2),""))</f>
        <v>351251000</v>
      </c>
      <c r="P92" s="117" t="s">
        <v>23</v>
      </c>
      <c r="Q92" s="115"/>
      <c r="R92" s="115"/>
      <c r="S92" s="124" t="str">
        <f>IF($B92="","",IF(ISNA(MATCH($B92,账户名,0)),"※这个账户不在【参数设置】的账户档案里",IF($A92="","※没填日期，这一笔不会进任何月份的报表",IF(OR($A92&lt;起始月份,$A92&gt;EOMONTH(起始月份,15)),"△不在本账期（"&amp;TEXT(起始月份,"yyyy-mm")&amp;" ~ "&amp;TEXT(EOMONTH(起始月份,15),"yyyy-mm")&amp;"）内，报表里看不到",IF(AND($H92&lt;&gt;"",$I92&lt;&gt;""),"※收入和支出不能同时填",IF(AND(N($H92)=0,N($I92)=0),IF(ISNUMBER(SEARCH("【待补】",$R92&amp;"")),"△源数据不全（源表缺金额），请补充","※收入和支出都没填"),IF($E92="","※没填收支类别，分类报表会漏掉这一笔",IF(ISNA(MATCH($E92,类别表,0)),"※收支类别不在【参数设置】的清单里",IF($K92="","△"&amp;$D92&amp;" 还没填汇率，去【月度汇率】补上就自动算了",IF(ISNUMBER(SEARCH("【待补】",$R92&amp;"")),"△源数据不全（源表缺摘要或用途），请补充",IF(AND($F92="内部转账",$Q92=""),"△内部转账建议在「往来单位」写上对方账户",IF($N92&lt;0,"△这一笔之后该账户余额成负数了，核一下",""))))))))))))</f>
        <v/>
      </c>
    </row>
    <row r="93" ht="33" spans="1:19">
      <c r="A93" s="114">
        <v>45874</v>
      </c>
      <c r="B93" s="115" t="s">
        <v>34</v>
      </c>
      <c r="C93" s="116" t="str">
        <f>IF($B93="","",IFERROR(INDEX(账户银行,MATCH($B93,账户名,0)),""))</f>
        <v>现金</v>
      </c>
      <c r="D93" s="116" t="str">
        <f>IF($B93="","",IFERROR(INDEX(账户币种,MATCH($B93,账户名,0)),""))</f>
        <v>UZS</v>
      </c>
      <c r="E93" s="117" t="s">
        <v>84</v>
      </c>
      <c r="F93" s="116" t="str">
        <f>IF($E93="","",IFERROR(INDEX(类别属性,MATCH($E93,类别表,0)),""))</f>
        <v>支出</v>
      </c>
      <c r="G93" s="118" t="s">
        <v>142</v>
      </c>
      <c r="H93" s="119"/>
      <c r="I93" s="119">
        <v>24000000</v>
      </c>
      <c r="J93" s="120"/>
      <c r="K93" s="125">
        <f>IF(OR($A93="",$B93=""),"",IF($J93&lt;&gt;"",$J93,IF($D93=本位币,1,IFERROR(LOOKUP(2,1/((汇率月份&lt;=$A93)*(INDEX(记账汇率区,0,MATCH($D93,汇率币种头,0))&lt;&gt;"")),INDEX(记账汇率区,0,MATCH($D93,汇率币种头,0))),""))))</f>
        <v>1</v>
      </c>
      <c r="L93" s="123">
        <f t="shared" si="2"/>
        <v>-24000000</v>
      </c>
      <c r="M93" s="123">
        <f t="shared" si="3"/>
        <v>-24000000</v>
      </c>
      <c r="N93" s="123">
        <f>IF($B93="","",ROUND(SUMIF(账户名,$B93,账户期初)+SUMIFS($L$6:L93,$B$6:B93,$B93),2))</f>
        <v>327251000</v>
      </c>
      <c r="O93" s="123">
        <f>IF($B93="","",IFERROR(ROUND(INDEX(账户期初本位,MATCH($B93,账户名,0))+SUMIFS($M$6:M93,$B$6:B93,$B93),2),""))</f>
        <v>327251000</v>
      </c>
      <c r="P93" s="117" t="s">
        <v>48</v>
      </c>
      <c r="Q93" s="115"/>
      <c r="R93" s="115"/>
      <c r="S93" s="124" t="str">
        <f>IF($B93="","",IF(ISNA(MATCH($B93,账户名,0)),"※这个账户不在【参数设置】的账户档案里",IF($A93="","※没填日期，这一笔不会进任何月份的报表",IF(OR($A93&lt;起始月份,$A93&gt;EOMONTH(起始月份,15)),"△不在本账期（"&amp;TEXT(起始月份,"yyyy-mm")&amp;" ~ "&amp;TEXT(EOMONTH(起始月份,15),"yyyy-mm")&amp;"）内，报表里看不到",IF(AND($H93&lt;&gt;"",$I93&lt;&gt;""),"※收入和支出不能同时填",IF(AND(N($H93)=0,N($I93)=0),IF(ISNUMBER(SEARCH("【待补】",$R93&amp;"")),"△源数据不全（源表缺金额），请补充","※收入和支出都没填"),IF($E93="","※没填收支类别，分类报表会漏掉这一笔",IF(ISNA(MATCH($E93,类别表,0)),"※收支类别不在【参数设置】的清单里",IF($K93="","△"&amp;$D93&amp;" 还没填汇率，去【月度汇率】补上就自动算了",IF(ISNUMBER(SEARCH("【待补】",$R93&amp;"")),"△源数据不全（源表缺摘要或用途），请补充",IF(AND($F93="内部转账",$Q93=""),"△内部转账建议在「往来单位」写上对方账户",IF($N93&lt;0,"△这一笔之后该账户余额成负数了，核一下",""))))))))))))</f>
        <v/>
      </c>
    </row>
    <row r="94" ht="33" spans="1:19">
      <c r="A94" s="114">
        <v>45875</v>
      </c>
      <c r="B94" s="115" t="s">
        <v>20</v>
      </c>
      <c r="C94" s="116" t="str">
        <f>IF($B94="","",IFERROR(INDEX(账户银行,MATCH($B94,账户名,0)),""))</f>
        <v>现金</v>
      </c>
      <c r="D94" s="116" t="str">
        <f>IF($B94="","",IFERROR(INDEX(账户币种,MATCH($B94,账户名,0)),""))</f>
        <v>CNY</v>
      </c>
      <c r="E94" s="117" t="s">
        <v>46</v>
      </c>
      <c r="F94" s="116" t="str">
        <f>IF($E94="","",IFERROR(INDEX(类别属性,MATCH($E94,类别表,0)),""))</f>
        <v>支出</v>
      </c>
      <c r="G94" s="118" t="s">
        <v>143</v>
      </c>
      <c r="H94" s="119"/>
      <c r="I94" s="119">
        <v>1000000</v>
      </c>
      <c r="J94" s="120"/>
      <c r="K94" s="121">
        <f>IF(OR($A94="",$B94=""),"",IF($J94&lt;&gt;"",$J94,IF($D94=本位币,1,IFERROR(LOOKUP(2,1/((汇率月份&lt;=$A94)*(INDEX(记账汇率区,0,MATCH($D94,汇率币种头,0))&lt;&gt;"")),INDEX(记账汇率区,0,MATCH($D94,汇率币种头,0))),""))))</f>
        <v>1735</v>
      </c>
      <c r="L94" s="122">
        <f t="shared" si="2"/>
        <v>-1000000</v>
      </c>
      <c r="M94" s="123">
        <f t="shared" si="3"/>
        <v>-1735000000</v>
      </c>
      <c r="N94" s="122">
        <f>IF($B94="","",ROUND(SUMIF(账户名,$B94,账户期初)+SUMIFS($L$6:L94,$B$6:B94,$B94),2))</f>
        <v>4608423</v>
      </c>
      <c r="O94" s="123">
        <f>IF($B94="","",IFERROR(ROUND(INDEX(账户期初本位,MATCH($B94,账户名,0))+SUMIFS($M$6:M94,$B$6:B94,$B94),2),""))</f>
        <v>7812974076</v>
      </c>
      <c r="P94" s="117" t="s">
        <v>48</v>
      </c>
      <c r="Q94" s="115" t="s">
        <v>144</v>
      </c>
      <c r="R94" s="115"/>
      <c r="S94" s="124" t="str">
        <f>IF($B94="","",IF(ISNA(MATCH($B94,账户名,0)),"※这个账户不在【参数设置】的账户档案里",IF($A94="","※没填日期，这一笔不会进任何月份的报表",IF(OR($A94&lt;起始月份,$A94&gt;EOMONTH(起始月份,15)),"△不在本账期（"&amp;TEXT(起始月份,"yyyy-mm")&amp;" ~ "&amp;TEXT(EOMONTH(起始月份,15),"yyyy-mm")&amp;"）内，报表里看不到",IF(AND($H94&lt;&gt;"",$I94&lt;&gt;""),"※收入和支出不能同时填",IF(AND(N($H94)=0,N($I94)=0),IF(ISNUMBER(SEARCH("【待补】",$R94&amp;"")),"△源数据不全（源表缺金额），请补充","※收入和支出都没填"),IF($E94="","※没填收支类别，分类报表会漏掉这一笔",IF(ISNA(MATCH($E94,类别表,0)),"※收支类别不在【参数设置】的清单里",IF($K94="","△"&amp;$D94&amp;" 还没填汇率，去【月度汇率】补上就自动算了",IF(ISNUMBER(SEARCH("【待补】",$R94&amp;"")),"△源数据不全（源表缺摘要或用途），请补充",IF(AND($F94="内部转账",$Q94=""),"△内部转账建议在「往来单位」写上对方账户",IF($N94&lt;0,"△这一笔之后该账户余额成负数了，核一下",""))))))))))))</f>
        <v/>
      </c>
    </row>
    <row r="95" ht="16.5" spans="1:19">
      <c r="A95" s="114">
        <v>45875</v>
      </c>
      <c r="B95" s="115" t="s">
        <v>34</v>
      </c>
      <c r="C95" s="116" t="str">
        <f>IF($B95="","",IFERROR(INDEX(账户银行,MATCH($B95,账户名,0)),""))</f>
        <v>现金</v>
      </c>
      <c r="D95" s="116" t="str">
        <f>IF($B95="","",IFERROR(INDEX(账户币种,MATCH($B95,账户名,0)),""))</f>
        <v>UZS</v>
      </c>
      <c r="E95" s="117" t="s">
        <v>54</v>
      </c>
      <c r="F95" s="116" t="str">
        <f>IF($E95="","",IFERROR(INDEX(类别属性,MATCH($E95,类别表,0)),""))</f>
        <v>支出</v>
      </c>
      <c r="G95" s="118" t="s">
        <v>145</v>
      </c>
      <c r="H95" s="119"/>
      <c r="I95" s="119">
        <v>150000</v>
      </c>
      <c r="J95" s="120"/>
      <c r="K95" s="125">
        <f>IF(OR($A95="",$B95=""),"",IF($J95&lt;&gt;"",$J95,IF($D95=本位币,1,IFERROR(LOOKUP(2,1/((汇率月份&lt;=$A95)*(INDEX(记账汇率区,0,MATCH($D95,汇率币种头,0))&lt;&gt;"")),INDEX(记账汇率区,0,MATCH($D95,汇率币种头,0))),""))))</f>
        <v>1</v>
      </c>
      <c r="L95" s="123">
        <f t="shared" si="2"/>
        <v>-150000</v>
      </c>
      <c r="M95" s="123">
        <f t="shared" si="3"/>
        <v>-150000</v>
      </c>
      <c r="N95" s="123">
        <f>IF($B95="","",ROUND(SUMIF(账户名,$B95,账户期初)+SUMIFS($L$6:L95,$B$6:B95,$B95),2))</f>
        <v>327101000</v>
      </c>
      <c r="O95" s="123">
        <f>IF($B95="","",IFERROR(ROUND(INDEX(账户期初本位,MATCH($B95,账户名,0))+SUMIFS($M$6:M95,$B$6:B95,$B95),2),""))</f>
        <v>327101000</v>
      </c>
      <c r="P95" s="117" t="s">
        <v>48</v>
      </c>
      <c r="Q95" s="115"/>
      <c r="R95" s="115"/>
      <c r="S95" s="124" t="str">
        <f>IF($B95="","",IF(ISNA(MATCH($B95,账户名,0)),"※这个账户不在【参数设置】的账户档案里",IF($A95="","※没填日期，这一笔不会进任何月份的报表",IF(OR($A95&lt;起始月份,$A95&gt;EOMONTH(起始月份,15)),"△不在本账期（"&amp;TEXT(起始月份,"yyyy-mm")&amp;" ~ "&amp;TEXT(EOMONTH(起始月份,15),"yyyy-mm")&amp;"）内，报表里看不到",IF(AND($H95&lt;&gt;"",$I95&lt;&gt;""),"※收入和支出不能同时填",IF(AND(N($H95)=0,N($I95)=0),IF(ISNUMBER(SEARCH("【待补】",$R95&amp;"")),"△源数据不全（源表缺金额），请补充","※收入和支出都没填"),IF($E95="","※没填收支类别，分类报表会漏掉这一笔",IF(ISNA(MATCH($E95,类别表,0)),"※收支类别不在【参数设置】的清单里",IF($K95="","△"&amp;$D95&amp;" 还没填汇率，去【月度汇率】补上就自动算了",IF(ISNUMBER(SEARCH("【待补】",$R95&amp;"")),"△源数据不全（源表缺摘要或用途），请补充",IF(AND($F95="内部转账",$Q95=""),"△内部转账建议在「往来单位」写上对方账户",IF($N95&lt;0,"△这一笔之后该账户余额成负数了，核一下",""))))))))))))</f>
        <v/>
      </c>
    </row>
    <row r="96" ht="16.5" spans="1:19">
      <c r="A96" s="114">
        <v>45875</v>
      </c>
      <c r="B96" s="115" t="s">
        <v>34</v>
      </c>
      <c r="C96" s="116" t="str">
        <f>IF($B96="","",IFERROR(INDEX(账户银行,MATCH($B96,账户名,0)),""))</f>
        <v>现金</v>
      </c>
      <c r="D96" s="116" t="str">
        <f>IF($B96="","",IFERROR(INDEX(账户币种,MATCH($B96,账户名,0)),""))</f>
        <v>UZS</v>
      </c>
      <c r="E96" s="117" t="s">
        <v>52</v>
      </c>
      <c r="F96" s="116" t="str">
        <f>IF($E96="","",IFERROR(INDEX(类别属性,MATCH($E96,类别表,0)),""))</f>
        <v>支出</v>
      </c>
      <c r="G96" s="118" t="s">
        <v>53</v>
      </c>
      <c r="H96" s="119"/>
      <c r="I96" s="119">
        <v>600000</v>
      </c>
      <c r="J96" s="120"/>
      <c r="K96" s="125">
        <f>IF(OR($A96="",$B96=""),"",IF($J96&lt;&gt;"",$J96,IF($D96=本位币,1,IFERROR(LOOKUP(2,1/((汇率月份&lt;=$A96)*(INDEX(记账汇率区,0,MATCH($D96,汇率币种头,0))&lt;&gt;"")),INDEX(记账汇率区,0,MATCH($D96,汇率币种头,0))),""))))</f>
        <v>1</v>
      </c>
      <c r="L96" s="123">
        <f t="shared" si="2"/>
        <v>-600000</v>
      </c>
      <c r="M96" s="123">
        <f t="shared" si="3"/>
        <v>-600000</v>
      </c>
      <c r="N96" s="123">
        <f>IF($B96="","",ROUND(SUMIF(账户名,$B96,账户期初)+SUMIFS($L$6:L96,$B$6:B96,$B96),2))</f>
        <v>326501000</v>
      </c>
      <c r="O96" s="123">
        <f>IF($B96="","",IFERROR(ROUND(INDEX(账户期初本位,MATCH($B96,账户名,0))+SUMIFS($M$6:M96,$B$6:B96,$B96),2),""))</f>
        <v>326501000</v>
      </c>
      <c r="P96" s="117" t="s">
        <v>26</v>
      </c>
      <c r="Q96" s="115"/>
      <c r="R96" s="115"/>
      <c r="S96" s="124" t="str">
        <f>IF($B96="","",IF(ISNA(MATCH($B96,账户名,0)),"※这个账户不在【参数设置】的账户档案里",IF($A96="","※没填日期，这一笔不会进任何月份的报表",IF(OR($A96&lt;起始月份,$A96&gt;EOMONTH(起始月份,15)),"△不在本账期（"&amp;TEXT(起始月份,"yyyy-mm")&amp;" ~ "&amp;TEXT(EOMONTH(起始月份,15),"yyyy-mm")&amp;"）内，报表里看不到",IF(AND($H96&lt;&gt;"",$I96&lt;&gt;""),"※收入和支出不能同时填",IF(AND(N($H96)=0,N($I96)=0),IF(ISNUMBER(SEARCH("【待补】",$R96&amp;"")),"△源数据不全（源表缺金额），请补充","※收入和支出都没填"),IF($E96="","※没填收支类别，分类报表会漏掉这一笔",IF(ISNA(MATCH($E96,类别表,0)),"※收支类别不在【参数设置】的清单里",IF($K96="","△"&amp;$D96&amp;" 还没填汇率，去【月度汇率】补上就自动算了",IF(ISNUMBER(SEARCH("【待补】",$R96&amp;"")),"△源数据不全（源表缺摘要或用途），请补充",IF(AND($F96="内部转账",$Q96=""),"△内部转账建议在「往来单位」写上对方账户",IF($N96&lt;0,"△这一笔之后该账户余额成负数了，核一下",""))))))))))))</f>
        <v/>
      </c>
    </row>
    <row r="97" ht="16.5" spans="1:19">
      <c r="A97" s="114">
        <v>45875</v>
      </c>
      <c r="B97" s="115" t="s">
        <v>34</v>
      </c>
      <c r="C97" s="116" t="str">
        <f>IF($B97="","",IFERROR(INDEX(账户银行,MATCH($B97,账户名,0)),""))</f>
        <v>现金</v>
      </c>
      <c r="D97" s="116" t="str">
        <f>IF($B97="","",IFERROR(INDEX(账户币种,MATCH($B97,账户名,0)),""))</f>
        <v>UZS</v>
      </c>
      <c r="E97" s="117" t="s">
        <v>62</v>
      </c>
      <c r="F97" s="116" t="str">
        <f>IF($E97="","",IFERROR(INDEX(类别属性,MATCH($E97,类别表,0)),""))</f>
        <v>支出</v>
      </c>
      <c r="G97" s="118" t="s">
        <v>146</v>
      </c>
      <c r="H97" s="119"/>
      <c r="I97" s="119">
        <v>97000</v>
      </c>
      <c r="J97" s="120"/>
      <c r="K97" s="125">
        <f>IF(OR($A97="",$B97=""),"",IF($J97&lt;&gt;"",$J97,IF($D97=本位币,1,IFERROR(LOOKUP(2,1/((汇率月份&lt;=$A97)*(INDEX(记账汇率区,0,MATCH($D97,汇率币种头,0))&lt;&gt;"")),INDEX(记账汇率区,0,MATCH($D97,汇率币种头,0))),""))))</f>
        <v>1</v>
      </c>
      <c r="L97" s="123">
        <f t="shared" si="2"/>
        <v>-97000</v>
      </c>
      <c r="M97" s="123">
        <f t="shared" si="3"/>
        <v>-97000</v>
      </c>
      <c r="N97" s="123">
        <f>IF($B97="","",ROUND(SUMIF(账户名,$B97,账户期初)+SUMIFS($L$6:L97,$B$6:B97,$B97),2))</f>
        <v>326404000</v>
      </c>
      <c r="O97" s="123">
        <f>IF($B97="","",IFERROR(ROUND(INDEX(账户期初本位,MATCH($B97,账户名,0))+SUMIFS($M$6:M97,$B$6:B97,$B97),2),""))</f>
        <v>326404000</v>
      </c>
      <c r="P97" s="117" t="s">
        <v>26</v>
      </c>
      <c r="Q97" s="115"/>
      <c r="R97" s="115"/>
      <c r="S97" s="124" t="str">
        <f>IF($B97="","",IF(ISNA(MATCH($B97,账户名,0)),"※这个账户不在【参数设置】的账户档案里",IF($A97="","※没填日期，这一笔不会进任何月份的报表",IF(OR($A97&lt;起始月份,$A97&gt;EOMONTH(起始月份,15)),"△不在本账期（"&amp;TEXT(起始月份,"yyyy-mm")&amp;" ~ "&amp;TEXT(EOMONTH(起始月份,15),"yyyy-mm")&amp;"）内，报表里看不到",IF(AND($H97&lt;&gt;"",$I97&lt;&gt;""),"※收入和支出不能同时填",IF(AND(N($H97)=0,N($I97)=0),IF(ISNUMBER(SEARCH("【待补】",$R97&amp;"")),"△源数据不全（源表缺金额），请补充","※收入和支出都没填"),IF($E97="","※没填收支类别，分类报表会漏掉这一笔",IF(ISNA(MATCH($E97,类别表,0)),"※收支类别不在【参数设置】的清单里",IF($K97="","△"&amp;$D97&amp;" 还没填汇率，去【月度汇率】补上就自动算了",IF(ISNUMBER(SEARCH("【待补】",$R97&amp;"")),"△源数据不全（源表缺摘要或用途），请补充",IF(AND($F97="内部转账",$Q97=""),"△内部转账建议在「往来单位」写上对方账户",IF($N97&lt;0,"△这一笔之后该账户余额成负数了，核一下",""))))))))))))</f>
        <v/>
      </c>
    </row>
    <row r="98" ht="33" spans="1:19">
      <c r="A98" s="114">
        <v>45875</v>
      </c>
      <c r="B98" s="115" t="s">
        <v>34</v>
      </c>
      <c r="C98" s="116" t="str">
        <f>IF($B98="","",IFERROR(INDEX(账户银行,MATCH($B98,账户名,0)),""))</f>
        <v>现金</v>
      </c>
      <c r="D98" s="116" t="str">
        <f>IF($B98="","",IFERROR(INDEX(账户币种,MATCH($B98,账户名,0)),""))</f>
        <v>UZS</v>
      </c>
      <c r="E98" s="117" t="s">
        <v>84</v>
      </c>
      <c r="F98" s="116" t="str">
        <f>IF($E98="","",IFERROR(INDEX(类别属性,MATCH($E98,类别表,0)),""))</f>
        <v>支出</v>
      </c>
      <c r="G98" s="118" t="s">
        <v>147</v>
      </c>
      <c r="H98" s="119"/>
      <c r="I98" s="119">
        <v>1200000</v>
      </c>
      <c r="J98" s="120"/>
      <c r="K98" s="125">
        <f>IF(OR($A98="",$B98=""),"",IF($J98&lt;&gt;"",$J98,IF($D98=本位币,1,IFERROR(LOOKUP(2,1/((汇率月份&lt;=$A98)*(INDEX(记账汇率区,0,MATCH($D98,汇率币种头,0))&lt;&gt;"")),INDEX(记账汇率区,0,MATCH($D98,汇率币种头,0))),""))))</f>
        <v>1</v>
      </c>
      <c r="L98" s="123">
        <f t="shared" si="2"/>
        <v>-1200000</v>
      </c>
      <c r="M98" s="123">
        <f t="shared" si="3"/>
        <v>-1200000</v>
      </c>
      <c r="N98" s="123">
        <f>IF($B98="","",ROUND(SUMIF(账户名,$B98,账户期初)+SUMIFS($L$6:L98,$B$6:B98,$B98),2))</f>
        <v>325204000</v>
      </c>
      <c r="O98" s="123">
        <f>IF($B98="","",IFERROR(ROUND(INDEX(账户期初本位,MATCH($B98,账户名,0))+SUMIFS($M$6:M98,$B$6:B98,$B98),2),""))</f>
        <v>325204000</v>
      </c>
      <c r="P98" s="117" t="s">
        <v>48</v>
      </c>
      <c r="Q98" s="115"/>
      <c r="R98" s="115"/>
      <c r="S98" s="124" t="str">
        <f>IF($B98="","",IF(ISNA(MATCH($B98,账户名,0)),"※这个账户不在【参数设置】的账户档案里",IF($A98="","※没填日期，这一笔不会进任何月份的报表",IF(OR($A98&lt;起始月份,$A98&gt;EOMONTH(起始月份,15)),"△不在本账期（"&amp;TEXT(起始月份,"yyyy-mm")&amp;" ~ "&amp;TEXT(EOMONTH(起始月份,15),"yyyy-mm")&amp;"）内，报表里看不到",IF(AND($H98&lt;&gt;"",$I98&lt;&gt;""),"※收入和支出不能同时填",IF(AND(N($H98)=0,N($I98)=0),IF(ISNUMBER(SEARCH("【待补】",$R98&amp;"")),"△源数据不全（源表缺金额），请补充","※收入和支出都没填"),IF($E98="","※没填收支类别，分类报表会漏掉这一笔",IF(ISNA(MATCH($E98,类别表,0)),"※收支类别不在【参数设置】的清单里",IF($K98="","△"&amp;$D98&amp;" 还没填汇率，去【月度汇率】补上就自动算了",IF(ISNUMBER(SEARCH("【待补】",$R98&amp;"")),"△源数据不全（源表缺摘要或用途），请补充",IF(AND($F98="内部转账",$Q98=""),"△内部转账建议在「往来单位」写上对方账户",IF($N98&lt;0,"△这一笔之后该账户余额成负数了，核一下",""))))))))))))</f>
        <v/>
      </c>
    </row>
    <row r="99" ht="16.5" spans="1:19">
      <c r="A99" s="114">
        <v>45875</v>
      </c>
      <c r="B99" s="115" t="s">
        <v>34</v>
      </c>
      <c r="C99" s="116" t="str">
        <f>IF($B99="","",IFERROR(INDEX(账户银行,MATCH($B99,账户名,0)),""))</f>
        <v>现金</v>
      </c>
      <c r="D99" s="116" t="str">
        <f>IF($B99="","",IFERROR(INDEX(账户币种,MATCH($B99,账户名,0)),""))</f>
        <v>UZS</v>
      </c>
      <c r="E99" s="117" t="s">
        <v>84</v>
      </c>
      <c r="F99" s="116" t="str">
        <f>IF($E99="","",IFERROR(INDEX(类别属性,MATCH($E99,类别表,0)),""))</f>
        <v>支出</v>
      </c>
      <c r="G99" s="118" t="s">
        <v>148</v>
      </c>
      <c r="H99" s="119"/>
      <c r="I99" s="119">
        <v>600000</v>
      </c>
      <c r="J99" s="120"/>
      <c r="K99" s="125">
        <f>IF(OR($A99="",$B99=""),"",IF($J99&lt;&gt;"",$J99,IF($D99=本位币,1,IFERROR(LOOKUP(2,1/((汇率月份&lt;=$A99)*(INDEX(记账汇率区,0,MATCH($D99,汇率币种头,0))&lt;&gt;"")),INDEX(记账汇率区,0,MATCH($D99,汇率币种头,0))),""))))</f>
        <v>1</v>
      </c>
      <c r="L99" s="123">
        <f t="shared" si="2"/>
        <v>-600000</v>
      </c>
      <c r="M99" s="123">
        <f t="shared" si="3"/>
        <v>-600000</v>
      </c>
      <c r="N99" s="123">
        <f>IF($B99="","",ROUND(SUMIF(账户名,$B99,账户期初)+SUMIFS($L$6:L99,$B$6:B99,$B99),2))</f>
        <v>324604000</v>
      </c>
      <c r="O99" s="123">
        <f>IF($B99="","",IFERROR(ROUND(INDEX(账户期初本位,MATCH($B99,账户名,0))+SUMIFS($M$6:M99,$B$6:B99,$B99),2),""))</f>
        <v>324604000</v>
      </c>
      <c r="P99" s="117" t="s">
        <v>48</v>
      </c>
      <c r="Q99" s="115"/>
      <c r="R99" s="115"/>
      <c r="S99" s="124" t="str">
        <f>IF($B99="","",IF(ISNA(MATCH($B99,账户名,0)),"※这个账户不在【参数设置】的账户档案里",IF($A99="","※没填日期，这一笔不会进任何月份的报表",IF(OR($A99&lt;起始月份,$A99&gt;EOMONTH(起始月份,15)),"△不在本账期（"&amp;TEXT(起始月份,"yyyy-mm")&amp;" ~ "&amp;TEXT(EOMONTH(起始月份,15),"yyyy-mm")&amp;"）内，报表里看不到",IF(AND($H99&lt;&gt;"",$I99&lt;&gt;""),"※收入和支出不能同时填",IF(AND(N($H99)=0,N($I99)=0),IF(ISNUMBER(SEARCH("【待补】",$R99&amp;"")),"△源数据不全（源表缺金额），请补充","※收入和支出都没填"),IF($E99="","※没填收支类别，分类报表会漏掉这一笔",IF(ISNA(MATCH($E99,类别表,0)),"※收支类别不在【参数设置】的清单里",IF($K99="","△"&amp;$D99&amp;" 还没填汇率，去【月度汇率】补上就自动算了",IF(ISNUMBER(SEARCH("【待补】",$R99&amp;"")),"△源数据不全（源表缺摘要或用途），请补充",IF(AND($F99="内部转账",$Q99=""),"△内部转账建议在「往来单位」写上对方账户",IF($N99&lt;0,"△这一笔之后该账户余额成负数了，核一下",""))))))))))))</f>
        <v/>
      </c>
    </row>
    <row r="100" ht="33" spans="1:19">
      <c r="A100" s="114">
        <v>45875</v>
      </c>
      <c r="B100" s="115" t="s">
        <v>34</v>
      </c>
      <c r="C100" s="116" t="str">
        <f>IF($B100="","",IFERROR(INDEX(账户银行,MATCH($B100,账户名,0)),""))</f>
        <v>现金</v>
      </c>
      <c r="D100" s="116" t="str">
        <f>IF($B100="","",IFERROR(INDEX(账户币种,MATCH($B100,账户名,0)),""))</f>
        <v>UZS</v>
      </c>
      <c r="E100" s="117" t="s">
        <v>38</v>
      </c>
      <c r="F100" s="116" t="str">
        <f>IF($E100="","",IFERROR(INDEX(类别属性,MATCH($E100,类别表,0)),""))</f>
        <v>支出</v>
      </c>
      <c r="G100" s="118" t="s">
        <v>149</v>
      </c>
      <c r="H100" s="119"/>
      <c r="I100" s="119">
        <v>39520000</v>
      </c>
      <c r="J100" s="120"/>
      <c r="K100" s="125">
        <f>IF(OR($A100="",$B100=""),"",IF($J100&lt;&gt;"",$J100,IF($D100=本位币,1,IFERROR(LOOKUP(2,1/((汇率月份&lt;=$A100)*(INDEX(记账汇率区,0,MATCH($D100,汇率币种头,0))&lt;&gt;"")),INDEX(记账汇率区,0,MATCH($D100,汇率币种头,0))),""))))</f>
        <v>1</v>
      </c>
      <c r="L100" s="123">
        <f t="shared" si="2"/>
        <v>-39520000</v>
      </c>
      <c r="M100" s="123">
        <f t="shared" si="3"/>
        <v>-39520000</v>
      </c>
      <c r="N100" s="123">
        <f>IF($B100="","",ROUND(SUMIF(账户名,$B100,账户期初)+SUMIFS($L$6:L100,$B$6:B100,$B100),2))</f>
        <v>285084000</v>
      </c>
      <c r="O100" s="123">
        <f>IF($B100="","",IFERROR(ROUND(INDEX(账户期初本位,MATCH($B100,账户名,0))+SUMIFS($M$6:M100,$B$6:B100,$B100),2),""))</f>
        <v>285084000</v>
      </c>
      <c r="P100" s="117" t="s">
        <v>26</v>
      </c>
      <c r="Q100" s="115"/>
      <c r="R100" s="115"/>
      <c r="S100" s="124" t="str">
        <f>IF($B100="","",IF(ISNA(MATCH($B100,账户名,0)),"※这个账户不在【参数设置】的账户档案里",IF($A100="","※没填日期，这一笔不会进任何月份的报表",IF(OR($A100&lt;起始月份,$A100&gt;EOMONTH(起始月份,15)),"△不在本账期（"&amp;TEXT(起始月份,"yyyy-mm")&amp;" ~ "&amp;TEXT(EOMONTH(起始月份,15),"yyyy-mm")&amp;"）内，报表里看不到",IF(AND($H100&lt;&gt;"",$I100&lt;&gt;""),"※收入和支出不能同时填",IF(AND(N($H100)=0,N($I100)=0),IF(ISNUMBER(SEARCH("【待补】",$R100&amp;"")),"△源数据不全（源表缺金额），请补充","※收入和支出都没填"),IF($E100="","※没填收支类别，分类报表会漏掉这一笔",IF(ISNA(MATCH($E100,类别表,0)),"※收支类别不在【参数设置】的清单里",IF($K100="","△"&amp;$D100&amp;" 还没填汇率，去【月度汇率】补上就自动算了",IF(ISNUMBER(SEARCH("【待补】",$R100&amp;"")),"△源数据不全（源表缺摘要或用途），请补充",IF(AND($F100="内部转账",$Q100=""),"△内部转账建议在「往来单位」写上对方账户",IF($N100&lt;0,"△这一笔之后该账户余额成负数了，核一下",""))))))))))))</f>
        <v/>
      </c>
    </row>
    <row r="101" ht="16.5" spans="1:19">
      <c r="A101" s="114">
        <v>45875</v>
      </c>
      <c r="B101" s="115" t="s">
        <v>34</v>
      </c>
      <c r="C101" s="116" t="str">
        <f>IF($B101="","",IFERROR(INDEX(账户银行,MATCH($B101,账户名,0)),""))</f>
        <v>现金</v>
      </c>
      <c r="D101" s="116" t="str">
        <f>IF($B101="","",IFERROR(INDEX(账户币种,MATCH($B101,账户名,0)),""))</f>
        <v>UZS</v>
      </c>
      <c r="E101" s="117" t="s">
        <v>38</v>
      </c>
      <c r="F101" s="116" t="str">
        <f>IF($E101="","",IFERROR(INDEX(类别属性,MATCH($E101,类别表,0)),""))</f>
        <v>支出</v>
      </c>
      <c r="G101" s="118" t="s">
        <v>150</v>
      </c>
      <c r="H101" s="119"/>
      <c r="I101" s="119">
        <v>1322000</v>
      </c>
      <c r="J101" s="120"/>
      <c r="K101" s="125">
        <f>IF(OR($A101="",$B101=""),"",IF($J101&lt;&gt;"",$J101,IF($D101=本位币,1,IFERROR(LOOKUP(2,1/((汇率月份&lt;=$A101)*(INDEX(记账汇率区,0,MATCH($D101,汇率币种头,0))&lt;&gt;"")),INDEX(记账汇率区,0,MATCH($D101,汇率币种头,0))),""))))</f>
        <v>1</v>
      </c>
      <c r="L101" s="123">
        <f t="shared" si="2"/>
        <v>-1322000</v>
      </c>
      <c r="M101" s="123">
        <f t="shared" si="3"/>
        <v>-1322000</v>
      </c>
      <c r="N101" s="123">
        <f>IF($B101="","",ROUND(SUMIF(账户名,$B101,账户期初)+SUMIFS($L$6:L101,$B$6:B101,$B101),2))</f>
        <v>283762000</v>
      </c>
      <c r="O101" s="123">
        <f>IF($B101="","",IFERROR(ROUND(INDEX(账户期初本位,MATCH($B101,账户名,0))+SUMIFS($M$6:M101,$B$6:B101,$B101),2),""))</f>
        <v>283762000</v>
      </c>
      <c r="P101" s="117" t="s">
        <v>26</v>
      </c>
      <c r="Q101" s="115"/>
      <c r="R101" s="115"/>
      <c r="S101" s="124" t="str">
        <f>IF($B101="","",IF(ISNA(MATCH($B101,账户名,0)),"※这个账户不在【参数设置】的账户档案里",IF($A101="","※没填日期，这一笔不会进任何月份的报表",IF(OR($A101&lt;起始月份,$A101&gt;EOMONTH(起始月份,15)),"△不在本账期（"&amp;TEXT(起始月份,"yyyy-mm")&amp;" ~ "&amp;TEXT(EOMONTH(起始月份,15),"yyyy-mm")&amp;"）内，报表里看不到",IF(AND($H101&lt;&gt;"",$I101&lt;&gt;""),"※收入和支出不能同时填",IF(AND(N($H101)=0,N($I101)=0),IF(ISNUMBER(SEARCH("【待补】",$R101&amp;"")),"△源数据不全（源表缺金额），请补充","※收入和支出都没填"),IF($E101="","※没填收支类别，分类报表会漏掉这一笔",IF(ISNA(MATCH($E101,类别表,0)),"※收支类别不在【参数设置】的清单里",IF($K101="","△"&amp;$D101&amp;" 还没填汇率，去【月度汇率】补上就自动算了",IF(ISNUMBER(SEARCH("【待补】",$R101&amp;"")),"△源数据不全（源表缺摘要或用途），请补充",IF(AND($F101="内部转账",$Q101=""),"△内部转账建议在「往来单位」写上对方账户",IF($N101&lt;0,"△这一笔之后该账户余额成负数了，核一下",""))))))))))))</f>
        <v/>
      </c>
    </row>
    <row r="102" ht="33" spans="1:19">
      <c r="A102" s="114">
        <v>45876</v>
      </c>
      <c r="B102" s="115" t="s">
        <v>34</v>
      </c>
      <c r="C102" s="116" t="str">
        <f>IF($B102="","",IFERROR(INDEX(账户银行,MATCH($B102,账户名,0)),""))</f>
        <v>现金</v>
      </c>
      <c r="D102" s="116" t="str">
        <f>IF($B102="","",IFERROR(INDEX(账户币种,MATCH($B102,账户名,0)),""))</f>
        <v>UZS</v>
      </c>
      <c r="E102" s="117" t="s">
        <v>38</v>
      </c>
      <c r="F102" s="116" t="str">
        <f>IF($E102="","",IFERROR(INDEX(类别属性,MATCH($E102,类别表,0)),""))</f>
        <v>支出</v>
      </c>
      <c r="G102" s="118" t="s">
        <v>151</v>
      </c>
      <c r="H102" s="119"/>
      <c r="I102" s="119">
        <v>401000</v>
      </c>
      <c r="J102" s="120"/>
      <c r="K102" s="125">
        <f>IF(OR($A102="",$B102=""),"",IF($J102&lt;&gt;"",$J102,IF($D102=本位币,1,IFERROR(LOOKUP(2,1/((汇率月份&lt;=$A102)*(INDEX(记账汇率区,0,MATCH($D102,汇率币种头,0))&lt;&gt;"")),INDEX(记账汇率区,0,MATCH($D102,汇率币种头,0))),""))))</f>
        <v>1</v>
      </c>
      <c r="L102" s="123">
        <f t="shared" si="2"/>
        <v>-401000</v>
      </c>
      <c r="M102" s="123">
        <f t="shared" si="3"/>
        <v>-401000</v>
      </c>
      <c r="N102" s="123">
        <f>IF($B102="","",ROUND(SUMIF(账户名,$B102,账户期初)+SUMIFS($L$6:L102,$B$6:B102,$B102),2))</f>
        <v>283361000</v>
      </c>
      <c r="O102" s="123">
        <f>IF($B102="","",IFERROR(ROUND(INDEX(账户期初本位,MATCH($B102,账户名,0))+SUMIFS($M$6:M102,$B$6:B102,$B102),2),""))</f>
        <v>283361000</v>
      </c>
      <c r="P102" s="117" t="s">
        <v>26</v>
      </c>
      <c r="Q102" s="115"/>
      <c r="R102" s="115"/>
      <c r="S102" s="124" t="str">
        <f>IF($B102="","",IF(ISNA(MATCH($B102,账户名,0)),"※这个账户不在【参数设置】的账户档案里",IF($A102="","※没填日期，这一笔不会进任何月份的报表",IF(OR($A102&lt;起始月份,$A102&gt;EOMONTH(起始月份,15)),"△不在本账期（"&amp;TEXT(起始月份,"yyyy-mm")&amp;" ~ "&amp;TEXT(EOMONTH(起始月份,15),"yyyy-mm")&amp;"）内，报表里看不到",IF(AND($H102&lt;&gt;"",$I102&lt;&gt;""),"※收入和支出不能同时填",IF(AND(N($H102)=0,N($I102)=0),IF(ISNUMBER(SEARCH("【待补】",$R102&amp;"")),"△源数据不全（源表缺金额），请补充","※收入和支出都没填"),IF($E102="","※没填收支类别，分类报表会漏掉这一笔",IF(ISNA(MATCH($E102,类别表,0)),"※收支类别不在【参数设置】的清单里",IF($K102="","△"&amp;$D102&amp;" 还没填汇率，去【月度汇率】补上就自动算了",IF(ISNUMBER(SEARCH("【待补】",$R102&amp;"")),"△源数据不全（源表缺摘要或用途），请补充",IF(AND($F102="内部转账",$Q102=""),"△内部转账建议在「往来单位」写上对方账户",IF($N102&lt;0,"△这一笔之后该账户余额成负数了，核一下",""))))))))))))</f>
        <v/>
      </c>
    </row>
    <row r="103" ht="16.5" spans="1:19">
      <c r="A103" s="114">
        <v>45876</v>
      </c>
      <c r="B103" s="115" t="s">
        <v>34</v>
      </c>
      <c r="C103" s="116" t="str">
        <f>IF($B103="","",IFERROR(INDEX(账户银行,MATCH($B103,账户名,0)),""))</f>
        <v>现金</v>
      </c>
      <c r="D103" s="116" t="str">
        <f>IF($B103="","",IFERROR(INDEX(账户币种,MATCH($B103,账户名,0)),""))</f>
        <v>UZS</v>
      </c>
      <c r="E103" s="117" t="s">
        <v>84</v>
      </c>
      <c r="F103" s="116" t="str">
        <f>IF($E103="","",IFERROR(INDEX(类别属性,MATCH($E103,类别表,0)),""))</f>
        <v>支出</v>
      </c>
      <c r="G103" s="118" t="s">
        <v>152</v>
      </c>
      <c r="H103" s="119"/>
      <c r="I103" s="119">
        <v>25000</v>
      </c>
      <c r="J103" s="120"/>
      <c r="K103" s="125">
        <f>IF(OR($A103="",$B103=""),"",IF($J103&lt;&gt;"",$J103,IF($D103=本位币,1,IFERROR(LOOKUP(2,1/((汇率月份&lt;=$A103)*(INDEX(记账汇率区,0,MATCH($D103,汇率币种头,0))&lt;&gt;"")),INDEX(记账汇率区,0,MATCH($D103,汇率币种头,0))),""))))</f>
        <v>1</v>
      </c>
      <c r="L103" s="123">
        <f t="shared" si="2"/>
        <v>-25000</v>
      </c>
      <c r="M103" s="123">
        <f t="shared" si="3"/>
        <v>-25000</v>
      </c>
      <c r="N103" s="123">
        <f>IF($B103="","",ROUND(SUMIF(账户名,$B103,账户期初)+SUMIFS($L$6:L103,$B$6:B103,$B103),2))</f>
        <v>283336000</v>
      </c>
      <c r="O103" s="123">
        <f>IF($B103="","",IFERROR(ROUND(INDEX(账户期初本位,MATCH($B103,账户名,0))+SUMIFS($M$6:M103,$B$6:B103,$B103),2),""))</f>
        <v>283336000</v>
      </c>
      <c r="P103" s="117" t="s">
        <v>48</v>
      </c>
      <c r="Q103" s="115"/>
      <c r="R103" s="115"/>
      <c r="S103" s="124" t="str">
        <f>IF($B103="","",IF(ISNA(MATCH($B103,账户名,0)),"※这个账户不在【参数设置】的账户档案里",IF($A103="","※没填日期，这一笔不会进任何月份的报表",IF(OR($A103&lt;起始月份,$A103&gt;EOMONTH(起始月份,15)),"△不在本账期（"&amp;TEXT(起始月份,"yyyy-mm")&amp;" ~ "&amp;TEXT(EOMONTH(起始月份,15),"yyyy-mm")&amp;"）内，报表里看不到",IF(AND($H103&lt;&gt;"",$I103&lt;&gt;""),"※收入和支出不能同时填",IF(AND(N($H103)=0,N($I103)=0),IF(ISNUMBER(SEARCH("【待补】",$R103&amp;"")),"△源数据不全（源表缺金额），请补充","※收入和支出都没填"),IF($E103="","※没填收支类别，分类报表会漏掉这一笔",IF(ISNA(MATCH($E103,类别表,0)),"※收支类别不在【参数设置】的清单里",IF($K103="","△"&amp;$D103&amp;" 还没填汇率，去【月度汇率】补上就自动算了",IF(ISNUMBER(SEARCH("【待补】",$R103&amp;"")),"△源数据不全（源表缺摘要或用途），请补充",IF(AND($F103="内部转账",$Q103=""),"△内部转账建议在「往来单位」写上对方账户",IF($N103&lt;0,"△这一笔之后该账户余额成负数了，核一下",""))))))))))))</f>
        <v/>
      </c>
    </row>
    <row r="104" ht="16.5" spans="1:19">
      <c r="A104" s="114">
        <v>45876</v>
      </c>
      <c r="B104" s="115" t="s">
        <v>34</v>
      </c>
      <c r="C104" s="116" t="str">
        <f>IF($B104="","",IFERROR(INDEX(账户银行,MATCH($B104,账户名,0)),""))</f>
        <v>现金</v>
      </c>
      <c r="D104" s="116" t="str">
        <f>IF($B104="","",IFERROR(INDEX(账户币种,MATCH($B104,账户名,0)),""))</f>
        <v>UZS</v>
      </c>
      <c r="E104" s="117" t="s">
        <v>84</v>
      </c>
      <c r="F104" s="116" t="str">
        <f>IF($E104="","",IFERROR(INDEX(类别属性,MATCH($E104,类别表,0)),""))</f>
        <v>支出</v>
      </c>
      <c r="G104" s="118" t="s">
        <v>153</v>
      </c>
      <c r="H104" s="119"/>
      <c r="I104" s="119">
        <v>100000</v>
      </c>
      <c r="J104" s="120"/>
      <c r="K104" s="125">
        <f>IF(OR($A104="",$B104=""),"",IF($J104&lt;&gt;"",$J104,IF($D104=本位币,1,IFERROR(LOOKUP(2,1/((汇率月份&lt;=$A104)*(INDEX(记账汇率区,0,MATCH($D104,汇率币种头,0))&lt;&gt;"")),INDEX(记账汇率区,0,MATCH($D104,汇率币种头,0))),""))))</f>
        <v>1</v>
      </c>
      <c r="L104" s="123">
        <f t="shared" si="2"/>
        <v>-100000</v>
      </c>
      <c r="M104" s="123">
        <f t="shared" si="3"/>
        <v>-100000</v>
      </c>
      <c r="N104" s="123">
        <f>IF($B104="","",ROUND(SUMIF(账户名,$B104,账户期初)+SUMIFS($L$6:L104,$B$6:B104,$B104),2))</f>
        <v>283236000</v>
      </c>
      <c r="O104" s="123">
        <f>IF($B104="","",IFERROR(ROUND(INDEX(账户期初本位,MATCH($B104,账户名,0))+SUMIFS($M$6:M104,$B$6:B104,$B104),2),""))</f>
        <v>283236000</v>
      </c>
      <c r="P104" s="117" t="s">
        <v>48</v>
      </c>
      <c r="Q104" s="115"/>
      <c r="R104" s="115"/>
      <c r="S104" s="124" t="str">
        <f>IF($B104="","",IF(ISNA(MATCH($B104,账户名,0)),"※这个账户不在【参数设置】的账户档案里",IF($A104="","※没填日期，这一笔不会进任何月份的报表",IF(OR($A104&lt;起始月份,$A104&gt;EOMONTH(起始月份,15)),"△不在本账期（"&amp;TEXT(起始月份,"yyyy-mm")&amp;" ~ "&amp;TEXT(EOMONTH(起始月份,15),"yyyy-mm")&amp;"）内，报表里看不到",IF(AND($H104&lt;&gt;"",$I104&lt;&gt;""),"※收入和支出不能同时填",IF(AND(N($H104)=0,N($I104)=0),IF(ISNUMBER(SEARCH("【待补】",$R104&amp;"")),"△源数据不全（源表缺金额），请补充","※收入和支出都没填"),IF($E104="","※没填收支类别，分类报表会漏掉这一笔",IF(ISNA(MATCH($E104,类别表,0)),"※收支类别不在【参数设置】的清单里",IF($K104="","△"&amp;$D104&amp;" 还没填汇率，去【月度汇率】补上就自动算了",IF(ISNUMBER(SEARCH("【待补】",$R104&amp;"")),"△源数据不全（源表缺摘要或用途），请补充",IF(AND($F104="内部转账",$Q104=""),"△内部转账建议在「往来单位」写上对方账户",IF($N104&lt;0,"△这一笔之后该账户余额成负数了，核一下",""))))))))))))</f>
        <v/>
      </c>
    </row>
    <row r="105" ht="16.5" spans="1:19">
      <c r="A105" s="114">
        <v>45876</v>
      </c>
      <c r="B105" s="115" t="s">
        <v>34</v>
      </c>
      <c r="C105" s="116" t="str">
        <f>IF($B105="","",IFERROR(INDEX(账户银行,MATCH($B105,账户名,0)),""))</f>
        <v>现金</v>
      </c>
      <c r="D105" s="116" t="str">
        <f>IF($B105="","",IFERROR(INDEX(账户币种,MATCH($B105,账户名,0)),""))</f>
        <v>UZS</v>
      </c>
      <c r="E105" s="117" t="s">
        <v>38</v>
      </c>
      <c r="F105" s="116" t="str">
        <f>IF($E105="","",IFERROR(INDEX(类别属性,MATCH($E105,类别表,0)),""))</f>
        <v>支出</v>
      </c>
      <c r="G105" s="118" t="s">
        <v>154</v>
      </c>
      <c r="H105" s="119"/>
      <c r="I105" s="119">
        <v>150000</v>
      </c>
      <c r="J105" s="120"/>
      <c r="K105" s="125">
        <f>IF(OR($A105="",$B105=""),"",IF($J105&lt;&gt;"",$J105,IF($D105=本位币,1,IFERROR(LOOKUP(2,1/((汇率月份&lt;=$A105)*(INDEX(记账汇率区,0,MATCH($D105,汇率币种头,0))&lt;&gt;"")),INDEX(记账汇率区,0,MATCH($D105,汇率币种头,0))),""))))</f>
        <v>1</v>
      </c>
      <c r="L105" s="123">
        <f t="shared" si="2"/>
        <v>-150000</v>
      </c>
      <c r="M105" s="123">
        <f t="shared" si="3"/>
        <v>-150000</v>
      </c>
      <c r="N105" s="123">
        <f>IF($B105="","",ROUND(SUMIF(账户名,$B105,账户期初)+SUMIFS($L$6:L105,$B$6:B105,$B105),2))</f>
        <v>283086000</v>
      </c>
      <c r="O105" s="123">
        <f>IF($B105="","",IFERROR(ROUND(INDEX(账户期初本位,MATCH($B105,账户名,0))+SUMIFS($M$6:M105,$B$6:B105,$B105),2),""))</f>
        <v>283086000</v>
      </c>
      <c r="P105" s="117" t="s">
        <v>26</v>
      </c>
      <c r="Q105" s="115"/>
      <c r="R105" s="115"/>
      <c r="S105" s="124" t="str">
        <f>IF($B105="","",IF(ISNA(MATCH($B105,账户名,0)),"※这个账户不在【参数设置】的账户档案里",IF($A105="","※没填日期，这一笔不会进任何月份的报表",IF(OR($A105&lt;起始月份,$A105&gt;EOMONTH(起始月份,15)),"△不在本账期（"&amp;TEXT(起始月份,"yyyy-mm")&amp;" ~ "&amp;TEXT(EOMONTH(起始月份,15),"yyyy-mm")&amp;"）内，报表里看不到",IF(AND($H105&lt;&gt;"",$I105&lt;&gt;""),"※收入和支出不能同时填",IF(AND(N($H105)=0,N($I105)=0),IF(ISNUMBER(SEARCH("【待补】",$R105&amp;"")),"△源数据不全（源表缺金额），请补充","※收入和支出都没填"),IF($E105="","※没填收支类别，分类报表会漏掉这一笔",IF(ISNA(MATCH($E105,类别表,0)),"※收支类别不在【参数设置】的清单里",IF($K105="","△"&amp;$D105&amp;" 还没填汇率，去【月度汇率】补上就自动算了",IF(ISNUMBER(SEARCH("【待补】",$R105&amp;"")),"△源数据不全（源表缺摘要或用途），请补充",IF(AND($F105="内部转账",$Q105=""),"△内部转账建议在「往来单位」写上对方账户",IF($N105&lt;0,"△这一笔之后该账户余额成负数了，核一下",""))))))))))))</f>
        <v/>
      </c>
    </row>
    <row r="106" ht="33" spans="1:19">
      <c r="A106" s="114">
        <v>45877</v>
      </c>
      <c r="B106" s="115" t="s">
        <v>72</v>
      </c>
      <c r="C106" s="116" t="str">
        <f>IF($B106="","",IFERROR(INDEX(账户银行,MATCH($B106,账户名,0)),""))</f>
        <v>NBU银行</v>
      </c>
      <c r="D106" s="116" t="str">
        <f>IF($B106="","",IFERROR(INDEX(账户币种,MATCH($B106,账户名,0)),""))</f>
        <v>UZS</v>
      </c>
      <c r="E106" s="117" t="s">
        <v>74</v>
      </c>
      <c r="F106" s="116" t="str">
        <f>IF($E106="","",IFERROR(INDEX(类别属性,MATCH($E106,类别表,0)),""))</f>
        <v>收入</v>
      </c>
      <c r="G106" s="118" t="s">
        <v>75</v>
      </c>
      <c r="H106" s="119">
        <v>100000000</v>
      </c>
      <c r="I106" s="119"/>
      <c r="J106" s="120"/>
      <c r="K106" s="125">
        <f>IF(OR($A106="",$B106=""),"",IF($J106&lt;&gt;"",$J106,IF($D106=本位币,1,IFERROR(LOOKUP(2,1/((汇率月份&lt;=$A106)*(INDEX(记账汇率区,0,MATCH($D106,汇率币种头,0))&lt;&gt;"")),INDEX(记账汇率区,0,MATCH($D106,汇率币种头,0))),""))))</f>
        <v>1</v>
      </c>
      <c r="L106" s="123">
        <f t="shared" si="2"/>
        <v>100000000</v>
      </c>
      <c r="M106" s="123">
        <f t="shared" si="3"/>
        <v>100000000</v>
      </c>
      <c r="N106" s="123">
        <f>IF($B106="","",ROUND(SUMIF(账户名,$B106,账户期初)+SUMIFS($L$6:L106,$B$6:B106,$B106),2))</f>
        <v>120855077.48</v>
      </c>
      <c r="O106" s="123">
        <f>IF($B106="","",IFERROR(ROUND(INDEX(账户期初本位,MATCH($B106,账户名,0))+SUMIFS($M$6:M106,$B$6:B106,$B106),2),""))</f>
        <v>120855077.48</v>
      </c>
      <c r="P106" s="117" t="s">
        <v>76</v>
      </c>
      <c r="Q106" s="115" t="s">
        <v>68</v>
      </c>
      <c r="R106" s="115"/>
      <c r="S106" s="124" t="str">
        <f>IF($B106="","",IF(ISNA(MATCH($B106,账户名,0)),"※这个账户不在【参数设置】的账户档案里",IF($A106="","※没填日期，这一笔不会进任何月份的报表",IF(OR($A106&lt;起始月份,$A106&gt;EOMONTH(起始月份,15)),"△不在本账期（"&amp;TEXT(起始月份,"yyyy-mm")&amp;" ~ "&amp;TEXT(EOMONTH(起始月份,15),"yyyy-mm")&amp;"）内，报表里看不到",IF(AND($H106&lt;&gt;"",$I106&lt;&gt;""),"※收入和支出不能同时填",IF(AND(N($H106)=0,N($I106)=0),IF(ISNUMBER(SEARCH("【待补】",$R106&amp;"")),"△源数据不全（源表缺金额），请补充","※收入和支出都没填"),IF($E106="","※没填收支类别，分类报表会漏掉这一笔",IF(ISNA(MATCH($E106,类别表,0)),"※收支类别不在【参数设置】的清单里",IF($K106="","△"&amp;$D106&amp;" 还没填汇率，去【月度汇率】补上就自动算了",IF(ISNUMBER(SEARCH("【待补】",$R106&amp;"")),"△源数据不全（源表缺摘要或用途），请补充",IF(AND($F106="内部转账",$Q106=""),"△内部转账建议在「往来单位」写上对方账户",IF($N106&lt;0,"△这一笔之后该账户余额成负数了，核一下",""))))))))))))</f>
        <v/>
      </c>
    </row>
    <row r="107" ht="33" spans="1:19">
      <c r="A107" s="114">
        <v>45877</v>
      </c>
      <c r="B107" s="115" t="s">
        <v>34</v>
      </c>
      <c r="C107" s="116" t="str">
        <f>IF($B107="","",IFERROR(INDEX(账户银行,MATCH($B107,账户名,0)),""))</f>
        <v>现金</v>
      </c>
      <c r="D107" s="116" t="str">
        <f>IF($B107="","",IFERROR(INDEX(账户币种,MATCH($B107,账户名,0)),""))</f>
        <v>UZS</v>
      </c>
      <c r="E107" s="117" t="s">
        <v>77</v>
      </c>
      <c r="F107" s="116" t="str">
        <f>IF($E107="","",IFERROR(INDEX(类别属性,MATCH($E107,类别表,0)),""))</f>
        <v>内部转账</v>
      </c>
      <c r="G107" s="118" t="s">
        <v>78</v>
      </c>
      <c r="H107" s="119"/>
      <c r="I107" s="119">
        <v>100000000</v>
      </c>
      <c r="J107" s="120"/>
      <c r="K107" s="125">
        <f>IF(OR($A107="",$B107=""),"",IF($J107&lt;&gt;"",$J107,IF($D107=本位币,1,IFERROR(LOOKUP(2,1/((汇率月份&lt;=$A107)*(INDEX(记账汇率区,0,MATCH($D107,汇率币种头,0))&lt;&gt;"")),INDEX(记账汇率区,0,MATCH($D107,汇率币种头,0))),""))))</f>
        <v>1</v>
      </c>
      <c r="L107" s="123">
        <f t="shared" si="2"/>
        <v>-100000000</v>
      </c>
      <c r="M107" s="123">
        <f t="shared" si="3"/>
        <v>-100000000</v>
      </c>
      <c r="N107" s="123">
        <f>IF($B107="","",ROUND(SUMIF(账户名,$B107,账户期初)+SUMIFS($L$6:L107,$B$6:B107,$B107),2))</f>
        <v>183086000</v>
      </c>
      <c r="O107" s="123">
        <f>IF($B107="","",IFERROR(ROUND(INDEX(账户期初本位,MATCH($B107,账户名,0))+SUMIFS($M$6:M107,$B$6:B107,$B107),2),""))</f>
        <v>183086000</v>
      </c>
      <c r="P107" s="117" t="s">
        <v>43</v>
      </c>
      <c r="Q107" s="115"/>
      <c r="R107" s="115"/>
      <c r="S107" s="124" t="str">
        <f>IF($B107="","",IF(ISNA(MATCH($B107,账户名,0)),"※这个账户不在【参数设置】的账户档案里",IF($A107="","※没填日期，这一笔不会进任何月份的报表",IF(OR($A107&lt;起始月份,$A107&gt;EOMONTH(起始月份,15)),"△不在本账期（"&amp;TEXT(起始月份,"yyyy-mm")&amp;" ~ "&amp;TEXT(EOMONTH(起始月份,15),"yyyy-mm")&amp;"）内，报表里看不到",IF(AND($H107&lt;&gt;"",$I107&lt;&gt;""),"※收入和支出不能同时填",IF(AND(N($H107)=0,N($I107)=0),IF(ISNUMBER(SEARCH("【待补】",$R107&amp;"")),"△源数据不全（源表缺金额），请补充","※收入和支出都没填"),IF($E107="","※没填收支类别，分类报表会漏掉这一笔",IF(ISNA(MATCH($E107,类别表,0)),"※收支类别不在【参数设置】的清单里",IF($K107="","△"&amp;$D107&amp;" 还没填汇率，去【月度汇率】补上就自动算了",IF(ISNUMBER(SEARCH("【待补】",$R107&amp;"")),"△源数据不全（源表缺摘要或用途），请补充",IF(AND($F107="内部转账",$Q107=""),"△内部转账建议在「往来单位」写上对方账户",IF($N107&lt;0,"△这一笔之后该账户余额成负数了，核一下",""))))))))))))</f>
        <v>△内部转账建议在「往来单位」写上对方账户</v>
      </c>
    </row>
    <row r="108" ht="33" spans="1:19">
      <c r="A108" s="114">
        <v>45877</v>
      </c>
      <c r="B108" s="115" t="s">
        <v>34</v>
      </c>
      <c r="C108" s="116" t="str">
        <f>IF($B108="","",IFERROR(INDEX(账户银行,MATCH($B108,账户名,0)),""))</f>
        <v>现金</v>
      </c>
      <c r="D108" s="116" t="str">
        <f>IF($B108="","",IFERROR(INDEX(账户币种,MATCH($B108,账户名,0)),""))</f>
        <v>UZS</v>
      </c>
      <c r="E108" s="117" t="s">
        <v>38</v>
      </c>
      <c r="F108" s="116" t="str">
        <f>IF($E108="","",IFERROR(INDEX(类别属性,MATCH($E108,类别表,0)),""))</f>
        <v>支出</v>
      </c>
      <c r="G108" s="118" t="s">
        <v>155</v>
      </c>
      <c r="H108" s="119"/>
      <c r="I108" s="119">
        <v>1340000</v>
      </c>
      <c r="J108" s="120"/>
      <c r="K108" s="125">
        <f>IF(OR($A108="",$B108=""),"",IF($J108&lt;&gt;"",$J108,IF($D108=本位币,1,IFERROR(LOOKUP(2,1/((汇率月份&lt;=$A108)*(INDEX(记账汇率区,0,MATCH($D108,汇率币种头,0))&lt;&gt;"")),INDEX(记账汇率区,0,MATCH($D108,汇率币种头,0))),""))))</f>
        <v>1</v>
      </c>
      <c r="L108" s="123">
        <f t="shared" si="2"/>
        <v>-1340000</v>
      </c>
      <c r="M108" s="123">
        <f t="shared" si="3"/>
        <v>-1340000</v>
      </c>
      <c r="N108" s="123">
        <f>IF($B108="","",ROUND(SUMIF(账户名,$B108,账户期初)+SUMIFS($L$6:L108,$B$6:B108,$B108),2))</f>
        <v>181746000</v>
      </c>
      <c r="O108" s="123">
        <f>IF($B108="","",IFERROR(ROUND(INDEX(账户期初本位,MATCH($B108,账户名,0))+SUMIFS($M$6:M108,$B$6:B108,$B108),2),""))</f>
        <v>181746000</v>
      </c>
      <c r="P108" s="117" t="s">
        <v>26</v>
      </c>
      <c r="Q108" s="115"/>
      <c r="R108" s="115"/>
      <c r="S108" s="124" t="str">
        <f>IF($B108="","",IF(ISNA(MATCH($B108,账户名,0)),"※这个账户不在【参数设置】的账户档案里",IF($A108="","※没填日期，这一笔不会进任何月份的报表",IF(OR($A108&lt;起始月份,$A108&gt;EOMONTH(起始月份,15)),"△不在本账期（"&amp;TEXT(起始月份,"yyyy-mm")&amp;" ~ "&amp;TEXT(EOMONTH(起始月份,15),"yyyy-mm")&amp;"）内，报表里看不到",IF(AND($H108&lt;&gt;"",$I108&lt;&gt;""),"※收入和支出不能同时填",IF(AND(N($H108)=0,N($I108)=0),IF(ISNUMBER(SEARCH("【待补】",$R108&amp;"")),"△源数据不全（源表缺金额），请补充","※收入和支出都没填"),IF($E108="","※没填收支类别，分类报表会漏掉这一笔",IF(ISNA(MATCH($E108,类别表,0)),"※收支类别不在【参数设置】的清单里",IF($K108="","△"&amp;$D108&amp;" 还没填汇率，去【月度汇率】补上就自动算了",IF(ISNUMBER(SEARCH("【待补】",$R108&amp;"")),"△源数据不全（源表缺摘要或用途），请补充",IF(AND($F108="内部转账",$Q108=""),"△内部转账建议在「往来单位」写上对方账户",IF($N108&lt;0,"△这一笔之后该账户余额成负数了，核一下",""))))))))))))</f>
        <v/>
      </c>
    </row>
    <row r="109" ht="16.5" spans="1:19">
      <c r="A109" s="114">
        <v>45877</v>
      </c>
      <c r="B109" s="115" t="s">
        <v>34</v>
      </c>
      <c r="C109" s="116" t="str">
        <f>IF($B109="","",IFERROR(INDEX(账户银行,MATCH($B109,账户名,0)),""))</f>
        <v>现金</v>
      </c>
      <c r="D109" s="116" t="str">
        <f>IF($B109="","",IFERROR(INDEX(账户币种,MATCH($B109,账户名,0)),""))</f>
        <v>UZS</v>
      </c>
      <c r="E109" s="117" t="s">
        <v>95</v>
      </c>
      <c r="F109" s="116" t="str">
        <f>IF($E109="","",IFERROR(INDEX(类别属性,MATCH($E109,类别表,0)),""))</f>
        <v>支出</v>
      </c>
      <c r="G109" s="118" t="s">
        <v>156</v>
      </c>
      <c r="H109" s="119"/>
      <c r="I109" s="119">
        <v>255000</v>
      </c>
      <c r="J109" s="120"/>
      <c r="K109" s="125">
        <f>IF(OR($A109="",$B109=""),"",IF($J109&lt;&gt;"",$J109,IF($D109=本位币,1,IFERROR(LOOKUP(2,1/((汇率月份&lt;=$A109)*(INDEX(记账汇率区,0,MATCH($D109,汇率币种头,0))&lt;&gt;"")),INDEX(记账汇率区,0,MATCH($D109,汇率币种头,0))),""))))</f>
        <v>1</v>
      </c>
      <c r="L109" s="123">
        <f t="shared" si="2"/>
        <v>-255000</v>
      </c>
      <c r="M109" s="123">
        <f t="shared" si="3"/>
        <v>-255000</v>
      </c>
      <c r="N109" s="123">
        <f>IF($B109="","",ROUND(SUMIF(账户名,$B109,账户期初)+SUMIFS($L$6:L109,$B$6:B109,$B109),2))</f>
        <v>181491000</v>
      </c>
      <c r="O109" s="123">
        <f>IF($B109="","",IFERROR(ROUND(INDEX(账户期初本位,MATCH($B109,账户名,0))+SUMIFS($M$6:M109,$B$6:B109,$B109),2),""))</f>
        <v>181491000</v>
      </c>
      <c r="P109" s="117" t="s">
        <v>97</v>
      </c>
      <c r="Q109" s="115"/>
      <c r="R109" s="115"/>
      <c r="S109" s="124" t="str">
        <f>IF($B109="","",IF(ISNA(MATCH($B109,账户名,0)),"※这个账户不在【参数设置】的账户档案里",IF($A109="","※没填日期，这一笔不会进任何月份的报表",IF(OR($A109&lt;起始月份,$A109&gt;EOMONTH(起始月份,15)),"△不在本账期（"&amp;TEXT(起始月份,"yyyy-mm")&amp;" ~ "&amp;TEXT(EOMONTH(起始月份,15),"yyyy-mm")&amp;"）内，报表里看不到",IF(AND($H109&lt;&gt;"",$I109&lt;&gt;""),"※收入和支出不能同时填",IF(AND(N($H109)=0,N($I109)=0),IF(ISNUMBER(SEARCH("【待补】",$R109&amp;"")),"△源数据不全（源表缺金额），请补充","※收入和支出都没填"),IF($E109="","※没填收支类别，分类报表会漏掉这一笔",IF(ISNA(MATCH($E109,类别表,0)),"※收支类别不在【参数设置】的清单里",IF($K109="","△"&amp;$D109&amp;" 还没填汇率，去【月度汇率】补上就自动算了",IF(ISNUMBER(SEARCH("【待补】",$R109&amp;"")),"△源数据不全（源表缺摘要或用途），请补充",IF(AND($F109="内部转账",$Q109=""),"△内部转账建议在「往来单位」写上对方账户",IF($N109&lt;0,"△这一笔之后该账户余额成负数了，核一下",""))))))))))))</f>
        <v/>
      </c>
    </row>
    <row r="110" ht="16.5" spans="1:19">
      <c r="A110" s="114">
        <v>45877</v>
      </c>
      <c r="B110" s="115" t="s">
        <v>34</v>
      </c>
      <c r="C110" s="116" t="str">
        <f>IF($B110="","",IFERROR(INDEX(账户银行,MATCH($B110,账户名,0)),""))</f>
        <v>现金</v>
      </c>
      <c r="D110" s="116" t="str">
        <f>IF($B110="","",IFERROR(INDEX(账户币种,MATCH($B110,账户名,0)),""))</f>
        <v>UZS</v>
      </c>
      <c r="E110" s="117" t="s">
        <v>95</v>
      </c>
      <c r="F110" s="116" t="str">
        <f>IF($E110="","",IFERROR(INDEX(类别属性,MATCH($E110,类别表,0)),""))</f>
        <v>支出</v>
      </c>
      <c r="G110" s="118" t="s">
        <v>157</v>
      </c>
      <c r="H110" s="119"/>
      <c r="I110" s="119">
        <v>310000</v>
      </c>
      <c r="J110" s="120"/>
      <c r="K110" s="125">
        <f>IF(OR($A110="",$B110=""),"",IF($J110&lt;&gt;"",$J110,IF($D110=本位币,1,IFERROR(LOOKUP(2,1/((汇率月份&lt;=$A110)*(INDEX(记账汇率区,0,MATCH($D110,汇率币种头,0))&lt;&gt;"")),INDEX(记账汇率区,0,MATCH($D110,汇率币种头,0))),""))))</f>
        <v>1</v>
      </c>
      <c r="L110" s="123">
        <f t="shared" si="2"/>
        <v>-310000</v>
      </c>
      <c r="M110" s="123">
        <f t="shared" si="3"/>
        <v>-310000</v>
      </c>
      <c r="N110" s="123">
        <f>IF($B110="","",ROUND(SUMIF(账户名,$B110,账户期初)+SUMIFS($L$6:L110,$B$6:B110,$B110),2))</f>
        <v>181181000</v>
      </c>
      <c r="O110" s="123">
        <f>IF($B110="","",IFERROR(ROUND(INDEX(账户期初本位,MATCH($B110,账户名,0))+SUMIFS($M$6:M110,$B$6:B110,$B110),2),""))</f>
        <v>181181000</v>
      </c>
      <c r="P110" s="117" t="s">
        <v>97</v>
      </c>
      <c r="Q110" s="115"/>
      <c r="R110" s="115"/>
      <c r="S110" s="124" t="str">
        <f>IF($B110="","",IF(ISNA(MATCH($B110,账户名,0)),"※这个账户不在【参数设置】的账户档案里",IF($A110="","※没填日期，这一笔不会进任何月份的报表",IF(OR($A110&lt;起始月份,$A110&gt;EOMONTH(起始月份,15)),"△不在本账期（"&amp;TEXT(起始月份,"yyyy-mm")&amp;" ~ "&amp;TEXT(EOMONTH(起始月份,15),"yyyy-mm")&amp;"）内，报表里看不到",IF(AND($H110&lt;&gt;"",$I110&lt;&gt;""),"※收入和支出不能同时填",IF(AND(N($H110)=0,N($I110)=0),IF(ISNUMBER(SEARCH("【待补】",$R110&amp;"")),"△源数据不全（源表缺金额），请补充","※收入和支出都没填"),IF($E110="","※没填收支类别，分类报表会漏掉这一笔",IF(ISNA(MATCH($E110,类别表,0)),"※收支类别不在【参数设置】的清单里",IF($K110="","△"&amp;$D110&amp;" 还没填汇率，去【月度汇率】补上就自动算了",IF(ISNUMBER(SEARCH("【待补】",$R110&amp;"")),"△源数据不全（源表缺摘要或用途），请补充",IF(AND($F110="内部转账",$Q110=""),"△内部转账建议在「往来单位」写上对方账户",IF($N110&lt;0,"△这一笔之后该账户余额成负数了，核一下",""))))))))))))</f>
        <v/>
      </c>
    </row>
    <row r="111" ht="49.5" spans="1:19">
      <c r="A111" s="114">
        <v>45877</v>
      </c>
      <c r="B111" s="115" t="s">
        <v>34</v>
      </c>
      <c r="C111" s="116" t="str">
        <f>IF($B111="","",IFERROR(INDEX(账户银行,MATCH($B111,账户名,0)),""))</f>
        <v>现金</v>
      </c>
      <c r="D111" s="116" t="str">
        <f>IF($B111="","",IFERROR(INDEX(账户币种,MATCH($B111,账户名,0)),""))</f>
        <v>UZS</v>
      </c>
      <c r="E111" s="117" t="s">
        <v>54</v>
      </c>
      <c r="F111" s="116" t="str">
        <f>IF($E111="","",IFERROR(INDEX(类别属性,MATCH($E111,类别表,0)),""))</f>
        <v>支出</v>
      </c>
      <c r="G111" s="118" t="s">
        <v>158</v>
      </c>
      <c r="H111" s="119"/>
      <c r="I111" s="119">
        <v>360000</v>
      </c>
      <c r="J111" s="120"/>
      <c r="K111" s="125">
        <f>IF(OR($A111="",$B111=""),"",IF($J111&lt;&gt;"",$J111,IF($D111=本位币,1,IFERROR(LOOKUP(2,1/((汇率月份&lt;=$A111)*(INDEX(记账汇率区,0,MATCH($D111,汇率币种头,0))&lt;&gt;"")),INDEX(记账汇率区,0,MATCH($D111,汇率币种头,0))),""))))</f>
        <v>1</v>
      </c>
      <c r="L111" s="123">
        <f t="shared" si="2"/>
        <v>-360000</v>
      </c>
      <c r="M111" s="123">
        <f t="shared" si="3"/>
        <v>-360000</v>
      </c>
      <c r="N111" s="123">
        <f>IF($B111="","",ROUND(SUMIF(账户名,$B111,账户期初)+SUMIFS($L$6:L111,$B$6:B111,$B111),2))</f>
        <v>180821000</v>
      </c>
      <c r="O111" s="123">
        <f>IF($B111="","",IFERROR(ROUND(INDEX(账户期初本位,MATCH($B111,账户名,0))+SUMIFS($M$6:M111,$B$6:B111,$B111),2),""))</f>
        <v>180821000</v>
      </c>
      <c r="P111" s="117" t="s">
        <v>48</v>
      </c>
      <c r="Q111" s="115"/>
      <c r="R111" s="115"/>
      <c r="S111" s="124" t="str">
        <f>IF($B111="","",IF(ISNA(MATCH($B111,账户名,0)),"※这个账户不在【参数设置】的账户档案里",IF($A111="","※没填日期，这一笔不会进任何月份的报表",IF(OR($A111&lt;起始月份,$A111&gt;EOMONTH(起始月份,15)),"△不在本账期（"&amp;TEXT(起始月份,"yyyy-mm")&amp;" ~ "&amp;TEXT(EOMONTH(起始月份,15),"yyyy-mm")&amp;"）内，报表里看不到",IF(AND($H111&lt;&gt;"",$I111&lt;&gt;""),"※收入和支出不能同时填",IF(AND(N($H111)=0,N($I111)=0),IF(ISNUMBER(SEARCH("【待补】",$R111&amp;"")),"△源数据不全（源表缺金额），请补充","※收入和支出都没填"),IF($E111="","※没填收支类别，分类报表会漏掉这一笔",IF(ISNA(MATCH($E111,类别表,0)),"※收支类别不在【参数设置】的清单里",IF($K111="","△"&amp;$D111&amp;" 还没填汇率，去【月度汇率】补上就自动算了",IF(ISNUMBER(SEARCH("【待补】",$R111&amp;"")),"△源数据不全（源表缺摘要或用途），请补充",IF(AND($F111="内部转账",$Q111=""),"△内部转账建议在「往来单位」写上对方账户",IF($N111&lt;0,"△这一笔之后该账户余额成负数了，核一下",""))))))))))))</f>
        <v/>
      </c>
    </row>
    <row r="112" ht="33" spans="1:19">
      <c r="A112" s="114">
        <v>45877</v>
      </c>
      <c r="B112" s="115" t="s">
        <v>34</v>
      </c>
      <c r="C112" s="116" t="str">
        <f>IF($B112="","",IFERROR(INDEX(账户银行,MATCH($B112,账户名,0)),""))</f>
        <v>现金</v>
      </c>
      <c r="D112" s="116" t="str">
        <f>IF($B112="","",IFERROR(INDEX(账户币种,MATCH($B112,账户名,0)),""))</f>
        <v>UZS</v>
      </c>
      <c r="E112" s="117" t="s">
        <v>84</v>
      </c>
      <c r="F112" s="116" t="str">
        <f>IF($E112="","",IFERROR(INDEX(类别属性,MATCH($E112,类别表,0)),""))</f>
        <v>支出</v>
      </c>
      <c r="G112" s="118" t="s">
        <v>159</v>
      </c>
      <c r="H112" s="119"/>
      <c r="I112" s="119">
        <v>39520000</v>
      </c>
      <c r="J112" s="120"/>
      <c r="K112" s="125">
        <f>IF(OR($A112="",$B112=""),"",IF($J112&lt;&gt;"",$J112,IF($D112=本位币,1,IFERROR(LOOKUP(2,1/((汇率月份&lt;=$A112)*(INDEX(记账汇率区,0,MATCH($D112,汇率币种头,0))&lt;&gt;"")),INDEX(记账汇率区,0,MATCH($D112,汇率币种头,0))),""))))</f>
        <v>1</v>
      </c>
      <c r="L112" s="123">
        <f t="shared" si="2"/>
        <v>-39520000</v>
      </c>
      <c r="M112" s="123">
        <f t="shared" si="3"/>
        <v>-39520000</v>
      </c>
      <c r="N112" s="123">
        <f>IF($B112="","",ROUND(SUMIF(账户名,$B112,账户期初)+SUMIFS($L$6:L112,$B$6:B112,$B112),2))</f>
        <v>141301000</v>
      </c>
      <c r="O112" s="123">
        <f>IF($B112="","",IFERROR(ROUND(INDEX(账户期初本位,MATCH($B112,账户名,0))+SUMIFS($M$6:M112,$B$6:B112,$B112),2),""))</f>
        <v>141301000</v>
      </c>
      <c r="P112" s="117" t="s">
        <v>48</v>
      </c>
      <c r="Q112" s="115"/>
      <c r="R112" s="115"/>
      <c r="S112" s="124" t="str">
        <f>IF($B112="","",IF(ISNA(MATCH($B112,账户名,0)),"※这个账户不在【参数设置】的账户档案里",IF($A112="","※没填日期，这一笔不会进任何月份的报表",IF(OR($A112&lt;起始月份,$A112&gt;EOMONTH(起始月份,15)),"△不在本账期（"&amp;TEXT(起始月份,"yyyy-mm")&amp;" ~ "&amp;TEXT(EOMONTH(起始月份,15),"yyyy-mm")&amp;"）内，报表里看不到",IF(AND($H112&lt;&gt;"",$I112&lt;&gt;""),"※收入和支出不能同时填",IF(AND(N($H112)=0,N($I112)=0),IF(ISNUMBER(SEARCH("【待补】",$R112&amp;"")),"△源数据不全（源表缺金额），请补充","※收入和支出都没填"),IF($E112="","※没填收支类别，分类报表会漏掉这一笔",IF(ISNA(MATCH($E112,类别表,0)),"※收支类别不在【参数设置】的清单里",IF($K112="","△"&amp;$D112&amp;" 还没填汇率，去【月度汇率】补上就自动算了",IF(ISNUMBER(SEARCH("【待补】",$R112&amp;"")),"△源数据不全（源表缺摘要或用途），请补充",IF(AND($F112="内部转账",$Q112=""),"△内部转账建议在「往来单位」写上对方账户",IF($N112&lt;0,"△这一笔之后该账户余额成负数了，核一下",""))))))))))))</f>
        <v/>
      </c>
    </row>
    <row r="113" ht="66" spans="1:19">
      <c r="A113" s="114">
        <v>45878</v>
      </c>
      <c r="B113" s="115" t="s">
        <v>34</v>
      </c>
      <c r="C113" s="116" t="str">
        <f>IF($B113="","",IFERROR(INDEX(账户银行,MATCH($B113,账户名,0)),""))</f>
        <v>现金</v>
      </c>
      <c r="D113" s="116" t="str">
        <f>IF($B113="","",IFERROR(INDEX(账户币种,MATCH($B113,账户名,0)),""))</f>
        <v>UZS</v>
      </c>
      <c r="E113" s="117" t="s">
        <v>38</v>
      </c>
      <c r="F113" s="116" t="str">
        <f>IF($E113="","",IFERROR(INDEX(类别属性,MATCH($E113,类别表,0)),""))</f>
        <v>支出</v>
      </c>
      <c r="G113" s="118" t="s">
        <v>160</v>
      </c>
      <c r="H113" s="119"/>
      <c r="I113" s="119">
        <v>440000</v>
      </c>
      <c r="J113" s="120"/>
      <c r="K113" s="125">
        <f>IF(OR($A113="",$B113=""),"",IF($J113&lt;&gt;"",$J113,IF($D113=本位币,1,IFERROR(LOOKUP(2,1/((汇率月份&lt;=$A113)*(INDEX(记账汇率区,0,MATCH($D113,汇率币种头,0))&lt;&gt;"")),INDEX(记账汇率区,0,MATCH($D113,汇率币种头,0))),""))))</f>
        <v>1</v>
      </c>
      <c r="L113" s="123">
        <f t="shared" si="2"/>
        <v>-440000</v>
      </c>
      <c r="M113" s="123">
        <f t="shared" si="3"/>
        <v>-440000</v>
      </c>
      <c r="N113" s="123">
        <f>IF($B113="","",ROUND(SUMIF(账户名,$B113,账户期初)+SUMIFS($L$6:L113,$B$6:B113,$B113),2))</f>
        <v>140861000</v>
      </c>
      <c r="O113" s="123">
        <f>IF($B113="","",IFERROR(ROUND(INDEX(账户期初本位,MATCH($B113,账户名,0))+SUMIFS($M$6:M113,$B$6:B113,$B113),2),""))</f>
        <v>140861000</v>
      </c>
      <c r="P113" s="117" t="s">
        <v>26</v>
      </c>
      <c r="Q113" s="115"/>
      <c r="R113" s="115"/>
      <c r="S113" s="124" t="str">
        <f>IF($B113="","",IF(ISNA(MATCH($B113,账户名,0)),"※这个账户不在【参数设置】的账户档案里",IF($A113="","※没填日期，这一笔不会进任何月份的报表",IF(OR($A113&lt;起始月份,$A113&gt;EOMONTH(起始月份,15)),"△不在本账期（"&amp;TEXT(起始月份,"yyyy-mm")&amp;" ~ "&amp;TEXT(EOMONTH(起始月份,15),"yyyy-mm")&amp;"）内，报表里看不到",IF(AND($H113&lt;&gt;"",$I113&lt;&gt;""),"※收入和支出不能同时填",IF(AND(N($H113)=0,N($I113)=0),IF(ISNUMBER(SEARCH("【待补】",$R113&amp;"")),"△源数据不全（源表缺金额），请补充","※收入和支出都没填"),IF($E113="","※没填收支类别，分类报表会漏掉这一笔",IF(ISNA(MATCH($E113,类别表,0)),"※收支类别不在【参数设置】的清单里",IF($K113="","△"&amp;$D113&amp;" 还没填汇率，去【月度汇率】补上就自动算了",IF(ISNUMBER(SEARCH("【待补】",$R113&amp;"")),"△源数据不全（源表缺摘要或用途），请补充",IF(AND($F113="内部转账",$Q113=""),"△内部转账建议在「往来单位」写上对方账户",IF($N113&lt;0,"△这一笔之后该账户余额成负数了，核一下",""))))))))))))</f>
        <v/>
      </c>
    </row>
    <row r="114" ht="16.5" spans="1:19">
      <c r="A114" s="114">
        <v>45878</v>
      </c>
      <c r="B114" s="115" t="s">
        <v>34</v>
      </c>
      <c r="C114" s="116" t="str">
        <f>IF($B114="","",IFERROR(INDEX(账户银行,MATCH($B114,账户名,0)),""))</f>
        <v>现金</v>
      </c>
      <c r="D114" s="116" t="str">
        <f>IF($B114="","",IFERROR(INDEX(账户币种,MATCH($B114,账户名,0)),""))</f>
        <v>UZS</v>
      </c>
      <c r="E114" s="117" t="s">
        <v>80</v>
      </c>
      <c r="F114" s="116" t="str">
        <f>IF($E114="","",IFERROR(INDEX(类别属性,MATCH($E114,类别表,0)),""))</f>
        <v>支出</v>
      </c>
      <c r="G114" s="118" t="s">
        <v>161</v>
      </c>
      <c r="H114" s="119"/>
      <c r="I114" s="119">
        <v>458000</v>
      </c>
      <c r="J114" s="120"/>
      <c r="K114" s="125">
        <f>IF(OR($A114="",$B114=""),"",IF($J114&lt;&gt;"",$J114,IF($D114=本位币,1,IFERROR(LOOKUP(2,1/((汇率月份&lt;=$A114)*(INDEX(记账汇率区,0,MATCH($D114,汇率币种头,0))&lt;&gt;"")),INDEX(记账汇率区,0,MATCH($D114,汇率币种头,0))),""))))</f>
        <v>1</v>
      </c>
      <c r="L114" s="123">
        <f t="shared" si="2"/>
        <v>-458000</v>
      </c>
      <c r="M114" s="123">
        <f t="shared" si="3"/>
        <v>-458000</v>
      </c>
      <c r="N114" s="123">
        <f>IF($B114="","",ROUND(SUMIF(账户名,$B114,账户期初)+SUMIFS($L$6:L114,$B$6:B114,$B114),2))</f>
        <v>140403000</v>
      </c>
      <c r="O114" s="123">
        <f>IF($B114="","",IFERROR(ROUND(INDEX(账户期初本位,MATCH($B114,账户名,0))+SUMIFS($M$6:M114,$B$6:B114,$B114),2),""))</f>
        <v>140403000</v>
      </c>
      <c r="P114" s="117" t="s">
        <v>26</v>
      </c>
      <c r="Q114" s="115"/>
      <c r="R114" s="115"/>
      <c r="S114" s="124" t="str">
        <f>IF($B114="","",IF(ISNA(MATCH($B114,账户名,0)),"※这个账户不在【参数设置】的账户档案里",IF($A114="","※没填日期，这一笔不会进任何月份的报表",IF(OR($A114&lt;起始月份,$A114&gt;EOMONTH(起始月份,15)),"△不在本账期（"&amp;TEXT(起始月份,"yyyy-mm")&amp;" ~ "&amp;TEXT(EOMONTH(起始月份,15),"yyyy-mm")&amp;"）内，报表里看不到",IF(AND($H114&lt;&gt;"",$I114&lt;&gt;""),"※收入和支出不能同时填",IF(AND(N($H114)=0,N($I114)=0),IF(ISNUMBER(SEARCH("【待补】",$R114&amp;"")),"△源数据不全（源表缺金额），请补充","※收入和支出都没填"),IF($E114="","※没填收支类别，分类报表会漏掉这一笔",IF(ISNA(MATCH($E114,类别表,0)),"※收支类别不在【参数设置】的清单里",IF($K114="","△"&amp;$D114&amp;" 还没填汇率，去【月度汇率】补上就自动算了",IF(ISNUMBER(SEARCH("【待补】",$R114&amp;"")),"△源数据不全（源表缺摘要或用途），请补充",IF(AND($F114="内部转账",$Q114=""),"△内部转账建议在「往来单位」写上对方账户",IF($N114&lt;0,"△这一笔之后该账户余额成负数了，核一下",""))))))))))))</f>
        <v/>
      </c>
    </row>
    <row r="115" ht="16.5" spans="1:19">
      <c r="A115" s="114">
        <v>45878</v>
      </c>
      <c r="B115" s="115" t="s">
        <v>34</v>
      </c>
      <c r="C115" s="116" t="str">
        <f>IF($B115="","",IFERROR(INDEX(账户银行,MATCH($B115,账户名,0)),""))</f>
        <v>现金</v>
      </c>
      <c r="D115" s="116" t="str">
        <f>IF($B115="","",IFERROR(INDEX(账户币种,MATCH($B115,账户名,0)),""))</f>
        <v>UZS</v>
      </c>
      <c r="E115" s="117" t="s">
        <v>38</v>
      </c>
      <c r="F115" s="116" t="str">
        <f>IF($E115="","",IFERROR(INDEX(类别属性,MATCH($E115,类别表,0)),""))</f>
        <v>支出</v>
      </c>
      <c r="G115" s="118" t="s">
        <v>162</v>
      </c>
      <c r="H115" s="119"/>
      <c r="I115" s="119">
        <v>100000</v>
      </c>
      <c r="J115" s="120"/>
      <c r="K115" s="125">
        <f>IF(OR($A115="",$B115=""),"",IF($J115&lt;&gt;"",$J115,IF($D115=本位币,1,IFERROR(LOOKUP(2,1/((汇率月份&lt;=$A115)*(INDEX(记账汇率区,0,MATCH($D115,汇率币种头,0))&lt;&gt;"")),INDEX(记账汇率区,0,MATCH($D115,汇率币种头,0))),""))))</f>
        <v>1</v>
      </c>
      <c r="L115" s="123">
        <f t="shared" si="2"/>
        <v>-100000</v>
      </c>
      <c r="M115" s="123">
        <f t="shared" si="3"/>
        <v>-100000</v>
      </c>
      <c r="N115" s="123">
        <f>IF($B115="","",ROUND(SUMIF(账户名,$B115,账户期初)+SUMIFS($L$6:L115,$B$6:B115,$B115),2))</f>
        <v>140303000</v>
      </c>
      <c r="O115" s="123">
        <f>IF($B115="","",IFERROR(ROUND(INDEX(账户期初本位,MATCH($B115,账户名,0))+SUMIFS($M$6:M115,$B$6:B115,$B115),2),""))</f>
        <v>140303000</v>
      </c>
      <c r="P115" s="117" t="s">
        <v>26</v>
      </c>
      <c r="Q115" s="115"/>
      <c r="R115" s="115"/>
      <c r="S115" s="124" t="str">
        <f>IF($B115="","",IF(ISNA(MATCH($B115,账户名,0)),"※这个账户不在【参数设置】的账户档案里",IF($A115="","※没填日期，这一笔不会进任何月份的报表",IF(OR($A115&lt;起始月份,$A115&gt;EOMONTH(起始月份,15)),"△不在本账期（"&amp;TEXT(起始月份,"yyyy-mm")&amp;" ~ "&amp;TEXT(EOMONTH(起始月份,15),"yyyy-mm")&amp;"）内，报表里看不到",IF(AND($H115&lt;&gt;"",$I115&lt;&gt;""),"※收入和支出不能同时填",IF(AND(N($H115)=0,N($I115)=0),IF(ISNUMBER(SEARCH("【待补】",$R115&amp;"")),"△源数据不全（源表缺金额），请补充","※收入和支出都没填"),IF($E115="","※没填收支类别，分类报表会漏掉这一笔",IF(ISNA(MATCH($E115,类别表,0)),"※收支类别不在【参数设置】的清单里",IF($K115="","△"&amp;$D115&amp;" 还没填汇率，去【月度汇率】补上就自动算了",IF(ISNUMBER(SEARCH("【待补】",$R115&amp;"")),"△源数据不全（源表缺摘要或用途），请补充",IF(AND($F115="内部转账",$Q115=""),"△内部转账建议在「往来单位」写上对方账户",IF($N115&lt;0,"△这一笔之后该账户余额成负数了，核一下",""))))))))))))</f>
        <v/>
      </c>
    </row>
    <row r="116" ht="33" spans="1:19">
      <c r="A116" s="114">
        <v>45878</v>
      </c>
      <c r="B116" s="115" t="s">
        <v>34</v>
      </c>
      <c r="C116" s="116" t="str">
        <f>IF($B116="","",IFERROR(INDEX(账户银行,MATCH($B116,账户名,0)),""))</f>
        <v>现金</v>
      </c>
      <c r="D116" s="116" t="str">
        <f>IF($B116="","",IFERROR(INDEX(账户币种,MATCH($B116,账户名,0)),""))</f>
        <v>UZS</v>
      </c>
      <c r="E116" s="117" t="s">
        <v>38</v>
      </c>
      <c r="F116" s="116" t="str">
        <f>IF($E116="","",IFERROR(INDEX(类别属性,MATCH($E116,类别表,0)),""))</f>
        <v>支出</v>
      </c>
      <c r="G116" s="118" t="s">
        <v>163</v>
      </c>
      <c r="H116" s="119"/>
      <c r="I116" s="119">
        <v>19760000</v>
      </c>
      <c r="J116" s="120"/>
      <c r="K116" s="125">
        <f>IF(OR($A116="",$B116=""),"",IF($J116&lt;&gt;"",$J116,IF($D116=本位币,1,IFERROR(LOOKUP(2,1/((汇率月份&lt;=$A116)*(INDEX(记账汇率区,0,MATCH($D116,汇率币种头,0))&lt;&gt;"")),INDEX(记账汇率区,0,MATCH($D116,汇率币种头,0))),""))))</f>
        <v>1</v>
      </c>
      <c r="L116" s="123">
        <f t="shared" si="2"/>
        <v>-19760000</v>
      </c>
      <c r="M116" s="123">
        <f t="shared" si="3"/>
        <v>-19760000</v>
      </c>
      <c r="N116" s="123">
        <f>IF($B116="","",ROUND(SUMIF(账户名,$B116,账户期初)+SUMIFS($L$6:L116,$B$6:B116,$B116),2))</f>
        <v>120543000</v>
      </c>
      <c r="O116" s="123">
        <f>IF($B116="","",IFERROR(ROUND(INDEX(账户期初本位,MATCH($B116,账户名,0))+SUMIFS($M$6:M116,$B$6:B116,$B116),2),""))</f>
        <v>120543000</v>
      </c>
      <c r="P116" s="117" t="s">
        <v>26</v>
      </c>
      <c r="Q116" s="115"/>
      <c r="R116" s="115"/>
      <c r="S116" s="124" t="str">
        <f>IF($B116="","",IF(ISNA(MATCH($B116,账户名,0)),"※这个账户不在【参数设置】的账户档案里",IF($A116="","※没填日期，这一笔不会进任何月份的报表",IF(OR($A116&lt;起始月份,$A116&gt;EOMONTH(起始月份,15)),"△不在本账期（"&amp;TEXT(起始月份,"yyyy-mm")&amp;" ~ "&amp;TEXT(EOMONTH(起始月份,15),"yyyy-mm")&amp;"）内，报表里看不到",IF(AND($H116&lt;&gt;"",$I116&lt;&gt;""),"※收入和支出不能同时填",IF(AND(N($H116)=0,N($I116)=0),IF(ISNUMBER(SEARCH("【待补】",$R116&amp;"")),"△源数据不全（源表缺金额），请补充","※收入和支出都没填"),IF($E116="","※没填收支类别，分类报表会漏掉这一笔",IF(ISNA(MATCH($E116,类别表,0)),"※收支类别不在【参数设置】的清单里",IF($K116="","△"&amp;$D116&amp;" 还没填汇率，去【月度汇率】补上就自动算了",IF(ISNUMBER(SEARCH("【待补】",$R116&amp;"")),"△源数据不全（源表缺摘要或用途），请补充",IF(AND($F116="内部转账",$Q116=""),"△内部转账建议在「往来单位」写上对方账户",IF($N116&lt;0,"△这一笔之后该账户余额成负数了，核一下",""))))))))))))</f>
        <v/>
      </c>
    </row>
    <row r="117" ht="16.5" spans="1:19">
      <c r="A117" s="114">
        <v>45878</v>
      </c>
      <c r="B117" s="115" t="s">
        <v>34</v>
      </c>
      <c r="C117" s="116" t="str">
        <f>IF($B117="","",IFERROR(INDEX(账户银行,MATCH($B117,账户名,0)),""))</f>
        <v>现金</v>
      </c>
      <c r="D117" s="116" t="str">
        <f>IF($B117="","",IFERROR(INDEX(账户币种,MATCH($B117,账户名,0)),""))</f>
        <v>UZS</v>
      </c>
      <c r="E117" s="117" t="s">
        <v>54</v>
      </c>
      <c r="F117" s="116" t="str">
        <f>IF($E117="","",IFERROR(INDEX(类别属性,MATCH($E117,类别表,0)),""))</f>
        <v>支出</v>
      </c>
      <c r="G117" s="118" t="s">
        <v>164</v>
      </c>
      <c r="H117" s="119"/>
      <c r="I117" s="119">
        <v>2457000</v>
      </c>
      <c r="J117" s="120"/>
      <c r="K117" s="125">
        <f>IF(OR($A117="",$B117=""),"",IF($J117&lt;&gt;"",$J117,IF($D117=本位币,1,IFERROR(LOOKUP(2,1/((汇率月份&lt;=$A117)*(INDEX(记账汇率区,0,MATCH($D117,汇率币种头,0))&lt;&gt;"")),INDEX(记账汇率区,0,MATCH($D117,汇率币种头,0))),""))))</f>
        <v>1</v>
      </c>
      <c r="L117" s="123">
        <f t="shared" si="2"/>
        <v>-2457000</v>
      </c>
      <c r="M117" s="123">
        <f t="shared" si="3"/>
        <v>-2457000</v>
      </c>
      <c r="N117" s="123">
        <f>IF($B117="","",ROUND(SUMIF(账户名,$B117,账户期初)+SUMIFS($L$6:L117,$B$6:B117,$B117),2))</f>
        <v>118086000</v>
      </c>
      <c r="O117" s="123">
        <f>IF($B117="","",IFERROR(ROUND(INDEX(账户期初本位,MATCH($B117,账户名,0))+SUMIFS($M$6:M117,$B$6:B117,$B117),2),""))</f>
        <v>118086000</v>
      </c>
      <c r="P117" s="117" t="s">
        <v>48</v>
      </c>
      <c r="Q117" s="115"/>
      <c r="R117" s="115"/>
      <c r="S117" s="124" t="str">
        <f>IF($B117="","",IF(ISNA(MATCH($B117,账户名,0)),"※这个账户不在【参数设置】的账户档案里",IF($A117="","※没填日期，这一笔不会进任何月份的报表",IF(OR($A117&lt;起始月份,$A117&gt;EOMONTH(起始月份,15)),"△不在本账期（"&amp;TEXT(起始月份,"yyyy-mm")&amp;" ~ "&amp;TEXT(EOMONTH(起始月份,15),"yyyy-mm")&amp;"）内，报表里看不到",IF(AND($H117&lt;&gt;"",$I117&lt;&gt;""),"※收入和支出不能同时填",IF(AND(N($H117)=0,N($I117)=0),IF(ISNUMBER(SEARCH("【待补】",$R117&amp;"")),"△源数据不全（源表缺金额），请补充","※收入和支出都没填"),IF($E117="","※没填收支类别，分类报表会漏掉这一笔",IF(ISNA(MATCH($E117,类别表,0)),"※收支类别不在【参数设置】的清单里",IF($K117="","△"&amp;$D117&amp;" 还没填汇率，去【月度汇率】补上就自动算了",IF(ISNUMBER(SEARCH("【待补】",$R117&amp;"")),"△源数据不全（源表缺摘要或用途），请补充",IF(AND($F117="内部转账",$Q117=""),"△内部转账建议在「往来单位」写上对方账户",IF($N117&lt;0,"△这一笔之后该账户余额成负数了，核一下",""))))))))))))</f>
        <v/>
      </c>
    </row>
    <row r="118" ht="33" spans="1:19">
      <c r="A118" s="114">
        <v>45879</v>
      </c>
      <c r="B118" s="115" t="s">
        <v>20</v>
      </c>
      <c r="C118" s="116" t="str">
        <f>IF($B118="","",IFERROR(INDEX(账户银行,MATCH($B118,账户名,0)),""))</f>
        <v>现金</v>
      </c>
      <c r="D118" s="116" t="str">
        <f>IF($B118="","",IFERROR(INDEX(账户币种,MATCH($B118,账户名,0)),""))</f>
        <v>CNY</v>
      </c>
      <c r="E118" s="117" t="s">
        <v>46</v>
      </c>
      <c r="F118" s="116" t="str">
        <f>IF($E118="","",IFERROR(INDEX(类别属性,MATCH($E118,类别表,0)),""))</f>
        <v>支出</v>
      </c>
      <c r="G118" s="118" t="s">
        <v>143</v>
      </c>
      <c r="H118" s="119"/>
      <c r="I118" s="119">
        <v>1000000</v>
      </c>
      <c r="J118" s="120"/>
      <c r="K118" s="121">
        <f>IF(OR($A118="",$B118=""),"",IF($J118&lt;&gt;"",$J118,IF($D118=本位币,1,IFERROR(LOOKUP(2,1/((汇率月份&lt;=$A118)*(INDEX(记账汇率区,0,MATCH($D118,汇率币种头,0))&lt;&gt;"")),INDEX(记账汇率区,0,MATCH($D118,汇率币种头,0))),""))))</f>
        <v>1735</v>
      </c>
      <c r="L118" s="122">
        <f t="shared" si="2"/>
        <v>-1000000</v>
      </c>
      <c r="M118" s="123">
        <f t="shared" si="3"/>
        <v>-1735000000</v>
      </c>
      <c r="N118" s="122">
        <f>IF($B118="","",ROUND(SUMIF(账户名,$B118,账户期初)+SUMIFS($L$6:L118,$B$6:B118,$B118),2))</f>
        <v>3608423</v>
      </c>
      <c r="O118" s="123">
        <f>IF($B118="","",IFERROR(ROUND(INDEX(账户期初本位,MATCH($B118,账户名,0))+SUMIFS($M$6:M118,$B$6:B118,$B118),2),""))</f>
        <v>6077974076</v>
      </c>
      <c r="P118" s="117" t="s">
        <v>48</v>
      </c>
      <c r="Q118" s="115" t="s">
        <v>144</v>
      </c>
      <c r="R118" s="115"/>
      <c r="S118" s="124" t="str">
        <f>IF($B118="","",IF(ISNA(MATCH($B118,账户名,0)),"※这个账户不在【参数设置】的账户档案里",IF($A118="","※没填日期，这一笔不会进任何月份的报表",IF(OR($A118&lt;起始月份,$A118&gt;EOMONTH(起始月份,15)),"△不在本账期（"&amp;TEXT(起始月份,"yyyy-mm")&amp;" ~ "&amp;TEXT(EOMONTH(起始月份,15),"yyyy-mm")&amp;"）内，报表里看不到",IF(AND($H118&lt;&gt;"",$I118&lt;&gt;""),"※收入和支出不能同时填",IF(AND(N($H118)=0,N($I118)=0),IF(ISNUMBER(SEARCH("【待补】",$R118&amp;"")),"△源数据不全（源表缺金额），请补充","※收入和支出都没填"),IF($E118="","※没填收支类别，分类报表会漏掉这一笔",IF(ISNA(MATCH($E118,类别表,0)),"※收支类别不在【参数设置】的清单里",IF($K118="","△"&amp;$D118&amp;" 还没填汇率，去【月度汇率】补上就自动算了",IF(ISNUMBER(SEARCH("【待补】",$R118&amp;"")),"△源数据不全（源表缺摘要或用途），请补充",IF(AND($F118="内部转账",$Q118=""),"△内部转账建议在「往来单位」写上对方账户",IF($N118&lt;0,"△这一笔之后该账户余额成负数了，核一下",""))))))))))))</f>
        <v/>
      </c>
    </row>
    <row r="119" ht="33" spans="1:19">
      <c r="A119" s="114">
        <v>45879</v>
      </c>
      <c r="B119" s="115" t="s">
        <v>20</v>
      </c>
      <c r="C119" s="116" t="str">
        <f>IF($B119="","",IFERROR(INDEX(账户银行,MATCH($B119,账户名,0)),""))</f>
        <v>现金</v>
      </c>
      <c r="D119" s="116" t="str">
        <f>IF($B119="","",IFERROR(INDEX(账户币种,MATCH($B119,账户名,0)),""))</f>
        <v>CNY</v>
      </c>
      <c r="E119" s="117" t="s">
        <v>95</v>
      </c>
      <c r="F119" s="116" t="str">
        <f>IF($E119="","",IFERROR(INDEX(类别属性,MATCH($E119,类别表,0)),""))</f>
        <v>支出</v>
      </c>
      <c r="G119" s="118" t="s">
        <v>165</v>
      </c>
      <c r="H119" s="119"/>
      <c r="I119" s="119">
        <v>11148</v>
      </c>
      <c r="J119" s="120"/>
      <c r="K119" s="121">
        <f>IF(OR($A119="",$B119=""),"",IF($J119&lt;&gt;"",$J119,IF($D119=本位币,1,IFERROR(LOOKUP(2,1/((汇率月份&lt;=$A119)*(INDEX(记账汇率区,0,MATCH($D119,汇率币种头,0))&lt;&gt;"")),INDEX(记账汇率区,0,MATCH($D119,汇率币种头,0))),""))))</f>
        <v>1735</v>
      </c>
      <c r="L119" s="122">
        <f t="shared" si="2"/>
        <v>-11148</v>
      </c>
      <c r="M119" s="123">
        <f t="shared" si="3"/>
        <v>-19341780</v>
      </c>
      <c r="N119" s="122">
        <f>IF($B119="","",ROUND(SUMIF(账户名,$B119,账户期初)+SUMIFS($L$6:L119,$B$6:B119,$B119),2))</f>
        <v>3597275</v>
      </c>
      <c r="O119" s="123">
        <f>IF($B119="","",IFERROR(ROUND(INDEX(账户期初本位,MATCH($B119,账户名,0))+SUMIFS($M$6:M119,$B$6:B119,$B119),2),""))</f>
        <v>6058632296</v>
      </c>
      <c r="P119" s="117" t="s">
        <v>97</v>
      </c>
      <c r="Q119" s="115" t="s">
        <v>166</v>
      </c>
      <c r="R119" s="115"/>
      <c r="S119" s="124" t="str">
        <f>IF($B119="","",IF(ISNA(MATCH($B119,账户名,0)),"※这个账户不在【参数设置】的账户档案里",IF($A119="","※没填日期，这一笔不会进任何月份的报表",IF(OR($A119&lt;起始月份,$A119&gt;EOMONTH(起始月份,15)),"△不在本账期（"&amp;TEXT(起始月份,"yyyy-mm")&amp;" ~ "&amp;TEXT(EOMONTH(起始月份,15),"yyyy-mm")&amp;"）内，报表里看不到",IF(AND($H119&lt;&gt;"",$I119&lt;&gt;""),"※收入和支出不能同时填",IF(AND(N($H119)=0,N($I119)=0),IF(ISNUMBER(SEARCH("【待补】",$R119&amp;"")),"△源数据不全（源表缺金额），请补充","※收入和支出都没填"),IF($E119="","※没填收支类别，分类报表会漏掉这一笔",IF(ISNA(MATCH($E119,类别表,0)),"※收支类别不在【参数设置】的清单里",IF($K119="","△"&amp;$D119&amp;" 还没填汇率，去【月度汇率】补上就自动算了",IF(ISNUMBER(SEARCH("【待补】",$R119&amp;"")),"△源数据不全（源表缺摘要或用途），请补充",IF(AND($F119="内部转账",$Q119=""),"△内部转账建议在「往来单位」写上对方账户",IF($N119&lt;0,"△这一笔之后该账户余额成负数了，核一下",""))))))))))))</f>
        <v/>
      </c>
    </row>
    <row r="120" ht="16.5" spans="1:19">
      <c r="A120" s="114">
        <v>45879</v>
      </c>
      <c r="B120" s="115" t="s">
        <v>34</v>
      </c>
      <c r="C120" s="116" t="str">
        <f>IF($B120="","",IFERROR(INDEX(账户银行,MATCH($B120,账户名,0)),""))</f>
        <v>现金</v>
      </c>
      <c r="D120" s="116" t="str">
        <f>IF($B120="","",IFERROR(INDEX(账户币种,MATCH($B120,账户名,0)),""))</f>
        <v>UZS</v>
      </c>
      <c r="E120" s="117" t="s">
        <v>84</v>
      </c>
      <c r="F120" s="116" t="str">
        <f>IF($E120="","",IFERROR(INDEX(类别属性,MATCH($E120,类别表,0)),""))</f>
        <v>支出</v>
      </c>
      <c r="G120" s="118" t="s">
        <v>167</v>
      </c>
      <c r="H120" s="119"/>
      <c r="I120" s="119">
        <v>3040000</v>
      </c>
      <c r="J120" s="120"/>
      <c r="K120" s="125">
        <f>IF(OR($A120="",$B120=""),"",IF($J120&lt;&gt;"",$J120,IF($D120=本位币,1,IFERROR(LOOKUP(2,1/((汇率月份&lt;=$A120)*(INDEX(记账汇率区,0,MATCH($D120,汇率币种头,0))&lt;&gt;"")),INDEX(记账汇率区,0,MATCH($D120,汇率币种头,0))),""))))</f>
        <v>1</v>
      </c>
      <c r="L120" s="123">
        <f t="shared" si="2"/>
        <v>-3040000</v>
      </c>
      <c r="M120" s="123">
        <f t="shared" si="3"/>
        <v>-3040000</v>
      </c>
      <c r="N120" s="123">
        <f>IF($B120="","",ROUND(SUMIF(账户名,$B120,账户期初)+SUMIFS($L$6:L120,$B$6:B120,$B120),2))</f>
        <v>115046000</v>
      </c>
      <c r="O120" s="123">
        <f>IF($B120="","",IFERROR(ROUND(INDEX(账户期初本位,MATCH($B120,账户名,0))+SUMIFS($M$6:M120,$B$6:B120,$B120),2),""))</f>
        <v>115046000</v>
      </c>
      <c r="P120" s="117" t="s">
        <v>48</v>
      </c>
      <c r="Q120" s="115"/>
      <c r="R120" s="115"/>
      <c r="S120" s="124" t="str">
        <f>IF($B120="","",IF(ISNA(MATCH($B120,账户名,0)),"※这个账户不在【参数设置】的账户档案里",IF($A120="","※没填日期，这一笔不会进任何月份的报表",IF(OR($A120&lt;起始月份,$A120&gt;EOMONTH(起始月份,15)),"△不在本账期（"&amp;TEXT(起始月份,"yyyy-mm")&amp;" ~ "&amp;TEXT(EOMONTH(起始月份,15),"yyyy-mm")&amp;"）内，报表里看不到",IF(AND($H120&lt;&gt;"",$I120&lt;&gt;""),"※收入和支出不能同时填",IF(AND(N($H120)=0,N($I120)=0),IF(ISNUMBER(SEARCH("【待补】",$R120&amp;"")),"△源数据不全（源表缺金额），请补充","※收入和支出都没填"),IF($E120="","※没填收支类别，分类报表会漏掉这一笔",IF(ISNA(MATCH($E120,类别表,0)),"※收支类别不在【参数设置】的清单里",IF($K120="","△"&amp;$D120&amp;" 还没填汇率，去【月度汇率】补上就自动算了",IF(ISNUMBER(SEARCH("【待补】",$R120&amp;"")),"△源数据不全（源表缺摘要或用途），请补充",IF(AND($F120="内部转账",$Q120=""),"△内部转账建议在「往来单位」写上对方账户",IF($N120&lt;0,"△这一笔之后该账户余额成负数了，核一下",""))))))))))))</f>
        <v/>
      </c>
    </row>
    <row r="121" ht="33" spans="1:19">
      <c r="A121" s="114">
        <v>45879</v>
      </c>
      <c r="B121" s="115" t="s">
        <v>34</v>
      </c>
      <c r="C121" s="116" t="str">
        <f>IF($B121="","",IFERROR(INDEX(账户银行,MATCH($B121,账户名,0)),""))</f>
        <v>现金</v>
      </c>
      <c r="D121" s="116" t="str">
        <f>IF($B121="","",IFERROR(INDEX(账户币种,MATCH($B121,账户名,0)),""))</f>
        <v>UZS</v>
      </c>
      <c r="E121" s="117" t="s">
        <v>38</v>
      </c>
      <c r="F121" s="116" t="str">
        <f>IF($E121="","",IFERROR(INDEX(类别属性,MATCH($E121,类别表,0)),""))</f>
        <v>支出</v>
      </c>
      <c r="G121" s="118" t="s">
        <v>168</v>
      </c>
      <c r="H121" s="119"/>
      <c r="I121" s="119">
        <v>800000</v>
      </c>
      <c r="J121" s="120"/>
      <c r="K121" s="125">
        <f>IF(OR($A121="",$B121=""),"",IF($J121&lt;&gt;"",$J121,IF($D121=本位币,1,IFERROR(LOOKUP(2,1/((汇率月份&lt;=$A121)*(INDEX(记账汇率区,0,MATCH($D121,汇率币种头,0))&lt;&gt;"")),INDEX(记账汇率区,0,MATCH($D121,汇率币种头,0))),""))))</f>
        <v>1</v>
      </c>
      <c r="L121" s="123">
        <f t="shared" si="2"/>
        <v>-800000</v>
      </c>
      <c r="M121" s="123">
        <f t="shared" si="3"/>
        <v>-800000</v>
      </c>
      <c r="N121" s="123">
        <f>IF($B121="","",ROUND(SUMIF(账户名,$B121,账户期初)+SUMIFS($L$6:L121,$B$6:B121,$B121),2))</f>
        <v>114246000</v>
      </c>
      <c r="O121" s="123">
        <f>IF($B121="","",IFERROR(ROUND(INDEX(账户期初本位,MATCH($B121,账户名,0))+SUMIFS($M$6:M121,$B$6:B121,$B121),2),""))</f>
        <v>114246000</v>
      </c>
      <c r="P121" s="117" t="s">
        <v>26</v>
      </c>
      <c r="Q121" s="115"/>
      <c r="R121" s="115"/>
      <c r="S121" s="124" t="str">
        <f>IF($B121="","",IF(ISNA(MATCH($B121,账户名,0)),"※这个账户不在【参数设置】的账户档案里",IF($A121="","※没填日期，这一笔不会进任何月份的报表",IF(OR($A121&lt;起始月份,$A121&gt;EOMONTH(起始月份,15)),"△不在本账期（"&amp;TEXT(起始月份,"yyyy-mm")&amp;" ~ "&amp;TEXT(EOMONTH(起始月份,15),"yyyy-mm")&amp;"）内，报表里看不到",IF(AND($H121&lt;&gt;"",$I121&lt;&gt;""),"※收入和支出不能同时填",IF(AND(N($H121)=0,N($I121)=0),IF(ISNUMBER(SEARCH("【待补】",$R121&amp;"")),"△源数据不全（源表缺金额），请补充","※收入和支出都没填"),IF($E121="","※没填收支类别，分类报表会漏掉这一笔",IF(ISNA(MATCH($E121,类别表,0)),"※收支类别不在【参数设置】的清单里",IF($K121="","△"&amp;$D121&amp;" 还没填汇率，去【月度汇率】补上就自动算了",IF(ISNUMBER(SEARCH("【待补】",$R121&amp;"")),"△源数据不全（源表缺摘要或用途），请补充",IF(AND($F121="内部转账",$Q121=""),"△内部转账建议在「往来单位」写上对方账户",IF($N121&lt;0,"△这一笔之后该账户余额成负数了，核一下",""))))))))))))</f>
        <v/>
      </c>
    </row>
    <row r="122" ht="33" spans="1:19">
      <c r="A122" s="114">
        <v>45879</v>
      </c>
      <c r="B122" s="115" t="s">
        <v>34</v>
      </c>
      <c r="C122" s="116" t="str">
        <f>IF($B122="","",IFERROR(INDEX(账户银行,MATCH($B122,账户名,0)),""))</f>
        <v>现金</v>
      </c>
      <c r="D122" s="116" t="str">
        <f>IF($B122="","",IFERROR(INDEX(账户币种,MATCH($B122,账户名,0)),""))</f>
        <v>UZS</v>
      </c>
      <c r="E122" s="117" t="s">
        <v>38</v>
      </c>
      <c r="F122" s="116" t="str">
        <f>IF($E122="","",IFERROR(INDEX(类别属性,MATCH($E122,类别表,0)),""))</f>
        <v>支出</v>
      </c>
      <c r="G122" s="118" t="s">
        <v>169</v>
      </c>
      <c r="H122" s="119"/>
      <c r="I122" s="119">
        <v>400000</v>
      </c>
      <c r="J122" s="120"/>
      <c r="K122" s="125">
        <f>IF(OR($A122="",$B122=""),"",IF($J122&lt;&gt;"",$J122,IF($D122=本位币,1,IFERROR(LOOKUP(2,1/((汇率月份&lt;=$A122)*(INDEX(记账汇率区,0,MATCH($D122,汇率币种头,0))&lt;&gt;"")),INDEX(记账汇率区,0,MATCH($D122,汇率币种头,0))),""))))</f>
        <v>1</v>
      </c>
      <c r="L122" s="123">
        <f t="shared" si="2"/>
        <v>-400000</v>
      </c>
      <c r="M122" s="123">
        <f t="shared" si="3"/>
        <v>-400000</v>
      </c>
      <c r="N122" s="123">
        <f>IF($B122="","",ROUND(SUMIF(账户名,$B122,账户期初)+SUMIFS($L$6:L122,$B$6:B122,$B122),2))</f>
        <v>113846000</v>
      </c>
      <c r="O122" s="123">
        <f>IF($B122="","",IFERROR(ROUND(INDEX(账户期初本位,MATCH($B122,账户名,0))+SUMIFS($M$6:M122,$B$6:B122,$B122),2),""))</f>
        <v>113846000</v>
      </c>
      <c r="P122" s="117" t="s">
        <v>26</v>
      </c>
      <c r="Q122" s="115"/>
      <c r="R122" s="115"/>
      <c r="S122" s="124" t="str">
        <f>IF($B122="","",IF(ISNA(MATCH($B122,账户名,0)),"※这个账户不在【参数设置】的账户档案里",IF($A122="","※没填日期，这一笔不会进任何月份的报表",IF(OR($A122&lt;起始月份,$A122&gt;EOMONTH(起始月份,15)),"△不在本账期（"&amp;TEXT(起始月份,"yyyy-mm")&amp;" ~ "&amp;TEXT(EOMONTH(起始月份,15),"yyyy-mm")&amp;"）内，报表里看不到",IF(AND($H122&lt;&gt;"",$I122&lt;&gt;""),"※收入和支出不能同时填",IF(AND(N($H122)=0,N($I122)=0),IF(ISNUMBER(SEARCH("【待补】",$R122&amp;"")),"△源数据不全（源表缺金额），请补充","※收入和支出都没填"),IF($E122="","※没填收支类别，分类报表会漏掉这一笔",IF(ISNA(MATCH($E122,类别表,0)),"※收支类别不在【参数设置】的清单里",IF($K122="","△"&amp;$D122&amp;" 还没填汇率，去【月度汇率】补上就自动算了",IF(ISNUMBER(SEARCH("【待补】",$R122&amp;"")),"△源数据不全（源表缺摘要或用途），请补充",IF(AND($F122="内部转账",$Q122=""),"△内部转账建议在「往来单位」写上对方账户",IF($N122&lt;0,"△这一笔之后该账户余额成负数了，核一下",""))))))))))))</f>
        <v/>
      </c>
    </row>
    <row r="123" ht="33" spans="1:19">
      <c r="A123" s="114">
        <v>45879</v>
      </c>
      <c r="B123" s="115" t="s">
        <v>34</v>
      </c>
      <c r="C123" s="116" t="str">
        <f>IF($B123="","",IFERROR(INDEX(账户银行,MATCH($B123,账户名,0)),""))</f>
        <v>现金</v>
      </c>
      <c r="D123" s="116" t="str">
        <f>IF($B123="","",IFERROR(INDEX(账户币种,MATCH($B123,账户名,0)),""))</f>
        <v>UZS</v>
      </c>
      <c r="E123" s="117" t="s">
        <v>21</v>
      </c>
      <c r="F123" s="116" t="str">
        <f>IF($E123="","",IFERROR(INDEX(类别属性,MATCH($E123,类别表,0)),""))</f>
        <v>支出</v>
      </c>
      <c r="G123" s="118" t="s">
        <v>170</v>
      </c>
      <c r="H123" s="119"/>
      <c r="I123" s="119">
        <v>14000000</v>
      </c>
      <c r="J123" s="120"/>
      <c r="K123" s="125">
        <f>IF(OR($A123="",$B123=""),"",IF($J123&lt;&gt;"",$J123,IF($D123=本位币,1,IFERROR(LOOKUP(2,1/((汇率月份&lt;=$A123)*(INDEX(记账汇率区,0,MATCH($D123,汇率币种头,0))&lt;&gt;"")),INDEX(记账汇率区,0,MATCH($D123,汇率币种头,0))),""))))</f>
        <v>1</v>
      </c>
      <c r="L123" s="123">
        <f t="shared" si="2"/>
        <v>-14000000</v>
      </c>
      <c r="M123" s="123">
        <f t="shared" si="3"/>
        <v>-14000000</v>
      </c>
      <c r="N123" s="123">
        <f>IF($B123="","",ROUND(SUMIF(账户名,$B123,账户期初)+SUMIFS($L$6:L123,$B$6:B123,$B123),2))</f>
        <v>99846000</v>
      </c>
      <c r="O123" s="123">
        <f>IF($B123="","",IFERROR(ROUND(INDEX(账户期初本位,MATCH($B123,账户名,0))+SUMIFS($M$6:M123,$B$6:B123,$B123),2),""))</f>
        <v>99846000</v>
      </c>
      <c r="P123" s="117" t="s">
        <v>23</v>
      </c>
      <c r="Q123" s="115"/>
      <c r="R123" s="115"/>
      <c r="S123" s="124" t="str">
        <f>IF($B123="","",IF(ISNA(MATCH($B123,账户名,0)),"※这个账户不在【参数设置】的账户档案里",IF($A123="","※没填日期，这一笔不会进任何月份的报表",IF(OR($A123&lt;起始月份,$A123&gt;EOMONTH(起始月份,15)),"△不在本账期（"&amp;TEXT(起始月份,"yyyy-mm")&amp;" ~ "&amp;TEXT(EOMONTH(起始月份,15),"yyyy-mm")&amp;"）内，报表里看不到",IF(AND($H123&lt;&gt;"",$I123&lt;&gt;""),"※收入和支出不能同时填",IF(AND(N($H123)=0,N($I123)=0),IF(ISNUMBER(SEARCH("【待补】",$R123&amp;"")),"△源数据不全（源表缺金额），请补充","※收入和支出都没填"),IF($E123="","※没填收支类别，分类报表会漏掉这一笔",IF(ISNA(MATCH($E123,类别表,0)),"※收支类别不在【参数设置】的清单里",IF($K123="","△"&amp;$D123&amp;" 还没填汇率，去【月度汇率】补上就自动算了",IF(ISNUMBER(SEARCH("【待补】",$R123&amp;"")),"△源数据不全（源表缺摘要或用途），请补充",IF(AND($F123="内部转账",$Q123=""),"△内部转账建议在「往来单位」写上对方账户",IF($N123&lt;0,"△这一笔之后该账户余额成负数了，核一下",""))))))))))))</f>
        <v/>
      </c>
    </row>
    <row r="124" ht="16.5" spans="1:19">
      <c r="A124" s="114">
        <v>45880</v>
      </c>
      <c r="B124" s="115" t="s">
        <v>34</v>
      </c>
      <c r="C124" s="116" t="str">
        <f>IF($B124="","",IFERROR(INDEX(账户银行,MATCH($B124,账户名,0)),""))</f>
        <v>现金</v>
      </c>
      <c r="D124" s="116" t="str">
        <f>IF($B124="","",IFERROR(INDEX(账户币种,MATCH($B124,账户名,0)),""))</f>
        <v>UZS</v>
      </c>
      <c r="E124" s="117" t="s">
        <v>27</v>
      </c>
      <c r="F124" s="116" t="str">
        <f>IF($E124="","",IFERROR(INDEX(类别属性,MATCH($E124,类别表,0)),""))</f>
        <v>支出</v>
      </c>
      <c r="G124" s="118" t="s">
        <v>171</v>
      </c>
      <c r="H124" s="119"/>
      <c r="I124" s="119">
        <v>585000</v>
      </c>
      <c r="J124" s="120"/>
      <c r="K124" s="125">
        <f>IF(OR($A124="",$B124=""),"",IF($J124&lt;&gt;"",$J124,IF($D124=本位币,1,IFERROR(LOOKUP(2,1/((汇率月份&lt;=$A124)*(INDEX(记账汇率区,0,MATCH($D124,汇率币种头,0))&lt;&gt;"")),INDEX(记账汇率区,0,MATCH($D124,汇率币种头,0))),""))))</f>
        <v>1</v>
      </c>
      <c r="L124" s="123">
        <f t="shared" si="2"/>
        <v>-585000</v>
      </c>
      <c r="M124" s="123">
        <f t="shared" si="3"/>
        <v>-585000</v>
      </c>
      <c r="N124" s="123">
        <f>IF($B124="","",ROUND(SUMIF(账户名,$B124,账户期初)+SUMIFS($L$6:L124,$B$6:B124,$B124),2))</f>
        <v>99261000</v>
      </c>
      <c r="O124" s="123">
        <f>IF($B124="","",IFERROR(ROUND(INDEX(账户期初本位,MATCH($B124,账户名,0))+SUMIFS($M$6:M124,$B$6:B124,$B124),2),""))</f>
        <v>99261000</v>
      </c>
      <c r="P124" s="117" t="s">
        <v>26</v>
      </c>
      <c r="Q124" s="115" t="s">
        <v>172</v>
      </c>
      <c r="R124" s="115"/>
      <c r="S124" s="124" t="str">
        <f>IF($B124="","",IF(ISNA(MATCH($B124,账户名,0)),"※这个账户不在【参数设置】的账户档案里",IF($A124="","※没填日期，这一笔不会进任何月份的报表",IF(OR($A124&lt;起始月份,$A124&gt;EOMONTH(起始月份,15)),"△不在本账期（"&amp;TEXT(起始月份,"yyyy-mm")&amp;" ~ "&amp;TEXT(EOMONTH(起始月份,15),"yyyy-mm")&amp;"）内，报表里看不到",IF(AND($H124&lt;&gt;"",$I124&lt;&gt;""),"※收入和支出不能同时填",IF(AND(N($H124)=0,N($I124)=0),IF(ISNUMBER(SEARCH("【待补】",$R124&amp;"")),"△源数据不全（源表缺金额），请补充","※收入和支出都没填"),IF($E124="","※没填收支类别，分类报表会漏掉这一笔",IF(ISNA(MATCH($E124,类别表,0)),"※收支类别不在【参数设置】的清单里",IF($K124="","△"&amp;$D124&amp;" 还没填汇率，去【月度汇率】补上就自动算了",IF(ISNUMBER(SEARCH("【待补】",$R124&amp;"")),"△源数据不全（源表缺摘要或用途），请补充",IF(AND($F124="内部转账",$Q124=""),"△内部转账建议在「往来单位」写上对方账户",IF($N124&lt;0,"△这一笔之后该账户余额成负数了，核一下",""))))))))))))</f>
        <v/>
      </c>
    </row>
    <row r="125" ht="16.5" spans="1:19">
      <c r="A125" s="114">
        <v>45880</v>
      </c>
      <c r="B125" s="115" t="s">
        <v>34</v>
      </c>
      <c r="C125" s="116" t="str">
        <f>IF($B125="","",IFERROR(INDEX(账户银行,MATCH($B125,账户名,0)),""))</f>
        <v>现金</v>
      </c>
      <c r="D125" s="116" t="str">
        <f>IF($B125="","",IFERROR(INDEX(账户币种,MATCH($B125,账户名,0)),""))</f>
        <v>UZS</v>
      </c>
      <c r="E125" s="117" t="s">
        <v>44</v>
      </c>
      <c r="F125" s="116" t="str">
        <f>IF($E125="","",IFERROR(INDEX(类别属性,MATCH($E125,类别表,0)),""))</f>
        <v>支出</v>
      </c>
      <c r="G125" s="118" t="s">
        <v>173</v>
      </c>
      <c r="H125" s="119"/>
      <c r="I125" s="119">
        <v>30000</v>
      </c>
      <c r="J125" s="120"/>
      <c r="K125" s="125">
        <f>IF(OR($A125="",$B125=""),"",IF($J125&lt;&gt;"",$J125,IF($D125=本位币,1,IFERROR(LOOKUP(2,1/((汇率月份&lt;=$A125)*(INDEX(记账汇率区,0,MATCH($D125,汇率币种头,0))&lt;&gt;"")),INDEX(记账汇率区,0,MATCH($D125,汇率币种头,0))),""))))</f>
        <v>1</v>
      </c>
      <c r="L125" s="123">
        <f t="shared" si="2"/>
        <v>-30000</v>
      </c>
      <c r="M125" s="123">
        <f t="shared" si="3"/>
        <v>-30000</v>
      </c>
      <c r="N125" s="123">
        <f>IF($B125="","",ROUND(SUMIF(账户名,$B125,账户期初)+SUMIFS($L$6:L125,$B$6:B125,$B125),2))</f>
        <v>99231000</v>
      </c>
      <c r="O125" s="123">
        <f>IF($B125="","",IFERROR(ROUND(INDEX(账户期初本位,MATCH($B125,账户名,0))+SUMIFS($M$6:M125,$B$6:B125,$B125),2),""))</f>
        <v>99231000</v>
      </c>
      <c r="P125" s="117" t="s">
        <v>26</v>
      </c>
      <c r="Q125" s="115"/>
      <c r="R125" s="115"/>
      <c r="S125" s="124" t="str">
        <f>IF($B125="","",IF(ISNA(MATCH($B125,账户名,0)),"※这个账户不在【参数设置】的账户档案里",IF($A125="","※没填日期，这一笔不会进任何月份的报表",IF(OR($A125&lt;起始月份,$A125&gt;EOMONTH(起始月份,15)),"△不在本账期（"&amp;TEXT(起始月份,"yyyy-mm")&amp;" ~ "&amp;TEXT(EOMONTH(起始月份,15),"yyyy-mm")&amp;"）内，报表里看不到",IF(AND($H125&lt;&gt;"",$I125&lt;&gt;""),"※收入和支出不能同时填",IF(AND(N($H125)=0,N($I125)=0),IF(ISNUMBER(SEARCH("【待补】",$R125&amp;"")),"△源数据不全（源表缺金额），请补充","※收入和支出都没填"),IF($E125="","※没填收支类别，分类报表会漏掉这一笔",IF(ISNA(MATCH($E125,类别表,0)),"※收支类别不在【参数设置】的清单里",IF($K125="","△"&amp;$D125&amp;" 还没填汇率，去【月度汇率】补上就自动算了",IF(ISNUMBER(SEARCH("【待补】",$R125&amp;"")),"△源数据不全（源表缺摘要或用途），请补充",IF(AND($F125="内部转账",$Q125=""),"△内部转账建议在「往来单位」写上对方账户",IF($N125&lt;0,"△这一笔之后该账户余额成负数了，核一下",""))))))))))))</f>
        <v/>
      </c>
    </row>
    <row r="126" ht="49.5" spans="1:19">
      <c r="A126" s="114">
        <v>45880</v>
      </c>
      <c r="B126" s="115" t="s">
        <v>34</v>
      </c>
      <c r="C126" s="116" t="str">
        <f>IF($B126="","",IFERROR(INDEX(账户银行,MATCH($B126,账户名,0)),""))</f>
        <v>现金</v>
      </c>
      <c r="D126" s="116" t="str">
        <f>IF($B126="","",IFERROR(INDEX(账户币种,MATCH($B126,账户名,0)),""))</f>
        <v>UZS</v>
      </c>
      <c r="E126" s="117" t="s">
        <v>95</v>
      </c>
      <c r="F126" s="116" t="str">
        <f>IF($E126="","",IFERROR(INDEX(类别属性,MATCH($E126,类别表,0)),""))</f>
        <v>支出</v>
      </c>
      <c r="G126" s="118" t="s">
        <v>174</v>
      </c>
      <c r="H126" s="119"/>
      <c r="I126" s="119">
        <v>9130000</v>
      </c>
      <c r="J126" s="120"/>
      <c r="K126" s="125">
        <f>IF(OR($A126="",$B126=""),"",IF($J126&lt;&gt;"",$J126,IF($D126=本位币,1,IFERROR(LOOKUP(2,1/((汇率月份&lt;=$A126)*(INDEX(记账汇率区,0,MATCH($D126,汇率币种头,0))&lt;&gt;"")),INDEX(记账汇率区,0,MATCH($D126,汇率币种头,0))),""))))</f>
        <v>1</v>
      </c>
      <c r="L126" s="123">
        <f t="shared" si="2"/>
        <v>-9130000</v>
      </c>
      <c r="M126" s="123">
        <f t="shared" si="3"/>
        <v>-9130000</v>
      </c>
      <c r="N126" s="123">
        <f>IF($B126="","",ROUND(SUMIF(账户名,$B126,账户期初)+SUMIFS($L$6:L126,$B$6:B126,$B126),2))</f>
        <v>90101000</v>
      </c>
      <c r="O126" s="123">
        <f>IF($B126="","",IFERROR(ROUND(INDEX(账户期初本位,MATCH($B126,账户名,0))+SUMIFS($M$6:M126,$B$6:B126,$B126),2),""))</f>
        <v>90101000</v>
      </c>
      <c r="P126" s="117" t="s">
        <v>97</v>
      </c>
      <c r="Q126" s="115" t="s">
        <v>175</v>
      </c>
      <c r="R126" s="115"/>
      <c r="S126" s="124" t="str">
        <f>IF($B126="","",IF(ISNA(MATCH($B126,账户名,0)),"※这个账户不在【参数设置】的账户档案里",IF($A126="","※没填日期，这一笔不会进任何月份的报表",IF(OR($A126&lt;起始月份,$A126&gt;EOMONTH(起始月份,15)),"△不在本账期（"&amp;TEXT(起始月份,"yyyy-mm")&amp;" ~ "&amp;TEXT(EOMONTH(起始月份,15),"yyyy-mm")&amp;"）内，报表里看不到",IF(AND($H126&lt;&gt;"",$I126&lt;&gt;""),"※收入和支出不能同时填",IF(AND(N($H126)=0,N($I126)=0),IF(ISNUMBER(SEARCH("【待补】",$R126&amp;"")),"△源数据不全（源表缺金额），请补充","※收入和支出都没填"),IF($E126="","※没填收支类别，分类报表会漏掉这一笔",IF(ISNA(MATCH($E126,类别表,0)),"※收支类别不在【参数设置】的清单里",IF($K126="","△"&amp;$D126&amp;" 还没填汇率，去【月度汇率】补上就自动算了",IF(ISNUMBER(SEARCH("【待补】",$R126&amp;"")),"△源数据不全（源表缺摘要或用途），请补充",IF(AND($F126="内部转账",$Q126=""),"△内部转账建议在「往来单位」写上对方账户",IF($N126&lt;0,"△这一笔之后该账户余额成负数了，核一下",""))))))))))))</f>
        <v/>
      </c>
    </row>
    <row r="127" ht="49.5" spans="1:19">
      <c r="A127" s="114">
        <v>45880</v>
      </c>
      <c r="B127" s="115" t="s">
        <v>34</v>
      </c>
      <c r="C127" s="116" t="str">
        <f>IF($B127="","",IFERROR(INDEX(账户银行,MATCH($B127,账户名,0)),""))</f>
        <v>现金</v>
      </c>
      <c r="D127" s="116" t="str">
        <f>IF($B127="","",IFERROR(INDEX(账户币种,MATCH($B127,账户名,0)),""))</f>
        <v>UZS</v>
      </c>
      <c r="E127" s="117" t="s">
        <v>62</v>
      </c>
      <c r="F127" s="116" t="str">
        <f>IF($E127="","",IFERROR(INDEX(类别属性,MATCH($E127,类别表,0)),""))</f>
        <v>支出</v>
      </c>
      <c r="G127" s="118" t="s">
        <v>176</v>
      </c>
      <c r="H127" s="119"/>
      <c r="I127" s="119">
        <v>400000</v>
      </c>
      <c r="J127" s="120"/>
      <c r="K127" s="125">
        <f>IF(OR($A127="",$B127=""),"",IF($J127&lt;&gt;"",$J127,IF($D127=本位币,1,IFERROR(LOOKUP(2,1/((汇率月份&lt;=$A127)*(INDEX(记账汇率区,0,MATCH($D127,汇率币种头,0))&lt;&gt;"")),INDEX(记账汇率区,0,MATCH($D127,汇率币种头,0))),""))))</f>
        <v>1</v>
      </c>
      <c r="L127" s="123">
        <f t="shared" si="2"/>
        <v>-400000</v>
      </c>
      <c r="M127" s="123">
        <f t="shared" si="3"/>
        <v>-400000</v>
      </c>
      <c r="N127" s="123">
        <f>IF($B127="","",ROUND(SUMIF(账户名,$B127,账户期初)+SUMIFS($L$6:L127,$B$6:B127,$B127),2))</f>
        <v>89701000</v>
      </c>
      <c r="O127" s="123">
        <f>IF($B127="","",IFERROR(ROUND(INDEX(账户期初本位,MATCH($B127,账户名,0))+SUMIFS($M$6:M127,$B$6:B127,$B127),2),""))</f>
        <v>89701000</v>
      </c>
      <c r="P127" s="117" t="s">
        <v>26</v>
      </c>
      <c r="Q127" s="115" t="s">
        <v>129</v>
      </c>
      <c r="R127" s="115"/>
      <c r="S127" s="124" t="str">
        <f>IF($B127="","",IF(ISNA(MATCH($B127,账户名,0)),"※这个账户不在【参数设置】的账户档案里",IF($A127="","※没填日期，这一笔不会进任何月份的报表",IF(OR($A127&lt;起始月份,$A127&gt;EOMONTH(起始月份,15)),"△不在本账期（"&amp;TEXT(起始月份,"yyyy-mm")&amp;" ~ "&amp;TEXT(EOMONTH(起始月份,15),"yyyy-mm")&amp;"）内，报表里看不到",IF(AND($H127&lt;&gt;"",$I127&lt;&gt;""),"※收入和支出不能同时填",IF(AND(N($H127)=0,N($I127)=0),IF(ISNUMBER(SEARCH("【待补】",$R127&amp;"")),"△源数据不全（源表缺金额），请补充","※收入和支出都没填"),IF($E127="","※没填收支类别，分类报表会漏掉这一笔",IF(ISNA(MATCH($E127,类别表,0)),"※收支类别不在【参数设置】的清单里",IF($K127="","△"&amp;$D127&amp;" 还没填汇率，去【月度汇率】补上就自动算了",IF(ISNUMBER(SEARCH("【待补】",$R127&amp;"")),"△源数据不全（源表缺摘要或用途），请补充",IF(AND($F127="内部转账",$Q127=""),"△内部转账建议在「往来单位」写上对方账户",IF($N127&lt;0,"△这一笔之后该账户余额成负数了，核一下",""))))))))))))</f>
        <v/>
      </c>
    </row>
    <row r="128" ht="33" spans="1:19">
      <c r="A128" s="114">
        <v>45880</v>
      </c>
      <c r="B128" s="115" t="s">
        <v>34</v>
      </c>
      <c r="C128" s="116" t="str">
        <f>IF($B128="","",IFERROR(INDEX(账户银行,MATCH($B128,账户名,0)),""))</f>
        <v>现金</v>
      </c>
      <c r="D128" s="116" t="str">
        <f>IF($B128="","",IFERROR(INDEX(账户币种,MATCH($B128,账户名,0)),""))</f>
        <v>UZS</v>
      </c>
      <c r="E128" s="117" t="s">
        <v>38</v>
      </c>
      <c r="F128" s="116" t="str">
        <f>IF($E128="","",IFERROR(INDEX(类别属性,MATCH($E128,类别表,0)),""))</f>
        <v>支出</v>
      </c>
      <c r="G128" s="118" t="s">
        <v>177</v>
      </c>
      <c r="H128" s="119"/>
      <c r="I128" s="119">
        <v>15200000</v>
      </c>
      <c r="J128" s="120"/>
      <c r="K128" s="125">
        <f>IF(OR($A128="",$B128=""),"",IF($J128&lt;&gt;"",$J128,IF($D128=本位币,1,IFERROR(LOOKUP(2,1/((汇率月份&lt;=$A128)*(INDEX(记账汇率区,0,MATCH($D128,汇率币种头,0))&lt;&gt;"")),INDEX(记账汇率区,0,MATCH($D128,汇率币种头,0))),""))))</f>
        <v>1</v>
      </c>
      <c r="L128" s="123">
        <f t="shared" si="2"/>
        <v>-15200000</v>
      </c>
      <c r="M128" s="123">
        <f t="shared" si="3"/>
        <v>-15200000</v>
      </c>
      <c r="N128" s="123">
        <f>IF($B128="","",ROUND(SUMIF(账户名,$B128,账户期初)+SUMIFS($L$6:L128,$B$6:B128,$B128),2))</f>
        <v>74501000</v>
      </c>
      <c r="O128" s="123">
        <f>IF($B128="","",IFERROR(ROUND(INDEX(账户期初本位,MATCH($B128,账户名,0))+SUMIFS($M$6:M128,$B$6:B128,$B128),2),""))</f>
        <v>74501000</v>
      </c>
      <c r="P128" s="117" t="s">
        <v>26</v>
      </c>
      <c r="Q128" s="115"/>
      <c r="R128" s="115"/>
      <c r="S128" s="124" t="str">
        <f>IF($B128="","",IF(ISNA(MATCH($B128,账户名,0)),"※这个账户不在【参数设置】的账户档案里",IF($A128="","※没填日期，这一笔不会进任何月份的报表",IF(OR($A128&lt;起始月份,$A128&gt;EOMONTH(起始月份,15)),"△不在本账期（"&amp;TEXT(起始月份,"yyyy-mm")&amp;" ~ "&amp;TEXT(EOMONTH(起始月份,15),"yyyy-mm")&amp;"）内，报表里看不到",IF(AND($H128&lt;&gt;"",$I128&lt;&gt;""),"※收入和支出不能同时填",IF(AND(N($H128)=0,N($I128)=0),IF(ISNUMBER(SEARCH("【待补】",$R128&amp;"")),"△源数据不全（源表缺金额），请补充","※收入和支出都没填"),IF($E128="","※没填收支类别，分类报表会漏掉这一笔",IF(ISNA(MATCH($E128,类别表,0)),"※收支类别不在【参数设置】的清单里",IF($K128="","△"&amp;$D128&amp;" 还没填汇率，去【月度汇率】补上就自动算了",IF(ISNUMBER(SEARCH("【待补】",$R128&amp;"")),"△源数据不全（源表缺摘要或用途），请补充",IF(AND($F128="内部转账",$Q128=""),"△内部转账建议在「往来单位」写上对方账户",IF($N128&lt;0,"△这一笔之后该账户余额成负数了，核一下",""))))))))))))</f>
        <v/>
      </c>
    </row>
    <row r="129" ht="16.5" spans="1:19">
      <c r="A129" s="114">
        <v>45880</v>
      </c>
      <c r="B129" s="115" t="s">
        <v>34</v>
      </c>
      <c r="C129" s="116" t="str">
        <f>IF($B129="","",IFERROR(INDEX(账户银行,MATCH($B129,账户名,0)),""))</f>
        <v>现金</v>
      </c>
      <c r="D129" s="116" t="str">
        <f>IF($B129="","",IFERROR(INDEX(账户币种,MATCH($B129,账户名,0)),""))</f>
        <v>UZS</v>
      </c>
      <c r="E129" s="117" t="s">
        <v>38</v>
      </c>
      <c r="F129" s="116" t="str">
        <f>IF($E129="","",IFERROR(INDEX(类别属性,MATCH($E129,类别表,0)),""))</f>
        <v>支出</v>
      </c>
      <c r="G129" s="118" t="s">
        <v>178</v>
      </c>
      <c r="H129" s="119"/>
      <c r="I129" s="119">
        <v>70000</v>
      </c>
      <c r="J129" s="120"/>
      <c r="K129" s="125">
        <f>IF(OR($A129="",$B129=""),"",IF($J129&lt;&gt;"",$J129,IF($D129=本位币,1,IFERROR(LOOKUP(2,1/((汇率月份&lt;=$A129)*(INDEX(记账汇率区,0,MATCH($D129,汇率币种头,0))&lt;&gt;"")),INDEX(记账汇率区,0,MATCH($D129,汇率币种头,0))),""))))</f>
        <v>1</v>
      </c>
      <c r="L129" s="123">
        <f t="shared" si="2"/>
        <v>-70000</v>
      </c>
      <c r="M129" s="123">
        <f t="shared" si="3"/>
        <v>-70000</v>
      </c>
      <c r="N129" s="123">
        <f>IF($B129="","",ROUND(SUMIF(账户名,$B129,账户期初)+SUMIFS($L$6:L129,$B$6:B129,$B129),2))</f>
        <v>74431000</v>
      </c>
      <c r="O129" s="123">
        <f>IF($B129="","",IFERROR(ROUND(INDEX(账户期初本位,MATCH($B129,账户名,0))+SUMIFS($M$6:M129,$B$6:B129,$B129),2),""))</f>
        <v>74431000</v>
      </c>
      <c r="P129" s="117" t="s">
        <v>26</v>
      </c>
      <c r="Q129" s="115"/>
      <c r="R129" s="115"/>
      <c r="S129" s="124" t="str">
        <f>IF($B129="","",IF(ISNA(MATCH($B129,账户名,0)),"※这个账户不在【参数设置】的账户档案里",IF($A129="","※没填日期，这一笔不会进任何月份的报表",IF(OR($A129&lt;起始月份,$A129&gt;EOMONTH(起始月份,15)),"△不在本账期（"&amp;TEXT(起始月份,"yyyy-mm")&amp;" ~ "&amp;TEXT(EOMONTH(起始月份,15),"yyyy-mm")&amp;"）内，报表里看不到",IF(AND($H129&lt;&gt;"",$I129&lt;&gt;""),"※收入和支出不能同时填",IF(AND(N($H129)=0,N($I129)=0),IF(ISNUMBER(SEARCH("【待补】",$R129&amp;"")),"△源数据不全（源表缺金额），请补充","※收入和支出都没填"),IF($E129="","※没填收支类别，分类报表会漏掉这一笔",IF(ISNA(MATCH($E129,类别表,0)),"※收支类别不在【参数设置】的清单里",IF($K129="","△"&amp;$D129&amp;" 还没填汇率，去【月度汇率】补上就自动算了",IF(ISNUMBER(SEARCH("【待补】",$R129&amp;"")),"△源数据不全（源表缺摘要或用途），请补充",IF(AND($F129="内部转账",$Q129=""),"△内部转账建议在「往来单位」写上对方账户",IF($N129&lt;0,"△这一笔之后该账户余额成负数了，核一下",""))))))))))))</f>
        <v/>
      </c>
    </row>
    <row r="130" ht="33" spans="1:19">
      <c r="A130" s="114">
        <v>45881</v>
      </c>
      <c r="B130" s="115" t="s">
        <v>20</v>
      </c>
      <c r="C130" s="116" t="str">
        <f>IF($B130="","",IFERROR(INDEX(账户银行,MATCH($B130,账户名,0)),""))</f>
        <v>现金</v>
      </c>
      <c r="D130" s="116" t="str">
        <f>IF($B130="","",IFERROR(INDEX(账户币种,MATCH($B130,账户名,0)),""))</f>
        <v>CNY</v>
      </c>
      <c r="E130" s="117" t="s">
        <v>24</v>
      </c>
      <c r="F130" s="116" t="str">
        <f>IF($E130="","",IFERROR(INDEX(类别属性,MATCH($E130,类别表,0)),""))</f>
        <v>支出</v>
      </c>
      <c r="G130" s="118" t="s">
        <v>67</v>
      </c>
      <c r="H130" s="119"/>
      <c r="I130" s="119">
        <v>49160</v>
      </c>
      <c r="J130" s="120"/>
      <c r="K130" s="121">
        <f>IF(OR($A130="",$B130=""),"",IF($J130&lt;&gt;"",$J130,IF($D130=本位币,1,IFERROR(LOOKUP(2,1/((汇率月份&lt;=$A130)*(INDEX(记账汇率区,0,MATCH($D130,汇率币种头,0))&lt;&gt;"")),INDEX(记账汇率区,0,MATCH($D130,汇率币种头,0))),""))))</f>
        <v>1735</v>
      </c>
      <c r="L130" s="122">
        <f t="shared" si="2"/>
        <v>-49160</v>
      </c>
      <c r="M130" s="123">
        <f t="shared" si="3"/>
        <v>-85292600</v>
      </c>
      <c r="N130" s="122">
        <f>IF($B130="","",ROUND(SUMIF(账户名,$B130,账户期初)+SUMIFS($L$6:L130,$B$6:B130,$B130),2))</f>
        <v>3548115</v>
      </c>
      <c r="O130" s="123">
        <f>IF($B130="","",IFERROR(ROUND(INDEX(账户期初本位,MATCH($B130,账户名,0))+SUMIFS($M$6:M130,$B$6:B130,$B130),2),""))</f>
        <v>5973339696</v>
      </c>
      <c r="P130" s="117" t="s">
        <v>26</v>
      </c>
      <c r="Q130" s="115" t="s">
        <v>68</v>
      </c>
      <c r="R130" s="115"/>
      <c r="S130" s="124" t="str">
        <f>IF($B130="","",IF(ISNA(MATCH($B130,账户名,0)),"※这个账户不在【参数设置】的账户档案里",IF($A130="","※没填日期，这一笔不会进任何月份的报表",IF(OR($A130&lt;起始月份,$A130&gt;EOMONTH(起始月份,15)),"△不在本账期（"&amp;TEXT(起始月份,"yyyy-mm")&amp;" ~ "&amp;TEXT(EOMONTH(起始月份,15),"yyyy-mm")&amp;"）内，报表里看不到",IF(AND($H130&lt;&gt;"",$I130&lt;&gt;""),"※收入和支出不能同时填",IF(AND(N($H130)=0,N($I130)=0),IF(ISNUMBER(SEARCH("【待补】",$R130&amp;"")),"△源数据不全（源表缺金额），请补充","※收入和支出都没填"),IF($E130="","※没填收支类别，分类报表会漏掉这一笔",IF(ISNA(MATCH($E130,类别表,0)),"※收支类别不在【参数设置】的清单里",IF($K130="","△"&amp;$D130&amp;" 还没填汇率，去【月度汇率】补上就自动算了",IF(ISNUMBER(SEARCH("【待补】",$R130&amp;"")),"△源数据不全（源表缺摘要或用途），请补充",IF(AND($F130="内部转账",$Q130=""),"△内部转账建议在「往来单位」写上对方账户",IF($N130&lt;0,"△这一笔之后该账户余额成负数了，核一下",""))))))))))))</f>
        <v/>
      </c>
    </row>
    <row r="131" ht="33" spans="1:19">
      <c r="A131" s="114">
        <v>45881</v>
      </c>
      <c r="B131" s="115" t="s">
        <v>30</v>
      </c>
      <c r="C131" s="116" t="str">
        <f>IF($B131="","",IFERROR(INDEX(账户银行,MATCH($B131,账户名,0)),""))</f>
        <v>现金</v>
      </c>
      <c r="D131" s="116" t="str">
        <f>IF($B131="","",IFERROR(INDEX(账户币种,MATCH($B131,账户名,0)),""))</f>
        <v>USD</v>
      </c>
      <c r="E131" s="117" t="s">
        <v>41</v>
      </c>
      <c r="F131" s="116" t="str">
        <f>IF($E131="","",IFERROR(INDEX(类别属性,MATCH($E131,类别表,0)),""))</f>
        <v>内部转账</v>
      </c>
      <c r="G131" s="118" t="s">
        <v>179</v>
      </c>
      <c r="H131" s="119"/>
      <c r="I131" s="119">
        <v>3000</v>
      </c>
      <c r="J131" s="120"/>
      <c r="K131" s="125">
        <f>IF(OR($A131="",$B131=""),"",IF($J131&lt;&gt;"",$J131,IF($D131=本位币,1,IFERROR(LOOKUP(2,1/((汇率月份&lt;=$A131)*(INDEX(记账汇率区,0,MATCH($D131,汇率币种头,0))&lt;&gt;"")),INDEX(记账汇率区,0,MATCH($D131,汇率币种头,0))),""))))</f>
        <v>12450</v>
      </c>
      <c r="L131" s="123">
        <f t="shared" si="2"/>
        <v>-3000</v>
      </c>
      <c r="M131" s="123">
        <f t="shared" si="3"/>
        <v>-37350000</v>
      </c>
      <c r="N131" s="123">
        <f>IF($B131="","",ROUND(SUMIF(账户名,$B131,账户期初)+SUMIFS($L$6:L131,$B$6:B131,$B131),2))</f>
        <v>18450</v>
      </c>
      <c r="O131" s="123">
        <f>IF($B131="","",IFERROR(ROUND(INDEX(账户期初本位,MATCH($B131,账户名,0))+SUMIFS($M$6:M131,$B$6:B131,$B131),2),""))</f>
        <v>229702500</v>
      </c>
      <c r="P131" s="117" t="s">
        <v>43</v>
      </c>
      <c r="Q131" s="115"/>
      <c r="R131" s="115"/>
      <c r="S131" s="124" t="str">
        <f>IF($B131="","",IF(ISNA(MATCH($B131,账户名,0)),"※这个账户不在【参数设置】的账户档案里",IF($A131="","※没填日期，这一笔不会进任何月份的报表",IF(OR($A131&lt;起始月份,$A131&gt;EOMONTH(起始月份,15)),"△不在本账期（"&amp;TEXT(起始月份,"yyyy-mm")&amp;" ~ "&amp;TEXT(EOMONTH(起始月份,15),"yyyy-mm")&amp;"）内，报表里看不到",IF(AND($H131&lt;&gt;"",$I131&lt;&gt;""),"※收入和支出不能同时填",IF(AND(N($H131)=0,N($I131)=0),IF(ISNUMBER(SEARCH("【待补】",$R131&amp;"")),"△源数据不全（源表缺金额），请补充","※收入和支出都没填"),IF($E131="","※没填收支类别，分类报表会漏掉这一笔",IF(ISNA(MATCH($E131,类别表,0)),"※收支类别不在【参数设置】的清单里",IF($K131="","△"&amp;$D131&amp;" 还没填汇率，去【月度汇率】补上就自动算了",IF(ISNUMBER(SEARCH("【待补】",$R131&amp;"")),"△源数据不全（源表缺摘要或用途），请补充",IF(AND($F131="内部转账",$Q131=""),"△内部转账建议在「往来单位」写上对方账户",IF($N131&lt;0,"△这一笔之后该账户余额成负数了，核一下",""))))))))))))</f>
        <v>△内部转账建议在「往来单位」写上对方账户</v>
      </c>
    </row>
    <row r="132" ht="33" spans="1:19">
      <c r="A132" s="114">
        <v>45881</v>
      </c>
      <c r="B132" s="115" t="s">
        <v>30</v>
      </c>
      <c r="C132" s="116" t="str">
        <f>IF($B132="","",IFERROR(INDEX(账户银行,MATCH($B132,账户名,0)),""))</f>
        <v>现金</v>
      </c>
      <c r="D132" s="116" t="str">
        <f>IF($B132="","",IFERROR(INDEX(账户币种,MATCH($B132,账户名,0)),""))</f>
        <v>USD</v>
      </c>
      <c r="E132" s="117" t="s">
        <v>31</v>
      </c>
      <c r="F132" s="116" t="str">
        <f>IF($E132="","",IFERROR(INDEX(类别属性,MATCH($E132,类别表,0)),""))</f>
        <v>支出</v>
      </c>
      <c r="G132" s="118" t="s">
        <v>180</v>
      </c>
      <c r="H132" s="119"/>
      <c r="I132" s="119">
        <v>200</v>
      </c>
      <c r="J132" s="120"/>
      <c r="K132" s="125">
        <f>IF(OR($A132="",$B132=""),"",IF($J132&lt;&gt;"",$J132,IF($D132=本位币,1,IFERROR(LOOKUP(2,1/((汇率月份&lt;=$A132)*(INDEX(记账汇率区,0,MATCH($D132,汇率币种头,0))&lt;&gt;"")),INDEX(记账汇率区,0,MATCH($D132,汇率币种头,0))),""))))</f>
        <v>12450</v>
      </c>
      <c r="L132" s="123">
        <f t="shared" si="2"/>
        <v>-200</v>
      </c>
      <c r="M132" s="123">
        <f t="shared" si="3"/>
        <v>-2490000</v>
      </c>
      <c r="N132" s="123">
        <f>IF($B132="","",ROUND(SUMIF(账户名,$B132,账户期初)+SUMIFS($L$6:L132,$B$6:B132,$B132),2))</f>
        <v>18250</v>
      </c>
      <c r="O132" s="123">
        <f>IF($B132="","",IFERROR(ROUND(INDEX(账户期初本位,MATCH($B132,账户名,0))+SUMIFS($M$6:M132,$B$6:B132,$B132),2),""))</f>
        <v>227212500</v>
      </c>
      <c r="P132" s="117" t="s">
        <v>26</v>
      </c>
      <c r="Q132" s="115" t="s">
        <v>129</v>
      </c>
      <c r="R132" s="115"/>
      <c r="S132" s="124" t="str">
        <f>IF($B132="","",IF(ISNA(MATCH($B132,账户名,0)),"※这个账户不在【参数设置】的账户档案里",IF($A132="","※没填日期，这一笔不会进任何月份的报表",IF(OR($A132&lt;起始月份,$A132&gt;EOMONTH(起始月份,15)),"△不在本账期（"&amp;TEXT(起始月份,"yyyy-mm")&amp;" ~ "&amp;TEXT(EOMONTH(起始月份,15),"yyyy-mm")&amp;"）内，报表里看不到",IF(AND($H132&lt;&gt;"",$I132&lt;&gt;""),"※收入和支出不能同时填",IF(AND(N($H132)=0,N($I132)=0),IF(ISNUMBER(SEARCH("【待补】",$R132&amp;"")),"△源数据不全（源表缺金额），请补充","※收入和支出都没填"),IF($E132="","※没填收支类别，分类报表会漏掉这一笔",IF(ISNA(MATCH($E132,类别表,0)),"※收支类别不在【参数设置】的清单里",IF($K132="","△"&amp;$D132&amp;" 还没填汇率，去【月度汇率】补上就自动算了",IF(ISNUMBER(SEARCH("【待补】",$R132&amp;"")),"△源数据不全（源表缺摘要或用途），请补充",IF(AND($F132="内部转账",$Q132=""),"△内部转账建议在「往来单位」写上对方账户",IF($N132&lt;0,"△这一笔之后该账户余额成负数了，核一下",""))))))))))))</f>
        <v/>
      </c>
    </row>
    <row r="133" ht="33" spans="1:19">
      <c r="A133" s="114">
        <v>45881</v>
      </c>
      <c r="B133" s="115" t="s">
        <v>34</v>
      </c>
      <c r="C133" s="116" t="str">
        <f>IF($B133="","",IFERROR(INDEX(账户银行,MATCH($B133,账户名,0)),""))</f>
        <v>现金</v>
      </c>
      <c r="D133" s="116" t="str">
        <f>IF($B133="","",IFERROR(INDEX(账户币种,MATCH($B133,账户名,0)),""))</f>
        <v>UZS</v>
      </c>
      <c r="E133" s="117" t="s">
        <v>41</v>
      </c>
      <c r="F133" s="116" t="str">
        <f>IF($E133="","",IFERROR(INDEX(类别属性,MATCH($E133,类别表,0)),""))</f>
        <v>内部转账</v>
      </c>
      <c r="G133" s="118" t="s">
        <v>179</v>
      </c>
      <c r="H133" s="119">
        <v>37350000</v>
      </c>
      <c r="I133" s="119"/>
      <c r="J133" s="120"/>
      <c r="K133" s="125">
        <f>IF(OR($A133="",$B133=""),"",IF($J133&lt;&gt;"",$J133,IF($D133=本位币,1,IFERROR(LOOKUP(2,1/((汇率月份&lt;=$A133)*(INDEX(记账汇率区,0,MATCH($D133,汇率币种头,0))&lt;&gt;"")),INDEX(记账汇率区,0,MATCH($D133,汇率币种头,0))),""))))</f>
        <v>1</v>
      </c>
      <c r="L133" s="123">
        <f t="shared" si="2"/>
        <v>37350000</v>
      </c>
      <c r="M133" s="123">
        <f t="shared" si="3"/>
        <v>37350000</v>
      </c>
      <c r="N133" s="123">
        <f>IF($B133="","",ROUND(SUMIF(账户名,$B133,账户期初)+SUMIFS($L$6:L133,$B$6:B133,$B133),2))</f>
        <v>111781000</v>
      </c>
      <c r="O133" s="123">
        <f>IF($B133="","",IFERROR(ROUND(INDEX(账户期初本位,MATCH($B133,账户名,0))+SUMIFS($M$6:M133,$B$6:B133,$B133),2),""))</f>
        <v>111781000</v>
      </c>
      <c r="P133" s="117" t="s">
        <v>43</v>
      </c>
      <c r="Q133" s="115"/>
      <c r="R133" s="115"/>
      <c r="S133" s="124" t="str">
        <f>IF($B133="","",IF(ISNA(MATCH($B133,账户名,0)),"※这个账户不在【参数设置】的账户档案里",IF($A133="","※没填日期，这一笔不会进任何月份的报表",IF(OR($A133&lt;起始月份,$A133&gt;EOMONTH(起始月份,15)),"△不在本账期（"&amp;TEXT(起始月份,"yyyy-mm")&amp;" ~ "&amp;TEXT(EOMONTH(起始月份,15),"yyyy-mm")&amp;"）内，报表里看不到",IF(AND($H133&lt;&gt;"",$I133&lt;&gt;""),"※收入和支出不能同时填",IF(AND(N($H133)=0,N($I133)=0),IF(ISNUMBER(SEARCH("【待补】",$R133&amp;"")),"△源数据不全（源表缺金额），请补充","※收入和支出都没填"),IF($E133="","※没填收支类别，分类报表会漏掉这一笔",IF(ISNA(MATCH($E133,类别表,0)),"※收支类别不在【参数设置】的清单里",IF($K133="","△"&amp;$D133&amp;" 还没填汇率，去【月度汇率】补上就自动算了",IF(ISNUMBER(SEARCH("【待补】",$R133&amp;"")),"△源数据不全（源表缺摘要或用途），请补充",IF(AND($F133="内部转账",$Q133=""),"△内部转账建议在「往来单位」写上对方账户",IF($N133&lt;0,"△这一笔之后该账户余额成负数了，核一下",""))))))))))))</f>
        <v>△内部转账建议在「往来单位」写上对方账户</v>
      </c>
    </row>
    <row r="134" ht="33" spans="1:19">
      <c r="A134" s="114">
        <v>45881</v>
      </c>
      <c r="B134" s="115" t="s">
        <v>34</v>
      </c>
      <c r="C134" s="116" t="str">
        <f>IF($B134="","",IFERROR(INDEX(账户银行,MATCH($B134,账户名,0)),""))</f>
        <v>现金</v>
      </c>
      <c r="D134" s="116" t="str">
        <f>IF($B134="","",IFERROR(INDEX(账户币种,MATCH($B134,账户名,0)),""))</f>
        <v>UZS</v>
      </c>
      <c r="E134" s="117" t="s">
        <v>21</v>
      </c>
      <c r="F134" s="116" t="str">
        <f>IF($E134="","",IFERROR(INDEX(类别属性,MATCH($E134,类别表,0)),""))</f>
        <v>支出</v>
      </c>
      <c r="G134" s="118" t="s">
        <v>181</v>
      </c>
      <c r="H134" s="119"/>
      <c r="I134" s="119">
        <v>31750000</v>
      </c>
      <c r="J134" s="120"/>
      <c r="K134" s="125">
        <f>IF(OR($A134="",$B134=""),"",IF($J134&lt;&gt;"",$J134,IF($D134=本位币,1,IFERROR(LOOKUP(2,1/((汇率月份&lt;=$A134)*(INDEX(记账汇率区,0,MATCH($D134,汇率币种头,0))&lt;&gt;"")),INDEX(记账汇率区,0,MATCH($D134,汇率币种头,0))),""))))</f>
        <v>1</v>
      </c>
      <c r="L134" s="123">
        <f t="shared" ref="L134:L197" si="4">IF(AND($H134="",$I134=""),"",ROUND(N($H134)-N($I134),2))</f>
        <v>-31750000</v>
      </c>
      <c r="M134" s="123">
        <f t="shared" ref="M134:M197" si="5">IF(OR($L134="",$K134=""),"",ROUND($L134*$K134,2))</f>
        <v>-31750000</v>
      </c>
      <c r="N134" s="123">
        <f>IF($B134="","",ROUND(SUMIF(账户名,$B134,账户期初)+SUMIFS($L$6:L134,$B$6:B134,$B134),2))</f>
        <v>80031000</v>
      </c>
      <c r="O134" s="123">
        <f>IF($B134="","",IFERROR(ROUND(INDEX(账户期初本位,MATCH($B134,账户名,0))+SUMIFS($M$6:M134,$B$6:B134,$B134),2),""))</f>
        <v>80031000</v>
      </c>
      <c r="P134" s="117" t="s">
        <v>23</v>
      </c>
      <c r="Q134" s="115"/>
      <c r="R134" s="115"/>
      <c r="S134" s="124" t="str">
        <f>IF($B134="","",IF(ISNA(MATCH($B134,账户名,0)),"※这个账户不在【参数设置】的账户档案里",IF($A134="","※没填日期，这一笔不会进任何月份的报表",IF(OR($A134&lt;起始月份,$A134&gt;EOMONTH(起始月份,15)),"△不在本账期（"&amp;TEXT(起始月份,"yyyy-mm")&amp;" ~ "&amp;TEXT(EOMONTH(起始月份,15),"yyyy-mm")&amp;"）内，报表里看不到",IF(AND($H134&lt;&gt;"",$I134&lt;&gt;""),"※收入和支出不能同时填",IF(AND(N($H134)=0,N($I134)=0),IF(ISNUMBER(SEARCH("【待补】",$R134&amp;"")),"△源数据不全（源表缺金额），请补充","※收入和支出都没填"),IF($E134="","※没填收支类别，分类报表会漏掉这一笔",IF(ISNA(MATCH($E134,类别表,0)),"※收支类别不在【参数设置】的清单里",IF($K134="","△"&amp;$D134&amp;" 还没填汇率，去【月度汇率】补上就自动算了",IF(ISNUMBER(SEARCH("【待补】",$R134&amp;"")),"△源数据不全（源表缺摘要或用途），请补充",IF(AND($F134="内部转账",$Q134=""),"△内部转账建议在「往来单位」写上对方账户",IF($N134&lt;0,"△这一笔之后该账户余额成负数了，核一下",""))))))))))))</f>
        <v/>
      </c>
    </row>
    <row r="135" ht="33" spans="1:19">
      <c r="A135" s="114">
        <v>45881</v>
      </c>
      <c r="B135" s="115" t="s">
        <v>34</v>
      </c>
      <c r="C135" s="116" t="str">
        <f>IF($B135="","",IFERROR(INDEX(账户银行,MATCH($B135,账户名,0)),""))</f>
        <v>现金</v>
      </c>
      <c r="D135" s="116" t="str">
        <f>IF($B135="","",IFERROR(INDEX(账户币种,MATCH($B135,账户名,0)),""))</f>
        <v>UZS</v>
      </c>
      <c r="E135" s="117" t="s">
        <v>31</v>
      </c>
      <c r="F135" s="116" t="str">
        <f>IF($E135="","",IFERROR(INDEX(类别属性,MATCH($E135,类别表,0)),""))</f>
        <v>支出</v>
      </c>
      <c r="G135" s="118" t="s">
        <v>180</v>
      </c>
      <c r="H135" s="119"/>
      <c r="I135" s="119"/>
      <c r="J135" s="120"/>
      <c r="K135" s="125">
        <f>IF(OR($A135="",$B135=""),"",IF($J135&lt;&gt;"",$J135,IF($D135=本位币,1,IFERROR(LOOKUP(2,1/((汇率月份&lt;=$A135)*(INDEX(记账汇率区,0,MATCH($D135,汇率币种头,0))&lt;&gt;"")),INDEX(记账汇率区,0,MATCH($D135,汇率币种头,0))),""))))</f>
        <v>1</v>
      </c>
      <c r="L135" s="123" t="str">
        <f t="shared" si="4"/>
        <v/>
      </c>
      <c r="M135" s="123" t="str">
        <f t="shared" si="5"/>
        <v/>
      </c>
      <c r="N135" s="123">
        <f>IF($B135="","",ROUND(SUMIF(账户名,$B135,账户期初)+SUMIFS($L$6:L135,$B$6:B135,$B135),2))</f>
        <v>80031000</v>
      </c>
      <c r="O135" s="123">
        <f>IF($B135="","",IFERROR(ROUND(INDEX(账户期初本位,MATCH($B135,账户名,0))+SUMIFS($M$6:M135,$B$6:B135,$B135),2),""))</f>
        <v>80031000</v>
      </c>
      <c r="P135" s="117" t="s">
        <v>26</v>
      </c>
      <c r="Q135" s="115" t="s">
        <v>129</v>
      </c>
      <c r="R135" s="115" t="s">
        <v>119</v>
      </c>
      <c r="S135" s="124" t="str">
        <f>IF($B135="","",IF(ISNA(MATCH($B135,账户名,0)),"※这个账户不在【参数设置】的账户档案里",IF($A135="","※没填日期，这一笔不会进任何月份的报表",IF(OR($A135&lt;起始月份,$A135&gt;EOMONTH(起始月份,15)),"△不在本账期（"&amp;TEXT(起始月份,"yyyy-mm")&amp;" ~ "&amp;TEXT(EOMONTH(起始月份,15),"yyyy-mm")&amp;"）内，报表里看不到",IF(AND($H135&lt;&gt;"",$I135&lt;&gt;""),"※收入和支出不能同时填",IF(AND(N($H135)=0,N($I135)=0),IF(ISNUMBER(SEARCH("【待补】",$R135&amp;"")),"△源数据不全（源表缺金额），请补充","※收入和支出都没填"),IF($E135="","※没填收支类别，分类报表会漏掉这一笔",IF(ISNA(MATCH($E135,类别表,0)),"※收支类别不在【参数设置】的清单里",IF($K135="","△"&amp;$D135&amp;" 还没填汇率，去【月度汇率】补上就自动算了",IF(ISNUMBER(SEARCH("【待补】",$R135&amp;"")),"△源数据不全（源表缺摘要或用途），请补充",IF(AND($F135="内部转账",$Q135=""),"△内部转账建议在「往来单位」写上对方账户",IF($N135&lt;0,"△这一笔之后该账户余额成负数了，核一下",""))))))))))))</f>
        <v>△源数据不全（源表缺金额），请补充</v>
      </c>
    </row>
    <row r="136" ht="33" spans="1:19">
      <c r="A136" s="114">
        <v>45881</v>
      </c>
      <c r="B136" s="115" t="s">
        <v>34</v>
      </c>
      <c r="C136" s="116" t="str">
        <f>IF($B136="","",IFERROR(INDEX(账户银行,MATCH($B136,账户名,0)),""))</f>
        <v>现金</v>
      </c>
      <c r="D136" s="116" t="str">
        <f>IF($B136="","",IFERROR(INDEX(账户币种,MATCH($B136,账户名,0)),""))</f>
        <v>UZS</v>
      </c>
      <c r="E136" s="117" t="s">
        <v>31</v>
      </c>
      <c r="F136" s="116" t="str">
        <f>IF($E136="","",IFERROR(INDEX(类别属性,MATCH($E136,类别表,0)),""))</f>
        <v>支出</v>
      </c>
      <c r="G136" s="118" t="s">
        <v>182</v>
      </c>
      <c r="H136" s="119"/>
      <c r="I136" s="119">
        <v>350000</v>
      </c>
      <c r="J136" s="120"/>
      <c r="K136" s="125">
        <f>IF(OR($A136="",$B136=""),"",IF($J136&lt;&gt;"",$J136,IF($D136=本位币,1,IFERROR(LOOKUP(2,1/((汇率月份&lt;=$A136)*(INDEX(记账汇率区,0,MATCH($D136,汇率币种头,0))&lt;&gt;"")),INDEX(记账汇率区,0,MATCH($D136,汇率币种头,0))),""))))</f>
        <v>1</v>
      </c>
      <c r="L136" s="123">
        <f t="shared" si="4"/>
        <v>-350000</v>
      </c>
      <c r="M136" s="123">
        <f t="shared" si="5"/>
        <v>-350000</v>
      </c>
      <c r="N136" s="123">
        <f>IF($B136="","",ROUND(SUMIF(账户名,$B136,账户期初)+SUMIFS($L$6:L136,$B$6:B136,$B136),2))</f>
        <v>79681000</v>
      </c>
      <c r="O136" s="123">
        <f>IF($B136="","",IFERROR(ROUND(INDEX(账户期初本位,MATCH($B136,账户名,0))+SUMIFS($M$6:M136,$B$6:B136,$B136),2),""))</f>
        <v>79681000</v>
      </c>
      <c r="P136" s="117" t="s">
        <v>26</v>
      </c>
      <c r="Q136" s="115"/>
      <c r="R136" s="115"/>
      <c r="S136" s="124" t="str">
        <f>IF($B136="","",IF(ISNA(MATCH($B136,账户名,0)),"※这个账户不在【参数设置】的账户档案里",IF($A136="","※没填日期，这一笔不会进任何月份的报表",IF(OR($A136&lt;起始月份,$A136&gt;EOMONTH(起始月份,15)),"△不在本账期（"&amp;TEXT(起始月份,"yyyy-mm")&amp;" ~ "&amp;TEXT(EOMONTH(起始月份,15),"yyyy-mm")&amp;"）内，报表里看不到",IF(AND($H136&lt;&gt;"",$I136&lt;&gt;""),"※收入和支出不能同时填",IF(AND(N($H136)=0,N($I136)=0),IF(ISNUMBER(SEARCH("【待补】",$R136&amp;"")),"△源数据不全（源表缺金额），请补充","※收入和支出都没填"),IF($E136="","※没填收支类别，分类报表会漏掉这一笔",IF(ISNA(MATCH($E136,类别表,0)),"※收支类别不在【参数设置】的清单里",IF($K136="","△"&amp;$D136&amp;" 还没填汇率，去【月度汇率】补上就自动算了",IF(ISNUMBER(SEARCH("【待补】",$R136&amp;"")),"△源数据不全（源表缺摘要或用途），请补充",IF(AND($F136="内部转账",$Q136=""),"△内部转账建议在「往来单位」写上对方账户",IF($N136&lt;0,"△这一笔之后该账户余额成负数了，核一下",""))))))))))))</f>
        <v/>
      </c>
    </row>
    <row r="137" ht="16.5" spans="1:19">
      <c r="A137" s="114">
        <v>45881</v>
      </c>
      <c r="B137" s="115" t="s">
        <v>34</v>
      </c>
      <c r="C137" s="116" t="str">
        <f>IF($B137="","",IFERROR(INDEX(账户银行,MATCH($B137,账户名,0)),""))</f>
        <v>现金</v>
      </c>
      <c r="D137" s="116" t="str">
        <f>IF($B137="","",IFERROR(INDEX(账户币种,MATCH($B137,账户名,0)),""))</f>
        <v>UZS</v>
      </c>
      <c r="E137" s="117" t="s">
        <v>38</v>
      </c>
      <c r="F137" s="116" t="str">
        <f>IF($E137="","",IFERROR(INDEX(类别属性,MATCH($E137,类别表,0)),""))</f>
        <v>支出</v>
      </c>
      <c r="G137" s="118" t="s">
        <v>183</v>
      </c>
      <c r="H137" s="119"/>
      <c r="I137" s="119">
        <v>150000</v>
      </c>
      <c r="J137" s="120"/>
      <c r="K137" s="125">
        <f>IF(OR($A137="",$B137=""),"",IF($J137&lt;&gt;"",$J137,IF($D137=本位币,1,IFERROR(LOOKUP(2,1/((汇率月份&lt;=$A137)*(INDEX(记账汇率区,0,MATCH($D137,汇率币种头,0))&lt;&gt;"")),INDEX(记账汇率区,0,MATCH($D137,汇率币种头,0))),""))))</f>
        <v>1</v>
      </c>
      <c r="L137" s="123">
        <f t="shared" si="4"/>
        <v>-150000</v>
      </c>
      <c r="M137" s="123">
        <f t="shared" si="5"/>
        <v>-150000</v>
      </c>
      <c r="N137" s="123">
        <f>IF($B137="","",ROUND(SUMIF(账户名,$B137,账户期初)+SUMIFS($L$6:L137,$B$6:B137,$B137),2))</f>
        <v>79531000</v>
      </c>
      <c r="O137" s="123">
        <f>IF($B137="","",IFERROR(ROUND(INDEX(账户期初本位,MATCH($B137,账户名,0))+SUMIFS($M$6:M137,$B$6:B137,$B137),2),""))</f>
        <v>79531000</v>
      </c>
      <c r="P137" s="117" t="s">
        <v>26</v>
      </c>
      <c r="Q137" s="115"/>
      <c r="R137" s="115"/>
      <c r="S137" s="124" t="str">
        <f>IF($B137="","",IF(ISNA(MATCH($B137,账户名,0)),"※这个账户不在【参数设置】的账户档案里",IF($A137="","※没填日期，这一笔不会进任何月份的报表",IF(OR($A137&lt;起始月份,$A137&gt;EOMONTH(起始月份,15)),"△不在本账期（"&amp;TEXT(起始月份,"yyyy-mm")&amp;" ~ "&amp;TEXT(EOMONTH(起始月份,15),"yyyy-mm")&amp;"）内，报表里看不到",IF(AND($H137&lt;&gt;"",$I137&lt;&gt;""),"※收入和支出不能同时填",IF(AND(N($H137)=0,N($I137)=0),IF(ISNUMBER(SEARCH("【待补】",$R137&amp;"")),"△源数据不全（源表缺金额），请补充","※收入和支出都没填"),IF($E137="","※没填收支类别，分类报表会漏掉这一笔",IF(ISNA(MATCH($E137,类别表,0)),"※收支类别不在【参数设置】的清单里",IF($K137="","△"&amp;$D137&amp;" 还没填汇率，去【月度汇率】补上就自动算了",IF(ISNUMBER(SEARCH("【待补】",$R137&amp;"")),"△源数据不全（源表缺摘要或用途），请补充",IF(AND($F137="内部转账",$Q137=""),"△内部转账建议在「往来单位」写上对方账户",IF($N137&lt;0,"△这一笔之后该账户余额成负数了，核一下",""))))))))))))</f>
        <v/>
      </c>
    </row>
    <row r="138" ht="16.5" spans="1:19">
      <c r="A138" s="114">
        <v>45881</v>
      </c>
      <c r="B138" s="115" t="s">
        <v>34</v>
      </c>
      <c r="C138" s="116" t="str">
        <f>IF($B138="","",IFERROR(INDEX(账户银行,MATCH($B138,账户名,0)),""))</f>
        <v>现金</v>
      </c>
      <c r="D138" s="116" t="str">
        <f>IF($B138="","",IFERROR(INDEX(账户币种,MATCH($B138,账户名,0)),""))</f>
        <v>UZS</v>
      </c>
      <c r="E138" s="117" t="s">
        <v>38</v>
      </c>
      <c r="F138" s="116" t="str">
        <f>IF($E138="","",IFERROR(INDEX(类别属性,MATCH($E138,类别表,0)),""))</f>
        <v>支出</v>
      </c>
      <c r="G138" s="118" t="s">
        <v>184</v>
      </c>
      <c r="H138" s="119"/>
      <c r="I138" s="119">
        <v>670000</v>
      </c>
      <c r="J138" s="120"/>
      <c r="K138" s="125">
        <f>IF(OR($A138="",$B138=""),"",IF($J138&lt;&gt;"",$J138,IF($D138=本位币,1,IFERROR(LOOKUP(2,1/((汇率月份&lt;=$A138)*(INDEX(记账汇率区,0,MATCH($D138,汇率币种头,0))&lt;&gt;"")),INDEX(记账汇率区,0,MATCH($D138,汇率币种头,0))),""))))</f>
        <v>1</v>
      </c>
      <c r="L138" s="123">
        <f t="shared" si="4"/>
        <v>-670000</v>
      </c>
      <c r="M138" s="123">
        <f t="shared" si="5"/>
        <v>-670000</v>
      </c>
      <c r="N138" s="123">
        <f>IF($B138="","",ROUND(SUMIF(账户名,$B138,账户期初)+SUMIFS($L$6:L138,$B$6:B138,$B138),2))</f>
        <v>78861000</v>
      </c>
      <c r="O138" s="123">
        <f>IF($B138="","",IFERROR(ROUND(INDEX(账户期初本位,MATCH($B138,账户名,0))+SUMIFS($M$6:M138,$B$6:B138,$B138),2),""))</f>
        <v>78861000</v>
      </c>
      <c r="P138" s="117" t="s">
        <v>26</v>
      </c>
      <c r="Q138" s="115"/>
      <c r="R138" s="115"/>
      <c r="S138" s="124" t="str">
        <f>IF($B138="","",IF(ISNA(MATCH($B138,账户名,0)),"※这个账户不在【参数设置】的账户档案里",IF($A138="","※没填日期，这一笔不会进任何月份的报表",IF(OR($A138&lt;起始月份,$A138&gt;EOMONTH(起始月份,15)),"△不在本账期（"&amp;TEXT(起始月份,"yyyy-mm")&amp;" ~ "&amp;TEXT(EOMONTH(起始月份,15),"yyyy-mm")&amp;"）内，报表里看不到",IF(AND($H138&lt;&gt;"",$I138&lt;&gt;""),"※收入和支出不能同时填",IF(AND(N($H138)=0,N($I138)=0),IF(ISNUMBER(SEARCH("【待补】",$R138&amp;"")),"△源数据不全（源表缺金额），请补充","※收入和支出都没填"),IF($E138="","※没填收支类别，分类报表会漏掉这一笔",IF(ISNA(MATCH($E138,类别表,0)),"※收支类别不在【参数设置】的清单里",IF($K138="","△"&amp;$D138&amp;" 还没填汇率，去【月度汇率】补上就自动算了",IF(ISNUMBER(SEARCH("【待补】",$R138&amp;"")),"△源数据不全（源表缺摘要或用途），请补充",IF(AND($F138="内部转账",$Q138=""),"△内部转账建议在「往来单位」写上对方账户",IF($N138&lt;0,"△这一笔之后该账户余额成负数了，核一下",""))))))))))))</f>
        <v/>
      </c>
    </row>
    <row r="139" ht="33" spans="1:19">
      <c r="A139" s="114">
        <v>45881</v>
      </c>
      <c r="B139" s="115" t="s">
        <v>34</v>
      </c>
      <c r="C139" s="116" t="str">
        <f>IF($B139="","",IFERROR(INDEX(账户银行,MATCH($B139,账户名,0)),""))</f>
        <v>现金</v>
      </c>
      <c r="D139" s="116" t="str">
        <f>IF($B139="","",IFERROR(INDEX(账户币种,MATCH($B139,账户名,0)),""))</f>
        <v>UZS</v>
      </c>
      <c r="E139" s="117" t="s">
        <v>57</v>
      </c>
      <c r="F139" s="116" t="str">
        <f>IF($E139="","",IFERROR(INDEX(类别属性,MATCH($E139,类别表,0)),""))</f>
        <v>支出</v>
      </c>
      <c r="G139" s="118" t="s">
        <v>185</v>
      </c>
      <c r="H139" s="119"/>
      <c r="I139" s="119">
        <v>600000</v>
      </c>
      <c r="J139" s="120"/>
      <c r="K139" s="125">
        <f>IF(OR($A139="",$B139=""),"",IF($J139&lt;&gt;"",$J139,IF($D139=本位币,1,IFERROR(LOOKUP(2,1/((汇率月份&lt;=$A139)*(INDEX(记账汇率区,0,MATCH($D139,汇率币种头,0))&lt;&gt;"")),INDEX(记账汇率区,0,MATCH($D139,汇率币种头,0))),""))))</f>
        <v>1</v>
      </c>
      <c r="L139" s="123">
        <f t="shared" si="4"/>
        <v>-600000</v>
      </c>
      <c r="M139" s="123">
        <f t="shared" si="5"/>
        <v>-600000</v>
      </c>
      <c r="N139" s="123">
        <f>IF($B139="","",ROUND(SUMIF(账户名,$B139,账户期初)+SUMIFS($L$6:L139,$B$6:B139,$B139),2))</f>
        <v>78261000</v>
      </c>
      <c r="O139" s="123">
        <f>IF($B139="","",IFERROR(ROUND(INDEX(账户期初本位,MATCH($B139,账户名,0))+SUMIFS($M$6:M139,$B$6:B139,$B139),2),""))</f>
        <v>78261000</v>
      </c>
      <c r="P139" s="117" t="s">
        <v>59</v>
      </c>
      <c r="Q139" s="115" t="s">
        <v>71</v>
      </c>
      <c r="R139" s="115"/>
      <c r="S139" s="124" t="str">
        <f>IF($B139="","",IF(ISNA(MATCH($B139,账户名,0)),"※这个账户不在【参数设置】的账户档案里",IF($A139="","※没填日期，这一笔不会进任何月份的报表",IF(OR($A139&lt;起始月份,$A139&gt;EOMONTH(起始月份,15)),"△不在本账期（"&amp;TEXT(起始月份,"yyyy-mm")&amp;" ~ "&amp;TEXT(EOMONTH(起始月份,15),"yyyy-mm")&amp;"）内，报表里看不到",IF(AND($H139&lt;&gt;"",$I139&lt;&gt;""),"※收入和支出不能同时填",IF(AND(N($H139)=0,N($I139)=0),IF(ISNUMBER(SEARCH("【待补】",$R139&amp;"")),"△源数据不全（源表缺金额），请补充","※收入和支出都没填"),IF($E139="","※没填收支类别，分类报表会漏掉这一笔",IF(ISNA(MATCH($E139,类别表,0)),"※收支类别不在【参数设置】的清单里",IF($K139="","△"&amp;$D139&amp;" 还没填汇率，去【月度汇率】补上就自动算了",IF(ISNUMBER(SEARCH("【待补】",$R139&amp;"")),"△源数据不全（源表缺摘要或用途），请补充",IF(AND($F139="内部转账",$Q139=""),"△内部转账建议在「往来单位」写上对方账户",IF($N139&lt;0,"△这一笔之后该账户余额成负数了，核一下",""))))))))))))</f>
        <v/>
      </c>
    </row>
    <row r="140" ht="16.5" spans="1:19">
      <c r="A140" s="114">
        <v>45882</v>
      </c>
      <c r="B140" s="115" t="s">
        <v>34</v>
      </c>
      <c r="C140" s="116" t="str">
        <f>IF($B140="","",IFERROR(INDEX(账户银行,MATCH($B140,账户名,0)),""))</f>
        <v>现金</v>
      </c>
      <c r="D140" s="116" t="str">
        <f>IF($B140="","",IFERROR(INDEX(账户币种,MATCH($B140,账户名,0)),""))</f>
        <v>UZS</v>
      </c>
      <c r="E140" s="117" t="s">
        <v>86</v>
      </c>
      <c r="F140" s="116" t="str">
        <f>IF($E140="","",IFERROR(INDEX(类别属性,MATCH($E140,类别表,0)),""))</f>
        <v>支出</v>
      </c>
      <c r="G140" s="118" t="s">
        <v>186</v>
      </c>
      <c r="H140" s="119"/>
      <c r="I140" s="119">
        <v>3454000</v>
      </c>
      <c r="J140" s="120"/>
      <c r="K140" s="125">
        <f>IF(OR($A140="",$B140=""),"",IF($J140&lt;&gt;"",$J140,IF($D140=本位币,1,IFERROR(LOOKUP(2,1/((汇率月份&lt;=$A140)*(INDEX(记账汇率区,0,MATCH($D140,汇率币种头,0))&lt;&gt;"")),INDEX(记账汇率区,0,MATCH($D140,汇率币种头,0))),""))))</f>
        <v>1</v>
      </c>
      <c r="L140" s="123">
        <f t="shared" si="4"/>
        <v>-3454000</v>
      </c>
      <c r="M140" s="123">
        <f t="shared" si="5"/>
        <v>-3454000</v>
      </c>
      <c r="N140" s="123">
        <f>IF($B140="","",ROUND(SUMIF(账户名,$B140,账户期初)+SUMIFS($L$6:L140,$B$6:B140,$B140),2))</f>
        <v>74807000</v>
      </c>
      <c r="O140" s="123">
        <f>IF($B140="","",IFERROR(ROUND(INDEX(账户期初本位,MATCH($B140,账户名,0))+SUMIFS($M$6:M140,$B$6:B140,$B140),2),""))</f>
        <v>74807000</v>
      </c>
      <c r="P140" s="117" t="s">
        <v>48</v>
      </c>
      <c r="Q140" s="115"/>
      <c r="R140" s="115"/>
      <c r="S140" s="124" t="str">
        <f>IF($B140="","",IF(ISNA(MATCH($B140,账户名,0)),"※这个账户不在【参数设置】的账户档案里",IF($A140="","※没填日期，这一笔不会进任何月份的报表",IF(OR($A140&lt;起始月份,$A140&gt;EOMONTH(起始月份,15)),"△不在本账期（"&amp;TEXT(起始月份,"yyyy-mm")&amp;" ~ "&amp;TEXT(EOMONTH(起始月份,15),"yyyy-mm")&amp;"）内，报表里看不到",IF(AND($H140&lt;&gt;"",$I140&lt;&gt;""),"※收入和支出不能同时填",IF(AND(N($H140)=0,N($I140)=0),IF(ISNUMBER(SEARCH("【待补】",$R140&amp;"")),"△源数据不全（源表缺金额），请补充","※收入和支出都没填"),IF($E140="","※没填收支类别，分类报表会漏掉这一笔",IF(ISNA(MATCH($E140,类别表,0)),"※收支类别不在【参数设置】的清单里",IF($K140="","△"&amp;$D140&amp;" 还没填汇率，去【月度汇率】补上就自动算了",IF(ISNUMBER(SEARCH("【待补】",$R140&amp;"")),"△源数据不全（源表缺摘要或用途），请补充",IF(AND($F140="内部转账",$Q140=""),"△内部转账建议在「往来单位」写上对方账户",IF($N140&lt;0,"△这一笔之后该账户余额成负数了，核一下",""))))))))))))</f>
        <v/>
      </c>
    </row>
    <row r="141" ht="33" spans="1:19">
      <c r="A141" s="114">
        <v>45882</v>
      </c>
      <c r="B141" s="115" t="s">
        <v>34</v>
      </c>
      <c r="C141" s="116" t="str">
        <f>IF($B141="","",IFERROR(INDEX(账户银行,MATCH($B141,账户名,0)),""))</f>
        <v>现金</v>
      </c>
      <c r="D141" s="116" t="str">
        <f>IF($B141="","",IFERROR(INDEX(账户币种,MATCH($B141,账户名,0)),""))</f>
        <v>UZS</v>
      </c>
      <c r="E141" s="117" t="s">
        <v>38</v>
      </c>
      <c r="F141" s="116" t="str">
        <f>IF($E141="","",IFERROR(INDEX(类别属性,MATCH($E141,类别表,0)),""))</f>
        <v>支出</v>
      </c>
      <c r="G141" s="118" t="s">
        <v>187</v>
      </c>
      <c r="H141" s="119"/>
      <c r="I141" s="119">
        <v>870000</v>
      </c>
      <c r="J141" s="120"/>
      <c r="K141" s="125">
        <f>IF(OR($A141="",$B141=""),"",IF($J141&lt;&gt;"",$J141,IF($D141=本位币,1,IFERROR(LOOKUP(2,1/((汇率月份&lt;=$A141)*(INDEX(记账汇率区,0,MATCH($D141,汇率币种头,0))&lt;&gt;"")),INDEX(记账汇率区,0,MATCH($D141,汇率币种头,0))),""))))</f>
        <v>1</v>
      </c>
      <c r="L141" s="123">
        <f t="shared" si="4"/>
        <v>-870000</v>
      </c>
      <c r="M141" s="123">
        <f t="shared" si="5"/>
        <v>-870000</v>
      </c>
      <c r="N141" s="123">
        <f>IF($B141="","",ROUND(SUMIF(账户名,$B141,账户期初)+SUMIFS($L$6:L141,$B$6:B141,$B141),2))</f>
        <v>73937000</v>
      </c>
      <c r="O141" s="123">
        <f>IF($B141="","",IFERROR(ROUND(INDEX(账户期初本位,MATCH($B141,账户名,0))+SUMIFS($M$6:M141,$B$6:B141,$B141),2),""))</f>
        <v>73937000</v>
      </c>
      <c r="P141" s="117" t="s">
        <v>26</v>
      </c>
      <c r="Q141" s="115"/>
      <c r="R141" s="115"/>
      <c r="S141" s="124" t="str">
        <f>IF($B141="","",IF(ISNA(MATCH($B141,账户名,0)),"※这个账户不在【参数设置】的账户档案里",IF($A141="","※没填日期，这一笔不会进任何月份的报表",IF(OR($A141&lt;起始月份,$A141&gt;EOMONTH(起始月份,15)),"△不在本账期（"&amp;TEXT(起始月份,"yyyy-mm")&amp;" ~ "&amp;TEXT(EOMONTH(起始月份,15),"yyyy-mm")&amp;"）内，报表里看不到",IF(AND($H141&lt;&gt;"",$I141&lt;&gt;""),"※收入和支出不能同时填",IF(AND(N($H141)=0,N($I141)=0),IF(ISNUMBER(SEARCH("【待补】",$R141&amp;"")),"△源数据不全（源表缺金额），请补充","※收入和支出都没填"),IF($E141="","※没填收支类别，分类报表会漏掉这一笔",IF(ISNA(MATCH($E141,类别表,0)),"※收支类别不在【参数设置】的清单里",IF($K141="","△"&amp;$D141&amp;" 还没填汇率，去【月度汇率】补上就自动算了",IF(ISNUMBER(SEARCH("【待补】",$R141&amp;"")),"△源数据不全（源表缺摘要或用途），请补充",IF(AND($F141="内部转账",$Q141=""),"△内部转账建议在「往来单位」写上对方账户",IF($N141&lt;0,"△这一笔之后该账户余额成负数了，核一下",""))))))))))))</f>
        <v/>
      </c>
    </row>
    <row r="142" ht="16.5" spans="1:19">
      <c r="A142" s="114">
        <v>45883</v>
      </c>
      <c r="B142" s="115" t="s">
        <v>34</v>
      </c>
      <c r="C142" s="116" t="str">
        <f>IF($B142="","",IFERROR(INDEX(账户银行,MATCH($B142,账户名,0)),""))</f>
        <v>现金</v>
      </c>
      <c r="D142" s="116" t="str">
        <f>IF($B142="","",IFERROR(INDEX(账户币种,MATCH($B142,账户名,0)),""))</f>
        <v>UZS</v>
      </c>
      <c r="E142" s="117" t="s">
        <v>188</v>
      </c>
      <c r="F142" s="116" t="str">
        <f>IF($E142="","",IFERROR(INDEX(类别属性,MATCH($E142,类别表,0)),""))</f>
        <v>支出</v>
      </c>
      <c r="G142" s="118"/>
      <c r="H142" s="119"/>
      <c r="I142" s="119">
        <v>500000</v>
      </c>
      <c r="J142" s="120"/>
      <c r="K142" s="125">
        <f>IF(OR($A142="",$B142=""),"",IF($J142&lt;&gt;"",$J142,IF($D142=本位币,1,IFERROR(LOOKUP(2,1/((汇率月份&lt;=$A142)*(INDEX(记账汇率区,0,MATCH($D142,汇率币种头,0))&lt;&gt;"")),INDEX(记账汇率区,0,MATCH($D142,汇率币种头,0))),""))))</f>
        <v>1</v>
      </c>
      <c r="L142" s="123">
        <f t="shared" si="4"/>
        <v>-500000</v>
      </c>
      <c r="M142" s="123">
        <f t="shared" si="5"/>
        <v>-500000</v>
      </c>
      <c r="N142" s="123">
        <f>IF($B142="","",ROUND(SUMIF(账户名,$B142,账户期初)+SUMIFS($L$6:L142,$B$6:B142,$B142),2))</f>
        <v>73437000</v>
      </c>
      <c r="O142" s="123">
        <f>IF($B142="","",IFERROR(ROUND(INDEX(账户期初本位,MATCH($B142,账户名,0))+SUMIFS($M$6:M142,$B$6:B142,$B142),2),""))</f>
        <v>73437000</v>
      </c>
      <c r="P142" s="117" t="s">
        <v>26</v>
      </c>
      <c r="Q142" s="115"/>
      <c r="R142" s="115" t="s">
        <v>189</v>
      </c>
      <c r="S142" s="124" t="str">
        <f>IF($B142="","",IF(ISNA(MATCH($B142,账户名,0)),"※这个账户不在【参数设置】的账户档案里",IF($A142="","※没填日期，这一笔不会进任何月份的报表",IF(OR($A142&lt;起始月份,$A142&gt;EOMONTH(起始月份,15)),"△不在本账期（"&amp;TEXT(起始月份,"yyyy-mm")&amp;" ~ "&amp;TEXT(EOMONTH(起始月份,15),"yyyy-mm")&amp;"）内，报表里看不到",IF(AND($H142&lt;&gt;"",$I142&lt;&gt;""),"※收入和支出不能同时填",IF(AND(N($H142)=0,N($I142)=0),IF(ISNUMBER(SEARCH("【待补】",$R142&amp;"")),"△源数据不全（源表缺金额），请补充","※收入和支出都没填"),IF($E142="","※没填收支类别，分类报表会漏掉这一笔",IF(ISNA(MATCH($E142,类别表,0)),"※收支类别不在【参数设置】的清单里",IF($K142="","△"&amp;$D142&amp;" 还没填汇率，去【月度汇率】补上就自动算了",IF(ISNUMBER(SEARCH("【待补】",$R142&amp;"")),"△源数据不全（源表缺摘要或用途），请补充",IF(AND($F142="内部转账",$Q142=""),"△内部转账建议在「往来单位」写上对方账户",IF($N142&lt;0,"△这一笔之后该账户余额成负数了，核一下",""))))))))))))</f>
        <v>△源数据不全（源表缺摘要或用途），请补充</v>
      </c>
    </row>
    <row r="143" ht="16.5" spans="1:19">
      <c r="A143" s="114">
        <v>45883</v>
      </c>
      <c r="B143" s="115" t="s">
        <v>34</v>
      </c>
      <c r="C143" s="116" t="str">
        <f>IF($B143="","",IFERROR(INDEX(账户银行,MATCH($B143,账户名,0)),""))</f>
        <v>现金</v>
      </c>
      <c r="D143" s="116" t="str">
        <f>IF($B143="","",IFERROR(INDEX(账户币种,MATCH($B143,账户名,0)),""))</f>
        <v>UZS</v>
      </c>
      <c r="E143" s="117" t="s">
        <v>38</v>
      </c>
      <c r="F143" s="116" t="str">
        <f>IF($E143="","",IFERROR(INDEX(类别属性,MATCH($E143,类别表,0)),""))</f>
        <v>支出</v>
      </c>
      <c r="G143" s="118" t="s">
        <v>190</v>
      </c>
      <c r="H143" s="119"/>
      <c r="I143" s="119">
        <v>1340000</v>
      </c>
      <c r="J143" s="120"/>
      <c r="K143" s="125">
        <f>IF(OR($A143="",$B143=""),"",IF($J143&lt;&gt;"",$J143,IF($D143=本位币,1,IFERROR(LOOKUP(2,1/((汇率月份&lt;=$A143)*(INDEX(记账汇率区,0,MATCH($D143,汇率币种头,0))&lt;&gt;"")),INDEX(记账汇率区,0,MATCH($D143,汇率币种头,0))),""))))</f>
        <v>1</v>
      </c>
      <c r="L143" s="123">
        <f t="shared" si="4"/>
        <v>-1340000</v>
      </c>
      <c r="M143" s="123">
        <f t="shared" si="5"/>
        <v>-1340000</v>
      </c>
      <c r="N143" s="123">
        <f>IF($B143="","",ROUND(SUMIF(账户名,$B143,账户期初)+SUMIFS($L$6:L143,$B$6:B143,$B143),2))</f>
        <v>72097000</v>
      </c>
      <c r="O143" s="123">
        <f>IF($B143="","",IFERROR(ROUND(INDEX(账户期初本位,MATCH($B143,账户名,0))+SUMIFS($M$6:M143,$B$6:B143,$B143),2),""))</f>
        <v>72097000</v>
      </c>
      <c r="P143" s="117" t="s">
        <v>26</v>
      </c>
      <c r="Q143" s="115"/>
      <c r="R143" s="115"/>
      <c r="S143" s="124" t="str">
        <f>IF($B143="","",IF(ISNA(MATCH($B143,账户名,0)),"※这个账户不在【参数设置】的账户档案里",IF($A143="","※没填日期，这一笔不会进任何月份的报表",IF(OR($A143&lt;起始月份,$A143&gt;EOMONTH(起始月份,15)),"△不在本账期（"&amp;TEXT(起始月份,"yyyy-mm")&amp;" ~ "&amp;TEXT(EOMONTH(起始月份,15),"yyyy-mm")&amp;"）内，报表里看不到",IF(AND($H143&lt;&gt;"",$I143&lt;&gt;""),"※收入和支出不能同时填",IF(AND(N($H143)=0,N($I143)=0),IF(ISNUMBER(SEARCH("【待补】",$R143&amp;"")),"△源数据不全（源表缺金额），请补充","※收入和支出都没填"),IF($E143="","※没填收支类别，分类报表会漏掉这一笔",IF(ISNA(MATCH($E143,类别表,0)),"※收支类别不在【参数设置】的清单里",IF($K143="","△"&amp;$D143&amp;" 还没填汇率，去【月度汇率】补上就自动算了",IF(ISNUMBER(SEARCH("【待补】",$R143&amp;"")),"△源数据不全（源表缺摘要或用途），请补充",IF(AND($F143="内部转账",$Q143=""),"△内部转账建议在「往来单位」写上对方账户",IF($N143&lt;0,"△这一笔之后该账户余额成负数了，核一下",""))))))))))))</f>
        <v/>
      </c>
    </row>
    <row r="144" ht="33" spans="1:19">
      <c r="A144" s="114">
        <v>45883</v>
      </c>
      <c r="B144" s="115" t="s">
        <v>34</v>
      </c>
      <c r="C144" s="116" t="str">
        <f>IF($B144="","",IFERROR(INDEX(账户银行,MATCH($B144,账户名,0)),""))</f>
        <v>现金</v>
      </c>
      <c r="D144" s="116" t="str">
        <f>IF($B144="","",IFERROR(INDEX(账户币种,MATCH($B144,账户名,0)),""))</f>
        <v>UZS</v>
      </c>
      <c r="E144" s="117" t="s">
        <v>38</v>
      </c>
      <c r="F144" s="116" t="str">
        <f>IF($E144="","",IFERROR(INDEX(类别属性,MATCH($E144,类别表,0)),""))</f>
        <v>支出</v>
      </c>
      <c r="G144" s="118" t="s">
        <v>191</v>
      </c>
      <c r="H144" s="119"/>
      <c r="I144" s="119">
        <v>639000</v>
      </c>
      <c r="J144" s="120"/>
      <c r="K144" s="125">
        <f>IF(OR($A144="",$B144=""),"",IF($J144&lt;&gt;"",$J144,IF($D144=本位币,1,IFERROR(LOOKUP(2,1/((汇率月份&lt;=$A144)*(INDEX(记账汇率区,0,MATCH($D144,汇率币种头,0))&lt;&gt;"")),INDEX(记账汇率区,0,MATCH($D144,汇率币种头,0))),""))))</f>
        <v>1</v>
      </c>
      <c r="L144" s="123">
        <f t="shared" si="4"/>
        <v>-639000</v>
      </c>
      <c r="M144" s="123">
        <f t="shared" si="5"/>
        <v>-639000</v>
      </c>
      <c r="N144" s="123">
        <f>IF($B144="","",ROUND(SUMIF(账户名,$B144,账户期初)+SUMIFS($L$6:L144,$B$6:B144,$B144),2))</f>
        <v>71458000</v>
      </c>
      <c r="O144" s="123">
        <f>IF($B144="","",IFERROR(ROUND(INDEX(账户期初本位,MATCH($B144,账户名,0))+SUMIFS($M$6:M144,$B$6:B144,$B144),2),""))</f>
        <v>71458000</v>
      </c>
      <c r="P144" s="117" t="s">
        <v>26</v>
      </c>
      <c r="Q144" s="115"/>
      <c r="R144" s="115"/>
      <c r="S144" s="124" t="str">
        <f>IF($B144="","",IF(ISNA(MATCH($B144,账户名,0)),"※这个账户不在【参数设置】的账户档案里",IF($A144="","※没填日期，这一笔不会进任何月份的报表",IF(OR($A144&lt;起始月份,$A144&gt;EOMONTH(起始月份,15)),"△不在本账期（"&amp;TEXT(起始月份,"yyyy-mm")&amp;" ~ "&amp;TEXT(EOMONTH(起始月份,15),"yyyy-mm")&amp;"）内，报表里看不到",IF(AND($H144&lt;&gt;"",$I144&lt;&gt;""),"※收入和支出不能同时填",IF(AND(N($H144)=0,N($I144)=0),IF(ISNUMBER(SEARCH("【待补】",$R144&amp;"")),"△源数据不全（源表缺金额），请补充","※收入和支出都没填"),IF($E144="","※没填收支类别，分类报表会漏掉这一笔",IF(ISNA(MATCH($E144,类别表,0)),"※收支类别不在【参数设置】的清单里",IF($K144="","△"&amp;$D144&amp;" 还没填汇率，去【月度汇率】补上就自动算了",IF(ISNUMBER(SEARCH("【待补】",$R144&amp;"")),"△源数据不全（源表缺摘要或用途），请补充",IF(AND($F144="内部转账",$Q144=""),"△内部转账建议在「往来单位」写上对方账户",IF($N144&lt;0,"△这一笔之后该账户余额成负数了，核一下",""))))))))))))</f>
        <v/>
      </c>
    </row>
    <row r="145" ht="16.5" spans="1:19">
      <c r="A145" s="114">
        <v>45883</v>
      </c>
      <c r="B145" s="115" t="s">
        <v>34</v>
      </c>
      <c r="C145" s="116" t="str">
        <f>IF($B145="","",IFERROR(INDEX(账户银行,MATCH($B145,账户名,0)),""))</f>
        <v>现金</v>
      </c>
      <c r="D145" s="116" t="str">
        <f>IF($B145="","",IFERROR(INDEX(账户币种,MATCH($B145,账户名,0)),""))</f>
        <v>UZS</v>
      </c>
      <c r="E145" s="117" t="s">
        <v>46</v>
      </c>
      <c r="F145" s="116" t="str">
        <f>IF($E145="","",IFERROR(INDEX(类别属性,MATCH($E145,类别表,0)),""))</f>
        <v>支出</v>
      </c>
      <c r="G145" s="118" t="s">
        <v>192</v>
      </c>
      <c r="H145" s="119"/>
      <c r="I145" s="119">
        <v>215000</v>
      </c>
      <c r="J145" s="120"/>
      <c r="K145" s="125">
        <f>IF(OR($A145="",$B145=""),"",IF($J145&lt;&gt;"",$J145,IF($D145=本位币,1,IFERROR(LOOKUP(2,1/((汇率月份&lt;=$A145)*(INDEX(记账汇率区,0,MATCH($D145,汇率币种头,0))&lt;&gt;"")),INDEX(记账汇率区,0,MATCH($D145,汇率币种头,0))),""))))</f>
        <v>1</v>
      </c>
      <c r="L145" s="123">
        <f t="shared" si="4"/>
        <v>-215000</v>
      </c>
      <c r="M145" s="123">
        <f t="shared" si="5"/>
        <v>-215000</v>
      </c>
      <c r="N145" s="123">
        <f>IF($B145="","",ROUND(SUMIF(账户名,$B145,账户期初)+SUMIFS($L$6:L145,$B$6:B145,$B145),2))</f>
        <v>71243000</v>
      </c>
      <c r="O145" s="123">
        <f>IF($B145="","",IFERROR(ROUND(INDEX(账户期初本位,MATCH($B145,账户名,0))+SUMIFS($M$6:M145,$B$6:B145,$B145),2),""))</f>
        <v>71243000</v>
      </c>
      <c r="P145" s="117" t="s">
        <v>48</v>
      </c>
      <c r="Q145" s="115"/>
      <c r="R145" s="115"/>
      <c r="S145" s="124" t="str">
        <f>IF($B145="","",IF(ISNA(MATCH($B145,账户名,0)),"※这个账户不在【参数设置】的账户档案里",IF($A145="","※没填日期，这一笔不会进任何月份的报表",IF(OR($A145&lt;起始月份,$A145&gt;EOMONTH(起始月份,15)),"△不在本账期（"&amp;TEXT(起始月份,"yyyy-mm")&amp;" ~ "&amp;TEXT(EOMONTH(起始月份,15),"yyyy-mm")&amp;"）内，报表里看不到",IF(AND($H145&lt;&gt;"",$I145&lt;&gt;""),"※收入和支出不能同时填",IF(AND(N($H145)=0,N($I145)=0),IF(ISNUMBER(SEARCH("【待补】",$R145&amp;"")),"△源数据不全（源表缺金额），请补充","※收入和支出都没填"),IF($E145="","※没填收支类别，分类报表会漏掉这一笔",IF(ISNA(MATCH($E145,类别表,0)),"※收支类别不在【参数设置】的清单里",IF($K145="","△"&amp;$D145&amp;" 还没填汇率，去【月度汇率】补上就自动算了",IF(ISNUMBER(SEARCH("【待补】",$R145&amp;"")),"△源数据不全（源表缺摘要或用途），请补充",IF(AND($F145="内部转账",$Q145=""),"△内部转账建议在「往来单位」写上对方账户",IF($N145&lt;0,"△这一笔之后该账户余额成负数了，核一下",""))))))))))))</f>
        <v/>
      </c>
    </row>
    <row r="146" ht="49.5" spans="1:19">
      <c r="A146" s="114">
        <v>45884</v>
      </c>
      <c r="B146" s="115" t="s">
        <v>20</v>
      </c>
      <c r="C146" s="116" t="str">
        <f>IF($B146="","",IFERROR(INDEX(账户银行,MATCH($B146,账户名,0)),""))</f>
        <v>现金</v>
      </c>
      <c r="D146" s="116" t="str">
        <f>IF($B146="","",IFERROR(INDEX(账户币种,MATCH($B146,账户名,0)),""))</f>
        <v>CNY</v>
      </c>
      <c r="E146" s="117" t="s">
        <v>41</v>
      </c>
      <c r="F146" s="116" t="str">
        <f>IF($E146="","",IFERROR(INDEX(类别属性,MATCH($E146,类别表,0)),""))</f>
        <v>内部转账</v>
      </c>
      <c r="G146" s="118" t="s">
        <v>193</v>
      </c>
      <c r="H146" s="119"/>
      <c r="I146" s="119">
        <v>114285</v>
      </c>
      <c r="J146" s="120"/>
      <c r="K146" s="121">
        <f>IF(OR($A146="",$B146=""),"",IF($J146&lt;&gt;"",$J146,IF($D146=本位币,1,IFERROR(LOOKUP(2,1/((汇率月份&lt;=$A146)*(INDEX(记账汇率区,0,MATCH($D146,汇率币种头,0))&lt;&gt;"")),INDEX(记账汇率区,0,MATCH($D146,汇率币种头,0))),""))))</f>
        <v>1735</v>
      </c>
      <c r="L146" s="122">
        <f t="shared" si="4"/>
        <v>-114285</v>
      </c>
      <c r="M146" s="123">
        <f t="shared" si="5"/>
        <v>-198284475</v>
      </c>
      <c r="N146" s="122">
        <f>IF($B146="","",ROUND(SUMIF(账户名,$B146,账户期初)+SUMIFS($L$6:L146,$B$6:B146,$B146),2))</f>
        <v>3433830</v>
      </c>
      <c r="O146" s="123">
        <f>IF($B146="","",IFERROR(ROUND(INDEX(账户期初本位,MATCH($B146,账户名,0))+SUMIFS($M$6:M146,$B$6:B146,$B146),2),""))</f>
        <v>5775055221</v>
      </c>
      <c r="P146" s="117" t="s">
        <v>43</v>
      </c>
      <c r="Q146" s="115"/>
      <c r="R146" s="115"/>
      <c r="S146" s="124" t="str">
        <f>IF($B146="","",IF(ISNA(MATCH($B146,账户名,0)),"※这个账户不在【参数设置】的账户档案里",IF($A146="","※没填日期，这一笔不会进任何月份的报表",IF(OR($A146&lt;起始月份,$A146&gt;EOMONTH(起始月份,15)),"△不在本账期（"&amp;TEXT(起始月份,"yyyy-mm")&amp;" ~ "&amp;TEXT(EOMONTH(起始月份,15),"yyyy-mm")&amp;"）内，报表里看不到",IF(AND($H146&lt;&gt;"",$I146&lt;&gt;""),"※收入和支出不能同时填",IF(AND(N($H146)=0,N($I146)=0),IF(ISNUMBER(SEARCH("【待补】",$R146&amp;"")),"△源数据不全（源表缺金额），请补充","※收入和支出都没填"),IF($E146="","※没填收支类别，分类报表会漏掉这一笔",IF(ISNA(MATCH($E146,类别表,0)),"※收支类别不在【参数设置】的清单里",IF($K146="","△"&amp;$D146&amp;" 还没填汇率，去【月度汇率】补上就自动算了",IF(ISNUMBER(SEARCH("【待补】",$R146&amp;"")),"△源数据不全（源表缺摘要或用途），请补充",IF(AND($F146="内部转账",$Q146=""),"△内部转账建议在「往来单位」写上对方账户",IF($N146&lt;0,"△这一笔之后该账户余额成负数了，核一下",""))))))))))))</f>
        <v>△内部转账建议在「往来单位」写上对方账户</v>
      </c>
    </row>
    <row r="147" ht="49.5" spans="1:19">
      <c r="A147" s="114">
        <v>45884</v>
      </c>
      <c r="B147" s="115" t="s">
        <v>30</v>
      </c>
      <c r="C147" s="116" t="str">
        <f>IF($B147="","",IFERROR(INDEX(账户银行,MATCH($B147,账户名,0)),""))</f>
        <v>现金</v>
      </c>
      <c r="D147" s="116" t="str">
        <f>IF($B147="","",IFERROR(INDEX(账户币种,MATCH($B147,账户名,0)),""))</f>
        <v>USD</v>
      </c>
      <c r="E147" s="117" t="s">
        <v>21</v>
      </c>
      <c r="F147" s="116" t="str">
        <f>IF($E147="","",IFERROR(INDEX(类别属性,MATCH($E147,类别表,0)),""))</f>
        <v>支出</v>
      </c>
      <c r="G147" s="118" t="s">
        <v>194</v>
      </c>
      <c r="H147" s="119"/>
      <c r="I147" s="119">
        <v>5000</v>
      </c>
      <c r="J147" s="120"/>
      <c r="K147" s="125">
        <f>IF(OR($A147="",$B147=""),"",IF($J147&lt;&gt;"",$J147,IF($D147=本位币,1,IFERROR(LOOKUP(2,1/((汇率月份&lt;=$A147)*(INDEX(记账汇率区,0,MATCH($D147,汇率币种头,0))&lt;&gt;"")),INDEX(记账汇率区,0,MATCH($D147,汇率币种头,0))),""))))</f>
        <v>12450</v>
      </c>
      <c r="L147" s="123">
        <f t="shared" si="4"/>
        <v>-5000</v>
      </c>
      <c r="M147" s="123">
        <f t="shared" si="5"/>
        <v>-62250000</v>
      </c>
      <c r="N147" s="123">
        <f>IF($B147="","",ROUND(SUMIF(账户名,$B147,账户期初)+SUMIFS($L$6:L147,$B$6:B147,$B147),2))</f>
        <v>13250</v>
      </c>
      <c r="O147" s="123">
        <f>IF($B147="","",IFERROR(ROUND(INDEX(账户期初本位,MATCH($B147,账户名,0))+SUMIFS($M$6:M147,$B$6:B147,$B147),2),""))</f>
        <v>164962500</v>
      </c>
      <c r="P147" s="117" t="s">
        <v>23</v>
      </c>
      <c r="Q147" s="115"/>
      <c r="R147" s="115"/>
      <c r="S147" s="124" t="str">
        <f>IF($B147="","",IF(ISNA(MATCH($B147,账户名,0)),"※这个账户不在【参数设置】的账户档案里",IF($A147="","※没填日期，这一笔不会进任何月份的报表",IF(OR($A147&lt;起始月份,$A147&gt;EOMONTH(起始月份,15)),"△不在本账期（"&amp;TEXT(起始月份,"yyyy-mm")&amp;" ~ "&amp;TEXT(EOMONTH(起始月份,15),"yyyy-mm")&amp;"）内，报表里看不到",IF(AND($H147&lt;&gt;"",$I147&lt;&gt;""),"※收入和支出不能同时填",IF(AND(N($H147)=0,N($I147)=0),IF(ISNUMBER(SEARCH("【待补】",$R147&amp;"")),"△源数据不全（源表缺金额），请补充","※收入和支出都没填"),IF($E147="","※没填收支类别，分类报表会漏掉这一笔",IF(ISNA(MATCH($E147,类别表,0)),"※收支类别不在【参数设置】的清单里",IF($K147="","△"&amp;$D147&amp;" 还没填汇率，去【月度汇率】补上就自动算了",IF(ISNUMBER(SEARCH("【待补】",$R147&amp;"")),"△源数据不全（源表缺摘要或用途），请补充",IF(AND($F147="内部转账",$Q147=""),"△内部转账建议在「往来单位」写上对方账户",IF($N147&lt;0,"△这一笔之后该账户余额成负数了，核一下",""))))))))))))</f>
        <v/>
      </c>
    </row>
    <row r="148" ht="49.5" spans="1:19">
      <c r="A148" s="114">
        <v>45884</v>
      </c>
      <c r="B148" s="115" t="s">
        <v>34</v>
      </c>
      <c r="C148" s="116" t="str">
        <f>IF($B148="","",IFERROR(INDEX(账户银行,MATCH($B148,账户名,0)),""))</f>
        <v>现金</v>
      </c>
      <c r="D148" s="116" t="str">
        <f>IF($B148="","",IFERROR(INDEX(账户币种,MATCH($B148,账户名,0)),""))</f>
        <v>UZS</v>
      </c>
      <c r="E148" s="117" t="s">
        <v>41</v>
      </c>
      <c r="F148" s="116" t="str">
        <f>IF($E148="","",IFERROR(INDEX(类别属性,MATCH($E148,类别表,0)),""))</f>
        <v>内部转账</v>
      </c>
      <c r="G148" s="118" t="s">
        <v>193</v>
      </c>
      <c r="H148" s="119">
        <v>200000000</v>
      </c>
      <c r="I148" s="119"/>
      <c r="J148" s="120"/>
      <c r="K148" s="125">
        <f>IF(OR($A148="",$B148=""),"",IF($J148&lt;&gt;"",$J148,IF($D148=本位币,1,IFERROR(LOOKUP(2,1/((汇率月份&lt;=$A148)*(INDEX(记账汇率区,0,MATCH($D148,汇率币种头,0))&lt;&gt;"")),INDEX(记账汇率区,0,MATCH($D148,汇率币种头,0))),""))))</f>
        <v>1</v>
      </c>
      <c r="L148" s="123">
        <f t="shared" si="4"/>
        <v>200000000</v>
      </c>
      <c r="M148" s="123">
        <f t="shared" si="5"/>
        <v>200000000</v>
      </c>
      <c r="N148" s="123">
        <f>IF($B148="","",ROUND(SUMIF(账户名,$B148,账户期初)+SUMIFS($L$6:L148,$B$6:B148,$B148),2))</f>
        <v>271243000</v>
      </c>
      <c r="O148" s="123">
        <f>IF($B148="","",IFERROR(ROUND(INDEX(账户期初本位,MATCH($B148,账户名,0))+SUMIFS($M$6:M148,$B$6:B148,$B148),2),""))</f>
        <v>271243000</v>
      </c>
      <c r="P148" s="117" t="s">
        <v>43</v>
      </c>
      <c r="Q148" s="115"/>
      <c r="R148" s="115"/>
      <c r="S148" s="124" t="str">
        <f>IF($B148="","",IF(ISNA(MATCH($B148,账户名,0)),"※这个账户不在【参数设置】的账户档案里",IF($A148="","※没填日期，这一笔不会进任何月份的报表",IF(OR($A148&lt;起始月份,$A148&gt;EOMONTH(起始月份,15)),"△不在本账期（"&amp;TEXT(起始月份,"yyyy-mm")&amp;" ~ "&amp;TEXT(EOMONTH(起始月份,15),"yyyy-mm")&amp;"）内，报表里看不到",IF(AND($H148&lt;&gt;"",$I148&lt;&gt;""),"※收入和支出不能同时填",IF(AND(N($H148)=0,N($I148)=0),IF(ISNUMBER(SEARCH("【待补】",$R148&amp;"")),"△源数据不全（源表缺金额），请补充","※收入和支出都没填"),IF($E148="","※没填收支类别，分类报表会漏掉这一笔",IF(ISNA(MATCH($E148,类别表,0)),"※收支类别不在【参数设置】的清单里",IF($K148="","△"&amp;$D148&amp;" 还没填汇率，去【月度汇率】补上就自动算了",IF(ISNUMBER(SEARCH("【待补】",$R148&amp;"")),"△源数据不全（源表缺摘要或用途），请补充",IF(AND($F148="内部转账",$Q148=""),"△内部转账建议在「往来单位」写上对方账户",IF($N148&lt;0,"△这一笔之后该账户余额成负数了，核一下",""))))))))))))</f>
        <v>△内部转账建议在「往来单位」写上对方账户</v>
      </c>
    </row>
    <row r="149" ht="33" spans="1:19">
      <c r="A149" s="114">
        <v>45884</v>
      </c>
      <c r="B149" s="115" t="s">
        <v>34</v>
      </c>
      <c r="C149" s="116" t="str">
        <f>IF($B149="","",IFERROR(INDEX(账户银行,MATCH($B149,账户名,0)),""))</f>
        <v>现金</v>
      </c>
      <c r="D149" s="116" t="str">
        <f>IF($B149="","",IFERROR(INDEX(账户币种,MATCH($B149,账户名,0)),""))</f>
        <v>UZS</v>
      </c>
      <c r="E149" s="117" t="s">
        <v>21</v>
      </c>
      <c r="F149" s="116" t="str">
        <f>IF($E149="","",IFERROR(INDEX(类别属性,MATCH($E149,类别表,0)),""))</f>
        <v>支出</v>
      </c>
      <c r="G149" s="118" t="s">
        <v>195</v>
      </c>
      <c r="H149" s="119"/>
      <c r="I149" s="119">
        <v>300000</v>
      </c>
      <c r="J149" s="120"/>
      <c r="K149" s="125">
        <f>IF(OR($A149="",$B149=""),"",IF($J149&lt;&gt;"",$J149,IF($D149=本位币,1,IFERROR(LOOKUP(2,1/((汇率月份&lt;=$A149)*(INDEX(记账汇率区,0,MATCH($D149,汇率币种头,0))&lt;&gt;"")),INDEX(记账汇率区,0,MATCH($D149,汇率币种头,0))),""))))</f>
        <v>1</v>
      </c>
      <c r="L149" s="123">
        <f t="shared" si="4"/>
        <v>-300000</v>
      </c>
      <c r="M149" s="123">
        <f t="shared" si="5"/>
        <v>-300000</v>
      </c>
      <c r="N149" s="123">
        <f>IF($B149="","",ROUND(SUMIF(账户名,$B149,账户期初)+SUMIFS($L$6:L149,$B$6:B149,$B149),2))</f>
        <v>270943000</v>
      </c>
      <c r="O149" s="123">
        <f>IF($B149="","",IFERROR(ROUND(INDEX(账户期初本位,MATCH($B149,账户名,0))+SUMIFS($M$6:M149,$B$6:B149,$B149),2),""))</f>
        <v>270943000</v>
      </c>
      <c r="P149" s="117" t="s">
        <v>23</v>
      </c>
      <c r="Q149" s="115"/>
      <c r="R149" s="115"/>
      <c r="S149" s="124" t="str">
        <f>IF($B149="","",IF(ISNA(MATCH($B149,账户名,0)),"※这个账户不在【参数设置】的账户档案里",IF($A149="","※没填日期，这一笔不会进任何月份的报表",IF(OR($A149&lt;起始月份,$A149&gt;EOMONTH(起始月份,15)),"△不在本账期（"&amp;TEXT(起始月份,"yyyy-mm")&amp;" ~ "&amp;TEXT(EOMONTH(起始月份,15),"yyyy-mm")&amp;"）内，报表里看不到",IF(AND($H149&lt;&gt;"",$I149&lt;&gt;""),"※收入和支出不能同时填",IF(AND(N($H149)=0,N($I149)=0),IF(ISNUMBER(SEARCH("【待补】",$R149&amp;"")),"△源数据不全（源表缺金额），请补充","※收入和支出都没填"),IF($E149="","※没填收支类别，分类报表会漏掉这一笔",IF(ISNA(MATCH($E149,类别表,0)),"※收支类别不在【参数设置】的清单里",IF($K149="","△"&amp;$D149&amp;" 还没填汇率，去【月度汇率】补上就自动算了",IF(ISNUMBER(SEARCH("【待补】",$R149&amp;"")),"△源数据不全（源表缺摘要或用途），请补充",IF(AND($F149="内部转账",$Q149=""),"△内部转账建议在「往来单位」写上对方账户",IF($N149&lt;0,"△这一笔之后该账户余额成负数了，核一下",""))))))))))))</f>
        <v/>
      </c>
    </row>
    <row r="150" ht="49.5" spans="1:19">
      <c r="A150" s="114">
        <v>45884</v>
      </c>
      <c r="B150" s="115" t="s">
        <v>34</v>
      </c>
      <c r="C150" s="116" t="str">
        <f>IF($B150="","",IFERROR(INDEX(账户银行,MATCH($B150,账户名,0)),""))</f>
        <v>现金</v>
      </c>
      <c r="D150" s="116" t="str">
        <f>IF($B150="","",IFERROR(INDEX(账户币种,MATCH($B150,账户名,0)),""))</f>
        <v>UZS</v>
      </c>
      <c r="E150" s="117" t="s">
        <v>21</v>
      </c>
      <c r="F150" s="116" t="str">
        <f>IF($E150="","",IFERROR(INDEX(类别属性,MATCH($E150,类别表,0)),""))</f>
        <v>支出</v>
      </c>
      <c r="G150" s="118" t="s">
        <v>194</v>
      </c>
      <c r="H150" s="119"/>
      <c r="I150" s="119">
        <v>1600000</v>
      </c>
      <c r="J150" s="120"/>
      <c r="K150" s="125">
        <f>IF(OR($A150="",$B150=""),"",IF($J150&lt;&gt;"",$J150,IF($D150=本位币,1,IFERROR(LOOKUP(2,1/((汇率月份&lt;=$A150)*(INDEX(记账汇率区,0,MATCH($D150,汇率币种头,0))&lt;&gt;"")),INDEX(记账汇率区,0,MATCH($D150,汇率币种头,0))),""))))</f>
        <v>1</v>
      </c>
      <c r="L150" s="123">
        <f t="shared" si="4"/>
        <v>-1600000</v>
      </c>
      <c r="M150" s="123">
        <f t="shared" si="5"/>
        <v>-1600000</v>
      </c>
      <c r="N150" s="123">
        <f>IF($B150="","",ROUND(SUMIF(账户名,$B150,账户期初)+SUMIFS($L$6:L150,$B$6:B150,$B150),2))</f>
        <v>269343000</v>
      </c>
      <c r="O150" s="123">
        <f>IF($B150="","",IFERROR(ROUND(INDEX(账户期初本位,MATCH($B150,账户名,0))+SUMIFS($M$6:M150,$B$6:B150,$B150),2),""))</f>
        <v>269343000</v>
      </c>
      <c r="P150" s="117" t="s">
        <v>23</v>
      </c>
      <c r="Q150" s="115"/>
      <c r="R150" s="115"/>
      <c r="S150" s="124" t="str">
        <f>IF($B150="","",IF(ISNA(MATCH($B150,账户名,0)),"※这个账户不在【参数设置】的账户档案里",IF($A150="","※没填日期，这一笔不会进任何月份的报表",IF(OR($A150&lt;起始月份,$A150&gt;EOMONTH(起始月份,15)),"△不在本账期（"&amp;TEXT(起始月份,"yyyy-mm")&amp;" ~ "&amp;TEXT(EOMONTH(起始月份,15),"yyyy-mm")&amp;"）内，报表里看不到",IF(AND($H150&lt;&gt;"",$I150&lt;&gt;""),"※收入和支出不能同时填",IF(AND(N($H150)=0,N($I150)=0),IF(ISNUMBER(SEARCH("【待补】",$R150&amp;"")),"△源数据不全（源表缺金额），请补充","※收入和支出都没填"),IF($E150="","※没填收支类别，分类报表会漏掉这一笔",IF(ISNA(MATCH($E150,类别表,0)),"※收支类别不在【参数设置】的清单里",IF($K150="","△"&amp;$D150&amp;" 还没填汇率，去【月度汇率】补上就自动算了",IF(ISNUMBER(SEARCH("【待补】",$R150&amp;"")),"△源数据不全（源表缺摘要或用途），请补充",IF(AND($F150="内部转账",$Q150=""),"△内部转账建议在「往来单位」写上对方账户",IF($N150&lt;0,"△这一笔之后该账户余额成负数了，核一下",""))))))))))))</f>
        <v/>
      </c>
    </row>
    <row r="151" ht="16.5" spans="1:19">
      <c r="A151" s="114">
        <v>45884</v>
      </c>
      <c r="B151" s="115" t="s">
        <v>34</v>
      </c>
      <c r="C151" s="116" t="str">
        <f>IF($B151="","",IFERROR(INDEX(账户银行,MATCH($B151,账户名,0)),""))</f>
        <v>现金</v>
      </c>
      <c r="D151" s="116" t="str">
        <f>IF($B151="","",IFERROR(INDEX(账户币种,MATCH($B151,账户名,0)),""))</f>
        <v>UZS</v>
      </c>
      <c r="E151" s="117" t="s">
        <v>27</v>
      </c>
      <c r="F151" s="116" t="str">
        <f>IF($E151="","",IFERROR(INDEX(类别属性,MATCH($E151,类别表,0)),""))</f>
        <v>支出</v>
      </c>
      <c r="G151" s="118" t="s">
        <v>196</v>
      </c>
      <c r="H151" s="119"/>
      <c r="I151" s="119">
        <v>150000</v>
      </c>
      <c r="J151" s="120"/>
      <c r="K151" s="125">
        <f>IF(OR($A151="",$B151=""),"",IF($J151&lt;&gt;"",$J151,IF($D151=本位币,1,IFERROR(LOOKUP(2,1/((汇率月份&lt;=$A151)*(INDEX(记账汇率区,0,MATCH($D151,汇率币种头,0))&lt;&gt;"")),INDEX(记账汇率区,0,MATCH($D151,汇率币种头,0))),""))))</f>
        <v>1</v>
      </c>
      <c r="L151" s="123">
        <f t="shared" si="4"/>
        <v>-150000</v>
      </c>
      <c r="M151" s="123">
        <f t="shared" si="5"/>
        <v>-150000</v>
      </c>
      <c r="N151" s="123">
        <f>IF($B151="","",ROUND(SUMIF(账户名,$B151,账户期初)+SUMIFS($L$6:L151,$B$6:B151,$B151),2))</f>
        <v>269193000</v>
      </c>
      <c r="O151" s="123">
        <f>IF($B151="","",IFERROR(ROUND(INDEX(账户期初本位,MATCH($B151,账户名,0))+SUMIFS($M$6:M151,$B$6:B151,$B151),2),""))</f>
        <v>269193000</v>
      </c>
      <c r="P151" s="117" t="s">
        <v>26</v>
      </c>
      <c r="Q151" s="115"/>
      <c r="R151" s="115"/>
      <c r="S151" s="124" t="str">
        <f>IF($B151="","",IF(ISNA(MATCH($B151,账户名,0)),"※这个账户不在【参数设置】的账户档案里",IF($A151="","※没填日期，这一笔不会进任何月份的报表",IF(OR($A151&lt;起始月份,$A151&gt;EOMONTH(起始月份,15)),"△不在本账期（"&amp;TEXT(起始月份,"yyyy-mm")&amp;" ~ "&amp;TEXT(EOMONTH(起始月份,15),"yyyy-mm")&amp;"）内，报表里看不到",IF(AND($H151&lt;&gt;"",$I151&lt;&gt;""),"※收入和支出不能同时填",IF(AND(N($H151)=0,N($I151)=0),IF(ISNUMBER(SEARCH("【待补】",$R151&amp;"")),"△源数据不全（源表缺金额），请补充","※收入和支出都没填"),IF($E151="","※没填收支类别，分类报表会漏掉这一笔",IF(ISNA(MATCH($E151,类别表,0)),"※收支类别不在【参数设置】的清单里",IF($K151="","△"&amp;$D151&amp;" 还没填汇率，去【月度汇率】补上就自动算了",IF(ISNUMBER(SEARCH("【待补】",$R151&amp;"")),"△源数据不全（源表缺摘要或用途），请补充",IF(AND($F151="内部转账",$Q151=""),"△内部转账建议在「往来单位」写上对方账户",IF($N151&lt;0,"△这一笔之后该账户余额成负数了，核一下",""))))))))))))</f>
        <v/>
      </c>
    </row>
    <row r="152" ht="33" spans="1:19">
      <c r="A152" s="114">
        <v>45884</v>
      </c>
      <c r="B152" s="115" t="s">
        <v>34</v>
      </c>
      <c r="C152" s="116" t="str">
        <f>IF($B152="","",IFERROR(INDEX(账户银行,MATCH($B152,账户名,0)),""))</f>
        <v>现金</v>
      </c>
      <c r="D152" s="116" t="str">
        <f>IF($B152="","",IFERROR(INDEX(账户币种,MATCH($B152,账户名,0)),""))</f>
        <v>UZS</v>
      </c>
      <c r="E152" s="117" t="s">
        <v>38</v>
      </c>
      <c r="F152" s="116" t="str">
        <f>IF($E152="","",IFERROR(INDEX(类别属性,MATCH($E152,类别表,0)),""))</f>
        <v>支出</v>
      </c>
      <c r="G152" s="118" t="s">
        <v>197</v>
      </c>
      <c r="H152" s="119"/>
      <c r="I152" s="119">
        <v>145000</v>
      </c>
      <c r="J152" s="120"/>
      <c r="K152" s="125">
        <f>IF(OR($A152="",$B152=""),"",IF($J152&lt;&gt;"",$J152,IF($D152=本位币,1,IFERROR(LOOKUP(2,1/((汇率月份&lt;=$A152)*(INDEX(记账汇率区,0,MATCH($D152,汇率币种头,0))&lt;&gt;"")),INDEX(记账汇率区,0,MATCH($D152,汇率币种头,0))),""))))</f>
        <v>1</v>
      </c>
      <c r="L152" s="123">
        <f t="shared" si="4"/>
        <v>-145000</v>
      </c>
      <c r="M152" s="123">
        <f t="shared" si="5"/>
        <v>-145000</v>
      </c>
      <c r="N152" s="123">
        <f>IF($B152="","",ROUND(SUMIF(账户名,$B152,账户期初)+SUMIFS($L$6:L152,$B$6:B152,$B152),2))</f>
        <v>269048000</v>
      </c>
      <c r="O152" s="123">
        <f>IF($B152="","",IFERROR(ROUND(INDEX(账户期初本位,MATCH($B152,账户名,0))+SUMIFS($M$6:M152,$B$6:B152,$B152),2),""))</f>
        <v>269048000</v>
      </c>
      <c r="P152" s="117" t="s">
        <v>26</v>
      </c>
      <c r="Q152" s="115"/>
      <c r="R152" s="115"/>
      <c r="S152" s="124" t="str">
        <f>IF($B152="","",IF(ISNA(MATCH($B152,账户名,0)),"※这个账户不在【参数设置】的账户档案里",IF($A152="","※没填日期，这一笔不会进任何月份的报表",IF(OR($A152&lt;起始月份,$A152&gt;EOMONTH(起始月份,15)),"△不在本账期（"&amp;TEXT(起始月份,"yyyy-mm")&amp;" ~ "&amp;TEXT(EOMONTH(起始月份,15),"yyyy-mm")&amp;"）内，报表里看不到",IF(AND($H152&lt;&gt;"",$I152&lt;&gt;""),"※收入和支出不能同时填",IF(AND(N($H152)=0,N($I152)=0),IF(ISNUMBER(SEARCH("【待补】",$R152&amp;"")),"△源数据不全（源表缺金额），请补充","※收入和支出都没填"),IF($E152="","※没填收支类别，分类报表会漏掉这一笔",IF(ISNA(MATCH($E152,类别表,0)),"※收支类别不在【参数设置】的清单里",IF($K152="","△"&amp;$D152&amp;" 还没填汇率，去【月度汇率】补上就自动算了",IF(ISNUMBER(SEARCH("【待补】",$R152&amp;"")),"△源数据不全（源表缺摘要或用途），请补充",IF(AND($F152="内部转账",$Q152=""),"△内部转账建议在「往来单位」写上对方账户",IF($N152&lt;0,"△这一笔之后该账户余额成负数了，核一下",""))))))))))))</f>
        <v/>
      </c>
    </row>
    <row r="153" ht="33" spans="1:19">
      <c r="A153" s="114">
        <v>45885</v>
      </c>
      <c r="B153" s="115" t="s">
        <v>34</v>
      </c>
      <c r="C153" s="116" t="str">
        <f>IF($B153="","",IFERROR(INDEX(账户银行,MATCH($B153,账户名,0)),""))</f>
        <v>现金</v>
      </c>
      <c r="D153" s="116" t="str">
        <f>IF($B153="","",IFERROR(INDEX(账户币种,MATCH($B153,账户名,0)),""))</f>
        <v>UZS</v>
      </c>
      <c r="E153" s="117" t="s">
        <v>38</v>
      </c>
      <c r="F153" s="116" t="str">
        <f>IF($E153="","",IFERROR(INDEX(类别属性,MATCH($E153,类别表,0)),""))</f>
        <v>支出</v>
      </c>
      <c r="G153" s="118" t="s">
        <v>198</v>
      </c>
      <c r="H153" s="119"/>
      <c r="I153" s="119">
        <v>345000</v>
      </c>
      <c r="J153" s="120"/>
      <c r="K153" s="125">
        <f>IF(OR($A153="",$B153=""),"",IF($J153&lt;&gt;"",$J153,IF($D153=本位币,1,IFERROR(LOOKUP(2,1/((汇率月份&lt;=$A153)*(INDEX(记账汇率区,0,MATCH($D153,汇率币种头,0))&lt;&gt;"")),INDEX(记账汇率区,0,MATCH($D153,汇率币种头,0))),""))))</f>
        <v>1</v>
      </c>
      <c r="L153" s="123">
        <f t="shared" si="4"/>
        <v>-345000</v>
      </c>
      <c r="M153" s="123">
        <f t="shared" si="5"/>
        <v>-345000</v>
      </c>
      <c r="N153" s="123">
        <f>IF($B153="","",ROUND(SUMIF(账户名,$B153,账户期初)+SUMIFS($L$6:L153,$B$6:B153,$B153),2))</f>
        <v>268703000</v>
      </c>
      <c r="O153" s="123">
        <f>IF($B153="","",IFERROR(ROUND(INDEX(账户期初本位,MATCH($B153,账户名,0))+SUMIFS($M$6:M153,$B$6:B153,$B153),2),""))</f>
        <v>268703000</v>
      </c>
      <c r="P153" s="117" t="s">
        <v>26</v>
      </c>
      <c r="Q153" s="115"/>
      <c r="R153" s="115"/>
      <c r="S153" s="124" t="str">
        <f>IF($B153="","",IF(ISNA(MATCH($B153,账户名,0)),"※这个账户不在【参数设置】的账户档案里",IF($A153="","※没填日期，这一笔不会进任何月份的报表",IF(OR($A153&lt;起始月份,$A153&gt;EOMONTH(起始月份,15)),"△不在本账期（"&amp;TEXT(起始月份,"yyyy-mm")&amp;" ~ "&amp;TEXT(EOMONTH(起始月份,15),"yyyy-mm")&amp;"）内，报表里看不到",IF(AND($H153&lt;&gt;"",$I153&lt;&gt;""),"※收入和支出不能同时填",IF(AND(N($H153)=0,N($I153)=0),IF(ISNUMBER(SEARCH("【待补】",$R153&amp;"")),"△源数据不全（源表缺金额），请补充","※收入和支出都没填"),IF($E153="","※没填收支类别，分类报表会漏掉这一笔",IF(ISNA(MATCH($E153,类别表,0)),"※收支类别不在【参数设置】的清单里",IF($K153="","△"&amp;$D153&amp;" 还没填汇率，去【月度汇率】补上就自动算了",IF(ISNUMBER(SEARCH("【待补】",$R153&amp;"")),"△源数据不全（源表缺摘要或用途），请补充",IF(AND($F153="内部转账",$Q153=""),"△内部转账建议在「往来单位」写上对方账户",IF($N153&lt;0,"△这一笔之后该账户余额成负数了，核一下",""))))))))))))</f>
        <v/>
      </c>
    </row>
    <row r="154" ht="49.5" spans="1:19">
      <c r="A154" s="114">
        <v>45885</v>
      </c>
      <c r="B154" s="115" t="s">
        <v>34</v>
      </c>
      <c r="C154" s="116" t="str">
        <f>IF($B154="","",IFERROR(INDEX(账户银行,MATCH($B154,账户名,0)),""))</f>
        <v>现金</v>
      </c>
      <c r="D154" s="116" t="str">
        <f>IF($B154="","",IFERROR(INDEX(账户币种,MATCH($B154,账户名,0)),""))</f>
        <v>UZS</v>
      </c>
      <c r="E154" s="117" t="s">
        <v>44</v>
      </c>
      <c r="F154" s="116" t="str">
        <f>IF($E154="","",IFERROR(INDEX(类别属性,MATCH($E154,类别表,0)),""))</f>
        <v>支出</v>
      </c>
      <c r="G154" s="118" t="s">
        <v>199</v>
      </c>
      <c r="H154" s="119"/>
      <c r="I154" s="119">
        <v>236000</v>
      </c>
      <c r="J154" s="120"/>
      <c r="K154" s="125">
        <f>IF(OR($A154="",$B154=""),"",IF($J154&lt;&gt;"",$J154,IF($D154=本位币,1,IFERROR(LOOKUP(2,1/((汇率月份&lt;=$A154)*(INDEX(记账汇率区,0,MATCH($D154,汇率币种头,0))&lt;&gt;"")),INDEX(记账汇率区,0,MATCH($D154,汇率币种头,0))),""))))</f>
        <v>1</v>
      </c>
      <c r="L154" s="123">
        <f t="shared" si="4"/>
        <v>-236000</v>
      </c>
      <c r="M154" s="123">
        <f t="shared" si="5"/>
        <v>-236000</v>
      </c>
      <c r="N154" s="123">
        <f>IF($B154="","",ROUND(SUMIF(账户名,$B154,账户期初)+SUMIFS($L$6:L154,$B$6:B154,$B154),2))</f>
        <v>268467000</v>
      </c>
      <c r="O154" s="123">
        <f>IF($B154="","",IFERROR(ROUND(INDEX(账户期初本位,MATCH($B154,账户名,0))+SUMIFS($M$6:M154,$B$6:B154,$B154),2),""))</f>
        <v>268467000</v>
      </c>
      <c r="P154" s="117" t="s">
        <v>26</v>
      </c>
      <c r="Q154" s="115"/>
      <c r="R154" s="115"/>
      <c r="S154" s="124" t="str">
        <f>IF($B154="","",IF(ISNA(MATCH($B154,账户名,0)),"※这个账户不在【参数设置】的账户档案里",IF($A154="","※没填日期，这一笔不会进任何月份的报表",IF(OR($A154&lt;起始月份,$A154&gt;EOMONTH(起始月份,15)),"△不在本账期（"&amp;TEXT(起始月份,"yyyy-mm")&amp;" ~ "&amp;TEXT(EOMONTH(起始月份,15),"yyyy-mm")&amp;"）内，报表里看不到",IF(AND($H154&lt;&gt;"",$I154&lt;&gt;""),"※收入和支出不能同时填",IF(AND(N($H154)=0,N($I154)=0),IF(ISNUMBER(SEARCH("【待补】",$R154&amp;"")),"△源数据不全（源表缺金额），请补充","※收入和支出都没填"),IF($E154="","※没填收支类别，分类报表会漏掉这一笔",IF(ISNA(MATCH($E154,类别表,0)),"※收支类别不在【参数设置】的清单里",IF($K154="","△"&amp;$D154&amp;" 还没填汇率，去【月度汇率】补上就自动算了",IF(ISNUMBER(SEARCH("【待补】",$R154&amp;"")),"△源数据不全（源表缺摘要或用途），请补充",IF(AND($F154="内部转账",$Q154=""),"△内部转账建议在「往来单位」写上对方账户",IF($N154&lt;0,"△这一笔之后该账户余额成负数了，核一下",""))))))))))))</f>
        <v/>
      </c>
    </row>
    <row r="155" ht="66" spans="1:19">
      <c r="A155" s="114">
        <v>45886</v>
      </c>
      <c r="B155" s="115" t="s">
        <v>34</v>
      </c>
      <c r="C155" s="116" t="str">
        <f>IF($B155="","",IFERROR(INDEX(账户银行,MATCH($B155,账户名,0)),""))</f>
        <v>现金</v>
      </c>
      <c r="D155" s="116" t="str">
        <f>IF($B155="","",IFERROR(INDEX(账户币种,MATCH($B155,账户名,0)),""))</f>
        <v>UZS</v>
      </c>
      <c r="E155" s="117" t="s">
        <v>188</v>
      </c>
      <c r="F155" s="116" t="str">
        <f>IF($E155="","",IFERROR(INDEX(类别属性,MATCH($E155,类别表,0)),""))</f>
        <v>支出</v>
      </c>
      <c r="G155" s="118" t="s">
        <v>200</v>
      </c>
      <c r="H155" s="119"/>
      <c r="I155" s="119">
        <v>2295000</v>
      </c>
      <c r="J155" s="120"/>
      <c r="K155" s="125">
        <f>IF(OR($A155="",$B155=""),"",IF($J155&lt;&gt;"",$J155,IF($D155=本位币,1,IFERROR(LOOKUP(2,1/((汇率月份&lt;=$A155)*(INDEX(记账汇率区,0,MATCH($D155,汇率币种头,0))&lt;&gt;"")),INDEX(记账汇率区,0,MATCH($D155,汇率币种头,0))),""))))</f>
        <v>1</v>
      </c>
      <c r="L155" s="123">
        <f t="shared" si="4"/>
        <v>-2295000</v>
      </c>
      <c r="M155" s="123">
        <f t="shared" si="5"/>
        <v>-2295000</v>
      </c>
      <c r="N155" s="123">
        <f>IF($B155="","",ROUND(SUMIF(账户名,$B155,账户期初)+SUMIFS($L$6:L155,$B$6:B155,$B155),2))</f>
        <v>266172000</v>
      </c>
      <c r="O155" s="123">
        <f>IF($B155="","",IFERROR(ROUND(INDEX(账户期初本位,MATCH($B155,账户名,0))+SUMIFS($M$6:M155,$B$6:B155,$B155),2),""))</f>
        <v>266172000</v>
      </c>
      <c r="P155" s="117" t="s">
        <v>26</v>
      </c>
      <c r="Q155" s="115" t="s">
        <v>201</v>
      </c>
      <c r="R155" s="115" t="s">
        <v>202</v>
      </c>
      <c r="S155" s="124" t="str">
        <f>IF($B155="","",IF(ISNA(MATCH($B155,账户名,0)),"※这个账户不在【参数设置】的账户档案里",IF($A155="","※没填日期，这一笔不会进任何月份的报表",IF(OR($A155&lt;起始月份,$A155&gt;EOMONTH(起始月份,15)),"△不在本账期（"&amp;TEXT(起始月份,"yyyy-mm")&amp;" ~ "&amp;TEXT(EOMONTH(起始月份,15),"yyyy-mm")&amp;"）内，报表里看不到",IF(AND($H155&lt;&gt;"",$I155&lt;&gt;""),"※收入和支出不能同时填",IF(AND(N($H155)=0,N($I155)=0),IF(ISNUMBER(SEARCH("【待补】",$R155&amp;"")),"△源数据不全（源表缺金额），请补充","※收入和支出都没填"),IF($E155="","※没填收支类别，分类报表会漏掉这一笔",IF(ISNA(MATCH($E155,类别表,0)),"※收支类别不在【参数设置】的清单里",IF($K155="","△"&amp;$D155&amp;" 还没填汇率，去【月度汇率】补上就自动算了",IF(ISNUMBER(SEARCH("【待补】",$R155&amp;"")),"△源数据不全（源表缺摘要或用途），请补充",IF(AND($F155="内部转账",$Q155=""),"△内部转账建议在「往来单位」写上对方账户",IF($N155&lt;0,"△这一笔之后该账户余额成负数了，核一下",""))))))))))))</f>
        <v>△源数据不全（源表缺摘要或用途），请补充</v>
      </c>
    </row>
    <row r="156" ht="33" spans="1:19">
      <c r="A156" s="114">
        <v>45886</v>
      </c>
      <c r="B156" s="115" t="s">
        <v>34</v>
      </c>
      <c r="C156" s="116" t="str">
        <f>IF($B156="","",IFERROR(INDEX(账户银行,MATCH($B156,账户名,0)),""))</f>
        <v>现金</v>
      </c>
      <c r="D156" s="116" t="str">
        <f>IF($B156="","",IFERROR(INDEX(账户币种,MATCH($B156,账户名,0)),""))</f>
        <v>UZS</v>
      </c>
      <c r="E156" s="117" t="s">
        <v>44</v>
      </c>
      <c r="F156" s="116" t="str">
        <f>IF($E156="","",IFERROR(INDEX(类别属性,MATCH($E156,类别表,0)),""))</f>
        <v>支出</v>
      </c>
      <c r="G156" s="118" t="s">
        <v>203</v>
      </c>
      <c r="H156" s="119"/>
      <c r="I156" s="119">
        <v>400000</v>
      </c>
      <c r="J156" s="120"/>
      <c r="K156" s="125">
        <f>IF(OR($A156="",$B156=""),"",IF($J156&lt;&gt;"",$J156,IF($D156=本位币,1,IFERROR(LOOKUP(2,1/((汇率月份&lt;=$A156)*(INDEX(记账汇率区,0,MATCH($D156,汇率币种头,0))&lt;&gt;"")),INDEX(记账汇率区,0,MATCH($D156,汇率币种头,0))),""))))</f>
        <v>1</v>
      </c>
      <c r="L156" s="123">
        <f t="shared" si="4"/>
        <v>-400000</v>
      </c>
      <c r="M156" s="123">
        <f t="shared" si="5"/>
        <v>-400000</v>
      </c>
      <c r="N156" s="123">
        <f>IF($B156="","",ROUND(SUMIF(账户名,$B156,账户期初)+SUMIFS($L$6:L156,$B$6:B156,$B156),2))</f>
        <v>265772000</v>
      </c>
      <c r="O156" s="123">
        <f>IF($B156="","",IFERROR(ROUND(INDEX(账户期初本位,MATCH($B156,账户名,0))+SUMIFS($M$6:M156,$B$6:B156,$B156),2),""))</f>
        <v>265772000</v>
      </c>
      <c r="P156" s="117" t="s">
        <v>26</v>
      </c>
      <c r="Q156" s="115"/>
      <c r="R156" s="115"/>
      <c r="S156" s="124" t="str">
        <f>IF($B156="","",IF(ISNA(MATCH($B156,账户名,0)),"※这个账户不在【参数设置】的账户档案里",IF($A156="","※没填日期，这一笔不会进任何月份的报表",IF(OR($A156&lt;起始月份,$A156&gt;EOMONTH(起始月份,15)),"△不在本账期（"&amp;TEXT(起始月份,"yyyy-mm")&amp;" ~ "&amp;TEXT(EOMONTH(起始月份,15),"yyyy-mm")&amp;"）内，报表里看不到",IF(AND($H156&lt;&gt;"",$I156&lt;&gt;""),"※收入和支出不能同时填",IF(AND(N($H156)=0,N($I156)=0),IF(ISNUMBER(SEARCH("【待补】",$R156&amp;"")),"△源数据不全（源表缺金额），请补充","※收入和支出都没填"),IF($E156="","※没填收支类别，分类报表会漏掉这一笔",IF(ISNA(MATCH($E156,类别表,0)),"※收支类别不在【参数设置】的清单里",IF($K156="","△"&amp;$D156&amp;" 还没填汇率，去【月度汇率】补上就自动算了",IF(ISNUMBER(SEARCH("【待补】",$R156&amp;"")),"△源数据不全（源表缺摘要或用途），请补充",IF(AND($F156="内部转账",$Q156=""),"△内部转账建议在「往来单位」写上对方账户",IF($N156&lt;0,"△这一笔之后该账户余额成负数了，核一下",""))))))))))))</f>
        <v/>
      </c>
    </row>
    <row r="157" ht="33" spans="1:19">
      <c r="A157" s="114">
        <v>45886</v>
      </c>
      <c r="B157" s="115" t="s">
        <v>34</v>
      </c>
      <c r="C157" s="116" t="str">
        <f>IF($B157="","",IFERROR(INDEX(账户银行,MATCH($B157,账户名,0)),""))</f>
        <v>现金</v>
      </c>
      <c r="D157" s="116" t="str">
        <f>IF($B157="","",IFERROR(INDEX(账户币种,MATCH($B157,账户名,0)),""))</f>
        <v>UZS</v>
      </c>
      <c r="E157" s="117" t="s">
        <v>27</v>
      </c>
      <c r="F157" s="116" t="str">
        <f>IF($E157="","",IFERROR(INDEX(类别属性,MATCH($E157,类别表,0)),""))</f>
        <v>支出</v>
      </c>
      <c r="G157" s="118" t="s">
        <v>204</v>
      </c>
      <c r="H157" s="119"/>
      <c r="I157" s="119">
        <v>165000</v>
      </c>
      <c r="J157" s="120"/>
      <c r="K157" s="125">
        <f>IF(OR($A157="",$B157=""),"",IF($J157&lt;&gt;"",$J157,IF($D157=本位币,1,IFERROR(LOOKUP(2,1/((汇率月份&lt;=$A157)*(INDEX(记账汇率区,0,MATCH($D157,汇率币种头,0))&lt;&gt;"")),INDEX(记账汇率区,0,MATCH($D157,汇率币种头,0))),""))))</f>
        <v>1</v>
      </c>
      <c r="L157" s="123">
        <f t="shared" si="4"/>
        <v>-165000</v>
      </c>
      <c r="M157" s="123">
        <f t="shared" si="5"/>
        <v>-165000</v>
      </c>
      <c r="N157" s="123">
        <f>IF($B157="","",ROUND(SUMIF(账户名,$B157,账户期初)+SUMIFS($L$6:L157,$B$6:B157,$B157),2))</f>
        <v>265607000</v>
      </c>
      <c r="O157" s="123">
        <f>IF($B157="","",IFERROR(ROUND(INDEX(账户期初本位,MATCH($B157,账户名,0))+SUMIFS($M$6:M157,$B$6:B157,$B157),2),""))</f>
        <v>265607000</v>
      </c>
      <c r="P157" s="117" t="s">
        <v>26</v>
      </c>
      <c r="Q157" s="115" t="s">
        <v>129</v>
      </c>
      <c r="R157" s="115"/>
      <c r="S157" s="124" t="str">
        <f>IF($B157="","",IF(ISNA(MATCH($B157,账户名,0)),"※这个账户不在【参数设置】的账户档案里",IF($A157="","※没填日期，这一笔不会进任何月份的报表",IF(OR($A157&lt;起始月份,$A157&gt;EOMONTH(起始月份,15)),"△不在本账期（"&amp;TEXT(起始月份,"yyyy-mm")&amp;" ~ "&amp;TEXT(EOMONTH(起始月份,15),"yyyy-mm")&amp;"）内，报表里看不到",IF(AND($H157&lt;&gt;"",$I157&lt;&gt;""),"※收入和支出不能同时填",IF(AND(N($H157)=0,N($I157)=0),IF(ISNUMBER(SEARCH("【待补】",$R157&amp;"")),"△源数据不全（源表缺金额），请补充","※收入和支出都没填"),IF($E157="","※没填收支类别，分类报表会漏掉这一笔",IF(ISNA(MATCH($E157,类别表,0)),"※收支类别不在【参数设置】的清单里",IF($K157="","△"&amp;$D157&amp;" 还没填汇率，去【月度汇率】补上就自动算了",IF(ISNUMBER(SEARCH("【待补】",$R157&amp;"")),"△源数据不全（源表缺摘要或用途），请补充",IF(AND($F157="内部转账",$Q157=""),"△内部转账建议在「往来单位」写上对方账户",IF($N157&lt;0,"△这一笔之后该账户余额成负数了，核一下",""))))))))))))</f>
        <v/>
      </c>
    </row>
    <row r="158" ht="49.5" spans="1:19">
      <c r="A158" s="114">
        <v>45886</v>
      </c>
      <c r="B158" s="115" t="s">
        <v>34</v>
      </c>
      <c r="C158" s="116" t="str">
        <f>IF($B158="","",IFERROR(INDEX(账户银行,MATCH($B158,账户名,0)),""))</f>
        <v>现金</v>
      </c>
      <c r="D158" s="116" t="str">
        <f>IF($B158="","",IFERROR(INDEX(账户币种,MATCH($B158,账户名,0)),""))</f>
        <v>UZS</v>
      </c>
      <c r="E158" s="117" t="s">
        <v>41</v>
      </c>
      <c r="F158" s="116" t="str">
        <f>IF($E158="","",IFERROR(INDEX(类别属性,MATCH($E158,类别表,0)),""))</f>
        <v>内部转账</v>
      </c>
      <c r="G158" s="118" t="s">
        <v>205</v>
      </c>
      <c r="H158" s="119"/>
      <c r="I158" s="119">
        <v>200000</v>
      </c>
      <c r="J158" s="120"/>
      <c r="K158" s="125">
        <f>IF(OR($A158="",$B158=""),"",IF($J158&lt;&gt;"",$J158,IF($D158=本位币,1,IFERROR(LOOKUP(2,1/((汇率月份&lt;=$A158)*(INDEX(记账汇率区,0,MATCH($D158,汇率币种头,0))&lt;&gt;"")),INDEX(记账汇率区,0,MATCH($D158,汇率币种头,0))),""))))</f>
        <v>1</v>
      </c>
      <c r="L158" s="123">
        <f t="shared" si="4"/>
        <v>-200000</v>
      </c>
      <c r="M158" s="123">
        <f t="shared" si="5"/>
        <v>-200000</v>
      </c>
      <c r="N158" s="123">
        <f>IF($B158="","",ROUND(SUMIF(账户名,$B158,账户期初)+SUMIFS($L$6:L158,$B$6:B158,$B158),2))</f>
        <v>265407000</v>
      </c>
      <c r="O158" s="123">
        <f>IF($B158="","",IFERROR(ROUND(INDEX(账户期初本位,MATCH($B158,账户名,0))+SUMIFS($M$6:M158,$B$6:B158,$B158),2),""))</f>
        <v>265407000</v>
      </c>
      <c r="P158" s="117" t="s">
        <v>43</v>
      </c>
      <c r="Q158" s="115" t="s">
        <v>206</v>
      </c>
      <c r="R158" s="115"/>
      <c r="S158" s="124" t="str">
        <f>IF($B158="","",IF(ISNA(MATCH($B158,账户名,0)),"※这个账户不在【参数设置】的账户档案里",IF($A158="","※没填日期，这一笔不会进任何月份的报表",IF(OR($A158&lt;起始月份,$A158&gt;EOMONTH(起始月份,15)),"△不在本账期（"&amp;TEXT(起始月份,"yyyy-mm")&amp;" ~ "&amp;TEXT(EOMONTH(起始月份,15),"yyyy-mm")&amp;"）内，报表里看不到",IF(AND($H158&lt;&gt;"",$I158&lt;&gt;""),"※收入和支出不能同时填",IF(AND(N($H158)=0,N($I158)=0),IF(ISNUMBER(SEARCH("【待补】",$R158&amp;"")),"△源数据不全（源表缺金额），请补充","※收入和支出都没填"),IF($E158="","※没填收支类别，分类报表会漏掉这一笔",IF(ISNA(MATCH($E158,类别表,0)),"※收支类别不在【参数设置】的清单里",IF($K158="","△"&amp;$D158&amp;" 还没填汇率，去【月度汇率】补上就自动算了",IF(ISNUMBER(SEARCH("【待补】",$R158&amp;"")),"△源数据不全（源表缺摘要或用途），请补充",IF(AND($F158="内部转账",$Q158=""),"△内部转账建议在「往来单位」写上对方账户",IF($N158&lt;0,"△这一笔之后该账户余额成负数了，核一下",""))))))))))))</f>
        <v/>
      </c>
    </row>
    <row r="159" ht="132" spans="1:19">
      <c r="A159" s="114">
        <v>45887</v>
      </c>
      <c r="B159" s="115" t="s">
        <v>72</v>
      </c>
      <c r="C159" s="116" t="str">
        <f>IF($B159="","",IFERROR(INDEX(账户银行,MATCH($B159,账户名,0)),""))</f>
        <v>NBU银行</v>
      </c>
      <c r="D159" s="116" t="str">
        <f>IF($B159="","",IFERROR(INDEX(账户币种,MATCH($B159,账户名,0)),""))</f>
        <v>UZS</v>
      </c>
      <c r="E159" s="117" t="s">
        <v>60</v>
      </c>
      <c r="F159" s="116" t="str">
        <f>IF($E159="","",IFERROR(INDEX(类别属性,MATCH($E159,类别表,0)),""))</f>
        <v>支出</v>
      </c>
      <c r="G159" s="118" t="s">
        <v>207</v>
      </c>
      <c r="H159" s="119"/>
      <c r="I159" s="119">
        <v>325000</v>
      </c>
      <c r="J159" s="120"/>
      <c r="K159" s="125">
        <f>IF(OR($A159="",$B159=""),"",IF($J159&lt;&gt;"",$J159,IF($D159=本位币,1,IFERROR(LOOKUP(2,1/((汇率月份&lt;=$A159)*(INDEX(记账汇率区,0,MATCH($D159,汇率币种头,0))&lt;&gt;"")),INDEX(记账汇率区,0,MATCH($D159,汇率币种头,0))),""))))</f>
        <v>1</v>
      </c>
      <c r="L159" s="123">
        <f t="shared" si="4"/>
        <v>-325000</v>
      </c>
      <c r="M159" s="123">
        <f t="shared" si="5"/>
        <v>-325000</v>
      </c>
      <c r="N159" s="123">
        <f>IF($B159="","",ROUND(SUMIF(账户名,$B159,账户期初)+SUMIFS($L$6:L159,$B$6:B159,$B159),2))</f>
        <v>120530077.48</v>
      </c>
      <c r="O159" s="123">
        <f>IF($B159="","",IFERROR(ROUND(INDEX(账户期初本位,MATCH($B159,账户名,0))+SUMIFS($M$6:M159,$B$6:B159,$B159),2),""))</f>
        <v>120530077.48</v>
      </c>
      <c r="P159" s="117" t="s">
        <v>43</v>
      </c>
      <c r="Q159" s="115"/>
      <c r="R159" s="115"/>
      <c r="S159" s="124" t="str">
        <f>IF($B159="","",IF(ISNA(MATCH($B159,账户名,0)),"※这个账户不在【参数设置】的账户档案里",IF($A159="","※没填日期，这一笔不会进任何月份的报表",IF(OR($A159&lt;起始月份,$A159&gt;EOMONTH(起始月份,15)),"△不在本账期（"&amp;TEXT(起始月份,"yyyy-mm")&amp;" ~ "&amp;TEXT(EOMONTH(起始月份,15),"yyyy-mm")&amp;"）内，报表里看不到",IF(AND($H159&lt;&gt;"",$I159&lt;&gt;""),"※收入和支出不能同时填",IF(AND(N($H159)=0,N($I159)=0),IF(ISNUMBER(SEARCH("【待补】",$R159&amp;"")),"△源数据不全（源表缺金额），请补充","※收入和支出都没填"),IF($E159="","※没填收支类别，分类报表会漏掉这一笔",IF(ISNA(MATCH($E159,类别表,0)),"※收支类别不在【参数设置】的清单里",IF($K159="","△"&amp;$D159&amp;" 还没填汇率，去【月度汇率】补上就自动算了",IF(ISNUMBER(SEARCH("【待补】",$R159&amp;"")),"△源数据不全（源表缺摘要或用途），请补充",IF(AND($F159="内部转账",$Q159=""),"△内部转账建议在「往来单位」写上对方账户",IF($N159&lt;0,"△这一笔之后该账户余额成负数了，核一下",""))))))))))))</f>
        <v/>
      </c>
    </row>
    <row r="160" ht="132" spans="1:19">
      <c r="A160" s="114">
        <v>45887</v>
      </c>
      <c r="B160" s="115" t="s">
        <v>72</v>
      </c>
      <c r="C160" s="116" t="str">
        <f>IF($B160="","",IFERROR(INDEX(账户银行,MATCH($B160,账户名,0)),""))</f>
        <v>NBU银行</v>
      </c>
      <c r="D160" s="116" t="str">
        <f>IF($B160="","",IFERROR(INDEX(账户币种,MATCH($B160,账户名,0)),""))</f>
        <v>UZS</v>
      </c>
      <c r="E160" s="117" t="s">
        <v>60</v>
      </c>
      <c r="F160" s="116" t="str">
        <f>IF($E160="","",IFERROR(INDEX(类别属性,MATCH($E160,类别表,0)),""))</f>
        <v>支出</v>
      </c>
      <c r="G160" s="118" t="s">
        <v>208</v>
      </c>
      <c r="H160" s="119"/>
      <c r="I160" s="119">
        <v>300</v>
      </c>
      <c r="J160" s="120"/>
      <c r="K160" s="125">
        <f>IF(OR($A160="",$B160=""),"",IF($J160&lt;&gt;"",$J160,IF($D160=本位币,1,IFERROR(LOOKUP(2,1/((汇率月份&lt;=$A160)*(INDEX(记账汇率区,0,MATCH($D160,汇率币种头,0))&lt;&gt;"")),INDEX(记账汇率区,0,MATCH($D160,汇率币种头,0))),""))))</f>
        <v>1</v>
      </c>
      <c r="L160" s="123">
        <f t="shared" si="4"/>
        <v>-300</v>
      </c>
      <c r="M160" s="123">
        <f t="shared" si="5"/>
        <v>-300</v>
      </c>
      <c r="N160" s="123">
        <f>IF($B160="","",ROUND(SUMIF(账户名,$B160,账户期初)+SUMIFS($L$6:L160,$B$6:B160,$B160),2))</f>
        <v>120529777.48</v>
      </c>
      <c r="O160" s="123">
        <f>IF($B160="","",IFERROR(ROUND(INDEX(账户期初本位,MATCH($B160,账户名,0))+SUMIFS($M$6:M160,$B$6:B160,$B160),2),""))</f>
        <v>120529777.48</v>
      </c>
      <c r="P160" s="117" t="s">
        <v>43</v>
      </c>
      <c r="Q160" s="115"/>
      <c r="R160" s="115"/>
      <c r="S160" s="124" t="str">
        <f>IF($B160="","",IF(ISNA(MATCH($B160,账户名,0)),"※这个账户不在【参数设置】的账户档案里",IF($A160="","※没填日期，这一笔不会进任何月份的报表",IF(OR($A160&lt;起始月份,$A160&gt;EOMONTH(起始月份,15)),"△不在本账期（"&amp;TEXT(起始月份,"yyyy-mm")&amp;" ~ "&amp;TEXT(EOMONTH(起始月份,15),"yyyy-mm")&amp;"）内，报表里看不到",IF(AND($H160&lt;&gt;"",$I160&lt;&gt;""),"※收入和支出不能同时填",IF(AND(N($H160)=0,N($I160)=0),IF(ISNUMBER(SEARCH("【待补】",$R160&amp;"")),"△源数据不全（源表缺金额），请补充","※收入和支出都没填"),IF($E160="","※没填收支类别，分类报表会漏掉这一笔",IF(ISNA(MATCH($E160,类别表,0)),"※收支类别不在【参数设置】的清单里",IF($K160="","△"&amp;$D160&amp;" 还没填汇率，去【月度汇率】补上就自动算了",IF(ISNUMBER(SEARCH("【待补】",$R160&amp;"")),"△源数据不全（源表缺摘要或用途），请补充",IF(AND($F160="内部转账",$Q160=""),"△内部转账建议在「往来单位」写上对方账户",IF($N160&lt;0,"△这一笔之后该账户余额成负数了，核一下",""))))))))))))</f>
        <v/>
      </c>
    </row>
    <row r="161" ht="66" spans="1:19">
      <c r="A161" s="114">
        <v>45887</v>
      </c>
      <c r="B161" s="115" t="s">
        <v>72</v>
      </c>
      <c r="C161" s="116" t="str">
        <f>IF($B161="","",IFERROR(INDEX(账户银行,MATCH($B161,账户名,0)),""))</f>
        <v>NBU银行</v>
      </c>
      <c r="D161" s="116" t="str">
        <f>IF($B161="","",IFERROR(INDEX(账户币种,MATCH($B161,账户名,0)),""))</f>
        <v>UZS</v>
      </c>
      <c r="E161" s="117" t="s">
        <v>84</v>
      </c>
      <c r="F161" s="116" t="str">
        <f>IF($E161="","",IFERROR(INDEX(类别属性,MATCH($E161,类别表,0)),""))</f>
        <v>支出</v>
      </c>
      <c r="G161" s="118" t="s">
        <v>138</v>
      </c>
      <c r="H161" s="119"/>
      <c r="I161" s="119">
        <v>65000000</v>
      </c>
      <c r="J161" s="120"/>
      <c r="K161" s="125">
        <f>IF(OR($A161="",$B161=""),"",IF($J161&lt;&gt;"",$J161,IF($D161=本位币,1,IFERROR(LOOKUP(2,1/((汇率月份&lt;=$A161)*(INDEX(记账汇率区,0,MATCH($D161,汇率币种头,0))&lt;&gt;"")),INDEX(记账汇率区,0,MATCH($D161,汇率币种头,0))),""))))</f>
        <v>1</v>
      </c>
      <c r="L161" s="123">
        <f t="shared" si="4"/>
        <v>-65000000</v>
      </c>
      <c r="M161" s="123">
        <f t="shared" si="5"/>
        <v>-65000000</v>
      </c>
      <c r="N161" s="123">
        <f>IF($B161="","",ROUND(SUMIF(账户名,$B161,账户期初)+SUMIFS($L$6:L161,$B$6:B161,$B161),2))</f>
        <v>55529777.48</v>
      </c>
      <c r="O161" s="123">
        <f>IF($B161="","",IFERROR(ROUND(INDEX(账户期初本位,MATCH($B161,账户名,0))+SUMIFS($M$6:M161,$B$6:B161,$B161),2),""))</f>
        <v>55529777.48</v>
      </c>
      <c r="P161" s="117" t="s">
        <v>48</v>
      </c>
      <c r="Q161" s="115"/>
      <c r="R161" s="115"/>
      <c r="S161" s="124" t="str">
        <f>IF($B161="","",IF(ISNA(MATCH($B161,账户名,0)),"※这个账户不在【参数设置】的账户档案里",IF($A161="","※没填日期，这一笔不会进任何月份的报表",IF(OR($A161&lt;起始月份,$A161&gt;EOMONTH(起始月份,15)),"△不在本账期（"&amp;TEXT(起始月份,"yyyy-mm")&amp;" ~ "&amp;TEXT(EOMONTH(起始月份,15),"yyyy-mm")&amp;"）内，报表里看不到",IF(AND($H161&lt;&gt;"",$I161&lt;&gt;""),"※收入和支出不能同时填",IF(AND(N($H161)=0,N($I161)=0),IF(ISNUMBER(SEARCH("【待补】",$R161&amp;"")),"△源数据不全（源表缺金额），请补充","※收入和支出都没填"),IF($E161="","※没填收支类别，分类报表会漏掉这一笔",IF(ISNA(MATCH($E161,类别表,0)),"※收支类别不在【参数设置】的清单里",IF($K161="","△"&amp;$D161&amp;" 还没填汇率，去【月度汇率】补上就自动算了",IF(ISNUMBER(SEARCH("【待补】",$R161&amp;"")),"△源数据不全（源表缺摘要或用途），请补充",IF(AND($F161="内部转账",$Q161=""),"△内部转账建议在「往来单位」写上对方账户",IF($N161&lt;0,"△这一笔之后该账户余额成负数了，核一下",""))))))))))))</f>
        <v/>
      </c>
    </row>
    <row r="162" ht="16.5" spans="1:19">
      <c r="A162" s="114">
        <v>45887</v>
      </c>
      <c r="B162" s="115" t="s">
        <v>20</v>
      </c>
      <c r="C162" s="116" t="str">
        <f>IF($B162="","",IFERROR(INDEX(账户银行,MATCH($B162,账户名,0)),""))</f>
        <v>现金</v>
      </c>
      <c r="D162" s="116" t="str">
        <f>IF($B162="","",IFERROR(INDEX(账户币种,MATCH($B162,账户名,0)),""))</f>
        <v>CNY</v>
      </c>
      <c r="E162" s="117" t="s">
        <v>95</v>
      </c>
      <c r="F162" s="116" t="str">
        <f>IF($E162="","",IFERROR(INDEX(类别属性,MATCH($E162,类别表,0)),""))</f>
        <v>支出</v>
      </c>
      <c r="G162" s="118" t="s">
        <v>209</v>
      </c>
      <c r="H162" s="119"/>
      <c r="I162" s="119">
        <v>3333</v>
      </c>
      <c r="J162" s="120"/>
      <c r="K162" s="121">
        <f>IF(OR($A162="",$B162=""),"",IF($J162&lt;&gt;"",$J162,IF($D162=本位币,1,IFERROR(LOOKUP(2,1/((汇率月份&lt;=$A162)*(INDEX(记账汇率区,0,MATCH($D162,汇率币种头,0))&lt;&gt;"")),INDEX(记账汇率区,0,MATCH($D162,汇率币种头,0))),""))))</f>
        <v>1735</v>
      </c>
      <c r="L162" s="122">
        <f t="shared" si="4"/>
        <v>-3333</v>
      </c>
      <c r="M162" s="123">
        <f t="shared" si="5"/>
        <v>-5782755</v>
      </c>
      <c r="N162" s="122">
        <f>IF($B162="","",ROUND(SUMIF(账户名,$B162,账户期初)+SUMIFS($L$6:L162,$B$6:B162,$B162),2))</f>
        <v>3430497</v>
      </c>
      <c r="O162" s="123">
        <f>IF($B162="","",IFERROR(ROUND(INDEX(账户期初本位,MATCH($B162,账户名,0))+SUMIFS($M$6:M162,$B$6:B162,$B162),2),""))</f>
        <v>5769272466</v>
      </c>
      <c r="P162" s="117" t="s">
        <v>97</v>
      </c>
      <c r="Q162" s="115" t="s">
        <v>210</v>
      </c>
      <c r="R162" s="115"/>
      <c r="S162" s="124" t="str">
        <f>IF($B162="","",IF(ISNA(MATCH($B162,账户名,0)),"※这个账户不在【参数设置】的账户档案里",IF($A162="","※没填日期，这一笔不会进任何月份的报表",IF(OR($A162&lt;起始月份,$A162&gt;EOMONTH(起始月份,15)),"△不在本账期（"&amp;TEXT(起始月份,"yyyy-mm")&amp;" ~ "&amp;TEXT(EOMONTH(起始月份,15),"yyyy-mm")&amp;"）内，报表里看不到",IF(AND($H162&lt;&gt;"",$I162&lt;&gt;""),"※收入和支出不能同时填",IF(AND(N($H162)=0,N($I162)=0),IF(ISNUMBER(SEARCH("【待补】",$R162&amp;"")),"△源数据不全（源表缺金额），请补充","※收入和支出都没填"),IF($E162="","※没填收支类别，分类报表会漏掉这一笔",IF(ISNA(MATCH($E162,类别表,0)),"※收支类别不在【参数设置】的清单里",IF($K162="","△"&amp;$D162&amp;" 还没填汇率，去【月度汇率】补上就自动算了",IF(ISNUMBER(SEARCH("【待补】",$R162&amp;"")),"△源数据不全（源表缺摘要或用途），请补充",IF(AND($F162="内部转账",$Q162=""),"△内部转账建议在「往来单位」写上对方账户",IF($N162&lt;0,"△这一笔之后该账户余额成负数了，核一下",""))))))))))))</f>
        <v/>
      </c>
    </row>
    <row r="163" ht="49.5" spans="1:19">
      <c r="A163" s="114">
        <v>45887</v>
      </c>
      <c r="B163" s="115" t="s">
        <v>20</v>
      </c>
      <c r="C163" s="116" t="str">
        <f>IF($B163="","",IFERROR(INDEX(账户银行,MATCH($B163,账户名,0)),""))</f>
        <v>现金</v>
      </c>
      <c r="D163" s="116" t="str">
        <f>IF($B163="","",IFERROR(INDEX(账户币种,MATCH($B163,账户名,0)),""))</f>
        <v>CNY</v>
      </c>
      <c r="E163" s="117" t="s">
        <v>41</v>
      </c>
      <c r="F163" s="116" t="str">
        <f>IF($E163="","",IFERROR(INDEX(类别属性,MATCH($E163,类别表,0)),""))</f>
        <v>内部转账</v>
      </c>
      <c r="G163" s="118" t="s">
        <v>211</v>
      </c>
      <c r="H163" s="119">
        <v>120</v>
      </c>
      <c r="I163" s="119"/>
      <c r="J163" s="120"/>
      <c r="K163" s="121">
        <f>IF(OR($A163="",$B163=""),"",IF($J163&lt;&gt;"",$J163,IF($D163=本位币,1,IFERROR(LOOKUP(2,1/((汇率月份&lt;=$A163)*(INDEX(记账汇率区,0,MATCH($D163,汇率币种头,0))&lt;&gt;"")),INDEX(记账汇率区,0,MATCH($D163,汇率币种头,0))),""))))</f>
        <v>1735</v>
      </c>
      <c r="L163" s="122">
        <f t="shared" si="4"/>
        <v>120</v>
      </c>
      <c r="M163" s="123">
        <f t="shared" si="5"/>
        <v>208200</v>
      </c>
      <c r="N163" s="122">
        <f>IF($B163="","",ROUND(SUMIF(账户名,$B163,账户期初)+SUMIFS($L$6:L163,$B$6:B163,$B163),2))</f>
        <v>3430617</v>
      </c>
      <c r="O163" s="123">
        <f>IF($B163="","",IFERROR(ROUND(INDEX(账户期初本位,MATCH($B163,账户名,0))+SUMIFS($M$6:M163,$B$6:B163,$B163),2),""))</f>
        <v>5769480666</v>
      </c>
      <c r="P163" s="117" t="s">
        <v>43</v>
      </c>
      <c r="Q163" s="115" t="s">
        <v>206</v>
      </c>
      <c r="R163" s="115"/>
      <c r="S163" s="124" t="str">
        <f>IF($B163="","",IF(ISNA(MATCH($B163,账户名,0)),"※这个账户不在【参数设置】的账户档案里",IF($A163="","※没填日期，这一笔不会进任何月份的报表",IF(OR($A163&lt;起始月份,$A163&gt;EOMONTH(起始月份,15)),"△不在本账期（"&amp;TEXT(起始月份,"yyyy-mm")&amp;" ~ "&amp;TEXT(EOMONTH(起始月份,15),"yyyy-mm")&amp;"）内，报表里看不到",IF(AND($H163&lt;&gt;"",$I163&lt;&gt;""),"※收入和支出不能同时填",IF(AND(N($H163)=0,N($I163)=0),IF(ISNUMBER(SEARCH("【待补】",$R163&amp;"")),"△源数据不全（源表缺金额），请补充","※收入和支出都没填"),IF($E163="","※没填收支类别，分类报表会漏掉这一笔",IF(ISNA(MATCH($E163,类别表,0)),"※收支类别不在【参数设置】的清单里",IF($K163="","△"&amp;$D163&amp;" 还没填汇率，去【月度汇率】补上就自动算了",IF(ISNUMBER(SEARCH("【待补】",$R163&amp;"")),"△源数据不全（源表缺摘要或用途），请补充",IF(AND($F163="内部转账",$Q163=""),"△内部转账建议在「往来单位」写上对方账户",IF($N163&lt;0,"△这一笔之后该账户余额成负数了，核一下",""))))))))))))</f>
        <v/>
      </c>
    </row>
    <row r="164" ht="33" spans="1:19">
      <c r="A164" s="114">
        <v>45887</v>
      </c>
      <c r="B164" s="115" t="s">
        <v>30</v>
      </c>
      <c r="C164" s="116" t="str">
        <f>IF($B164="","",IFERROR(INDEX(账户银行,MATCH($B164,账户名,0)),""))</f>
        <v>现金</v>
      </c>
      <c r="D164" s="116" t="str">
        <f>IF($B164="","",IFERROR(INDEX(账户币种,MATCH($B164,账户名,0)),""))</f>
        <v>USD</v>
      </c>
      <c r="E164" s="117" t="s">
        <v>41</v>
      </c>
      <c r="F164" s="116" t="str">
        <f>IF($E164="","",IFERROR(INDEX(类别属性,MATCH($E164,类别表,0)),""))</f>
        <v>内部转账</v>
      </c>
      <c r="G164" s="118" t="s">
        <v>212</v>
      </c>
      <c r="H164" s="119">
        <v>1400</v>
      </c>
      <c r="I164" s="119"/>
      <c r="J164" s="120"/>
      <c r="K164" s="125">
        <f>IF(OR($A164="",$B164=""),"",IF($J164&lt;&gt;"",$J164,IF($D164=本位币,1,IFERROR(LOOKUP(2,1/((汇率月份&lt;=$A164)*(INDEX(记账汇率区,0,MATCH($D164,汇率币种头,0))&lt;&gt;"")),INDEX(记账汇率区,0,MATCH($D164,汇率币种头,0))),""))))</f>
        <v>12450</v>
      </c>
      <c r="L164" s="123">
        <f t="shared" si="4"/>
        <v>1400</v>
      </c>
      <c r="M164" s="123">
        <f t="shared" si="5"/>
        <v>17430000</v>
      </c>
      <c r="N164" s="123">
        <f>IF($B164="","",ROUND(SUMIF(账户名,$B164,账户期初)+SUMIFS($L$6:L164,$B$6:B164,$B164),2))</f>
        <v>14650</v>
      </c>
      <c r="O164" s="123">
        <f>IF($B164="","",IFERROR(ROUND(INDEX(账户期初本位,MATCH($B164,账户名,0))+SUMIFS($M$6:M164,$B$6:B164,$B164),2),""))</f>
        <v>182392500</v>
      </c>
      <c r="P164" s="117" t="s">
        <v>43</v>
      </c>
      <c r="Q164" s="115"/>
      <c r="R164" s="115"/>
      <c r="S164" s="124" t="str">
        <f>IF($B164="","",IF(ISNA(MATCH($B164,账户名,0)),"※这个账户不在【参数设置】的账户档案里",IF($A164="","※没填日期，这一笔不会进任何月份的报表",IF(OR($A164&lt;起始月份,$A164&gt;EOMONTH(起始月份,15)),"△不在本账期（"&amp;TEXT(起始月份,"yyyy-mm")&amp;" ~ "&amp;TEXT(EOMONTH(起始月份,15),"yyyy-mm")&amp;"）内，报表里看不到",IF(AND($H164&lt;&gt;"",$I164&lt;&gt;""),"※收入和支出不能同时填",IF(AND(N($H164)=0,N($I164)=0),IF(ISNUMBER(SEARCH("【待补】",$R164&amp;"")),"△源数据不全（源表缺金额），请补充","※收入和支出都没填"),IF($E164="","※没填收支类别，分类报表会漏掉这一笔",IF(ISNA(MATCH($E164,类别表,0)),"※收支类别不在【参数设置】的清单里",IF($K164="","△"&amp;$D164&amp;" 还没填汇率，去【月度汇率】补上就自动算了",IF(ISNUMBER(SEARCH("【待补】",$R164&amp;"")),"△源数据不全（源表缺摘要或用途），请补充",IF(AND($F164="内部转账",$Q164=""),"△内部转账建议在「往来单位」写上对方账户",IF($N164&lt;0,"△这一笔之后该账户余额成负数了，核一下",""))))))))))))</f>
        <v>△内部转账建议在「往来单位」写上对方账户</v>
      </c>
    </row>
    <row r="165" ht="33" spans="1:19">
      <c r="A165" s="114">
        <v>45887</v>
      </c>
      <c r="B165" s="115" t="s">
        <v>30</v>
      </c>
      <c r="C165" s="116" t="str">
        <f>IF($B165="","",IFERROR(INDEX(账户银行,MATCH($B165,账户名,0)),""))</f>
        <v>现金</v>
      </c>
      <c r="D165" s="116" t="str">
        <f>IF($B165="","",IFERROR(INDEX(账户币种,MATCH($B165,账户名,0)),""))</f>
        <v>USD</v>
      </c>
      <c r="E165" s="117" t="s">
        <v>95</v>
      </c>
      <c r="F165" s="116" t="str">
        <f>IF($E165="","",IFERROR(INDEX(类别属性,MATCH($E165,类别表,0)),""))</f>
        <v>支出</v>
      </c>
      <c r="G165" s="118" t="s">
        <v>213</v>
      </c>
      <c r="H165" s="119"/>
      <c r="I165" s="119">
        <v>200</v>
      </c>
      <c r="J165" s="120"/>
      <c r="K165" s="125">
        <f>IF(OR($A165="",$B165=""),"",IF($J165&lt;&gt;"",$J165,IF($D165=本位币,1,IFERROR(LOOKUP(2,1/((汇率月份&lt;=$A165)*(INDEX(记账汇率区,0,MATCH($D165,汇率币种头,0))&lt;&gt;"")),INDEX(记账汇率区,0,MATCH($D165,汇率币种头,0))),""))))</f>
        <v>12450</v>
      </c>
      <c r="L165" s="123">
        <f t="shared" si="4"/>
        <v>-200</v>
      </c>
      <c r="M165" s="123">
        <f t="shared" si="5"/>
        <v>-2490000</v>
      </c>
      <c r="N165" s="123">
        <f>IF($B165="","",ROUND(SUMIF(账户名,$B165,账户期初)+SUMIFS($L$6:L165,$B$6:B165,$B165),2))</f>
        <v>14450</v>
      </c>
      <c r="O165" s="123">
        <f>IF($B165="","",IFERROR(ROUND(INDEX(账户期初本位,MATCH($B165,账户名,0))+SUMIFS($M$6:M165,$B$6:B165,$B165),2),""))</f>
        <v>179902500</v>
      </c>
      <c r="P165" s="117" t="s">
        <v>97</v>
      </c>
      <c r="Q165" s="115" t="s">
        <v>33</v>
      </c>
      <c r="R165" s="115"/>
      <c r="S165" s="124" t="str">
        <f>IF($B165="","",IF(ISNA(MATCH($B165,账户名,0)),"※这个账户不在【参数设置】的账户档案里",IF($A165="","※没填日期，这一笔不会进任何月份的报表",IF(OR($A165&lt;起始月份,$A165&gt;EOMONTH(起始月份,15)),"△不在本账期（"&amp;TEXT(起始月份,"yyyy-mm")&amp;" ~ "&amp;TEXT(EOMONTH(起始月份,15),"yyyy-mm")&amp;"）内，报表里看不到",IF(AND($H165&lt;&gt;"",$I165&lt;&gt;""),"※收入和支出不能同时填",IF(AND(N($H165)=0,N($I165)=0),IF(ISNUMBER(SEARCH("【待补】",$R165&amp;"")),"△源数据不全（源表缺金额），请补充","※收入和支出都没填"),IF($E165="","※没填收支类别，分类报表会漏掉这一笔",IF(ISNA(MATCH($E165,类别表,0)),"※收支类别不在【参数设置】的清单里",IF($K165="","△"&amp;$D165&amp;" 还没填汇率，去【月度汇率】补上就自动算了",IF(ISNUMBER(SEARCH("【待补】",$R165&amp;"")),"△源数据不全（源表缺摘要或用途），请补充",IF(AND($F165="内部转账",$Q165=""),"△内部转账建议在「往来单位」写上对方账户",IF($N165&lt;0,"△这一笔之后该账户余额成负数了，核一下",""))))))))))))</f>
        <v/>
      </c>
    </row>
    <row r="166" ht="49.5" spans="1:19">
      <c r="A166" s="114">
        <v>45887</v>
      </c>
      <c r="B166" s="115" t="s">
        <v>34</v>
      </c>
      <c r="C166" s="116" t="str">
        <f>IF($B166="","",IFERROR(INDEX(账户银行,MATCH($B166,账户名,0)),""))</f>
        <v>现金</v>
      </c>
      <c r="D166" s="116" t="str">
        <f>IF($B166="","",IFERROR(INDEX(账户币种,MATCH($B166,账户名,0)),""))</f>
        <v>UZS</v>
      </c>
      <c r="E166" s="117" t="s">
        <v>38</v>
      </c>
      <c r="F166" s="116" t="str">
        <f>IF($E166="","",IFERROR(INDEX(类别属性,MATCH($E166,类别表,0)),""))</f>
        <v>支出</v>
      </c>
      <c r="G166" s="118" t="s">
        <v>214</v>
      </c>
      <c r="H166" s="119"/>
      <c r="I166" s="119">
        <v>270000</v>
      </c>
      <c r="J166" s="120"/>
      <c r="K166" s="125">
        <f>IF(OR($A166="",$B166=""),"",IF($J166&lt;&gt;"",$J166,IF($D166=本位币,1,IFERROR(LOOKUP(2,1/((汇率月份&lt;=$A166)*(INDEX(记账汇率区,0,MATCH($D166,汇率币种头,0))&lt;&gt;"")),INDEX(记账汇率区,0,MATCH($D166,汇率币种头,0))),""))))</f>
        <v>1</v>
      </c>
      <c r="L166" s="123">
        <f t="shared" si="4"/>
        <v>-270000</v>
      </c>
      <c r="M166" s="123">
        <f t="shared" si="5"/>
        <v>-270000</v>
      </c>
      <c r="N166" s="123">
        <f>IF($B166="","",ROUND(SUMIF(账户名,$B166,账户期初)+SUMIFS($L$6:L166,$B$6:B166,$B166),2))</f>
        <v>265137000</v>
      </c>
      <c r="O166" s="123">
        <f>IF($B166="","",IFERROR(ROUND(INDEX(账户期初本位,MATCH($B166,账户名,0))+SUMIFS($M$6:M166,$B$6:B166,$B166),2),""))</f>
        <v>265137000</v>
      </c>
      <c r="P166" s="117" t="s">
        <v>26</v>
      </c>
      <c r="Q166" s="115"/>
      <c r="R166" s="115"/>
      <c r="S166" s="124" t="str">
        <f>IF($B166="","",IF(ISNA(MATCH($B166,账户名,0)),"※这个账户不在【参数设置】的账户档案里",IF($A166="","※没填日期，这一笔不会进任何月份的报表",IF(OR($A166&lt;起始月份,$A166&gt;EOMONTH(起始月份,15)),"△不在本账期（"&amp;TEXT(起始月份,"yyyy-mm")&amp;" ~ "&amp;TEXT(EOMONTH(起始月份,15),"yyyy-mm")&amp;"）内，报表里看不到",IF(AND($H166&lt;&gt;"",$I166&lt;&gt;""),"※收入和支出不能同时填",IF(AND(N($H166)=0,N($I166)=0),IF(ISNUMBER(SEARCH("【待补】",$R166&amp;"")),"△源数据不全（源表缺金额），请补充","※收入和支出都没填"),IF($E166="","※没填收支类别，分类报表会漏掉这一笔",IF(ISNA(MATCH($E166,类别表,0)),"※收支类别不在【参数设置】的清单里",IF($K166="","△"&amp;$D166&amp;" 还没填汇率，去【月度汇率】补上就自动算了",IF(ISNUMBER(SEARCH("【待补】",$R166&amp;"")),"△源数据不全（源表缺摘要或用途），请补充",IF(AND($F166="内部转账",$Q166=""),"△内部转账建议在「往来单位」写上对方账户",IF($N166&lt;0,"△这一笔之后该账户余额成负数了，核一下",""))))))))))))</f>
        <v/>
      </c>
    </row>
    <row r="167" ht="33" spans="1:19">
      <c r="A167" s="114">
        <v>45887</v>
      </c>
      <c r="B167" s="115" t="s">
        <v>34</v>
      </c>
      <c r="C167" s="116" t="str">
        <f>IF($B167="","",IFERROR(INDEX(账户银行,MATCH($B167,账户名,0)),""))</f>
        <v>现金</v>
      </c>
      <c r="D167" s="116" t="str">
        <f>IF($B167="","",IFERROR(INDEX(账户币种,MATCH($B167,账户名,0)),""))</f>
        <v>UZS</v>
      </c>
      <c r="E167" s="117" t="s">
        <v>38</v>
      </c>
      <c r="F167" s="116" t="str">
        <f>IF($E167="","",IFERROR(INDEX(类别属性,MATCH($E167,类别表,0)),""))</f>
        <v>支出</v>
      </c>
      <c r="G167" s="118" t="s">
        <v>215</v>
      </c>
      <c r="H167" s="119"/>
      <c r="I167" s="119">
        <v>189000</v>
      </c>
      <c r="J167" s="120"/>
      <c r="K167" s="125">
        <f>IF(OR($A167="",$B167=""),"",IF($J167&lt;&gt;"",$J167,IF($D167=本位币,1,IFERROR(LOOKUP(2,1/((汇率月份&lt;=$A167)*(INDEX(记账汇率区,0,MATCH($D167,汇率币种头,0))&lt;&gt;"")),INDEX(记账汇率区,0,MATCH($D167,汇率币种头,0))),""))))</f>
        <v>1</v>
      </c>
      <c r="L167" s="123">
        <f t="shared" si="4"/>
        <v>-189000</v>
      </c>
      <c r="M167" s="123">
        <f t="shared" si="5"/>
        <v>-189000</v>
      </c>
      <c r="N167" s="123">
        <f>IF($B167="","",ROUND(SUMIF(账户名,$B167,账户期初)+SUMIFS($L$6:L167,$B$6:B167,$B167),2))</f>
        <v>264948000</v>
      </c>
      <c r="O167" s="123">
        <f>IF($B167="","",IFERROR(ROUND(INDEX(账户期初本位,MATCH($B167,账户名,0))+SUMIFS($M$6:M167,$B$6:B167,$B167),2),""))</f>
        <v>264948000</v>
      </c>
      <c r="P167" s="117" t="s">
        <v>26</v>
      </c>
      <c r="Q167" s="115"/>
      <c r="R167" s="115"/>
      <c r="S167" s="124" t="str">
        <f>IF($B167="","",IF(ISNA(MATCH($B167,账户名,0)),"※这个账户不在【参数设置】的账户档案里",IF($A167="","※没填日期，这一笔不会进任何月份的报表",IF(OR($A167&lt;起始月份,$A167&gt;EOMONTH(起始月份,15)),"△不在本账期（"&amp;TEXT(起始月份,"yyyy-mm")&amp;" ~ "&amp;TEXT(EOMONTH(起始月份,15),"yyyy-mm")&amp;"）内，报表里看不到",IF(AND($H167&lt;&gt;"",$I167&lt;&gt;""),"※收入和支出不能同时填",IF(AND(N($H167)=0,N($I167)=0),IF(ISNUMBER(SEARCH("【待补】",$R167&amp;"")),"△源数据不全（源表缺金额），请补充","※收入和支出都没填"),IF($E167="","※没填收支类别，分类报表会漏掉这一笔",IF(ISNA(MATCH($E167,类别表,0)),"※收支类别不在【参数设置】的清单里",IF($K167="","△"&amp;$D167&amp;" 还没填汇率，去【月度汇率】补上就自动算了",IF(ISNUMBER(SEARCH("【待补】",$R167&amp;"")),"△源数据不全（源表缺摘要或用途），请补充",IF(AND($F167="内部转账",$Q167=""),"△内部转账建议在「往来单位」写上对方账户",IF($N167&lt;0,"△这一笔之后该账户余额成负数了，核一下",""))))))))))))</f>
        <v/>
      </c>
    </row>
    <row r="168" ht="16.5" spans="1:19">
      <c r="A168" s="114">
        <v>45887</v>
      </c>
      <c r="B168" s="115" t="s">
        <v>34</v>
      </c>
      <c r="C168" s="116" t="str">
        <f>IF($B168="","",IFERROR(INDEX(账户银行,MATCH($B168,账户名,0)),""))</f>
        <v>现金</v>
      </c>
      <c r="D168" s="116" t="str">
        <f>IF($B168="","",IFERROR(INDEX(账户币种,MATCH($B168,账户名,0)),""))</f>
        <v>UZS</v>
      </c>
      <c r="E168" s="117" t="s">
        <v>95</v>
      </c>
      <c r="F168" s="116" t="str">
        <f>IF($E168="","",IFERROR(INDEX(类别属性,MATCH($E168,类别表,0)),""))</f>
        <v>支出</v>
      </c>
      <c r="G168" s="118" t="s">
        <v>216</v>
      </c>
      <c r="H168" s="119"/>
      <c r="I168" s="119">
        <v>3915000</v>
      </c>
      <c r="J168" s="120"/>
      <c r="K168" s="125">
        <f>IF(OR($A168="",$B168=""),"",IF($J168&lt;&gt;"",$J168,IF($D168=本位币,1,IFERROR(LOOKUP(2,1/((汇率月份&lt;=$A168)*(INDEX(记账汇率区,0,MATCH($D168,汇率币种头,0))&lt;&gt;"")),INDEX(记账汇率区,0,MATCH($D168,汇率币种头,0))),""))))</f>
        <v>1</v>
      </c>
      <c r="L168" s="123">
        <f t="shared" si="4"/>
        <v>-3915000</v>
      </c>
      <c r="M168" s="123">
        <f t="shared" si="5"/>
        <v>-3915000</v>
      </c>
      <c r="N168" s="123">
        <f>IF($B168="","",ROUND(SUMIF(账户名,$B168,账户期初)+SUMIFS($L$6:L168,$B$6:B168,$B168),2))</f>
        <v>261033000</v>
      </c>
      <c r="O168" s="123">
        <f>IF($B168="","",IFERROR(ROUND(INDEX(账户期初本位,MATCH($B168,账户名,0))+SUMIFS($M$6:M168,$B$6:B168,$B168),2),""))</f>
        <v>261033000</v>
      </c>
      <c r="P168" s="117" t="s">
        <v>97</v>
      </c>
      <c r="Q168" s="115"/>
      <c r="R168" s="115"/>
      <c r="S168" s="124" t="str">
        <f>IF($B168="","",IF(ISNA(MATCH($B168,账户名,0)),"※这个账户不在【参数设置】的账户档案里",IF($A168="","※没填日期，这一笔不会进任何月份的报表",IF(OR($A168&lt;起始月份,$A168&gt;EOMONTH(起始月份,15)),"△不在本账期（"&amp;TEXT(起始月份,"yyyy-mm")&amp;" ~ "&amp;TEXT(EOMONTH(起始月份,15),"yyyy-mm")&amp;"）内，报表里看不到",IF(AND($H168&lt;&gt;"",$I168&lt;&gt;""),"※收入和支出不能同时填",IF(AND(N($H168)=0,N($I168)=0),IF(ISNUMBER(SEARCH("【待补】",$R168&amp;"")),"△源数据不全（源表缺金额），请补充","※收入和支出都没填"),IF($E168="","※没填收支类别，分类报表会漏掉这一笔",IF(ISNA(MATCH($E168,类别表,0)),"※收支类别不在【参数设置】的清单里",IF($K168="","△"&amp;$D168&amp;" 还没填汇率，去【月度汇率】补上就自动算了",IF(ISNUMBER(SEARCH("【待补】",$R168&amp;"")),"△源数据不全（源表缺摘要或用途），请补充",IF(AND($F168="内部转账",$Q168=""),"△内部转账建议在「往来单位」写上对方账户",IF($N168&lt;0,"△这一笔之后该账户余额成负数了，核一下",""))))))))))))</f>
        <v/>
      </c>
    </row>
    <row r="169" ht="16.5" spans="1:19">
      <c r="A169" s="114">
        <v>45887</v>
      </c>
      <c r="B169" s="115" t="s">
        <v>34</v>
      </c>
      <c r="C169" s="116" t="str">
        <f>IF($B169="","",IFERROR(INDEX(账户银行,MATCH($B169,账户名,0)),""))</f>
        <v>现金</v>
      </c>
      <c r="D169" s="116" t="str">
        <f>IF($B169="","",IFERROR(INDEX(账户币种,MATCH($B169,账户名,0)),""))</f>
        <v>UZS</v>
      </c>
      <c r="E169" s="117" t="s">
        <v>95</v>
      </c>
      <c r="F169" s="116" t="str">
        <f>IF($E169="","",IFERROR(INDEX(类别属性,MATCH($E169,类别表,0)),""))</f>
        <v>支出</v>
      </c>
      <c r="G169" s="118" t="s">
        <v>217</v>
      </c>
      <c r="H169" s="119"/>
      <c r="I169" s="119">
        <v>800000</v>
      </c>
      <c r="J169" s="120"/>
      <c r="K169" s="125">
        <f>IF(OR($A169="",$B169=""),"",IF($J169&lt;&gt;"",$J169,IF($D169=本位币,1,IFERROR(LOOKUP(2,1/((汇率月份&lt;=$A169)*(INDEX(记账汇率区,0,MATCH($D169,汇率币种头,0))&lt;&gt;"")),INDEX(记账汇率区,0,MATCH($D169,汇率币种头,0))),""))))</f>
        <v>1</v>
      </c>
      <c r="L169" s="123">
        <f t="shared" si="4"/>
        <v>-800000</v>
      </c>
      <c r="M169" s="123">
        <f t="shared" si="5"/>
        <v>-800000</v>
      </c>
      <c r="N169" s="123">
        <f>IF($B169="","",ROUND(SUMIF(账户名,$B169,账户期初)+SUMIFS($L$6:L169,$B$6:B169,$B169),2))</f>
        <v>260233000</v>
      </c>
      <c r="O169" s="123">
        <f>IF($B169="","",IFERROR(ROUND(INDEX(账户期初本位,MATCH($B169,账户名,0))+SUMIFS($M$6:M169,$B$6:B169,$B169),2),""))</f>
        <v>260233000</v>
      </c>
      <c r="P169" s="117" t="s">
        <v>97</v>
      </c>
      <c r="Q169" s="115"/>
      <c r="R169" s="115"/>
      <c r="S169" s="124" t="str">
        <f>IF($B169="","",IF(ISNA(MATCH($B169,账户名,0)),"※这个账户不在【参数设置】的账户档案里",IF($A169="","※没填日期，这一笔不会进任何月份的报表",IF(OR($A169&lt;起始月份,$A169&gt;EOMONTH(起始月份,15)),"△不在本账期（"&amp;TEXT(起始月份,"yyyy-mm")&amp;" ~ "&amp;TEXT(EOMONTH(起始月份,15),"yyyy-mm")&amp;"）内，报表里看不到",IF(AND($H169&lt;&gt;"",$I169&lt;&gt;""),"※收入和支出不能同时填",IF(AND(N($H169)=0,N($I169)=0),IF(ISNUMBER(SEARCH("【待补】",$R169&amp;"")),"△源数据不全（源表缺金额），请补充","※收入和支出都没填"),IF($E169="","※没填收支类别，分类报表会漏掉这一笔",IF(ISNA(MATCH($E169,类别表,0)),"※收支类别不在【参数设置】的清单里",IF($K169="","△"&amp;$D169&amp;" 还没填汇率，去【月度汇率】补上就自动算了",IF(ISNUMBER(SEARCH("【待补】",$R169&amp;"")),"△源数据不全（源表缺摘要或用途），请补充",IF(AND($F169="内部转账",$Q169=""),"△内部转账建议在「往来单位」写上对方账户",IF($N169&lt;0,"△这一笔之后该账户余额成负数了，核一下",""))))))))))))</f>
        <v/>
      </c>
    </row>
    <row r="170" ht="16.5" spans="1:19">
      <c r="A170" s="114">
        <v>45887</v>
      </c>
      <c r="B170" s="115" t="s">
        <v>34</v>
      </c>
      <c r="C170" s="116" t="str">
        <f>IF($B170="","",IFERROR(INDEX(账户银行,MATCH($B170,账户名,0)),""))</f>
        <v>现金</v>
      </c>
      <c r="D170" s="116" t="str">
        <f>IF($B170="","",IFERROR(INDEX(账户币种,MATCH($B170,账户名,0)),""))</f>
        <v>UZS</v>
      </c>
      <c r="E170" s="117" t="s">
        <v>54</v>
      </c>
      <c r="F170" s="116" t="str">
        <f>IF($E170="","",IFERROR(INDEX(类别属性,MATCH($E170,类别表,0)),""))</f>
        <v>支出</v>
      </c>
      <c r="G170" s="118" t="s">
        <v>218</v>
      </c>
      <c r="H170" s="119"/>
      <c r="I170" s="119">
        <v>100000</v>
      </c>
      <c r="J170" s="120"/>
      <c r="K170" s="125">
        <f>IF(OR($A170="",$B170=""),"",IF($J170&lt;&gt;"",$J170,IF($D170=本位币,1,IFERROR(LOOKUP(2,1/((汇率月份&lt;=$A170)*(INDEX(记账汇率区,0,MATCH($D170,汇率币种头,0))&lt;&gt;"")),INDEX(记账汇率区,0,MATCH($D170,汇率币种头,0))),""))))</f>
        <v>1</v>
      </c>
      <c r="L170" s="123">
        <f t="shared" si="4"/>
        <v>-100000</v>
      </c>
      <c r="M170" s="123">
        <f t="shared" si="5"/>
        <v>-100000</v>
      </c>
      <c r="N170" s="123">
        <f>IF($B170="","",ROUND(SUMIF(账户名,$B170,账户期初)+SUMIFS($L$6:L170,$B$6:B170,$B170),2))</f>
        <v>260133000</v>
      </c>
      <c r="O170" s="123">
        <f>IF($B170="","",IFERROR(ROUND(INDEX(账户期初本位,MATCH($B170,账户名,0))+SUMIFS($M$6:M170,$B$6:B170,$B170),2),""))</f>
        <v>260133000</v>
      </c>
      <c r="P170" s="117" t="s">
        <v>48</v>
      </c>
      <c r="Q170" s="115"/>
      <c r="R170" s="115"/>
      <c r="S170" s="124" t="str">
        <f>IF($B170="","",IF(ISNA(MATCH($B170,账户名,0)),"※这个账户不在【参数设置】的账户档案里",IF($A170="","※没填日期，这一笔不会进任何月份的报表",IF(OR($A170&lt;起始月份,$A170&gt;EOMONTH(起始月份,15)),"△不在本账期（"&amp;TEXT(起始月份,"yyyy-mm")&amp;" ~ "&amp;TEXT(EOMONTH(起始月份,15),"yyyy-mm")&amp;"）内，报表里看不到",IF(AND($H170&lt;&gt;"",$I170&lt;&gt;""),"※收入和支出不能同时填",IF(AND(N($H170)=0,N($I170)=0),IF(ISNUMBER(SEARCH("【待补】",$R170&amp;"")),"△源数据不全（源表缺金额），请补充","※收入和支出都没填"),IF($E170="","※没填收支类别，分类报表会漏掉这一笔",IF(ISNA(MATCH($E170,类别表,0)),"※收支类别不在【参数设置】的清单里",IF($K170="","△"&amp;$D170&amp;" 还没填汇率，去【月度汇率】补上就自动算了",IF(ISNUMBER(SEARCH("【待补】",$R170&amp;"")),"△源数据不全（源表缺摘要或用途），请补充",IF(AND($F170="内部转账",$Q170=""),"△内部转账建议在「往来单位」写上对方账户",IF($N170&lt;0,"△这一笔之后该账户余额成负数了，核一下",""))))))))))))</f>
        <v/>
      </c>
    </row>
    <row r="171" ht="66" spans="1:19">
      <c r="A171" s="114">
        <v>45887</v>
      </c>
      <c r="B171" s="115" t="s">
        <v>34</v>
      </c>
      <c r="C171" s="116" t="str">
        <f>IF($B171="","",IFERROR(INDEX(账户银行,MATCH($B171,账户名,0)),""))</f>
        <v>现金</v>
      </c>
      <c r="D171" s="116" t="str">
        <f>IF($B171="","",IFERROR(INDEX(账户币种,MATCH($B171,账户名,0)),""))</f>
        <v>UZS</v>
      </c>
      <c r="E171" s="117" t="s">
        <v>95</v>
      </c>
      <c r="F171" s="116" t="str">
        <f>IF($E171="","",IFERROR(INDEX(类别属性,MATCH($E171,类别表,0)),""))</f>
        <v>支出</v>
      </c>
      <c r="G171" s="118" t="s">
        <v>219</v>
      </c>
      <c r="H171" s="119"/>
      <c r="I171" s="119">
        <v>10447526</v>
      </c>
      <c r="J171" s="120"/>
      <c r="K171" s="125">
        <f>IF(OR($A171="",$B171=""),"",IF($J171&lt;&gt;"",$J171,IF($D171=本位币,1,IFERROR(LOOKUP(2,1/((汇率月份&lt;=$A171)*(INDEX(记账汇率区,0,MATCH($D171,汇率币种头,0))&lt;&gt;"")),INDEX(记账汇率区,0,MATCH($D171,汇率币种头,0))),""))))</f>
        <v>1</v>
      </c>
      <c r="L171" s="123">
        <f t="shared" si="4"/>
        <v>-10447526</v>
      </c>
      <c r="M171" s="123">
        <f t="shared" si="5"/>
        <v>-10447526</v>
      </c>
      <c r="N171" s="123">
        <f>IF($B171="","",ROUND(SUMIF(账户名,$B171,账户期初)+SUMIFS($L$6:L171,$B$6:B171,$B171),2))</f>
        <v>249685474</v>
      </c>
      <c r="O171" s="123">
        <f>IF($B171="","",IFERROR(ROUND(INDEX(账户期初本位,MATCH($B171,账户名,0))+SUMIFS($M$6:M171,$B$6:B171,$B171),2),""))</f>
        <v>249685474</v>
      </c>
      <c r="P171" s="117" t="s">
        <v>97</v>
      </c>
      <c r="Q171" s="115" t="s">
        <v>220</v>
      </c>
      <c r="R171" s="115"/>
      <c r="S171" s="124" t="str">
        <f>IF($B171="","",IF(ISNA(MATCH($B171,账户名,0)),"※这个账户不在【参数设置】的账户档案里",IF($A171="","※没填日期，这一笔不会进任何月份的报表",IF(OR($A171&lt;起始月份,$A171&gt;EOMONTH(起始月份,15)),"△不在本账期（"&amp;TEXT(起始月份,"yyyy-mm")&amp;" ~ "&amp;TEXT(EOMONTH(起始月份,15),"yyyy-mm")&amp;"）内，报表里看不到",IF(AND($H171&lt;&gt;"",$I171&lt;&gt;""),"※收入和支出不能同时填",IF(AND(N($H171)=0,N($I171)=0),IF(ISNUMBER(SEARCH("【待补】",$R171&amp;"")),"△源数据不全（源表缺金额），请补充","※收入和支出都没填"),IF($E171="","※没填收支类别，分类报表会漏掉这一笔",IF(ISNA(MATCH($E171,类别表,0)),"※收支类别不在【参数设置】的清单里",IF($K171="","△"&amp;$D171&amp;" 还没填汇率，去【月度汇率】补上就自动算了",IF(ISNUMBER(SEARCH("【待补】",$R171&amp;"")),"△源数据不全（源表缺摘要或用途），请补充",IF(AND($F171="内部转账",$Q171=""),"△内部转账建议在「往来单位」写上对方账户",IF($N171&lt;0,"△这一笔之后该账户余额成负数了，核一下",""))))))))))))</f>
        <v/>
      </c>
    </row>
    <row r="172" ht="33" spans="1:19">
      <c r="A172" s="114">
        <v>45887</v>
      </c>
      <c r="B172" s="115" t="s">
        <v>34</v>
      </c>
      <c r="C172" s="116" t="str">
        <f>IF($B172="","",IFERROR(INDEX(账户银行,MATCH($B172,账户名,0)),""))</f>
        <v>现金</v>
      </c>
      <c r="D172" s="116" t="str">
        <f>IF($B172="","",IFERROR(INDEX(账户币种,MATCH($B172,账户名,0)),""))</f>
        <v>UZS</v>
      </c>
      <c r="E172" s="117" t="s">
        <v>41</v>
      </c>
      <c r="F172" s="116" t="str">
        <f>IF($E172="","",IFERROR(INDEX(类别属性,MATCH($E172,类别表,0)),""))</f>
        <v>内部转账</v>
      </c>
      <c r="G172" s="118" t="s">
        <v>221</v>
      </c>
      <c r="H172" s="119"/>
      <c r="I172" s="119">
        <v>17630200</v>
      </c>
      <c r="J172" s="120"/>
      <c r="K172" s="125">
        <f>IF(OR($A172="",$B172=""),"",IF($J172&lt;&gt;"",$J172,IF($D172=本位币,1,IFERROR(LOOKUP(2,1/((汇率月份&lt;=$A172)*(INDEX(记账汇率区,0,MATCH($D172,汇率币种头,0))&lt;&gt;"")),INDEX(记账汇率区,0,MATCH($D172,汇率币种头,0))),""))))</f>
        <v>1</v>
      </c>
      <c r="L172" s="123">
        <f t="shared" si="4"/>
        <v>-17630200</v>
      </c>
      <c r="M172" s="123">
        <f t="shared" si="5"/>
        <v>-17630200</v>
      </c>
      <c r="N172" s="123">
        <f>IF($B172="","",ROUND(SUMIF(账户名,$B172,账户期初)+SUMIFS($L$6:L172,$B$6:B172,$B172),2))</f>
        <v>232055274</v>
      </c>
      <c r="O172" s="123">
        <f>IF($B172="","",IFERROR(ROUND(INDEX(账户期初本位,MATCH($B172,账户名,0))+SUMIFS($M$6:M172,$B$6:B172,$B172),2),""))</f>
        <v>232055274</v>
      </c>
      <c r="P172" s="117" t="s">
        <v>43</v>
      </c>
      <c r="Q172" s="115"/>
      <c r="R172" s="115"/>
      <c r="S172" s="124" t="str">
        <f>IF($B172="","",IF(ISNA(MATCH($B172,账户名,0)),"※这个账户不在【参数设置】的账户档案里",IF($A172="","※没填日期，这一笔不会进任何月份的报表",IF(OR($A172&lt;起始月份,$A172&gt;EOMONTH(起始月份,15)),"△不在本账期（"&amp;TEXT(起始月份,"yyyy-mm")&amp;" ~ "&amp;TEXT(EOMONTH(起始月份,15),"yyyy-mm")&amp;"）内，报表里看不到",IF(AND($H172&lt;&gt;"",$I172&lt;&gt;""),"※收入和支出不能同时填",IF(AND(N($H172)=0,N($I172)=0),IF(ISNUMBER(SEARCH("【待补】",$R172&amp;"")),"△源数据不全（源表缺金额），请补充","※收入和支出都没填"),IF($E172="","※没填收支类别，分类报表会漏掉这一笔",IF(ISNA(MATCH($E172,类别表,0)),"※收支类别不在【参数设置】的清单里",IF($K172="","△"&amp;$D172&amp;" 还没填汇率，去【月度汇率】补上就自动算了",IF(ISNUMBER(SEARCH("【待补】",$R172&amp;"")),"△源数据不全（源表缺摘要或用途），请补充",IF(AND($F172="内部转账",$Q172=""),"△内部转账建议在「往来单位」写上对方账户",IF($N172&lt;0,"△这一笔之后该账户余额成负数了，核一下",""))))))))))))</f>
        <v>△内部转账建议在「往来单位」写上对方账户</v>
      </c>
    </row>
    <row r="173" ht="33" spans="1:19">
      <c r="A173" s="114">
        <v>45887</v>
      </c>
      <c r="B173" s="115" t="s">
        <v>34</v>
      </c>
      <c r="C173" s="116" t="str">
        <f>IF($B173="","",IFERROR(INDEX(账户银行,MATCH($B173,账户名,0)),""))</f>
        <v>现金</v>
      </c>
      <c r="D173" s="116" t="str">
        <f>IF($B173="","",IFERROR(INDEX(账户币种,MATCH($B173,账户名,0)),""))</f>
        <v>UZS</v>
      </c>
      <c r="E173" s="117" t="s">
        <v>54</v>
      </c>
      <c r="F173" s="116" t="str">
        <f>IF($E173="","",IFERROR(INDEX(类别属性,MATCH($E173,类别表,0)),""))</f>
        <v>支出</v>
      </c>
      <c r="G173" s="118" t="s">
        <v>222</v>
      </c>
      <c r="H173" s="119"/>
      <c r="I173" s="119">
        <v>320000</v>
      </c>
      <c r="J173" s="120"/>
      <c r="K173" s="125">
        <f>IF(OR($A173="",$B173=""),"",IF($J173&lt;&gt;"",$J173,IF($D173=本位币,1,IFERROR(LOOKUP(2,1/((汇率月份&lt;=$A173)*(INDEX(记账汇率区,0,MATCH($D173,汇率币种头,0))&lt;&gt;"")),INDEX(记账汇率区,0,MATCH($D173,汇率币种头,0))),""))))</f>
        <v>1</v>
      </c>
      <c r="L173" s="123">
        <f t="shared" si="4"/>
        <v>-320000</v>
      </c>
      <c r="M173" s="123">
        <f t="shared" si="5"/>
        <v>-320000</v>
      </c>
      <c r="N173" s="123">
        <f>IF($B173="","",ROUND(SUMIF(账户名,$B173,账户期初)+SUMIFS($L$6:L173,$B$6:B173,$B173),2))</f>
        <v>231735274</v>
      </c>
      <c r="O173" s="123">
        <f>IF($B173="","",IFERROR(ROUND(INDEX(账户期初本位,MATCH($B173,账户名,0))+SUMIFS($M$6:M173,$B$6:B173,$B173),2),""))</f>
        <v>231735274</v>
      </c>
      <c r="P173" s="117" t="s">
        <v>48</v>
      </c>
      <c r="Q173" s="115"/>
      <c r="R173" s="115"/>
      <c r="S173" s="124" t="str">
        <f>IF($B173="","",IF(ISNA(MATCH($B173,账户名,0)),"※这个账户不在【参数设置】的账户档案里",IF($A173="","※没填日期，这一笔不会进任何月份的报表",IF(OR($A173&lt;起始月份,$A173&gt;EOMONTH(起始月份,15)),"△不在本账期（"&amp;TEXT(起始月份,"yyyy-mm")&amp;" ~ "&amp;TEXT(EOMONTH(起始月份,15),"yyyy-mm")&amp;"）内，报表里看不到",IF(AND($H173&lt;&gt;"",$I173&lt;&gt;""),"※收入和支出不能同时填",IF(AND(N($H173)=0,N($I173)=0),IF(ISNUMBER(SEARCH("【待补】",$R173&amp;"")),"△源数据不全（源表缺金额），请补充","※收入和支出都没填"),IF($E173="","※没填收支类别，分类报表会漏掉这一笔",IF(ISNA(MATCH($E173,类别表,0)),"※收支类别不在【参数设置】的清单里",IF($K173="","△"&amp;$D173&amp;" 还没填汇率，去【月度汇率】补上就自动算了",IF(ISNUMBER(SEARCH("【待补】",$R173&amp;"")),"△源数据不全（源表缺摘要或用途），请补充",IF(AND($F173="内部转账",$Q173=""),"△内部转账建议在「往来单位」写上对方账户",IF($N173&lt;0,"△这一笔之后该账户余额成负数了，核一下",""))))))))))))</f>
        <v/>
      </c>
    </row>
    <row r="174" ht="33" spans="1:19">
      <c r="A174" s="114">
        <v>45887</v>
      </c>
      <c r="B174" s="115" t="s">
        <v>34</v>
      </c>
      <c r="C174" s="116" t="str">
        <f>IF($B174="","",IFERROR(INDEX(账户银行,MATCH($B174,账户名,0)),""))</f>
        <v>现金</v>
      </c>
      <c r="D174" s="116" t="str">
        <f>IF($B174="","",IFERROR(INDEX(账户币种,MATCH($B174,账户名,0)),""))</f>
        <v>UZS</v>
      </c>
      <c r="E174" s="117" t="s">
        <v>54</v>
      </c>
      <c r="F174" s="116" t="str">
        <f>IF($E174="","",IFERROR(INDEX(类别属性,MATCH($E174,类别表,0)),""))</f>
        <v>支出</v>
      </c>
      <c r="G174" s="118" t="s">
        <v>223</v>
      </c>
      <c r="H174" s="119"/>
      <c r="I174" s="119">
        <v>880000</v>
      </c>
      <c r="J174" s="120"/>
      <c r="K174" s="125">
        <f>IF(OR($A174="",$B174=""),"",IF($J174&lt;&gt;"",$J174,IF($D174=本位币,1,IFERROR(LOOKUP(2,1/((汇率月份&lt;=$A174)*(INDEX(记账汇率区,0,MATCH($D174,汇率币种头,0))&lt;&gt;"")),INDEX(记账汇率区,0,MATCH($D174,汇率币种头,0))),""))))</f>
        <v>1</v>
      </c>
      <c r="L174" s="123">
        <f t="shared" si="4"/>
        <v>-880000</v>
      </c>
      <c r="M174" s="123">
        <f t="shared" si="5"/>
        <v>-880000</v>
      </c>
      <c r="N174" s="123">
        <f>IF($B174="","",ROUND(SUMIF(账户名,$B174,账户期初)+SUMIFS($L$6:L174,$B$6:B174,$B174),2))</f>
        <v>230855274</v>
      </c>
      <c r="O174" s="123">
        <f>IF($B174="","",IFERROR(ROUND(INDEX(账户期初本位,MATCH($B174,账户名,0))+SUMIFS($M$6:M174,$B$6:B174,$B174),2),""))</f>
        <v>230855274</v>
      </c>
      <c r="P174" s="117" t="s">
        <v>48</v>
      </c>
      <c r="Q174" s="115"/>
      <c r="R174" s="115"/>
      <c r="S174" s="124" t="str">
        <f>IF($B174="","",IF(ISNA(MATCH($B174,账户名,0)),"※这个账户不在【参数设置】的账户档案里",IF($A174="","※没填日期，这一笔不会进任何月份的报表",IF(OR($A174&lt;起始月份,$A174&gt;EOMONTH(起始月份,15)),"△不在本账期（"&amp;TEXT(起始月份,"yyyy-mm")&amp;" ~ "&amp;TEXT(EOMONTH(起始月份,15),"yyyy-mm")&amp;"）内，报表里看不到",IF(AND($H174&lt;&gt;"",$I174&lt;&gt;""),"※收入和支出不能同时填",IF(AND(N($H174)=0,N($I174)=0),IF(ISNUMBER(SEARCH("【待补】",$R174&amp;"")),"△源数据不全（源表缺金额），请补充","※收入和支出都没填"),IF($E174="","※没填收支类别，分类报表会漏掉这一笔",IF(ISNA(MATCH($E174,类别表,0)),"※收支类别不在【参数设置】的清单里",IF($K174="","△"&amp;$D174&amp;" 还没填汇率，去【月度汇率】补上就自动算了",IF(ISNUMBER(SEARCH("【待补】",$R174&amp;"")),"△源数据不全（源表缺摘要或用途），请补充",IF(AND($F174="内部转账",$Q174=""),"△内部转账建议在「往来单位」写上对方账户",IF($N174&lt;0,"△这一笔之后该账户余额成负数了，核一下",""))))))))))))</f>
        <v/>
      </c>
    </row>
    <row r="175" ht="16.5" spans="1:19">
      <c r="A175" s="114">
        <v>45887</v>
      </c>
      <c r="B175" s="115" t="s">
        <v>34</v>
      </c>
      <c r="C175" s="116" t="str">
        <f>IF($B175="","",IFERROR(INDEX(账户银行,MATCH($B175,账户名,0)),""))</f>
        <v>现金</v>
      </c>
      <c r="D175" s="116" t="str">
        <f>IF($B175="","",IFERROR(INDEX(账户币种,MATCH($B175,账户名,0)),""))</f>
        <v>UZS</v>
      </c>
      <c r="E175" s="117" t="s">
        <v>38</v>
      </c>
      <c r="F175" s="116" t="str">
        <f>IF($E175="","",IFERROR(INDEX(类别属性,MATCH($E175,类别表,0)),""))</f>
        <v>支出</v>
      </c>
      <c r="G175" s="118" t="s">
        <v>224</v>
      </c>
      <c r="H175" s="119"/>
      <c r="I175" s="119">
        <v>36000</v>
      </c>
      <c r="J175" s="120"/>
      <c r="K175" s="125">
        <f>IF(OR($A175="",$B175=""),"",IF($J175&lt;&gt;"",$J175,IF($D175=本位币,1,IFERROR(LOOKUP(2,1/((汇率月份&lt;=$A175)*(INDEX(记账汇率区,0,MATCH($D175,汇率币种头,0))&lt;&gt;"")),INDEX(记账汇率区,0,MATCH($D175,汇率币种头,0))),""))))</f>
        <v>1</v>
      </c>
      <c r="L175" s="123">
        <f t="shared" si="4"/>
        <v>-36000</v>
      </c>
      <c r="M175" s="123">
        <f t="shared" si="5"/>
        <v>-36000</v>
      </c>
      <c r="N175" s="123">
        <f>IF($B175="","",ROUND(SUMIF(账户名,$B175,账户期初)+SUMIFS($L$6:L175,$B$6:B175,$B175),2))</f>
        <v>230819274</v>
      </c>
      <c r="O175" s="123">
        <f>IF($B175="","",IFERROR(ROUND(INDEX(账户期初本位,MATCH($B175,账户名,0))+SUMIFS($M$6:M175,$B$6:B175,$B175),2),""))</f>
        <v>230819274</v>
      </c>
      <c r="P175" s="117" t="s">
        <v>26</v>
      </c>
      <c r="Q175" s="115"/>
      <c r="R175" s="115"/>
      <c r="S175" s="124" t="str">
        <f>IF($B175="","",IF(ISNA(MATCH($B175,账户名,0)),"※这个账户不在【参数设置】的账户档案里",IF($A175="","※没填日期，这一笔不会进任何月份的报表",IF(OR($A175&lt;起始月份,$A175&gt;EOMONTH(起始月份,15)),"△不在本账期（"&amp;TEXT(起始月份,"yyyy-mm")&amp;" ~ "&amp;TEXT(EOMONTH(起始月份,15),"yyyy-mm")&amp;"）内，报表里看不到",IF(AND($H175&lt;&gt;"",$I175&lt;&gt;""),"※收入和支出不能同时填",IF(AND(N($H175)=0,N($I175)=0),IF(ISNUMBER(SEARCH("【待补】",$R175&amp;"")),"△源数据不全（源表缺金额），请补充","※收入和支出都没填"),IF($E175="","※没填收支类别，分类报表会漏掉这一笔",IF(ISNA(MATCH($E175,类别表,0)),"※收支类别不在【参数设置】的清单里",IF($K175="","△"&amp;$D175&amp;" 还没填汇率，去【月度汇率】补上就自动算了",IF(ISNUMBER(SEARCH("【待补】",$R175&amp;"")),"△源数据不全（源表缺摘要或用途），请补充",IF(AND($F175="内部转账",$Q175=""),"△内部转账建议在「往来单位」写上对方账户",IF($N175&lt;0,"△这一笔之后该账户余额成负数了，核一下",""))))))))))))</f>
        <v/>
      </c>
    </row>
    <row r="176" ht="132" spans="1:19">
      <c r="A176" s="114">
        <v>45888</v>
      </c>
      <c r="B176" s="115" t="s">
        <v>72</v>
      </c>
      <c r="C176" s="116" t="str">
        <f>IF($B176="","",IFERROR(INDEX(账户银行,MATCH($B176,账户名,0)),""))</f>
        <v>NBU银行</v>
      </c>
      <c r="D176" s="116" t="str">
        <f>IF($B176="","",IFERROR(INDEX(账户币种,MATCH($B176,账户名,0)),""))</f>
        <v>UZS</v>
      </c>
      <c r="E176" s="117" t="s">
        <v>60</v>
      </c>
      <c r="F176" s="116" t="str">
        <f>IF($E176="","",IFERROR(INDEX(类别属性,MATCH($E176,类别表,0)),""))</f>
        <v>支出</v>
      </c>
      <c r="G176" s="118" t="s">
        <v>225</v>
      </c>
      <c r="H176" s="119"/>
      <c r="I176" s="119">
        <v>39670.4</v>
      </c>
      <c r="J176" s="120"/>
      <c r="K176" s="125">
        <f>IF(OR($A176="",$B176=""),"",IF($J176&lt;&gt;"",$J176,IF($D176=本位币,1,IFERROR(LOOKUP(2,1/((汇率月份&lt;=$A176)*(INDEX(记账汇率区,0,MATCH($D176,汇率币种头,0))&lt;&gt;"")),INDEX(记账汇率区,0,MATCH($D176,汇率币种头,0))),""))))</f>
        <v>1</v>
      </c>
      <c r="L176" s="123">
        <f t="shared" si="4"/>
        <v>-39670.4</v>
      </c>
      <c r="M176" s="123">
        <f t="shared" si="5"/>
        <v>-39670.4</v>
      </c>
      <c r="N176" s="123">
        <f>IF($B176="","",ROUND(SUMIF(账户名,$B176,账户期初)+SUMIFS($L$6:L176,$B$6:B176,$B176),2))</f>
        <v>55490107.08</v>
      </c>
      <c r="O176" s="123">
        <f>IF($B176="","",IFERROR(ROUND(INDEX(账户期初本位,MATCH($B176,账户名,0))+SUMIFS($M$6:M176,$B$6:B176,$B176),2),""))</f>
        <v>55490107.08</v>
      </c>
      <c r="P176" s="117" t="s">
        <v>43</v>
      </c>
      <c r="Q176" s="115"/>
      <c r="R176" s="115"/>
      <c r="S176" s="124" t="str">
        <f>IF($B176="","",IF(ISNA(MATCH($B176,账户名,0)),"※这个账户不在【参数设置】的账户档案里",IF($A176="","※没填日期，这一笔不会进任何月份的报表",IF(OR($A176&lt;起始月份,$A176&gt;EOMONTH(起始月份,15)),"△不在本账期（"&amp;TEXT(起始月份,"yyyy-mm")&amp;" ~ "&amp;TEXT(EOMONTH(起始月份,15),"yyyy-mm")&amp;"）内，报表里看不到",IF(AND($H176&lt;&gt;"",$I176&lt;&gt;""),"※收入和支出不能同时填",IF(AND(N($H176)=0,N($I176)=0),IF(ISNUMBER(SEARCH("【待补】",$R176&amp;"")),"△源数据不全（源表缺金额），请补充","※收入和支出都没填"),IF($E176="","※没填收支类别，分类报表会漏掉这一笔",IF(ISNA(MATCH($E176,类别表,0)),"※收支类别不在【参数设置】的清单里",IF($K176="","△"&amp;$D176&amp;" 还没填汇率，去【月度汇率】补上就自动算了",IF(ISNUMBER(SEARCH("【待补】",$R176&amp;"")),"△源数据不全（源表缺摘要或用途），请补充",IF(AND($F176="内部转账",$Q176=""),"△内部转账建议在「往来单位」写上对方账户",IF($N176&lt;0,"△这一笔之后该账户余额成负数了，核一下",""))))))))))))</f>
        <v/>
      </c>
    </row>
    <row r="177" ht="132" spans="1:19">
      <c r="A177" s="114">
        <v>45888</v>
      </c>
      <c r="B177" s="115" t="s">
        <v>72</v>
      </c>
      <c r="C177" s="116" t="str">
        <f>IF($B177="","",IFERROR(INDEX(账户银行,MATCH($B177,账户名,0)),""))</f>
        <v>NBU银行</v>
      </c>
      <c r="D177" s="116" t="str">
        <f>IF($B177="","",IFERROR(INDEX(账户币种,MATCH($B177,账户名,0)),""))</f>
        <v>UZS</v>
      </c>
      <c r="E177" s="117" t="s">
        <v>60</v>
      </c>
      <c r="F177" s="116" t="str">
        <f>IF($E177="","",IFERROR(INDEX(类别属性,MATCH($E177,类别表,0)),""))</f>
        <v>支出</v>
      </c>
      <c r="G177" s="118" t="s">
        <v>226</v>
      </c>
      <c r="H177" s="119"/>
      <c r="I177" s="119">
        <v>300</v>
      </c>
      <c r="J177" s="120"/>
      <c r="K177" s="125">
        <f>IF(OR($A177="",$B177=""),"",IF($J177&lt;&gt;"",$J177,IF($D177=本位币,1,IFERROR(LOOKUP(2,1/((汇率月份&lt;=$A177)*(INDEX(记账汇率区,0,MATCH($D177,汇率币种头,0))&lt;&gt;"")),INDEX(记账汇率区,0,MATCH($D177,汇率币种头,0))),""))))</f>
        <v>1</v>
      </c>
      <c r="L177" s="123">
        <f t="shared" si="4"/>
        <v>-300</v>
      </c>
      <c r="M177" s="123">
        <f t="shared" si="5"/>
        <v>-300</v>
      </c>
      <c r="N177" s="123">
        <f>IF($B177="","",ROUND(SUMIF(账户名,$B177,账户期初)+SUMIFS($L$6:L177,$B$6:B177,$B177),2))</f>
        <v>55489807.08</v>
      </c>
      <c r="O177" s="123">
        <f>IF($B177="","",IFERROR(ROUND(INDEX(账户期初本位,MATCH($B177,账户名,0))+SUMIFS($M$6:M177,$B$6:B177,$B177),2),""))</f>
        <v>55489807.08</v>
      </c>
      <c r="P177" s="117" t="s">
        <v>43</v>
      </c>
      <c r="Q177" s="115"/>
      <c r="R177" s="115"/>
      <c r="S177" s="124" t="str">
        <f>IF($B177="","",IF(ISNA(MATCH($B177,账户名,0)),"※这个账户不在【参数设置】的账户档案里",IF($A177="","※没填日期，这一笔不会进任何月份的报表",IF(OR($A177&lt;起始月份,$A177&gt;EOMONTH(起始月份,15)),"△不在本账期（"&amp;TEXT(起始月份,"yyyy-mm")&amp;" ~ "&amp;TEXT(EOMONTH(起始月份,15),"yyyy-mm")&amp;"）内，报表里看不到",IF(AND($H177&lt;&gt;"",$I177&lt;&gt;""),"※收入和支出不能同时填",IF(AND(N($H177)=0,N($I177)=0),IF(ISNUMBER(SEARCH("【待补】",$R177&amp;"")),"△源数据不全（源表缺金额），请补充","※收入和支出都没填"),IF($E177="","※没填收支类别，分类报表会漏掉这一笔",IF(ISNA(MATCH($E177,类别表,0)),"※收支类别不在【参数设置】的清单里",IF($K177="","△"&amp;$D177&amp;" 还没填汇率，去【月度汇率】补上就自动算了",IF(ISNUMBER(SEARCH("【待补】",$R177&amp;"")),"△源数据不全（源表缺摘要或用途），请补充",IF(AND($F177="内部转账",$Q177=""),"△内部转账建议在「往来单位」写上对方账户",IF($N177&lt;0,"△这一笔之后该账户余额成负数了，核一下",""))))))))))))</f>
        <v/>
      </c>
    </row>
    <row r="178" ht="66" spans="1:19">
      <c r="A178" s="114">
        <v>45888</v>
      </c>
      <c r="B178" s="115" t="s">
        <v>72</v>
      </c>
      <c r="C178" s="116" t="str">
        <f>IF($B178="","",IFERROR(INDEX(账户银行,MATCH($B178,账户名,0)),""))</f>
        <v>NBU银行</v>
      </c>
      <c r="D178" s="116" t="str">
        <f>IF($B178="","",IFERROR(INDEX(账户币种,MATCH($B178,账户名,0)),""))</f>
        <v>UZS</v>
      </c>
      <c r="E178" s="117" t="s">
        <v>84</v>
      </c>
      <c r="F178" s="116" t="str">
        <f>IF($E178="","",IFERROR(INDEX(类别属性,MATCH($E178,类别表,0)),""))</f>
        <v>支出</v>
      </c>
      <c r="G178" s="118" t="s">
        <v>227</v>
      </c>
      <c r="H178" s="119"/>
      <c r="I178" s="119">
        <v>7934080</v>
      </c>
      <c r="J178" s="120"/>
      <c r="K178" s="125">
        <f>IF(OR($A178="",$B178=""),"",IF($J178&lt;&gt;"",$J178,IF($D178=本位币,1,IFERROR(LOOKUP(2,1/((汇率月份&lt;=$A178)*(INDEX(记账汇率区,0,MATCH($D178,汇率币种头,0))&lt;&gt;"")),INDEX(记账汇率区,0,MATCH($D178,汇率币种头,0))),""))))</f>
        <v>1</v>
      </c>
      <c r="L178" s="123">
        <f t="shared" si="4"/>
        <v>-7934080</v>
      </c>
      <c r="M178" s="123">
        <f t="shared" si="5"/>
        <v>-7934080</v>
      </c>
      <c r="N178" s="123">
        <f>IF($B178="","",ROUND(SUMIF(账户名,$B178,账户期初)+SUMIFS($L$6:L178,$B$6:B178,$B178),2))</f>
        <v>47555727.08</v>
      </c>
      <c r="O178" s="123">
        <f>IF($B178="","",IFERROR(ROUND(INDEX(账户期初本位,MATCH($B178,账户名,0))+SUMIFS($M$6:M178,$B$6:B178,$B178),2),""))</f>
        <v>47555727.08</v>
      </c>
      <c r="P178" s="117" t="s">
        <v>48</v>
      </c>
      <c r="Q178" s="115"/>
      <c r="R178" s="115"/>
      <c r="S178" s="124" t="str">
        <f>IF($B178="","",IF(ISNA(MATCH($B178,账户名,0)),"※这个账户不在【参数设置】的账户档案里",IF($A178="","※没填日期，这一笔不会进任何月份的报表",IF(OR($A178&lt;起始月份,$A178&gt;EOMONTH(起始月份,15)),"△不在本账期（"&amp;TEXT(起始月份,"yyyy-mm")&amp;" ~ "&amp;TEXT(EOMONTH(起始月份,15),"yyyy-mm")&amp;"）内，报表里看不到",IF(AND($H178&lt;&gt;"",$I178&lt;&gt;""),"※收入和支出不能同时填",IF(AND(N($H178)=0,N($I178)=0),IF(ISNUMBER(SEARCH("【待补】",$R178&amp;"")),"△源数据不全（源表缺金额），请补充","※收入和支出都没填"),IF($E178="","※没填收支类别，分类报表会漏掉这一笔",IF(ISNA(MATCH($E178,类别表,0)),"※收支类别不在【参数设置】的清单里",IF($K178="","△"&amp;$D178&amp;" 还没填汇率，去【月度汇率】补上就自动算了",IF(ISNUMBER(SEARCH("【待补】",$R178&amp;"")),"△源数据不全（源表缺摘要或用途），请补充",IF(AND($F178="内部转账",$Q178=""),"△内部转账建议在「往来单位」写上对方账户",IF($N178&lt;0,"△这一笔之后该账户余额成负数了，核一下",""))))))))))))</f>
        <v/>
      </c>
    </row>
    <row r="179" ht="16.5" spans="1:19">
      <c r="A179" s="114">
        <v>45888</v>
      </c>
      <c r="B179" s="115" t="s">
        <v>20</v>
      </c>
      <c r="C179" s="116" t="str">
        <f>IF($B179="","",IFERROR(INDEX(账户银行,MATCH($B179,账户名,0)),""))</f>
        <v>现金</v>
      </c>
      <c r="D179" s="116" t="str">
        <f>IF($B179="","",IFERROR(INDEX(账户币种,MATCH($B179,账户名,0)),""))</f>
        <v>CNY</v>
      </c>
      <c r="E179" s="117" t="s">
        <v>95</v>
      </c>
      <c r="F179" s="116" t="str">
        <f>IF($E179="","",IFERROR(INDEX(类别属性,MATCH($E179,类别表,0)),""))</f>
        <v>支出</v>
      </c>
      <c r="G179" s="118" t="s">
        <v>228</v>
      </c>
      <c r="H179" s="119"/>
      <c r="I179" s="119">
        <v>1657</v>
      </c>
      <c r="J179" s="120"/>
      <c r="K179" s="121">
        <f>IF(OR($A179="",$B179=""),"",IF($J179&lt;&gt;"",$J179,IF($D179=本位币,1,IFERROR(LOOKUP(2,1/((汇率月份&lt;=$A179)*(INDEX(记账汇率区,0,MATCH($D179,汇率币种头,0))&lt;&gt;"")),INDEX(记账汇率区,0,MATCH($D179,汇率币种头,0))),""))))</f>
        <v>1735</v>
      </c>
      <c r="L179" s="122">
        <f t="shared" si="4"/>
        <v>-1657</v>
      </c>
      <c r="M179" s="123">
        <f t="shared" si="5"/>
        <v>-2874895</v>
      </c>
      <c r="N179" s="122">
        <f>IF($B179="","",ROUND(SUMIF(账户名,$B179,账户期初)+SUMIFS($L$6:L179,$B$6:B179,$B179),2))</f>
        <v>3428960</v>
      </c>
      <c r="O179" s="123">
        <f>IF($B179="","",IFERROR(ROUND(INDEX(账户期初本位,MATCH($B179,账户名,0))+SUMIFS($M$6:M179,$B$6:B179,$B179),2),""))</f>
        <v>5766605771</v>
      </c>
      <c r="P179" s="117" t="s">
        <v>97</v>
      </c>
      <c r="Q179" s="115" t="s">
        <v>129</v>
      </c>
      <c r="R179" s="115"/>
      <c r="S179" s="124" t="str">
        <f>IF($B179="","",IF(ISNA(MATCH($B179,账户名,0)),"※这个账户不在【参数设置】的账户档案里",IF($A179="","※没填日期，这一笔不会进任何月份的报表",IF(OR($A179&lt;起始月份,$A179&gt;EOMONTH(起始月份,15)),"△不在本账期（"&amp;TEXT(起始月份,"yyyy-mm")&amp;" ~ "&amp;TEXT(EOMONTH(起始月份,15),"yyyy-mm")&amp;"）内，报表里看不到",IF(AND($H179&lt;&gt;"",$I179&lt;&gt;""),"※收入和支出不能同时填",IF(AND(N($H179)=0,N($I179)=0),IF(ISNUMBER(SEARCH("【待补】",$R179&amp;"")),"△源数据不全（源表缺金额），请补充","※收入和支出都没填"),IF($E179="","※没填收支类别，分类报表会漏掉这一笔",IF(ISNA(MATCH($E179,类别表,0)),"※收支类别不在【参数设置】的清单里",IF($K179="","△"&amp;$D179&amp;" 还没填汇率，去【月度汇率】补上就自动算了",IF(ISNUMBER(SEARCH("【待补】",$R179&amp;"")),"△源数据不全（源表缺摘要或用途），请补充",IF(AND($F179="内部转账",$Q179=""),"△内部转账建议在「往来单位」写上对方账户",IF($N179&lt;0,"△这一笔之后该账户余额成负数了，核一下",""))))))))))))</f>
        <v/>
      </c>
    </row>
    <row r="180" ht="16.5" spans="1:19">
      <c r="A180" s="114">
        <v>45888</v>
      </c>
      <c r="B180" s="115" t="s">
        <v>20</v>
      </c>
      <c r="C180" s="116" t="str">
        <f>IF($B180="","",IFERROR(INDEX(账户银行,MATCH($B180,账户名,0)),""))</f>
        <v>现金</v>
      </c>
      <c r="D180" s="116" t="str">
        <f>IF($B180="","",IFERROR(INDEX(账户币种,MATCH($B180,账户名,0)),""))</f>
        <v>CNY</v>
      </c>
      <c r="E180" s="117" t="s">
        <v>27</v>
      </c>
      <c r="F180" s="116" t="str">
        <f>IF($E180="","",IFERROR(INDEX(类别属性,MATCH($E180,类别表,0)),""))</f>
        <v>支出</v>
      </c>
      <c r="G180" s="118" t="s">
        <v>229</v>
      </c>
      <c r="H180" s="119"/>
      <c r="I180" s="119">
        <v>14350</v>
      </c>
      <c r="J180" s="120"/>
      <c r="K180" s="121">
        <f>IF(OR($A180="",$B180=""),"",IF($J180&lt;&gt;"",$J180,IF($D180=本位币,1,IFERROR(LOOKUP(2,1/((汇率月份&lt;=$A180)*(INDEX(记账汇率区,0,MATCH($D180,汇率币种头,0))&lt;&gt;"")),INDEX(记账汇率区,0,MATCH($D180,汇率币种头,0))),""))))</f>
        <v>1735</v>
      </c>
      <c r="L180" s="122">
        <f t="shared" si="4"/>
        <v>-14350</v>
      </c>
      <c r="M180" s="123">
        <f t="shared" si="5"/>
        <v>-24897250</v>
      </c>
      <c r="N180" s="122">
        <f>IF($B180="","",ROUND(SUMIF(账户名,$B180,账户期初)+SUMIFS($L$6:L180,$B$6:B180,$B180),2))</f>
        <v>3414610</v>
      </c>
      <c r="O180" s="123">
        <f>IF($B180="","",IFERROR(ROUND(INDEX(账户期初本位,MATCH($B180,账户名,0))+SUMIFS($M$6:M180,$B$6:B180,$B180),2),""))</f>
        <v>5741708521</v>
      </c>
      <c r="P180" s="117" t="s">
        <v>26</v>
      </c>
      <c r="Q180" s="115"/>
      <c r="R180" s="115"/>
      <c r="S180" s="124" t="str">
        <f>IF($B180="","",IF(ISNA(MATCH($B180,账户名,0)),"※这个账户不在【参数设置】的账户档案里",IF($A180="","※没填日期，这一笔不会进任何月份的报表",IF(OR($A180&lt;起始月份,$A180&gt;EOMONTH(起始月份,15)),"△不在本账期（"&amp;TEXT(起始月份,"yyyy-mm")&amp;" ~ "&amp;TEXT(EOMONTH(起始月份,15),"yyyy-mm")&amp;"）内，报表里看不到",IF(AND($H180&lt;&gt;"",$I180&lt;&gt;""),"※收入和支出不能同时填",IF(AND(N($H180)=0,N($I180)=0),IF(ISNUMBER(SEARCH("【待补】",$R180&amp;"")),"△源数据不全（源表缺金额），请补充","※收入和支出都没填"),IF($E180="","※没填收支类别，分类报表会漏掉这一笔",IF(ISNA(MATCH($E180,类别表,0)),"※收支类别不在【参数设置】的清单里",IF($K180="","△"&amp;$D180&amp;" 还没填汇率，去【月度汇率】补上就自动算了",IF(ISNUMBER(SEARCH("【待补】",$R180&amp;"")),"△源数据不全（源表缺摘要或用途），请补充",IF(AND($F180="内部转账",$Q180=""),"△内部转账建议在「往来单位」写上对方账户",IF($N180&lt;0,"△这一笔之后该账户余额成负数了，核一下",""))))))))))))</f>
        <v/>
      </c>
    </row>
    <row r="181" ht="33" spans="1:19">
      <c r="A181" s="114">
        <v>45888</v>
      </c>
      <c r="B181" s="115" t="s">
        <v>20</v>
      </c>
      <c r="C181" s="116" t="str">
        <f>IF($B181="","",IFERROR(INDEX(账户银行,MATCH($B181,账户名,0)),""))</f>
        <v>现金</v>
      </c>
      <c r="D181" s="116" t="str">
        <f>IF($B181="","",IFERROR(INDEX(账户币种,MATCH($B181,账户名,0)),""))</f>
        <v>CNY</v>
      </c>
      <c r="E181" s="117" t="s">
        <v>24</v>
      </c>
      <c r="F181" s="116" t="str">
        <f>IF($E181="","",IFERROR(INDEX(类别属性,MATCH($E181,类别表,0)),""))</f>
        <v>支出</v>
      </c>
      <c r="G181" s="118" t="s">
        <v>230</v>
      </c>
      <c r="H181" s="119"/>
      <c r="I181" s="119">
        <v>1491</v>
      </c>
      <c r="J181" s="120"/>
      <c r="K181" s="121">
        <f>IF(OR($A181="",$B181=""),"",IF($J181&lt;&gt;"",$J181,IF($D181=本位币,1,IFERROR(LOOKUP(2,1/((汇率月份&lt;=$A181)*(INDEX(记账汇率区,0,MATCH($D181,汇率币种头,0))&lt;&gt;"")),INDEX(记账汇率区,0,MATCH($D181,汇率币种头,0))),""))))</f>
        <v>1735</v>
      </c>
      <c r="L181" s="122">
        <f t="shared" si="4"/>
        <v>-1491</v>
      </c>
      <c r="M181" s="123">
        <f t="shared" si="5"/>
        <v>-2586885</v>
      </c>
      <c r="N181" s="122">
        <f>IF($B181="","",ROUND(SUMIF(账户名,$B181,账户期初)+SUMIFS($L$6:L181,$B$6:B181,$B181),2))</f>
        <v>3413119</v>
      </c>
      <c r="O181" s="123">
        <f>IF($B181="","",IFERROR(ROUND(INDEX(账户期初本位,MATCH($B181,账户名,0))+SUMIFS($M$6:M181,$B$6:B181,$B181),2),""))</f>
        <v>5739121636</v>
      </c>
      <c r="P181" s="117" t="s">
        <v>26</v>
      </c>
      <c r="Q181" s="115" t="s">
        <v>206</v>
      </c>
      <c r="R181" s="115"/>
      <c r="S181" s="124" t="str">
        <f>IF($B181="","",IF(ISNA(MATCH($B181,账户名,0)),"※这个账户不在【参数设置】的账户档案里",IF($A181="","※没填日期，这一笔不会进任何月份的报表",IF(OR($A181&lt;起始月份,$A181&gt;EOMONTH(起始月份,15)),"△不在本账期（"&amp;TEXT(起始月份,"yyyy-mm")&amp;" ~ "&amp;TEXT(EOMONTH(起始月份,15),"yyyy-mm")&amp;"）内，报表里看不到",IF(AND($H181&lt;&gt;"",$I181&lt;&gt;""),"※收入和支出不能同时填",IF(AND(N($H181)=0,N($I181)=0),IF(ISNUMBER(SEARCH("【待补】",$R181&amp;"")),"△源数据不全（源表缺金额），请补充","※收入和支出都没填"),IF($E181="","※没填收支类别，分类报表会漏掉这一笔",IF(ISNA(MATCH($E181,类别表,0)),"※收支类别不在【参数设置】的清单里",IF($K181="","△"&amp;$D181&amp;" 还没填汇率，去【月度汇率】补上就自动算了",IF(ISNUMBER(SEARCH("【待补】",$R181&amp;"")),"△源数据不全（源表缺摘要或用途），请补充",IF(AND($F181="内部转账",$Q181=""),"△内部转账建议在「往来单位」写上对方账户",IF($N181&lt;0,"△这一笔之后该账户余额成负数了，核一下",""))))))))))))</f>
        <v/>
      </c>
    </row>
    <row r="182" ht="33" spans="1:19">
      <c r="A182" s="114">
        <v>45888</v>
      </c>
      <c r="B182" s="115" t="s">
        <v>20</v>
      </c>
      <c r="C182" s="116" t="str">
        <f>IF($B182="","",IFERROR(INDEX(账户银行,MATCH($B182,账户名,0)),""))</f>
        <v>现金</v>
      </c>
      <c r="D182" s="116" t="str">
        <f>IF($B182="","",IFERROR(INDEX(账户币种,MATCH($B182,账户名,0)),""))</f>
        <v>CNY</v>
      </c>
      <c r="E182" s="117" t="s">
        <v>24</v>
      </c>
      <c r="F182" s="116" t="str">
        <f>IF($E182="","",IFERROR(INDEX(类别属性,MATCH($E182,类别表,0)),""))</f>
        <v>支出</v>
      </c>
      <c r="G182" s="118" t="s">
        <v>231</v>
      </c>
      <c r="H182" s="119"/>
      <c r="I182" s="119">
        <v>972</v>
      </c>
      <c r="J182" s="120"/>
      <c r="K182" s="121">
        <f>IF(OR($A182="",$B182=""),"",IF($J182&lt;&gt;"",$J182,IF($D182=本位币,1,IFERROR(LOOKUP(2,1/((汇率月份&lt;=$A182)*(INDEX(记账汇率区,0,MATCH($D182,汇率币种头,0))&lt;&gt;"")),INDEX(记账汇率区,0,MATCH($D182,汇率币种头,0))),""))))</f>
        <v>1735</v>
      </c>
      <c r="L182" s="122">
        <f t="shared" si="4"/>
        <v>-972</v>
      </c>
      <c r="M182" s="123">
        <f t="shared" si="5"/>
        <v>-1686420</v>
      </c>
      <c r="N182" s="122">
        <f>IF($B182="","",ROUND(SUMIF(账户名,$B182,账户期初)+SUMIFS($L$6:L182,$B$6:B182,$B182),2))</f>
        <v>3412147</v>
      </c>
      <c r="O182" s="123">
        <f>IF($B182="","",IFERROR(ROUND(INDEX(账户期初本位,MATCH($B182,账户名,0))+SUMIFS($M$6:M182,$B$6:B182,$B182),2),""))</f>
        <v>5737435216</v>
      </c>
      <c r="P182" s="117" t="s">
        <v>26</v>
      </c>
      <c r="Q182" s="115" t="s">
        <v>232</v>
      </c>
      <c r="R182" s="115"/>
      <c r="S182" s="124" t="str">
        <f>IF($B182="","",IF(ISNA(MATCH($B182,账户名,0)),"※这个账户不在【参数设置】的账户档案里",IF($A182="","※没填日期，这一笔不会进任何月份的报表",IF(OR($A182&lt;起始月份,$A182&gt;EOMONTH(起始月份,15)),"△不在本账期（"&amp;TEXT(起始月份,"yyyy-mm")&amp;" ~ "&amp;TEXT(EOMONTH(起始月份,15),"yyyy-mm")&amp;"）内，报表里看不到",IF(AND($H182&lt;&gt;"",$I182&lt;&gt;""),"※收入和支出不能同时填",IF(AND(N($H182)=0,N($I182)=0),IF(ISNUMBER(SEARCH("【待补】",$R182&amp;"")),"△源数据不全（源表缺金额），请补充","※收入和支出都没填"),IF($E182="","※没填收支类别，分类报表会漏掉这一笔",IF(ISNA(MATCH($E182,类别表,0)),"※收支类别不在【参数设置】的清单里",IF($K182="","△"&amp;$D182&amp;" 还没填汇率，去【月度汇率】补上就自动算了",IF(ISNUMBER(SEARCH("【待补】",$R182&amp;"")),"△源数据不全（源表缺摘要或用途），请补充",IF(AND($F182="内部转账",$Q182=""),"△内部转账建议在「往来单位」写上对方账户",IF($N182&lt;0,"△这一笔之后该账户余额成负数了，核一下",""))))))))))))</f>
        <v/>
      </c>
    </row>
    <row r="183" ht="49.5" spans="1:19">
      <c r="A183" s="114">
        <v>45888</v>
      </c>
      <c r="B183" s="115" t="s">
        <v>34</v>
      </c>
      <c r="C183" s="116" t="str">
        <f>IF($B183="","",IFERROR(INDEX(账户银行,MATCH($B183,账户名,0)),""))</f>
        <v>现金</v>
      </c>
      <c r="D183" s="116" t="str">
        <f>IF($B183="","",IFERROR(INDEX(账户币种,MATCH($B183,账户名,0)),""))</f>
        <v>UZS</v>
      </c>
      <c r="E183" s="117" t="s">
        <v>95</v>
      </c>
      <c r="F183" s="116" t="str">
        <f>IF($E183="","",IFERROR(INDEX(类别属性,MATCH($E183,类别表,0)),""))</f>
        <v>支出</v>
      </c>
      <c r="G183" s="118" t="s">
        <v>233</v>
      </c>
      <c r="H183" s="119"/>
      <c r="I183" s="119">
        <v>533333.3333</v>
      </c>
      <c r="J183" s="120"/>
      <c r="K183" s="125">
        <f>IF(OR($A183="",$B183=""),"",IF($J183&lt;&gt;"",$J183,IF($D183=本位币,1,IFERROR(LOOKUP(2,1/((汇率月份&lt;=$A183)*(INDEX(记账汇率区,0,MATCH($D183,汇率币种头,0))&lt;&gt;"")),INDEX(记账汇率区,0,MATCH($D183,汇率币种头,0))),""))))</f>
        <v>1</v>
      </c>
      <c r="L183" s="123">
        <f t="shared" si="4"/>
        <v>-533333.33</v>
      </c>
      <c r="M183" s="123">
        <f t="shared" si="5"/>
        <v>-533333.33</v>
      </c>
      <c r="N183" s="123">
        <f>IF($B183="","",ROUND(SUMIF(账户名,$B183,账户期初)+SUMIFS($L$6:L183,$B$6:B183,$B183),2))</f>
        <v>230285940.67</v>
      </c>
      <c r="O183" s="123">
        <f>IF($B183="","",IFERROR(ROUND(INDEX(账户期初本位,MATCH($B183,账户名,0))+SUMIFS($M$6:M183,$B$6:B183,$B183),2),""))</f>
        <v>230285940.67</v>
      </c>
      <c r="P183" s="117" t="s">
        <v>97</v>
      </c>
      <c r="Q183" s="115"/>
      <c r="R183" s="115"/>
      <c r="S183" s="124" t="str">
        <f>IF($B183="","",IF(ISNA(MATCH($B183,账户名,0)),"※这个账户不在【参数设置】的账户档案里",IF($A183="","※没填日期，这一笔不会进任何月份的报表",IF(OR($A183&lt;起始月份,$A183&gt;EOMONTH(起始月份,15)),"△不在本账期（"&amp;TEXT(起始月份,"yyyy-mm")&amp;" ~ "&amp;TEXT(EOMONTH(起始月份,15),"yyyy-mm")&amp;"）内，报表里看不到",IF(AND($H183&lt;&gt;"",$I183&lt;&gt;""),"※收入和支出不能同时填",IF(AND(N($H183)=0,N($I183)=0),IF(ISNUMBER(SEARCH("【待补】",$R183&amp;"")),"△源数据不全（源表缺金额），请补充","※收入和支出都没填"),IF($E183="","※没填收支类别，分类报表会漏掉这一笔",IF(ISNA(MATCH($E183,类别表,0)),"※收支类别不在【参数设置】的清单里",IF($K183="","△"&amp;$D183&amp;" 还没填汇率，去【月度汇率】补上就自动算了",IF(ISNUMBER(SEARCH("【待补】",$R183&amp;"")),"△源数据不全（源表缺摘要或用途），请补充",IF(AND($F183="内部转账",$Q183=""),"△内部转账建议在「往来单位」写上对方账户",IF($N183&lt;0,"△这一笔之后该账户余额成负数了，核一下",""))))))))))))</f>
        <v/>
      </c>
    </row>
    <row r="184" ht="33" spans="1:19">
      <c r="A184" s="114">
        <v>45888</v>
      </c>
      <c r="B184" s="115" t="s">
        <v>34</v>
      </c>
      <c r="C184" s="116" t="str">
        <f>IF($B184="","",IFERROR(INDEX(账户银行,MATCH($B184,账户名,0)),""))</f>
        <v>现金</v>
      </c>
      <c r="D184" s="116" t="str">
        <f>IF($B184="","",IFERROR(INDEX(账户币种,MATCH($B184,账户名,0)),""))</f>
        <v>UZS</v>
      </c>
      <c r="E184" s="117" t="s">
        <v>44</v>
      </c>
      <c r="F184" s="116" t="str">
        <f>IF($E184="","",IFERROR(INDEX(类别属性,MATCH($E184,类别表,0)),""))</f>
        <v>支出</v>
      </c>
      <c r="G184" s="118" t="s">
        <v>234</v>
      </c>
      <c r="H184" s="119"/>
      <c r="I184" s="119">
        <v>720000</v>
      </c>
      <c r="J184" s="120"/>
      <c r="K184" s="125">
        <f>IF(OR($A184="",$B184=""),"",IF($J184&lt;&gt;"",$J184,IF($D184=本位币,1,IFERROR(LOOKUP(2,1/((汇率月份&lt;=$A184)*(INDEX(记账汇率区,0,MATCH($D184,汇率币种头,0))&lt;&gt;"")),INDEX(记账汇率区,0,MATCH($D184,汇率币种头,0))),""))))</f>
        <v>1</v>
      </c>
      <c r="L184" s="123">
        <f t="shared" si="4"/>
        <v>-720000</v>
      </c>
      <c r="M184" s="123">
        <f t="shared" si="5"/>
        <v>-720000</v>
      </c>
      <c r="N184" s="123">
        <f>IF($B184="","",ROUND(SUMIF(账户名,$B184,账户期初)+SUMIFS($L$6:L184,$B$6:B184,$B184),2))</f>
        <v>229565940.67</v>
      </c>
      <c r="O184" s="123">
        <f>IF($B184="","",IFERROR(ROUND(INDEX(账户期初本位,MATCH($B184,账户名,0))+SUMIFS($M$6:M184,$B$6:B184,$B184),2),""))</f>
        <v>229565940.67</v>
      </c>
      <c r="P184" s="117" t="s">
        <v>26</v>
      </c>
      <c r="Q184" s="115"/>
      <c r="R184" s="115"/>
      <c r="S184" s="124" t="str">
        <f>IF($B184="","",IF(ISNA(MATCH($B184,账户名,0)),"※这个账户不在【参数设置】的账户档案里",IF($A184="","※没填日期，这一笔不会进任何月份的报表",IF(OR($A184&lt;起始月份,$A184&gt;EOMONTH(起始月份,15)),"△不在本账期（"&amp;TEXT(起始月份,"yyyy-mm")&amp;" ~ "&amp;TEXT(EOMONTH(起始月份,15),"yyyy-mm")&amp;"）内，报表里看不到",IF(AND($H184&lt;&gt;"",$I184&lt;&gt;""),"※收入和支出不能同时填",IF(AND(N($H184)=0,N($I184)=0),IF(ISNUMBER(SEARCH("【待补】",$R184&amp;"")),"△源数据不全（源表缺金额），请补充","※收入和支出都没填"),IF($E184="","※没填收支类别，分类报表会漏掉这一笔",IF(ISNA(MATCH($E184,类别表,0)),"※收支类别不在【参数设置】的清单里",IF($K184="","△"&amp;$D184&amp;" 还没填汇率，去【月度汇率】补上就自动算了",IF(ISNUMBER(SEARCH("【待补】",$R184&amp;"")),"△源数据不全（源表缺摘要或用途），请补充",IF(AND($F184="内部转账",$Q184=""),"△内部转账建议在「往来单位」写上对方账户",IF($N184&lt;0,"△这一笔之后该账户余额成负数了，核一下",""))))))))))))</f>
        <v/>
      </c>
    </row>
    <row r="185" ht="66" spans="1:19">
      <c r="A185" s="114">
        <v>45888</v>
      </c>
      <c r="B185" s="115" t="s">
        <v>34</v>
      </c>
      <c r="C185" s="116" t="str">
        <f>IF($B185="","",IFERROR(INDEX(账户银行,MATCH($B185,账户名,0)),""))</f>
        <v>现金</v>
      </c>
      <c r="D185" s="116" t="str">
        <f>IF($B185="","",IFERROR(INDEX(账户币种,MATCH($B185,账户名,0)),""))</f>
        <v>UZS</v>
      </c>
      <c r="E185" s="117" t="s">
        <v>38</v>
      </c>
      <c r="F185" s="116" t="str">
        <f>IF($E185="","",IFERROR(INDEX(类别属性,MATCH($E185,类别表,0)),""))</f>
        <v>支出</v>
      </c>
      <c r="G185" s="118" t="s">
        <v>235</v>
      </c>
      <c r="H185" s="119"/>
      <c r="I185" s="119">
        <v>750000</v>
      </c>
      <c r="J185" s="120"/>
      <c r="K185" s="125">
        <f>IF(OR($A185="",$B185=""),"",IF($J185&lt;&gt;"",$J185,IF($D185=本位币,1,IFERROR(LOOKUP(2,1/((汇率月份&lt;=$A185)*(INDEX(记账汇率区,0,MATCH($D185,汇率币种头,0))&lt;&gt;"")),INDEX(记账汇率区,0,MATCH($D185,汇率币种头,0))),""))))</f>
        <v>1</v>
      </c>
      <c r="L185" s="123">
        <f t="shared" si="4"/>
        <v>-750000</v>
      </c>
      <c r="M185" s="123">
        <f t="shared" si="5"/>
        <v>-750000</v>
      </c>
      <c r="N185" s="123">
        <f>IF($B185="","",ROUND(SUMIF(账户名,$B185,账户期初)+SUMIFS($L$6:L185,$B$6:B185,$B185),2))</f>
        <v>228815940.67</v>
      </c>
      <c r="O185" s="123">
        <f>IF($B185="","",IFERROR(ROUND(INDEX(账户期初本位,MATCH($B185,账户名,0))+SUMIFS($M$6:M185,$B$6:B185,$B185),2),""))</f>
        <v>228815940.67</v>
      </c>
      <c r="P185" s="117" t="s">
        <v>26</v>
      </c>
      <c r="Q185" s="115"/>
      <c r="R185" s="115"/>
      <c r="S185" s="124" t="str">
        <f>IF($B185="","",IF(ISNA(MATCH($B185,账户名,0)),"※这个账户不在【参数设置】的账户档案里",IF($A185="","※没填日期，这一笔不会进任何月份的报表",IF(OR($A185&lt;起始月份,$A185&gt;EOMONTH(起始月份,15)),"△不在本账期（"&amp;TEXT(起始月份,"yyyy-mm")&amp;" ~ "&amp;TEXT(EOMONTH(起始月份,15),"yyyy-mm")&amp;"）内，报表里看不到",IF(AND($H185&lt;&gt;"",$I185&lt;&gt;""),"※收入和支出不能同时填",IF(AND(N($H185)=0,N($I185)=0),IF(ISNUMBER(SEARCH("【待补】",$R185&amp;"")),"△源数据不全（源表缺金额），请补充","※收入和支出都没填"),IF($E185="","※没填收支类别，分类报表会漏掉这一笔",IF(ISNA(MATCH($E185,类别表,0)),"※收支类别不在【参数设置】的清单里",IF($K185="","△"&amp;$D185&amp;" 还没填汇率，去【月度汇率】补上就自动算了",IF(ISNUMBER(SEARCH("【待补】",$R185&amp;"")),"△源数据不全（源表缺摘要或用途），请补充",IF(AND($F185="内部转账",$Q185=""),"△内部转账建议在「往来单位」写上对方账户",IF($N185&lt;0,"△这一笔之后该账户余额成负数了，核一下",""))))))))))))</f>
        <v/>
      </c>
    </row>
    <row r="186" ht="33" spans="1:19">
      <c r="A186" s="114">
        <v>45888</v>
      </c>
      <c r="B186" s="115" t="s">
        <v>34</v>
      </c>
      <c r="C186" s="116" t="str">
        <f>IF($B186="","",IFERROR(INDEX(账户银行,MATCH($B186,账户名,0)),""))</f>
        <v>现金</v>
      </c>
      <c r="D186" s="116" t="str">
        <f>IF($B186="","",IFERROR(INDEX(账户币种,MATCH($B186,账户名,0)),""))</f>
        <v>UZS</v>
      </c>
      <c r="E186" s="117" t="s">
        <v>27</v>
      </c>
      <c r="F186" s="116" t="str">
        <f>IF($E186="","",IFERROR(INDEX(类别属性,MATCH($E186,类别表,0)),""))</f>
        <v>支出</v>
      </c>
      <c r="G186" s="118" t="s">
        <v>236</v>
      </c>
      <c r="H186" s="119"/>
      <c r="I186" s="119">
        <v>809500</v>
      </c>
      <c r="J186" s="120"/>
      <c r="K186" s="125">
        <f>IF(OR($A186="",$B186=""),"",IF($J186&lt;&gt;"",$J186,IF($D186=本位币,1,IFERROR(LOOKUP(2,1/((汇率月份&lt;=$A186)*(INDEX(记账汇率区,0,MATCH($D186,汇率币种头,0))&lt;&gt;"")),INDEX(记账汇率区,0,MATCH($D186,汇率币种头,0))),""))))</f>
        <v>1</v>
      </c>
      <c r="L186" s="123">
        <f t="shared" si="4"/>
        <v>-809500</v>
      </c>
      <c r="M186" s="123">
        <f t="shared" si="5"/>
        <v>-809500</v>
      </c>
      <c r="N186" s="123">
        <f>IF($B186="","",ROUND(SUMIF(账户名,$B186,账户期初)+SUMIFS($L$6:L186,$B$6:B186,$B186),2))</f>
        <v>228006440.67</v>
      </c>
      <c r="O186" s="123">
        <f>IF($B186="","",IFERROR(ROUND(INDEX(账户期初本位,MATCH($B186,账户名,0))+SUMIFS($M$6:M186,$B$6:B186,$B186),2),""))</f>
        <v>228006440.67</v>
      </c>
      <c r="P186" s="117" t="s">
        <v>26</v>
      </c>
      <c r="Q186" s="115"/>
      <c r="R186" s="115"/>
      <c r="S186" s="124" t="str">
        <f>IF($B186="","",IF(ISNA(MATCH($B186,账户名,0)),"※这个账户不在【参数设置】的账户档案里",IF($A186="","※没填日期，这一笔不会进任何月份的报表",IF(OR($A186&lt;起始月份,$A186&gt;EOMONTH(起始月份,15)),"△不在本账期（"&amp;TEXT(起始月份,"yyyy-mm")&amp;" ~ "&amp;TEXT(EOMONTH(起始月份,15),"yyyy-mm")&amp;"）内，报表里看不到",IF(AND($H186&lt;&gt;"",$I186&lt;&gt;""),"※收入和支出不能同时填",IF(AND(N($H186)=0,N($I186)=0),IF(ISNUMBER(SEARCH("【待补】",$R186&amp;"")),"△源数据不全（源表缺金额），请补充","※收入和支出都没填"),IF($E186="","※没填收支类别，分类报表会漏掉这一笔",IF(ISNA(MATCH($E186,类别表,0)),"※收支类别不在【参数设置】的清单里",IF($K186="","△"&amp;$D186&amp;" 还没填汇率，去【月度汇率】补上就自动算了",IF(ISNUMBER(SEARCH("【待补】",$R186&amp;"")),"△源数据不全（源表缺摘要或用途），请补充",IF(AND($F186="内部转账",$Q186=""),"△内部转账建议在「往来单位」写上对方账户",IF($N186&lt;0,"△这一笔之后该账户余额成负数了，核一下",""))))))))))))</f>
        <v/>
      </c>
    </row>
    <row r="187" ht="16.5" spans="1:19">
      <c r="A187" s="114">
        <v>45888</v>
      </c>
      <c r="B187" s="115" t="s">
        <v>34</v>
      </c>
      <c r="C187" s="116" t="str">
        <f>IF($B187="","",IFERROR(INDEX(账户银行,MATCH($B187,账户名,0)),""))</f>
        <v>现金</v>
      </c>
      <c r="D187" s="116" t="str">
        <f>IF($B187="","",IFERROR(INDEX(账户币种,MATCH($B187,账户名,0)),""))</f>
        <v>UZS</v>
      </c>
      <c r="E187" s="117" t="s">
        <v>38</v>
      </c>
      <c r="F187" s="116" t="str">
        <f>IF($E187="","",IFERROR(INDEX(类别属性,MATCH($E187,类别表,0)),""))</f>
        <v>支出</v>
      </c>
      <c r="G187" s="118" t="s">
        <v>237</v>
      </c>
      <c r="H187" s="119"/>
      <c r="I187" s="119">
        <v>198000</v>
      </c>
      <c r="J187" s="120"/>
      <c r="K187" s="125">
        <f>IF(OR($A187="",$B187=""),"",IF($J187&lt;&gt;"",$J187,IF($D187=本位币,1,IFERROR(LOOKUP(2,1/((汇率月份&lt;=$A187)*(INDEX(记账汇率区,0,MATCH($D187,汇率币种头,0))&lt;&gt;"")),INDEX(记账汇率区,0,MATCH($D187,汇率币种头,0))),""))))</f>
        <v>1</v>
      </c>
      <c r="L187" s="123">
        <f t="shared" si="4"/>
        <v>-198000</v>
      </c>
      <c r="M187" s="123">
        <f t="shared" si="5"/>
        <v>-198000</v>
      </c>
      <c r="N187" s="123">
        <f>IF($B187="","",ROUND(SUMIF(账户名,$B187,账户期初)+SUMIFS($L$6:L187,$B$6:B187,$B187),2))</f>
        <v>227808440.67</v>
      </c>
      <c r="O187" s="123">
        <f>IF($B187="","",IFERROR(ROUND(INDEX(账户期初本位,MATCH($B187,账户名,0))+SUMIFS($M$6:M187,$B$6:B187,$B187),2),""))</f>
        <v>227808440.67</v>
      </c>
      <c r="P187" s="117" t="s">
        <v>26</v>
      </c>
      <c r="Q187" s="115"/>
      <c r="R187" s="115"/>
      <c r="S187" s="124" t="str">
        <f>IF($B187="","",IF(ISNA(MATCH($B187,账户名,0)),"※这个账户不在【参数设置】的账户档案里",IF($A187="","※没填日期，这一笔不会进任何月份的报表",IF(OR($A187&lt;起始月份,$A187&gt;EOMONTH(起始月份,15)),"△不在本账期（"&amp;TEXT(起始月份,"yyyy-mm")&amp;" ~ "&amp;TEXT(EOMONTH(起始月份,15),"yyyy-mm")&amp;"）内，报表里看不到",IF(AND($H187&lt;&gt;"",$I187&lt;&gt;""),"※收入和支出不能同时填",IF(AND(N($H187)=0,N($I187)=0),IF(ISNUMBER(SEARCH("【待补】",$R187&amp;"")),"△源数据不全（源表缺金额），请补充","※收入和支出都没填"),IF($E187="","※没填收支类别，分类报表会漏掉这一笔",IF(ISNA(MATCH($E187,类别表,0)),"※收支类别不在【参数设置】的清单里",IF($K187="","△"&amp;$D187&amp;" 还没填汇率，去【月度汇率】补上就自动算了",IF(ISNUMBER(SEARCH("【待补】",$R187&amp;"")),"△源数据不全（源表缺摘要或用途），请补充",IF(AND($F187="内部转账",$Q187=""),"△内部转账建议在「往来单位」写上对方账户",IF($N187&lt;0,"△这一笔之后该账户余额成负数了，核一下",""))))))))))))</f>
        <v/>
      </c>
    </row>
    <row r="188" ht="66" spans="1:19">
      <c r="A188" s="114">
        <v>45888</v>
      </c>
      <c r="B188" s="115" t="s">
        <v>34</v>
      </c>
      <c r="C188" s="116" t="str">
        <f>IF($B188="","",IFERROR(INDEX(账户银行,MATCH($B188,账户名,0)),""))</f>
        <v>现金</v>
      </c>
      <c r="D188" s="116" t="str">
        <f>IF($B188="","",IFERROR(INDEX(账户币种,MATCH($B188,账户名,0)),""))</f>
        <v>UZS</v>
      </c>
      <c r="E188" s="117" t="s">
        <v>95</v>
      </c>
      <c r="F188" s="116" t="str">
        <f>IF($E188="","",IFERROR(INDEX(类别属性,MATCH($E188,类别表,0)),""))</f>
        <v>支出</v>
      </c>
      <c r="G188" s="118" t="s">
        <v>238</v>
      </c>
      <c r="H188" s="119"/>
      <c r="I188" s="119">
        <v>2000000</v>
      </c>
      <c r="J188" s="120"/>
      <c r="K188" s="125">
        <f>IF(OR($A188="",$B188=""),"",IF($J188&lt;&gt;"",$J188,IF($D188=本位币,1,IFERROR(LOOKUP(2,1/((汇率月份&lt;=$A188)*(INDEX(记账汇率区,0,MATCH($D188,汇率币种头,0))&lt;&gt;"")),INDEX(记账汇率区,0,MATCH($D188,汇率币种头,0))),""))))</f>
        <v>1</v>
      </c>
      <c r="L188" s="123">
        <f t="shared" si="4"/>
        <v>-2000000</v>
      </c>
      <c r="M188" s="123">
        <f t="shared" si="5"/>
        <v>-2000000</v>
      </c>
      <c r="N188" s="123">
        <f>IF($B188="","",ROUND(SUMIF(账户名,$B188,账户期初)+SUMIFS($L$6:L188,$B$6:B188,$B188),2))</f>
        <v>225808440.67</v>
      </c>
      <c r="O188" s="123">
        <f>IF($B188="","",IFERROR(ROUND(INDEX(账户期初本位,MATCH($B188,账户名,0))+SUMIFS($M$6:M188,$B$6:B188,$B188),2),""))</f>
        <v>225808440.67</v>
      </c>
      <c r="P188" s="117" t="s">
        <v>97</v>
      </c>
      <c r="Q188" s="115" t="s">
        <v>129</v>
      </c>
      <c r="R188" s="115"/>
      <c r="S188" s="124" t="str">
        <f>IF($B188="","",IF(ISNA(MATCH($B188,账户名,0)),"※这个账户不在【参数设置】的账户档案里",IF($A188="","※没填日期，这一笔不会进任何月份的报表",IF(OR($A188&lt;起始月份,$A188&gt;EOMONTH(起始月份,15)),"△不在本账期（"&amp;TEXT(起始月份,"yyyy-mm")&amp;" ~ "&amp;TEXT(EOMONTH(起始月份,15),"yyyy-mm")&amp;"）内，报表里看不到",IF(AND($H188&lt;&gt;"",$I188&lt;&gt;""),"※收入和支出不能同时填",IF(AND(N($H188)=0,N($I188)=0),IF(ISNUMBER(SEARCH("【待补】",$R188&amp;"")),"△源数据不全（源表缺金额），请补充","※收入和支出都没填"),IF($E188="","※没填收支类别，分类报表会漏掉这一笔",IF(ISNA(MATCH($E188,类别表,0)),"※收支类别不在【参数设置】的清单里",IF($K188="","△"&amp;$D188&amp;" 还没填汇率，去【月度汇率】补上就自动算了",IF(ISNUMBER(SEARCH("【待补】",$R188&amp;"")),"△源数据不全（源表缺摘要或用途），请补充",IF(AND($F188="内部转账",$Q188=""),"△内部转账建议在「往来单位」写上对方账户",IF($N188&lt;0,"△这一笔之后该账户余额成负数了，核一下",""))))))))))))</f>
        <v/>
      </c>
    </row>
    <row r="189" ht="49.5" spans="1:19">
      <c r="A189" s="114">
        <v>45888</v>
      </c>
      <c r="B189" s="115" t="s">
        <v>34</v>
      </c>
      <c r="C189" s="116" t="str">
        <f>IF($B189="","",IFERROR(INDEX(账户银行,MATCH($B189,账户名,0)),""))</f>
        <v>现金</v>
      </c>
      <c r="D189" s="116" t="str">
        <f>IF($B189="","",IFERROR(INDEX(账户币种,MATCH($B189,账户名,0)),""))</f>
        <v>UZS</v>
      </c>
      <c r="E189" s="117" t="s">
        <v>46</v>
      </c>
      <c r="F189" s="116" t="str">
        <f>IF($E189="","",IFERROR(INDEX(类别属性,MATCH($E189,类别表,0)),""))</f>
        <v>支出</v>
      </c>
      <c r="G189" s="118" t="s">
        <v>239</v>
      </c>
      <c r="H189" s="119"/>
      <c r="I189" s="119">
        <v>550000</v>
      </c>
      <c r="J189" s="120"/>
      <c r="K189" s="125">
        <f>IF(OR($A189="",$B189=""),"",IF($J189&lt;&gt;"",$J189,IF($D189=本位币,1,IFERROR(LOOKUP(2,1/((汇率月份&lt;=$A189)*(INDEX(记账汇率区,0,MATCH($D189,汇率币种头,0))&lt;&gt;"")),INDEX(记账汇率区,0,MATCH($D189,汇率币种头,0))),""))))</f>
        <v>1</v>
      </c>
      <c r="L189" s="123">
        <f t="shared" si="4"/>
        <v>-550000</v>
      </c>
      <c r="M189" s="123">
        <f t="shared" si="5"/>
        <v>-550000</v>
      </c>
      <c r="N189" s="123">
        <f>IF($B189="","",ROUND(SUMIF(账户名,$B189,账户期初)+SUMIFS($L$6:L189,$B$6:B189,$B189),2))</f>
        <v>225258440.67</v>
      </c>
      <c r="O189" s="123">
        <f>IF($B189="","",IFERROR(ROUND(INDEX(账户期初本位,MATCH($B189,账户名,0))+SUMIFS($M$6:M189,$B$6:B189,$B189),2),""))</f>
        <v>225258440.67</v>
      </c>
      <c r="P189" s="117" t="s">
        <v>48</v>
      </c>
      <c r="Q189" s="115"/>
      <c r="R189" s="115"/>
      <c r="S189" s="124" t="str">
        <f>IF($B189="","",IF(ISNA(MATCH($B189,账户名,0)),"※这个账户不在【参数设置】的账户档案里",IF($A189="","※没填日期，这一笔不会进任何月份的报表",IF(OR($A189&lt;起始月份,$A189&gt;EOMONTH(起始月份,15)),"△不在本账期（"&amp;TEXT(起始月份,"yyyy-mm")&amp;" ~ "&amp;TEXT(EOMONTH(起始月份,15),"yyyy-mm")&amp;"）内，报表里看不到",IF(AND($H189&lt;&gt;"",$I189&lt;&gt;""),"※收入和支出不能同时填",IF(AND(N($H189)=0,N($I189)=0),IF(ISNUMBER(SEARCH("【待补】",$R189&amp;"")),"△源数据不全（源表缺金额），请补充","※收入和支出都没填"),IF($E189="","※没填收支类别，分类报表会漏掉这一笔",IF(ISNA(MATCH($E189,类别表,0)),"※收支类别不在【参数设置】的清单里",IF($K189="","△"&amp;$D189&amp;" 还没填汇率，去【月度汇率】补上就自动算了",IF(ISNUMBER(SEARCH("【待补】",$R189&amp;"")),"△源数据不全（源表缺摘要或用途），请补充",IF(AND($F189="内部转账",$Q189=""),"△内部转账建议在「往来单位」写上对方账户",IF($N189&lt;0,"△这一笔之后该账户余额成负数了，核一下",""))))))))))))</f>
        <v/>
      </c>
    </row>
    <row r="190" ht="33" spans="1:19">
      <c r="A190" s="114">
        <v>45888</v>
      </c>
      <c r="B190" s="115" t="s">
        <v>34</v>
      </c>
      <c r="C190" s="116" t="str">
        <f>IF($B190="","",IFERROR(INDEX(账户银行,MATCH($B190,账户名,0)),""))</f>
        <v>现金</v>
      </c>
      <c r="D190" s="116" t="str">
        <f>IF($B190="","",IFERROR(INDEX(账户币种,MATCH($B190,账户名,0)),""))</f>
        <v>UZS</v>
      </c>
      <c r="E190" s="117" t="s">
        <v>21</v>
      </c>
      <c r="F190" s="116" t="str">
        <f>IF($E190="","",IFERROR(INDEX(类别属性,MATCH($E190,类别表,0)),""))</f>
        <v>支出</v>
      </c>
      <c r="G190" s="118" t="s">
        <v>240</v>
      </c>
      <c r="H190" s="119"/>
      <c r="I190" s="119">
        <v>14600000</v>
      </c>
      <c r="J190" s="120"/>
      <c r="K190" s="125">
        <f>IF(OR($A190="",$B190=""),"",IF($J190&lt;&gt;"",$J190,IF($D190=本位币,1,IFERROR(LOOKUP(2,1/((汇率月份&lt;=$A190)*(INDEX(记账汇率区,0,MATCH($D190,汇率币种头,0))&lt;&gt;"")),INDEX(记账汇率区,0,MATCH($D190,汇率币种头,0))),""))))</f>
        <v>1</v>
      </c>
      <c r="L190" s="123">
        <f t="shared" si="4"/>
        <v>-14600000</v>
      </c>
      <c r="M190" s="123">
        <f t="shared" si="5"/>
        <v>-14600000</v>
      </c>
      <c r="N190" s="123">
        <f>IF($B190="","",ROUND(SUMIF(账户名,$B190,账户期初)+SUMIFS($L$6:L190,$B$6:B190,$B190),2))</f>
        <v>210658440.67</v>
      </c>
      <c r="O190" s="123">
        <f>IF($B190="","",IFERROR(ROUND(INDEX(账户期初本位,MATCH($B190,账户名,0))+SUMIFS($M$6:M190,$B$6:B190,$B190),2),""))</f>
        <v>210658440.67</v>
      </c>
      <c r="P190" s="117" t="s">
        <v>23</v>
      </c>
      <c r="Q190" s="115"/>
      <c r="R190" s="115"/>
      <c r="S190" s="124" t="str">
        <f>IF($B190="","",IF(ISNA(MATCH($B190,账户名,0)),"※这个账户不在【参数设置】的账户档案里",IF($A190="","※没填日期，这一笔不会进任何月份的报表",IF(OR($A190&lt;起始月份,$A190&gt;EOMONTH(起始月份,15)),"△不在本账期（"&amp;TEXT(起始月份,"yyyy-mm")&amp;" ~ "&amp;TEXT(EOMONTH(起始月份,15),"yyyy-mm")&amp;"）内，报表里看不到",IF(AND($H190&lt;&gt;"",$I190&lt;&gt;""),"※收入和支出不能同时填",IF(AND(N($H190)=0,N($I190)=0),IF(ISNUMBER(SEARCH("【待补】",$R190&amp;"")),"△源数据不全（源表缺金额），请补充","※收入和支出都没填"),IF($E190="","※没填收支类别，分类报表会漏掉这一笔",IF(ISNA(MATCH($E190,类别表,0)),"※收支类别不在【参数设置】的清单里",IF($K190="","△"&amp;$D190&amp;" 还没填汇率，去【月度汇率】补上就自动算了",IF(ISNUMBER(SEARCH("【待补】",$R190&amp;"")),"△源数据不全（源表缺摘要或用途），请补充",IF(AND($F190="内部转账",$Q190=""),"△内部转账建议在「往来单位」写上对方账户",IF($N190&lt;0,"△这一笔之后该账户余额成负数了，核一下",""))))))))))))</f>
        <v/>
      </c>
    </row>
    <row r="191" ht="33" spans="1:19">
      <c r="A191" s="114">
        <v>45888</v>
      </c>
      <c r="B191" s="115" t="s">
        <v>34</v>
      </c>
      <c r="C191" s="116" t="str">
        <f>IF($B191="","",IFERROR(INDEX(账户银行,MATCH($B191,账户名,0)),""))</f>
        <v>现金</v>
      </c>
      <c r="D191" s="116" t="str">
        <f>IF($B191="","",IFERROR(INDEX(账户币种,MATCH($B191,账户名,0)),""))</f>
        <v>UZS</v>
      </c>
      <c r="E191" s="117" t="s">
        <v>38</v>
      </c>
      <c r="F191" s="116" t="str">
        <f>IF($E191="","",IFERROR(INDEX(类别属性,MATCH($E191,类别表,0)),""))</f>
        <v>支出</v>
      </c>
      <c r="G191" s="118" t="s">
        <v>241</v>
      </c>
      <c r="H191" s="119"/>
      <c r="I191" s="119">
        <v>1496000</v>
      </c>
      <c r="J191" s="120"/>
      <c r="K191" s="125">
        <f>IF(OR($A191="",$B191=""),"",IF($J191&lt;&gt;"",$J191,IF($D191=本位币,1,IFERROR(LOOKUP(2,1/((汇率月份&lt;=$A191)*(INDEX(记账汇率区,0,MATCH($D191,汇率币种头,0))&lt;&gt;"")),INDEX(记账汇率区,0,MATCH($D191,汇率币种头,0))),""))))</f>
        <v>1</v>
      </c>
      <c r="L191" s="123">
        <f t="shared" si="4"/>
        <v>-1496000</v>
      </c>
      <c r="M191" s="123">
        <f t="shared" si="5"/>
        <v>-1496000</v>
      </c>
      <c r="N191" s="123">
        <f>IF($B191="","",ROUND(SUMIF(账户名,$B191,账户期初)+SUMIFS($L$6:L191,$B$6:B191,$B191),2))</f>
        <v>209162440.67</v>
      </c>
      <c r="O191" s="123">
        <f>IF($B191="","",IFERROR(ROUND(INDEX(账户期初本位,MATCH($B191,账户名,0))+SUMIFS($M$6:M191,$B$6:B191,$B191),2),""))</f>
        <v>209162440.67</v>
      </c>
      <c r="P191" s="117" t="s">
        <v>26</v>
      </c>
      <c r="Q191" s="115"/>
      <c r="R191" s="115"/>
      <c r="S191" s="124" t="str">
        <f>IF($B191="","",IF(ISNA(MATCH($B191,账户名,0)),"※这个账户不在【参数设置】的账户档案里",IF($A191="","※没填日期，这一笔不会进任何月份的报表",IF(OR($A191&lt;起始月份,$A191&gt;EOMONTH(起始月份,15)),"△不在本账期（"&amp;TEXT(起始月份,"yyyy-mm")&amp;" ~ "&amp;TEXT(EOMONTH(起始月份,15),"yyyy-mm")&amp;"）内，报表里看不到",IF(AND($H191&lt;&gt;"",$I191&lt;&gt;""),"※收入和支出不能同时填",IF(AND(N($H191)=0,N($I191)=0),IF(ISNUMBER(SEARCH("【待补】",$R191&amp;"")),"△源数据不全（源表缺金额），请补充","※收入和支出都没填"),IF($E191="","※没填收支类别，分类报表会漏掉这一笔",IF(ISNA(MATCH($E191,类别表,0)),"※收支类别不在【参数设置】的清单里",IF($K191="","△"&amp;$D191&amp;" 还没填汇率，去【月度汇率】补上就自动算了",IF(ISNUMBER(SEARCH("【待补】",$R191&amp;"")),"△源数据不全（源表缺摘要或用途），请补充",IF(AND($F191="内部转账",$Q191=""),"△内部转账建议在「往来单位」写上对方账户",IF($N191&lt;0,"△这一笔之后该账户余额成负数了，核一下",""))))))))))))</f>
        <v/>
      </c>
    </row>
    <row r="192" ht="33" spans="1:19">
      <c r="A192" s="114">
        <v>45888</v>
      </c>
      <c r="B192" s="115" t="s">
        <v>34</v>
      </c>
      <c r="C192" s="116" t="str">
        <f>IF($B192="","",IFERROR(INDEX(账户银行,MATCH($B192,账户名,0)),""))</f>
        <v>现金</v>
      </c>
      <c r="D192" s="116" t="str">
        <f>IF($B192="","",IFERROR(INDEX(账户币种,MATCH($B192,账户名,0)),""))</f>
        <v>UZS</v>
      </c>
      <c r="E192" s="117" t="s">
        <v>54</v>
      </c>
      <c r="F192" s="116" t="str">
        <f>IF($E192="","",IFERROR(INDEX(类别属性,MATCH($E192,类别表,0)),""))</f>
        <v>支出</v>
      </c>
      <c r="G192" s="118" t="s">
        <v>242</v>
      </c>
      <c r="H192" s="119"/>
      <c r="I192" s="119">
        <v>136000</v>
      </c>
      <c r="J192" s="120"/>
      <c r="K192" s="125">
        <f>IF(OR($A192="",$B192=""),"",IF($J192&lt;&gt;"",$J192,IF($D192=本位币,1,IFERROR(LOOKUP(2,1/((汇率月份&lt;=$A192)*(INDEX(记账汇率区,0,MATCH($D192,汇率币种头,0))&lt;&gt;"")),INDEX(记账汇率区,0,MATCH($D192,汇率币种头,0))),""))))</f>
        <v>1</v>
      </c>
      <c r="L192" s="123">
        <f t="shared" si="4"/>
        <v>-136000</v>
      </c>
      <c r="M192" s="123">
        <f t="shared" si="5"/>
        <v>-136000</v>
      </c>
      <c r="N192" s="123">
        <f>IF($B192="","",ROUND(SUMIF(账户名,$B192,账户期初)+SUMIFS($L$6:L192,$B$6:B192,$B192),2))</f>
        <v>209026440.67</v>
      </c>
      <c r="O192" s="123">
        <f>IF($B192="","",IFERROR(ROUND(INDEX(账户期初本位,MATCH($B192,账户名,0))+SUMIFS($M$6:M192,$B$6:B192,$B192),2),""))</f>
        <v>209026440.67</v>
      </c>
      <c r="P192" s="117" t="s">
        <v>48</v>
      </c>
      <c r="Q192" s="115" t="s">
        <v>243</v>
      </c>
      <c r="R192" s="115"/>
      <c r="S192" s="124" t="str">
        <f>IF($B192="","",IF(ISNA(MATCH($B192,账户名,0)),"※这个账户不在【参数设置】的账户档案里",IF($A192="","※没填日期，这一笔不会进任何月份的报表",IF(OR($A192&lt;起始月份,$A192&gt;EOMONTH(起始月份,15)),"△不在本账期（"&amp;TEXT(起始月份,"yyyy-mm")&amp;" ~ "&amp;TEXT(EOMONTH(起始月份,15),"yyyy-mm")&amp;"）内，报表里看不到",IF(AND($H192&lt;&gt;"",$I192&lt;&gt;""),"※收入和支出不能同时填",IF(AND(N($H192)=0,N($I192)=0),IF(ISNUMBER(SEARCH("【待补】",$R192&amp;"")),"△源数据不全（源表缺金额），请补充","※收入和支出都没填"),IF($E192="","※没填收支类别，分类报表会漏掉这一笔",IF(ISNA(MATCH($E192,类别表,0)),"※收支类别不在【参数设置】的清单里",IF($K192="","△"&amp;$D192&amp;" 还没填汇率，去【月度汇率】补上就自动算了",IF(ISNUMBER(SEARCH("【待补】",$R192&amp;"")),"△源数据不全（源表缺摘要或用途），请补充",IF(AND($F192="内部转账",$Q192=""),"△内部转账建议在「往来单位」写上对方账户",IF($N192&lt;0,"△这一笔之后该账户余额成负数了，核一下",""))))))))))))</f>
        <v/>
      </c>
    </row>
    <row r="193" ht="132" spans="1:19">
      <c r="A193" s="114">
        <v>45889</v>
      </c>
      <c r="B193" s="115" t="s">
        <v>72</v>
      </c>
      <c r="C193" s="116" t="str">
        <f>IF($B193="","",IFERROR(INDEX(账户银行,MATCH($B193,账户名,0)),""))</f>
        <v>NBU银行</v>
      </c>
      <c r="D193" s="116" t="str">
        <f>IF($B193="","",IFERROR(INDEX(账户币种,MATCH($B193,账户名,0)),""))</f>
        <v>UZS</v>
      </c>
      <c r="E193" s="117" t="s">
        <v>60</v>
      </c>
      <c r="F193" s="116" t="str">
        <f>IF($E193="","",IFERROR(INDEX(类别属性,MATCH($E193,类别表,0)),""))</f>
        <v>支出</v>
      </c>
      <c r="G193" s="118" t="s">
        <v>244</v>
      </c>
      <c r="H193" s="119"/>
      <c r="I193" s="119">
        <v>276046.85</v>
      </c>
      <c r="J193" s="120"/>
      <c r="K193" s="125">
        <f>IF(OR($A193="",$B193=""),"",IF($J193&lt;&gt;"",$J193,IF($D193=本位币,1,IFERROR(LOOKUP(2,1/((汇率月份&lt;=$A193)*(INDEX(记账汇率区,0,MATCH($D193,汇率币种头,0))&lt;&gt;"")),INDEX(记账汇率区,0,MATCH($D193,汇率币种头,0))),""))))</f>
        <v>1</v>
      </c>
      <c r="L193" s="123">
        <f t="shared" si="4"/>
        <v>-276046.85</v>
      </c>
      <c r="M193" s="123">
        <f t="shared" si="5"/>
        <v>-276046.85</v>
      </c>
      <c r="N193" s="123">
        <f>IF($B193="","",ROUND(SUMIF(账户名,$B193,账户期初)+SUMIFS($L$6:L193,$B$6:B193,$B193),2))</f>
        <v>47279680.23</v>
      </c>
      <c r="O193" s="123">
        <f>IF($B193="","",IFERROR(ROUND(INDEX(账户期初本位,MATCH($B193,账户名,0))+SUMIFS($M$6:M193,$B$6:B193,$B193),2),""))</f>
        <v>47279680.23</v>
      </c>
      <c r="P193" s="117" t="s">
        <v>43</v>
      </c>
      <c r="Q193" s="115"/>
      <c r="R193" s="115"/>
      <c r="S193" s="124" t="str">
        <f>IF($B193="","",IF(ISNA(MATCH($B193,账户名,0)),"※这个账户不在【参数设置】的账户档案里",IF($A193="","※没填日期，这一笔不会进任何月份的报表",IF(OR($A193&lt;起始月份,$A193&gt;EOMONTH(起始月份,15)),"△不在本账期（"&amp;TEXT(起始月份,"yyyy-mm")&amp;" ~ "&amp;TEXT(EOMONTH(起始月份,15),"yyyy-mm")&amp;"）内，报表里看不到",IF(AND($H193&lt;&gt;"",$I193&lt;&gt;""),"※收入和支出不能同时填",IF(AND(N($H193)=0,N($I193)=0),IF(ISNUMBER(SEARCH("【待补】",$R193&amp;"")),"△源数据不全（源表缺金额），请补充","※收入和支出都没填"),IF($E193="","※没填收支类别，分类报表会漏掉这一笔",IF(ISNA(MATCH($E193,类别表,0)),"※收支类别不在【参数设置】的清单里",IF($K193="","△"&amp;$D193&amp;" 还没填汇率，去【月度汇率】补上就自动算了",IF(ISNUMBER(SEARCH("【待补】",$R193&amp;"")),"△源数据不全（源表缺摘要或用途），请补充",IF(AND($F193="内部转账",$Q193=""),"△内部转账建议在「往来单位」写上对方账户",IF($N193&lt;0,"△这一笔之后该账户余额成负数了，核一下",""))))))))))))</f>
        <v/>
      </c>
    </row>
    <row r="194" ht="132" spans="1:19">
      <c r="A194" s="114">
        <v>45889</v>
      </c>
      <c r="B194" s="115" t="s">
        <v>72</v>
      </c>
      <c r="C194" s="116" t="str">
        <f>IF($B194="","",IFERROR(INDEX(账户银行,MATCH($B194,账户名,0)),""))</f>
        <v>NBU银行</v>
      </c>
      <c r="D194" s="116" t="str">
        <f>IF($B194="","",IFERROR(INDEX(账户币种,MATCH($B194,账户名,0)),""))</f>
        <v>UZS</v>
      </c>
      <c r="E194" s="117" t="s">
        <v>60</v>
      </c>
      <c r="F194" s="116" t="str">
        <f>IF($E194="","",IFERROR(INDEX(类别属性,MATCH($E194,类别表,0)),""))</f>
        <v>支出</v>
      </c>
      <c r="G194" s="118" t="s">
        <v>245</v>
      </c>
      <c r="H194" s="119"/>
      <c r="I194" s="119">
        <v>300</v>
      </c>
      <c r="J194" s="120"/>
      <c r="K194" s="125">
        <f>IF(OR($A194="",$B194=""),"",IF($J194&lt;&gt;"",$J194,IF($D194=本位币,1,IFERROR(LOOKUP(2,1/((汇率月份&lt;=$A194)*(INDEX(记账汇率区,0,MATCH($D194,汇率币种头,0))&lt;&gt;"")),INDEX(记账汇率区,0,MATCH($D194,汇率币种头,0))),""))))</f>
        <v>1</v>
      </c>
      <c r="L194" s="123">
        <f t="shared" si="4"/>
        <v>-300</v>
      </c>
      <c r="M194" s="123">
        <f t="shared" si="5"/>
        <v>-300</v>
      </c>
      <c r="N194" s="123">
        <f>IF($B194="","",ROUND(SUMIF(账户名,$B194,账户期初)+SUMIFS($L$6:L194,$B$6:B194,$B194),2))</f>
        <v>47279380.23</v>
      </c>
      <c r="O194" s="123">
        <f>IF($B194="","",IFERROR(ROUND(INDEX(账户期初本位,MATCH($B194,账户名,0))+SUMIFS($M$6:M194,$B$6:B194,$B194),2),""))</f>
        <v>47279380.23</v>
      </c>
      <c r="P194" s="117" t="s">
        <v>43</v>
      </c>
      <c r="Q194" s="115"/>
      <c r="R194" s="115"/>
      <c r="S194" s="124" t="str">
        <f>IF($B194="","",IF(ISNA(MATCH($B194,账户名,0)),"※这个账户不在【参数设置】的账户档案里",IF($A194="","※没填日期，这一笔不会进任何月份的报表",IF(OR($A194&lt;起始月份,$A194&gt;EOMONTH(起始月份,15)),"△不在本账期（"&amp;TEXT(起始月份,"yyyy-mm")&amp;" ~ "&amp;TEXT(EOMONTH(起始月份,15),"yyyy-mm")&amp;"）内，报表里看不到",IF(AND($H194&lt;&gt;"",$I194&lt;&gt;""),"※收入和支出不能同时填",IF(AND(N($H194)=0,N($I194)=0),IF(ISNUMBER(SEARCH("【待补】",$R194&amp;"")),"△源数据不全（源表缺金额），请补充","※收入和支出都没填"),IF($E194="","※没填收支类别，分类报表会漏掉这一笔",IF(ISNA(MATCH($E194,类别表,0)),"※收支类别不在【参数设置】的清单里",IF($K194="","△"&amp;$D194&amp;" 还没填汇率，去【月度汇率】补上就自动算了",IF(ISNUMBER(SEARCH("【待补】",$R194&amp;"")),"△源数据不全（源表缺摘要或用途），请补充",IF(AND($F194="内部转账",$Q194=""),"△内部转账建议在「往来单位」写上对方账户",IF($N194&lt;0,"△这一笔之后该账户余额成负数了，核一下",""))))))))))))</f>
        <v/>
      </c>
    </row>
    <row r="195" ht="82.5" spans="1:19">
      <c r="A195" s="114">
        <v>45889</v>
      </c>
      <c r="B195" s="115" t="s">
        <v>72</v>
      </c>
      <c r="C195" s="116" t="str">
        <f>IF($B195="","",IFERROR(INDEX(账户银行,MATCH($B195,账户名,0)),""))</f>
        <v>NBU银行</v>
      </c>
      <c r="D195" s="116" t="str">
        <f>IF($B195="","",IFERROR(INDEX(账户币种,MATCH($B195,账户名,0)),""))</f>
        <v>UZS</v>
      </c>
      <c r="E195" s="117" t="s">
        <v>57</v>
      </c>
      <c r="F195" s="116" t="str">
        <f>IF($E195="","",IFERROR(INDEX(类别属性,MATCH($E195,类别表,0)),""))</f>
        <v>支出</v>
      </c>
      <c r="G195" s="118" t="s">
        <v>246</v>
      </c>
      <c r="H195" s="119"/>
      <c r="I195" s="119">
        <v>55209369.6</v>
      </c>
      <c r="J195" s="120"/>
      <c r="K195" s="125">
        <f>IF(OR($A195="",$B195=""),"",IF($J195&lt;&gt;"",$J195,IF($D195=本位币,1,IFERROR(LOOKUP(2,1/((汇率月份&lt;=$A195)*(INDEX(记账汇率区,0,MATCH($D195,汇率币种头,0))&lt;&gt;"")),INDEX(记账汇率区,0,MATCH($D195,汇率币种头,0))),""))))</f>
        <v>1</v>
      </c>
      <c r="L195" s="123">
        <f t="shared" si="4"/>
        <v>-55209369.6</v>
      </c>
      <c r="M195" s="123">
        <f t="shared" si="5"/>
        <v>-55209369.6</v>
      </c>
      <c r="N195" s="123">
        <f>IF($B195="","",ROUND(SUMIF(账户名,$B195,账户期初)+SUMIFS($L$6:L195,$B$6:B195,$B195),2))</f>
        <v>-7929989.37</v>
      </c>
      <c r="O195" s="123">
        <f>IF($B195="","",IFERROR(ROUND(INDEX(账户期初本位,MATCH($B195,账户名,0))+SUMIFS($M$6:M195,$B$6:B195,$B195),2),""))</f>
        <v>-7929989.37</v>
      </c>
      <c r="P195" s="117" t="s">
        <v>59</v>
      </c>
      <c r="Q195" s="115"/>
      <c r="R195" s="115"/>
      <c r="S195" s="124" t="str">
        <f>IF($B195="","",IF(ISNA(MATCH($B195,账户名,0)),"※这个账户不在【参数设置】的账户档案里",IF($A195="","※没填日期，这一笔不会进任何月份的报表",IF(OR($A195&lt;起始月份,$A195&gt;EOMONTH(起始月份,15)),"△不在本账期（"&amp;TEXT(起始月份,"yyyy-mm")&amp;" ~ "&amp;TEXT(EOMONTH(起始月份,15),"yyyy-mm")&amp;"）内，报表里看不到",IF(AND($H195&lt;&gt;"",$I195&lt;&gt;""),"※收入和支出不能同时填",IF(AND(N($H195)=0,N($I195)=0),IF(ISNUMBER(SEARCH("【待补】",$R195&amp;"")),"△源数据不全（源表缺金额），请补充","※收入和支出都没填"),IF($E195="","※没填收支类别，分类报表会漏掉这一笔",IF(ISNA(MATCH($E195,类别表,0)),"※收支类别不在【参数设置】的清单里",IF($K195="","△"&amp;$D195&amp;" 还没填汇率，去【月度汇率】补上就自动算了",IF(ISNUMBER(SEARCH("【待补】",$R195&amp;"")),"△源数据不全（源表缺摘要或用途），请补充",IF(AND($F195="内部转账",$Q195=""),"△内部转账建议在「往来单位」写上对方账户",IF($N195&lt;0,"△这一笔之后该账户余额成负数了，核一下",""))))))))))))</f>
        <v>△这一笔之后该账户余额成负数了，核一下</v>
      </c>
    </row>
    <row r="196" ht="33" spans="1:19">
      <c r="A196" s="114">
        <v>45889</v>
      </c>
      <c r="B196" s="115" t="s">
        <v>72</v>
      </c>
      <c r="C196" s="116" t="str">
        <f>IF($B196="","",IFERROR(INDEX(账户银行,MATCH($B196,账户名,0)),""))</f>
        <v>NBU银行</v>
      </c>
      <c r="D196" s="116" t="str">
        <f>IF($B196="","",IFERROR(INDEX(账户币种,MATCH($B196,账户名,0)),""))</f>
        <v>UZS</v>
      </c>
      <c r="E196" s="117" t="s">
        <v>74</v>
      </c>
      <c r="F196" s="116" t="str">
        <f>IF($E196="","",IFERROR(INDEX(类别属性,MATCH($E196,类别表,0)),""))</f>
        <v>收入</v>
      </c>
      <c r="G196" s="118" t="s">
        <v>75</v>
      </c>
      <c r="H196" s="119">
        <v>100000000</v>
      </c>
      <c r="I196" s="119"/>
      <c r="J196" s="120"/>
      <c r="K196" s="125">
        <f>IF(OR($A196="",$B196=""),"",IF($J196&lt;&gt;"",$J196,IF($D196=本位币,1,IFERROR(LOOKUP(2,1/((汇率月份&lt;=$A196)*(INDEX(记账汇率区,0,MATCH($D196,汇率币种头,0))&lt;&gt;"")),INDEX(记账汇率区,0,MATCH($D196,汇率币种头,0))),""))))</f>
        <v>1</v>
      </c>
      <c r="L196" s="123">
        <f t="shared" si="4"/>
        <v>100000000</v>
      </c>
      <c r="M196" s="123">
        <f t="shared" si="5"/>
        <v>100000000</v>
      </c>
      <c r="N196" s="123">
        <f>IF($B196="","",ROUND(SUMIF(账户名,$B196,账户期初)+SUMIFS($L$6:L196,$B$6:B196,$B196),2))</f>
        <v>92070010.63</v>
      </c>
      <c r="O196" s="123">
        <f>IF($B196="","",IFERROR(ROUND(INDEX(账户期初本位,MATCH($B196,账户名,0))+SUMIFS($M$6:M196,$B$6:B196,$B196),2),""))</f>
        <v>92070010.63</v>
      </c>
      <c r="P196" s="117" t="s">
        <v>76</v>
      </c>
      <c r="Q196" s="115" t="s">
        <v>68</v>
      </c>
      <c r="R196" s="115"/>
      <c r="S196" s="124" t="str">
        <f>IF($B196="","",IF(ISNA(MATCH($B196,账户名,0)),"※这个账户不在【参数设置】的账户档案里",IF($A196="","※没填日期，这一笔不会进任何月份的报表",IF(OR($A196&lt;起始月份,$A196&gt;EOMONTH(起始月份,15)),"△不在本账期（"&amp;TEXT(起始月份,"yyyy-mm")&amp;" ~ "&amp;TEXT(EOMONTH(起始月份,15),"yyyy-mm")&amp;"）内，报表里看不到",IF(AND($H196&lt;&gt;"",$I196&lt;&gt;""),"※收入和支出不能同时填",IF(AND(N($H196)=0,N($I196)=0),IF(ISNUMBER(SEARCH("【待补】",$R196&amp;"")),"△源数据不全（源表缺金额），请补充","※收入和支出都没填"),IF($E196="","※没填收支类别，分类报表会漏掉这一笔",IF(ISNA(MATCH($E196,类别表,0)),"※收支类别不在【参数设置】的清单里",IF($K196="","△"&amp;$D196&amp;" 还没填汇率，去【月度汇率】补上就自动算了",IF(ISNUMBER(SEARCH("【待补】",$R196&amp;"")),"△源数据不全（源表缺摘要或用途），请补充",IF(AND($F196="内部转账",$Q196=""),"△内部转账建议在「往来单位」写上对方账户",IF($N196&lt;0,"△这一笔之后该账户余额成负数了，核一下",""))))))))))))</f>
        <v/>
      </c>
    </row>
    <row r="197" ht="33" spans="1:19">
      <c r="A197" s="114">
        <v>45889</v>
      </c>
      <c r="B197" s="115" t="s">
        <v>34</v>
      </c>
      <c r="C197" s="116" t="str">
        <f>IF($B197="","",IFERROR(INDEX(账户银行,MATCH($B197,账户名,0)),""))</f>
        <v>现金</v>
      </c>
      <c r="D197" s="116" t="str">
        <f>IF($B197="","",IFERROR(INDEX(账户币种,MATCH($B197,账户名,0)),""))</f>
        <v>UZS</v>
      </c>
      <c r="E197" s="117" t="s">
        <v>77</v>
      </c>
      <c r="F197" s="116" t="str">
        <f>IF($E197="","",IFERROR(INDEX(类别属性,MATCH($E197,类别表,0)),""))</f>
        <v>内部转账</v>
      </c>
      <c r="G197" s="118" t="s">
        <v>78</v>
      </c>
      <c r="H197" s="119"/>
      <c r="I197" s="119">
        <v>100000000</v>
      </c>
      <c r="J197" s="120"/>
      <c r="K197" s="125">
        <f>IF(OR($A197="",$B197=""),"",IF($J197&lt;&gt;"",$J197,IF($D197=本位币,1,IFERROR(LOOKUP(2,1/((汇率月份&lt;=$A197)*(INDEX(记账汇率区,0,MATCH($D197,汇率币种头,0))&lt;&gt;"")),INDEX(记账汇率区,0,MATCH($D197,汇率币种头,0))),""))))</f>
        <v>1</v>
      </c>
      <c r="L197" s="123">
        <f t="shared" si="4"/>
        <v>-100000000</v>
      </c>
      <c r="M197" s="123">
        <f t="shared" si="5"/>
        <v>-100000000</v>
      </c>
      <c r="N197" s="123">
        <f>IF($B197="","",ROUND(SUMIF(账户名,$B197,账户期初)+SUMIFS($L$6:L197,$B$6:B197,$B197),2))</f>
        <v>109026440.67</v>
      </c>
      <c r="O197" s="123">
        <f>IF($B197="","",IFERROR(ROUND(INDEX(账户期初本位,MATCH($B197,账户名,0))+SUMIFS($M$6:M197,$B$6:B197,$B197),2),""))</f>
        <v>109026440.67</v>
      </c>
      <c r="P197" s="117" t="s">
        <v>43</v>
      </c>
      <c r="Q197" s="115"/>
      <c r="R197" s="115"/>
      <c r="S197" s="124" t="str">
        <f>IF($B197="","",IF(ISNA(MATCH($B197,账户名,0)),"※这个账户不在【参数设置】的账户档案里",IF($A197="","※没填日期，这一笔不会进任何月份的报表",IF(OR($A197&lt;起始月份,$A197&gt;EOMONTH(起始月份,15)),"△不在本账期（"&amp;TEXT(起始月份,"yyyy-mm")&amp;" ~ "&amp;TEXT(EOMONTH(起始月份,15),"yyyy-mm")&amp;"）内，报表里看不到",IF(AND($H197&lt;&gt;"",$I197&lt;&gt;""),"※收入和支出不能同时填",IF(AND(N($H197)=0,N($I197)=0),IF(ISNUMBER(SEARCH("【待补】",$R197&amp;"")),"△源数据不全（源表缺金额），请补充","※收入和支出都没填"),IF($E197="","※没填收支类别，分类报表会漏掉这一笔",IF(ISNA(MATCH($E197,类别表,0)),"※收支类别不在【参数设置】的清单里",IF($K197="","△"&amp;$D197&amp;" 还没填汇率，去【月度汇率】补上就自动算了",IF(ISNUMBER(SEARCH("【待补】",$R197&amp;"")),"△源数据不全（源表缺摘要或用途），请补充",IF(AND($F197="内部转账",$Q197=""),"△内部转账建议在「往来单位」写上对方账户",IF($N197&lt;0,"△这一笔之后该账户余额成负数了，核一下",""))))))))))))</f>
        <v>△内部转账建议在「往来单位」写上对方账户</v>
      </c>
    </row>
    <row r="198" ht="16.5" spans="1:19">
      <c r="A198" s="114">
        <v>45890</v>
      </c>
      <c r="B198" s="115" t="s">
        <v>34</v>
      </c>
      <c r="C198" s="116" t="str">
        <f>IF($B198="","",IFERROR(INDEX(账户银行,MATCH($B198,账户名,0)),""))</f>
        <v>现金</v>
      </c>
      <c r="D198" s="116" t="str">
        <f>IF($B198="","",IFERROR(INDEX(账户币种,MATCH($B198,账户名,0)),""))</f>
        <v>UZS</v>
      </c>
      <c r="E198" s="117" t="s">
        <v>38</v>
      </c>
      <c r="F198" s="116" t="str">
        <f>IF($E198="","",IFERROR(INDEX(类别属性,MATCH($E198,类别表,0)),""))</f>
        <v>支出</v>
      </c>
      <c r="G198" s="118" t="s">
        <v>247</v>
      </c>
      <c r="H198" s="119"/>
      <c r="I198" s="119">
        <v>14000</v>
      </c>
      <c r="J198" s="120"/>
      <c r="K198" s="125">
        <f>IF(OR($A198="",$B198=""),"",IF($J198&lt;&gt;"",$J198,IF($D198=本位币,1,IFERROR(LOOKUP(2,1/((汇率月份&lt;=$A198)*(INDEX(记账汇率区,0,MATCH($D198,汇率币种头,0))&lt;&gt;"")),INDEX(记账汇率区,0,MATCH($D198,汇率币种头,0))),""))))</f>
        <v>1</v>
      </c>
      <c r="L198" s="123">
        <f t="shared" ref="L198:L261" si="6">IF(AND($H198="",$I198=""),"",ROUND(N($H198)-N($I198),2))</f>
        <v>-14000</v>
      </c>
      <c r="M198" s="123">
        <f t="shared" ref="M198:M261" si="7">IF(OR($L198="",$K198=""),"",ROUND($L198*$K198,2))</f>
        <v>-14000</v>
      </c>
      <c r="N198" s="123">
        <f>IF($B198="","",ROUND(SUMIF(账户名,$B198,账户期初)+SUMIFS($L$6:L198,$B$6:B198,$B198),2))</f>
        <v>109012440.67</v>
      </c>
      <c r="O198" s="123">
        <f>IF($B198="","",IFERROR(ROUND(INDEX(账户期初本位,MATCH($B198,账户名,0))+SUMIFS($M$6:M198,$B$6:B198,$B198),2),""))</f>
        <v>109012440.67</v>
      </c>
      <c r="P198" s="117" t="s">
        <v>26</v>
      </c>
      <c r="Q198" s="115"/>
      <c r="R198" s="115"/>
      <c r="S198" s="124" t="str">
        <f>IF($B198="","",IF(ISNA(MATCH($B198,账户名,0)),"※这个账户不在【参数设置】的账户档案里",IF($A198="","※没填日期，这一笔不会进任何月份的报表",IF(OR($A198&lt;起始月份,$A198&gt;EOMONTH(起始月份,15)),"△不在本账期（"&amp;TEXT(起始月份,"yyyy-mm")&amp;" ~ "&amp;TEXT(EOMONTH(起始月份,15),"yyyy-mm")&amp;"）内，报表里看不到",IF(AND($H198&lt;&gt;"",$I198&lt;&gt;""),"※收入和支出不能同时填",IF(AND(N($H198)=0,N($I198)=0),IF(ISNUMBER(SEARCH("【待补】",$R198&amp;"")),"△源数据不全（源表缺金额），请补充","※收入和支出都没填"),IF($E198="","※没填收支类别，分类报表会漏掉这一笔",IF(ISNA(MATCH($E198,类别表,0)),"※收支类别不在【参数设置】的清单里",IF($K198="","△"&amp;$D198&amp;" 还没填汇率，去【月度汇率】补上就自动算了",IF(ISNUMBER(SEARCH("【待补】",$R198&amp;"")),"△源数据不全（源表缺摘要或用途），请补充",IF(AND($F198="内部转账",$Q198=""),"△内部转账建议在「往来单位」写上对方账户",IF($N198&lt;0,"△这一笔之后该账户余额成负数了，核一下",""))))))))))))</f>
        <v/>
      </c>
    </row>
    <row r="199" ht="33" spans="1:19">
      <c r="A199" s="114">
        <v>45890</v>
      </c>
      <c r="B199" s="115" t="s">
        <v>34</v>
      </c>
      <c r="C199" s="116" t="str">
        <f>IF($B199="","",IFERROR(INDEX(账户银行,MATCH($B199,账户名,0)),""))</f>
        <v>现金</v>
      </c>
      <c r="D199" s="116" t="str">
        <f>IF($B199="","",IFERROR(INDEX(账户币种,MATCH($B199,账户名,0)),""))</f>
        <v>UZS</v>
      </c>
      <c r="E199" s="117" t="s">
        <v>54</v>
      </c>
      <c r="F199" s="116" t="str">
        <f>IF($E199="","",IFERROR(INDEX(类别属性,MATCH($E199,类别表,0)),""))</f>
        <v>支出</v>
      </c>
      <c r="G199" s="118" t="s">
        <v>248</v>
      </c>
      <c r="H199" s="119"/>
      <c r="I199" s="119">
        <v>260000</v>
      </c>
      <c r="J199" s="120"/>
      <c r="K199" s="125">
        <f>IF(OR($A199="",$B199=""),"",IF($J199&lt;&gt;"",$J199,IF($D199=本位币,1,IFERROR(LOOKUP(2,1/((汇率月份&lt;=$A199)*(INDEX(记账汇率区,0,MATCH($D199,汇率币种头,0))&lt;&gt;"")),INDEX(记账汇率区,0,MATCH($D199,汇率币种头,0))),""))))</f>
        <v>1</v>
      </c>
      <c r="L199" s="123">
        <f t="shared" si="6"/>
        <v>-260000</v>
      </c>
      <c r="M199" s="123">
        <f t="shared" si="7"/>
        <v>-260000</v>
      </c>
      <c r="N199" s="123">
        <f>IF($B199="","",ROUND(SUMIF(账户名,$B199,账户期初)+SUMIFS($L$6:L199,$B$6:B199,$B199),2))</f>
        <v>108752440.67</v>
      </c>
      <c r="O199" s="123">
        <f>IF($B199="","",IFERROR(ROUND(INDEX(账户期初本位,MATCH($B199,账户名,0))+SUMIFS($M$6:M199,$B$6:B199,$B199),2),""))</f>
        <v>108752440.67</v>
      </c>
      <c r="P199" s="117" t="s">
        <v>48</v>
      </c>
      <c r="Q199" s="115"/>
      <c r="R199" s="115"/>
      <c r="S199" s="124" t="str">
        <f>IF($B199="","",IF(ISNA(MATCH($B199,账户名,0)),"※这个账户不在【参数设置】的账户档案里",IF($A199="","※没填日期，这一笔不会进任何月份的报表",IF(OR($A199&lt;起始月份,$A199&gt;EOMONTH(起始月份,15)),"△不在本账期（"&amp;TEXT(起始月份,"yyyy-mm")&amp;" ~ "&amp;TEXT(EOMONTH(起始月份,15),"yyyy-mm")&amp;"）内，报表里看不到",IF(AND($H199&lt;&gt;"",$I199&lt;&gt;""),"※收入和支出不能同时填",IF(AND(N($H199)=0,N($I199)=0),IF(ISNUMBER(SEARCH("【待补】",$R199&amp;"")),"△源数据不全（源表缺金额），请补充","※收入和支出都没填"),IF($E199="","※没填收支类别，分类报表会漏掉这一笔",IF(ISNA(MATCH($E199,类别表,0)),"※收支类别不在【参数设置】的清单里",IF($K199="","△"&amp;$D199&amp;" 还没填汇率，去【月度汇率】补上就自动算了",IF(ISNUMBER(SEARCH("【待补】",$R199&amp;"")),"△源数据不全（源表缺摘要或用途），请补充",IF(AND($F199="内部转账",$Q199=""),"△内部转账建议在「往来单位」写上对方账户",IF($N199&lt;0,"△这一笔之后该账户余额成负数了，核一下",""))))))))))))</f>
        <v/>
      </c>
    </row>
    <row r="200" ht="33" spans="1:19">
      <c r="A200" s="114">
        <v>45890</v>
      </c>
      <c r="B200" s="115" t="s">
        <v>34</v>
      </c>
      <c r="C200" s="116" t="str">
        <f>IF($B200="","",IFERROR(INDEX(账户银行,MATCH($B200,账户名,0)),""))</f>
        <v>现金</v>
      </c>
      <c r="D200" s="116" t="str">
        <f>IF($B200="","",IFERROR(INDEX(账户币种,MATCH($B200,账户名,0)),""))</f>
        <v>UZS</v>
      </c>
      <c r="E200" s="117" t="s">
        <v>38</v>
      </c>
      <c r="F200" s="116" t="str">
        <f>IF($E200="","",IFERROR(INDEX(类别属性,MATCH($E200,类别表,0)),""))</f>
        <v>支出</v>
      </c>
      <c r="G200" s="118" t="s">
        <v>249</v>
      </c>
      <c r="H200" s="119"/>
      <c r="I200" s="119">
        <v>260000</v>
      </c>
      <c r="J200" s="120"/>
      <c r="K200" s="125">
        <f>IF(OR($A200="",$B200=""),"",IF($J200&lt;&gt;"",$J200,IF($D200=本位币,1,IFERROR(LOOKUP(2,1/((汇率月份&lt;=$A200)*(INDEX(记账汇率区,0,MATCH($D200,汇率币种头,0))&lt;&gt;"")),INDEX(记账汇率区,0,MATCH($D200,汇率币种头,0))),""))))</f>
        <v>1</v>
      </c>
      <c r="L200" s="123">
        <f t="shared" si="6"/>
        <v>-260000</v>
      </c>
      <c r="M200" s="123">
        <f t="shared" si="7"/>
        <v>-260000</v>
      </c>
      <c r="N200" s="123">
        <f>IF($B200="","",ROUND(SUMIF(账户名,$B200,账户期初)+SUMIFS($L$6:L200,$B$6:B200,$B200),2))</f>
        <v>108492440.67</v>
      </c>
      <c r="O200" s="123">
        <f>IF($B200="","",IFERROR(ROUND(INDEX(账户期初本位,MATCH($B200,账户名,0))+SUMIFS($M$6:M200,$B$6:B200,$B200),2),""))</f>
        <v>108492440.67</v>
      </c>
      <c r="P200" s="117" t="s">
        <v>26</v>
      </c>
      <c r="Q200" s="115"/>
      <c r="R200" s="115"/>
      <c r="S200" s="124" t="str">
        <f>IF($B200="","",IF(ISNA(MATCH($B200,账户名,0)),"※这个账户不在【参数设置】的账户档案里",IF($A200="","※没填日期，这一笔不会进任何月份的报表",IF(OR($A200&lt;起始月份,$A200&gt;EOMONTH(起始月份,15)),"△不在本账期（"&amp;TEXT(起始月份,"yyyy-mm")&amp;" ~ "&amp;TEXT(EOMONTH(起始月份,15),"yyyy-mm")&amp;"）内，报表里看不到",IF(AND($H200&lt;&gt;"",$I200&lt;&gt;""),"※收入和支出不能同时填",IF(AND(N($H200)=0,N($I200)=0),IF(ISNUMBER(SEARCH("【待补】",$R200&amp;"")),"△源数据不全（源表缺金额），请补充","※收入和支出都没填"),IF($E200="","※没填收支类别，分类报表会漏掉这一笔",IF(ISNA(MATCH($E200,类别表,0)),"※收支类别不在【参数设置】的清单里",IF($K200="","△"&amp;$D200&amp;" 还没填汇率，去【月度汇率】补上就自动算了",IF(ISNUMBER(SEARCH("【待补】",$R200&amp;"")),"△源数据不全（源表缺摘要或用途），请补充",IF(AND($F200="内部转账",$Q200=""),"△内部转账建议在「往来单位」写上对方账户",IF($N200&lt;0,"△这一笔之后该账户余额成负数了，核一下",""))))))))))))</f>
        <v/>
      </c>
    </row>
    <row r="201" ht="132" spans="1:19">
      <c r="A201" s="114">
        <v>45891</v>
      </c>
      <c r="B201" s="115" t="s">
        <v>72</v>
      </c>
      <c r="C201" s="116" t="str">
        <f>IF($B201="","",IFERROR(INDEX(账户银行,MATCH($B201,账户名,0)),""))</f>
        <v>NBU银行</v>
      </c>
      <c r="D201" s="116" t="str">
        <f>IF($B201="","",IFERROR(INDEX(账户币种,MATCH($B201,账户名,0)),""))</f>
        <v>UZS</v>
      </c>
      <c r="E201" s="117" t="s">
        <v>60</v>
      </c>
      <c r="F201" s="116" t="str">
        <f>IF($E201="","",IFERROR(INDEX(类别属性,MATCH($E201,类别表,0)),""))</f>
        <v>支出</v>
      </c>
      <c r="G201" s="118" t="s">
        <v>250</v>
      </c>
      <c r="H201" s="119"/>
      <c r="I201" s="119">
        <v>162500</v>
      </c>
      <c r="J201" s="120"/>
      <c r="K201" s="125">
        <f>IF(OR($A201="",$B201=""),"",IF($J201&lt;&gt;"",$J201,IF($D201=本位币,1,IFERROR(LOOKUP(2,1/((汇率月份&lt;=$A201)*(INDEX(记账汇率区,0,MATCH($D201,汇率币种头,0))&lt;&gt;"")),INDEX(记账汇率区,0,MATCH($D201,汇率币种头,0))),""))))</f>
        <v>1</v>
      </c>
      <c r="L201" s="123">
        <f t="shared" si="6"/>
        <v>-162500</v>
      </c>
      <c r="M201" s="123">
        <f t="shared" si="7"/>
        <v>-162500</v>
      </c>
      <c r="N201" s="123">
        <f>IF($B201="","",ROUND(SUMIF(账户名,$B201,账户期初)+SUMIFS($L$6:L201,$B$6:B201,$B201),2))</f>
        <v>91907510.63</v>
      </c>
      <c r="O201" s="123">
        <f>IF($B201="","",IFERROR(ROUND(INDEX(账户期初本位,MATCH($B201,账户名,0))+SUMIFS($M$6:M201,$B$6:B201,$B201),2),""))</f>
        <v>91907510.63</v>
      </c>
      <c r="P201" s="117" t="s">
        <v>43</v>
      </c>
      <c r="Q201" s="115"/>
      <c r="R201" s="115"/>
      <c r="S201" s="124" t="str">
        <f>IF($B201="","",IF(ISNA(MATCH($B201,账户名,0)),"※这个账户不在【参数设置】的账户档案里",IF($A201="","※没填日期，这一笔不会进任何月份的报表",IF(OR($A201&lt;起始月份,$A201&gt;EOMONTH(起始月份,15)),"△不在本账期（"&amp;TEXT(起始月份,"yyyy-mm")&amp;" ~ "&amp;TEXT(EOMONTH(起始月份,15),"yyyy-mm")&amp;"）内，报表里看不到",IF(AND($H201&lt;&gt;"",$I201&lt;&gt;""),"※收入和支出不能同时填",IF(AND(N($H201)=0,N($I201)=0),IF(ISNUMBER(SEARCH("【待补】",$R201&amp;"")),"△源数据不全（源表缺金额），请补充","※收入和支出都没填"),IF($E201="","※没填收支类别，分类报表会漏掉这一笔",IF(ISNA(MATCH($E201,类别表,0)),"※收支类别不在【参数设置】的清单里",IF($K201="","△"&amp;$D201&amp;" 还没填汇率，去【月度汇率】补上就自动算了",IF(ISNUMBER(SEARCH("【待补】",$R201&amp;"")),"△源数据不全（源表缺摘要或用途），请补充",IF(AND($F201="内部转账",$Q201=""),"△内部转账建议在「往来单位」写上对方账户",IF($N201&lt;0,"△这一笔之后该账户余额成负数了，核一下",""))))))))))))</f>
        <v/>
      </c>
    </row>
    <row r="202" ht="132" spans="1:19">
      <c r="A202" s="114">
        <v>45891</v>
      </c>
      <c r="B202" s="115" t="s">
        <v>72</v>
      </c>
      <c r="C202" s="116" t="str">
        <f>IF($B202="","",IFERROR(INDEX(账户银行,MATCH($B202,账户名,0)),""))</f>
        <v>NBU银行</v>
      </c>
      <c r="D202" s="116" t="str">
        <f>IF($B202="","",IFERROR(INDEX(账户币种,MATCH($B202,账户名,0)),""))</f>
        <v>UZS</v>
      </c>
      <c r="E202" s="117" t="s">
        <v>60</v>
      </c>
      <c r="F202" s="116" t="str">
        <f>IF($E202="","",IFERROR(INDEX(类别属性,MATCH($E202,类别表,0)),""))</f>
        <v>支出</v>
      </c>
      <c r="G202" s="118" t="s">
        <v>251</v>
      </c>
      <c r="H202" s="119"/>
      <c r="I202" s="119">
        <v>300</v>
      </c>
      <c r="J202" s="120"/>
      <c r="K202" s="125">
        <f>IF(OR($A202="",$B202=""),"",IF($J202&lt;&gt;"",$J202,IF($D202=本位币,1,IFERROR(LOOKUP(2,1/((汇率月份&lt;=$A202)*(INDEX(记账汇率区,0,MATCH($D202,汇率币种头,0))&lt;&gt;"")),INDEX(记账汇率区,0,MATCH($D202,汇率币种头,0))),""))))</f>
        <v>1</v>
      </c>
      <c r="L202" s="123">
        <f t="shared" si="6"/>
        <v>-300</v>
      </c>
      <c r="M202" s="123">
        <f t="shared" si="7"/>
        <v>-300</v>
      </c>
      <c r="N202" s="123">
        <f>IF($B202="","",ROUND(SUMIF(账户名,$B202,账户期初)+SUMIFS($L$6:L202,$B$6:B202,$B202),2))</f>
        <v>91907210.63</v>
      </c>
      <c r="O202" s="123">
        <f>IF($B202="","",IFERROR(ROUND(INDEX(账户期初本位,MATCH($B202,账户名,0))+SUMIFS($M$6:M202,$B$6:B202,$B202),2),""))</f>
        <v>91907210.63</v>
      </c>
      <c r="P202" s="117" t="s">
        <v>43</v>
      </c>
      <c r="Q202" s="115"/>
      <c r="R202" s="115"/>
      <c r="S202" s="124" t="str">
        <f>IF($B202="","",IF(ISNA(MATCH($B202,账户名,0)),"※这个账户不在【参数设置】的账户档案里",IF($A202="","※没填日期，这一笔不会进任何月份的报表",IF(OR($A202&lt;起始月份,$A202&gt;EOMONTH(起始月份,15)),"△不在本账期（"&amp;TEXT(起始月份,"yyyy-mm")&amp;" ~ "&amp;TEXT(EOMONTH(起始月份,15),"yyyy-mm")&amp;"）内，报表里看不到",IF(AND($H202&lt;&gt;"",$I202&lt;&gt;""),"※收入和支出不能同时填",IF(AND(N($H202)=0,N($I202)=0),IF(ISNUMBER(SEARCH("【待补】",$R202&amp;"")),"△源数据不全（源表缺金额），请补充","※收入和支出都没填"),IF($E202="","※没填收支类别，分类报表会漏掉这一笔",IF(ISNA(MATCH($E202,类别表,0)),"※收支类别不在【参数设置】的清单里",IF($K202="","△"&amp;$D202&amp;" 还没填汇率，去【月度汇率】补上就自动算了",IF(ISNUMBER(SEARCH("【待补】",$R202&amp;"")),"△源数据不全（源表缺摘要或用途），请补充",IF(AND($F202="内部转账",$Q202=""),"△内部转账建议在「往来单位」写上对方账户",IF($N202&lt;0,"△这一笔之后该账户余额成负数了，核一下",""))))))))))))</f>
        <v/>
      </c>
    </row>
    <row r="203" ht="66" spans="1:19">
      <c r="A203" s="114">
        <v>45891</v>
      </c>
      <c r="B203" s="115" t="s">
        <v>72</v>
      </c>
      <c r="C203" s="116" t="str">
        <f>IF($B203="","",IFERROR(INDEX(账户银行,MATCH($B203,账户名,0)),""))</f>
        <v>NBU银行</v>
      </c>
      <c r="D203" s="116" t="str">
        <f>IF($B203="","",IFERROR(INDEX(账户币种,MATCH($B203,账户名,0)),""))</f>
        <v>UZS</v>
      </c>
      <c r="E203" s="117" t="s">
        <v>84</v>
      </c>
      <c r="F203" s="116" t="str">
        <f>IF($E203="","",IFERROR(INDEX(类别属性,MATCH($E203,类别表,0)),""))</f>
        <v>支出</v>
      </c>
      <c r="G203" s="118" t="s">
        <v>138</v>
      </c>
      <c r="H203" s="119"/>
      <c r="I203" s="119">
        <v>32500000</v>
      </c>
      <c r="J203" s="120"/>
      <c r="K203" s="125">
        <f>IF(OR($A203="",$B203=""),"",IF($J203&lt;&gt;"",$J203,IF($D203=本位币,1,IFERROR(LOOKUP(2,1/((汇率月份&lt;=$A203)*(INDEX(记账汇率区,0,MATCH($D203,汇率币种头,0))&lt;&gt;"")),INDEX(记账汇率区,0,MATCH($D203,汇率币种头,0))),""))))</f>
        <v>1</v>
      </c>
      <c r="L203" s="123">
        <f t="shared" si="6"/>
        <v>-32500000</v>
      </c>
      <c r="M203" s="123">
        <f t="shared" si="7"/>
        <v>-32500000</v>
      </c>
      <c r="N203" s="123">
        <f>IF($B203="","",ROUND(SUMIF(账户名,$B203,账户期初)+SUMIFS($L$6:L203,$B$6:B203,$B203),2))</f>
        <v>59407210.63</v>
      </c>
      <c r="O203" s="123">
        <f>IF($B203="","",IFERROR(ROUND(INDEX(账户期初本位,MATCH($B203,账户名,0))+SUMIFS($M$6:M203,$B$6:B203,$B203),2),""))</f>
        <v>59407210.63</v>
      </c>
      <c r="P203" s="117" t="s">
        <v>48</v>
      </c>
      <c r="Q203" s="115"/>
      <c r="R203" s="115"/>
      <c r="S203" s="124" t="str">
        <f>IF($B203="","",IF(ISNA(MATCH($B203,账户名,0)),"※这个账户不在【参数设置】的账户档案里",IF($A203="","※没填日期，这一笔不会进任何月份的报表",IF(OR($A203&lt;起始月份,$A203&gt;EOMONTH(起始月份,15)),"△不在本账期（"&amp;TEXT(起始月份,"yyyy-mm")&amp;" ~ "&amp;TEXT(EOMONTH(起始月份,15),"yyyy-mm")&amp;"）内，报表里看不到",IF(AND($H203&lt;&gt;"",$I203&lt;&gt;""),"※收入和支出不能同时填",IF(AND(N($H203)=0,N($I203)=0),IF(ISNUMBER(SEARCH("【待补】",$R203&amp;"")),"△源数据不全（源表缺金额），请补充","※收入和支出都没填"),IF($E203="","※没填收支类别，分类报表会漏掉这一笔",IF(ISNA(MATCH($E203,类别表,0)),"※收支类别不在【参数设置】的清单里",IF($K203="","△"&amp;$D203&amp;" 还没填汇率，去【月度汇率】补上就自动算了",IF(ISNUMBER(SEARCH("【待补】",$R203&amp;"")),"△源数据不全（源表缺摘要或用途），请补充",IF(AND($F203="内部转账",$Q203=""),"△内部转账建议在「往来单位」写上对方账户",IF($N203&lt;0,"△这一笔之后该账户余额成负数了，核一下",""))))))))))))</f>
        <v/>
      </c>
    </row>
    <row r="204" ht="33" spans="1:19">
      <c r="A204" s="114">
        <v>45891</v>
      </c>
      <c r="B204" s="115" t="s">
        <v>20</v>
      </c>
      <c r="C204" s="116" t="str">
        <f>IF($B204="","",IFERROR(INDEX(账户银行,MATCH($B204,账户名,0)),""))</f>
        <v>现金</v>
      </c>
      <c r="D204" s="116" t="str">
        <f>IF($B204="","",IFERROR(INDEX(账户币种,MATCH($B204,账户名,0)),""))</f>
        <v>CNY</v>
      </c>
      <c r="E204" s="117" t="s">
        <v>24</v>
      </c>
      <c r="F204" s="116" t="str">
        <f>IF($E204="","",IFERROR(INDEX(类别属性,MATCH($E204,类别表,0)),""))</f>
        <v>支出</v>
      </c>
      <c r="G204" s="118" t="s">
        <v>252</v>
      </c>
      <c r="H204" s="119"/>
      <c r="I204" s="119">
        <v>5350</v>
      </c>
      <c r="J204" s="120"/>
      <c r="K204" s="121">
        <f>IF(OR($A204="",$B204=""),"",IF($J204&lt;&gt;"",$J204,IF($D204=本位币,1,IFERROR(LOOKUP(2,1/((汇率月份&lt;=$A204)*(INDEX(记账汇率区,0,MATCH($D204,汇率币种头,0))&lt;&gt;"")),INDEX(记账汇率区,0,MATCH($D204,汇率币种头,0))),""))))</f>
        <v>1735</v>
      </c>
      <c r="L204" s="122">
        <f t="shared" si="6"/>
        <v>-5350</v>
      </c>
      <c r="M204" s="123">
        <f t="shared" si="7"/>
        <v>-9282250</v>
      </c>
      <c r="N204" s="122">
        <f>IF($B204="","",ROUND(SUMIF(账户名,$B204,账户期初)+SUMIFS($L$6:L204,$B$6:B204,$B204),2))</f>
        <v>3406797</v>
      </c>
      <c r="O204" s="123">
        <f>IF($B204="","",IFERROR(ROUND(INDEX(账户期初本位,MATCH($B204,账户名,0))+SUMIFS($M$6:M204,$B$6:B204,$B204),2),""))</f>
        <v>5728152966</v>
      </c>
      <c r="P204" s="117" t="s">
        <v>26</v>
      </c>
      <c r="Q204" s="115"/>
      <c r="R204" s="115"/>
      <c r="S204" s="124" t="str">
        <f>IF($B204="","",IF(ISNA(MATCH($B204,账户名,0)),"※这个账户不在【参数设置】的账户档案里",IF($A204="","※没填日期，这一笔不会进任何月份的报表",IF(OR($A204&lt;起始月份,$A204&gt;EOMONTH(起始月份,15)),"△不在本账期（"&amp;TEXT(起始月份,"yyyy-mm")&amp;" ~ "&amp;TEXT(EOMONTH(起始月份,15),"yyyy-mm")&amp;"）内，报表里看不到",IF(AND($H204&lt;&gt;"",$I204&lt;&gt;""),"※收入和支出不能同时填",IF(AND(N($H204)=0,N($I204)=0),IF(ISNUMBER(SEARCH("【待补】",$R204&amp;"")),"△源数据不全（源表缺金额），请补充","※收入和支出都没填"),IF($E204="","※没填收支类别，分类报表会漏掉这一笔",IF(ISNA(MATCH($E204,类别表,0)),"※收支类别不在【参数设置】的清单里",IF($K204="","△"&amp;$D204&amp;" 还没填汇率，去【月度汇率】补上就自动算了",IF(ISNUMBER(SEARCH("【待补】",$R204&amp;"")),"△源数据不全（源表缺摘要或用途），请补充",IF(AND($F204="内部转账",$Q204=""),"△内部转账建议在「往来单位」写上对方账户",IF($N204&lt;0,"△这一笔之后该账户余额成负数了，核一下",""))))))))))))</f>
        <v/>
      </c>
    </row>
    <row r="205" ht="33" spans="1:19">
      <c r="A205" s="114">
        <v>45891</v>
      </c>
      <c r="B205" s="115" t="s">
        <v>20</v>
      </c>
      <c r="C205" s="116" t="str">
        <f>IF($B205="","",IFERROR(INDEX(账户银行,MATCH($B205,账户名,0)),""))</f>
        <v>现金</v>
      </c>
      <c r="D205" s="116" t="str">
        <f>IF($B205="","",IFERROR(INDEX(账户币种,MATCH($B205,账户名,0)),""))</f>
        <v>CNY</v>
      </c>
      <c r="E205" s="117" t="s">
        <v>24</v>
      </c>
      <c r="F205" s="116" t="str">
        <f>IF($E205="","",IFERROR(INDEX(类别属性,MATCH($E205,类别表,0)),""))</f>
        <v>支出</v>
      </c>
      <c r="G205" s="118" t="s">
        <v>253</v>
      </c>
      <c r="H205" s="119"/>
      <c r="I205" s="119">
        <v>6319</v>
      </c>
      <c r="J205" s="120"/>
      <c r="K205" s="121">
        <f>IF(OR($A205="",$B205=""),"",IF($J205&lt;&gt;"",$J205,IF($D205=本位币,1,IFERROR(LOOKUP(2,1/((汇率月份&lt;=$A205)*(INDEX(记账汇率区,0,MATCH($D205,汇率币种头,0))&lt;&gt;"")),INDEX(记账汇率区,0,MATCH($D205,汇率币种头,0))),""))))</f>
        <v>1735</v>
      </c>
      <c r="L205" s="122">
        <f t="shared" si="6"/>
        <v>-6319</v>
      </c>
      <c r="M205" s="123">
        <f t="shared" si="7"/>
        <v>-10963465</v>
      </c>
      <c r="N205" s="122">
        <f>IF($B205="","",ROUND(SUMIF(账户名,$B205,账户期初)+SUMIFS($L$6:L205,$B$6:B205,$B205),2))</f>
        <v>3400478</v>
      </c>
      <c r="O205" s="123">
        <f>IF($B205="","",IFERROR(ROUND(INDEX(账户期初本位,MATCH($B205,账户名,0))+SUMIFS($M$6:M205,$B$6:B205,$B205),2),""))</f>
        <v>5717189501</v>
      </c>
      <c r="P205" s="117" t="s">
        <v>26</v>
      </c>
      <c r="Q205" s="115" t="s">
        <v>232</v>
      </c>
      <c r="R205" s="115"/>
      <c r="S205" s="124" t="str">
        <f>IF($B205="","",IF(ISNA(MATCH($B205,账户名,0)),"※这个账户不在【参数设置】的账户档案里",IF($A205="","※没填日期，这一笔不会进任何月份的报表",IF(OR($A205&lt;起始月份,$A205&gt;EOMONTH(起始月份,15)),"△不在本账期（"&amp;TEXT(起始月份,"yyyy-mm")&amp;" ~ "&amp;TEXT(EOMONTH(起始月份,15),"yyyy-mm")&amp;"）内，报表里看不到",IF(AND($H205&lt;&gt;"",$I205&lt;&gt;""),"※收入和支出不能同时填",IF(AND(N($H205)=0,N($I205)=0),IF(ISNUMBER(SEARCH("【待补】",$R205&amp;"")),"△源数据不全（源表缺金额），请补充","※收入和支出都没填"),IF($E205="","※没填收支类别，分类报表会漏掉这一笔",IF(ISNA(MATCH($E205,类别表,0)),"※收支类别不在【参数设置】的清单里",IF($K205="","△"&amp;$D205&amp;" 还没填汇率，去【月度汇率】补上就自动算了",IF(ISNUMBER(SEARCH("【待补】",$R205&amp;"")),"△源数据不全（源表缺摘要或用途），请补充",IF(AND($F205="内部转账",$Q205=""),"△内部转账建议在「往来单位」写上对方账户",IF($N205&lt;0,"△这一笔之后该账户余额成负数了，核一下",""))))))))))))</f>
        <v/>
      </c>
    </row>
    <row r="206" ht="33" spans="1:19">
      <c r="A206" s="114">
        <v>45891</v>
      </c>
      <c r="B206" s="115" t="s">
        <v>30</v>
      </c>
      <c r="C206" s="116" t="str">
        <f>IF($B206="","",IFERROR(INDEX(账户银行,MATCH($B206,账户名,0)),""))</f>
        <v>现金</v>
      </c>
      <c r="D206" s="116" t="str">
        <f>IF($B206="","",IFERROR(INDEX(账户币种,MATCH($B206,账户名,0)),""))</f>
        <v>USD</v>
      </c>
      <c r="E206" s="117" t="s">
        <v>31</v>
      </c>
      <c r="F206" s="116" t="str">
        <f>IF($E206="","",IFERROR(INDEX(类别属性,MATCH($E206,类别表,0)),""))</f>
        <v>支出</v>
      </c>
      <c r="G206" s="118" t="s">
        <v>254</v>
      </c>
      <c r="H206" s="119"/>
      <c r="I206" s="119">
        <v>300</v>
      </c>
      <c r="J206" s="120"/>
      <c r="K206" s="125">
        <f>IF(OR($A206="",$B206=""),"",IF($J206&lt;&gt;"",$J206,IF($D206=本位币,1,IFERROR(LOOKUP(2,1/((汇率月份&lt;=$A206)*(INDEX(记账汇率区,0,MATCH($D206,汇率币种头,0))&lt;&gt;"")),INDEX(记账汇率区,0,MATCH($D206,汇率币种头,0))),""))))</f>
        <v>12450</v>
      </c>
      <c r="L206" s="123">
        <f t="shared" si="6"/>
        <v>-300</v>
      </c>
      <c r="M206" s="123">
        <f t="shared" si="7"/>
        <v>-3735000</v>
      </c>
      <c r="N206" s="123">
        <f>IF($B206="","",ROUND(SUMIF(账户名,$B206,账户期初)+SUMIFS($L$6:L206,$B$6:B206,$B206),2))</f>
        <v>14150</v>
      </c>
      <c r="O206" s="123">
        <f>IF($B206="","",IFERROR(ROUND(INDEX(账户期初本位,MATCH($B206,账户名,0))+SUMIFS($M$6:M206,$B$6:B206,$B206),2),""))</f>
        <v>176167500</v>
      </c>
      <c r="P206" s="117" t="s">
        <v>26</v>
      </c>
      <c r="Q206" s="115" t="s">
        <v>33</v>
      </c>
      <c r="R206" s="115"/>
      <c r="S206" s="124" t="str">
        <f>IF($B206="","",IF(ISNA(MATCH($B206,账户名,0)),"※这个账户不在【参数设置】的账户档案里",IF($A206="","※没填日期，这一笔不会进任何月份的报表",IF(OR($A206&lt;起始月份,$A206&gt;EOMONTH(起始月份,15)),"△不在本账期（"&amp;TEXT(起始月份,"yyyy-mm")&amp;" ~ "&amp;TEXT(EOMONTH(起始月份,15),"yyyy-mm")&amp;"）内，报表里看不到",IF(AND($H206&lt;&gt;"",$I206&lt;&gt;""),"※收入和支出不能同时填",IF(AND(N($H206)=0,N($I206)=0),IF(ISNUMBER(SEARCH("【待补】",$R206&amp;"")),"△源数据不全（源表缺金额），请补充","※收入和支出都没填"),IF($E206="","※没填收支类别，分类报表会漏掉这一笔",IF(ISNA(MATCH($E206,类别表,0)),"※收支类别不在【参数设置】的清单里",IF($K206="","△"&amp;$D206&amp;" 还没填汇率，去【月度汇率】补上就自动算了",IF(ISNUMBER(SEARCH("【待补】",$R206&amp;"")),"△源数据不全（源表缺摘要或用途），请补充",IF(AND($F206="内部转账",$Q206=""),"△内部转账建议在「往来单位」写上对方账户",IF($N206&lt;0,"△这一笔之后该账户余额成负数了，核一下",""))))))))))))</f>
        <v/>
      </c>
    </row>
    <row r="207" ht="16.5" spans="1:19">
      <c r="A207" s="114">
        <v>45891</v>
      </c>
      <c r="B207" s="115" t="s">
        <v>34</v>
      </c>
      <c r="C207" s="116" t="str">
        <f>IF($B207="","",IFERROR(INDEX(账户银行,MATCH($B207,账户名,0)),""))</f>
        <v>现金</v>
      </c>
      <c r="D207" s="116" t="str">
        <f>IF($B207="","",IFERROR(INDEX(账户币种,MATCH($B207,账户名,0)),""))</f>
        <v>UZS</v>
      </c>
      <c r="E207" s="117" t="s">
        <v>44</v>
      </c>
      <c r="F207" s="116" t="str">
        <f>IF($E207="","",IFERROR(INDEX(类别属性,MATCH($E207,类别表,0)),""))</f>
        <v>支出</v>
      </c>
      <c r="G207" s="118" t="s">
        <v>255</v>
      </c>
      <c r="H207" s="119"/>
      <c r="I207" s="119">
        <v>50000</v>
      </c>
      <c r="J207" s="120"/>
      <c r="K207" s="125">
        <f>IF(OR($A207="",$B207=""),"",IF($J207&lt;&gt;"",$J207,IF($D207=本位币,1,IFERROR(LOOKUP(2,1/((汇率月份&lt;=$A207)*(INDEX(记账汇率区,0,MATCH($D207,汇率币种头,0))&lt;&gt;"")),INDEX(记账汇率区,0,MATCH($D207,汇率币种头,0))),""))))</f>
        <v>1</v>
      </c>
      <c r="L207" s="123">
        <f t="shared" si="6"/>
        <v>-50000</v>
      </c>
      <c r="M207" s="123">
        <f t="shared" si="7"/>
        <v>-50000</v>
      </c>
      <c r="N207" s="123">
        <f>IF($B207="","",ROUND(SUMIF(账户名,$B207,账户期初)+SUMIFS($L$6:L207,$B$6:B207,$B207),2))</f>
        <v>108442440.67</v>
      </c>
      <c r="O207" s="123">
        <f>IF($B207="","",IFERROR(ROUND(INDEX(账户期初本位,MATCH($B207,账户名,0))+SUMIFS($M$6:M207,$B$6:B207,$B207),2),""))</f>
        <v>108442440.67</v>
      </c>
      <c r="P207" s="117" t="s">
        <v>26</v>
      </c>
      <c r="Q207" s="115" t="s">
        <v>243</v>
      </c>
      <c r="R207" s="115"/>
      <c r="S207" s="124" t="str">
        <f>IF($B207="","",IF(ISNA(MATCH($B207,账户名,0)),"※这个账户不在【参数设置】的账户档案里",IF($A207="","※没填日期，这一笔不会进任何月份的报表",IF(OR($A207&lt;起始月份,$A207&gt;EOMONTH(起始月份,15)),"△不在本账期（"&amp;TEXT(起始月份,"yyyy-mm")&amp;" ~ "&amp;TEXT(EOMONTH(起始月份,15),"yyyy-mm")&amp;"）内，报表里看不到",IF(AND($H207&lt;&gt;"",$I207&lt;&gt;""),"※收入和支出不能同时填",IF(AND(N($H207)=0,N($I207)=0),IF(ISNUMBER(SEARCH("【待补】",$R207&amp;"")),"△源数据不全（源表缺金额），请补充","※收入和支出都没填"),IF($E207="","※没填收支类别，分类报表会漏掉这一笔",IF(ISNA(MATCH($E207,类别表,0)),"※收支类别不在【参数设置】的清单里",IF($K207="","△"&amp;$D207&amp;" 还没填汇率，去【月度汇率】补上就自动算了",IF(ISNUMBER(SEARCH("【待补】",$R207&amp;"")),"△源数据不全（源表缺摘要或用途），请补充",IF(AND($F207="内部转账",$Q207=""),"△内部转账建议在「往来单位」写上对方账户",IF($N207&lt;0,"△这一笔之后该账户余额成负数了，核一下",""))))))))))))</f>
        <v/>
      </c>
    </row>
    <row r="208" ht="33" spans="1:19">
      <c r="A208" s="114">
        <v>45891</v>
      </c>
      <c r="B208" s="115" t="s">
        <v>34</v>
      </c>
      <c r="C208" s="116" t="str">
        <f>IF($B208="","",IFERROR(INDEX(账户银行,MATCH($B208,账户名,0)),""))</f>
        <v>现金</v>
      </c>
      <c r="D208" s="116" t="str">
        <f>IF($B208="","",IFERROR(INDEX(账户币种,MATCH($B208,账户名,0)),""))</f>
        <v>UZS</v>
      </c>
      <c r="E208" s="117" t="s">
        <v>38</v>
      </c>
      <c r="F208" s="116" t="str">
        <f>IF($E208="","",IFERROR(INDEX(类别属性,MATCH($E208,类别表,0)),""))</f>
        <v>支出</v>
      </c>
      <c r="G208" s="118" t="s">
        <v>256</v>
      </c>
      <c r="H208" s="119"/>
      <c r="I208" s="119">
        <v>298000</v>
      </c>
      <c r="J208" s="120"/>
      <c r="K208" s="125">
        <f>IF(OR($A208="",$B208=""),"",IF($J208&lt;&gt;"",$J208,IF($D208=本位币,1,IFERROR(LOOKUP(2,1/((汇率月份&lt;=$A208)*(INDEX(记账汇率区,0,MATCH($D208,汇率币种头,0))&lt;&gt;"")),INDEX(记账汇率区,0,MATCH($D208,汇率币种头,0))),""))))</f>
        <v>1</v>
      </c>
      <c r="L208" s="123">
        <f t="shared" si="6"/>
        <v>-298000</v>
      </c>
      <c r="M208" s="123">
        <f t="shared" si="7"/>
        <v>-298000</v>
      </c>
      <c r="N208" s="123">
        <f>IF($B208="","",ROUND(SUMIF(账户名,$B208,账户期初)+SUMIFS($L$6:L208,$B$6:B208,$B208),2))</f>
        <v>108144440.67</v>
      </c>
      <c r="O208" s="123">
        <f>IF($B208="","",IFERROR(ROUND(INDEX(账户期初本位,MATCH($B208,账户名,0))+SUMIFS($M$6:M208,$B$6:B208,$B208),2),""))</f>
        <v>108144440.67</v>
      </c>
      <c r="P208" s="117" t="s">
        <v>26</v>
      </c>
      <c r="Q208" s="115"/>
      <c r="R208" s="115"/>
      <c r="S208" s="124" t="str">
        <f>IF($B208="","",IF(ISNA(MATCH($B208,账户名,0)),"※这个账户不在【参数设置】的账户档案里",IF($A208="","※没填日期，这一笔不会进任何月份的报表",IF(OR($A208&lt;起始月份,$A208&gt;EOMONTH(起始月份,15)),"△不在本账期（"&amp;TEXT(起始月份,"yyyy-mm")&amp;" ~ "&amp;TEXT(EOMONTH(起始月份,15),"yyyy-mm")&amp;"）内，报表里看不到",IF(AND($H208&lt;&gt;"",$I208&lt;&gt;""),"※收入和支出不能同时填",IF(AND(N($H208)=0,N($I208)=0),IF(ISNUMBER(SEARCH("【待补】",$R208&amp;"")),"△源数据不全（源表缺金额），请补充","※收入和支出都没填"),IF($E208="","※没填收支类别，分类报表会漏掉这一笔",IF(ISNA(MATCH($E208,类别表,0)),"※收支类别不在【参数设置】的清单里",IF($K208="","△"&amp;$D208&amp;" 还没填汇率，去【月度汇率】补上就自动算了",IF(ISNUMBER(SEARCH("【待补】",$R208&amp;"")),"△源数据不全（源表缺摘要或用途），请补充",IF(AND($F208="内部转账",$Q208=""),"△内部转账建议在「往来单位」写上对方账户",IF($N208&lt;0,"△这一笔之后该账户余额成负数了，核一下",""))))))))))))</f>
        <v/>
      </c>
    </row>
    <row r="209" ht="16.5" spans="1:19">
      <c r="A209" s="114">
        <v>45891</v>
      </c>
      <c r="B209" s="115" t="s">
        <v>34</v>
      </c>
      <c r="C209" s="116" t="str">
        <f>IF($B209="","",IFERROR(INDEX(账户银行,MATCH($B209,账户名,0)),""))</f>
        <v>现金</v>
      </c>
      <c r="D209" s="116" t="str">
        <f>IF($B209="","",IFERROR(INDEX(账户币种,MATCH($B209,账户名,0)),""))</f>
        <v>UZS</v>
      </c>
      <c r="E209" s="117" t="s">
        <v>84</v>
      </c>
      <c r="F209" s="116" t="str">
        <f>IF($E209="","",IFERROR(INDEX(类别属性,MATCH($E209,类别表,0)),""))</f>
        <v>支出</v>
      </c>
      <c r="G209" s="118" t="s">
        <v>257</v>
      </c>
      <c r="H209" s="119"/>
      <c r="I209" s="119">
        <v>145000</v>
      </c>
      <c r="J209" s="120"/>
      <c r="K209" s="125">
        <f>IF(OR($A209="",$B209=""),"",IF($J209&lt;&gt;"",$J209,IF($D209=本位币,1,IFERROR(LOOKUP(2,1/((汇率月份&lt;=$A209)*(INDEX(记账汇率区,0,MATCH($D209,汇率币种头,0))&lt;&gt;"")),INDEX(记账汇率区,0,MATCH($D209,汇率币种头,0))),""))))</f>
        <v>1</v>
      </c>
      <c r="L209" s="123">
        <f t="shared" si="6"/>
        <v>-145000</v>
      </c>
      <c r="M209" s="123">
        <f t="shared" si="7"/>
        <v>-145000</v>
      </c>
      <c r="N209" s="123">
        <f>IF($B209="","",ROUND(SUMIF(账户名,$B209,账户期初)+SUMIFS($L$6:L209,$B$6:B209,$B209),2))</f>
        <v>107999440.67</v>
      </c>
      <c r="O209" s="123">
        <f>IF($B209="","",IFERROR(ROUND(INDEX(账户期初本位,MATCH($B209,账户名,0))+SUMIFS($M$6:M209,$B$6:B209,$B209),2),""))</f>
        <v>107999440.67</v>
      </c>
      <c r="P209" s="117" t="s">
        <v>48</v>
      </c>
      <c r="Q209" s="115"/>
      <c r="R209" s="115"/>
      <c r="S209" s="124" t="str">
        <f>IF($B209="","",IF(ISNA(MATCH($B209,账户名,0)),"※这个账户不在【参数设置】的账户档案里",IF($A209="","※没填日期，这一笔不会进任何月份的报表",IF(OR($A209&lt;起始月份,$A209&gt;EOMONTH(起始月份,15)),"△不在本账期（"&amp;TEXT(起始月份,"yyyy-mm")&amp;" ~ "&amp;TEXT(EOMONTH(起始月份,15),"yyyy-mm")&amp;"）内，报表里看不到",IF(AND($H209&lt;&gt;"",$I209&lt;&gt;""),"※收入和支出不能同时填",IF(AND(N($H209)=0,N($I209)=0),IF(ISNUMBER(SEARCH("【待补】",$R209&amp;"")),"△源数据不全（源表缺金额），请补充","※收入和支出都没填"),IF($E209="","※没填收支类别，分类报表会漏掉这一笔",IF(ISNA(MATCH($E209,类别表,0)),"※收支类别不在【参数设置】的清单里",IF($K209="","△"&amp;$D209&amp;" 还没填汇率，去【月度汇率】补上就自动算了",IF(ISNUMBER(SEARCH("【待补】",$R209&amp;"")),"△源数据不全（源表缺摘要或用途），请补充",IF(AND($F209="内部转账",$Q209=""),"△内部转账建议在「往来单位」写上对方账户",IF($N209&lt;0,"△这一笔之后该账户余额成负数了，核一下",""))))))))))))</f>
        <v/>
      </c>
    </row>
    <row r="210" ht="33" spans="1:19">
      <c r="A210" s="114">
        <v>45891</v>
      </c>
      <c r="B210" s="115" t="s">
        <v>34</v>
      </c>
      <c r="C210" s="116" t="str">
        <f>IF($B210="","",IFERROR(INDEX(账户银行,MATCH($B210,账户名,0)),""))</f>
        <v>现金</v>
      </c>
      <c r="D210" s="116" t="str">
        <f>IF($B210="","",IFERROR(INDEX(账户币种,MATCH($B210,账户名,0)),""))</f>
        <v>UZS</v>
      </c>
      <c r="E210" s="117" t="s">
        <v>62</v>
      </c>
      <c r="F210" s="116" t="str">
        <f>IF($E210="","",IFERROR(INDEX(类别属性,MATCH($E210,类别表,0)),""))</f>
        <v>支出</v>
      </c>
      <c r="G210" s="118" t="s">
        <v>258</v>
      </c>
      <c r="H210" s="119"/>
      <c r="I210" s="119">
        <v>278000</v>
      </c>
      <c r="J210" s="120"/>
      <c r="K210" s="125">
        <f>IF(OR($A210="",$B210=""),"",IF($J210&lt;&gt;"",$J210,IF($D210=本位币,1,IFERROR(LOOKUP(2,1/((汇率月份&lt;=$A210)*(INDEX(记账汇率区,0,MATCH($D210,汇率币种头,0))&lt;&gt;"")),INDEX(记账汇率区,0,MATCH($D210,汇率币种头,0))),""))))</f>
        <v>1</v>
      </c>
      <c r="L210" s="123">
        <f t="shared" si="6"/>
        <v>-278000</v>
      </c>
      <c r="M210" s="123">
        <f t="shared" si="7"/>
        <v>-278000</v>
      </c>
      <c r="N210" s="123">
        <f>IF($B210="","",ROUND(SUMIF(账户名,$B210,账户期初)+SUMIFS($L$6:L210,$B$6:B210,$B210),2))</f>
        <v>107721440.67</v>
      </c>
      <c r="O210" s="123">
        <f>IF($B210="","",IFERROR(ROUND(INDEX(账户期初本位,MATCH($B210,账户名,0))+SUMIFS($M$6:M210,$B$6:B210,$B210),2),""))</f>
        <v>107721440.67</v>
      </c>
      <c r="P210" s="117" t="s">
        <v>26</v>
      </c>
      <c r="Q210" s="115"/>
      <c r="R210" s="115"/>
      <c r="S210" s="124" t="str">
        <f>IF($B210="","",IF(ISNA(MATCH($B210,账户名,0)),"※这个账户不在【参数设置】的账户档案里",IF($A210="","※没填日期，这一笔不会进任何月份的报表",IF(OR($A210&lt;起始月份,$A210&gt;EOMONTH(起始月份,15)),"△不在本账期（"&amp;TEXT(起始月份,"yyyy-mm")&amp;" ~ "&amp;TEXT(EOMONTH(起始月份,15),"yyyy-mm")&amp;"）内，报表里看不到",IF(AND($H210&lt;&gt;"",$I210&lt;&gt;""),"※收入和支出不能同时填",IF(AND(N($H210)=0,N($I210)=0),IF(ISNUMBER(SEARCH("【待补】",$R210&amp;"")),"△源数据不全（源表缺金额），请补充","※收入和支出都没填"),IF($E210="","※没填收支类别，分类报表会漏掉这一笔",IF(ISNA(MATCH($E210,类别表,0)),"※收支类别不在【参数设置】的清单里",IF($K210="","△"&amp;$D210&amp;" 还没填汇率，去【月度汇率】补上就自动算了",IF(ISNUMBER(SEARCH("【待补】",$R210&amp;"")),"△源数据不全（源表缺摘要或用途），请补充",IF(AND($F210="内部转账",$Q210=""),"△内部转账建议在「往来单位」写上对方账户",IF($N210&lt;0,"△这一笔之后该账户余额成负数了，核一下",""))))))))))))</f>
        <v/>
      </c>
    </row>
    <row r="211" ht="16.5" spans="1:19">
      <c r="A211" s="114">
        <v>45891</v>
      </c>
      <c r="B211" s="115" t="s">
        <v>34</v>
      </c>
      <c r="C211" s="116" t="str">
        <f>IF($B211="","",IFERROR(INDEX(账户银行,MATCH($B211,账户名,0)),""))</f>
        <v>现金</v>
      </c>
      <c r="D211" s="116" t="str">
        <f>IF($B211="","",IFERROR(INDEX(账户币种,MATCH($B211,账户名,0)),""))</f>
        <v>UZS</v>
      </c>
      <c r="E211" s="117" t="s">
        <v>52</v>
      </c>
      <c r="F211" s="116" t="str">
        <f>IF($E211="","",IFERROR(INDEX(类别属性,MATCH($E211,类别表,0)),""))</f>
        <v>支出</v>
      </c>
      <c r="G211" s="118" t="s">
        <v>53</v>
      </c>
      <c r="H211" s="119"/>
      <c r="I211" s="119">
        <v>200000</v>
      </c>
      <c r="J211" s="120"/>
      <c r="K211" s="125">
        <f>IF(OR($A211="",$B211=""),"",IF($J211&lt;&gt;"",$J211,IF($D211=本位币,1,IFERROR(LOOKUP(2,1/((汇率月份&lt;=$A211)*(INDEX(记账汇率区,0,MATCH($D211,汇率币种头,0))&lt;&gt;"")),INDEX(记账汇率区,0,MATCH($D211,汇率币种头,0))),""))))</f>
        <v>1</v>
      </c>
      <c r="L211" s="123">
        <f t="shared" si="6"/>
        <v>-200000</v>
      </c>
      <c r="M211" s="123">
        <f t="shared" si="7"/>
        <v>-200000</v>
      </c>
      <c r="N211" s="123">
        <f>IF($B211="","",ROUND(SUMIF(账户名,$B211,账户期初)+SUMIFS($L$6:L211,$B$6:B211,$B211),2))</f>
        <v>107521440.67</v>
      </c>
      <c r="O211" s="123">
        <f>IF($B211="","",IFERROR(ROUND(INDEX(账户期初本位,MATCH($B211,账户名,0))+SUMIFS($M$6:M211,$B$6:B211,$B211),2),""))</f>
        <v>107521440.67</v>
      </c>
      <c r="P211" s="117" t="s">
        <v>26</v>
      </c>
      <c r="Q211" s="115"/>
      <c r="R211" s="115"/>
      <c r="S211" s="124" t="str">
        <f>IF($B211="","",IF(ISNA(MATCH($B211,账户名,0)),"※这个账户不在【参数设置】的账户档案里",IF($A211="","※没填日期，这一笔不会进任何月份的报表",IF(OR($A211&lt;起始月份,$A211&gt;EOMONTH(起始月份,15)),"△不在本账期（"&amp;TEXT(起始月份,"yyyy-mm")&amp;" ~ "&amp;TEXT(EOMONTH(起始月份,15),"yyyy-mm")&amp;"）内，报表里看不到",IF(AND($H211&lt;&gt;"",$I211&lt;&gt;""),"※收入和支出不能同时填",IF(AND(N($H211)=0,N($I211)=0),IF(ISNUMBER(SEARCH("【待补】",$R211&amp;"")),"△源数据不全（源表缺金额），请补充","※收入和支出都没填"),IF($E211="","※没填收支类别，分类报表会漏掉这一笔",IF(ISNA(MATCH($E211,类别表,0)),"※收支类别不在【参数设置】的清单里",IF($K211="","△"&amp;$D211&amp;" 还没填汇率，去【月度汇率】补上就自动算了",IF(ISNUMBER(SEARCH("【待补】",$R211&amp;"")),"△源数据不全（源表缺摘要或用途），请补充",IF(AND($F211="内部转账",$Q211=""),"△内部转账建议在「往来单位」写上对方账户",IF($N211&lt;0,"△这一笔之后该账户余额成负数了，核一下",""))))))))))))</f>
        <v/>
      </c>
    </row>
    <row r="212" ht="33" spans="1:19">
      <c r="A212" s="114">
        <v>45891</v>
      </c>
      <c r="B212" s="115" t="s">
        <v>34</v>
      </c>
      <c r="C212" s="116" t="str">
        <f>IF($B212="","",IFERROR(INDEX(账户银行,MATCH($B212,账户名,0)),""))</f>
        <v>现金</v>
      </c>
      <c r="D212" s="116" t="str">
        <f>IF($B212="","",IFERROR(INDEX(账户币种,MATCH($B212,账户名,0)),""))</f>
        <v>UZS</v>
      </c>
      <c r="E212" s="117" t="s">
        <v>38</v>
      </c>
      <c r="F212" s="116" t="str">
        <f>IF($E212="","",IFERROR(INDEX(类别属性,MATCH($E212,类别表,0)),""))</f>
        <v>支出</v>
      </c>
      <c r="G212" s="118" t="s">
        <v>259</v>
      </c>
      <c r="H212" s="119"/>
      <c r="I212" s="119">
        <v>1762000</v>
      </c>
      <c r="J212" s="120"/>
      <c r="K212" s="125">
        <f>IF(OR($A212="",$B212=""),"",IF($J212&lt;&gt;"",$J212,IF($D212=本位币,1,IFERROR(LOOKUP(2,1/((汇率月份&lt;=$A212)*(INDEX(记账汇率区,0,MATCH($D212,汇率币种头,0))&lt;&gt;"")),INDEX(记账汇率区,0,MATCH($D212,汇率币种头,0))),""))))</f>
        <v>1</v>
      </c>
      <c r="L212" s="123">
        <f t="shared" si="6"/>
        <v>-1762000</v>
      </c>
      <c r="M212" s="123">
        <f t="shared" si="7"/>
        <v>-1762000</v>
      </c>
      <c r="N212" s="123">
        <f>IF($B212="","",ROUND(SUMIF(账户名,$B212,账户期初)+SUMIFS($L$6:L212,$B$6:B212,$B212),2))</f>
        <v>105759440.67</v>
      </c>
      <c r="O212" s="123">
        <f>IF($B212="","",IFERROR(ROUND(INDEX(账户期初本位,MATCH($B212,账户名,0))+SUMIFS($M$6:M212,$B$6:B212,$B212),2),""))</f>
        <v>105759440.67</v>
      </c>
      <c r="P212" s="117" t="s">
        <v>26</v>
      </c>
      <c r="Q212" s="115"/>
      <c r="R212" s="115"/>
      <c r="S212" s="124" t="str">
        <f>IF($B212="","",IF(ISNA(MATCH($B212,账户名,0)),"※这个账户不在【参数设置】的账户档案里",IF($A212="","※没填日期，这一笔不会进任何月份的报表",IF(OR($A212&lt;起始月份,$A212&gt;EOMONTH(起始月份,15)),"△不在本账期（"&amp;TEXT(起始月份,"yyyy-mm")&amp;" ~ "&amp;TEXT(EOMONTH(起始月份,15),"yyyy-mm")&amp;"）内，报表里看不到",IF(AND($H212&lt;&gt;"",$I212&lt;&gt;""),"※收入和支出不能同时填",IF(AND(N($H212)=0,N($I212)=0),IF(ISNUMBER(SEARCH("【待补】",$R212&amp;"")),"△源数据不全（源表缺金额），请补充","※收入和支出都没填"),IF($E212="","※没填收支类别，分类报表会漏掉这一笔",IF(ISNA(MATCH($E212,类别表,0)),"※收支类别不在【参数设置】的清单里",IF($K212="","△"&amp;$D212&amp;" 还没填汇率，去【月度汇率】补上就自动算了",IF(ISNUMBER(SEARCH("【待补】",$R212&amp;"")),"△源数据不全（源表缺摘要或用途），请补充",IF(AND($F212="内部转账",$Q212=""),"△内部转账建议在「往来单位」写上对方账户",IF($N212&lt;0,"△这一笔之后该账户余额成负数了，核一下",""))))))))))))</f>
        <v/>
      </c>
    </row>
    <row r="213" ht="49.5" spans="1:19">
      <c r="A213" s="114">
        <v>45891</v>
      </c>
      <c r="B213" s="115" t="s">
        <v>34</v>
      </c>
      <c r="C213" s="116" t="str">
        <f>IF($B213="","",IFERROR(INDEX(账户银行,MATCH($B213,账户名,0)),""))</f>
        <v>现金</v>
      </c>
      <c r="D213" s="116" t="str">
        <f>IF($B213="","",IFERROR(INDEX(账户币种,MATCH($B213,账户名,0)),""))</f>
        <v>UZS</v>
      </c>
      <c r="E213" s="117" t="s">
        <v>21</v>
      </c>
      <c r="F213" s="116" t="str">
        <f>IF($E213="","",IFERROR(INDEX(类别属性,MATCH($E213,类别表,0)),""))</f>
        <v>支出</v>
      </c>
      <c r="G213" s="118" t="s">
        <v>260</v>
      </c>
      <c r="H213" s="119"/>
      <c r="I213" s="119">
        <v>30000000</v>
      </c>
      <c r="J213" s="120"/>
      <c r="K213" s="125">
        <f>IF(OR($A213="",$B213=""),"",IF($J213&lt;&gt;"",$J213,IF($D213=本位币,1,IFERROR(LOOKUP(2,1/((汇率月份&lt;=$A213)*(INDEX(记账汇率区,0,MATCH($D213,汇率币种头,0))&lt;&gt;"")),INDEX(记账汇率区,0,MATCH($D213,汇率币种头,0))),""))))</f>
        <v>1</v>
      </c>
      <c r="L213" s="123">
        <f t="shared" si="6"/>
        <v>-30000000</v>
      </c>
      <c r="M213" s="123">
        <f t="shared" si="7"/>
        <v>-30000000</v>
      </c>
      <c r="N213" s="123">
        <f>IF($B213="","",ROUND(SUMIF(账户名,$B213,账户期初)+SUMIFS($L$6:L213,$B$6:B213,$B213),2))</f>
        <v>75759440.67</v>
      </c>
      <c r="O213" s="123">
        <f>IF($B213="","",IFERROR(ROUND(INDEX(账户期初本位,MATCH($B213,账户名,0))+SUMIFS($M$6:M213,$B$6:B213,$B213),2),""))</f>
        <v>75759440.67</v>
      </c>
      <c r="P213" s="117" t="s">
        <v>23</v>
      </c>
      <c r="Q213" s="115"/>
      <c r="R213" s="115"/>
      <c r="S213" s="124" t="str">
        <f>IF($B213="","",IF(ISNA(MATCH($B213,账户名,0)),"※这个账户不在【参数设置】的账户档案里",IF($A213="","※没填日期，这一笔不会进任何月份的报表",IF(OR($A213&lt;起始月份,$A213&gt;EOMONTH(起始月份,15)),"△不在本账期（"&amp;TEXT(起始月份,"yyyy-mm")&amp;" ~ "&amp;TEXT(EOMONTH(起始月份,15),"yyyy-mm")&amp;"）内，报表里看不到",IF(AND($H213&lt;&gt;"",$I213&lt;&gt;""),"※收入和支出不能同时填",IF(AND(N($H213)=0,N($I213)=0),IF(ISNUMBER(SEARCH("【待补】",$R213&amp;"")),"△源数据不全（源表缺金额），请补充","※收入和支出都没填"),IF($E213="","※没填收支类别，分类报表会漏掉这一笔",IF(ISNA(MATCH($E213,类别表,0)),"※收支类别不在【参数设置】的清单里",IF($K213="","△"&amp;$D213&amp;" 还没填汇率，去【月度汇率】补上就自动算了",IF(ISNUMBER(SEARCH("【待补】",$R213&amp;"")),"△源数据不全（源表缺摘要或用途），请补充",IF(AND($F213="内部转账",$Q213=""),"△内部转账建议在「往来单位」写上对方账户",IF($N213&lt;0,"△这一笔之后该账户余额成负数了，核一下",""))))))))))))</f>
        <v/>
      </c>
    </row>
    <row r="214" ht="33" spans="1:19">
      <c r="A214" s="114">
        <v>45891</v>
      </c>
      <c r="B214" s="115" t="s">
        <v>34</v>
      </c>
      <c r="C214" s="116" t="str">
        <f>IF($B214="","",IFERROR(INDEX(账户银行,MATCH($B214,账户名,0)),""))</f>
        <v>现金</v>
      </c>
      <c r="D214" s="116" t="str">
        <f>IF($B214="","",IFERROR(INDEX(账户币种,MATCH($B214,账户名,0)),""))</f>
        <v>UZS</v>
      </c>
      <c r="E214" s="117" t="s">
        <v>46</v>
      </c>
      <c r="F214" s="116" t="str">
        <f>IF($E214="","",IFERROR(INDEX(类别属性,MATCH($E214,类别表,0)),""))</f>
        <v>支出</v>
      </c>
      <c r="G214" s="118" t="s">
        <v>261</v>
      </c>
      <c r="H214" s="119"/>
      <c r="I214" s="119">
        <v>18260000</v>
      </c>
      <c r="J214" s="120"/>
      <c r="K214" s="125">
        <f>IF(OR($A214="",$B214=""),"",IF($J214&lt;&gt;"",$J214,IF($D214=本位币,1,IFERROR(LOOKUP(2,1/((汇率月份&lt;=$A214)*(INDEX(记账汇率区,0,MATCH($D214,汇率币种头,0))&lt;&gt;"")),INDEX(记账汇率区,0,MATCH($D214,汇率币种头,0))),""))))</f>
        <v>1</v>
      </c>
      <c r="L214" s="123">
        <f t="shared" si="6"/>
        <v>-18260000</v>
      </c>
      <c r="M214" s="123">
        <f t="shared" si="7"/>
        <v>-18260000</v>
      </c>
      <c r="N214" s="123">
        <f>IF($B214="","",ROUND(SUMIF(账户名,$B214,账户期初)+SUMIFS($L$6:L214,$B$6:B214,$B214),2))</f>
        <v>57499440.67</v>
      </c>
      <c r="O214" s="123">
        <f>IF($B214="","",IFERROR(ROUND(INDEX(账户期初本位,MATCH($B214,账户名,0))+SUMIFS($M$6:M214,$B$6:B214,$B214),2),""))</f>
        <v>57499440.67</v>
      </c>
      <c r="P214" s="117" t="s">
        <v>48</v>
      </c>
      <c r="Q214" s="115"/>
      <c r="R214" s="115"/>
      <c r="S214" s="124" t="str">
        <f>IF($B214="","",IF(ISNA(MATCH($B214,账户名,0)),"※这个账户不在【参数设置】的账户档案里",IF($A214="","※没填日期，这一笔不会进任何月份的报表",IF(OR($A214&lt;起始月份,$A214&gt;EOMONTH(起始月份,15)),"△不在本账期（"&amp;TEXT(起始月份,"yyyy-mm")&amp;" ~ "&amp;TEXT(EOMONTH(起始月份,15),"yyyy-mm")&amp;"）内，报表里看不到",IF(AND($H214&lt;&gt;"",$I214&lt;&gt;""),"※收入和支出不能同时填",IF(AND(N($H214)=0,N($I214)=0),IF(ISNUMBER(SEARCH("【待补】",$R214&amp;"")),"△源数据不全（源表缺金额），请补充","※收入和支出都没填"),IF($E214="","※没填收支类别，分类报表会漏掉这一笔",IF(ISNA(MATCH($E214,类别表,0)),"※收支类别不在【参数设置】的清单里",IF($K214="","△"&amp;$D214&amp;" 还没填汇率，去【月度汇率】补上就自动算了",IF(ISNUMBER(SEARCH("【待补】",$R214&amp;"")),"△源数据不全（源表缺摘要或用途），请补充",IF(AND($F214="内部转账",$Q214=""),"△内部转账建议在「往来单位」写上对方账户",IF($N214&lt;0,"△这一笔之后该账户余额成负数了，核一下",""))))))))))))</f>
        <v/>
      </c>
    </row>
    <row r="215" ht="49.5" spans="1:19">
      <c r="A215" s="114">
        <v>45891</v>
      </c>
      <c r="B215" s="115" t="s">
        <v>34</v>
      </c>
      <c r="C215" s="116" t="str">
        <f>IF($B215="","",IFERROR(INDEX(账户银行,MATCH($B215,账户名,0)),""))</f>
        <v>现金</v>
      </c>
      <c r="D215" s="116" t="str">
        <f>IF($B215="","",IFERROR(INDEX(账户币种,MATCH($B215,账户名,0)),""))</f>
        <v>UZS</v>
      </c>
      <c r="E215" s="117" t="s">
        <v>62</v>
      </c>
      <c r="F215" s="116" t="str">
        <f>IF($E215="","",IFERROR(INDEX(类别属性,MATCH($E215,类别表,0)),""))</f>
        <v>支出</v>
      </c>
      <c r="G215" s="118" t="s">
        <v>262</v>
      </c>
      <c r="H215" s="119"/>
      <c r="I215" s="119">
        <v>1300000</v>
      </c>
      <c r="J215" s="120"/>
      <c r="K215" s="125">
        <f>IF(OR($A215="",$B215=""),"",IF($J215&lt;&gt;"",$J215,IF($D215=本位币,1,IFERROR(LOOKUP(2,1/((汇率月份&lt;=$A215)*(INDEX(记账汇率区,0,MATCH($D215,汇率币种头,0))&lt;&gt;"")),INDEX(记账汇率区,0,MATCH($D215,汇率币种头,0))),""))))</f>
        <v>1</v>
      </c>
      <c r="L215" s="123">
        <f t="shared" si="6"/>
        <v>-1300000</v>
      </c>
      <c r="M215" s="123">
        <f t="shared" si="7"/>
        <v>-1300000</v>
      </c>
      <c r="N215" s="123">
        <f>IF($B215="","",ROUND(SUMIF(账户名,$B215,账户期初)+SUMIFS($L$6:L215,$B$6:B215,$B215),2))</f>
        <v>56199440.67</v>
      </c>
      <c r="O215" s="123">
        <f>IF($B215="","",IFERROR(ROUND(INDEX(账户期初本位,MATCH($B215,账户名,0))+SUMIFS($M$6:M215,$B$6:B215,$B215),2),""))</f>
        <v>56199440.67</v>
      </c>
      <c r="P215" s="117" t="s">
        <v>26</v>
      </c>
      <c r="Q215" s="115" t="s">
        <v>263</v>
      </c>
      <c r="R215" s="115"/>
      <c r="S215" s="124" t="str">
        <f>IF($B215="","",IF(ISNA(MATCH($B215,账户名,0)),"※这个账户不在【参数设置】的账户档案里",IF($A215="","※没填日期，这一笔不会进任何月份的报表",IF(OR($A215&lt;起始月份,$A215&gt;EOMONTH(起始月份,15)),"△不在本账期（"&amp;TEXT(起始月份,"yyyy-mm")&amp;" ~ "&amp;TEXT(EOMONTH(起始月份,15),"yyyy-mm")&amp;"）内，报表里看不到",IF(AND($H215&lt;&gt;"",$I215&lt;&gt;""),"※收入和支出不能同时填",IF(AND(N($H215)=0,N($I215)=0),IF(ISNUMBER(SEARCH("【待补】",$R215&amp;"")),"△源数据不全（源表缺金额），请补充","※收入和支出都没填"),IF($E215="","※没填收支类别，分类报表会漏掉这一笔",IF(ISNA(MATCH($E215,类别表,0)),"※收支类别不在【参数设置】的清单里",IF($K215="","△"&amp;$D215&amp;" 还没填汇率，去【月度汇率】补上就自动算了",IF(ISNUMBER(SEARCH("【待补】",$R215&amp;"")),"△源数据不全（源表缺摘要或用途），请补充",IF(AND($F215="内部转账",$Q215=""),"△内部转账建议在「往来单位」写上对方账户",IF($N215&lt;0,"△这一笔之后该账户余额成负数了，核一下",""))))))))))))</f>
        <v/>
      </c>
    </row>
    <row r="216" ht="49.5" spans="1:19">
      <c r="A216" s="114">
        <v>45891</v>
      </c>
      <c r="B216" s="115" t="s">
        <v>34</v>
      </c>
      <c r="C216" s="116" t="str">
        <f>IF($B216="","",IFERROR(INDEX(账户银行,MATCH($B216,账户名,0)),""))</f>
        <v>现金</v>
      </c>
      <c r="D216" s="116" t="str">
        <f>IF($B216="","",IFERROR(INDEX(账户币种,MATCH($B216,账户名,0)),""))</f>
        <v>UZS</v>
      </c>
      <c r="E216" s="117" t="s">
        <v>38</v>
      </c>
      <c r="F216" s="116" t="str">
        <f>IF($E216="","",IFERROR(INDEX(类别属性,MATCH($E216,类别表,0)),""))</f>
        <v>支出</v>
      </c>
      <c r="G216" s="118" t="s">
        <v>264</v>
      </c>
      <c r="H216" s="119"/>
      <c r="I216" s="119">
        <v>111000</v>
      </c>
      <c r="J216" s="120"/>
      <c r="K216" s="125">
        <f>IF(OR($A216="",$B216=""),"",IF($J216&lt;&gt;"",$J216,IF($D216=本位币,1,IFERROR(LOOKUP(2,1/((汇率月份&lt;=$A216)*(INDEX(记账汇率区,0,MATCH($D216,汇率币种头,0))&lt;&gt;"")),INDEX(记账汇率区,0,MATCH($D216,汇率币种头,0))),""))))</f>
        <v>1</v>
      </c>
      <c r="L216" s="123">
        <f t="shared" si="6"/>
        <v>-111000</v>
      </c>
      <c r="M216" s="123">
        <f t="shared" si="7"/>
        <v>-111000</v>
      </c>
      <c r="N216" s="123">
        <f>IF($B216="","",ROUND(SUMIF(账户名,$B216,账户期初)+SUMIFS($L$6:L216,$B$6:B216,$B216),2))</f>
        <v>56088440.67</v>
      </c>
      <c r="O216" s="123">
        <f>IF($B216="","",IFERROR(ROUND(INDEX(账户期初本位,MATCH($B216,账户名,0))+SUMIFS($M$6:M216,$B$6:B216,$B216),2),""))</f>
        <v>56088440.67</v>
      </c>
      <c r="P216" s="117" t="s">
        <v>26</v>
      </c>
      <c r="Q216" s="115" t="s">
        <v>206</v>
      </c>
      <c r="R216" s="115"/>
      <c r="S216" s="124" t="str">
        <f>IF($B216="","",IF(ISNA(MATCH($B216,账户名,0)),"※这个账户不在【参数设置】的账户档案里",IF($A216="","※没填日期，这一笔不会进任何月份的报表",IF(OR($A216&lt;起始月份,$A216&gt;EOMONTH(起始月份,15)),"△不在本账期（"&amp;TEXT(起始月份,"yyyy-mm")&amp;" ~ "&amp;TEXT(EOMONTH(起始月份,15),"yyyy-mm")&amp;"）内，报表里看不到",IF(AND($H216&lt;&gt;"",$I216&lt;&gt;""),"※收入和支出不能同时填",IF(AND(N($H216)=0,N($I216)=0),IF(ISNUMBER(SEARCH("【待补】",$R216&amp;"")),"△源数据不全（源表缺金额），请补充","※收入和支出都没填"),IF($E216="","※没填收支类别，分类报表会漏掉这一笔",IF(ISNA(MATCH($E216,类别表,0)),"※收支类别不在【参数设置】的清单里",IF($K216="","△"&amp;$D216&amp;" 还没填汇率，去【月度汇率】补上就自动算了",IF(ISNUMBER(SEARCH("【待补】",$R216&amp;"")),"△源数据不全（源表缺摘要或用途），请补充",IF(AND($F216="内部转账",$Q216=""),"△内部转账建议在「往来单位」写上对方账户",IF($N216&lt;0,"△这一笔之后该账户余额成负数了，核一下",""))))))))))))</f>
        <v/>
      </c>
    </row>
    <row r="217" ht="16.5" spans="1:19">
      <c r="A217" s="114">
        <v>45891</v>
      </c>
      <c r="B217" s="115" t="s">
        <v>34</v>
      </c>
      <c r="C217" s="116" t="str">
        <f>IF($B217="","",IFERROR(INDEX(账户银行,MATCH($B217,账户名,0)),""))</f>
        <v>现金</v>
      </c>
      <c r="D217" s="116" t="str">
        <f>IF($B217="","",IFERROR(INDEX(账户币种,MATCH($B217,账户名,0)),""))</f>
        <v>UZS</v>
      </c>
      <c r="E217" s="117" t="s">
        <v>84</v>
      </c>
      <c r="F217" s="116" t="str">
        <f>IF($E217="","",IFERROR(INDEX(类别属性,MATCH($E217,类别表,0)),""))</f>
        <v>支出</v>
      </c>
      <c r="G217" s="118" t="s">
        <v>265</v>
      </c>
      <c r="H217" s="119"/>
      <c r="I217" s="119">
        <v>670000</v>
      </c>
      <c r="J217" s="120"/>
      <c r="K217" s="125">
        <f>IF(OR($A217="",$B217=""),"",IF($J217&lt;&gt;"",$J217,IF($D217=本位币,1,IFERROR(LOOKUP(2,1/((汇率月份&lt;=$A217)*(INDEX(记账汇率区,0,MATCH($D217,汇率币种头,0))&lt;&gt;"")),INDEX(记账汇率区,0,MATCH($D217,汇率币种头,0))),""))))</f>
        <v>1</v>
      </c>
      <c r="L217" s="123">
        <f t="shared" si="6"/>
        <v>-670000</v>
      </c>
      <c r="M217" s="123">
        <f t="shared" si="7"/>
        <v>-670000</v>
      </c>
      <c r="N217" s="123">
        <f>IF($B217="","",ROUND(SUMIF(账户名,$B217,账户期初)+SUMIFS($L$6:L217,$B$6:B217,$B217),2))</f>
        <v>55418440.67</v>
      </c>
      <c r="O217" s="123">
        <f>IF($B217="","",IFERROR(ROUND(INDEX(账户期初本位,MATCH($B217,账户名,0))+SUMIFS($M$6:M217,$B$6:B217,$B217),2),""))</f>
        <v>55418440.67</v>
      </c>
      <c r="P217" s="117" t="s">
        <v>48</v>
      </c>
      <c r="Q217" s="115"/>
      <c r="R217" s="115"/>
      <c r="S217" s="124" t="str">
        <f>IF($B217="","",IF(ISNA(MATCH($B217,账户名,0)),"※这个账户不在【参数设置】的账户档案里",IF($A217="","※没填日期，这一笔不会进任何月份的报表",IF(OR($A217&lt;起始月份,$A217&gt;EOMONTH(起始月份,15)),"△不在本账期（"&amp;TEXT(起始月份,"yyyy-mm")&amp;" ~ "&amp;TEXT(EOMONTH(起始月份,15),"yyyy-mm")&amp;"）内，报表里看不到",IF(AND($H217&lt;&gt;"",$I217&lt;&gt;""),"※收入和支出不能同时填",IF(AND(N($H217)=0,N($I217)=0),IF(ISNUMBER(SEARCH("【待补】",$R217&amp;"")),"△源数据不全（源表缺金额），请补充","※收入和支出都没填"),IF($E217="","※没填收支类别，分类报表会漏掉这一笔",IF(ISNA(MATCH($E217,类别表,0)),"※收支类别不在【参数设置】的清单里",IF($K217="","△"&amp;$D217&amp;" 还没填汇率，去【月度汇率】补上就自动算了",IF(ISNUMBER(SEARCH("【待补】",$R217&amp;"")),"△源数据不全（源表缺摘要或用途），请补充",IF(AND($F217="内部转账",$Q217=""),"△内部转账建议在「往来单位」写上对方账户",IF($N217&lt;0,"△这一笔之后该账户余额成负数了，核一下",""))))))))))))</f>
        <v/>
      </c>
    </row>
    <row r="218" ht="33" spans="1:19">
      <c r="A218" s="114">
        <v>45891</v>
      </c>
      <c r="B218" s="115" t="s">
        <v>34</v>
      </c>
      <c r="C218" s="116" t="str">
        <f>IF($B218="","",IFERROR(INDEX(账户银行,MATCH($B218,账户名,0)),""))</f>
        <v>现金</v>
      </c>
      <c r="D218" s="116" t="str">
        <f>IF($B218="","",IFERROR(INDEX(账户币种,MATCH($B218,账户名,0)),""))</f>
        <v>UZS</v>
      </c>
      <c r="E218" s="117" t="s">
        <v>38</v>
      </c>
      <c r="F218" s="116" t="str">
        <f>IF($E218="","",IFERROR(INDEX(类别属性,MATCH($E218,类别表,0)),""))</f>
        <v>支出</v>
      </c>
      <c r="G218" s="118" t="s">
        <v>266</v>
      </c>
      <c r="H218" s="119"/>
      <c r="I218" s="119">
        <v>420000</v>
      </c>
      <c r="J218" s="120"/>
      <c r="K218" s="125">
        <f>IF(OR($A218="",$B218=""),"",IF($J218&lt;&gt;"",$J218,IF($D218=本位币,1,IFERROR(LOOKUP(2,1/((汇率月份&lt;=$A218)*(INDEX(记账汇率区,0,MATCH($D218,汇率币种头,0))&lt;&gt;"")),INDEX(记账汇率区,0,MATCH($D218,汇率币种头,0))),""))))</f>
        <v>1</v>
      </c>
      <c r="L218" s="123">
        <f t="shared" si="6"/>
        <v>-420000</v>
      </c>
      <c r="M218" s="123">
        <f t="shared" si="7"/>
        <v>-420000</v>
      </c>
      <c r="N218" s="123">
        <f>IF($B218="","",ROUND(SUMIF(账户名,$B218,账户期初)+SUMIFS($L$6:L218,$B$6:B218,$B218),2))</f>
        <v>54998440.67</v>
      </c>
      <c r="O218" s="123">
        <f>IF($B218="","",IFERROR(ROUND(INDEX(账户期初本位,MATCH($B218,账户名,0))+SUMIFS($M$6:M218,$B$6:B218,$B218),2),""))</f>
        <v>54998440.67</v>
      </c>
      <c r="P218" s="117" t="s">
        <v>26</v>
      </c>
      <c r="Q218" s="115"/>
      <c r="R218" s="115"/>
      <c r="S218" s="124" t="str">
        <f>IF($B218="","",IF(ISNA(MATCH($B218,账户名,0)),"※这个账户不在【参数设置】的账户档案里",IF($A218="","※没填日期，这一笔不会进任何月份的报表",IF(OR($A218&lt;起始月份,$A218&gt;EOMONTH(起始月份,15)),"△不在本账期（"&amp;TEXT(起始月份,"yyyy-mm")&amp;" ~ "&amp;TEXT(EOMONTH(起始月份,15),"yyyy-mm")&amp;"）内，报表里看不到",IF(AND($H218&lt;&gt;"",$I218&lt;&gt;""),"※收入和支出不能同时填",IF(AND(N($H218)=0,N($I218)=0),IF(ISNUMBER(SEARCH("【待补】",$R218&amp;"")),"△源数据不全（源表缺金额），请补充","※收入和支出都没填"),IF($E218="","※没填收支类别，分类报表会漏掉这一笔",IF(ISNA(MATCH($E218,类别表,0)),"※收支类别不在【参数设置】的清单里",IF($K218="","△"&amp;$D218&amp;" 还没填汇率，去【月度汇率】补上就自动算了",IF(ISNUMBER(SEARCH("【待补】",$R218&amp;"")),"△源数据不全（源表缺摘要或用途），请补充",IF(AND($F218="内部转账",$Q218=""),"△内部转账建议在「往来单位」写上对方账户",IF($N218&lt;0,"△这一笔之后该账户余额成负数了，核一下",""))))))))))))</f>
        <v/>
      </c>
    </row>
    <row r="219" ht="49.5" spans="1:19">
      <c r="A219" s="114">
        <v>45892</v>
      </c>
      <c r="B219" s="115" t="s">
        <v>30</v>
      </c>
      <c r="C219" s="116" t="str">
        <f>IF($B219="","",IFERROR(INDEX(账户银行,MATCH($B219,账户名,0)),""))</f>
        <v>现金</v>
      </c>
      <c r="D219" s="116" t="str">
        <f>IF($B219="","",IFERROR(INDEX(账户币种,MATCH($B219,账户名,0)),""))</f>
        <v>USD</v>
      </c>
      <c r="E219" s="117" t="s">
        <v>24</v>
      </c>
      <c r="F219" s="116" t="str">
        <f>IF($E219="","",IFERROR(INDEX(类别属性,MATCH($E219,类别表,0)),""))</f>
        <v>支出</v>
      </c>
      <c r="G219" s="118" t="s">
        <v>267</v>
      </c>
      <c r="H219" s="119"/>
      <c r="I219" s="119">
        <v>650</v>
      </c>
      <c r="J219" s="120"/>
      <c r="K219" s="125">
        <f>IF(OR($A219="",$B219=""),"",IF($J219&lt;&gt;"",$J219,IF($D219=本位币,1,IFERROR(LOOKUP(2,1/((汇率月份&lt;=$A219)*(INDEX(记账汇率区,0,MATCH($D219,汇率币种头,0))&lt;&gt;"")),INDEX(记账汇率区,0,MATCH($D219,汇率币种头,0))),""))))</f>
        <v>12450</v>
      </c>
      <c r="L219" s="123">
        <f t="shared" si="6"/>
        <v>-650</v>
      </c>
      <c r="M219" s="123">
        <f t="shared" si="7"/>
        <v>-8092500</v>
      </c>
      <c r="N219" s="123">
        <f>IF($B219="","",ROUND(SUMIF(账户名,$B219,账户期初)+SUMIFS($L$6:L219,$B$6:B219,$B219),2))</f>
        <v>13500</v>
      </c>
      <c r="O219" s="123">
        <f>IF($B219="","",IFERROR(ROUND(INDEX(账户期初本位,MATCH($B219,账户名,0))+SUMIFS($M$6:M219,$B$6:B219,$B219),2),""))</f>
        <v>168075000</v>
      </c>
      <c r="P219" s="117" t="s">
        <v>26</v>
      </c>
      <c r="Q219" s="115" t="s">
        <v>68</v>
      </c>
      <c r="R219" s="115"/>
      <c r="S219" s="124" t="str">
        <f>IF($B219="","",IF(ISNA(MATCH($B219,账户名,0)),"※这个账户不在【参数设置】的账户档案里",IF($A219="","※没填日期，这一笔不会进任何月份的报表",IF(OR($A219&lt;起始月份,$A219&gt;EOMONTH(起始月份,15)),"△不在本账期（"&amp;TEXT(起始月份,"yyyy-mm")&amp;" ~ "&amp;TEXT(EOMONTH(起始月份,15),"yyyy-mm")&amp;"）内，报表里看不到",IF(AND($H219&lt;&gt;"",$I219&lt;&gt;""),"※收入和支出不能同时填",IF(AND(N($H219)=0,N($I219)=0),IF(ISNUMBER(SEARCH("【待补】",$R219&amp;"")),"△源数据不全（源表缺金额），请补充","※收入和支出都没填"),IF($E219="","※没填收支类别，分类报表会漏掉这一笔",IF(ISNA(MATCH($E219,类别表,0)),"※收支类别不在【参数设置】的清单里",IF($K219="","△"&amp;$D219&amp;" 还没填汇率，去【月度汇率】补上就自动算了",IF(ISNUMBER(SEARCH("【待补】",$R219&amp;"")),"△源数据不全（源表缺摘要或用途），请补充",IF(AND($F219="内部转账",$Q219=""),"△内部转账建议在「往来单位」写上对方账户",IF($N219&lt;0,"△这一笔之后该账户余额成负数了，核一下",""))))))))))))</f>
        <v/>
      </c>
    </row>
    <row r="220" ht="49.5" spans="1:19">
      <c r="A220" s="114">
        <v>45892</v>
      </c>
      <c r="B220" s="115" t="s">
        <v>34</v>
      </c>
      <c r="C220" s="116" t="str">
        <f>IF($B220="","",IFERROR(INDEX(账户银行,MATCH($B220,账户名,0)),""))</f>
        <v>现金</v>
      </c>
      <c r="D220" s="116" t="str">
        <f>IF($B220="","",IFERROR(INDEX(账户币种,MATCH($B220,账户名,0)),""))</f>
        <v>UZS</v>
      </c>
      <c r="E220" s="117" t="s">
        <v>41</v>
      </c>
      <c r="F220" s="116" t="str">
        <f>IF($E220="","",IFERROR(INDEX(类别属性,MATCH($E220,类别表,0)),""))</f>
        <v>内部转账</v>
      </c>
      <c r="G220" s="118" t="s">
        <v>268</v>
      </c>
      <c r="H220" s="119">
        <v>10500000</v>
      </c>
      <c r="I220" s="119"/>
      <c r="J220" s="120"/>
      <c r="K220" s="125">
        <f>IF(OR($A220="",$B220=""),"",IF($J220&lt;&gt;"",$J220,IF($D220=本位币,1,IFERROR(LOOKUP(2,1/((汇率月份&lt;=$A220)*(INDEX(记账汇率区,0,MATCH($D220,汇率币种头,0))&lt;&gt;"")),INDEX(记账汇率区,0,MATCH($D220,汇率币种头,0))),""))))</f>
        <v>1</v>
      </c>
      <c r="L220" s="123">
        <f t="shared" si="6"/>
        <v>10500000</v>
      </c>
      <c r="M220" s="123">
        <f t="shared" si="7"/>
        <v>10500000</v>
      </c>
      <c r="N220" s="123">
        <f>IF($B220="","",ROUND(SUMIF(账户名,$B220,账户期初)+SUMIFS($L$6:L220,$B$6:B220,$B220),2))</f>
        <v>65498440.67</v>
      </c>
      <c r="O220" s="123">
        <f>IF($B220="","",IFERROR(ROUND(INDEX(账户期初本位,MATCH($B220,账户名,0))+SUMIFS($M$6:M220,$B$6:B220,$B220),2),""))</f>
        <v>65498440.67</v>
      </c>
      <c r="P220" s="117" t="s">
        <v>43</v>
      </c>
      <c r="Q220" s="115"/>
      <c r="R220" s="115"/>
      <c r="S220" s="124" t="str">
        <f>IF($B220="","",IF(ISNA(MATCH($B220,账户名,0)),"※这个账户不在【参数设置】的账户档案里",IF($A220="","※没填日期，这一笔不会进任何月份的报表",IF(OR($A220&lt;起始月份,$A220&gt;EOMONTH(起始月份,15)),"△不在本账期（"&amp;TEXT(起始月份,"yyyy-mm")&amp;" ~ "&amp;TEXT(EOMONTH(起始月份,15),"yyyy-mm")&amp;"）内，报表里看不到",IF(AND($H220&lt;&gt;"",$I220&lt;&gt;""),"※收入和支出不能同时填",IF(AND(N($H220)=0,N($I220)=0),IF(ISNUMBER(SEARCH("【待补】",$R220&amp;"")),"△源数据不全（源表缺金额），请补充","※收入和支出都没填"),IF($E220="","※没填收支类别，分类报表会漏掉这一笔",IF(ISNA(MATCH($E220,类别表,0)),"※收支类别不在【参数设置】的清单里",IF($K220="","△"&amp;$D220&amp;" 还没填汇率，去【月度汇率】补上就自动算了",IF(ISNUMBER(SEARCH("【待补】",$R220&amp;"")),"△源数据不全（源表缺摘要或用途），请补充",IF(AND($F220="内部转账",$Q220=""),"△内部转账建议在「往来单位」写上对方账户",IF($N220&lt;0,"△这一笔之后该账户余额成负数了，核一下",""))))))))))))</f>
        <v>△内部转账建议在「往来单位」写上对方账户</v>
      </c>
    </row>
    <row r="221" ht="82.5" spans="1:19">
      <c r="A221" s="114">
        <v>45892</v>
      </c>
      <c r="B221" s="115" t="s">
        <v>34</v>
      </c>
      <c r="C221" s="116" t="str">
        <f>IF($B221="","",IFERROR(INDEX(账户银行,MATCH($B221,账户名,0)),""))</f>
        <v>现金</v>
      </c>
      <c r="D221" s="116" t="str">
        <f>IF($B221="","",IFERROR(INDEX(账户币种,MATCH($B221,账户名,0)),""))</f>
        <v>UZS</v>
      </c>
      <c r="E221" s="117" t="s">
        <v>41</v>
      </c>
      <c r="F221" s="116" t="str">
        <f>IF($E221="","",IFERROR(INDEX(类别属性,MATCH($E221,类别表,0)),""))</f>
        <v>内部转账</v>
      </c>
      <c r="G221" s="118" t="s">
        <v>269</v>
      </c>
      <c r="H221" s="119"/>
      <c r="I221" s="119">
        <v>9470000</v>
      </c>
      <c r="J221" s="120"/>
      <c r="K221" s="125">
        <f>IF(OR($A221="",$B221=""),"",IF($J221&lt;&gt;"",$J221,IF($D221=本位币,1,IFERROR(LOOKUP(2,1/((汇率月份&lt;=$A221)*(INDEX(记账汇率区,0,MATCH($D221,汇率币种头,0))&lt;&gt;"")),INDEX(记账汇率区,0,MATCH($D221,汇率币种头,0))),""))))</f>
        <v>1</v>
      </c>
      <c r="L221" s="123">
        <f t="shared" si="6"/>
        <v>-9470000</v>
      </c>
      <c r="M221" s="123">
        <f t="shared" si="7"/>
        <v>-9470000</v>
      </c>
      <c r="N221" s="123">
        <f>IF($B221="","",ROUND(SUMIF(账户名,$B221,账户期初)+SUMIFS($L$6:L221,$B$6:B221,$B221),2))</f>
        <v>56028440.67</v>
      </c>
      <c r="O221" s="123">
        <f>IF($B221="","",IFERROR(ROUND(INDEX(账户期初本位,MATCH($B221,账户名,0))+SUMIFS($M$6:M221,$B$6:B221,$B221),2),""))</f>
        <v>56028440.67</v>
      </c>
      <c r="P221" s="117" t="s">
        <v>43</v>
      </c>
      <c r="Q221" s="115"/>
      <c r="R221" s="115"/>
      <c r="S221" s="124" t="str">
        <f>IF($B221="","",IF(ISNA(MATCH($B221,账户名,0)),"※这个账户不在【参数设置】的账户档案里",IF($A221="","※没填日期，这一笔不会进任何月份的报表",IF(OR($A221&lt;起始月份,$A221&gt;EOMONTH(起始月份,15)),"△不在本账期（"&amp;TEXT(起始月份,"yyyy-mm")&amp;" ~ "&amp;TEXT(EOMONTH(起始月份,15),"yyyy-mm")&amp;"）内，报表里看不到",IF(AND($H221&lt;&gt;"",$I221&lt;&gt;""),"※收入和支出不能同时填",IF(AND(N($H221)=0,N($I221)=0),IF(ISNUMBER(SEARCH("【待补】",$R221&amp;"")),"△源数据不全（源表缺金额），请补充","※收入和支出都没填"),IF($E221="","※没填收支类别，分类报表会漏掉这一笔",IF(ISNA(MATCH($E221,类别表,0)),"※收支类别不在【参数设置】的清单里",IF($K221="","△"&amp;$D221&amp;" 还没填汇率，去【月度汇率】补上就自动算了",IF(ISNUMBER(SEARCH("【待补】",$R221&amp;"")),"△源数据不全（源表缺摘要或用途），请补充",IF(AND($F221="内部转账",$Q221=""),"△内部转账建议在「往来单位」写上对方账户",IF($N221&lt;0,"△这一笔之后该账户余额成负数了，核一下",""))))))))))))</f>
        <v>△内部转账建议在「往来单位」写上对方账户</v>
      </c>
    </row>
    <row r="222" ht="33" spans="1:19">
      <c r="A222" s="114">
        <v>45892</v>
      </c>
      <c r="B222" s="115" t="s">
        <v>34</v>
      </c>
      <c r="C222" s="116" t="str">
        <f>IF($B222="","",IFERROR(INDEX(账户银行,MATCH($B222,账户名,0)),""))</f>
        <v>现金</v>
      </c>
      <c r="D222" s="116" t="str">
        <f>IF($B222="","",IFERROR(INDEX(账户币种,MATCH($B222,账户名,0)),""))</f>
        <v>UZS</v>
      </c>
      <c r="E222" s="117" t="s">
        <v>84</v>
      </c>
      <c r="F222" s="116" t="str">
        <f>IF($E222="","",IFERROR(INDEX(类别属性,MATCH($E222,类别表,0)),""))</f>
        <v>支出</v>
      </c>
      <c r="G222" s="118" t="s">
        <v>270</v>
      </c>
      <c r="H222" s="119"/>
      <c r="I222" s="119">
        <v>1200000</v>
      </c>
      <c r="J222" s="120"/>
      <c r="K222" s="125">
        <f>IF(OR($A222="",$B222=""),"",IF($J222&lt;&gt;"",$J222,IF($D222=本位币,1,IFERROR(LOOKUP(2,1/((汇率月份&lt;=$A222)*(INDEX(记账汇率区,0,MATCH($D222,汇率币种头,0))&lt;&gt;"")),INDEX(记账汇率区,0,MATCH($D222,汇率币种头,0))),""))))</f>
        <v>1</v>
      </c>
      <c r="L222" s="123">
        <f t="shared" si="6"/>
        <v>-1200000</v>
      </c>
      <c r="M222" s="123">
        <f t="shared" si="7"/>
        <v>-1200000</v>
      </c>
      <c r="N222" s="123">
        <f>IF($B222="","",ROUND(SUMIF(账户名,$B222,账户期初)+SUMIFS($L$6:L222,$B$6:B222,$B222),2))</f>
        <v>54828440.67</v>
      </c>
      <c r="O222" s="123">
        <f>IF($B222="","",IFERROR(ROUND(INDEX(账户期初本位,MATCH($B222,账户名,0))+SUMIFS($M$6:M222,$B$6:B222,$B222),2),""))</f>
        <v>54828440.67</v>
      </c>
      <c r="P222" s="117" t="s">
        <v>48</v>
      </c>
      <c r="Q222" s="115"/>
      <c r="R222" s="115"/>
      <c r="S222" s="124" t="str">
        <f>IF($B222="","",IF(ISNA(MATCH($B222,账户名,0)),"※这个账户不在【参数设置】的账户档案里",IF($A222="","※没填日期，这一笔不会进任何月份的报表",IF(OR($A222&lt;起始月份,$A222&gt;EOMONTH(起始月份,15)),"△不在本账期（"&amp;TEXT(起始月份,"yyyy-mm")&amp;" ~ "&amp;TEXT(EOMONTH(起始月份,15),"yyyy-mm")&amp;"）内，报表里看不到",IF(AND($H222&lt;&gt;"",$I222&lt;&gt;""),"※收入和支出不能同时填",IF(AND(N($H222)=0,N($I222)=0),IF(ISNUMBER(SEARCH("【待补】",$R222&amp;"")),"△源数据不全（源表缺金额），请补充","※收入和支出都没填"),IF($E222="","※没填收支类别，分类报表会漏掉这一笔",IF(ISNA(MATCH($E222,类别表,0)),"※收支类别不在【参数设置】的清单里",IF($K222="","△"&amp;$D222&amp;" 还没填汇率，去【月度汇率】补上就自动算了",IF(ISNUMBER(SEARCH("【待补】",$R222&amp;"")),"△源数据不全（源表缺摘要或用途），请补充",IF(AND($F222="内部转账",$Q222=""),"△内部转账建议在「往来单位」写上对方账户",IF($N222&lt;0,"△这一笔之后该账户余额成负数了，核一下",""))))))))))))</f>
        <v/>
      </c>
    </row>
    <row r="223" ht="33" spans="1:19">
      <c r="A223" s="114">
        <v>45892</v>
      </c>
      <c r="B223" s="115" t="s">
        <v>34</v>
      </c>
      <c r="C223" s="116" t="str">
        <f>IF($B223="","",IFERROR(INDEX(账户银行,MATCH($B223,账户名,0)),""))</f>
        <v>现金</v>
      </c>
      <c r="D223" s="116" t="str">
        <f>IF($B223="","",IFERROR(INDEX(账户币种,MATCH($B223,账户名,0)),""))</f>
        <v>UZS</v>
      </c>
      <c r="E223" s="117" t="s">
        <v>95</v>
      </c>
      <c r="F223" s="116" t="str">
        <f>IF($E223="","",IFERROR(INDEX(类别属性,MATCH($E223,类别表,0)),""))</f>
        <v>支出</v>
      </c>
      <c r="G223" s="118" t="s">
        <v>271</v>
      </c>
      <c r="H223" s="119"/>
      <c r="I223" s="119">
        <v>28250000</v>
      </c>
      <c r="J223" s="120"/>
      <c r="K223" s="125">
        <f>IF(OR($A223="",$B223=""),"",IF($J223&lt;&gt;"",$J223,IF($D223=本位币,1,IFERROR(LOOKUP(2,1/((汇率月份&lt;=$A223)*(INDEX(记账汇率区,0,MATCH($D223,汇率币种头,0))&lt;&gt;"")),INDEX(记账汇率区,0,MATCH($D223,汇率币种头,0))),""))))</f>
        <v>1</v>
      </c>
      <c r="L223" s="123">
        <f t="shared" si="6"/>
        <v>-28250000</v>
      </c>
      <c r="M223" s="123">
        <f t="shared" si="7"/>
        <v>-28250000</v>
      </c>
      <c r="N223" s="123">
        <f>IF($B223="","",ROUND(SUMIF(账户名,$B223,账户期初)+SUMIFS($L$6:L223,$B$6:B223,$B223),2))</f>
        <v>26578440.67</v>
      </c>
      <c r="O223" s="123">
        <f>IF($B223="","",IFERROR(ROUND(INDEX(账户期初本位,MATCH($B223,账户名,0))+SUMIFS($M$6:M223,$B$6:B223,$B223),2),""))</f>
        <v>26578440.67</v>
      </c>
      <c r="P223" s="117" t="s">
        <v>97</v>
      </c>
      <c r="Q223" s="115"/>
      <c r="R223" s="115"/>
      <c r="S223" s="124" t="str">
        <f>IF($B223="","",IF(ISNA(MATCH($B223,账户名,0)),"※这个账户不在【参数设置】的账户档案里",IF($A223="","※没填日期，这一笔不会进任何月份的报表",IF(OR($A223&lt;起始月份,$A223&gt;EOMONTH(起始月份,15)),"△不在本账期（"&amp;TEXT(起始月份,"yyyy-mm")&amp;" ~ "&amp;TEXT(EOMONTH(起始月份,15),"yyyy-mm")&amp;"）内，报表里看不到",IF(AND($H223&lt;&gt;"",$I223&lt;&gt;""),"※收入和支出不能同时填",IF(AND(N($H223)=0,N($I223)=0),IF(ISNUMBER(SEARCH("【待补】",$R223&amp;"")),"△源数据不全（源表缺金额），请补充","※收入和支出都没填"),IF($E223="","※没填收支类别，分类报表会漏掉这一笔",IF(ISNA(MATCH($E223,类别表,0)),"※收支类别不在【参数设置】的清单里",IF($K223="","△"&amp;$D223&amp;" 还没填汇率，去【月度汇率】补上就自动算了",IF(ISNUMBER(SEARCH("【待补】",$R223&amp;"")),"△源数据不全（源表缺摘要或用途），请补充",IF(AND($F223="内部转账",$Q223=""),"△内部转账建议在「往来单位」写上对方账户",IF($N223&lt;0,"△这一笔之后该账户余额成负数了，核一下",""))))))))))))</f>
        <v/>
      </c>
    </row>
    <row r="224" ht="49.5" spans="1:19">
      <c r="A224" s="114">
        <v>45892</v>
      </c>
      <c r="B224" s="115" t="s">
        <v>34</v>
      </c>
      <c r="C224" s="116" t="str">
        <f>IF($B224="","",IFERROR(INDEX(账户银行,MATCH($B224,账户名,0)),""))</f>
        <v>现金</v>
      </c>
      <c r="D224" s="116" t="str">
        <f>IF($B224="","",IFERROR(INDEX(账户币种,MATCH($B224,账户名,0)),""))</f>
        <v>UZS</v>
      </c>
      <c r="E224" s="117" t="s">
        <v>57</v>
      </c>
      <c r="F224" s="116" t="str">
        <f>IF($E224="","",IFERROR(INDEX(类别属性,MATCH($E224,类别表,0)),""))</f>
        <v>支出</v>
      </c>
      <c r="G224" s="118" t="s">
        <v>272</v>
      </c>
      <c r="H224" s="119"/>
      <c r="I224" s="119">
        <v>1000000</v>
      </c>
      <c r="J224" s="120"/>
      <c r="K224" s="125">
        <f>IF(OR($A224="",$B224=""),"",IF($J224&lt;&gt;"",$J224,IF($D224=本位币,1,IFERROR(LOOKUP(2,1/((汇率月份&lt;=$A224)*(INDEX(记账汇率区,0,MATCH($D224,汇率币种头,0))&lt;&gt;"")),INDEX(记账汇率区,0,MATCH($D224,汇率币种头,0))),""))))</f>
        <v>1</v>
      </c>
      <c r="L224" s="123">
        <f t="shared" si="6"/>
        <v>-1000000</v>
      </c>
      <c r="M224" s="123">
        <f t="shared" si="7"/>
        <v>-1000000</v>
      </c>
      <c r="N224" s="123">
        <f>IF($B224="","",ROUND(SUMIF(账户名,$B224,账户期初)+SUMIFS($L$6:L224,$B$6:B224,$B224),2))</f>
        <v>25578440.67</v>
      </c>
      <c r="O224" s="123">
        <f>IF($B224="","",IFERROR(ROUND(INDEX(账户期初本位,MATCH($B224,账户名,0))+SUMIFS($M$6:M224,$B$6:B224,$B224),2),""))</f>
        <v>25578440.67</v>
      </c>
      <c r="P224" s="117" t="s">
        <v>59</v>
      </c>
      <c r="Q224" s="115" t="s">
        <v>273</v>
      </c>
      <c r="R224" s="115"/>
      <c r="S224" s="124" t="str">
        <f>IF($B224="","",IF(ISNA(MATCH($B224,账户名,0)),"※这个账户不在【参数设置】的账户档案里",IF($A224="","※没填日期，这一笔不会进任何月份的报表",IF(OR($A224&lt;起始月份,$A224&gt;EOMONTH(起始月份,15)),"△不在本账期（"&amp;TEXT(起始月份,"yyyy-mm")&amp;" ~ "&amp;TEXT(EOMONTH(起始月份,15),"yyyy-mm")&amp;"）内，报表里看不到",IF(AND($H224&lt;&gt;"",$I224&lt;&gt;""),"※收入和支出不能同时填",IF(AND(N($H224)=0,N($I224)=0),IF(ISNUMBER(SEARCH("【待补】",$R224&amp;"")),"△源数据不全（源表缺金额），请补充","※收入和支出都没填"),IF($E224="","※没填收支类别，分类报表会漏掉这一笔",IF(ISNA(MATCH($E224,类别表,0)),"※收支类别不在【参数设置】的清单里",IF($K224="","△"&amp;$D224&amp;" 还没填汇率，去【月度汇率】补上就自动算了",IF(ISNUMBER(SEARCH("【待补】",$R224&amp;"")),"△源数据不全（源表缺摘要或用途），请补充",IF(AND($F224="内部转账",$Q224=""),"△内部转账建议在「往来单位」写上对方账户",IF($N224&lt;0,"△这一笔之后该账户余额成负数了，核一下",""))))))))))))</f>
        <v/>
      </c>
    </row>
    <row r="225" ht="16.5" spans="1:19">
      <c r="A225" s="114">
        <v>45892</v>
      </c>
      <c r="B225" s="115" t="s">
        <v>34</v>
      </c>
      <c r="C225" s="116" t="str">
        <f>IF($B225="","",IFERROR(INDEX(账户银行,MATCH($B225,账户名,0)),""))</f>
        <v>现金</v>
      </c>
      <c r="D225" s="116" t="str">
        <f>IF($B225="","",IFERROR(INDEX(账户币种,MATCH($B225,账户名,0)),""))</f>
        <v>UZS</v>
      </c>
      <c r="E225" s="117" t="s">
        <v>38</v>
      </c>
      <c r="F225" s="116" t="str">
        <f>IF($E225="","",IFERROR(INDEX(类别属性,MATCH($E225,类别表,0)),""))</f>
        <v>支出</v>
      </c>
      <c r="G225" s="118" t="s">
        <v>274</v>
      </c>
      <c r="H225" s="119"/>
      <c r="I225" s="119">
        <v>150000</v>
      </c>
      <c r="J225" s="120"/>
      <c r="K225" s="125">
        <f>IF(OR($A225="",$B225=""),"",IF($J225&lt;&gt;"",$J225,IF($D225=本位币,1,IFERROR(LOOKUP(2,1/((汇率月份&lt;=$A225)*(INDEX(记账汇率区,0,MATCH($D225,汇率币种头,0))&lt;&gt;"")),INDEX(记账汇率区,0,MATCH($D225,汇率币种头,0))),""))))</f>
        <v>1</v>
      </c>
      <c r="L225" s="123">
        <f t="shared" si="6"/>
        <v>-150000</v>
      </c>
      <c r="M225" s="123">
        <f t="shared" si="7"/>
        <v>-150000</v>
      </c>
      <c r="N225" s="123">
        <f>IF($B225="","",ROUND(SUMIF(账户名,$B225,账户期初)+SUMIFS($L$6:L225,$B$6:B225,$B225),2))</f>
        <v>25428440.67</v>
      </c>
      <c r="O225" s="123">
        <f>IF($B225="","",IFERROR(ROUND(INDEX(账户期初本位,MATCH($B225,账户名,0))+SUMIFS($M$6:M225,$B$6:B225,$B225),2),""))</f>
        <v>25428440.67</v>
      </c>
      <c r="P225" s="117" t="s">
        <v>26</v>
      </c>
      <c r="Q225" s="115"/>
      <c r="R225" s="115"/>
      <c r="S225" s="124" t="str">
        <f>IF($B225="","",IF(ISNA(MATCH($B225,账户名,0)),"※这个账户不在【参数设置】的账户档案里",IF($A225="","※没填日期，这一笔不会进任何月份的报表",IF(OR($A225&lt;起始月份,$A225&gt;EOMONTH(起始月份,15)),"△不在本账期（"&amp;TEXT(起始月份,"yyyy-mm")&amp;" ~ "&amp;TEXT(EOMONTH(起始月份,15),"yyyy-mm")&amp;"）内，报表里看不到",IF(AND($H225&lt;&gt;"",$I225&lt;&gt;""),"※收入和支出不能同时填",IF(AND(N($H225)=0,N($I225)=0),IF(ISNUMBER(SEARCH("【待补】",$R225&amp;"")),"△源数据不全（源表缺金额），请补充","※收入和支出都没填"),IF($E225="","※没填收支类别，分类报表会漏掉这一笔",IF(ISNA(MATCH($E225,类别表,0)),"※收支类别不在【参数设置】的清单里",IF($K225="","△"&amp;$D225&amp;" 还没填汇率，去【月度汇率】补上就自动算了",IF(ISNUMBER(SEARCH("【待补】",$R225&amp;"")),"△源数据不全（源表缺摘要或用途），请补充",IF(AND($F225="内部转账",$Q225=""),"△内部转账建议在「往来单位」写上对方账户",IF($N225&lt;0,"△这一笔之后该账户余额成负数了，核一下",""))))))))))))</f>
        <v/>
      </c>
    </row>
    <row r="226" ht="16.5" spans="1:19">
      <c r="A226" s="114">
        <v>45892</v>
      </c>
      <c r="B226" s="115" t="s">
        <v>34</v>
      </c>
      <c r="C226" s="116" t="str">
        <f>IF($B226="","",IFERROR(INDEX(账户银行,MATCH($B226,账户名,0)),""))</f>
        <v>现金</v>
      </c>
      <c r="D226" s="116" t="str">
        <f>IF($B226="","",IFERROR(INDEX(账户币种,MATCH($B226,账户名,0)),""))</f>
        <v>UZS</v>
      </c>
      <c r="E226" s="117" t="s">
        <v>54</v>
      </c>
      <c r="F226" s="116" t="str">
        <f>IF($E226="","",IFERROR(INDEX(类别属性,MATCH($E226,类别表,0)),""))</f>
        <v>支出</v>
      </c>
      <c r="G226" s="118" t="s">
        <v>275</v>
      </c>
      <c r="H226" s="119"/>
      <c r="I226" s="119">
        <v>100000</v>
      </c>
      <c r="J226" s="120"/>
      <c r="K226" s="125">
        <f>IF(OR($A226="",$B226=""),"",IF($J226&lt;&gt;"",$J226,IF($D226=本位币,1,IFERROR(LOOKUP(2,1/((汇率月份&lt;=$A226)*(INDEX(记账汇率区,0,MATCH($D226,汇率币种头,0))&lt;&gt;"")),INDEX(记账汇率区,0,MATCH($D226,汇率币种头,0))),""))))</f>
        <v>1</v>
      </c>
      <c r="L226" s="123">
        <f t="shared" si="6"/>
        <v>-100000</v>
      </c>
      <c r="M226" s="123">
        <f t="shared" si="7"/>
        <v>-100000</v>
      </c>
      <c r="N226" s="123">
        <f>IF($B226="","",ROUND(SUMIF(账户名,$B226,账户期初)+SUMIFS($L$6:L226,$B$6:B226,$B226),2))</f>
        <v>25328440.67</v>
      </c>
      <c r="O226" s="123">
        <f>IF($B226="","",IFERROR(ROUND(INDEX(账户期初本位,MATCH($B226,账户名,0))+SUMIFS($M$6:M226,$B$6:B226,$B226),2),""))</f>
        <v>25328440.67</v>
      </c>
      <c r="P226" s="117" t="s">
        <v>48</v>
      </c>
      <c r="Q226" s="115"/>
      <c r="R226" s="115"/>
      <c r="S226" s="124" t="str">
        <f>IF($B226="","",IF(ISNA(MATCH($B226,账户名,0)),"※这个账户不在【参数设置】的账户档案里",IF($A226="","※没填日期，这一笔不会进任何月份的报表",IF(OR($A226&lt;起始月份,$A226&gt;EOMONTH(起始月份,15)),"△不在本账期（"&amp;TEXT(起始月份,"yyyy-mm")&amp;" ~ "&amp;TEXT(EOMONTH(起始月份,15),"yyyy-mm")&amp;"）内，报表里看不到",IF(AND($H226&lt;&gt;"",$I226&lt;&gt;""),"※收入和支出不能同时填",IF(AND(N($H226)=0,N($I226)=0),IF(ISNUMBER(SEARCH("【待补】",$R226&amp;"")),"△源数据不全（源表缺金额），请补充","※收入和支出都没填"),IF($E226="","※没填收支类别，分类报表会漏掉这一笔",IF(ISNA(MATCH($E226,类别表,0)),"※收支类别不在【参数设置】的清单里",IF($K226="","△"&amp;$D226&amp;" 还没填汇率，去【月度汇率】补上就自动算了",IF(ISNUMBER(SEARCH("【待补】",$R226&amp;"")),"△源数据不全（源表缺摘要或用途），请补充",IF(AND($F226="内部转账",$Q226=""),"△内部转账建议在「往来单位」写上对方账户",IF($N226&lt;0,"△这一笔之后该账户余额成负数了，核一下",""))))))))))))</f>
        <v/>
      </c>
    </row>
    <row r="227" ht="33" spans="1:19">
      <c r="A227" s="114">
        <v>45892</v>
      </c>
      <c r="B227" s="115" t="s">
        <v>34</v>
      </c>
      <c r="C227" s="116" t="str">
        <f>IF($B227="","",IFERROR(INDEX(账户银行,MATCH($B227,账户名,0)),""))</f>
        <v>现金</v>
      </c>
      <c r="D227" s="116" t="str">
        <f>IF($B227="","",IFERROR(INDEX(账户币种,MATCH($B227,账户名,0)),""))</f>
        <v>UZS</v>
      </c>
      <c r="E227" s="117" t="s">
        <v>38</v>
      </c>
      <c r="F227" s="116" t="str">
        <f>IF($E227="","",IFERROR(INDEX(类别属性,MATCH($E227,类别表,0)),""))</f>
        <v>支出</v>
      </c>
      <c r="G227" s="118" t="s">
        <v>276</v>
      </c>
      <c r="H227" s="119"/>
      <c r="I227" s="119">
        <v>28000</v>
      </c>
      <c r="J227" s="120"/>
      <c r="K227" s="125">
        <f>IF(OR($A227="",$B227=""),"",IF($J227&lt;&gt;"",$J227,IF($D227=本位币,1,IFERROR(LOOKUP(2,1/((汇率月份&lt;=$A227)*(INDEX(记账汇率区,0,MATCH($D227,汇率币种头,0))&lt;&gt;"")),INDEX(记账汇率区,0,MATCH($D227,汇率币种头,0))),""))))</f>
        <v>1</v>
      </c>
      <c r="L227" s="123">
        <f t="shared" si="6"/>
        <v>-28000</v>
      </c>
      <c r="M227" s="123">
        <f t="shared" si="7"/>
        <v>-28000</v>
      </c>
      <c r="N227" s="123">
        <f>IF($B227="","",ROUND(SUMIF(账户名,$B227,账户期初)+SUMIFS($L$6:L227,$B$6:B227,$B227),2))</f>
        <v>25300440.67</v>
      </c>
      <c r="O227" s="123">
        <f>IF($B227="","",IFERROR(ROUND(INDEX(账户期初本位,MATCH($B227,账户名,0))+SUMIFS($M$6:M227,$B$6:B227,$B227),2),""))</f>
        <v>25300440.67</v>
      </c>
      <c r="P227" s="117" t="s">
        <v>26</v>
      </c>
      <c r="Q227" s="115"/>
      <c r="R227" s="115"/>
      <c r="S227" s="124" t="str">
        <f>IF($B227="","",IF(ISNA(MATCH($B227,账户名,0)),"※这个账户不在【参数设置】的账户档案里",IF($A227="","※没填日期，这一笔不会进任何月份的报表",IF(OR($A227&lt;起始月份,$A227&gt;EOMONTH(起始月份,15)),"△不在本账期（"&amp;TEXT(起始月份,"yyyy-mm")&amp;" ~ "&amp;TEXT(EOMONTH(起始月份,15),"yyyy-mm")&amp;"）内，报表里看不到",IF(AND($H227&lt;&gt;"",$I227&lt;&gt;""),"※收入和支出不能同时填",IF(AND(N($H227)=0,N($I227)=0),IF(ISNUMBER(SEARCH("【待补】",$R227&amp;"")),"△源数据不全（源表缺金额），请补充","※收入和支出都没填"),IF($E227="","※没填收支类别，分类报表会漏掉这一笔",IF(ISNA(MATCH($E227,类别表,0)),"※收支类别不在【参数设置】的清单里",IF($K227="","△"&amp;$D227&amp;" 还没填汇率，去【月度汇率】补上就自动算了",IF(ISNUMBER(SEARCH("【待补】",$R227&amp;"")),"△源数据不全（源表缺摘要或用途），请补充",IF(AND($F227="内部转账",$Q227=""),"△内部转账建议在「往来单位」写上对方账户",IF($N227&lt;0,"△这一笔之后该账户余额成负数了，核一下",""))))))))))))</f>
        <v/>
      </c>
    </row>
    <row r="228" ht="16.5" spans="1:19">
      <c r="A228" s="114">
        <v>45892</v>
      </c>
      <c r="B228" s="115" t="s">
        <v>34</v>
      </c>
      <c r="C228" s="116" t="str">
        <f>IF($B228="","",IFERROR(INDEX(账户银行,MATCH($B228,账户名,0)),""))</f>
        <v>现金</v>
      </c>
      <c r="D228" s="116" t="str">
        <f>IF($B228="","",IFERROR(INDEX(账户币种,MATCH($B228,账户名,0)),""))</f>
        <v>UZS</v>
      </c>
      <c r="E228" s="117" t="s">
        <v>38</v>
      </c>
      <c r="F228" s="116" t="str">
        <f>IF($E228="","",IFERROR(INDEX(类别属性,MATCH($E228,类别表,0)),""))</f>
        <v>支出</v>
      </c>
      <c r="G228" s="118" t="s">
        <v>277</v>
      </c>
      <c r="H228" s="119"/>
      <c r="I228" s="119">
        <v>658000</v>
      </c>
      <c r="J228" s="120"/>
      <c r="K228" s="125">
        <f>IF(OR($A228="",$B228=""),"",IF($J228&lt;&gt;"",$J228,IF($D228=本位币,1,IFERROR(LOOKUP(2,1/((汇率月份&lt;=$A228)*(INDEX(记账汇率区,0,MATCH($D228,汇率币种头,0))&lt;&gt;"")),INDEX(记账汇率区,0,MATCH($D228,汇率币种头,0))),""))))</f>
        <v>1</v>
      </c>
      <c r="L228" s="123">
        <f t="shared" si="6"/>
        <v>-658000</v>
      </c>
      <c r="M228" s="123">
        <f t="shared" si="7"/>
        <v>-658000</v>
      </c>
      <c r="N228" s="123">
        <f>IF($B228="","",ROUND(SUMIF(账户名,$B228,账户期初)+SUMIFS($L$6:L228,$B$6:B228,$B228),2))</f>
        <v>24642440.67</v>
      </c>
      <c r="O228" s="123">
        <f>IF($B228="","",IFERROR(ROUND(INDEX(账户期初本位,MATCH($B228,账户名,0))+SUMIFS($M$6:M228,$B$6:B228,$B228),2),""))</f>
        <v>24642440.67</v>
      </c>
      <c r="P228" s="117" t="s">
        <v>26</v>
      </c>
      <c r="Q228" s="115"/>
      <c r="R228" s="115"/>
      <c r="S228" s="124" t="str">
        <f>IF($B228="","",IF(ISNA(MATCH($B228,账户名,0)),"※这个账户不在【参数设置】的账户档案里",IF($A228="","※没填日期，这一笔不会进任何月份的报表",IF(OR($A228&lt;起始月份,$A228&gt;EOMONTH(起始月份,15)),"△不在本账期（"&amp;TEXT(起始月份,"yyyy-mm")&amp;" ~ "&amp;TEXT(EOMONTH(起始月份,15),"yyyy-mm")&amp;"）内，报表里看不到",IF(AND($H228&lt;&gt;"",$I228&lt;&gt;""),"※收入和支出不能同时填",IF(AND(N($H228)=0,N($I228)=0),IF(ISNUMBER(SEARCH("【待补】",$R228&amp;"")),"△源数据不全（源表缺金额），请补充","※收入和支出都没填"),IF($E228="","※没填收支类别，分类报表会漏掉这一笔",IF(ISNA(MATCH($E228,类别表,0)),"※收支类别不在【参数设置】的清单里",IF($K228="","△"&amp;$D228&amp;" 还没填汇率，去【月度汇率】补上就自动算了",IF(ISNUMBER(SEARCH("【待补】",$R228&amp;"")),"△源数据不全（源表缺摘要或用途），请补充",IF(AND($F228="内部转账",$Q228=""),"△内部转账建议在「往来单位」写上对方账户",IF($N228&lt;0,"△这一笔之后该账户余额成负数了，核一下",""))))))))))))</f>
        <v/>
      </c>
    </row>
    <row r="229" ht="16.5" spans="1:19">
      <c r="A229" s="114">
        <v>45893</v>
      </c>
      <c r="B229" s="115" t="s">
        <v>20</v>
      </c>
      <c r="C229" s="116" t="str">
        <f>IF($B229="","",IFERROR(INDEX(账户银行,MATCH($B229,账户名,0)),""))</f>
        <v>现金</v>
      </c>
      <c r="D229" s="116" t="str">
        <f>IF($B229="","",IFERROR(INDEX(账户币种,MATCH($B229,账户名,0)),""))</f>
        <v>CNY</v>
      </c>
      <c r="E229" s="117" t="s">
        <v>95</v>
      </c>
      <c r="F229" s="116" t="str">
        <f>IF($E229="","",IFERROR(INDEX(类别属性,MATCH($E229,类别表,0)),""))</f>
        <v>支出</v>
      </c>
      <c r="G229" s="118" t="s">
        <v>278</v>
      </c>
      <c r="H229" s="119"/>
      <c r="I229" s="119">
        <v>30000</v>
      </c>
      <c r="J229" s="120"/>
      <c r="K229" s="121">
        <f>IF(OR($A229="",$B229=""),"",IF($J229&lt;&gt;"",$J229,IF($D229=本位币,1,IFERROR(LOOKUP(2,1/((汇率月份&lt;=$A229)*(INDEX(记账汇率区,0,MATCH($D229,汇率币种头,0))&lt;&gt;"")),INDEX(记账汇率区,0,MATCH($D229,汇率币种头,0))),""))))</f>
        <v>1735</v>
      </c>
      <c r="L229" s="122">
        <f t="shared" si="6"/>
        <v>-30000</v>
      </c>
      <c r="M229" s="123">
        <f t="shared" si="7"/>
        <v>-52050000</v>
      </c>
      <c r="N229" s="122">
        <f>IF($B229="","",ROUND(SUMIF(账户名,$B229,账户期初)+SUMIFS($L$6:L229,$B$6:B229,$B229),2))</f>
        <v>3370478</v>
      </c>
      <c r="O229" s="123">
        <f>IF($B229="","",IFERROR(ROUND(INDEX(账户期初本位,MATCH($B229,账户名,0))+SUMIFS($M$6:M229,$B$6:B229,$B229),2),""))</f>
        <v>5665139501</v>
      </c>
      <c r="P229" s="117" t="s">
        <v>97</v>
      </c>
      <c r="Q229" s="115" t="s">
        <v>68</v>
      </c>
      <c r="R229" s="115"/>
      <c r="S229" s="124" t="str">
        <f>IF($B229="","",IF(ISNA(MATCH($B229,账户名,0)),"※这个账户不在【参数设置】的账户档案里",IF($A229="","※没填日期，这一笔不会进任何月份的报表",IF(OR($A229&lt;起始月份,$A229&gt;EOMONTH(起始月份,15)),"△不在本账期（"&amp;TEXT(起始月份,"yyyy-mm")&amp;" ~ "&amp;TEXT(EOMONTH(起始月份,15),"yyyy-mm")&amp;"）内，报表里看不到",IF(AND($H229&lt;&gt;"",$I229&lt;&gt;""),"※收入和支出不能同时填",IF(AND(N($H229)=0,N($I229)=0),IF(ISNUMBER(SEARCH("【待补】",$R229&amp;"")),"△源数据不全（源表缺金额），请补充","※收入和支出都没填"),IF($E229="","※没填收支类别，分类报表会漏掉这一笔",IF(ISNA(MATCH($E229,类别表,0)),"※收支类别不在【参数设置】的清单里",IF($K229="","△"&amp;$D229&amp;" 还没填汇率，去【月度汇率】补上就自动算了",IF(ISNUMBER(SEARCH("【待补】",$R229&amp;"")),"△源数据不全（源表缺摘要或用途），请补充",IF(AND($F229="内部转账",$Q229=""),"△内部转账建议在「往来单位」写上对方账户",IF($N229&lt;0,"△这一笔之后该账户余额成负数了，核一下",""))))))))))))</f>
        <v/>
      </c>
    </row>
    <row r="230" ht="16.5" spans="1:19">
      <c r="A230" s="114">
        <v>45893</v>
      </c>
      <c r="B230" s="115" t="s">
        <v>20</v>
      </c>
      <c r="C230" s="116" t="str">
        <f>IF($B230="","",IFERROR(INDEX(账户银行,MATCH($B230,账户名,0)),""))</f>
        <v>现金</v>
      </c>
      <c r="D230" s="116" t="str">
        <f>IF($B230="","",IFERROR(INDEX(账户币种,MATCH($B230,账户名,0)),""))</f>
        <v>CNY</v>
      </c>
      <c r="E230" s="117" t="s">
        <v>95</v>
      </c>
      <c r="F230" s="116" t="str">
        <f>IF($E230="","",IFERROR(INDEX(类别属性,MATCH($E230,类别表,0)),""))</f>
        <v>支出</v>
      </c>
      <c r="G230" s="118" t="s">
        <v>279</v>
      </c>
      <c r="H230" s="119"/>
      <c r="I230" s="119">
        <v>30000</v>
      </c>
      <c r="J230" s="120"/>
      <c r="K230" s="121">
        <f>IF(OR($A230="",$B230=""),"",IF($J230&lt;&gt;"",$J230,IF($D230=本位币,1,IFERROR(LOOKUP(2,1/((汇率月份&lt;=$A230)*(INDEX(记账汇率区,0,MATCH($D230,汇率币种头,0))&lt;&gt;"")),INDEX(记账汇率区,0,MATCH($D230,汇率币种头,0))),""))))</f>
        <v>1735</v>
      </c>
      <c r="L230" s="122">
        <f t="shared" si="6"/>
        <v>-30000</v>
      </c>
      <c r="M230" s="123">
        <f t="shared" si="7"/>
        <v>-52050000</v>
      </c>
      <c r="N230" s="122">
        <f>IF($B230="","",ROUND(SUMIF(账户名,$B230,账户期初)+SUMIFS($L$6:L230,$B$6:B230,$B230),2))</f>
        <v>3340478</v>
      </c>
      <c r="O230" s="123">
        <f>IF($B230="","",IFERROR(ROUND(INDEX(账户期初本位,MATCH($B230,账户名,0))+SUMIFS($M$6:M230,$B$6:B230,$B230),2),""))</f>
        <v>5613089501</v>
      </c>
      <c r="P230" s="117" t="s">
        <v>97</v>
      </c>
      <c r="Q230" s="115" t="s">
        <v>33</v>
      </c>
      <c r="R230" s="115"/>
      <c r="S230" s="124" t="str">
        <f>IF($B230="","",IF(ISNA(MATCH($B230,账户名,0)),"※这个账户不在【参数设置】的账户档案里",IF($A230="","※没填日期，这一笔不会进任何月份的报表",IF(OR($A230&lt;起始月份,$A230&gt;EOMONTH(起始月份,15)),"△不在本账期（"&amp;TEXT(起始月份,"yyyy-mm")&amp;" ~ "&amp;TEXT(EOMONTH(起始月份,15),"yyyy-mm")&amp;"）内，报表里看不到",IF(AND($H230&lt;&gt;"",$I230&lt;&gt;""),"※收入和支出不能同时填",IF(AND(N($H230)=0,N($I230)=0),IF(ISNUMBER(SEARCH("【待补】",$R230&amp;"")),"△源数据不全（源表缺金额），请补充","※收入和支出都没填"),IF($E230="","※没填收支类别，分类报表会漏掉这一笔",IF(ISNA(MATCH($E230,类别表,0)),"※收支类别不在【参数设置】的清单里",IF($K230="","△"&amp;$D230&amp;" 还没填汇率，去【月度汇率】补上就自动算了",IF(ISNUMBER(SEARCH("【待补】",$R230&amp;"")),"△源数据不全（源表缺摘要或用途），请补充",IF(AND($F230="内部转账",$Q230=""),"△内部转账建议在「往来单位」写上对方账户",IF($N230&lt;0,"△这一笔之后该账户余额成负数了，核一下",""))))))))))))</f>
        <v/>
      </c>
    </row>
    <row r="231" ht="66" spans="1:19">
      <c r="A231" s="114">
        <v>45893</v>
      </c>
      <c r="B231" s="115" t="s">
        <v>20</v>
      </c>
      <c r="C231" s="116" t="str">
        <f>IF($B231="","",IFERROR(INDEX(账户银行,MATCH($B231,账户名,0)),""))</f>
        <v>现金</v>
      </c>
      <c r="D231" s="116" t="str">
        <f>IF($B231="","",IFERROR(INDEX(账户币种,MATCH($B231,账户名,0)),""))</f>
        <v>CNY</v>
      </c>
      <c r="E231" s="117" t="s">
        <v>41</v>
      </c>
      <c r="F231" s="116" t="str">
        <f>IF($E231="","",IFERROR(INDEX(类别属性,MATCH($E231,类别表,0)),""))</f>
        <v>内部转账</v>
      </c>
      <c r="G231" s="118" t="s">
        <v>280</v>
      </c>
      <c r="H231" s="119">
        <v>14440</v>
      </c>
      <c r="I231" s="119"/>
      <c r="J231" s="120"/>
      <c r="K231" s="121">
        <f>IF(OR($A231="",$B231=""),"",IF($J231&lt;&gt;"",$J231,IF($D231=本位币,1,IFERROR(LOOKUP(2,1/((汇率月份&lt;=$A231)*(INDEX(记账汇率区,0,MATCH($D231,汇率币种头,0))&lt;&gt;"")),INDEX(记账汇率区,0,MATCH($D231,汇率币种头,0))),""))))</f>
        <v>1735</v>
      </c>
      <c r="L231" s="122">
        <f t="shared" si="6"/>
        <v>14440</v>
      </c>
      <c r="M231" s="123">
        <f t="shared" si="7"/>
        <v>25053400</v>
      </c>
      <c r="N231" s="122">
        <f>IF($B231="","",ROUND(SUMIF(账户名,$B231,账户期初)+SUMIFS($L$6:L231,$B$6:B231,$B231),2))</f>
        <v>3354918</v>
      </c>
      <c r="O231" s="123">
        <f>IF($B231="","",IFERROR(ROUND(INDEX(账户期初本位,MATCH($B231,账户名,0))+SUMIFS($M$6:M231,$B$6:B231,$B231),2),""))</f>
        <v>5638142901</v>
      </c>
      <c r="P231" s="117" t="s">
        <v>43</v>
      </c>
      <c r="Q231" s="115" t="s">
        <v>33</v>
      </c>
      <c r="R231" s="115"/>
      <c r="S231" s="124" t="str">
        <f>IF($B231="","",IF(ISNA(MATCH($B231,账户名,0)),"※这个账户不在【参数设置】的账户档案里",IF($A231="","※没填日期，这一笔不会进任何月份的报表",IF(OR($A231&lt;起始月份,$A231&gt;EOMONTH(起始月份,15)),"△不在本账期（"&amp;TEXT(起始月份,"yyyy-mm")&amp;" ~ "&amp;TEXT(EOMONTH(起始月份,15),"yyyy-mm")&amp;"）内，报表里看不到",IF(AND($H231&lt;&gt;"",$I231&lt;&gt;""),"※收入和支出不能同时填",IF(AND(N($H231)=0,N($I231)=0),IF(ISNUMBER(SEARCH("【待补】",$R231&amp;"")),"△源数据不全（源表缺金额），请补充","※收入和支出都没填"),IF($E231="","※没填收支类别，分类报表会漏掉这一笔",IF(ISNA(MATCH($E231,类别表,0)),"※收支类别不在【参数设置】的清单里",IF($K231="","△"&amp;$D231&amp;" 还没填汇率，去【月度汇率】补上就自动算了",IF(ISNUMBER(SEARCH("【待补】",$R231&amp;"")),"△源数据不全（源表缺摘要或用途），请补充",IF(AND($F231="内部转账",$Q231=""),"△内部转账建议在「往来单位」写上对方账户",IF($N231&lt;0,"△这一笔之后该账户余额成负数了，核一下",""))))))))))))</f>
        <v/>
      </c>
    </row>
    <row r="232" ht="33" spans="1:19">
      <c r="A232" s="114">
        <v>45893</v>
      </c>
      <c r="B232" s="115" t="s">
        <v>34</v>
      </c>
      <c r="C232" s="116" t="str">
        <f>IF($B232="","",IFERROR(INDEX(账户银行,MATCH($B232,账户名,0)),""))</f>
        <v>现金</v>
      </c>
      <c r="D232" s="116" t="str">
        <f>IF($B232="","",IFERROR(INDEX(账户币种,MATCH($B232,账户名,0)),""))</f>
        <v>UZS</v>
      </c>
      <c r="E232" s="117" t="s">
        <v>38</v>
      </c>
      <c r="F232" s="116" t="str">
        <f>IF($E232="","",IFERROR(INDEX(类别属性,MATCH($E232,类别表,0)),""))</f>
        <v>支出</v>
      </c>
      <c r="G232" s="118" t="s">
        <v>281</v>
      </c>
      <c r="H232" s="119"/>
      <c r="I232" s="119">
        <v>24000</v>
      </c>
      <c r="J232" s="120"/>
      <c r="K232" s="125">
        <f>IF(OR($A232="",$B232=""),"",IF($J232&lt;&gt;"",$J232,IF($D232=本位币,1,IFERROR(LOOKUP(2,1/((汇率月份&lt;=$A232)*(INDEX(记账汇率区,0,MATCH($D232,汇率币种头,0))&lt;&gt;"")),INDEX(记账汇率区,0,MATCH($D232,汇率币种头,0))),""))))</f>
        <v>1</v>
      </c>
      <c r="L232" s="123">
        <f t="shared" si="6"/>
        <v>-24000</v>
      </c>
      <c r="M232" s="123">
        <f t="shared" si="7"/>
        <v>-24000</v>
      </c>
      <c r="N232" s="123">
        <f>IF($B232="","",ROUND(SUMIF(账户名,$B232,账户期初)+SUMIFS($L$6:L232,$B$6:B232,$B232),2))</f>
        <v>24618440.67</v>
      </c>
      <c r="O232" s="123">
        <f>IF($B232="","",IFERROR(ROUND(INDEX(账户期初本位,MATCH($B232,账户名,0))+SUMIFS($M$6:M232,$B$6:B232,$B232),2),""))</f>
        <v>24618440.67</v>
      </c>
      <c r="P232" s="117" t="s">
        <v>26</v>
      </c>
      <c r="Q232" s="115"/>
      <c r="R232" s="115"/>
      <c r="S232" s="124" t="str">
        <f>IF($B232="","",IF(ISNA(MATCH($B232,账户名,0)),"※这个账户不在【参数设置】的账户档案里",IF($A232="","※没填日期，这一笔不会进任何月份的报表",IF(OR($A232&lt;起始月份,$A232&gt;EOMONTH(起始月份,15)),"△不在本账期（"&amp;TEXT(起始月份,"yyyy-mm")&amp;" ~ "&amp;TEXT(EOMONTH(起始月份,15),"yyyy-mm")&amp;"）内，报表里看不到",IF(AND($H232&lt;&gt;"",$I232&lt;&gt;""),"※收入和支出不能同时填",IF(AND(N($H232)=0,N($I232)=0),IF(ISNUMBER(SEARCH("【待补】",$R232&amp;"")),"△源数据不全（源表缺金额），请补充","※收入和支出都没填"),IF($E232="","※没填收支类别，分类报表会漏掉这一笔",IF(ISNA(MATCH($E232,类别表,0)),"※收支类别不在【参数设置】的清单里",IF($K232="","△"&amp;$D232&amp;" 还没填汇率，去【月度汇率】补上就自动算了",IF(ISNUMBER(SEARCH("【待补】",$R232&amp;"")),"△源数据不全（源表缺摘要或用途），请补充",IF(AND($F232="内部转账",$Q232=""),"△内部转账建议在「往来单位」写上对方账户",IF($N232&lt;0,"△这一笔之后该账户余额成负数了，核一下",""))))))))))))</f>
        <v/>
      </c>
    </row>
    <row r="233" ht="16.5" spans="1:19">
      <c r="A233" s="114">
        <v>45893</v>
      </c>
      <c r="B233" s="115" t="s">
        <v>34</v>
      </c>
      <c r="C233" s="116" t="str">
        <f>IF($B233="","",IFERROR(INDEX(账户银行,MATCH($B233,账户名,0)),""))</f>
        <v>现金</v>
      </c>
      <c r="D233" s="116" t="str">
        <f>IF($B233="","",IFERROR(INDEX(账户币种,MATCH($B233,账户名,0)),""))</f>
        <v>UZS</v>
      </c>
      <c r="E233" s="117" t="s">
        <v>44</v>
      </c>
      <c r="F233" s="116" t="str">
        <f>IF($E233="","",IFERROR(INDEX(类别属性,MATCH($E233,类别表,0)),""))</f>
        <v>支出</v>
      </c>
      <c r="G233" s="118" t="s">
        <v>282</v>
      </c>
      <c r="H233" s="119"/>
      <c r="I233" s="119">
        <v>60000</v>
      </c>
      <c r="J233" s="120"/>
      <c r="K233" s="125">
        <f>IF(OR($A233="",$B233=""),"",IF($J233&lt;&gt;"",$J233,IF($D233=本位币,1,IFERROR(LOOKUP(2,1/((汇率月份&lt;=$A233)*(INDEX(记账汇率区,0,MATCH($D233,汇率币种头,0))&lt;&gt;"")),INDEX(记账汇率区,0,MATCH($D233,汇率币种头,0))),""))))</f>
        <v>1</v>
      </c>
      <c r="L233" s="123">
        <f t="shared" si="6"/>
        <v>-60000</v>
      </c>
      <c r="M233" s="123">
        <f t="shared" si="7"/>
        <v>-60000</v>
      </c>
      <c r="N233" s="123">
        <f>IF($B233="","",ROUND(SUMIF(账户名,$B233,账户期初)+SUMIFS($L$6:L233,$B$6:B233,$B233),2))</f>
        <v>24558440.67</v>
      </c>
      <c r="O233" s="123">
        <f>IF($B233="","",IFERROR(ROUND(INDEX(账户期初本位,MATCH($B233,账户名,0))+SUMIFS($M$6:M233,$B$6:B233,$B233),2),""))</f>
        <v>24558440.67</v>
      </c>
      <c r="P233" s="117" t="s">
        <v>26</v>
      </c>
      <c r="Q233" s="115"/>
      <c r="R233" s="115"/>
      <c r="S233" s="124" t="str">
        <f>IF($B233="","",IF(ISNA(MATCH($B233,账户名,0)),"※这个账户不在【参数设置】的账户档案里",IF($A233="","※没填日期，这一笔不会进任何月份的报表",IF(OR($A233&lt;起始月份,$A233&gt;EOMONTH(起始月份,15)),"△不在本账期（"&amp;TEXT(起始月份,"yyyy-mm")&amp;" ~ "&amp;TEXT(EOMONTH(起始月份,15),"yyyy-mm")&amp;"）内，报表里看不到",IF(AND($H233&lt;&gt;"",$I233&lt;&gt;""),"※收入和支出不能同时填",IF(AND(N($H233)=0,N($I233)=0),IF(ISNUMBER(SEARCH("【待补】",$R233&amp;"")),"△源数据不全（源表缺金额），请补充","※收入和支出都没填"),IF($E233="","※没填收支类别，分类报表会漏掉这一笔",IF(ISNA(MATCH($E233,类别表,0)),"※收支类别不在【参数设置】的清单里",IF($K233="","△"&amp;$D233&amp;" 还没填汇率，去【月度汇率】补上就自动算了",IF(ISNUMBER(SEARCH("【待补】",$R233&amp;"")),"△源数据不全（源表缺摘要或用途），请补充",IF(AND($F233="内部转账",$Q233=""),"△内部转账建议在「往来单位」写上对方账户",IF($N233&lt;0,"△这一笔之后该账户余额成负数了，核一下",""))))))))))))</f>
        <v/>
      </c>
    </row>
    <row r="234" ht="33" spans="1:19">
      <c r="A234" s="114">
        <v>45894</v>
      </c>
      <c r="B234" s="115" t="s">
        <v>34</v>
      </c>
      <c r="C234" s="116" t="str">
        <f>IF($B234="","",IFERROR(INDEX(账户银行,MATCH($B234,账户名,0)),""))</f>
        <v>现金</v>
      </c>
      <c r="D234" s="116" t="str">
        <f>IF($B234="","",IFERROR(INDEX(账户币种,MATCH($B234,账户名,0)),""))</f>
        <v>UZS</v>
      </c>
      <c r="E234" s="117" t="s">
        <v>84</v>
      </c>
      <c r="F234" s="116" t="str">
        <f>IF($E234="","",IFERROR(INDEX(类别属性,MATCH($E234,类别表,0)),""))</f>
        <v>支出</v>
      </c>
      <c r="G234" s="118" t="s">
        <v>283</v>
      </c>
      <c r="H234" s="119"/>
      <c r="I234" s="119">
        <v>1200000</v>
      </c>
      <c r="J234" s="120"/>
      <c r="K234" s="125">
        <f>IF(OR($A234="",$B234=""),"",IF($J234&lt;&gt;"",$J234,IF($D234=本位币,1,IFERROR(LOOKUP(2,1/((汇率月份&lt;=$A234)*(INDEX(记账汇率区,0,MATCH($D234,汇率币种头,0))&lt;&gt;"")),INDEX(记账汇率区,0,MATCH($D234,汇率币种头,0))),""))))</f>
        <v>1</v>
      </c>
      <c r="L234" s="123">
        <f t="shared" si="6"/>
        <v>-1200000</v>
      </c>
      <c r="M234" s="123">
        <f t="shared" si="7"/>
        <v>-1200000</v>
      </c>
      <c r="N234" s="123">
        <f>IF($B234="","",ROUND(SUMIF(账户名,$B234,账户期初)+SUMIFS($L$6:L234,$B$6:B234,$B234),2))</f>
        <v>23358440.67</v>
      </c>
      <c r="O234" s="123">
        <f>IF($B234="","",IFERROR(ROUND(INDEX(账户期初本位,MATCH($B234,账户名,0))+SUMIFS($M$6:M234,$B$6:B234,$B234),2),""))</f>
        <v>23358440.67</v>
      </c>
      <c r="P234" s="117" t="s">
        <v>48</v>
      </c>
      <c r="Q234" s="115"/>
      <c r="R234" s="115"/>
      <c r="S234" s="124" t="str">
        <f>IF($B234="","",IF(ISNA(MATCH($B234,账户名,0)),"※这个账户不在【参数设置】的账户档案里",IF($A234="","※没填日期，这一笔不会进任何月份的报表",IF(OR($A234&lt;起始月份,$A234&gt;EOMONTH(起始月份,15)),"△不在本账期（"&amp;TEXT(起始月份,"yyyy-mm")&amp;" ~ "&amp;TEXT(EOMONTH(起始月份,15),"yyyy-mm")&amp;"）内，报表里看不到",IF(AND($H234&lt;&gt;"",$I234&lt;&gt;""),"※收入和支出不能同时填",IF(AND(N($H234)=0,N($I234)=0),IF(ISNUMBER(SEARCH("【待补】",$R234&amp;"")),"△源数据不全（源表缺金额），请补充","※收入和支出都没填"),IF($E234="","※没填收支类别，分类报表会漏掉这一笔",IF(ISNA(MATCH($E234,类别表,0)),"※收支类别不在【参数设置】的清单里",IF($K234="","△"&amp;$D234&amp;" 还没填汇率，去【月度汇率】补上就自动算了",IF(ISNUMBER(SEARCH("【待补】",$R234&amp;"")),"△源数据不全（源表缺摘要或用途），请补充",IF(AND($F234="内部转账",$Q234=""),"△内部转账建议在「往来单位」写上对方账户",IF($N234&lt;0,"△这一笔之后该账户余额成负数了，核一下",""))))))))))))</f>
        <v/>
      </c>
    </row>
    <row r="235" ht="16.5" spans="1:19">
      <c r="A235" s="114">
        <v>45894</v>
      </c>
      <c r="B235" s="115" t="s">
        <v>34</v>
      </c>
      <c r="C235" s="116" t="str">
        <f>IF($B235="","",IFERROR(INDEX(账户银行,MATCH($B235,账户名,0)),""))</f>
        <v>现金</v>
      </c>
      <c r="D235" s="116" t="str">
        <f>IF($B235="","",IFERROR(INDEX(账户币种,MATCH($B235,账户名,0)),""))</f>
        <v>UZS</v>
      </c>
      <c r="E235" s="117" t="s">
        <v>54</v>
      </c>
      <c r="F235" s="116" t="str">
        <f>IF($E235="","",IFERROR(INDEX(类别属性,MATCH($E235,类别表,0)),""))</f>
        <v>支出</v>
      </c>
      <c r="G235" s="118" t="s">
        <v>284</v>
      </c>
      <c r="H235" s="119"/>
      <c r="I235" s="119">
        <v>224000</v>
      </c>
      <c r="J235" s="120"/>
      <c r="K235" s="125">
        <f>IF(OR($A235="",$B235=""),"",IF($J235&lt;&gt;"",$J235,IF($D235=本位币,1,IFERROR(LOOKUP(2,1/((汇率月份&lt;=$A235)*(INDEX(记账汇率区,0,MATCH($D235,汇率币种头,0))&lt;&gt;"")),INDEX(记账汇率区,0,MATCH($D235,汇率币种头,0))),""))))</f>
        <v>1</v>
      </c>
      <c r="L235" s="123">
        <f t="shared" si="6"/>
        <v>-224000</v>
      </c>
      <c r="M235" s="123">
        <f t="shared" si="7"/>
        <v>-224000</v>
      </c>
      <c r="N235" s="123">
        <f>IF($B235="","",ROUND(SUMIF(账户名,$B235,账户期初)+SUMIFS($L$6:L235,$B$6:B235,$B235),2))</f>
        <v>23134440.67</v>
      </c>
      <c r="O235" s="123">
        <f>IF($B235="","",IFERROR(ROUND(INDEX(账户期初本位,MATCH($B235,账户名,0))+SUMIFS($M$6:M235,$B$6:B235,$B235),2),""))</f>
        <v>23134440.67</v>
      </c>
      <c r="P235" s="117" t="s">
        <v>48</v>
      </c>
      <c r="Q235" s="115"/>
      <c r="R235" s="115"/>
      <c r="S235" s="124" t="str">
        <f>IF($B235="","",IF(ISNA(MATCH($B235,账户名,0)),"※这个账户不在【参数设置】的账户档案里",IF($A235="","※没填日期，这一笔不会进任何月份的报表",IF(OR($A235&lt;起始月份,$A235&gt;EOMONTH(起始月份,15)),"△不在本账期（"&amp;TEXT(起始月份,"yyyy-mm")&amp;" ~ "&amp;TEXT(EOMONTH(起始月份,15),"yyyy-mm")&amp;"）内，报表里看不到",IF(AND($H235&lt;&gt;"",$I235&lt;&gt;""),"※收入和支出不能同时填",IF(AND(N($H235)=0,N($I235)=0),IF(ISNUMBER(SEARCH("【待补】",$R235&amp;"")),"△源数据不全（源表缺金额），请补充","※收入和支出都没填"),IF($E235="","※没填收支类别，分类报表会漏掉这一笔",IF(ISNA(MATCH($E235,类别表,0)),"※收支类别不在【参数设置】的清单里",IF($K235="","△"&amp;$D235&amp;" 还没填汇率，去【月度汇率】补上就自动算了",IF(ISNUMBER(SEARCH("【待补】",$R235&amp;"")),"△源数据不全（源表缺摘要或用途），请补充",IF(AND($F235="内部转账",$Q235=""),"△内部转账建议在「往来单位」写上对方账户",IF($N235&lt;0,"△这一笔之后该账户余额成负数了，核一下",""))))))))))))</f>
        <v/>
      </c>
    </row>
    <row r="236" ht="33" spans="1:19">
      <c r="A236" s="114">
        <v>45894</v>
      </c>
      <c r="B236" s="115" t="s">
        <v>34</v>
      </c>
      <c r="C236" s="116" t="str">
        <f>IF($B236="","",IFERROR(INDEX(账户银行,MATCH($B236,账户名,0)),""))</f>
        <v>现金</v>
      </c>
      <c r="D236" s="116" t="str">
        <f>IF($B236="","",IFERROR(INDEX(账户币种,MATCH($B236,账户名,0)),""))</f>
        <v>UZS</v>
      </c>
      <c r="E236" s="117" t="s">
        <v>54</v>
      </c>
      <c r="F236" s="116" t="str">
        <f>IF($E236="","",IFERROR(INDEX(类别属性,MATCH($E236,类别表,0)),""))</f>
        <v>支出</v>
      </c>
      <c r="G236" s="118" t="s">
        <v>285</v>
      </c>
      <c r="H236" s="119"/>
      <c r="I236" s="119">
        <v>750000</v>
      </c>
      <c r="J236" s="120"/>
      <c r="K236" s="125">
        <f>IF(OR($A236="",$B236=""),"",IF($J236&lt;&gt;"",$J236,IF($D236=本位币,1,IFERROR(LOOKUP(2,1/((汇率月份&lt;=$A236)*(INDEX(记账汇率区,0,MATCH($D236,汇率币种头,0))&lt;&gt;"")),INDEX(记账汇率区,0,MATCH($D236,汇率币种头,0))),""))))</f>
        <v>1</v>
      </c>
      <c r="L236" s="123">
        <f t="shared" si="6"/>
        <v>-750000</v>
      </c>
      <c r="M236" s="123">
        <f t="shared" si="7"/>
        <v>-750000</v>
      </c>
      <c r="N236" s="123">
        <f>IF($B236="","",ROUND(SUMIF(账户名,$B236,账户期初)+SUMIFS($L$6:L236,$B$6:B236,$B236),2))</f>
        <v>22384440.67</v>
      </c>
      <c r="O236" s="123">
        <f>IF($B236="","",IFERROR(ROUND(INDEX(账户期初本位,MATCH($B236,账户名,0))+SUMIFS($M$6:M236,$B$6:B236,$B236),2),""))</f>
        <v>22384440.67</v>
      </c>
      <c r="P236" s="117" t="s">
        <v>48</v>
      </c>
      <c r="Q236" s="115"/>
      <c r="R236" s="115"/>
      <c r="S236" s="124" t="str">
        <f>IF($B236="","",IF(ISNA(MATCH($B236,账户名,0)),"※这个账户不在【参数设置】的账户档案里",IF($A236="","※没填日期，这一笔不会进任何月份的报表",IF(OR($A236&lt;起始月份,$A236&gt;EOMONTH(起始月份,15)),"△不在本账期（"&amp;TEXT(起始月份,"yyyy-mm")&amp;" ~ "&amp;TEXT(EOMONTH(起始月份,15),"yyyy-mm")&amp;"）内，报表里看不到",IF(AND($H236&lt;&gt;"",$I236&lt;&gt;""),"※收入和支出不能同时填",IF(AND(N($H236)=0,N($I236)=0),IF(ISNUMBER(SEARCH("【待补】",$R236&amp;"")),"△源数据不全（源表缺金额），请补充","※收入和支出都没填"),IF($E236="","※没填收支类别，分类报表会漏掉这一笔",IF(ISNA(MATCH($E236,类别表,0)),"※收支类别不在【参数设置】的清单里",IF($K236="","△"&amp;$D236&amp;" 还没填汇率，去【月度汇率】补上就自动算了",IF(ISNUMBER(SEARCH("【待补】",$R236&amp;"")),"△源数据不全（源表缺摘要或用途），请补充",IF(AND($F236="内部转账",$Q236=""),"△内部转账建议在「往来单位」写上对方账户",IF($N236&lt;0,"△这一笔之后该账户余额成负数了，核一下",""))))))))))))</f>
        <v/>
      </c>
    </row>
    <row r="237" ht="33" spans="1:19">
      <c r="A237" s="114">
        <v>45894</v>
      </c>
      <c r="B237" s="115" t="s">
        <v>34</v>
      </c>
      <c r="C237" s="116" t="str">
        <f>IF($B237="","",IFERROR(INDEX(账户银行,MATCH($B237,账户名,0)),""))</f>
        <v>现金</v>
      </c>
      <c r="D237" s="116" t="str">
        <f>IF($B237="","",IFERROR(INDEX(账户币种,MATCH($B237,账户名,0)),""))</f>
        <v>UZS</v>
      </c>
      <c r="E237" s="117" t="s">
        <v>84</v>
      </c>
      <c r="F237" s="116" t="str">
        <f>IF($E237="","",IFERROR(INDEX(类别属性,MATCH($E237,类别表,0)),""))</f>
        <v>支出</v>
      </c>
      <c r="G237" s="118" t="s">
        <v>286</v>
      </c>
      <c r="H237" s="119"/>
      <c r="I237" s="119">
        <v>1340000</v>
      </c>
      <c r="J237" s="120"/>
      <c r="K237" s="125">
        <f>IF(OR($A237="",$B237=""),"",IF($J237&lt;&gt;"",$J237,IF($D237=本位币,1,IFERROR(LOOKUP(2,1/((汇率月份&lt;=$A237)*(INDEX(记账汇率区,0,MATCH($D237,汇率币种头,0))&lt;&gt;"")),INDEX(记账汇率区,0,MATCH($D237,汇率币种头,0))),""))))</f>
        <v>1</v>
      </c>
      <c r="L237" s="123">
        <f t="shared" si="6"/>
        <v>-1340000</v>
      </c>
      <c r="M237" s="123">
        <f t="shared" si="7"/>
        <v>-1340000</v>
      </c>
      <c r="N237" s="123">
        <f>IF($B237="","",ROUND(SUMIF(账户名,$B237,账户期初)+SUMIFS($L$6:L237,$B$6:B237,$B237),2))</f>
        <v>21044440.67</v>
      </c>
      <c r="O237" s="123">
        <f>IF($B237="","",IFERROR(ROUND(INDEX(账户期初本位,MATCH($B237,账户名,0))+SUMIFS($M$6:M237,$B$6:B237,$B237),2),""))</f>
        <v>21044440.67</v>
      </c>
      <c r="P237" s="117" t="s">
        <v>48</v>
      </c>
      <c r="Q237" s="115"/>
      <c r="R237" s="115"/>
      <c r="S237" s="124" t="str">
        <f>IF($B237="","",IF(ISNA(MATCH($B237,账户名,0)),"※这个账户不在【参数设置】的账户档案里",IF($A237="","※没填日期，这一笔不会进任何月份的报表",IF(OR($A237&lt;起始月份,$A237&gt;EOMONTH(起始月份,15)),"△不在本账期（"&amp;TEXT(起始月份,"yyyy-mm")&amp;" ~ "&amp;TEXT(EOMONTH(起始月份,15),"yyyy-mm")&amp;"）内，报表里看不到",IF(AND($H237&lt;&gt;"",$I237&lt;&gt;""),"※收入和支出不能同时填",IF(AND(N($H237)=0,N($I237)=0),IF(ISNUMBER(SEARCH("【待补】",$R237&amp;"")),"△源数据不全（源表缺金额），请补充","※收入和支出都没填"),IF($E237="","※没填收支类别，分类报表会漏掉这一笔",IF(ISNA(MATCH($E237,类别表,0)),"※收支类别不在【参数设置】的清单里",IF($K237="","△"&amp;$D237&amp;" 还没填汇率，去【月度汇率】补上就自动算了",IF(ISNUMBER(SEARCH("【待补】",$R237&amp;"")),"△源数据不全（源表缺摘要或用途），请补充",IF(AND($F237="内部转账",$Q237=""),"△内部转账建议在「往来单位」写上对方账户",IF($N237&lt;0,"△这一笔之后该账户余额成负数了，核一下",""))))))))))))</f>
        <v/>
      </c>
    </row>
    <row r="238" ht="33" spans="1:19">
      <c r="A238" s="114">
        <v>45894</v>
      </c>
      <c r="B238" s="115" t="s">
        <v>34</v>
      </c>
      <c r="C238" s="116" t="str">
        <f>IF($B238="","",IFERROR(INDEX(账户银行,MATCH($B238,账户名,0)),""))</f>
        <v>现金</v>
      </c>
      <c r="D238" s="116" t="str">
        <f>IF($B238="","",IFERROR(INDEX(账户币种,MATCH($B238,账户名,0)),""))</f>
        <v>UZS</v>
      </c>
      <c r="E238" s="117" t="s">
        <v>38</v>
      </c>
      <c r="F238" s="116" t="str">
        <f>IF($E238="","",IFERROR(INDEX(类别属性,MATCH($E238,类别表,0)),""))</f>
        <v>支出</v>
      </c>
      <c r="G238" s="118" t="s">
        <v>287</v>
      </c>
      <c r="H238" s="119"/>
      <c r="I238" s="119">
        <v>150000</v>
      </c>
      <c r="J238" s="120"/>
      <c r="K238" s="125">
        <f>IF(OR($A238="",$B238=""),"",IF($J238&lt;&gt;"",$J238,IF($D238=本位币,1,IFERROR(LOOKUP(2,1/((汇率月份&lt;=$A238)*(INDEX(记账汇率区,0,MATCH($D238,汇率币种头,0))&lt;&gt;"")),INDEX(记账汇率区,0,MATCH($D238,汇率币种头,0))),""))))</f>
        <v>1</v>
      </c>
      <c r="L238" s="123">
        <f t="shared" si="6"/>
        <v>-150000</v>
      </c>
      <c r="M238" s="123">
        <f t="shared" si="7"/>
        <v>-150000</v>
      </c>
      <c r="N238" s="123">
        <f>IF($B238="","",ROUND(SUMIF(账户名,$B238,账户期初)+SUMIFS($L$6:L238,$B$6:B238,$B238),2))</f>
        <v>20894440.67</v>
      </c>
      <c r="O238" s="123">
        <f>IF($B238="","",IFERROR(ROUND(INDEX(账户期初本位,MATCH($B238,账户名,0))+SUMIFS($M$6:M238,$B$6:B238,$B238),2),""))</f>
        <v>20894440.67</v>
      </c>
      <c r="P238" s="117" t="s">
        <v>26</v>
      </c>
      <c r="Q238" s="115"/>
      <c r="R238" s="115"/>
      <c r="S238" s="124" t="str">
        <f>IF($B238="","",IF(ISNA(MATCH($B238,账户名,0)),"※这个账户不在【参数设置】的账户档案里",IF($A238="","※没填日期，这一笔不会进任何月份的报表",IF(OR($A238&lt;起始月份,$A238&gt;EOMONTH(起始月份,15)),"△不在本账期（"&amp;TEXT(起始月份,"yyyy-mm")&amp;" ~ "&amp;TEXT(EOMONTH(起始月份,15),"yyyy-mm")&amp;"）内，报表里看不到",IF(AND($H238&lt;&gt;"",$I238&lt;&gt;""),"※收入和支出不能同时填",IF(AND(N($H238)=0,N($I238)=0),IF(ISNUMBER(SEARCH("【待补】",$R238&amp;"")),"△源数据不全（源表缺金额），请补充","※收入和支出都没填"),IF($E238="","※没填收支类别，分类报表会漏掉这一笔",IF(ISNA(MATCH($E238,类别表,0)),"※收支类别不在【参数设置】的清单里",IF($K238="","△"&amp;$D238&amp;" 还没填汇率，去【月度汇率】补上就自动算了",IF(ISNUMBER(SEARCH("【待补】",$R238&amp;"")),"△源数据不全（源表缺摘要或用途），请补充",IF(AND($F238="内部转账",$Q238=""),"△内部转账建议在「往来单位」写上对方账户",IF($N238&lt;0,"△这一笔之后该账户余额成负数了，核一下",""))))))))))))</f>
        <v/>
      </c>
    </row>
    <row r="239" ht="16.5" spans="1:19">
      <c r="A239" s="114">
        <v>45894</v>
      </c>
      <c r="B239" s="115" t="s">
        <v>34</v>
      </c>
      <c r="C239" s="116" t="str">
        <f>IF($B239="","",IFERROR(INDEX(账户银行,MATCH($B239,账户名,0)),""))</f>
        <v>现金</v>
      </c>
      <c r="D239" s="116" t="str">
        <f>IF($B239="","",IFERROR(INDEX(账户币种,MATCH($B239,账户名,0)),""))</f>
        <v>UZS</v>
      </c>
      <c r="E239" s="117" t="s">
        <v>38</v>
      </c>
      <c r="F239" s="116" t="str">
        <f>IF($E239="","",IFERROR(INDEX(类别属性,MATCH($E239,类别表,0)),""))</f>
        <v>支出</v>
      </c>
      <c r="G239" s="118" t="s">
        <v>288</v>
      </c>
      <c r="H239" s="119"/>
      <c r="I239" s="119">
        <v>670000</v>
      </c>
      <c r="J239" s="120"/>
      <c r="K239" s="125">
        <f>IF(OR($A239="",$B239=""),"",IF($J239&lt;&gt;"",$J239,IF($D239=本位币,1,IFERROR(LOOKUP(2,1/((汇率月份&lt;=$A239)*(INDEX(记账汇率区,0,MATCH($D239,汇率币种头,0))&lt;&gt;"")),INDEX(记账汇率区,0,MATCH($D239,汇率币种头,0))),""))))</f>
        <v>1</v>
      </c>
      <c r="L239" s="123">
        <f t="shared" si="6"/>
        <v>-670000</v>
      </c>
      <c r="M239" s="123">
        <f t="shared" si="7"/>
        <v>-670000</v>
      </c>
      <c r="N239" s="123">
        <f>IF($B239="","",ROUND(SUMIF(账户名,$B239,账户期初)+SUMIFS($L$6:L239,$B$6:B239,$B239),2))</f>
        <v>20224440.67</v>
      </c>
      <c r="O239" s="123">
        <f>IF($B239="","",IFERROR(ROUND(INDEX(账户期初本位,MATCH($B239,账户名,0))+SUMIFS($M$6:M239,$B$6:B239,$B239),2),""))</f>
        <v>20224440.67</v>
      </c>
      <c r="P239" s="117" t="s">
        <v>26</v>
      </c>
      <c r="Q239" s="115"/>
      <c r="R239" s="115"/>
      <c r="S239" s="124" t="str">
        <f>IF($B239="","",IF(ISNA(MATCH($B239,账户名,0)),"※这个账户不在【参数设置】的账户档案里",IF($A239="","※没填日期，这一笔不会进任何月份的报表",IF(OR($A239&lt;起始月份,$A239&gt;EOMONTH(起始月份,15)),"△不在本账期（"&amp;TEXT(起始月份,"yyyy-mm")&amp;" ~ "&amp;TEXT(EOMONTH(起始月份,15),"yyyy-mm")&amp;"）内，报表里看不到",IF(AND($H239&lt;&gt;"",$I239&lt;&gt;""),"※收入和支出不能同时填",IF(AND(N($H239)=0,N($I239)=0),IF(ISNUMBER(SEARCH("【待补】",$R239&amp;"")),"△源数据不全（源表缺金额），请补充","※收入和支出都没填"),IF($E239="","※没填收支类别，分类报表会漏掉这一笔",IF(ISNA(MATCH($E239,类别表,0)),"※收支类别不在【参数设置】的清单里",IF($K239="","△"&amp;$D239&amp;" 还没填汇率，去【月度汇率】补上就自动算了",IF(ISNUMBER(SEARCH("【待补】",$R239&amp;"")),"△源数据不全（源表缺摘要或用途），请补充",IF(AND($F239="内部转账",$Q239=""),"△内部转账建议在「往来单位」写上对方账户",IF($N239&lt;0,"△这一笔之后该账户余额成负数了，核一下",""))))))))))))</f>
        <v/>
      </c>
    </row>
    <row r="240" ht="66" spans="1:19">
      <c r="A240" s="114">
        <v>45894</v>
      </c>
      <c r="B240" s="115" t="s">
        <v>34</v>
      </c>
      <c r="C240" s="116" t="str">
        <f>IF($B240="","",IFERROR(INDEX(账户银行,MATCH($B240,账户名,0)),""))</f>
        <v>现金</v>
      </c>
      <c r="D240" s="116" t="str">
        <f>IF($B240="","",IFERROR(INDEX(账户币种,MATCH($B240,账户名,0)),""))</f>
        <v>UZS</v>
      </c>
      <c r="E240" s="117" t="s">
        <v>57</v>
      </c>
      <c r="F240" s="116" t="str">
        <f>IF($E240="","",IFERROR(INDEX(类别属性,MATCH($E240,类别表,0)),""))</f>
        <v>支出</v>
      </c>
      <c r="G240" s="118" t="s">
        <v>289</v>
      </c>
      <c r="H240" s="119"/>
      <c r="I240" s="119">
        <v>771000</v>
      </c>
      <c r="J240" s="120"/>
      <c r="K240" s="125">
        <f>IF(OR($A240="",$B240=""),"",IF($J240&lt;&gt;"",$J240,IF($D240=本位币,1,IFERROR(LOOKUP(2,1/((汇率月份&lt;=$A240)*(INDEX(记账汇率区,0,MATCH($D240,汇率币种头,0))&lt;&gt;"")),INDEX(记账汇率区,0,MATCH($D240,汇率币种头,0))),""))))</f>
        <v>1</v>
      </c>
      <c r="L240" s="123">
        <f t="shared" si="6"/>
        <v>-771000</v>
      </c>
      <c r="M240" s="123">
        <f t="shared" si="7"/>
        <v>-771000</v>
      </c>
      <c r="N240" s="123">
        <f>IF($B240="","",ROUND(SUMIF(账户名,$B240,账户期初)+SUMIFS($L$6:L240,$B$6:B240,$B240),2))</f>
        <v>19453440.67</v>
      </c>
      <c r="O240" s="123">
        <f>IF($B240="","",IFERROR(ROUND(INDEX(账户期初本位,MATCH($B240,账户名,0))+SUMIFS($M$6:M240,$B$6:B240,$B240),2),""))</f>
        <v>19453440.67</v>
      </c>
      <c r="P240" s="117" t="s">
        <v>59</v>
      </c>
      <c r="Q240" s="115" t="s">
        <v>71</v>
      </c>
      <c r="R240" s="115"/>
      <c r="S240" s="124" t="str">
        <f>IF($B240="","",IF(ISNA(MATCH($B240,账户名,0)),"※这个账户不在【参数设置】的账户档案里",IF($A240="","※没填日期，这一笔不会进任何月份的报表",IF(OR($A240&lt;起始月份,$A240&gt;EOMONTH(起始月份,15)),"△不在本账期（"&amp;TEXT(起始月份,"yyyy-mm")&amp;" ~ "&amp;TEXT(EOMONTH(起始月份,15),"yyyy-mm")&amp;"）内，报表里看不到",IF(AND($H240&lt;&gt;"",$I240&lt;&gt;""),"※收入和支出不能同时填",IF(AND(N($H240)=0,N($I240)=0),IF(ISNUMBER(SEARCH("【待补】",$R240&amp;"")),"△源数据不全（源表缺金额），请补充","※收入和支出都没填"),IF($E240="","※没填收支类别，分类报表会漏掉这一笔",IF(ISNA(MATCH($E240,类别表,0)),"※收支类别不在【参数设置】的清单里",IF($K240="","△"&amp;$D240&amp;" 还没填汇率，去【月度汇率】补上就自动算了",IF(ISNUMBER(SEARCH("【待补】",$R240&amp;"")),"△源数据不全（源表缺摘要或用途），请补充",IF(AND($F240="内部转账",$Q240=""),"△内部转账建议在「往来单位」写上对方账户",IF($N240&lt;0,"△这一笔之后该账户余额成负数了，核一下",""))))))))))))</f>
        <v/>
      </c>
    </row>
    <row r="241" ht="132" spans="1:19">
      <c r="A241" s="114">
        <v>45895</v>
      </c>
      <c r="B241" s="115" t="s">
        <v>72</v>
      </c>
      <c r="C241" s="116" t="str">
        <f>IF($B241="","",IFERROR(INDEX(账户银行,MATCH($B241,账户名,0)),""))</f>
        <v>NBU银行</v>
      </c>
      <c r="D241" s="116" t="str">
        <f>IF($B241="","",IFERROR(INDEX(账户币种,MATCH($B241,账户名,0)),""))</f>
        <v>UZS</v>
      </c>
      <c r="E241" s="117" t="s">
        <v>60</v>
      </c>
      <c r="F241" s="116" t="str">
        <f>IF($E241="","",IFERROR(INDEX(类别属性,MATCH($E241,类别表,0)),""))</f>
        <v>支出</v>
      </c>
      <c r="G241" s="118" t="s">
        <v>290</v>
      </c>
      <c r="H241" s="119"/>
      <c r="I241" s="119">
        <v>13000</v>
      </c>
      <c r="J241" s="120"/>
      <c r="K241" s="125">
        <f>IF(OR($A241="",$B241=""),"",IF($J241&lt;&gt;"",$J241,IF($D241=本位币,1,IFERROR(LOOKUP(2,1/((汇率月份&lt;=$A241)*(INDEX(记账汇率区,0,MATCH($D241,汇率币种头,0))&lt;&gt;"")),INDEX(记账汇率区,0,MATCH($D241,汇率币种头,0))),""))))</f>
        <v>1</v>
      </c>
      <c r="L241" s="123">
        <f t="shared" si="6"/>
        <v>-13000</v>
      </c>
      <c r="M241" s="123">
        <f t="shared" si="7"/>
        <v>-13000</v>
      </c>
      <c r="N241" s="123">
        <f>IF($B241="","",ROUND(SUMIF(账户名,$B241,账户期初)+SUMIFS($L$6:L241,$B$6:B241,$B241),2))</f>
        <v>59394210.63</v>
      </c>
      <c r="O241" s="123">
        <f>IF($B241="","",IFERROR(ROUND(INDEX(账户期初本位,MATCH($B241,账户名,0))+SUMIFS($M$6:M241,$B$6:B241,$B241),2),""))</f>
        <v>59394210.63</v>
      </c>
      <c r="P241" s="117" t="s">
        <v>43</v>
      </c>
      <c r="Q241" s="115"/>
      <c r="R241" s="115"/>
      <c r="S241" s="124" t="str">
        <f>IF($B241="","",IF(ISNA(MATCH($B241,账户名,0)),"※这个账户不在【参数设置】的账户档案里",IF($A241="","※没填日期，这一笔不会进任何月份的报表",IF(OR($A241&lt;起始月份,$A241&gt;EOMONTH(起始月份,15)),"△不在本账期（"&amp;TEXT(起始月份,"yyyy-mm")&amp;" ~ "&amp;TEXT(EOMONTH(起始月份,15),"yyyy-mm")&amp;"）内，报表里看不到",IF(AND($H241&lt;&gt;"",$I241&lt;&gt;""),"※收入和支出不能同时填",IF(AND(N($H241)=0,N($I241)=0),IF(ISNUMBER(SEARCH("【待补】",$R241&amp;"")),"△源数据不全（源表缺金额），请补充","※收入和支出都没填"),IF($E241="","※没填收支类别，分类报表会漏掉这一笔",IF(ISNA(MATCH($E241,类别表,0)),"※收支类别不在【参数设置】的清单里",IF($K241="","△"&amp;$D241&amp;" 还没填汇率，去【月度汇率】补上就自动算了",IF(ISNUMBER(SEARCH("【待补】",$R241&amp;"")),"△源数据不全（源表缺摘要或用途），请补充",IF(AND($F241="内部转账",$Q241=""),"△内部转账建议在「往来单位」写上对方账户",IF($N241&lt;0,"△这一笔之后该账户余额成负数了，核一下",""))))))))))))</f>
        <v/>
      </c>
    </row>
    <row r="242" ht="132" spans="1:19">
      <c r="A242" s="114">
        <v>45895</v>
      </c>
      <c r="B242" s="115" t="s">
        <v>72</v>
      </c>
      <c r="C242" s="116" t="str">
        <f>IF($B242="","",IFERROR(INDEX(账户银行,MATCH($B242,账户名,0)),""))</f>
        <v>NBU银行</v>
      </c>
      <c r="D242" s="116" t="str">
        <f>IF($B242="","",IFERROR(INDEX(账户币种,MATCH($B242,账户名,0)),""))</f>
        <v>UZS</v>
      </c>
      <c r="E242" s="117" t="s">
        <v>60</v>
      </c>
      <c r="F242" s="116" t="str">
        <f>IF($E242="","",IFERROR(INDEX(类别属性,MATCH($E242,类别表,0)),""))</f>
        <v>支出</v>
      </c>
      <c r="G242" s="118" t="s">
        <v>291</v>
      </c>
      <c r="H242" s="119"/>
      <c r="I242" s="119">
        <v>300</v>
      </c>
      <c r="J242" s="120"/>
      <c r="K242" s="125">
        <f>IF(OR($A242="",$B242=""),"",IF($J242&lt;&gt;"",$J242,IF($D242=本位币,1,IFERROR(LOOKUP(2,1/((汇率月份&lt;=$A242)*(INDEX(记账汇率区,0,MATCH($D242,汇率币种头,0))&lt;&gt;"")),INDEX(记账汇率区,0,MATCH($D242,汇率币种头,0))),""))))</f>
        <v>1</v>
      </c>
      <c r="L242" s="123">
        <f t="shared" si="6"/>
        <v>-300</v>
      </c>
      <c r="M242" s="123">
        <f t="shared" si="7"/>
        <v>-300</v>
      </c>
      <c r="N242" s="123">
        <f>IF($B242="","",ROUND(SUMIF(账户名,$B242,账户期初)+SUMIFS($L$6:L242,$B$6:B242,$B242),2))</f>
        <v>59393910.63</v>
      </c>
      <c r="O242" s="123">
        <f>IF($B242="","",IFERROR(ROUND(INDEX(账户期初本位,MATCH($B242,账户名,0))+SUMIFS($M$6:M242,$B$6:B242,$B242),2),""))</f>
        <v>59393910.63</v>
      </c>
      <c r="P242" s="117" t="s">
        <v>43</v>
      </c>
      <c r="Q242" s="115"/>
      <c r="R242" s="115"/>
      <c r="S242" s="124" t="str">
        <f>IF($B242="","",IF(ISNA(MATCH($B242,账户名,0)),"※这个账户不在【参数设置】的账户档案里",IF($A242="","※没填日期，这一笔不会进任何月份的报表",IF(OR($A242&lt;起始月份,$A242&gt;EOMONTH(起始月份,15)),"△不在本账期（"&amp;TEXT(起始月份,"yyyy-mm")&amp;" ~ "&amp;TEXT(EOMONTH(起始月份,15),"yyyy-mm")&amp;"）内，报表里看不到",IF(AND($H242&lt;&gt;"",$I242&lt;&gt;""),"※收入和支出不能同时填",IF(AND(N($H242)=0,N($I242)=0),IF(ISNUMBER(SEARCH("【待补】",$R242&amp;"")),"△源数据不全（源表缺金额），请补充","※收入和支出都没填"),IF($E242="","※没填收支类别，分类报表会漏掉这一笔",IF(ISNA(MATCH($E242,类别表,0)),"※收支类别不在【参数设置】的清单里",IF($K242="","△"&amp;$D242&amp;" 还没填汇率，去【月度汇率】补上就自动算了",IF(ISNUMBER(SEARCH("【待补】",$R242&amp;"")),"△源数据不全（源表缺摘要或用途），请补充",IF(AND($F242="内部转账",$Q242=""),"△内部转账建议在「往来单位」写上对方账户",IF($N242&lt;0,"△这一笔之后该账户余额成负数了，核一下",""))))))))))))</f>
        <v/>
      </c>
    </row>
    <row r="243" ht="82.5" spans="1:19">
      <c r="A243" s="114">
        <v>45895</v>
      </c>
      <c r="B243" s="115" t="s">
        <v>72</v>
      </c>
      <c r="C243" s="116" t="str">
        <f>IF($B243="","",IFERROR(INDEX(账户银行,MATCH($B243,账户名,0)),""))</f>
        <v>NBU银行</v>
      </c>
      <c r="D243" s="116" t="str">
        <f>IF($B243="","",IFERROR(INDEX(账户币种,MATCH($B243,账户名,0)),""))</f>
        <v>UZS</v>
      </c>
      <c r="E243" s="117" t="s">
        <v>31</v>
      </c>
      <c r="F243" s="116" t="str">
        <f>IF($E243="","",IFERROR(INDEX(类别属性,MATCH($E243,类别表,0)),""))</f>
        <v>支出</v>
      </c>
      <c r="G243" s="118" t="s">
        <v>292</v>
      </c>
      <c r="H243" s="119"/>
      <c r="I243" s="119">
        <v>2600000</v>
      </c>
      <c r="J243" s="120"/>
      <c r="K243" s="125">
        <f>IF(OR($A243="",$B243=""),"",IF($J243&lt;&gt;"",$J243,IF($D243=本位币,1,IFERROR(LOOKUP(2,1/((汇率月份&lt;=$A243)*(INDEX(记账汇率区,0,MATCH($D243,汇率币种头,0))&lt;&gt;"")),INDEX(记账汇率区,0,MATCH($D243,汇率币种头,0))),""))))</f>
        <v>1</v>
      </c>
      <c r="L243" s="123">
        <f t="shared" si="6"/>
        <v>-2600000</v>
      </c>
      <c r="M243" s="123">
        <f t="shared" si="7"/>
        <v>-2600000</v>
      </c>
      <c r="N243" s="123">
        <f>IF($B243="","",ROUND(SUMIF(账户名,$B243,账户期初)+SUMIFS($L$6:L243,$B$6:B243,$B243),2))</f>
        <v>56793910.63</v>
      </c>
      <c r="O243" s="123">
        <f>IF($B243="","",IFERROR(ROUND(INDEX(账户期初本位,MATCH($B243,账户名,0))+SUMIFS($M$6:M243,$B$6:B243,$B243),2),""))</f>
        <v>56793910.63</v>
      </c>
      <c r="P243" s="117" t="s">
        <v>26</v>
      </c>
      <c r="Q243" s="115"/>
      <c r="R243" s="115"/>
      <c r="S243" s="124" t="str">
        <f>IF($B243="","",IF(ISNA(MATCH($B243,账户名,0)),"※这个账户不在【参数设置】的账户档案里",IF($A243="","※没填日期，这一笔不会进任何月份的报表",IF(OR($A243&lt;起始月份,$A243&gt;EOMONTH(起始月份,15)),"△不在本账期（"&amp;TEXT(起始月份,"yyyy-mm")&amp;" ~ "&amp;TEXT(EOMONTH(起始月份,15),"yyyy-mm")&amp;"）内，报表里看不到",IF(AND($H243&lt;&gt;"",$I243&lt;&gt;""),"※收入和支出不能同时填",IF(AND(N($H243)=0,N($I243)=0),IF(ISNUMBER(SEARCH("【待补】",$R243&amp;"")),"△源数据不全（源表缺金额），请补充","※收入和支出都没填"),IF($E243="","※没填收支类别，分类报表会漏掉这一笔",IF(ISNA(MATCH($E243,类别表,0)),"※收支类别不在【参数设置】的清单里",IF($K243="","△"&amp;$D243&amp;" 还没填汇率，去【月度汇率】补上就自动算了",IF(ISNUMBER(SEARCH("【待补】",$R243&amp;"")),"△源数据不全（源表缺摘要或用途），请补充",IF(AND($F243="内部转账",$Q243=""),"△内部转账建议在「往来单位」写上对方账户",IF($N243&lt;0,"△这一笔之后该账户余额成负数了，核一下",""))))))))))))</f>
        <v/>
      </c>
    </row>
    <row r="244" ht="16.5" spans="1:19">
      <c r="A244" s="114">
        <v>45895</v>
      </c>
      <c r="B244" s="115" t="s">
        <v>34</v>
      </c>
      <c r="C244" s="116" t="str">
        <f>IF($B244="","",IFERROR(INDEX(账户银行,MATCH($B244,账户名,0)),""))</f>
        <v>现金</v>
      </c>
      <c r="D244" s="116" t="str">
        <f>IF($B244="","",IFERROR(INDEX(账户币种,MATCH($B244,账户名,0)),""))</f>
        <v>UZS</v>
      </c>
      <c r="E244" s="117" t="s">
        <v>21</v>
      </c>
      <c r="F244" s="116" t="str">
        <f>IF($E244="","",IFERROR(INDEX(类别属性,MATCH($E244,类别表,0)),""))</f>
        <v>支出</v>
      </c>
      <c r="G244" s="118" t="s">
        <v>293</v>
      </c>
      <c r="H244" s="119"/>
      <c r="I244" s="119">
        <v>150000</v>
      </c>
      <c r="J244" s="120"/>
      <c r="K244" s="125">
        <f>IF(OR($A244="",$B244=""),"",IF($J244&lt;&gt;"",$J244,IF($D244=本位币,1,IFERROR(LOOKUP(2,1/((汇率月份&lt;=$A244)*(INDEX(记账汇率区,0,MATCH($D244,汇率币种头,0))&lt;&gt;"")),INDEX(记账汇率区,0,MATCH($D244,汇率币种头,0))),""))))</f>
        <v>1</v>
      </c>
      <c r="L244" s="123">
        <f t="shared" si="6"/>
        <v>-150000</v>
      </c>
      <c r="M244" s="123">
        <f t="shared" si="7"/>
        <v>-150000</v>
      </c>
      <c r="N244" s="123">
        <f>IF($B244="","",ROUND(SUMIF(账户名,$B244,账户期初)+SUMIFS($L$6:L244,$B$6:B244,$B244),2))</f>
        <v>19303440.67</v>
      </c>
      <c r="O244" s="123">
        <f>IF($B244="","",IFERROR(ROUND(INDEX(账户期初本位,MATCH($B244,账户名,0))+SUMIFS($M$6:M244,$B$6:B244,$B244),2),""))</f>
        <v>19303440.67</v>
      </c>
      <c r="P244" s="117" t="s">
        <v>23</v>
      </c>
      <c r="Q244" s="115"/>
      <c r="R244" s="115"/>
      <c r="S244" s="124" t="str">
        <f>IF($B244="","",IF(ISNA(MATCH($B244,账户名,0)),"※这个账户不在【参数设置】的账户档案里",IF($A244="","※没填日期，这一笔不会进任何月份的报表",IF(OR($A244&lt;起始月份,$A244&gt;EOMONTH(起始月份,15)),"△不在本账期（"&amp;TEXT(起始月份,"yyyy-mm")&amp;" ~ "&amp;TEXT(EOMONTH(起始月份,15),"yyyy-mm")&amp;"）内，报表里看不到",IF(AND($H244&lt;&gt;"",$I244&lt;&gt;""),"※收入和支出不能同时填",IF(AND(N($H244)=0,N($I244)=0),IF(ISNUMBER(SEARCH("【待补】",$R244&amp;"")),"△源数据不全（源表缺金额），请补充","※收入和支出都没填"),IF($E244="","※没填收支类别，分类报表会漏掉这一笔",IF(ISNA(MATCH($E244,类别表,0)),"※收支类别不在【参数设置】的清单里",IF($K244="","△"&amp;$D244&amp;" 还没填汇率，去【月度汇率】补上就自动算了",IF(ISNUMBER(SEARCH("【待补】",$R244&amp;"")),"△源数据不全（源表缺摘要或用途），请补充",IF(AND($F244="内部转账",$Q244=""),"△内部转账建议在「往来单位」写上对方账户",IF($N244&lt;0,"△这一笔之后该账户余额成负数了，核一下",""))))))))))))</f>
        <v/>
      </c>
    </row>
    <row r="245" ht="16.5" spans="1:19">
      <c r="A245" s="114">
        <v>45895</v>
      </c>
      <c r="B245" s="115" t="s">
        <v>34</v>
      </c>
      <c r="C245" s="116" t="str">
        <f>IF($B245="","",IFERROR(INDEX(账户银行,MATCH($B245,账户名,0)),""))</f>
        <v>现金</v>
      </c>
      <c r="D245" s="116" t="str">
        <f>IF($B245="","",IFERROR(INDEX(账户币种,MATCH($B245,账户名,0)),""))</f>
        <v>UZS</v>
      </c>
      <c r="E245" s="117" t="s">
        <v>80</v>
      </c>
      <c r="F245" s="116" t="str">
        <f>IF($E245="","",IFERROR(INDEX(类别属性,MATCH($E245,类别表,0)),""))</f>
        <v>支出</v>
      </c>
      <c r="G245" s="118" t="s">
        <v>294</v>
      </c>
      <c r="H245" s="119"/>
      <c r="I245" s="119">
        <v>140000</v>
      </c>
      <c r="J245" s="120"/>
      <c r="K245" s="125">
        <f>IF(OR($A245="",$B245=""),"",IF($J245&lt;&gt;"",$J245,IF($D245=本位币,1,IFERROR(LOOKUP(2,1/((汇率月份&lt;=$A245)*(INDEX(记账汇率区,0,MATCH($D245,汇率币种头,0))&lt;&gt;"")),INDEX(记账汇率区,0,MATCH($D245,汇率币种头,0))),""))))</f>
        <v>1</v>
      </c>
      <c r="L245" s="123">
        <f t="shared" si="6"/>
        <v>-140000</v>
      </c>
      <c r="M245" s="123">
        <f t="shared" si="7"/>
        <v>-140000</v>
      </c>
      <c r="N245" s="123">
        <f>IF($B245="","",ROUND(SUMIF(账户名,$B245,账户期初)+SUMIFS($L$6:L245,$B$6:B245,$B245),2))</f>
        <v>19163440.67</v>
      </c>
      <c r="O245" s="123">
        <f>IF($B245="","",IFERROR(ROUND(INDEX(账户期初本位,MATCH($B245,账户名,0))+SUMIFS($M$6:M245,$B$6:B245,$B245),2),""))</f>
        <v>19163440.67</v>
      </c>
      <c r="P245" s="117" t="s">
        <v>26</v>
      </c>
      <c r="Q245" s="115"/>
      <c r="R245" s="115"/>
      <c r="S245" s="124" t="str">
        <f>IF($B245="","",IF(ISNA(MATCH($B245,账户名,0)),"※这个账户不在【参数设置】的账户档案里",IF($A245="","※没填日期，这一笔不会进任何月份的报表",IF(OR($A245&lt;起始月份,$A245&gt;EOMONTH(起始月份,15)),"△不在本账期（"&amp;TEXT(起始月份,"yyyy-mm")&amp;" ~ "&amp;TEXT(EOMONTH(起始月份,15),"yyyy-mm")&amp;"）内，报表里看不到",IF(AND($H245&lt;&gt;"",$I245&lt;&gt;""),"※收入和支出不能同时填",IF(AND(N($H245)=0,N($I245)=0),IF(ISNUMBER(SEARCH("【待补】",$R245&amp;"")),"△源数据不全（源表缺金额），请补充","※收入和支出都没填"),IF($E245="","※没填收支类别，分类报表会漏掉这一笔",IF(ISNA(MATCH($E245,类别表,0)),"※收支类别不在【参数设置】的清单里",IF($K245="","△"&amp;$D245&amp;" 还没填汇率，去【月度汇率】补上就自动算了",IF(ISNUMBER(SEARCH("【待补】",$R245&amp;"")),"△源数据不全（源表缺摘要或用途），请补充",IF(AND($F245="内部转账",$Q245=""),"△内部转账建议在「往来单位」写上对方账户",IF($N245&lt;0,"△这一笔之后该账户余额成负数了，核一下",""))))))))))))</f>
        <v/>
      </c>
    </row>
    <row r="246" ht="16.5" spans="1:19">
      <c r="A246" s="114">
        <v>45895</v>
      </c>
      <c r="B246" s="115" t="s">
        <v>34</v>
      </c>
      <c r="C246" s="116" t="str">
        <f>IF($B246="","",IFERROR(INDEX(账户银行,MATCH($B246,账户名,0)),""))</f>
        <v>现金</v>
      </c>
      <c r="D246" s="116" t="str">
        <f>IF($B246="","",IFERROR(INDEX(账户币种,MATCH($B246,账户名,0)),""))</f>
        <v>UZS</v>
      </c>
      <c r="E246" s="117" t="s">
        <v>38</v>
      </c>
      <c r="F246" s="116" t="str">
        <f>IF($E246="","",IFERROR(INDEX(类别属性,MATCH($E246,类别表,0)),""))</f>
        <v>支出</v>
      </c>
      <c r="G246" s="118" t="s">
        <v>295</v>
      </c>
      <c r="H246" s="119"/>
      <c r="I246" s="119">
        <v>1046000</v>
      </c>
      <c r="J246" s="120"/>
      <c r="K246" s="125">
        <f>IF(OR($A246="",$B246=""),"",IF($J246&lt;&gt;"",$J246,IF($D246=本位币,1,IFERROR(LOOKUP(2,1/((汇率月份&lt;=$A246)*(INDEX(记账汇率区,0,MATCH($D246,汇率币种头,0))&lt;&gt;"")),INDEX(记账汇率区,0,MATCH($D246,汇率币种头,0))),""))))</f>
        <v>1</v>
      </c>
      <c r="L246" s="123">
        <f t="shared" si="6"/>
        <v>-1046000</v>
      </c>
      <c r="M246" s="123">
        <f t="shared" si="7"/>
        <v>-1046000</v>
      </c>
      <c r="N246" s="123">
        <f>IF($B246="","",ROUND(SUMIF(账户名,$B246,账户期初)+SUMIFS($L$6:L246,$B$6:B246,$B246),2))</f>
        <v>18117440.67</v>
      </c>
      <c r="O246" s="123">
        <f>IF($B246="","",IFERROR(ROUND(INDEX(账户期初本位,MATCH($B246,账户名,0))+SUMIFS($M$6:M246,$B$6:B246,$B246),2),""))</f>
        <v>18117440.67</v>
      </c>
      <c r="P246" s="117" t="s">
        <v>26</v>
      </c>
      <c r="Q246" s="115"/>
      <c r="R246" s="115"/>
      <c r="S246" s="124" t="str">
        <f>IF($B246="","",IF(ISNA(MATCH($B246,账户名,0)),"※这个账户不在【参数设置】的账户档案里",IF($A246="","※没填日期，这一笔不会进任何月份的报表",IF(OR($A246&lt;起始月份,$A246&gt;EOMONTH(起始月份,15)),"△不在本账期（"&amp;TEXT(起始月份,"yyyy-mm")&amp;" ~ "&amp;TEXT(EOMONTH(起始月份,15),"yyyy-mm")&amp;"）内，报表里看不到",IF(AND($H246&lt;&gt;"",$I246&lt;&gt;""),"※收入和支出不能同时填",IF(AND(N($H246)=0,N($I246)=0),IF(ISNUMBER(SEARCH("【待补】",$R246&amp;"")),"△源数据不全（源表缺金额），请补充","※收入和支出都没填"),IF($E246="","※没填收支类别，分类报表会漏掉这一笔",IF(ISNA(MATCH($E246,类别表,0)),"※收支类别不在【参数设置】的清单里",IF($K246="","△"&amp;$D246&amp;" 还没填汇率，去【月度汇率】补上就自动算了",IF(ISNUMBER(SEARCH("【待补】",$R246&amp;"")),"△源数据不全（源表缺摘要或用途），请补充",IF(AND($F246="内部转账",$Q246=""),"△内部转账建议在「往来单位」写上对方账户",IF($N246&lt;0,"△这一笔之后该账户余额成负数了，核一下",""))))))))))))</f>
        <v/>
      </c>
    </row>
    <row r="247" ht="16.5" spans="1:19">
      <c r="A247" s="114">
        <v>45896</v>
      </c>
      <c r="B247" s="115" t="s">
        <v>20</v>
      </c>
      <c r="C247" s="116" t="str">
        <f>IF($B247="","",IFERROR(INDEX(账户银行,MATCH($B247,账户名,0)),""))</f>
        <v>现金</v>
      </c>
      <c r="D247" s="116" t="str">
        <f>IF($B247="","",IFERROR(INDEX(账户币种,MATCH($B247,账户名,0)),""))</f>
        <v>CNY</v>
      </c>
      <c r="E247" s="117" t="s">
        <v>95</v>
      </c>
      <c r="F247" s="116" t="str">
        <f>IF($E247="","",IFERROR(INDEX(类别属性,MATCH($E247,类别表,0)),""))</f>
        <v>支出</v>
      </c>
      <c r="G247" s="118" t="s">
        <v>296</v>
      </c>
      <c r="H247" s="119"/>
      <c r="I247" s="119">
        <v>7500</v>
      </c>
      <c r="J247" s="120"/>
      <c r="K247" s="121">
        <f>IF(OR($A247="",$B247=""),"",IF($J247&lt;&gt;"",$J247,IF($D247=本位币,1,IFERROR(LOOKUP(2,1/((汇率月份&lt;=$A247)*(INDEX(记账汇率区,0,MATCH($D247,汇率币种头,0))&lt;&gt;"")),INDEX(记账汇率区,0,MATCH($D247,汇率币种头,0))),""))))</f>
        <v>1735</v>
      </c>
      <c r="L247" s="122">
        <f t="shared" si="6"/>
        <v>-7500</v>
      </c>
      <c r="M247" s="123">
        <f t="shared" si="7"/>
        <v>-13012500</v>
      </c>
      <c r="N247" s="122">
        <f>IF($B247="","",ROUND(SUMIF(账户名,$B247,账户期初)+SUMIFS($L$6:L247,$B$6:B247,$B247),2))</f>
        <v>3347418</v>
      </c>
      <c r="O247" s="123">
        <f>IF($B247="","",IFERROR(ROUND(INDEX(账户期初本位,MATCH($B247,账户名,0))+SUMIFS($M$6:M247,$B$6:B247,$B247),2),""))</f>
        <v>5625130401</v>
      </c>
      <c r="P247" s="117" t="s">
        <v>97</v>
      </c>
      <c r="Q247" s="115" t="s">
        <v>232</v>
      </c>
      <c r="R247" s="115"/>
      <c r="S247" s="124" t="str">
        <f>IF($B247="","",IF(ISNA(MATCH($B247,账户名,0)),"※这个账户不在【参数设置】的账户档案里",IF($A247="","※没填日期，这一笔不会进任何月份的报表",IF(OR($A247&lt;起始月份,$A247&gt;EOMONTH(起始月份,15)),"△不在本账期（"&amp;TEXT(起始月份,"yyyy-mm")&amp;" ~ "&amp;TEXT(EOMONTH(起始月份,15),"yyyy-mm")&amp;"）内，报表里看不到",IF(AND($H247&lt;&gt;"",$I247&lt;&gt;""),"※收入和支出不能同时填",IF(AND(N($H247)=0,N($I247)=0),IF(ISNUMBER(SEARCH("【待补】",$R247&amp;"")),"△源数据不全（源表缺金额），请补充","※收入和支出都没填"),IF($E247="","※没填收支类别，分类报表会漏掉这一笔",IF(ISNA(MATCH($E247,类别表,0)),"※收支类别不在【参数设置】的清单里",IF($K247="","△"&amp;$D247&amp;" 还没填汇率，去【月度汇率】补上就自动算了",IF(ISNUMBER(SEARCH("【待补】",$R247&amp;"")),"△源数据不全（源表缺摘要或用途），请补充",IF(AND($F247="内部转账",$Q247=""),"△内部转账建议在「往来单位」写上对方账户",IF($N247&lt;0,"△这一笔之后该账户余额成负数了，核一下",""))))))))))))</f>
        <v/>
      </c>
    </row>
    <row r="248" ht="66" spans="1:19">
      <c r="A248" s="114">
        <v>45896</v>
      </c>
      <c r="B248" s="115" t="s">
        <v>20</v>
      </c>
      <c r="C248" s="116" t="str">
        <f>IF($B248="","",IFERROR(INDEX(账户银行,MATCH($B248,账户名,0)),""))</f>
        <v>现金</v>
      </c>
      <c r="D248" s="116" t="str">
        <f>IF($B248="","",IFERROR(INDEX(账户币种,MATCH($B248,账户名,0)),""))</f>
        <v>CNY</v>
      </c>
      <c r="E248" s="117" t="s">
        <v>62</v>
      </c>
      <c r="F248" s="116" t="str">
        <f>IF($E248="","",IFERROR(INDEX(类别属性,MATCH($E248,类别表,0)),""))</f>
        <v>支出</v>
      </c>
      <c r="G248" s="118" t="s">
        <v>297</v>
      </c>
      <c r="H248" s="119"/>
      <c r="I248" s="119">
        <v>15820</v>
      </c>
      <c r="J248" s="120"/>
      <c r="K248" s="121">
        <f>IF(OR($A248="",$B248=""),"",IF($J248&lt;&gt;"",$J248,IF($D248=本位币,1,IFERROR(LOOKUP(2,1/((汇率月份&lt;=$A248)*(INDEX(记账汇率区,0,MATCH($D248,汇率币种头,0))&lt;&gt;"")),INDEX(记账汇率区,0,MATCH($D248,汇率币种头,0))),""))))</f>
        <v>1735</v>
      </c>
      <c r="L248" s="122">
        <f t="shared" si="6"/>
        <v>-15820</v>
      </c>
      <c r="M248" s="123">
        <f t="shared" si="7"/>
        <v>-27447700</v>
      </c>
      <c r="N248" s="122">
        <f>IF($B248="","",ROUND(SUMIF(账户名,$B248,账户期初)+SUMIFS($L$6:L248,$B$6:B248,$B248),2))</f>
        <v>3331598</v>
      </c>
      <c r="O248" s="123">
        <f>IF($B248="","",IFERROR(ROUND(INDEX(账户期初本位,MATCH($B248,账户名,0))+SUMIFS($M$6:M248,$B$6:B248,$B248),2),""))</f>
        <v>5597682701</v>
      </c>
      <c r="P248" s="117" t="s">
        <v>26</v>
      </c>
      <c r="Q248" s="115"/>
      <c r="R248" s="115"/>
      <c r="S248" s="124" t="str">
        <f>IF($B248="","",IF(ISNA(MATCH($B248,账户名,0)),"※这个账户不在【参数设置】的账户档案里",IF($A248="","※没填日期，这一笔不会进任何月份的报表",IF(OR($A248&lt;起始月份,$A248&gt;EOMONTH(起始月份,15)),"△不在本账期（"&amp;TEXT(起始月份,"yyyy-mm")&amp;" ~ "&amp;TEXT(EOMONTH(起始月份,15),"yyyy-mm")&amp;"）内，报表里看不到",IF(AND($H248&lt;&gt;"",$I248&lt;&gt;""),"※收入和支出不能同时填",IF(AND(N($H248)=0,N($I248)=0),IF(ISNUMBER(SEARCH("【待补】",$R248&amp;"")),"△源数据不全（源表缺金额），请补充","※收入和支出都没填"),IF($E248="","※没填收支类别，分类报表会漏掉这一笔",IF(ISNA(MATCH($E248,类别表,0)),"※收支类别不在【参数设置】的清单里",IF($K248="","△"&amp;$D248&amp;" 还没填汇率，去【月度汇率】补上就自动算了",IF(ISNUMBER(SEARCH("【待补】",$R248&amp;"")),"△源数据不全（源表缺摘要或用途），请补充",IF(AND($F248="内部转账",$Q248=""),"△内部转账建议在「往来单位」写上对方账户",IF($N248&lt;0,"△这一笔之后该账户余额成负数了，核一下",""))))))))))))</f>
        <v/>
      </c>
    </row>
    <row r="249" ht="49.5" spans="1:19">
      <c r="A249" s="114">
        <v>45896</v>
      </c>
      <c r="B249" s="115" t="s">
        <v>34</v>
      </c>
      <c r="C249" s="116" t="str">
        <f>IF($B249="","",IFERROR(INDEX(账户银行,MATCH($B249,账户名,0)),""))</f>
        <v>现金</v>
      </c>
      <c r="D249" s="116" t="str">
        <f>IF($B249="","",IFERROR(INDEX(账户币种,MATCH($B249,账户名,0)),""))</f>
        <v>UZS</v>
      </c>
      <c r="E249" s="117" t="s">
        <v>57</v>
      </c>
      <c r="F249" s="116" t="str">
        <f>IF($E249="","",IFERROR(INDEX(类别属性,MATCH($E249,类别表,0)),""))</f>
        <v>支出</v>
      </c>
      <c r="G249" s="118" t="s">
        <v>298</v>
      </c>
      <c r="H249" s="119"/>
      <c r="I249" s="119">
        <v>200000</v>
      </c>
      <c r="J249" s="120"/>
      <c r="K249" s="125">
        <f>IF(OR($A249="",$B249=""),"",IF($J249&lt;&gt;"",$J249,IF($D249=本位币,1,IFERROR(LOOKUP(2,1/((汇率月份&lt;=$A249)*(INDEX(记账汇率区,0,MATCH($D249,汇率币种头,0))&lt;&gt;"")),INDEX(记账汇率区,0,MATCH($D249,汇率币种头,0))),""))))</f>
        <v>1</v>
      </c>
      <c r="L249" s="123">
        <f t="shared" si="6"/>
        <v>-200000</v>
      </c>
      <c r="M249" s="123">
        <f t="shared" si="7"/>
        <v>-200000</v>
      </c>
      <c r="N249" s="123">
        <f>IF($B249="","",ROUND(SUMIF(账户名,$B249,账户期初)+SUMIFS($L$6:L249,$B$6:B249,$B249),2))</f>
        <v>17917440.67</v>
      </c>
      <c r="O249" s="123">
        <f>IF($B249="","",IFERROR(ROUND(INDEX(账户期初本位,MATCH($B249,账户名,0))+SUMIFS($M$6:M249,$B$6:B249,$B249),2),""))</f>
        <v>17917440.67</v>
      </c>
      <c r="P249" s="117" t="s">
        <v>59</v>
      </c>
      <c r="Q249" s="115"/>
      <c r="R249" s="115"/>
      <c r="S249" s="124" t="str">
        <f>IF($B249="","",IF(ISNA(MATCH($B249,账户名,0)),"※这个账户不在【参数设置】的账户档案里",IF($A249="","※没填日期，这一笔不会进任何月份的报表",IF(OR($A249&lt;起始月份,$A249&gt;EOMONTH(起始月份,15)),"△不在本账期（"&amp;TEXT(起始月份,"yyyy-mm")&amp;" ~ "&amp;TEXT(EOMONTH(起始月份,15),"yyyy-mm")&amp;"）内，报表里看不到",IF(AND($H249&lt;&gt;"",$I249&lt;&gt;""),"※收入和支出不能同时填",IF(AND(N($H249)=0,N($I249)=0),IF(ISNUMBER(SEARCH("【待补】",$R249&amp;"")),"△源数据不全（源表缺金额），请补充","※收入和支出都没填"),IF($E249="","※没填收支类别，分类报表会漏掉这一笔",IF(ISNA(MATCH($E249,类别表,0)),"※收支类别不在【参数设置】的清单里",IF($K249="","△"&amp;$D249&amp;" 还没填汇率，去【月度汇率】补上就自动算了",IF(ISNUMBER(SEARCH("【待补】",$R249&amp;"")),"△源数据不全（源表缺摘要或用途），请补充",IF(AND($F249="内部转账",$Q249=""),"△内部转账建议在「往来单位」写上对方账户",IF($N249&lt;0,"△这一笔之后该账户余额成负数了，核一下",""))))))))))))</f>
        <v/>
      </c>
    </row>
    <row r="250" ht="49.5" spans="1:19">
      <c r="A250" s="114">
        <v>45897</v>
      </c>
      <c r="B250" s="115" t="s">
        <v>34</v>
      </c>
      <c r="C250" s="116" t="str">
        <f>IF($B250="","",IFERROR(INDEX(账户银行,MATCH($B250,账户名,0)),""))</f>
        <v>现金</v>
      </c>
      <c r="D250" s="116" t="str">
        <f>IF($B250="","",IFERROR(INDEX(账户币种,MATCH($B250,账户名,0)),""))</f>
        <v>UZS</v>
      </c>
      <c r="E250" s="117" t="s">
        <v>38</v>
      </c>
      <c r="F250" s="116" t="str">
        <f>IF($E250="","",IFERROR(INDEX(类别属性,MATCH($E250,类别表,0)),""))</f>
        <v>支出</v>
      </c>
      <c r="G250" s="118" t="s">
        <v>299</v>
      </c>
      <c r="H250" s="119"/>
      <c r="I250" s="119">
        <v>480000</v>
      </c>
      <c r="J250" s="120"/>
      <c r="K250" s="125">
        <f>IF(OR($A250="",$B250=""),"",IF($J250&lt;&gt;"",$J250,IF($D250=本位币,1,IFERROR(LOOKUP(2,1/((汇率月份&lt;=$A250)*(INDEX(记账汇率区,0,MATCH($D250,汇率币种头,0))&lt;&gt;"")),INDEX(记账汇率区,0,MATCH($D250,汇率币种头,0))),""))))</f>
        <v>1</v>
      </c>
      <c r="L250" s="123">
        <f t="shared" si="6"/>
        <v>-480000</v>
      </c>
      <c r="M250" s="123">
        <f t="shared" si="7"/>
        <v>-480000</v>
      </c>
      <c r="N250" s="123">
        <f>IF($B250="","",ROUND(SUMIF(账户名,$B250,账户期初)+SUMIFS($L$6:L250,$B$6:B250,$B250),2))</f>
        <v>17437440.67</v>
      </c>
      <c r="O250" s="123">
        <f>IF($B250="","",IFERROR(ROUND(INDEX(账户期初本位,MATCH($B250,账户名,0))+SUMIFS($M$6:M250,$B$6:B250,$B250),2),""))</f>
        <v>17437440.67</v>
      </c>
      <c r="P250" s="117" t="s">
        <v>26</v>
      </c>
      <c r="Q250" s="115"/>
      <c r="R250" s="115"/>
      <c r="S250" s="124" t="str">
        <f>IF($B250="","",IF(ISNA(MATCH($B250,账户名,0)),"※这个账户不在【参数设置】的账户档案里",IF($A250="","※没填日期，这一笔不会进任何月份的报表",IF(OR($A250&lt;起始月份,$A250&gt;EOMONTH(起始月份,15)),"△不在本账期（"&amp;TEXT(起始月份,"yyyy-mm")&amp;" ~ "&amp;TEXT(EOMONTH(起始月份,15),"yyyy-mm")&amp;"）内，报表里看不到",IF(AND($H250&lt;&gt;"",$I250&lt;&gt;""),"※收入和支出不能同时填",IF(AND(N($H250)=0,N($I250)=0),IF(ISNUMBER(SEARCH("【待补】",$R250&amp;"")),"△源数据不全（源表缺金额），请补充","※收入和支出都没填"),IF($E250="","※没填收支类别，分类报表会漏掉这一笔",IF(ISNA(MATCH($E250,类别表,0)),"※收支类别不在【参数设置】的清单里",IF($K250="","△"&amp;$D250&amp;" 还没填汇率，去【月度汇率】补上就自动算了",IF(ISNUMBER(SEARCH("【待补】",$R250&amp;"")),"△源数据不全（源表缺摘要或用途），请补充",IF(AND($F250="内部转账",$Q250=""),"△内部转账建议在「往来单位」写上对方账户",IF($N250&lt;0,"△这一笔之后该账户余额成负数了，核一下",""))))))))))))</f>
        <v/>
      </c>
    </row>
    <row r="251" ht="16.5" spans="1:19">
      <c r="A251" s="114">
        <v>45897</v>
      </c>
      <c r="B251" s="115" t="s">
        <v>34</v>
      </c>
      <c r="C251" s="116" t="str">
        <f>IF($B251="","",IFERROR(INDEX(账户银行,MATCH($B251,账户名,0)),""))</f>
        <v>现金</v>
      </c>
      <c r="D251" s="116" t="str">
        <f>IF($B251="","",IFERROR(INDEX(账户币种,MATCH($B251,账户名,0)),""))</f>
        <v>UZS</v>
      </c>
      <c r="E251" s="117" t="s">
        <v>38</v>
      </c>
      <c r="F251" s="116" t="str">
        <f>IF($E251="","",IFERROR(INDEX(类别属性,MATCH($E251,类别表,0)),""))</f>
        <v>支出</v>
      </c>
      <c r="G251" s="118" t="s">
        <v>300</v>
      </c>
      <c r="H251" s="119"/>
      <c r="I251" s="119">
        <v>26000</v>
      </c>
      <c r="J251" s="120"/>
      <c r="K251" s="125">
        <f>IF(OR($A251="",$B251=""),"",IF($J251&lt;&gt;"",$J251,IF($D251=本位币,1,IFERROR(LOOKUP(2,1/((汇率月份&lt;=$A251)*(INDEX(记账汇率区,0,MATCH($D251,汇率币种头,0))&lt;&gt;"")),INDEX(记账汇率区,0,MATCH($D251,汇率币种头,0))),""))))</f>
        <v>1</v>
      </c>
      <c r="L251" s="123">
        <f t="shared" si="6"/>
        <v>-26000</v>
      </c>
      <c r="M251" s="123">
        <f t="shared" si="7"/>
        <v>-26000</v>
      </c>
      <c r="N251" s="123">
        <f>IF($B251="","",ROUND(SUMIF(账户名,$B251,账户期初)+SUMIFS($L$6:L251,$B$6:B251,$B251),2))</f>
        <v>17411440.67</v>
      </c>
      <c r="O251" s="123">
        <f>IF($B251="","",IFERROR(ROUND(INDEX(账户期初本位,MATCH($B251,账户名,0))+SUMIFS($M$6:M251,$B$6:B251,$B251),2),""))</f>
        <v>17411440.67</v>
      </c>
      <c r="P251" s="117" t="s">
        <v>26</v>
      </c>
      <c r="Q251" s="115"/>
      <c r="R251" s="115"/>
      <c r="S251" s="124" t="str">
        <f>IF($B251="","",IF(ISNA(MATCH($B251,账户名,0)),"※这个账户不在【参数设置】的账户档案里",IF($A251="","※没填日期，这一笔不会进任何月份的报表",IF(OR($A251&lt;起始月份,$A251&gt;EOMONTH(起始月份,15)),"△不在本账期（"&amp;TEXT(起始月份,"yyyy-mm")&amp;" ~ "&amp;TEXT(EOMONTH(起始月份,15),"yyyy-mm")&amp;"）内，报表里看不到",IF(AND($H251&lt;&gt;"",$I251&lt;&gt;""),"※收入和支出不能同时填",IF(AND(N($H251)=0,N($I251)=0),IF(ISNUMBER(SEARCH("【待补】",$R251&amp;"")),"△源数据不全（源表缺金额），请补充","※收入和支出都没填"),IF($E251="","※没填收支类别，分类报表会漏掉这一笔",IF(ISNA(MATCH($E251,类别表,0)),"※收支类别不在【参数设置】的清单里",IF($K251="","△"&amp;$D251&amp;" 还没填汇率，去【月度汇率】补上就自动算了",IF(ISNUMBER(SEARCH("【待补】",$R251&amp;"")),"△源数据不全（源表缺摘要或用途），请补充",IF(AND($F251="内部转账",$Q251=""),"△内部转账建议在「往来单位」写上对方账户",IF($N251&lt;0,"△这一笔之后该账户余额成负数了，核一下",""))))))))))))</f>
        <v/>
      </c>
    </row>
    <row r="252" ht="33" spans="1:19">
      <c r="A252" s="114">
        <v>45898</v>
      </c>
      <c r="B252" s="115" t="s">
        <v>30</v>
      </c>
      <c r="C252" s="116" t="str">
        <f>IF($B252="","",IFERROR(INDEX(账户银行,MATCH($B252,账户名,0)),""))</f>
        <v>现金</v>
      </c>
      <c r="D252" s="116" t="str">
        <f>IF($B252="","",IFERROR(INDEX(账户币种,MATCH($B252,账户名,0)),""))</f>
        <v>USD</v>
      </c>
      <c r="E252" s="117" t="s">
        <v>114</v>
      </c>
      <c r="F252" s="116" t="str">
        <f>IF($E252="","",IFERROR(INDEX(类别属性,MATCH($E252,类别表,0)),""))</f>
        <v>支出</v>
      </c>
      <c r="G252" s="118" t="s">
        <v>301</v>
      </c>
      <c r="H252" s="119"/>
      <c r="I252" s="119">
        <v>100</v>
      </c>
      <c r="J252" s="120"/>
      <c r="K252" s="125">
        <f>IF(OR($A252="",$B252=""),"",IF($J252&lt;&gt;"",$J252,IF($D252=本位币,1,IFERROR(LOOKUP(2,1/((汇率月份&lt;=$A252)*(INDEX(记账汇率区,0,MATCH($D252,汇率币种头,0))&lt;&gt;"")),INDEX(记账汇率区,0,MATCH($D252,汇率币种头,0))),""))))</f>
        <v>12450</v>
      </c>
      <c r="L252" s="123">
        <f t="shared" si="6"/>
        <v>-100</v>
      </c>
      <c r="M252" s="123">
        <f t="shared" si="7"/>
        <v>-1245000</v>
      </c>
      <c r="N252" s="123">
        <f>IF($B252="","",ROUND(SUMIF(账户名,$B252,账户期初)+SUMIFS($L$6:L252,$B$6:B252,$B252),2))</f>
        <v>13400</v>
      </c>
      <c r="O252" s="123">
        <f>IF($B252="","",IFERROR(ROUND(INDEX(账户期初本位,MATCH($B252,账户名,0))+SUMIFS($M$6:M252,$B$6:B252,$B252),2),""))</f>
        <v>166830000</v>
      </c>
      <c r="P252" s="117" t="s">
        <v>76</v>
      </c>
      <c r="Q252" s="115" t="s">
        <v>33</v>
      </c>
      <c r="R252" s="115"/>
      <c r="S252" s="124" t="str">
        <f>IF($B252="","",IF(ISNA(MATCH($B252,账户名,0)),"※这个账户不在【参数设置】的账户档案里",IF($A252="","※没填日期，这一笔不会进任何月份的报表",IF(OR($A252&lt;起始月份,$A252&gt;EOMONTH(起始月份,15)),"△不在本账期（"&amp;TEXT(起始月份,"yyyy-mm")&amp;" ~ "&amp;TEXT(EOMONTH(起始月份,15),"yyyy-mm")&amp;"）内，报表里看不到",IF(AND($H252&lt;&gt;"",$I252&lt;&gt;""),"※收入和支出不能同时填",IF(AND(N($H252)=0,N($I252)=0),IF(ISNUMBER(SEARCH("【待补】",$R252&amp;"")),"△源数据不全（源表缺金额），请补充","※收入和支出都没填"),IF($E252="","※没填收支类别，分类报表会漏掉这一笔",IF(ISNA(MATCH($E252,类别表,0)),"※收支类别不在【参数设置】的清单里",IF($K252="","△"&amp;$D252&amp;" 还没填汇率，去【月度汇率】补上就自动算了",IF(ISNUMBER(SEARCH("【待补】",$R252&amp;"")),"△源数据不全（源表缺摘要或用途），请补充",IF(AND($F252="内部转账",$Q252=""),"△内部转账建议在「往来单位」写上对方账户",IF($N252&lt;0,"△这一笔之后该账户余额成负数了，核一下",""))))))))))))</f>
        <v/>
      </c>
    </row>
    <row r="253" ht="33" spans="1:19">
      <c r="A253" s="114">
        <v>45898</v>
      </c>
      <c r="B253" s="115" t="s">
        <v>30</v>
      </c>
      <c r="C253" s="116" t="str">
        <f>IF($B253="","",IFERROR(INDEX(账户银行,MATCH($B253,账户名,0)),""))</f>
        <v>现金</v>
      </c>
      <c r="D253" s="116" t="str">
        <f>IF($B253="","",IFERROR(INDEX(账户币种,MATCH($B253,账户名,0)),""))</f>
        <v>USD</v>
      </c>
      <c r="E253" s="117" t="s">
        <v>114</v>
      </c>
      <c r="F253" s="116" t="str">
        <f>IF($E253="","",IFERROR(INDEX(类别属性,MATCH($E253,类别表,0)),""))</f>
        <v>支出</v>
      </c>
      <c r="G253" s="118" t="s">
        <v>302</v>
      </c>
      <c r="H253" s="119"/>
      <c r="I253" s="119">
        <v>30000</v>
      </c>
      <c r="J253" s="120"/>
      <c r="K253" s="125">
        <f>IF(OR($A253="",$B253=""),"",IF($J253&lt;&gt;"",$J253,IF($D253=本位币,1,IFERROR(LOOKUP(2,1/((汇率月份&lt;=$A253)*(INDEX(记账汇率区,0,MATCH($D253,汇率币种头,0))&lt;&gt;"")),INDEX(记账汇率区,0,MATCH($D253,汇率币种头,0))),""))))</f>
        <v>12450</v>
      </c>
      <c r="L253" s="123">
        <f t="shared" si="6"/>
        <v>-30000</v>
      </c>
      <c r="M253" s="123">
        <f t="shared" si="7"/>
        <v>-373500000</v>
      </c>
      <c r="N253" s="123">
        <f>IF($B253="","",ROUND(SUMIF(账户名,$B253,账户期初)+SUMIFS($L$6:L253,$B$6:B253,$B253),2))</f>
        <v>-16600</v>
      </c>
      <c r="O253" s="123">
        <f>IF($B253="","",IFERROR(ROUND(INDEX(账户期初本位,MATCH($B253,账户名,0))+SUMIFS($M$6:M253,$B$6:B253,$B253),2),""))</f>
        <v>-206670000</v>
      </c>
      <c r="P253" s="117" t="s">
        <v>76</v>
      </c>
      <c r="Q253" s="115" t="s">
        <v>33</v>
      </c>
      <c r="R253" s="115"/>
      <c r="S253" s="124" t="str">
        <f>IF($B253="","",IF(ISNA(MATCH($B253,账户名,0)),"※这个账户不在【参数设置】的账户档案里",IF($A253="","※没填日期，这一笔不会进任何月份的报表",IF(OR($A253&lt;起始月份,$A253&gt;EOMONTH(起始月份,15)),"△不在本账期（"&amp;TEXT(起始月份,"yyyy-mm")&amp;" ~ "&amp;TEXT(EOMONTH(起始月份,15),"yyyy-mm")&amp;"）内，报表里看不到",IF(AND($H253&lt;&gt;"",$I253&lt;&gt;""),"※收入和支出不能同时填",IF(AND(N($H253)=0,N($I253)=0),IF(ISNUMBER(SEARCH("【待补】",$R253&amp;"")),"△源数据不全（源表缺金额），请补充","※收入和支出都没填"),IF($E253="","※没填收支类别，分类报表会漏掉这一笔",IF(ISNA(MATCH($E253,类别表,0)),"※收支类别不在【参数设置】的清单里",IF($K253="","△"&amp;$D253&amp;" 还没填汇率，去【月度汇率】补上就自动算了",IF(ISNUMBER(SEARCH("【待补】",$R253&amp;"")),"△源数据不全（源表缺摘要或用途），请补充",IF(AND($F253="内部转账",$Q253=""),"△内部转账建议在「往来单位」写上对方账户",IF($N253&lt;0,"△这一笔之后该账户余额成负数了，核一下",""))))))))))))</f>
        <v>△这一笔之后该账户余额成负数了，核一下</v>
      </c>
    </row>
    <row r="254" ht="49.5" spans="1:19">
      <c r="A254" s="114">
        <v>45898</v>
      </c>
      <c r="B254" s="115" t="s">
        <v>34</v>
      </c>
      <c r="C254" s="116" t="str">
        <f>IF($B254="","",IFERROR(INDEX(账户银行,MATCH($B254,账户名,0)),""))</f>
        <v>现金</v>
      </c>
      <c r="D254" s="116" t="str">
        <f>IF($B254="","",IFERROR(INDEX(账户币种,MATCH($B254,账户名,0)),""))</f>
        <v>UZS</v>
      </c>
      <c r="E254" s="117" t="s">
        <v>38</v>
      </c>
      <c r="F254" s="116" t="str">
        <f>IF($E254="","",IFERROR(INDEX(类别属性,MATCH($E254,类别表,0)),""))</f>
        <v>支出</v>
      </c>
      <c r="G254" s="118" t="s">
        <v>303</v>
      </c>
      <c r="H254" s="119"/>
      <c r="I254" s="119">
        <v>179000</v>
      </c>
      <c r="J254" s="120"/>
      <c r="K254" s="125">
        <f>IF(OR($A254="",$B254=""),"",IF($J254&lt;&gt;"",$J254,IF($D254=本位币,1,IFERROR(LOOKUP(2,1/((汇率月份&lt;=$A254)*(INDEX(记账汇率区,0,MATCH($D254,汇率币种头,0))&lt;&gt;"")),INDEX(记账汇率区,0,MATCH($D254,汇率币种头,0))),""))))</f>
        <v>1</v>
      </c>
      <c r="L254" s="123">
        <f t="shared" si="6"/>
        <v>-179000</v>
      </c>
      <c r="M254" s="123">
        <f t="shared" si="7"/>
        <v>-179000</v>
      </c>
      <c r="N254" s="123">
        <f>IF($B254="","",ROUND(SUMIF(账户名,$B254,账户期初)+SUMIFS($L$6:L254,$B$6:B254,$B254),2))</f>
        <v>17232440.67</v>
      </c>
      <c r="O254" s="123">
        <f>IF($B254="","",IFERROR(ROUND(INDEX(账户期初本位,MATCH($B254,账户名,0))+SUMIFS($M$6:M254,$B$6:B254,$B254),2),""))</f>
        <v>17232440.67</v>
      </c>
      <c r="P254" s="117" t="s">
        <v>26</v>
      </c>
      <c r="Q254" s="115"/>
      <c r="R254" s="115"/>
      <c r="S254" s="124" t="str">
        <f>IF($B254="","",IF(ISNA(MATCH($B254,账户名,0)),"※这个账户不在【参数设置】的账户档案里",IF($A254="","※没填日期，这一笔不会进任何月份的报表",IF(OR($A254&lt;起始月份,$A254&gt;EOMONTH(起始月份,15)),"△不在本账期（"&amp;TEXT(起始月份,"yyyy-mm")&amp;" ~ "&amp;TEXT(EOMONTH(起始月份,15),"yyyy-mm")&amp;"）内，报表里看不到",IF(AND($H254&lt;&gt;"",$I254&lt;&gt;""),"※收入和支出不能同时填",IF(AND(N($H254)=0,N($I254)=0),IF(ISNUMBER(SEARCH("【待补】",$R254&amp;"")),"△源数据不全（源表缺金额），请补充","※收入和支出都没填"),IF($E254="","※没填收支类别，分类报表会漏掉这一笔",IF(ISNA(MATCH($E254,类别表,0)),"※收支类别不在【参数设置】的清单里",IF($K254="","△"&amp;$D254&amp;" 还没填汇率，去【月度汇率】补上就自动算了",IF(ISNUMBER(SEARCH("【待补】",$R254&amp;"")),"△源数据不全（源表缺摘要或用途），请补充",IF(AND($F254="内部转账",$Q254=""),"△内部转账建议在「往来单位」写上对方账户",IF($N254&lt;0,"△这一笔之后该账户余额成负数了，核一下",""))))))))))))</f>
        <v/>
      </c>
    </row>
    <row r="255" ht="33" spans="1:19">
      <c r="A255" s="114">
        <v>45898</v>
      </c>
      <c r="B255" s="115" t="s">
        <v>34</v>
      </c>
      <c r="C255" s="116" t="str">
        <f>IF($B255="","",IFERROR(INDEX(账户银行,MATCH($B255,账户名,0)),""))</f>
        <v>现金</v>
      </c>
      <c r="D255" s="116" t="str">
        <f>IF($B255="","",IFERROR(INDEX(账户币种,MATCH($B255,账户名,0)),""))</f>
        <v>UZS</v>
      </c>
      <c r="E255" s="117" t="s">
        <v>84</v>
      </c>
      <c r="F255" s="116" t="str">
        <f>IF($E255="","",IFERROR(INDEX(类别属性,MATCH($E255,类别表,0)),""))</f>
        <v>支出</v>
      </c>
      <c r="G255" s="118" t="s">
        <v>304</v>
      </c>
      <c r="H255" s="119"/>
      <c r="I255" s="119">
        <v>1340000</v>
      </c>
      <c r="J255" s="120"/>
      <c r="K255" s="125">
        <f>IF(OR($A255="",$B255=""),"",IF($J255&lt;&gt;"",$J255,IF($D255=本位币,1,IFERROR(LOOKUP(2,1/((汇率月份&lt;=$A255)*(INDEX(记账汇率区,0,MATCH($D255,汇率币种头,0))&lt;&gt;"")),INDEX(记账汇率区,0,MATCH($D255,汇率币种头,0))),""))))</f>
        <v>1</v>
      </c>
      <c r="L255" s="123">
        <f t="shared" si="6"/>
        <v>-1340000</v>
      </c>
      <c r="M255" s="123">
        <f t="shared" si="7"/>
        <v>-1340000</v>
      </c>
      <c r="N255" s="123">
        <f>IF($B255="","",ROUND(SUMIF(账户名,$B255,账户期初)+SUMIFS($L$6:L255,$B$6:B255,$B255),2))</f>
        <v>15892440.67</v>
      </c>
      <c r="O255" s="123">
        <f>IF($B255="","",IFERROR(ROUND(INDEX(账户期初本位,MATCH($B255,账户名,0))+SUMIFS($M$6:M255,$B$6:B255,$B255),2),""))</f>
        <v>15892440.67</v>
      </c>
      <c r="P255" s="117" t="s">
        <v>48</v>
      </c>
      <c r="Q255" s="115"/>
      <c r="R255" s="115"/>
      <c r="S255" s="124" t="str">
        <f>IF($B255="","",IF(ISNA(MATCH($B255,账户名,0)),"※这个账户不在【参数设置】的账户档案里",IF($A255="","※没填日期，这一笔不会进任何月份的报表",IF(OR($A255&lt;起始月份,$A255&gt;EOMONTH(起始月份,15)),"△不在本账期（"&amp;TEXT(起始月份,"yyyy-mm")&amp;" ~ "&amp;TEXT(EOMONTH(起始月份,15),"yyyy-mm")&amp;"）内，报表里看不到",IF(AND($H255&lt;&gt;"",$I255&lt;&gt;""),"※收入和支出不能同时填",IF(AND(N($H255)=0,N($I255)=0),IF(ISNUMBER(SEARCH("【待补】",$R255&amp;"")),"△源数据不全（源表缺金额），请补充","※收入和支出都没填"),IF($E255="","※没填收支类别，分类报表会漏掉这一笔",IF(ISNA(MATCH($E255,类别表,0)),"※收支类别不在【参数设置】的清单里",IF($K255="","△"&amp;$D255&amp;" 还没填汇率，去【月度汇率】补上就自动算了",IF(ISNUMBER(SEARCH("【待补】",$R255&amp;"")),"△源数据不全（源表缺摘要或用途），请补充",IF(AND($F255="内部转账",$Q255=""),"△内部转账建议在「往来单位」写上对方账户",IF($N255&lt;0,"△这一笔之后该账户余额成负数了，核一下",""))))))))))))</f>
        <v/>
      </c>
    </row>
    <row r="256" ht="33" spans="1:19">
      <c r="A256" s="114">
        <v>45898</v>
      </c>
      <c r="B256" s="115" t="s">
        <v>34</v>
      </c>
      <c r="C256" s="116" t="str">
        <f>IF($B256="","",IFERROR(INDEX(账户银行,MATCH($B256,账户名,0)),""))</f>
        <v>现金</v>
      </c>
      <c r="D256" s="116" t="str">
        <f>IF($B256="","",IFERROR(INDEX(账户币种,MATCH($B256,账户名,0)),""))</f>
        <v>UZS</v>
      </c>
      <c r="E256" s="117" t="s">
        <v>38</v>
      </c>
      <c r="F256" s="116" t="str">
        <f>IF($E256="","",IFERROR(INDEX(类别属性,MATCH($E256,类别表,0)),""))</f>
        <v>支出</v>
      </c>
      <c r="G256" s="118" t="s">
        <v>305</v>
      </c>
      <c r="H256" s="119"/>
      <c r="I256" s="119">
        <v>80000</v>
      </c>
      <c r="J256" s="120"/>
      <c r="K256" s="125">
        <f>IF(OR($A256="",$B256=""),"",IF($J256&lt;&gt;"",$J256,IF($D256=本位币,1,IFERROR(LOOKUP(2,1/((汇率月份&lt;=$A256)*(INDEX(记账汇率区,0,MATCH($D256,汇率币种头,0))&lt;&gt;"")),INDEX(记账汇率区,0,MATCH($D256,汇率币种头,0))),""))))</f>
        <v>1</v>
      </c>
      <c r="L256" s="123">
        <f t="shared" si="6"/>
        <v>-80000</v>
      </c>
      <c r="M256" s="123">
        <f t="shared" si="7"/>
        <v>-80000</v>
      </c>
      <c r="N256" s="123">
        <f>IF($B256="","",ROUND(SUMIF(账户名,$B256,账户期初)+SUMIFS($L$6:L256,$B$6:B256,$B256),2))</f>
        <v>15812440.67</v>
      </c>
      <c r="O256" s="123">
        <f>IF($B256="","",IFERROR(ROUND(INDEX(账户期初本位,MATCH($B256,账户名,0))+SUMIFS($M$6:M256,$B$6:B256,$B256),2),""))</f>
        <v>15812440.67</v>
      </c>
      <c r="P256" s="117" t="s">
        <v>26</v>
      </c>
      <c r="Q256" s="115"/>
      <c r="R256" s="115"/>
      <c r="S256" s="124" t="str">
        <f>IF($B256="","",IF(ISNA(MATCH($B256,账户名,0)),"※这个账户不在【参数设置】的账户档案里",IF($A256="","※没填日期，这一笔不会进任何月份的报表",IF(OR($A256&lt;起始月份,$A256&gt;EOMONTH(起始月份,15)),"△不在本账期（"&amp;TEXT(起始月份,"yyyy-mm")&amp;" ~ "&amp;TEXT(EOMONTH(起始月份,15),"yyyy-mm")&amp;"）内，报表里看不到",IF(AND($H256&lt;&gt;"",$I256&lt;&gt;""),"※收入和支出不能同时填",IF(AND(N($H256)=0,N($I256)=0),IF(ISNUMBER(SEARCH("【待补】",$R256&amp;"")),"△源数据不全（源表缺金额），请补充","※收入和支出都没填"),IF($E256="","※没填收支类别，分类报表会漏掉这一笔",IF(ISNA(MATCH($E256,类别表,0)),"※收支类别不在【参数设置】的清单里",IF($K256="","△"&amp;$D256&amp;" 还没填汇率，去【月度汇率】补上就自动算了",IF(ISNUMBER(SEARCH("【待补】",$R256&amp;"")),"△源数据不全（源表缺摘要或用途），请补充",IF(AND($F256="内部转账",$Q256=""),"△内部转账建议在「往来单位」写上对方账户",IF($N256&lt;0,"△这一笔之后该账户余额成负数了，核一下",""))))))))))))</f>
        <v/>
      </c>
    </row>
    <row r="257" ht="33" spans="1:19">
      <c r="A257" s="114">
        <v>45899</v>
      </c>
      <c r="B257" s="115" t="s">
        <v>20</v>
      </c>
      <c r="C257" s="116" t="str">
        <f>IF($B257="","",IFERROR(INDEX(账户银行,MATCH($B257,账户名,0)),""))</f>
        <v>现金</v>
      </c>
      <c r="D257" s="116" t="str">
        <f>IF($B257="","",IFERROR(INDEX(账户币种,MATCH($B257,账户名,0)),""))</f>
        <v>CNY</v>
      </c>
      <c r="E257" s="117" t="s">
        <v>41</v>
      </c>
      <c r="F257" s="116" t="str">
        <f>IF($E257="","",IFERROR(INDEX(类别属性,MATCH($E257,类别表,0)),""))</f>
        <v>内部转账</v>
      </c>
      <c r="G257" s="118" t="s">
        <v>306</v>
      </c>
      <c r="H257" s="119"/>
      <c r="I257" s="119">
        <v>144000</v>
      </c>
      <c r="J257" s="120"/>
      <c r="K257" s="121">
        <f>IF(OR($A257="",$B257=""),"",IF($J257&lt;&gt;"",$J257,IF($D257=本位币,1,IFERROR(LOOKUP(2,1/((汇率月份&lt;=$A257)*(INDEX(记账汇率区,0,MATCH($D257,汇率币种头,0))&lt;&gt;"")),INDEX(记账汇率区,0,MATCH($D257,汇率币种头,0))),""))))</f>
        <v>1735</v>
      </c>
      <c r="L257" s="122">
        <f t="shared" si="6"/>
        <v>-144000</v>
      </c>
      <c r="M257" s="123">
        <f t="shared" si="7"/>
        <v>-249840000</v>
      </c>
      <c r="N257" s="122">
        <f>IF($B257="","",ROUND(SUMIF(账户名,$B257,账户期初)+SUMIFS($L$6:L257,$B$6:B257,$B257),2))</f>
        <v>3187598</v>
      </c>
      <c r="O257" s="123">
        <f>IF($B257="","",IFERROR(ROUND(INDEX(账户期初本位,MATCH($B257,账户名,0))+SUMIFS($M$6:M257,$B$6:B257,$B257),2),""))</f>
        <v>5347842701</v>
      </c>
      <c r="P257" s="117" t="s">
        <v>43</v>
      </c>
      <c r="Q257" s="115"/>
      <c r="R257" s="115"/>
      <c r="S257" s="124" t="str">
        <f>IF($B257="","",IF(ISNA(MATCH($B257,账户名,0)),"※这个账户不在【参数设置】的账户档案里",IF($A257="","※没填日期，这一笔不会进任何月份的报表",IF(OR($A257&lt;起始月份,$A257&gt;EOMONTH(起始月份,15)),"△不在本账期（"&amp;TEXT(起始月份,"yyyy-mm")&amp;" ~ "&amp;TEXT(EOMONTH(起始月份,15),"yyyy-mm")&amp;"）内，报表里看不到",IF(AND($H257&lt;&gt;"",$I257&lt;&gt;""),"※收入和支出不能同时填",IF(AND(N($H257)=0,N($I257)=0),IF(ISNUMBER(SEARCH("【待补】",$R257&amp;"")),"△源数据不全（源表缺金额），请补充","※收入和支出都没填"),IF($E257="","※没填收支类别，分类报表会漏掉这一笔",IF(ISNA(MATCH($E257,类别表,0)),"※收支类别不在【参数设置】的清单里",IF($K257="","△"&amp;$D257&amp;" 还没填汇率，去【月度汇率】补上就自动算了",IF(ISNUMBER(SEARCH("【待补】",$R257&amp;"")),"△源数据不全（源表缺摘要或用途），请补充",IF(AND($F257="内部转账",$Q257=""),"△内部转账建议在「往来单位」写上对方账户",IF($N257&lt;0,"△这一笔之后该账户余额成负数了，核一下",""))))))))))))</f>
        <v>△内部转账建议在「往来单位」写上对方账户</v>
      </c>
    </row>
    <row r="258" ht="33" spans="1:19">
      <c r="A258" s="114">
        <v>45899</v>
      </c>
      <c r="B258" s="115" t="s">
        <v>20</v>
      </c>
      <c r="C258" s="116" t="str">
        <f>IF($B258="","",IFERROR(INDEX(账户银行,MATCH($B258,账户名,0)),""))</f>
        <v>现金</v>
      </c>
      <c r="D258" s="116" t="str">
        <f>IF($B258="","",IFERROR(INDEX(账户币种,MATCH($B258,账户名,0)),""))</f>
        <v>CNY</v>
      </c>
      <c r="E258" s="117" t="s">
        <v>41</v>
      </c>
      <c r="F258" s="116" t="str">
        <f>IF($E258="","",IFERROR(INDEX(类别属性,MATCH($E258,类别表,0)),""))</f>
        <v>内部转账</v>
      </c>
      <c r="G258" s="118" t="s">
        <v>307</v>
      </c>
      <c r="H258" s="119"/>
      <c r="I258" s="119">
        <v>58139</v>
      </c>
      <c r="J258" s="120"/>
      <c r="K258" s="121">
        <f>IF(OR($A258="",$B258=""),"",IF($J258&lt;&gt;"",$J258,IF($D258=本位币,1,IFERROR(LOOKUP(2,1/((汇率月份&lt;=$A258)*(INDEX(记账汇率区,0,MATCH($D258,汇率币种头,0))&lt;&gt;"")),INDEX(记账汇率区,0,MATCH($D258,汇率币种头,0))),""))))</f>
        <v>1735</v>
      </c>
      <c r="L258" s="122">
        <f t="shared" si="6"/>
        <v>-58139</v>
      </c>
      <c r="M258" s="123">
        <f t="shared" si="7"/>
        <v>-100871165</v>
      </c>
      <c r="N258" s="122">
        <f>IF($B258="","",ROUND(SUMIF(账户名,$B258,账户期初)+SUMIFS($L$6:L258,$B$6:B258,$B258),2))</f>
        <v>3129459</v>
      </c>
      <c r="O258" s="123">
        <f>IF($B258="","",IFERROR(ROUND(INDEX(账户期初本位,MATCH($B258,账户名,0))+SUMIFS($M$6:M258,$B$6:B258,$B258),2),""))</f>
        <v>5246971536</v>
      </c>
      <c r="P258" s="117" t="s">
        <v>43</v>
      </c>
      <c r="Q258" s="115"/>
      <c r="R258" s="115"/>
      <c r="S258" s="124" t="str">
        <f>IF($B258="","",IF(ISNA(MATCH($B258,账户名,0)),"※这个账户不在【参数设置】的账户档案里",IF($A258="","※没填日期，这一笔不会进任何月份的报表",IF(OR($A258&lt;起始月份,$A258&gt;EOMONTH(起始月份,15)),"△不在本账期（"&amp;TEXT(起始月份,"yyyy-mm")&amp;" ~ "&amp;TEXT(EOMONTH(起始月份,15),"yyyy-mm")&amp;"）内，报表里看不到",IF(AND($H258&lt;&gt;"",$I258&lt;&gt;""),"※收入和支出不能同时填",IF(AND(N($H258)=0,N($I258)=0),IF(ISNUMBER(SEARCH("【待补】",$R258&amp;"")),"△源数据不全（源表缺金额），请补充","※收入和支出都没填"),IF($E258="","※没填收支类别，分类报表会漏掉这一笔",IF(ISNA(MATCH($E258,类别表,0)),"※收支类别不在【参数设置】的清单里",IF($K258="","△"&amp;$D258&amp;" 还没填汇率，去【月度汇率】补上就自动算了",IF(ISNUMBER(SEARCH("【待补】",$R258&amp;"")),"△源数据不全（源表缺摘要或用途），请补充",IF(AND($F258="内部转账",$Q258=""),"△内部转账建议在「往来单位」写上对方账户",IF($N258&lt;0,"△这一笔之后该账户余额成负数了，核一下",""))))))))))))</f>
        <v>△内部转账建议在「往来单位」写上对方账户</v>
      </c>
    </row>
    <row r="259" ht="33" spans="1:19">
      <c r="A259" s="114">
        <v>45899</v>
      </c>
      <c r="B259" s="115" t="s">
        <v>30</v>
      </c>
      <c r="C259" s="116" t="str">
        <f>IF($B259="","",IFERROR(INDEX(账户银行,MATCH($B259,账户名,0)),""))</f>
        <v>现金</v>
      </c>
      <c r="D259" s="116" t="str">
        <f>IF($B259="","",IFERROR(INDEX(账户币种,MATCH($B259,账户名,0)),""))</f>
        <v>USD</v>
      </c>
      <c r="E259" s="117" t="s">
        <v>41</v>
      </c>
      <c r="F259" s="116" t="str">
        <f>IF($E259="","",IFERROR(INDEX(类别属性,MATCH($E259,类别表,0)),""))</f>
        <v>内部转账</v>
      </c>
      <c r="G259" s="118" t="s">
        <v>308</v>
      </c>
      <c r="H259" s="119">
        <v>20000</v>
      </c>
      <c r="I259" s="119"/>
      <c r="J259" s="120"/>
      <c r="K259" s="125">
        <f>IF(OR($A259="",$B259=""),"",IF($J259&lt;&gt;"",$J259,IF($D259=本位币,1,IFERROR(LOOKUP(2,1/((汇率月份&lt;=$A259)*(INDEX(记账汇率区,0,MATCH($D259,汇率币种头,0))&lt;&gt;"")),INDEX(记账汇率区,0,MATCH($D259,汇率币种头,0))),""))))</f>
        <v>12450</v>
      </c>
      <c r="L259" s="123">
        <f t="shared" si="6"/>
        <v>20000</v>
      </c>
      <c r="M259" s="123">
        <f t="shared" si="7"/>
        <v>249000000</v>
      </c>
      <c r="N259" s="123">
        <f>IF($B259="","",ROUND(SUMIF(账户名,$B259,账户期初)+SUMIFS($L$6:L259,$B$6:B259,$B259),2))</f>
        <v>3400</v>
      </c>
      <c r="O259" s="123">
        <f>IF($B259="","",IFERROR(ROUND(INDEX(账户期初本位,MATCH($B259,账户名,0))+SUMIFS($M$6:M259,$B$6:B259,$B259),2),""))</f>
        <v>42330000</v>
      </c>
      <c r="P259" s="117" t="s">
        <v>43</v>
      </c>
      <c r="Q259" s="115"/>
      <c r="R259" s="115"/>
      <c r="S259" s="124" t="str">
        <f>IF($B259="","",IF(ISNA(MATCH($B259,账户名,0)),"※这个账户不在【参数设置】的账户档案里",IF($A259="","※没填日期，这一笔不会进任何月份的报表",IF(OR($A259&lt;起始月份,$A259&gt;EOMONTH(起始月份,15)),"△不在本账期（"&amp;TEXT(起始月份,"yyyy-mm")&amp;" ~ "&amp;TEXT(EOMONTH(起始月份,15),"yyyy-mm")&amp;"）内，报表里看不到",IF(AND($H259&lt;&gt;"",$I259&lt;&gt;""),"※收入和支出不能同时填",IF(AND(N($H259)=0,N($I259)=0),IF(ISNUMBER(SEARCH("【待补】",$R259&amp;"")),"△源数据不全（源表缺金额），请补充","※收入和支出都没填"),IF($E259="","※没填收支类别，分类报表会漏掉这一笔",IF(ISNA(MATCH($E259,类别表,0)),"※收支类别不在【参数设置】的清单里",IF($K259="","△"&amp;$D259&amp;" 还没填汇率，去【月度汇率】补上就自动算了",IF(ISNUMBER(SEARCH("【待补】",$R259&amp;"")),"△源数据不全（源表缺摘要或用途），请补充",IF(AND($F259="内部转账",$Q259=""),"△内部转账建议在「往来单位」写上对方账户",IF($N259&lt;0,"△这一笔之后该账户余额成负数了，核一下",""))))))))))))</f>
        <v>△内部转账建议在「往来单位」写上对方账户</v>
      </c>
    </row>
    <row r="260" ht="33" spans="1:19">
      <c r="A260" s="114">
        <v>45899</v>
      </c>
      <c r="B260" s="115" t="s">
        <v>34</v>
      </c>
      <c r="C260" s="116" t="str">
        <f>IF($B260="","",IFERROR(INDEX(账户银行,MATCH($B260,账户名,0)),""))</f>
        <v>现金</v>
      </c>
      <c r="D260" s="116" t="str">
        <f>IF($B260="","",IFERROR(INDEX(账户币种,MATCH($B260,账户名,0)),""))</f>
        <v>UZS</v>
      </c>
      <c r="E260" s="117" t="s">
        <v>41</v>
      </c>
      <c r="F260" s="116" t="str">
        <f>IF($E260="","",IFERROR(INDEX(类别属性,MATCH($E260,类别表,0)),""))</f>
        <v>内部转账</v>
      </c>
      <c r="G260" s="118" t="s">
        <v>307</v>
      </c>
      <c r="H260" s="119">
        <v>100000000</v>
      </c>
      <c r="I260" s="119"/>
      <c r="J260" s="120"/>
      <c r="K260" s="125">
        <f>IF(OR($A260="",$B260=""),"",IF($J260&lt;&gt;"",$J260,IF($D260=本位币,1,IFERROR(LOOKUP(2,1/((汇率月份&lt;=$A260)*(INDEX(记账汇率区,0,MATCH($D260,汇率币种头,0))&lt;&gt;"")),INDEX(记账汇率区,0,MATCH($D260,汇率币种头,0))),""))))</f>
        <v>1</v>
      </c>
      <c r="L260" s="123">
        <f t="shared" si="6"/>
        <v>100000000</v>
      </c>
      <c r="M260" s="123">
        <f t="shared" si="7"/>
        <v>100000000</v>
      </c>
      <c r="N260" s="123">
        <f>IF($B260="","",ROUND(SUMIF(账户名,$B260,账户期初)+SUMIFS($L$6:L260,$B$6:B260,$B260),2))</f>
        <v>115812440.67</v>
      </c>
      <c r="O260" s="123">
        <f>IF($B260="","",IFERROR(ROUND(INDEX(账户期初本位,MATCH($B260,账户名,0))+SUMIFS($M$6:M260,$B$6:B260,$B260),2),""))</f>
        <v>115812440.67</v>
      </c>
      <c r="P260" s="117" t="s">
        <v>43</v>
      </c>
      <c r="Q260" s="115"/>
      <c r="R260" s="115"/>
      <c r="S260" s="124" t="str">
        <f>IF($B260="","",IF(ISNA(MATCH($B260,账户名,0)),"※这个账户不在【参数设置】的账户档案里",IF($A260="","※没填日期，这一笔不会进任何月份的报表",IF(OR($A260&lt;起始月份,$A260&gt;EOMONTH(起始月份,15)),"△不在本账期（"&amp;TEXT(起始月份,"yyyy-mm")&amp;" ~ "&amp;TEXT(EOMONTH(起始月份,15),"yyyy-mm")&amp;"）内，报表里看不到",IF(AND($H260&lt;&gt;"",$I260&lt;&gt;""),"※收入和支出不能同时填",IF(AND(N($H260)=0,N($I260)=0),IF(ISNUMBER(SEARCH("【待补】",$R260&amp;"")),"△源数据不全（源表缺金额），请补充","※收入和支出都没填"),IF($E260="","※没填收支类别，分类报表会漏掉这一笔",IF(ISNA(MATCH($E260,类别表,0)),"※收支类别不在【参数设置】的清单里",IF($K260="","△"&amp;$D260&amp;" 还没填汇率，去【月度汇率】补上就自动算了",IF(ISNUMBER(SEARCH("【待补】",$R260&amp;"")),"△源数据不全（源表缺摘要或用途），请补充",IF(AND($F260="内部转账",$Q260=""),"△内部转账建议在「往来单位」写上对方账户",IF($N260&lt;0,"△这一笔之后该账户余额成负数了，核一下",""))))))))))))</f>
        <v>△内部转账建议在「往来单位」写上对方账户</v>
      </c>
    </row>
    <row r="261" ht="33" spans="1:19">
      <c r="A261" s="114">
        <v>45899</v>
      </c>
      <c r="B261" s="115" t="s">
        <v>34</v>
      </c>
      <c r="C261" s="116" t="str">
        <f>IF($B261="","",IFERROR(INDEX(账户银行,MATCH($B261,账户名,0)),""))</f>
        <v>现金</v>
      </c>
      <c r="D261" s="116" t="str">
        <f>IF($B261="","",IFERROR(INDEX(账户币种,MATCH($B261,账户名,0)),""))</f>
        <v>UZS</v>
      </c>
      <c r="E261" s="117" t="s">
        <v>44</v>
      </c>
      <c r="F261" s="116" t="str">
        <f>IF($E261="","",IFERROR(INDEX(类别属性,MATCH($E261,类别表,0)),""))</f>
        <v>支出</v>
      </c>
      <c r="G261" s="118" t="s">
        <v>309</v>
      </c>
      <c r="H261" s="119"/>
      <c r="I261" s="119">
        <v>357000</v>
      </c>
      <c r="J261" s="120"/>
      <c r="K261" s="125">
        <f>IF(OR($A261="",$B261=""),"",IF($J261&lt;&gt;"",$J261,IF($D261=本位币,1,IFERROR(LOOKUP(2,1/((汇率月份&lt;=$A261)*(INDEX(记账汇率区,0,MATCH($D261,汇率币种头,0))&lt;&gt;"")),INDEX(记账汇率区,0,MATCH($D261,汇率币种头,0))),""))))</f>
        <v>1</v>
      </c>
      <c r="L261" s="123">
        <f t="shared" si="6"/>
        <v>-357000</v>
      </c>
      <c r="M261" s="123">
        <f t="shared" si="7"/>
        <v>-357000</v>
      </c>
      <c r="N261" s="123">
        <f>IF($B261="","",ROUND(SUMIF(账户名,$B261,账户期初)+SUMIFS($L$6:L261,$B$6:B261,$B261),2))</f>
        <v>115455440.67</v>
      </c>
      <c r="O261" s="123">
        <f>IF($B261="","",IFERROR(ROUND(INDEX(账户期初本位,MATCH($B261,账户名,0))+SUMIFS($M$6:M261,$B$6:B261,$B261),2),""))</f>
        <v>115455440.67</v>
      </c>
      <c r="P261" s="117" t="s">
        <v>26</v>
      </c>
      <c r="Q261" s="115"/>
      <c r="R261" s="115"/>
      <c r="S261" s="124" t="str">
        <f>IF($B261="","",IF(ISNA(MATCH($B261,账户名,0)),"※这个账户不在【参数设置】的账户档案里",IF($A261="","※没填日期，这一笔不会进任何月份的报表",IF(OR($A261&lt;起始月份,$A261&gt;EOMONTH(起始月份,15)),"△不在本账期（"&amp;TEXT(起始月份,"yyyy-mm")&amp;" ~ "&amp;TEXT(EOMONTH(起始月份,15),"yyyy-mm")&amp;"）内，报表里看不到",IF(AND($H261&lt;&gt;"",$I261&lt;&gt;""),"※收入和支出不能同时填",IF(AND(N($H261)=0,N($I261)=0),IF(ISNUMBER(SEARCH("【待补】",$R261&amp;"")),"△源数据不全（源表缺金额），请补充","※收入和支出都没填"),IF($E261="","※没填收支类别，分类报表会漏掉这一笔",IF(ISNA(MATCH($E261,类别表,0)),"※收支类别不在【参数设置】的清单里",IF($K261="","△"&amp;$D261&amp;" 还没填汇率，去【月度汇率】补上就自动算了",IF(ISNUMBER(SEARCH("【待补】",$R261&amp;"")),"△源数据不全（源表缺摘要或用途），请补充",IF(AND($F261="内部转账",$Q261=""),"△内部转账建议在「往来单位」写上对方账户",IF($N261&lt;0,"△这一笔之后该账户余额成负数了，核一下",""))))))))))))</f>
        <v/>
      </c>
    </row>
    <row r="262" ht="49.5" spans="1:19">
      <c r="A262" s="114">
        <v>45899</v>
      </c>
      <c r="B262" s="115" t="s">
        <v>34</v>
      </c>
      <c r="C262" s="116" t="str">
        <f>IF($B262="","",IFERROR(INDEX(账户银行,MATCH($B262,账户名,0)),""))</f>
        <v>现金</v>
      </c>
      <c r="D262" s="116" t="str">
        <f>IF($B262="","",IFERROR(INDEX(账户币种,MATCH($B262,账户名,0)),""))</f>
        <v>UZS</v>
      </c>
      <c r="E262" s="117" t="s">
        <v>38</v>
      </c>
      <c r="F262" s="116" t="str">
        <f>IF($E262="","",IFERROR(INDEX(类别属性,MATCH($E262,类别表,0)),""))</f>
        <v>支出</v>
      </c>
      <c r="G262" s="118" t="s">
        <v>310</v>
      </c>
      <c r="H262" s="119"/>
      <c r="I262" s="119">
        <v>1048000</v>
      </c>
      <c r="J262" s="120"/>
      <c r="K262" s="125">
        <f>IF(OR($A262="",$B262=""),"",IF($J262&lt;&gt;"",$J262,IF($D262=本位币,1,IFERROR(LOOKUP(2,1/((汇率月份&lt;=$A262)*(INDEX(记账汇率区,0,MATCH($D262,汇率币种头,0))&lt;&gt;"")),INDEX(记账汇率区,0,MATCH($D262,汇率币种头,0))),""))))</f>
        <v>1</v>
      </c>
      <c r="L262" s="123">
        <f t="shared" ref="L262:L325" si="8">IF(AND($H262="",$I262=""),"",ROUND(N($H262)-N($I262),2))</f>
        <v>-1048000</v>
      </c>
      <c r="M262" s="123">
        <f t="shared" ref="M262:M325" si="9">IF(OR($L262="",$K262=""),"",ROUND($L262*$K262,2))</f>
        <v>-1048000</v>
      </c>
      <c r="N262" s="123">
        <f>IF($B262="","",ROUND(SUMIF(账户名,$B262,账户期初)+SUMIFS($L$6:L262,$B$6:B262,$B262),2))</f>
        <v>114407440.67</v>
      </c>
      <c r="O262" s="123">
        <f>IF($B262="","",IFERROR(ROUND(INDEX(账户期初本位,MATCH($B262,账户名,0))+SUMIFS($M$6:M262,$B$6:B262,$B262),2),""))</f>
        <v>114407440.67</v>
      </c>
      <c r="P262" s="117" t="s">
        <v>26</v>
      </c>
      <c r="Q262" s="115"/>
      <c r="R262" s="115"/>
      <c r="S262" s="124" t="str">
        <f>IF($B262="","",IF(ISNA(MATCH($B262,账户名,0)),"※这个账户不在【参数设置】的账户档案里",IF($A262="","※没填日期，这一笔不会进任何月份的报表",IF(OR($A262&lt;起始月份,$A262&gt;EOMONTH(起始月份,15)),"△不在本账期（"&amp;TEXT(起始月份,"yyyy-mm")&amp;" ~ "&amp;TEXT(EOMONTH(起始月份,15),"yyyy-mm")&amp;"）内，报表里看不到",IF(AND($H262&lt;&gt;"",$I262&lt;&gt;""),"※收入和支出不能同时填",IF(AND(N($H262)=0,N($I262)=0),IF(ISNUMBER(SEARCH("【待补】",$R262&amp;"")),"△源数据不全（源表缺金额），请补充","※收入和支出都没填"),IF($E262="","※没填收支类别，分类报表会漏掉这一笔",IF(ISNA(MATCH($E262,类别表,0)),"※收支类别不在【参数设置】的清单里",IF($K262="","△"&amp;$D262&amp;" 还没填汇率，去【月度汇率】补上就自动算了",IF(ISNUMBER(SEARCH("【待补】",$R262&amp;"")),"△源数据不全（源表缺摘要或用途），请补充",IF(AND($F262="内部转账",$Q262=""),"△内部转账建议在「往来单位」写上对方账户",IF($N262&lt;0,"△这一笔之后该账户余额成负数了，核一下",""))))))))))))</f>
        <v/>
      </c>
    </row>
    <row r="263" ht="16.5" spans="1:19">
      <c r="A263" s="114">
        <v>45900</v>
      </c>
      <c r="B263" s="115" t="s">
        <v>34</v>
      </c>
      <c r="C263" s="116" t="str">
        <f>IF($B263="","",IFERROR(INDEX(账户银行,MATCH($B263,账户名,0)),""))</f>
        <v>现金</v>
      </c>
      <c r="D263" s="116" t="str">
        <f>IF($B263="","",IFERROR(INDEX(账户币种,MATCH($B263,账户名,0)),""))</f>
        <v>UZS</v>
      </c>
      <c r="E263" s="117" t="s">
        <v>44</v>
      </c>
      <c r="F263" s="116" t="str">
        <f>IF($E263="","",IFERROR(INDEX(类别属性,MATCH($E263,类别表,0)),""))</f>
        <v>支出</v>
      </c>
      <c r="G263" s="118" t="s">
        <v>311</v>
      </c>
      <c r="H263" s="119"/>
      <c r="I263" s="119">
        <v>70000</v>
      </c>
      <c r="J263" s="120"/>
      <c r="K263" s="125">
        <f>IF(OR($A263="",$B263=""),"",IF($J263&lt;&gt;"",$J263,IF($D263=本位币,1,IFERROR(LOOKUP(2,1/((汇率月份&lt;=$A263)*(INDEX(记账汇率区,0,MATCH($D263,汇率币种头,0))&lt;&gt;"")),INDEX(记账汇率区,0,MATCH($D263,汇率币种头,0))),""))))</f>
        <v>1</v>
      </c>
      <c r="L263" s="123">
        <f t="shared" si="8"/>
        <v>-70000</v>
      </c>
      <c r="M263" s="123">
        <f t="shared" si="9"/>
        <v>-70000</v>
      </c>
      <c r="N263" s="123">
        <f>IF($B263="","",ROUND(SUMIF(账户名,$B263,账户期初)+SUMIFS($L$6:L263,$B$6:B263,$B263),2))</f>
        <v>114337440.67</v>
      </c>
      <c r="O263" s="123">
        <f>IF($B263="","",IFERROR(ROUND(INDEX(账户期初本位,MATCH($B263,账户名,0))+SUMIFS($M$6:M263,$B$6:B263,$B263),2),""))</f>
        <v>114337440.67</v>
      </c>
      <c r="P263" s="117" t="s">
        <v>26</v>
      </c>
      <c r="Q263" s="115"/>
      <c r="R263" s="115"/>
      <c r="S263" s="124" t="str">
        <f>IF($B263="","",IF(ISNA(MATCH($B263,账户名,0)),"※这个账户不在【参数设置】的账户档案里",IF($A263="","※没填日期，这一笔不会进任何月份的报表",IF(OR($A263&lt;起始月份,$A263&gt;EOMONTH(起始月份,15)),"△不在本账期（"&amp;TEXT(起始月份,"yyyy-mm")&amp;" ~ "&amp;TEXT(EOMONTH(起始月份,15),"yyyy-mm")&amp;"）内，报表里看不到",IF(AND($H263&lt;&gt;"",$I263&lt;&gt;""),"※收入和支出不能同时填",IF(AND(N($H263)=0,N($I263)=0),IF(ISNUMBER(SEARCH("【待补】",$R263&amp;"")),"△源数据不全（源表缺金额），请补充","※收入和支出都没填"),IF($E263="","※没填收支类别，分类报表会漏掉这一笔",IF(ISNA(MATCH($E263,类别表,0)),"※收支类别不在【参数设置】的清单里",IF($K263="","△"&amp;$D263&amp;" 还没填汇率，去【月度汇率】补上就自动算了",IF(ISNUMBER(SEARCH("【待补】",$R263&amp;"")),"△源数据不全（源表缺摘要或用途），请补充",IF(AND($F263="内部转账",$Q263=""),"△内部转账建议在「往来单位」写上对方账户",IF($N263&lt;0,"△这一笔之后该账户余额成负数了，核一下",""))))))))))))</f>
        <v/>
      </c>
    </row>
    <row r="264" ht="33" spans="1:19">
      <c r="A264" s="114">
        <v>45901</v>
      </c>
      <c r="B264" s="115" t="s">
        <v>20</v>
      </c>
      <c r="C264" s="116" t="str">
        <f>IF($B264="","",IFERROR(INDEX(账户银行,MATCH($B264,账户名,0)),""))</f>
        <v>现金</v>
      </c>
      <c r="D264" s="116" t="str">
        <f>IF($B264="","",IFERROR(INDEX(账户币种,MATCH($B264,账户名,0)),""))</f>
        <v>CNY</v>
      </c>
      <c r="E264" s="117" t="s">
        <v>74</v>
      </c>
      <c r="F264" s="116" t="str">
        <f>IF($E264="","",IFERROR(INDEX(类别属性,MATCH($E264,类别表,0)),""))</f>
        <v>收入</v>
      </c>
      <c r="G264" s="118" t="s">
        <v>312</v>
      </c>
      <c r="H264" s="119">
        <v>-100000</v>
      </c>
      <c r="I264" s="119"/>
      <c r="J264" s="120"/>
      <c r="K264" s="121">
        <f>IF(OR($A264="",$B264=""),"",IF($J264&lt;&gt;"",$J264,IF($D264=本位币,1,IFERROR(LOOKUP(2,1/((汇率月份&lt;=$A264)*(INDEX(记账汇率区,0,MATCH($D264,汇率币种头,0))&lt;&gt;"")),INDEX(记账汇率区,0,MATCH($D264,汇率币种头,0))),""))))</f>
        <v>1700</v>
      </c>
      <c r="L264" s="122">
        <f t="shared" si="8"/>
        <v>-100000</v>
      </c>
      <c r="M264" s="123">
        <f t="shared" si="9"/>
        <v>-170000000</v>
      </c>
      <c r="N264" s="122">
        <f>IF($B264="","",ROUND(SUMIF(账户名,$B264,账户期初)+SUMIFS($L$6:L264,$B$6:B264,$B264),2))</f>
        <v>3029459</v>
      </c>
      <c r="O264" s="123">
        <f>IF($B264="","",IFERROR(ROUND(INDEX(账户期初本位,MATCH($B264,账户名,0))+SUMIFS($M$6:M264,$B$6:B264,$B264),2),""))</f>
        <v>5076971536</v>
      </c>
      <c r="P264" s="117" t="s">
        <v>76</v>
      </c>
      <c r="Q264" s="115" t="s">
        <v>313</v>
      </c>
      <c r="R264" s="115"/>
      <c r="S264" s="124" t="str">
        <f>IF($B264="","",IF(ISNA(MATCH($B264,账户名,0)),"※这个账户不在【参数设置】的账户档案里",IF($A264="","※没填日期，这一笔不会进任何月份的报表",IF(OR($A264&lt;起始月份,$A264&gt;EOMONTH(起始月份,15)),"△不在本账期（"&amp;TEXT(起始月份,"yyyy-mm")&amp;" ~ "&amp;TEXT(EOMONTH(起始月份,15),"yyyy-mm")&amp;"）内，报表里看不到",IF(AND($H264&lt;&gt;"",$I264&lt;&gt;""),"※收入和支出不能同时填",IF(AND(N($H264)=0,N($I264)=0),IF(ISNUMBER(SEARCH("【待补】",$R264&amp;"")),"△源数据不全（源表缺金额），请补充","※收入和支出都没填"),IF($E264="","※没填收支类别，分类报表会漏掉这一笔",IF(ISNA(MATCH($E264,类别表,0)),"※收支类别不在【参数设置】的清单里",IF($K264="","△"&amp;$D264&amp;" 还没填汇率，去【月度汇率】补上就自动算了",IF(ISNUMBER(SEARCH("【待补】",$R264&amp;"")),"△源数据不全（源表缺摘要或用途），请补充",IF(AND($F264="内部转账",$Q264=""),"△内部转账建议在「往来单位」写上对方账户",IF($N264&lt;0,"△这一笔之后该账户余额成负数了，核一下",""))))))))))))</f>
        <v/>
      </c>
    </row>
    <row r="265" ht="33" spans="1:19">
      <c r="A265" s="114">
        <v>45901</v>
      </c>
      <c r="B265" s="115" t="s">
        <v>34</v>
      </c>
      <c r="C265" s="116" t="str">
        <f>IF($B265="","",IFERROR(INDEX(账户银行,MATCH($B265,账户名,0)),""))</f>
        <v>现金</v>
      </c>
      <c r="D265" s="116" t="str">
        <f>IF($B265="","",IFERROR(INDEX(账户币种,MATCH($B265,账户名,0)),""))</f>
        <v>UZS</v>
      </c>
      <c r="E265" s="117" t="s">
        <v>84</v>
      </c>
      <c r="F265" s="116" t="str">
        <f>IF($E265="","",IFERROR(INDEX(类别属性,MATCH($E265,类别表,0)),""))</f>
        <v>支出</v>
      </c>
      <c r="G265" s="118" t="s">
        <v>314</v>
      </c>
      <c r="H265" s="119"/>
      <c r="I265" s="119">
        <v>2680000</v>
      </c>
      <c r="J265" s="120"/>
      <c r="K265" s="125">
        <f>IF(OR($A265="",$B265=""),"",IF($J265&lt;&gt;"",$J265,IF($D265=本位币,1,IFERROR(LOOKUP(2,1/((汇率月份&lt;=$A265)*(INDEX(记账汇率区,0,MATCH($D265,汇率币种头,0))&lt;&gt;"")),INDEX(记账汇率区,0,MATCH($D265,汇率币种头,0))),""))))</f>
        <v>1</v>
      </c>
      <c r="L265" s="123">
        <f t="shared" si="8"/>
        <v>-2680000</v>
      </c>
      <c r="M265" s="123">
        <f t="shared" si="9"/>
        <v>-2680000</v>
      </c>
      <c r="N265" s="123">
        <f>IF($B265="","",ROUND(SUMIF(账户名,$B265,账户期初)+SUMIFS($L$6:L265,$B$6:B265,$B265),2))</f>
        <v>111657440.67</v>
      </c>
      <c r="O265" s="123">
        <f>IF($B265="","",IFERROR(ROUND(INDEX(账户期初本位,MATCH($B265,账户名,0))+SUMIFS($M$6:M265,$B$6:B265,$B265),2),""))</f>
        <v>111657440.67</v>
      </c>
      <c r="P265" s="117" t="s">
        <v>48</v>
      </c>
      <c r="Q265" s="115"/>
      <c r="R265" s="115"/>
      <c r="S265" s="124" t="str">
        <f>IF($B265="","",IF(ISNA(MATCH($B265,账户名,0)),"※这个账户不在【参数设置】的账户档案里",IF($A265="","※没填日期，这一笔不会进任何月份的报表",IF(OR($A265&lt;起始月份,$A265&gt;EOMONTH(起始月份,15)),"△不在本账期（"&amp;TEXT(起始月份,"yyyy-mm")&amp;" ~ "&amp;TEXT(EOMONTH(起始月份,15),"yyyy-mm")&amp;"）内，报表里看不到",IF(AND($H265&lt;&gt;"",$I265&lt;&gt;""),"※收入和支出不能同时填",IF(AND(N($H265)=0,N($I265)=0),IF(ISNUMBER(SEARCH("【待补】",$R265&amp;"")),"△源数据不全（源表缺金额），请补充","※收入和支出都没填"),IF($E265="","※没填收支类别，分类报表会漏掉这一笔",IF(ISNA(MATCH($E265,类别表,0)),"※收支类别不在【参数设置】的清单里",IF($K265="","△"&amp;$D265&amp;" 还没填汇率，去【月度汇率】补上就自动算了",IF(ISNUMBER(SEARCH("【待补】",$R265&amp;"")),"△源数据不全（源表缺摘要或用途），请补充",IF(AND($F265="内部转账",$Q265=""),"△内部转账建议在「往来单位」写上对方账户",IF($N265&lt;0,"△这一笔之后该账户余额成负数了，核一下",""))))))))))))</f>
        <v/>
      </c>
    </row>
    <row r="266" ht="33" spans="1:19">
      <c r="A266" s="114">
        <v>45901</v>
      </c>
      <c r="B266" s="115" t="s">
        <v>34</v>
      </c>
      <c r="C266" s="116" t="str">
        <f>IF($B266="","",IFERROR(INDEX(账户银行,MATCH($B266,账户名,0)),""))</f>
        <v>现金</v>
      </c>
      <c r="D266" s="116" t="str">
        <f>IF($B266="","",IFERROR(INDEX(账户币种,MATCH($B266,账户名,0)),""))</f>
        <v>UZS</v>
      </c>
      <c r="E266" s="117" t="s">
        <v>38</v>
      </c>
      <c r="F266" s="116" t="str">
        <f>IF($E266="","",IFERROR(INDEX(类别属性,MATCH($E266,类别表,0)),""))</f>
        <v>支出</v>
      </c>
      <c r="G266" s="118" t="s">
        <v>315</v>
      </c>
      <c r="H266" s="119"/>
      <c r="I266" s="119">
        <v>100000</v>
      </c>
      <c r="J266" s="120"/>
      <c r="K266" s="125">
        <f>IF(OR($A266="",$B266=""),"",IF($J266&lt;&gt;"",$J266,IF($D266=本位币,1,IFERROR(LOOKUP(2,1/((汇率月份&lt;=$A266)*(INDEX(记账汇率区,0,MATCH($D266,汇率币种头,0))&lt;&gt;"")),INDEX(记账汇率区,0,MATCH($D266,汇率币种头,0))),""))))</f>
        <v>1</v>
      </c>
      <c r="L266" s="123">
        <f t="shared" si="8"/>
        <v>-100000</v>
      </c>
      <c r="M266" s="123">
        <f t="shared" si="9"/>
        <v>-100000</v>
      </c>
      <c r="N266" s="123">
        <f>IF($B266="","",ROUND(SUMIF(账户名,$B266,账户期初)+SUMIFS($L$6:L266,$B$6:B266,$B266),2))</f>
        <v>111557440.67</v>
      </c>
      <c r="O266" s="123">
        <f>IF($B266="","",IFERROR(ROUND(INDEX(账户期初本位,MATCH($B266,账户名,0))+SUMIFS($M$6:M266,$B$6:B266,$B266),2),""))</f>
        <v>111557440.67</v>
      </c>
      <c r="P266" s="117" t="s">
        <v>26</v>
      </c>
      <c r="Q266" s="115"/>
      <c r="R266" s="115"/>
      <c r="S266" s="124" t="str">
        <f>IF($B266="","",IF(ISNA(MATCH($B266,账户名,0)),"※这个账户不在【参数设置】的账户档案里",IF($A266="","※没填日期，这一笔不会进任何月份的报表",IF(OR($A266&lt;起始月份,$A266&gt;EOMONTH(起始月份,15)),"△不在本账期（"&amp;TEXT(起始月份,"yyyy-mm")&amp;" ~ "&amp;TEXT(EOMONTH(起始月份,15),"yyyy-mm")&amp;"）内，报表里看不到",IF(AND($H266&lt;&gt;"",$I266&lt;&gt;""),"※收入和支出不能同时填",IF(AND(N($H266)=0,N($I266)=0),IF(ISNUMBER(SEARCH("【待补】",$R266&amp;"")),"△源数据不全（源表缺金额），请补充","※收入和支出都没填"),IF($E266="","※没填收支类别，分类报表会漏掉这一笔",IF(ISNA(MATCH($E266,类别表,0)),"※收支类别不在【参数设置】的清单里",IF($K266="","△"&amp;$D266&amp;" 还没填汇率，去【月度汇率】补上就自动算了",IF(ISNUMBER(SEARCH("【待补】",$R266&amp;"")),"△源数据不全（源表缺摘要或用途），请补充",IF(AND($F266="内部转账",$Q266=""),"△内部转账建议在「往来单位」写上对方账户",IF($N266&lt;0,"△这一笔之后该账户余额成负数了，核一下",""))))))))))))</f>
        <v/>
      </c>
    </row>
    <row r="267" ht="16.5" spans="1:19">
      <c r="A267" s="114">
        <v>45901</v>
      </c>
      <c r="B267" s="115" t="s">
        <v>34</v>
      </c>
      <c r="C267" s="116" t="str">
        <f>IF($B267="","",IFERROR(INDEX(账户银行,MATCH($B267,账户名,0)),""))</f>
        <v>现金</v>
      </c>
      <c r="D267" s="116" t="str">
        <f>IF($B267="","",IFERROR(INDEX(账户币种,MATCH($B267,账户名,0)),""))</f>
        <v>UZS</v>
      </c>
      <c r="E267" s="117" t="s">
        <v>24</v>
      </c>
      <c r="F267" s="116" t="str">
        <f>IF($E267="","",IFERROR(INDEX(类别属性,MATCH($E267,类别表,0)),""))</f>
        <v>支出</v>
      </c>
      <c r="G267" s="118" t="s">
        <v>316</v>
      </c>
      <c r="H267" s="119"/>
      <c r="I267" s="119">
        <v>60000</v>
      </c>
      <c r="J267" s="120"/>
      <c r="K267" s="125">
        <f>IF(OR($A267="",$B267=""),"",IF($J267&lt;&gt;"",$J267,IF($D267=本位币,1,IFERROR(LOOKUP(2,1/((汇率月份&lt;=$A267)*(INDEX(记账汇率区,0,MATCH($D267,汇率币种头,0))&lt;&gt;"")),INDEX(记账汇率区,0,MATCH($D267,汇率币种头,0))),""))))</f>
        <v>1</v>
      </c>
      <c r="L267" s="123">
        <f t="shared" si="8"/>
        <v>-60000</v>
      </c>
      <c r="M267" s="123">
        <f t="shared" si="9"/>
        <v>-60000</v>
      </c>
      <c r="N267" s="123">
        <f>IF($B267="","",ROUND(SUMIF(账户名,$B267,账户期初)+SUMIFS($L$6:L267,$B$6:B267,$B267),2))</f>
        <v>111497440.67</v>
      </c>
      <c r="O267" s="123">
        <f>IF($B267="","",IFERROR(ROUND(INDEX(账户期初本位,MATCH($B267,账户名,0))+SUMIFS($M$6:M267,$B$6:B267,$B267),2),""))</f>
        <v>111497440.67</v>
      </c>
      <c r="P267" s="117" t="s">
        <v>26</v>
      </c>
      <c r="Q267" s="115" t="s">
        <v>129</v>
      </c>
      <c r="R267" s="115"/>
      <c r="S267" s="124" t="str">
        <f>IF($B267="","",IF(ISNA(MATCH($B267,账户名,0)),"※这个账户不在【参数设置】的账户档案里",IF($A267="","※没填日期，这一笔不会进任何月份的报表",IF(OR($A267&lt;起始月份,$A267&gt;EOMONTH(起始月份,15)),"△不在本账期（"&amp;TEXT(起始月份,"yyyy-mm")&amp;" ~ "&amp;TEXT(EOMONTH(起始月份,15),"yyyy-mm")&amp;"）内，报表里看不到",IF(AND($H267&lt;&gt;"",$I267&lt;&gt;""),"※收入和支出不能同时填",IF(AND(N($H267)=0,N($I267)=0),IF(ISNUMBER(SEARCH("【待补】",$R267&amp;"")),"△源数据不全（源表缺金额），请补充","※收入和支出都没填"),IF($E267="","※没填收支类别，分类报表会漏掉这一笔",IF(ISNA(MATCH($E267,类别表,0)),"※收支类别不在【参数设置】的清单里",IF($K267="","△"&amp;$D267&amp;" 还没填汇率，去【月度汇率】补上就自动算了",IF(ISNUMBER(SEARCH("【待补】",$R267&amp;"")),"△源数据不全（源表缺摘要或用途），请补充",IF(AND($F267="内部转账",$Q267=""),"△内部转账建议在「往来单位」写上对方账户",IF($N267&lt;0,"△这一笔之后该账户余额成负数了，核一下",""))))))))))))</f>
        <v/>
      </c>
    </row>
    <row r="268" ht="33" spans="1:19">
      <c r="A268" s="114">
        <v>45901</v>
      </c>
      <c r="B268" s="115" t="s">
        <v>34</v>
      </c>
      <c r="C268" s="116" t="str">
        <f>IF($B268="","",IFERROR(INDEX(账户银行,MATCH($B268,账户名,0)),""))</f>
        <v>现金</v>
      </c>
      <c r="D268" s="116" t="str">
        <f>IF($B268="","",IFERROR(INDEX(账户币种,MATCH($B268,账户名,0)),""))</f>
        <v>UZS</v>
      </c>
      <c r="E268" s="117" t="s">
        <v>38</v>
      </c>
      <c r="F268" s="116" t="str">
        <f>IF($E268="","",IFERROR(INDEX(类别属性,MATCH($E268,类别表,0)),""))</f>
        <v>支出</v>
      </c>
      <c r="G268" s="118" t="s">
        <v>317</v>
      </c>
      <c r="H268" s="119"/>
      <c r="I268" s="119">
        <v>2200000</v>
      </c>
      <c r="J268" s="120"/>
      <c r="K268" s="125">
        <f>IF(OR($A268="",$B268=""),"",IF($J268&lt;&gt;"",$J268,IF($D268=本位币,1,IFERROR(LOOKUP(2,1/((汇率月份&lt;=$A268)*(INDEX(记账汇率区,0,MATCH($D268,汇率币种头,0))&lt;&gt;"")),INDEX(记账汇率区,0,MATCH($D268,汇率币种头,0))),""))))</f>
        <v>1</v>
      </c>
      <c r="L268" s="123">
        <f t="shared" si="8"/>
        <v>-2200000</v>
      </c>
      <c r="M268" s="123">
        <f t="shared" si="9"/>
        <v>-2200000</v>
      </c>
      <c r="N268" s="123">
        <f>IF($B268="","",ROUND(SUMIF(账户名,$B268,账户期初)+SUMIFS($L$6:L268,$B$6:B268,$B268),2))</f>
        <v>109297440.67</v>
      </c>
      <c r="O268" s="123">
        <f>IF($B268="","",IFERROR(ROUND(INDEX(账户期初本位,MATCH($B268,账户名,0))+SUMIFS($M$6:M268,$B$6:B268,$B268),2),""))</f>
        <v>109297440.67</v>
      </c>
      <c r="P268" s="117" t="s">
        <v>26</v>
      </c>
      <c r="Q268" s="115"/>
      <c r="R268" s="115"/>
      <c r="S268" s="124" t="str">
        <f>IF($B268="","",IF(ISNA(MATCH($B268,账户名,0)),"※这个账户不在【参数设置】的账户档案里",IF($A268="","※没填日期，这一笔不会进任何月份的报表",IF(OR($A268&lt;起始月份,$A268&gt;EOMONTH(起始月份,15)),"△不在本账期（"&amp;TEXT(起始月份,"yyyy-mm")&amp;" ~ "&amp;TEXT(EOMONTH(起始月份,15),"yyyy-mm")&amp;"）内，报表里看不到",IF(AND($H268&lt;&gt;"",$I268&lt;&gt;""),"※收入和支出不能同时填",IF(AND(N($H268)=0,N($I268)=0),IF(ISNUMBER(SEARCH("【待补】",$R268&amp;"")),"△源数据不全（源表缺金额），请补充","※收入和支出都没填"),IF($E268="","※没填收支类别，分类报表会漏掉这一笔",IF(ISNA(MATCH($E268,类别表,0)),"※收支类别不在【参数设置】的清单里",IF($K268="","△"&amp;$D268&amp;" 还没填汇率，去【月度汇率】补上就自动算了",IF(ISNUMBER(SEARCH("【待补】",$R268&amp;"")),"△源数据不全（源表缺摘要或用途），请补充",IF(AND($F268="内部转账",$Q268=""),"△内部转账建议在「往来单位」写上对方账户",IF($N268&lt;0,"△这一笔之后该账户余额成负数了，核一下",""))))))))))))</f>
        <v/>
      </c>
    </row>
    <row r="269" ht="16.5" spans="1:19">
      <c r="A269" s="114">
        <v>45901</v>
      </c>
      <c r="B269" s="115" t="s">
        <v>34</v>
      </c>
      <c r="C269" s="116" t="str">
        <f>IF($B269="","",IFERROR(INDEX(账户银行,MATCH($B269,账户名,0)),""))</f>
        <v>现金</v>
      </c>
      <c r="D269" s="116" t="str">
        <f>IF($B269="","",IFERROR(INDEX(账户币种,MATCH($B269,账户名,0)),""))</f>
        <v>UZS</v>
      </c>
      <c r="E269" s="117" t="s">
        <v>54</v>
      </c>
      <c r="F269" s="116" t="str">
        <f>IF($E269="","",IFERROR(INDEX(类别属性,MATCH($E269,类别表,0)),""))</f>
        <v>支出</v>
      </c>
      <c r="G269" s="118" t="s">
        <v>318</v>
      </c>
      <c r="H269" s="119"/>
      <c r="I269" s="119">
        <v>50000</v>
      </c>
      <c r="J269" s="120"/>
      <c r="K269" s="125">
        <f>IF(OR($A269="",$B269=""),"",IF($J269&lt;&gt;"",$J269,IF($D269=本位币,1,IFERROR(LOOKUP(2,1/((汇率月份&lt;=$A269)*(INDEX(记账汇率区,0,MATCH($D269,汇率币种头,0))&lt;&gt;"")),INDEX(记账汇率区,0,MATCH($D269,汇率币种头,0))),""))))</f>
        <v>1</v>
      </c>
      <c r="L269" s="123">
        <f t="shared" si="8"/>
        <v>-50000</v>
      </c>
      <c r="M269" s="123">
        <f t="shared" si="9"/>
        <v>-50000</v>
      </c>
      <c r="N269" s="123">
        <f>IF($B269="","",ROUND(SUMIF(账户名,$B269,账户期初)+SUMIFS($L$6:L269,$B$6:B269,$B269),2))</f>
        <v>109247440.67</v>
      </c>
      <c r="O269" s="123">
        <f>IF($B269="","",IFERROR(ROUND(INDEX(账户期初本位,MATCH($B269,账户名,0))+SUMIFS($M$6:M269,$B$6:B269,$B269),2),""))</f>
        <v>109247440.67</v>
      </c>
      <c r="P269" s="117" t="s">
        <v>48</v>
      </c>
      <c r="Q269" s="115"/>
      <c r="R269" s="115"/>
      <c r="S269" s="124" t="str">
        <f>IF($B269="","",IF(ISNA(MATCH($B269,账户名,0)),"※这个账户不在【参数设置】的账户档案里",IF($A269="","※没填日期，这一笔不会进任何月份的报表",IF(OR($A269&lt;起始月份,$A269&gt;EOMONTH(起始月份,15)),"△不在本账期（"&amp;TEXT(起始月份,"yyyy-mm")&amp;" ~ "&amp;TEXT(EOMONTH(起始月份,15),"yyyy-mm")&amp;"）内，报表里看不到",IF(AND($H269&lt;&gt;"",$I269&lt;&gt;""),"※收入和支出不能同时填",IF(AND(N($H269)=0,N($I269)=0),IF(ISNUMBER(SEARCH("【待补】",$R269&amp;"")),"△源数据不全（源表缺金额），请补充","※收入和支出都没填"),IF($E269="","※没填收支类别，分类报表会漏掉这一笔",IF(ISNA(MATCH($E269,类别表,0)),"※收支类别不在【参数设置】的清单里",IF($K269="","△"&amp;$D269&amp;" 还没填汇率，去【月度汇率】补上就自动算了",IF(ISNUMBER(SEARCH("【待补】",$R269&amp;"")),"△源数据不全（源表缺摘要或用途），请补充",IF(AND($F269="内部转账",$Q269=""),"△内部转账建议在「往来单位」写上对方账户",IF($N269&lt;0,"△这一笔之后该账户余额成负数了，核一下",""))))))))))))</f>
        <v/>
      </c>
    </row>
    <row r="270" ht="16.5" spans="1:19">
      <c r="A270" s="114">
        <v>45901</v>
      </c>
      <c r="B270" s="115" t="s">
        <v>34</v>
      </c>
      <c r="C270" s="116" t="str">
        <f>IF($B270="","",IFERROR(INDEX(账户银行,MATCH($B270,账户名,0)),""))</f>
        <v>现金</v>
      </c>
      <c r="D270" s="116" t="str">
        <f>IF($B270="","",IFERROR(INDEX(账户币种,MATCH($B270,账户名,0)),""))</f>
        <v>UZS</v>
      </c>
      <c r="E270" s="117" t="s">
        <v>38</v>
      </c>
      <c r="F270" s="116" t="str">
        <f>IF($E270="","",IFERROR(INDEX(类别属性,MATCH($E270,类别表,0)),""))</f>
        <v>支出</v>
      </c>
      <c r="G270" s="118" t="s">
        <v>319</v>
      </c>
      <c r="H270" s="119"/>
      <c r="I270" s="119">
        <v>200000</v>
      </c>
      <c r="J270" s="120"/>
      <c r="K270" s="125">
        <f>IF(OR($A270="",$B270=""),"",IF($J270&lt;&gt;"",$J270,IF($D270=本位币,1,IFERROR(LOOKUP(2,1/((汇率月份&lt;=$A270)*(INDEX(记账汇率区,0,MATCH($D270,汇率币种头,0))&lt;&gt;"")),INDEX(记账汇率区,0,MATCH($D270,汇率币种头,0))),""))))</f>
        <v>1</v>
      </c>
      <c r="L270" s="123">
        <f t="shared" si="8"/>
        <v>-200000</v>
      </c>
      <c r="M270" s="123">
        <f t="shared" si="9"/>
        <v>-200000</v>
      </c>
      <c r="N270" s="123">
        <f>IF($B270="","",ROUND(SUMIF(账户名,$B270,账户期初)+SUMIFS($L$6:L270,$B$6:B270,$B270),2))</f>
        <v>109047440.67</v>
      </c>
      <c r="O270" s="123">
        <f>IF($B270="","",IFERROR(ROUND(INDEX(账户期初本位,MATCH($B270,账户名,0))+SUMIFS($M$6:M270,$B$6:B270,$B270),2),""))</f>
        <v>109047440.67</v>
      </c>
      <c r="P270" s="117" t="s">
        <v>26</v>
      </c>
      <c r="Q270" s="115"/>
      <c r="R270" s="115"/>
      <c r="S270" s="124" t="str">
        <f>IF($B270="","",IF(ISNA(MATCH($B270,账户名,0)),"※这个账户不在【参数设置】的账户档案里",IF($A270="","※没填日期，这一笔不会进任何月份的报表",IF(OR($A270&lt;起始月份,$A270&gt;EOMONTH(起始月份,15)),"△不在本账期（"&amp;TEXT(起始月份,"yyyy-mm")&amp;" ~ "&amp;TEXT(EOMONTH(起始月份,15),"yyyy-mm")&amp;"）内，报表里看不到",IF(AND($H270&lt;&gt;"",$I270&lt;&gt;""),"※收入和支出不能同时填",IF(AND(N($H270)=0,N($I270)=0),IF(ISNUMBER(SEARCH("【待补】",$R270&amp;"")),"△源数据不全（源表缺金额），请补充","※收入和支出都没填"),IF($E270="","※没填收支类别，分类报表会漏掉这一笔",IF(ISNA(MATCH($E270,类别表,0)),"※收支类别不在【参数设置】的清单里",IF($K270="","△"&amp;$D270&amp;" 还没填汇率，去【月度汇率】补上就自动算了",IF(ISNUMBER(SEARCH("【待补】",$R270&amp;"")),"△源数据不全（源表缺摘要或用途），请补充",IF(AND($F270="内部转账",$Q270=""),"△内部转账建议在「往来单位」写上对方账户",IF($N270&lt;0,"△这一笔之后该账户余额成负数了，核一下",""))))))))))))</f>
        <v/>
      </c>
    </row>
    <row r="271" ht="16.5" spans="1:19">
      <c r="A271" s="114">
        <v>45901</v>
      </c>
      <c r="B271" s="115" t="s">
        <v>34</v>
      </c>
      <c r="C271" s="116" t="str">
        <f>IF($B271="","",IFERROR(INDEX(账户银行,MATCH($B271,账户名,0)),""))</f>
        <v>现金</v>
      </c>
      <c r="D271" s="116" t="str">
        <f>IF($B271="","",IFERROR(INDEX(账户币种,MATCH($B271,账户名,0)),""))</f>
        <v>UZS</v>
      </c>
      <c r="E271" s="117" t="s">
        <v>84</v>
      </c>
      <c r="F271" s="116" t="str">
        <f>IF($E271="","",IFERROR(INDEX(类别属性,MATCH($E271,类别表,0)),""))</f>
        <v>支出</v>
      </c>
      <c r="G271" s="118" t="s">
        <v>320</v>
      </c>
      <c r="H271" s="119"/>
      <c r="I271" s="119">
        <v>3900000</v>
      </c>
      <c r="J271" s="120"/>
      <c r="K271" s="125">
        <f>IF(OR($A271="",$B271=""),"",IF($J271&lt;&gt;"",$J271,IF($D271=本位币,1,IFERROR(LOOKUP(2,1/((汇率月份&lt;=$A271)*(INDEX(记账汇率区,0,MATCH($D271,汇率币种头,0))&lt;&gt;"")),INDEX(记账汇率区,0,MATCH($D271,汇率币种头,0))),""))))</f>
        <v>1</v>
      </c>
      <c r="L271" s="123">
        <f t="shared" si="8"/>
        <v>-3900000</v>
      </c>
      <c r="M271" s="123">
        <f t="shared" si="9"/>
        <v>-3900000</v>
      </c>
      <c r="N271" s="123">
        <f>IF($B271="","",ROUND(SUMIF(账户名,$B271,账户期初)+SUMIFS($L$6:L271,$B$6:B271,$B271),2))</f>
        <v>105147440.67</v>
      </c>
      <c r="O271" s="123">
        <f>IF($B271="","",IFERROR(ROUND(INDEX(账户期初本位,MATCH($B271,账户名,0))+SUMIFS($M$6:M271,$B$6:B271,$B271),2),""))</f>
        <v>105147440.67</v>
      </c>
      <c r="P271" s="117" t="s">
        <v>48</v>
      </c>
      <c r="Q271" s="115"/>
      <c r="R271" s="115"/>
      <c r="S271" s="124" t="str">
        <f>IF($B271="","",IF(ISNA(MATCH($B271,账户名,0)),"※这个账户不在【参数设置】的账户档案里",IF($A271="","※没填日期，这一笔不会进任何月份的报表",IF(OR($A271&lt;起始月份,$A271&gt;EOMONTH(起始月份,15)),"△不在本账期（"&amp;TEXT(起始月份,"yyyy-mm")&amp;" ~ "&amp;TEXT(EOMONTH(起始月份,15),"yyyy-mm")&amp;"）内，报表里看不到",IF(AND($H271&lt;&gt;"",$I271&lt;&gt;""),"※收入和支出不能同时填",IF(AND(N($H271)=0,N($I271)=0),IF(ISNUMBER(SEARCH("【待补】",$R271&amp;"")),"△源数据不全（源表缺金额），请补充","※收入和支出都没填"),IF($E271="","※没填收支类别，分类报表会漏掉这一笔",IF(ISNA(MATCH($E271,类别表,0)),"※收支类别不在【参数设置】的清单里",IF($K271="","△"&amp;$D271&amp;" 还没填汇率，去【月度汇率】补上就自动算了",IF(ISNUMBER(SEARCH("【待补】",$R271&amp;"")),"△源数据不全（源表缺摘要或用途），请补充",IF(AND($F271="内部转账",$Q271=""),"△内部转账建议在「往来单位」写上对方账户",IF($N271&lt;0,"△这一笔之后该账户余额成负数了，核一下",""))))))))))))</f>
        <v/>
      </c>
    </row>
    <row r="272" ht="49.5" spans="1:19">
      <c r="A272" s="114">
        <v>45902</v>
      </c>
      <c r="B272" s="115" t="s">
        <v>30</v>
      </c>
      <c r="C272" s="116" t="str">
        <f>IF($B272="","",IFERROR(INDEX(账户银行,MATCH($B272,账户名,0)),""))</f>
        <v>现金</v>
      </c>
      <c r="D272" s="116" t="str">
        <f>IF($B272="","",IFERROR(INDEX(账户币种,MATCH($B272,账户名,0)),""))</f>
        <v>USD</v>
      </c>
      <c r="E272" s="117" t="s">
        <v>114</v>
      </c>
      <c r="F272" s="116" t="str">
        <f>IF($E272="","",IFERROR(INDEX(类别属性,MATCH($E272,类别表,0)),""))</f>
        <v>支出</v>
      </c>
      <c r="G272" s="118" t="s">
        <v>321</v>
      </c>
      <c r="H272" s="119"/>
      <c r="I272" s="119">
        <v>29900</v>
      </c>
      <c r="J272" s="120"/>
      <c r="K272" s="125">
        <f>IF(OR($A272="",$B272=""),"",IF($J272&lt;&gt;"",$J272,IF($D272=本位币,1,IFERROR(LOOKUP(2,1/((汇率月份&lt;=$A272)*(INDEX(记账汇率区,0,MATCH($D272,汇率币种头,0))&lt;&gt;"")),INDEX(记账汇率区,0,MATCH($D272,汇率币种头,0))),""))))</f>
        <v>12162.5</v>
      </c>
      <c r="L272" s="123">
        <f t="shared" si="8"/>
        <v>-29900</v>
      </c>
      <c r="M272" s="123">
        <f t="shared" si="9"/>
        <v>-363658750</v>
      </c>
      <c r="N272" s="123">
        <f>IF($B272="","",ROUND(SUMIF(账户名,$B272,账户期初)+SUMIFS($L$6:L272,$B$6:B272,$B272),2))</f>
        <v>-26500</v>
      </c>
      <c r="O272" s="123">
        <f>IF($B272="","",IFERROR(ROUND(INDEX(账户期初本位,MATCH($B272,账户名,0))+SUMIFS($M$6:M272,$B$6:B272,$B272),2),""))</f>
        <v>-321328750</v>
      </c>
      <c r="P272" s="117" t="s">
        <v>76</v>
      </c>
      <c r="Q272" s="115" t="s">
        <v>33</v>
      </c>
      <c r="R272" s="115"/>
      <c r="S272" s="124" t="str">
        <f>IF($B272="","",IF(ISNA(MATCH($B272,账户名,0)),"※这个账户不在【参数设置】的账户档案里",IF($A272="","※没填日期，这一笔不会进任何月份的报表",IF(OR($A272&lt;起始月份,$A272&gt;EOMONTH(起始月份,15)),"△不在本账期（"&amp;TEXT(起始月份,"yyyy-mm")&amp;" ~ "&amp;TEXT(EOMONTH(起始月份,15),"yyyy-mm")&amp;"）内，报表里看不到",IF(AND($H272&lt;&gt;"",$I272&lt;&gt;""),"※收入和支出不能同时填",IF(AND(N($H272)=0,N($I272)=0),IF(ISNUMBER(SEARCH("【待补】",$R272&amp;"")),"△源数据不全（源表缺金额），请补充","※收入和支出都没填"),IF($E272="","※没填收支类别，分类报表会漏掉这一笔",IF(ISNA(MATCH($E272,类别表,0)),"※收支类别不在【参数设置】的清单里",IF($K272="","△"&amp;$D272&amp;" 还没填汇率，去【月度汇率】补上就自动算了",IF(ISNUMBER(SEARCH("【待补】",$R272&amp;"")),"△源数据不全（源表缺摘要或用途），请补充",IF(AND($F272="内部转账",$Q272=""),"△内部转账建议在「往来单位」写上对方账户",IF($N272&lt;0,"△这一笔之后该账户余额成负数了，核一下",""))))))))))))</f>
        <v>△这一笔之后该账户余额成负数了，核一下</v>
      </c>
    </row>
    <row r="273" ht="16.5" spans="1:19">
      <c r="A273" s="114">
        <v>45902</v>
      </c>
      <c r="B273" s="115" t="s">
        <v>34</v>
      </c>
      <c r="C273" s="116" t="str">
        <f>IF($B273="","",IFERROR(INDEX(账户银行,MATCH($B273,账户名,0)),""))</f>
        <v>现金</v>
      </c>
      <c r="D273" s="116" t="str">
        <f>IF($B273="","",IFERROR(INDEX(账户币种,MATCH($B273,账户名,0)),""))</f>
        <v>UZS</v>
      </c>
      <c r="E273" s="117" t="s">
        <v>188</v>
      </c>
      <c r="F273" s="116" t="str">
        <f>IF($E273="","",IFERROR(INDEX(类别属性,MATCH($E273,类别表,0)),""))</f>
        <v>支出</v>
      </c>
      <c r="G273" s="118"/>
      <c r="H273" s="119"/>
      <c r="I273" s="119">
        <v>245000</v>
      </c>
      <c r="J273" s="120"/>
      <c r="K273" s="125">
        <f>IF(OR($A273="",$B273=""),"",IF($J273&lt;&gt;"",$J273,IF($D273=本位币,1,IFERROR(LOOKUP(2,1/((汇率月份&lt;=$A273)*(INDEX(记账汇率区,0,MATCH($D273,汇率币种头,0))&lt;&gt;"")),INDEX(记账汇率区,0,MATCH($D273,汇率币种头,0))),""))))</f>
        <v>1</v>
      </c>
      <c r="L273" s="123">
        <f t="shared" si="8"/>
        <v>-245000</v>
      </c>
      <c r="M273" s="123">
        <f t="shared" si="9"/>
        <v>-245000</v>
      </c>
      <c r="N273" s="123">
        <f>IF($B273="","",ROUND(SUMIF(账户名,$B273,账户期初)+SUMIFS($L$6:L273,$B$6:B273,$B273),2))</f>
        <v>104902440.67</v>
      </c>
      <c r="O273" s="123">
        <f>IF($B273="","",IFERROR(ROUND(INDEX(账户期初本位,MATCH($B273,账户名,0))+SUMIFS($M$6:M273,$B$6:B273,$B273),2),""))</f>
        <v>104902440.67</v>
      </c>
      <c r="P273" s="117" t="s">
        <v>26</v>
      </c>
      <c r="Q273" s="115"/>
      <c r="R273" s="115" t="s">
        <v>189</v>
      </c>
      <c r="S273" s="124" t="str">
        <f>IF($B273="","",IF(ISNA(MATCH($B273,账户名,0)),"※这个账户不在【参数设置】的账户档案里",IF($A273="","※没填日期，这一笔不会进任何月份的报表",IF(OR($A273&lt;起始月份,$A273&gt;EOMONTH(起始月份,15)),"△不在本账期（"&amp;TEXT(起始月份,"yyyy-mm")&amp;" ~ "&amp;TEXT(EOMONTH(起始月份,15),"yyyy-mm")&amp;"）内，报表里看不到",IF(AND($H273&lt;&gt;"",$I273&lt;&gt;""),"※收入和支出不能同时填",IF(AND(N($H273)=0,N($I273)=0),IF(ISNUMBER(SEARCH("【待补】",$R273&amp;"")),"△源数据不全（源表缺金额），请补充","※收入和支出都没填"),IF($E273="","※没填收支类别，分类报表会漏掉这一笔",IF(ISNA(MATCH($E273,类别表,0)),"※收支类别不在【参数设置】的清单里",IF($K273="","△"&amp;$D273&amp;" 还没填汇率，去【月度汇率】补上就自动算了",IF(ISNUMBER(SEARCH("【待补】",$R273&amp;"")),"△源数据不全（源表缺摘要或用途），请补充",IF(AND($F273="内部转账",$Q273=""),"△内部转账建议在「往来单位」写上对方账户",IF($N273&lt;0,"△这一笔之后该账户余额成负数了，核一下",""))))))))))))</f>
        <v>△源数据不全（源表缺摘要或用途），请补充</v>
      </c>
    </row>
    <row r="274" ht="16.5" spans="1:19">
      <c r="A274" s="114">
        <v>45902</v>
      </c>
      <c r="B274" s="115" t="s">
        <v>34</v>
      </c>
      <c r="C274" s="116" t="str">
        <f>IF($B274="","",IFERROR(INDEX(账户银行,MATCH($B274,账户名,0)),""))</f>
        <v>现金</v>
      </c>
      <c r="D274" s="116" t="str">
        <f>IF($B274="","",IFERROR(INDEX(账户币种,MATCH($B274,账户名,0)),""))</f>
        <v>UZS</v>
      </c>
      <c r="E274" s="117" t="s">
        <v>80</v>
      </c>
      <c r="F274" s="116" t="str">
        <f>IF($E274="","",IFERROR(INDEX(类别属性,MATCH($E274,类别表,0)),""))</f>
        <v>支出</v>
      </c>
      <c r="G274" s="118" t="s">
        <v>322</v>
      </c>
      <c r="H274" s="119"/>
      <c r="I274" s="119">
        <v>45000</v>
      </c>
      <c r="J274" s="120"/>
      <c r="K274" s="125">
        <f>IF(OR($A274="",$B274=""),"",IF($J274&lt;&gt;"",$J274,IF($D274=本位币,1,IFERROR(LOOKUP(2,1/((汇率月份&lt;=$A274)*(INDEX(记账汇率区,0,MATCH($D274,汇率币种头,0))&lt;&gt;"")),INDEX(记账汇率区,0,MATCH($D274,汇率币种头,0))),""))))</f>
        <v>1</v>
      </c>
      <c r="L274" s="123">
        <f t="shared" si="8"/>
        <v>-45000</v>
      </c>
      <c r="M274" s="123">
        <f t="shared" si="9"/>
        <v>-45000</v>
      </c>
      <c r="N274" s="123">
        <f>IF($B274="","",ROUND(SUMIF(账户名,$B274,账户期初)+SUMIFS($L$6:L274,$B$6:B274,$B274),2))</f>
        <v>104857440.67</v>
      </c>
      <c r="O274" s="123">
        <f>IF($B274="","",IFERROR(ROUND(INDEX(账户期初本位,MATCH($B274,账户名,0))+SUMIFS($M$6:M274,$B$6:B274,$B274),2),""))</f>
        <v>104857440.67</v>
      </c>
      <c r="P274" s="117" t="s">
        <v>26</v>
      </c>
      <c r="Q274" s="115"/>
      <c r="R274" s="115"/>
      <c r="S274" s="124" t="str">
        <f>IF($B274="","",IF(ISNA(MATCH($B274,账户名,0)),"※这个账户不在【参数设置】的账户档案里",IF($A274="","※没填日期，这一笔不会进任何月份的报表",IF(OR($A274&lt;起始月份,$A274&gt;EOMONTH(起始月份,15)),"△不在本账期（"&amp;TEXT(起始月份,"yyyy-mm")&amp;" ~ "&amp;TEXT(EOMONTH(起始月份,15),"yyyy-mm")&amp;"）内，报表里看不到",IF(AND($H274&lt;&gt;"",$I274&lt;&gt;""),"※收入和支出不能同时填",IF(AND(N($H274)=0,N($I274)=0),IF(ISNUMBER(SEARCH("【待补】",$R274&amp;"")),"△源数据不全（源表缺金额），请补充","※收入和支出都没填"),IF($E274="","※没填收支类别，分类报表会漏掉这一笔",IF(ISNA(MATCH($E274,类别表,0)),"※收支类别不在【参数设置】的清单里",IF($K274="","△"&amp;$D274&amp;" 还没填汇率，去【月度汇率】补上就自动算了",IF(ISNUMBER(SEARCH("【待补】",$R274&amp;"")),"△源数据不全（源表缺摘要或用途），请补充",IF(AND($F274="内部转账",$Q274=""),"△内部转账建议在「往来单位」写上对方账户",IF($N274&lt;0,"△这一笔之后该账户余额成负数了，核一下",""))))))))))))</f>
        <v/>
      </c>
    </row>
    <row r="275" ht="33" spans="1:19">
      <c r="A275" s="114">
        <v>45902</v>
      </c>
      <c r="B275" s="115" t="s">
        <v>34</v>
      </c>
      <c r="C275" s="116" t="str">
        <f>IF($B275="","",IFERROR(INDEX(账户银行,MATCH($B275,账户名,0)),""))</f>
        <v>现金</v>
      </c>
      <c r="D275" s="116" t="str">
        <f>IF($B275="","",IFERROR(INDEX(账户币种,MATCH($B275,账户名,0)),""))</f>
        <v>UZS</v>
      </c>
      <c r="E275" s="117" t="s">
        <v>38</v>
      </c>
      <c r="F275" s="116" t="str">
        <f>IF($E275="","",IFERROR(INDEX(类别属性,MATCH($E275,类别表,0)),""))</f>
        <v>支出</v>
      </c>
      <c r="G275" s="118" t="s">
        <v>323</v>
      </c>
      <c r="H275" s="119"/>
      <c r="I275" s="119">
        <v>150000</v>
      </c>
      <c r="J275" s="120"/>
      <c r="K275" s="125">
        <f>IF(OR($A275="",$B275=""),"",IF($J275&lt;&gt;"",$J275,IF($D275=本位币,1,IFERROR(LOOKUP(2,1/((汇率月份&lt;=$A275)*(INDEX(记账汇率区,0,MATCH($D275,汇率币种头,0))&lt;&gt;"")),INDEX(记账汇率区,0,MATCH($D275,汇率币种头,0))),""))))</f>
        <v>1</v>
      </c>
      <c r="L275" s="123">
        <f t="shared" si="8"/>
        <v>-150000</v>
      </c>
      <c r="M275" s="123">
        <f t="shared" si="9"/>
        <v>-150000</v>
      </c>
      <c r="N275" s="123">
        <f>IF($B275="","",ROUND(SUMIF(账户名,$B275,账户期初)+SUMIFS($L$6:L275,$B$6:B275,$B275),2))</f>
        <v>104707440.67</v>
      </c>
      <c r="O275" s="123">
        <f>IF($B275="","",IFERROR(ROUND(INDEX(账户期初本位,MATCH($B275,账户名,0))+SUMIFS($M$6:M275,$B$6:B275,$B275),2),""))</f>
        <v>104707440.67</v>
      </c>
      <c r="P275" s="117" t="s">
        <v>26</v>
      </c>
      <c r="Q275" s="115"/>
      <c r="R275" s="115"/>
      <c r="S275" s="124" t="str">
        <f>IF($B275="","",IF(ISNA(MATCH($B275,账户名,0)),"※这个账户不在【参数设置】的账户档案里",IF($A275="","※没填日期，这一笔不会进任何月份的报表",IF(OR($A275&lt;起始月份,$A275&gt;EOMONTH(起始月份,15)),"△不在本账期（"&amp;TEXT(起始月份,"yyyy-mm")&amp;" ~ "&amp;TEXT(EOMONTH(起始月份,15),"yyyy-mm")&amp;"）内，报表里看不到",IF(AND($H275&lt;&gt;"",$I275&lt;&gt;""),"※收入和支出不能同时填",IF(AND(N($H275)=0,N($I275)=0),IF(ISNUMBER(SEARCH("【待补】",$R275&amp;"")),"△源数据不全（源表缺金额），请补充","※收入和支出都没填"),IF($E275="","※没填收支类别，分类报表会漏掉这一笔",IF(ISNA(MATCH($E275,类别表,0)),"※收支类别不在【参数设置】的清单里",IF($K275="","△"&amp;$D275&amp;" 还没填汇率，去【月度汇率】补上就自动算了",IF(ISNUMBER(SEARCH("【待补】",$R275&amp;"")),"△源数据不全（源表缺摘要或用途），请补充",IF(AND($F275="内部转账",$Q275=""),"△内部转账建议在「往来单位」写上对方账户",IF($N275&lt;0,"△这一笔之后该账户余额成负数了，核一下",""))))))))))))</f>
        <v/>
      </c>
    </row>
    <row r="276" ht="33" spans="1:19">
      <c r="A276" s="114">
        <v>45902</v>
      </c>
      <c r="B276" s="115" t="s">
        <v>34</v>
      </c>
      <c r="C276" s="116" t="str">
        <f>IF($B276="","",IFERROR(INDEX(账户银行,MATCH($B276,账户名,0)),""))</f>
        <v>现金</v>
      </c>
      <c r="D276" s="116" t="str">
        <f>IF($B276="","",IFERROR(INDEX(账户币种,MATCH($B276,账户名,0)),""))</f>
        <v>UZS</v>
      </c>
      <c r="E276" s="117" t="s">
        <v>38</v>
      </c>
      <c r="F276" s="116" t="str">
        <f>IF($E276="","",IFERROR(INDEX(类别属性,MATCH($E276,类别表,0)),""))</f>
        <v>支出</v>
      </c>
      <c r="G276" s="118" t="s">
        <v>324</v>
      </c>
      <c r="H276" s="119"/>
      <c r="I276" s="119">
        <v>70000</v>
      </c>
      <c r="J276" s="120"/>
      <c r="K276" s="125">
        <f>IF(OR($A276="",$B276=""),"",IF($J276&lt;&gt;"",$J276,IF($D276=本位币,1,IFERROR(LOOKUP(2,1/((汇率月份&lt;=$A276)*(INDEX(记账汇率区,0,MATCH($D276,汇率币种头,0))&lt;&gt;"")),INDEX(记账汇率区,0,MATCH($D276,汇率币种头,0))),""))))</f>
        <v>1</v>
      </c>
      <c r="L276" s="123">
        <f t="shared" si="8"/>
        <v>-70000</v>
      </c>
      <c r="M276" s="123">
        <f t="shared" si="9"/>
        <v>-70000</v>
      </c>
      <c r="N276" s="123">
        <f>IF($B276="","",ROUND(SUMIF(账户名,$B276,账户期初)+SUMIFS($L$6:L276,$B$6:B276,$B276),2))</f>
        <v>104637440.67</v>
      </c>
      <c r="O276" s="123">
        <f>IF($B276="","",IFERROR(ROUND(INDEX(账户期初本位,MATCH($B276,账户名,0))+SUMIFS($M$6:M276,$B$6:B276,$B276),2),""))</f>
        <v>104637440.67</v>
      </c>
      <c r="P276" s="117" t="s">
        <v>26</v>
      </c>
      <c r="Q276" s="115"/>
      <c r="R276" s="115"/>
      <c r="S276" s="124" t="str">
        <f>IF($B276="","",IF(ISNA(MATCH($B276,账户名,0)),"※这个账户不在【参数设置】的账户档案里",IF($A276="","※没填日期，这一笔不会进任何月份的报表",IF(OR($A276&lt;起始月份,$A276&gt;EOMONTH(起始月份,15)),"△不在本账期（"&amp;TEXT(起始月份,"yyyy-mm")&amp;" ~ "&amp;TEXT(EOMONTH(起始月份,15),"yyyy-mm")&amp;"）内，报表里看不到",IF(AND($H276&lt;&gt;"",$I276&lt;&gt;""),"※收入和支出不能同时填",IF(AND(N($H276)=0,N($I276)=0),IF(ISNUMBER(SEARCH("【待补】",$R276&amp;"")),"△源数据不全（源表缺金额），请补充","※收入和支出都没填"),IF($E276="","※没填收支类别，分类报表会漏掉这一笔",IF(ISNA(MATCH($E276,类别表,0)),"※收支类别不在【参数设置】的清单里",IF($K276="","△"&amp;$D276&amp;" 还没填汇率，去【月度汇率】补上就自动算了",IF(ISNUMBER(SEARCH("【待补】",$R276&amp;"")),"△源数据不全（源表缺摘要或用途），请补充",IF(AND($F276="内部转账",$Q276=""),"△内部转账建议在「往来单位」写上对方账户",IF($N276&lt;0,"△这一笔之后该账户余额成负数了，核一下",""))))))))))))</f>
        <v/>
      </c>
    </row>
    <row r="277" ht="16.5" spans="1:19">
      <c r="A277" s="114">
        <v>45903</v>
      </c>
      <c r="B277" s="115" t="s">
        <v>34</v>
      </c>
      <c r="C277" s="116" t="str">
        <f>IF($B277="","",IFERROR(INDEX(账户银行,MATCH($B277,账户名,0)),""))</f>
        <v>现金</v>
      </c>
      <c r="D277" s="116" t="str">
        <f>IF($B277="","",IFERROR(INDEX(账户币种,MATCH($B277,账户名,0)),""))</f>
        <v>UZS</v>
      </c>
      <c r="E277" s="117" t="s">
        <v>24</v>
      </c>
      <c r="F277" s="116" t="str">
        <f>IF($E277="","",IFERROR(INDEX(类别属性,MATCH($E277,类别表,0)),""))</f>
        <v>支出</v>
      </c>
      <c r="G277" s="118" t="s">
        <v>316</v>
      </c>
      <c r="H277" s="119"/>
      <c r="I277" s="119">
        <v>50000</v>
      </c>
      <c r="J277" s="120"/>
      <c r="K277" s="125">
        <f>IF(OR($A277="",$B277=""),"",IF($J277&lt;&gt;"",$J277,IF($D277=本位币,1,IFERROR(LOOKUP(2,1/((汇率月份&lt;=$A277)*(INDEX(记账汇率区,0,MATCH($D277,汇率币种头,0))&lt;&gt;"")),INDEX(记账汇率区,0,MATCH($D277,汇率币种头,0))),""))))</f>
        <v>1</v>
      </c>
      <c r="L277" s="123">
        <f t="shared" si="8"/>
        <v>-50000</v>
      </c>
      <c r="M277" s="123">
        <f t="shared" si="9"/>
        <v>-50000</v>
      </c>
      <c r="N277" s="123">
        <f>IF($B277="","",ROUND(SUMIF(账户名,$B277,账户期初)+SUMIFS($L$6:L277,$B$6:B277,$B277),2))</f>
        <v>104587440.67</v>
      </c>
      <c r="O277" s="123">
        <f>IF($B277="","",IFERROR(ROUND(INDEX(账户期初本位,MATCH($B277,账户名,0))+SUMIFS($M$6:M277,$B$6:B277,$B277),2),""))</f>
        <v>104587440.67</v>
      </c>
      <c r="P277" s="117" t="s">
        <v>26</v>
      </c>
      <c r="Q277" s="115" t="s">
        <v>129</v>
      </c>
      <c r="R277" s="115"/>
      <c r="S277" s="124" t="str">
        <f>IF($B277="","",IF(ISNA(MATCH($B277,账户名,0)),"※这个账户不在【参数设置】的账户档案里",IF($A277="","※没填日期，这一笔不会进任何月份的报表",IF(OR($A277&lt;起始月份,$A277&gt;EOMONTH(起始月份,15)),"△不在本账期（"&amp;TEXT(起始月份,"yyyy-mm")&amp;" ~ "&amp;TEXT(EOMONTH(起始月份,15),"yyyy-mm")&amp;"）内，报表里看不到",IF(AND($H277&lt;&gt;"",$I277&lt;&gt;""),"※收入和支出不能同时填",IF(AND(N($H277)=0,N($I277)=0),IF(ISNUMBER(SEARCH("【待补】",$R277&amp;"")),"△源数据不全（源表缺金额），请补充","※收入和支出都没填"),IF($E277="","※没填收支类别，分类报表会漏掉这一笔",IF(ISNA(MATCH($E277,类别表,0)),"※收支类别不在【参数设置】的清单里",IF($K277="","△"&amp;$D277&amp;" 还没填汇率，去【月度汇率】补上就自动算了",IF(ISNUMBER(SEARCH("【待补】",$R277&amp;"")),"△源数据不全（源表缺摘要或用途），请补充",IF(AND($F277="内部转账",$Q277=""),"△内部转账建议在「往来单位」写上对方账户",IF($N277&lt;0,"△这一笔之后该账户余额成负数了，核一下",""))))))))))))</f>
        <v/>
      </c>
    </row>
    <row r="278" ht="33" spans="1:19">
      <c r="A278" s="114">
        <v>45903</v>
      </c>
      <c r="B278" s="115" t="s">
        <v>34</v>
      </c>
      <c r="C278" s="116" t="str">
        <f>IF($B278="","",IFERROR(INDEX(账户银行,MATCH($B278,账户名,0)),""))</f>
        <v>现金</v>
      </c>
      <c r="D278" s="116" t="str">
        <f>IF($B278="","",IFERROR(INDEX(账户币种,MATCH($B278,账户名,0)),""))</f>
        <v>UZS</v>
      </c>
      <c r="E278" s="117" t="s">
        <v>38</v>
      </c>
      <c r="F278" s="116" t="str">
        <f>IF($E278="","",IFERROR(INDEX(类别属性,MATCH($E278,类别表,0)),""))</f>
        <v>支出</v>
      </c>
      <c r="G278" s="118" t="s">
        <v>325</v>
      </c>
      <c r="H278" s="119"/>
      <c r="I278" s="119">
        <v>2160000</v>
      </c>
      <c r="J278" s="120"/>
      <c r="K278" s="125">
        <f>IF(OR($A278="",$B278=""),"",IF($J278&lt;&gt;"",$J278,IF($D278=本位币,1,IFERROR(LOOKUP(2,1/((汇率月份&lt;=$A278)*(INDEX(记账汇率区,0,MATCH($D278,汇率币种头,0))&lt;&gt;"")),INDEX(记账汇率区,0,MATCH($D278,汇率币种头,0))),""))))</f>
        <v>1</v>
      </c>
      <c r="L278" s="123">
        <f t="shared" si="8"/>
        <v>-2160000</v>
      </c>
      <c r="M278" s="123">
        <f t="shared" si="9"/>
        <v>-2160000</v>
      </c>
      <c r="N278" s="123">
        <f>IF($B278="","",ROUND(SUMIF(账户名,$B278,账户期初)+SUMIFS($L$6:L278,$B$6:B278,$B278),2))</f>
        <v>102427440.67</v>
      </c>
      <c r="O278" s="123">
        <f>IF($B278="","",IFERROR(ROUND(INDEX(账户期初本位,MATCH($B278,账户名,0))+SUMIFS($M$6:M278,$B$6:B278,$B278),2),""))</f>
        <v>102427440.67</v>
      </c>
      <c r="P278" s="117" t="s">
        <v>26</v>
      </c>
      <c r="Q278" s="115"/>
      <c r="R278" s="115"/>
      <c r="S278" s="124" t="str">
        <f>IF($B278="","",IF(ISNA(MATCH($B278,账户名,0)),"※这个账户不在【参数设置】的账户档案里",IF($A278="","※没填日期，这一笔不会进任何月份的报表",IF(OR($A278&lt;起始月份,$A278&gt;EOMONTH(起始月份,15)),"△不在本账期（"&amp;TEXT(起始月份,"yyyy-mm")&amp;" ~ "&amp;TEXT(EOMONTH(起始月份,15),"yyyy-mm")&amp;"）内，报表里看不到",IF(AND($H278&lt;&gt;"",$I278&lt;&gt;""),"※收入和支出不能同时填",IF(AND(N($H278)=0,N($I278)=0),IF(ISNUMBER(SEARCH("【待补】",$R278&amp;"")),"△源数据不全（源表缺金额），请补充","※收入和支出都没填"),IF($E278="","※没填收支类别，分类报表会漏掉这一笔",IF(ISNA(MATCH($E278,类别表,0)),"※收支类别不在【参数设置】的清单里",IF($K278="","△"&amp;$D278&amp;" 还没填汇率，去【月度汇率】补上就自动算了",IF(ISNUMBER(SEARCH("【待补】",$R278&amp;"")),"△源数据不全（源表缺摘要或用途），请补充",IF(AND($F278="内部转账",$Q278=""),"△内部转账建议在「往来单位」写上对方账户",IF($N278&lt;0,"△这一笔之后该账户余额成负数了，核一下",""))))))))))))</f>
        <v/>
      </c>
    </row>
    <row r="279" ht="33" spans="1:19">
      <c r="A279" s="114">
        <v>45903</v>
      </c>
      <c r="B279" s="115" t="s">
        <v>34</v>
      </c>
      <c r="C279" s="116" t="str">
        <f>IF($B279="","",IFERROR(INDEX(账户银行,MATCH($B279,账户名,0)),""))</f>
        <v>现金</v>
      </c>
      <c r="D279" s="116" t="str">
        <f>IF($B279="","",IFERROR(INDEX(账户币种,MATCH($B279,账户名,0)),""))</f>
        <v>UZS</v>
      </c>
      <c r="E279" s="117" t="s">
        <v>38</v>
      </c>
      <c r="F279" s="116" t="str">
        <f>IF($E279="","",IFERROR(INDEX(类别属性,MATCH($E279,类别表,0)),""))</f>
        <v>支出</v>
      </c>
      <c r="G279" s="118" t="s">
        <v>326</v>
      </c>
      <c r="H279" s="119"/>
      <c r="I279" s="119">
        <v>36480000</v>
      </c>
      <c r="J279" s="120"/>
      <c r="K279" s="125">
        <f>IF(OR($A279="",$B279=""),"",IF($J279&lt;&gt;"",$J279,IF($D279=本位币,1,IFERROR(LOOKUP(2,1/((汇率月份&lt;=$A279)*(INDEX(记账汇率区,0,MATCH($D279,汇率币种头,0))&lt;&gt;"")),INDEX(记账汇率区,0,MATCH($D279,汇率币种头,0))),""))))</f>
        <v>1</v>
      </c>
      <c r="L279" s="123">
        <f t="shared" si="8"/>
        <v>-36480000</v>
      </c>
      <c r="M279" s="123">
        <f t="shared" si="9"/>
        <v>-36480000</v>
      </c>
      <c r="N279" s="123">
        <f>IF($B279="","",ROUND(SUMIF(账户名,$B279,账户期初)+SUMIFS($L$6:L279,$B$6:B279,$B279),2))</f>
        <v>65947440.67</v>
      </c>
      <c r="O279" s="123">
        <f>IF($B279="","",IFERROR(ROUND(INDEX(账户期初本位,MATCH($B279,账户名,0))+SUMIFS($M$6:M279,$B$6:B279,$B279),2),""))</f>
        <v>65947440.67</v>
      </c>
      <c r="P279" s="117" t="s">
        <v>26</v>
      </c>
      <c r="Q279" s="115"/>
      <c r="R279" s="115"/>
      <c r="S279" s="124" t="str">
        <f>IF($B279="","",IF(ISNA(MATCH($B279,账户名,0)),"※这个账户不在【参数设置】的账户档案里",IF($A279="","※没填日期，这一笔不会进任何月份的报表",IF(OR($A279&lt;起始月份,$A279&gt;EOMONTH(起始月份,15)),"△不在本账期（"&amp;TEXT(起始月份,"yyyy-mm")&amp;" ~ "&amp;TEXT(EOMONTH(起始月份,15),"yyyy-mm")&amp;"）内，报表里看不到",IF(AND($H279&lt;&gt;"",$I279&lt;&gt;""),"※收入和支出不能同时填",IF(AND(N($H279)=0,N($I279)=0),IF(ISNUMBER(SEARCH("【待补】",$R279&amp;"")),"△源数据不全（源表缺金额），请补充","※收入和支出都没填"),IF($E279="","※没填收支类别，分类报表会漏掉这一笔",IF(ISNA(MATCH($E279,类别表,0)),"※收支类别不在【参数设置】的清单里",IF($K279="","△"&amp;$D279&amp;" 还没填汇率，去【月度汇率】补上就自动算了",IF(ISNUMBER(SEARCH("【待补】",$R279&amp;"")),"△源数据不全（源表缺摘要或用途），请补充",IF(AND($F279="内部转账",$Q279=""),"△内部转账建议在「往来单位」写上对方账户",IF($N279&lt;0,"△这一笔之后该账户余额成负数了，核一下",""))))))))))))</f>
        <v/>
      </c>
    </row>
    <row r="280" ht="33" spans="1:19">
      <c r="A280" s="114">
        <v>45904</v>
      </c>
      <c r="B280" s="115" t="s">
        <v>34</v>
      </c>
      <c r="C280" s="116" t="str">
        <f>IF($B280="","",IFERROR(INDEX(账户银行,MATCH($B280,账户名,0)),""))</f>
        <v>现金</v>
      </c>
      <c r="D280" s="116" t="str">
        <f>IF($B280="","",IFERROR(INDEX(账户币种,MATCH($B280,账户名,0)),""))</f>
        <v>UZS</v>
      </c>
      <c r="E280" s="117" t="s">
        <v>27</v>
      </c>
      <c r="F280" s="116" t="str">
        <f>IF($E280="","",IFERROR(INDEX(类别属性,MATCH($E280,类别表,0)),""))</f>
        <v>支出</v>
      </c>
      <c r="G280" s="118" t="s">
        <v>327</v>
      </c>
      <c r="H280" s="119"/>
      <c r="I280" s="119">
        <v>1000000</v>
      </c>
      <c r="J280" s="120"/>
      <c r="K280" s="125">
        <f>IF(OR($A280="",$B280=""),"",IF($J280&lt;&gt;"",$J280,IF($D280=本位币,1,IFERROR(LOOKUP(2,1/((汇率月份&lt;=$A280)*(INDEX(记账汇率区,0,MATCH($D280,汇率币种头,0))&lt;&gt;"")),INDEX(记账汇率区,0,MATCH($D280,汇率币种头,0))),""))))</f>
        <v>1</v>
      </c>
      <c r="L280" s="123">
        <f t="shared" si="8"/>
        <v>-1000000</v>
      </c>
      <c r="M280" s="123">
        <f t="shared" si="9"/>
        <v>-1000000</v>
      </c>
      <c r="N280" s="123">
        <f>IF($B280="","",ROUND(SUMIF(账户名,$B280,账户期初)+SUMIFS($L$6:L280,$B$6:B280,$B280),2))</f>
        <v>64947440.67</v>
      </c>
      <c r="O280" s="123">
        <f>IF($B280="","",IFERROR(ROUND(INDEX(账户期初本位,MATCH($B280,账户名,0))+SUMIFS($M$6:M280,$B$6:B280,$B280),2),""))</f>
        <v>64947440.67</v>
      </c>
      <c r="P280" s="117" t="s">
        <v>26</v>
      </c>
      <c r="Q280" s="115"/>
      <c r="R280" s="115"/>
      <c r="S280" s="124" t="str">
        <f>IF($B280="","",IF(ISNA(MATCH($B280,账户名,0)),"※这个账户不在【参数设置】的账户档案里",IF($A280="","※没填日期，这一笔不会进任何月份的报表",IF(OR($A280&lt;起始月份,$A280&gt;EOMONTH(起始月份,15)),"△不在本账期（"&amp;TEXT(起始月份,"yyyy-mm")&amp;" ~ "&amp;TEXT(EOMONTH(起始月份,15),"yyyy-mm")&amp;"）内，报表里看不到",IF(AND($H280&lt;&gt;"",$I280&lt;&gt;""),"※收入和支出不能同时填",IF(AND(N($H280)=0,N($I280)=0),IF(ISNUMBER(SEARCH("【待补】",$R280&amp;"")),"△源数据不全（源表缺金额），请补充","※收入和支出都没填"),IF($E280="","※没填收支类别，分类报表会漏掉这一笔",IF(ISNA(MATCH($E280,类别表,0)),"※收支类别不在【参数设置】的清单里",IF($K280="","△"&amp;$D280&amp;" 还没填汇率，去【月度汇率】补上就自动算了",IF(ISNUMBER(SEARCH("【待补】",$R280&amp;"")),"△源数据不全（源表缺摘要或用途），请补充",IF(AND($F280="内部转账",$Q280=""),"△内部转账建议在「往来单位」写上对方账户",IF($N280&lt;0,"△这一笔之后该账户余额成负数了，核一下",""))))))))))))</f>
        <v/>
      </c>
    </row>
    <row r="281" ht="33" spans="1:19">
      <c r="A281" s="114">
        <v>45904</v>
      </c>
      <c r="B281" s="115" t="s">
        <v>34</v>
      </c>
      <c r="C281" s="116" t="str">
        <f>IF($B281="","",IFERROR(INDEX(账户银行,MATCH($B281,账户名,0)),""))</f>
        <v>现金</v>
      </c>
      <c r="D281" s="116" t="str">
        <f>IF($B281="","",IFERROR(INDEX(账户币种,MATCH($B281,账户名,0)),""))</f>
        <v>UZS</v>
      </c>
      <c r="E281" s="117" t="s">
        <v>57</v>
      </c>
      <c r="F281" s="116" t="str">
        <f>IF($E281="","",IFERROR(INDEX(类别属性,MATCH($E281,类别表,0)),""))</f>
        <v>支出</v>
      </c>
      <c r="G281" s="118" t="s">
        <v>328</v>
      </c>
      <c r="H281" s="119"/>
      <c r="I281" s="119">
        <v>325000</v>
      </c>
      <c r="J281" s="120"/>
      <c r="K281" s="125">
        <f>IF(OR($A281="",$B281=""),"",IF($J281&lt;&gt;"",$J281,IF($D281=本位币,1,IFERROR(LOOKUP(2,1/((汇率月份&lt;=$A281)*(INDEX(记账汇率区,0,MATCH($D281,汇率币种头,0))&lt;&gt;"")),INDEX(记账汇率区,0,MATCH($D281,汇率币种头,0))),""))))</f>
        <v>1</v>
      </c>
      <c r="L281" s="123">
        <f t="shared" si="8"/>
        <v>-325000</v>
      </c>
      <c r="M281" s="123">
        <f t="shared" si="9"/>
        <v>-325000</v>
      </c>
      <c r="N281" s="123">
        <f>IF($B281="","",ROUND(SUMIF(账户名,$B281,账户期初)+SUMIFS($L$6:L281,$B$6:B281,$B281),2))</f>
        <v>64622440.67</v>
      </c>
      <c r="O281" s="123">
        <f>IF($B281="","",IFERROR(ROUND(INDEX(账户期初本位,MATCH($B281,账户名,0))+SUMIFS($M$6:M281,$B$6:B281,$B281),2),""))</f>
        <v>64622440.67</v>
      </c>
      <c r="P281" s="117" t="s">
        <v>59</v>
      </c>
      <c r="Q281" s="115" t="s">
        <v>329</v>
      </c>
      <c r="R281" s="115"/>
      <c r="S281" s="124" t="str">
        <f>IF($B281="","",IF(ISNA(MATCH($B281,账户名,0)),"※这个账户不在【参数设置】的账户档案里",IF($A281="","※没填日期，这一笔不会进任何月份的报表",IF(OR($A281&lt;起始月份,$A281&gt;EOMONTH(起始月份,15)),"△不在本账期（"&amp;TEXT(起始月份,"yyyy-mm")&amp;" ~ "&amp;TEXT(EOMONTH(起始月份,15),"yyyy-mm")&amp;"）内，报表里看不到",IF(AND($H281&lt;&gt;"",$I281&lt;&gt;""),"※收入和支出不能同时填",IF(AND(N($H281)=0,N($I281)=0),IF(ISNUMBER(SEARCH("【待补】",$R281&amp;"")),"△源数据不全（源表缺金额），请补充","※收入和支出都没填"),IF($E281="","※没填收支类别，分类报表会漏掉这一笔",IF(ISNA(MATCH($E281,类别表,0)),"※收支类别不在【参数设置】的清单里",IF($K281="","△"&amp;$D281&amp;" 还没填汇率，去【月度汇率】补上就自动算了",IF(ISNUMBER(SEARCH("【待补】",$R281&amp;"")),"△源数据不全（源表缺摘要或用途），请补充",IF(AND($F281="内部转账",$Q281=""),"△内部转账建议在「往来单位」写上对方账户",IF($N281&lt;0,"△这一笔之后该账户余额成负数了，核一下",""))))))))))))</f>
        <v/>
      </c>
    </row>
    <row r="282" ht="33" spans="1:19">
      <c r="A282" s="114">
        <v>45904</v>
      </c>
      <c r="B282" s="115" t="s">
        <v>34</v>
      </c>
      <c r="C282" s="116" t="str">
        <f>IF($B282="","",IFERROR(INDEX(账户银行,MATCH($B282,账户名,0)),""))</f>
        <v>现金</v>
      </c>
      <c r="D282" s="116" t="str">
        <f>IF($B282="","",IFERROR(INDEX(账户币种,MATCH($B282,账户名,0)),""))</f>
        <v>UZS</v>
      </c>
      <c r="E282" s="117" t="s">
        <v>57</v>
      </c>
      <c r="F282" s="116" t="str">
        <f>IF($E282="","",IFERROR(INDEX(类别属性,MATCH($E282,类别表,0)),""))</f>
        <v>支出</v>
      </c>
      <c r="G282" s="118" t="s">
        <v>330</v>
      </c>
      <c r="H282" s="119"/>
      <c r="I282" s="119">
        <v>275000</v>
      </c>
      <c r="J282" s="120"/>
      <c r="K282" s="125">
        <f>IF(OR($A282="",$B282=""),"",IF($J282&lt;&gt;"",$J282,IF($D282=本位币,1,IFERROR(LOOKUP(2,1/((汇率月份&lt;=$A282)*(INDEX(记账汇率区,0,MATCH($D282,汇率币种头,0))&lt;&gt;"")),INDEX(记账汇率区,0,MATCH($D282,汇率币种头,0))),""))))</f>
        <v>1</v>
      </c>
      <c r="L282" s="123">
        <f t="shared" si="8"/>
        <v>-275000</v>
      </c>
      <c r="M282" s="123">
        <f t="shared" si="9"/>
        <v>-275000</v>
      </c>
      <c r="N282" s="123">
        <f>IF($B282="","",ROUND(SUMIF(账户名,$B282,账户期初)+SUMIFS($L$6:L282,$B$6:B282,$B282),2))</f>
        <v>64347440.67</v>
      </c>
      <c r="O282" s="123">
        <f>IF($B282="","",IFERROR(ROUND(INDEX(账户期初本位,MATCH($B282,账户名,0))+SUMIFS($M$6:M282,$B$6:B282,$B282),2),""))</f>
        <v>64347440.67</v>
      </c>
      <c r="P282" s="117" t="s">
        <v>59</v>
      </c>
      <c r="Q282" s="115" t="s">
        <v>331</v>
      </c>
      <c r="R282" s="115"/>
      <c r="S282" s="124" t="str">
        <f>IF($B282="","",IF(ISNA(MATCH($B282,账户名,0)),"※这个账户不在【参数设置】的账户档案里",IF($A282="","※没填日期，这一笔不会进任何月份的报表",IF(OR($A282&lt;起始月份,$A282&gt;EOMONTH(起始月份,15)),"△不在本账期（"&amp;TEXT(起始月份,"yyyy-mm")&amp;" ~ "&amp;TEXT(EOMONTH(起始月份,15),"yyyy-mm")&amp;"）内，报表里看不到",IF(AND($H282&lt;&gt;"",$I282&lt;&gt;""),"※收入和支出不能同时填",IF(AND(N($H282)=0,N($I282)=0),IF(ISNUMBER(SEARCH("【待补】",$R282&amp;"")),"△源数据不全（源表缺金额），请补充","※收入和支出都没填"),IF($E282="","※没填收支类别，分类报表会漏掉这一笔",IF(ISNA(MATCH($E282,类别表,0)),"※收支类别不在【参数设置】的清单里",IF($K282="","△"&amp;$D282&amp;" 还没填汇率，去【月度汇率】补上就自动算了",IF(ISNUMBER(SEARCH("【待补】",$R282&amp;"")),"△源数据不全（源表缺摘要或用途），请补充",IF(AND($F282="内部转账",$Q282=""),"△内部转账建议在「往来单位」写上对方账户",IF($N282&lt;0,"△这一笔之后该账户余额成负数了，核一下",""))))))))))))</f>
        <v/>
      </c>
    </row>
    <row r="283" ht="49.5" spans="1:19">
      <c r="A283" s="114">
        <v>45904</v>
      </c>
      <c r="B283" s="115" t="s">
        <v>34</v>
      </c>
      <c r="C283" s="116" t="str">
        <f>IF($B283="","",IFERROR(INDEX(账户银行,MATCH($B283,账户名,0)),""))</f>
        <v>现金</v>
      </c>
      <c r="D283" s="116" t="str">
        <f>IF($B283="","",IFERROR(INDEX(账户币种,MATCH($B283,账户名,0)),""))</f>
        <v>UZS</v>
      </c>
      <c r="E283" s="117" t="s">
        <v>38</v>
      </c>
      <c r="F283" s="116" t="str">
        <f>IF($E283="","",IFERROR(INDEX(类别属性,MATCH($E283,类别表,0)),""))</f>
        <v>支出</v>
      </c>
      <c r="G283" s="118" t="s">
        <v>332</v>
      </c>
      <c r="H283" s="119"/>
      <c r="I283" s="119">
        <v>100000</v>
      </c>
      <c r="J283" s="120"/>
      <c r="K283" s="125">
        <f>IF(OR($A283="",$B283=""),"",IF($J283&lt;&gt;"",$J283,IF($D283=本位币,1,IFERROR(LOOKUP(2,1/((汇率月份&lt;=$A283)*(INDEX(记账汇率区,0,MATCH($D283,汇率币种头,0))&lt;&gt;"")),INDEX(记账汇率区,0,MATCH($D283,汇率币种头,0))),""))))</f>
        <v>1</v>
      </c>
      <c r="L283" s="123">
        <f t="shared" si="8"/>
        <v>-100000</v>
      </c>
      <c r="M283" s="123">
        <f t="shared" si="9"/>
        <v>-100000</v>
      </c>
      <c r="N283" s="123">
        <f>IF($B283="","",ROUND(SUMIF(账户名,$B283,账户期初)+SUMIFS($L$6:L283,$B$6:B283,$B283),2))</f>
        <v>64247440.67</v>
      </c>
      <c r="O283" s="123">
        <f>IF($B283="","",IFERROR(ROUND(INDEX(账户期初本位,MATCH($B283,账户名,0))+SUMIFS($M$6:M283,$B$6:B283,$B283),2),""))</f>
        <v>64247440.67</v>
      </c>
      <c r="P283" s="117" t="s">
        <v>26</v>
      </c>
      <c r="Q283" s="115" t="s">
        <v>172</v>
      </c>
      <c r="R283" s="115"/>
      <c r="S283" s="124" t="str">
        <f>IF($B283="","",IF(ISNA(MATCH($B283,账户名,0)),"※这个账户不在【参数设置】的账户档案里",IF($A283="","※没填日期，这一笔不会进任何月份的报表",IF(OR($A283&lt;起始月份,$A283&gt;EOMONTH(起始月份,15)),"△不在本账期（"&amp;TEXT(起始月份,"yyyy-mm")&amp;" ~ "&amp;TEXT(EOMONTH(起始月份,15),"yyyy-mm")&amp;"）内，报表里看不到",IF(AND($H283&lt;&gt;"",$I283&lt;&gt;""),"※收入和支出不能同时填",IF(AND(N($H283)=0,N($I283)=0),IF(ISNUMBER(SEARCH("【待补】",$R283&amp;"")),"△源数据不全（源表缺金额），请补充","※收入和支出都没填"),IF($E283="","※没填收支类别，分类报表会漏掉这一笔",IF(ISNA(MATCH($E283,类别表,0)),"※收支类别不在【参数设置】的清单里",IF($K283="","△"&amp;$D283&amp;" 还没填汇率，去【月度汇率】补上就自动算了",IF(ISNUMBER(SEARCH("【待补】",$R283&amp;"")),"△源数据不全（源表缺摘要或用途），请补充",IF(AND($F283="内部转账",$Q283=""),"△内部转账建议在「往来单位」写上对方账户",IF($N283&lt;0,"△这一笔之后该账户余额成负数了，核一下",""))))))))))))</f>
        <v/>
      </c>
    </row>
    <row r="284" ht="33" spans="1:19">
      <c r="A284" s="114">
        <v>45904</v>
      </c>
      <c r="B284" s="115" t="s">
        <v>34</v>
      </c>
      <c r="C284" s="116" t="str">
        <f>IF($B284="","",IFERROR(INDEX(账户银行,MATCH($B284,账户名,0)),""))</f>
        <v>现金</v>
      </c>
      <c r="D284" s="116" t="str">
        <f>IF($B284="","",IFERROR(INDEX(账户币种,MATCH($B284,账户名,0)),""))</f>
        <v>UZS</v>
      </c>
      <c r="E284" s="117" t="s">
        <v>38</v>
      </c>
      <c r="F284" s="116" t="str">
        <f>IF($E284="","",IFERROR(INDEX(类别属性,MATCH($E284,类别表,0)),""))</f>
        <v>支出</v>
      </c>
      <c r="G284" s="118" t="s">
        <v>333</v>
      </c>
      <c r="H284" s="119"/>
      <c r="I284" s="119">
        <v>150000</v>
      </c>
      <c r="J284" s="120"/>
      <c r="K284" s="125">
        <f>IF(OR($A284="",$B284=""),"",IF($J284&lt;&gt;"",$J284,IF($D284=本位币,1,IFERROR(LOOKUP(2,1/((汇率月份&lt;=$A284)*(INDEX(记账汇率区,0,MATCH($D284,汇率币种头,0))&lt;&gt;"")),INDEX(记账汇率区,0,MATCH($D284,汇率币种头,0))),""))))</f>
        <v>1</v>
      </c>
      <c r="L284" s="123">
        <f t="shared" si="8"/>
        <v>-150000</v>
      </c>
      <c r="M284" s="123">
        <f t="shared" si="9"/>
        <v>-150000</v>
      </c>
      <c r="N284" s="123">
        <f>IF($B284="","",ROUND(SUMIF(账户名,$B284,账户期初)+SUMIFS($L$6:L284,$B$6:B284,$B284),2))</f>
        <v>64097440.67</v>
      </c>
      <c r="O284" s="123">
        <f>IF($B284="","",IFERROR(ROUND(INDEX(账户期初本位,MATCH($B284,账户名,0))+SUMIFS($M$6:M284,$B$6:B284,$B284),2),""))</f>
        <v>64097440.67</v>
      </c>
      <c r="P284" s="117" t="s">
        <v>26</v>
      </c>
      <c r="Q284" s="115"/>
      <c r="R284" s="115"/>
      <c r="S284" s="124" t="str">
        <f>IF($B284="","",IF(ISNA(MATCH($B284,账户名,0)),"※这个账户不在【参数设置】的账户档案里",IF($A284="","※没填日期，这一笔不会进任何月份的报表",IF(OR($A284&lt;起始月份,$A284&gt;EOMONTH(起始月份,15)),"△不在本账期（"&amp;TEXT(起始月份,"yyyy-mm")&amp;" ~ "&amp;TEXT(EOMONTH(起始月份,15),"yyyy-mm")&amp;"）内，报表里看不到",IF(AND($H284&lt;&gt;"",$I284&lt;&gt;""),"※收入和支出不能同时填",IF(AND(N($H284)=0,N($I284)=0),IF(ISNUMBER(SEARCH("【待补】",$R284&amp;"")),"△源数据不全（源表缺金额），请补充","※收入和支出都没填"),IF($E284="","※没填收支类别，分类报表会漏掉这一笔",IF(ISNA(MATCH($E284,类别表,0)),"※收支类别不在【参数设置】的清单里",IF($K284="","△"&amp;$D284&amp;" 还没填汇率，去【月度汇率】补上就自动算了",IF(ISNUMBER(SEARCH("【待补】",$R284&amp;"")),"△源数据不全（源表缺摘要或用途），请补充",IF(AND($F284="内部转账",$Q284=""),"△内部转账建议在「往来单位」写上对方账户",IF($N284&lt;0,"△这一笔之后该账户余额成负数了，核一下",""))))))))))))</f>
        <v/>
      </c>
    </row>
    <row r="285" ht="33" spans="1:19">
      <c r="A285" s="114">
        <v>45904</v>
      </c>
      <c r="B285" s="115" t="s">
        <v>34</v>
      </c>
      <c r="C285" s="116" t="str">
        <f>IF($B285="","",IFERROR(INDEX(账户银行,MATCH($B285,账户名,0)),""))</f>
        <v>现金</v>
      </c>
      <c r="D285" s="116" t="str">
        <f>IF($B285="","",IFERROR(INDEX(账户币种,MATCH($B285,账户名,0)),""))</f>
        <v>UZS</v>
      </c>
      <c r="E285" s="117" t="s">
        <v>84</v>
      </c>
      <c r="F285" s="116" t="str">
        <f>IF($E285="","",IFERROR(INDEX(类别属性,MATCH($E285,类别表,0)),""))</f>
        <v>支出</v>
      </c>
      <c r="G285" s="118" t="s">
        <v>334</v>
      </c>
      <c r="H285" s="119"/>
      <c r="I285" s="119">
        <v>2200000</v>
      </c>
      <c r="J285" s="120"/>
      <c r="K285" s="125">
        <f>IF(OR($A285="",$B285=""),"",IF($J285&lt;&gt;"",$J285,IF($D285=本位币,1,IFERROR(LOOKUP(2,1/((汇率月份&lt;=$A285)*(INDEX(记账汇率区,0,MATCH($D285,汇率币种头,0))&lt;&gt;"")),INDEX(记账汇率区,0,MATCH($D285,汇率币种头,0))),""))))</f>
        <v>1</v>
      </c>
      <c r="L285" s="123">
        <f t="shared" si="8"/>
        <v>-2200000</v>
      </c>
      <c r="M285" s="123">
        <f t="shared" si="9"/>
        <v>-2200000</v>
      </c>
      <c r="N285" s="123">
        <f>IF($B285="","",ROUND(SUMIF(账户名,$B285,账户期初)+SUMIFS($L$6:L285,$B$6:B285,$B285),2))</f>
        <v>61897440.67</v>
      </c>
      <c r="O285" s="123">
        <f>IF($B285="","",IFERROR(ROUND(INDEX(账户期初本位,MATCH($B285,账户名,0))+SUMIFS($M$6:M285,$B$6:B285,$B285),2),""))</f>
        <v>61897440.67</v>
      </c>
      <c r="P285" s="117" t="s">
        <v>48</v>
      </c>
      <c r="Q285" s="115"/>
      <c r="R285" s="115"/>
      <c r="S285" s="124" t="str">
        <f>IF($B285="","",IF(ISNA(MATCH($B285,账户名,0)),"※这个账户不在【参数设置】的账户档案里",IF($A285="","※没填日期，这一笔不会进任何月份的报表",IF(OR($A285&lt;起始月份,$A285&gt;EOMONTH(起始月份,15)),"△不在本账期（"&amp;TEXT(起始月份,"yyyy-mm")&amp;" ~ "&amp;TEXT(EOMONTH(起始月份,15),"yyyy-mm")&amp;"）内，报表里看不到",IF(AND($H285&lt;&gt;"",$I285&lt;&gt;""),"※收入和支出不能同时填",IF(AND(N($H285)=0,N($I285)=0),IF(ISNUMBER(SEARCH("【待补】",$R285&amp;"")),"△源数据不全（源表缺金额），请补充","※收入和支出都没填"),IF($E285="","※没填收支类别，分类报表会漏掉这一笔",IF(ISNA(MATCH($E285,类别表,0)),"※收支类别不在【参数设置】的清单里",IF($K285="","△"&amp;$D285&amp;" 还没填汇率，去【月度汇率】补上就自动算了",IF(ISNUMBER(SEARCH("【待补】",$R285&amp;"")),"△源数据不全（源表缺摘要或用途），请补充",IF(AND($F285="内部转账",$Q285=""),"△内部转账建议在「往来单位」写上对方账户",IF($N285&lt;0,"△这一笔之后该账户余额成负数了，核一下",""))))))))))))</f>
        <v/>
      </c>
    </row>
    <row r="286" ht="33" spans="1:19">
      <c r="A286" s="114">
        <v>45905</v>
      </c>
      <c r="B286" s="115" t="s">
        <v>34</v>
      </c>
      <c r="C286" s="116" t="str">
        <f>IF($B286="","",IFERROR(INDEX(账户银行,MATCH($B286,账户名,0)),""))</f>
        <v>现金</v>
      </c>
      <c r="D286" s="116" t="str">
        <f>IF($B286="","",IFERROR(INDEX(账户币种,MATCH($B286,账户名,0)),""))</f>
        <v>UZS</v>
      </c>
      <c r="E286" s="117" t="s">
        <v>57</v>
      </c>
      <c r="F286" s="116" t="str">
        <f>IF($E286="","",IFERROR(INDEX(类别属性,MATCH($E286,类别表,0)),""))</f>
        <v>支出</v>
      </c>
      <c r="G286" s="118" t="s">
        <v>335</v>
      </c>
      <c r="H286" s="119"/>
      <c r="I286" s="119">
        <v>560000</v>
      </c>
      <c r="J286" s="120"/>
      <c r="K286" s="125">
        <f>IF(OR($A286="",$B286=""),"",IF($J286&lt;&gt;"",$J286,IF($D286=本位币,1,IFERROR(LOOKUP(2,1/((汇率月份&lt;=$A286)*(INDEX(记账汇率区,0,MATCH($D286,汇率币种头,0))&lt;&gt;"")),INDEX(记账汇率区,0,MATCH($D286,汇率币种头,0))),""))))</f>
        <v>1</v>
      </c>
      <c r="L286" s="123">
        <f t="shared" si="8"/>
        <v>-560000</v>
      </c>
      <c r="M286" s="123">
        <f t="shared" si="9"/>
        <v>-560000</v>
      </c>
      <c r="N286" s="123">
        <f>IF($B286="","",ROUND(SUMIF(账户名,$B286,账户期初)+SUMIFS($L$6:L286,$B$6:B286,$B286),2))</f>
        <v>61337440.67</v>
      </c>
      <c r="O286" s="123">
        <f>IF($B286="","",IFERROR(ROUND(INDEX(账户期初本位,MATCH($B286,账户名,0))+SUMIFS($M$6:M286,$B$6:B286,$B286),2),""))</f>
        <v>61337440.67</v>
      </c>
      <c r="P286" s="117" t="s">
        <v>59</v>
      </c>
      <c r="Q286" s="115" t="s">
        <v>232</v>
      </c>
      <c r="R286" s="115"/>
      <c r="S286" s="124" t="str">
        <f>IF($B286="","",IF(ISNA(MATCH($B286,账户名,0)),"※这个账户不在【参数设置】的账户档案里",IF($A286="","※没填日期，这一笔不会进任何月份的报表",IF(OR($A286&lt;起始月份,$A286&gt;EOMONTH(起始月份,15)),"△不在本账期（"&amp;TEXT(起始月份,"yyyy-mm")&amp;" ~ "&amp;TEXT(EOMONTH(起始月份,15),"yyyy-mm")&amp;"）内，报表里看不到",IF(AND($H286&lt;&gt;"",$I286&lt;&gt;""),"※收入和支出不能同时填",IF(AND(N($H286)=0,N($I286)=0),IF(ISNUMBER(SEARCH("【待补】",$R286&amp;"")),"△源数据不全（源表缺金额），请补充","※收入和支出都没填"),IF($E286="","※没填收支类别，分类报表会漏掉这一笔",IF(ISNA(MATCH($E286,类别表,0)),"※收支类别不在【参数设置】的清单里",IF($K286="","△"&amp;$D286&amp;" 还没填汇率，去【月度汇率】补上就自动算了",IF(ISNUMBER(SEARCH("【待补】",$R286&amp;"")),"△源数据不全（源表缺摘要或用途），请补充",IF(AND($F286="内部转账",$Q286=""),"△内部转账建议在「往来单位」写上对方账户",IF($N286&lt;0,"△这一笔之后该账户余额成负数了，核一下",""))))))))))))</f>
        <v/>
      </c>
    </row>
    <row r="287" ht="33" spans="1:19">
      <c r="A287" s="114">
        <v>45906</v>
      </c>
      <c r="B287" s="115" t="s">
        <v>34</v>
      </c>
      <c r="C287" s="116" t="str">
        <f>IF($B287="","",IFERROR(INDEX(账户银行,MATCH($B287,账户名,0)),""))</f>
        <v>现金</v>
      </c>
      <c r="D287" s="116" t="str">
        <f>IF($B287="","",IFERROR(INDEX(账户币种,MATCH($B287,账户名,0)),""))</f>
        <v>UZS</v>
      </c>
      <c r="E287" s="117" t="s">
        <v>38</v>
      </c>
      <c r="F287" s="116" t="str">
        <f>IF($E287="","",IFERROR(INDEX(类别属性,MATCH($E287,类别表,0)),""))</f>
        <v>支出</v>
      </c>
      <c r="G287" s="118" t="s">
        <v>336</v>
      </c>
      <c r="H287" s="119"/>
      <c r="I287" s="119">
        <v>100000</v>
      </c>
      <c r="J287" s="120"/>
      <c r="K287" s="125">
        <f>IF(OR($A287="",$B287=""),"",IF($J287&lt;&gt;"",$J287,IF($D287=本位币,1,IFERROR(LOOKUP(2,1/((汇率月份&lt;=$A287)*(INDEX(记账汇率区,0,MATCH($D287,汇率币种头,0))&lt;&gt;"")),INDEX(记账汇率区,0,MATCH($D287,汇率币种头,0))),""))))</f>
        <v>1</v>
      </c>
      <c r="L287" s="123">
        <f t="shared" si="8"/>
        <v>-100000</v>
      </c>
      <c r="M287" s="123">
        <f t="shared" si="9"/>
        <v>-100000</v>
      </c>
      <c r="N287" s="123">
        <f>IF($B287="","",ROUND(SUMIF(账户名,$B287,账户期初)+SUMIFS($L$6:L287,$B$6:B287,$B287),2))</f>
        <v>61237440.67</v>
      </c>
      <c r="O287" s="123">
        <f>IF($B287="","",IFERROR(ROUND(INDEX(账户期初本位,MATCH($B287,账户名,0))+SUMIFS($M$6:M287,$B$6:B287,$B287),2),""))</f>
        <v>61237440.67</v>
      </c>
      <c r="P287" s="117" t="s">
        <v>26</v>
      </c>
      <c r="Q287" s="115"/>
      <c r="R287" s="115"/>
      <c r="S287" s="124" t="str">
        <f>IF($B287="","",IF(ISNA(MATCH($B287,账户名,0)),"※这个账户不在【参数设置】的账户档案里",IF($A287="","※没填日期，这一笔不会进任何月份的报表",IF(OR($A287&lt;起始月份,$A287&gt;EOMONTH(起始月份,15)),"△不在本账期（"&amp;TEXT(起始月份,"yyyy-mm")&amp;" ~ "&amp;TEXT(EOMONTH(起始月份,15),"yyyy-mm")&amp;"）内，报表里看不到",IF(AND($H287&lt;&gt;"",$I287&lt;&gt;""),"※收入和支出不能同时填",IF(AND(N($H287)=0,N($I287)=0),IF(ISNUMBER(SEARCH("【待补】",$R287&amp;"")),"△源数据不全（源表缺金额），请补充","※收入和支出都没填"),IF($E287="","※没填收支类别，分类报表会漏掉这一笔",IF(ISNA(MATCH($E287,类别表,0)),"※收支类别不在【参数设置】的清单里",IF($K287="","△"&amp;$D287&amp;" 还没填汇率，去【月度汇率】补上就自动算了",IF(ISNUMBER(SEARCH("【待补】",$R287&amp;"")),"△源数据不全（源表缺摘要或用途），请补充",IF(AND($F287="内部转账",$Q287=""),"△内部转账建议在「往来单位」写上对方账户",IF($N287&lt;0,"△这一笔之后该账户余额成负数了，核一下",""))))))))))))</f>
        <v/>
      </c>
    </row>
    <row r="288" ht="33" spans="1:19">
      <c r="A288" s="114">
        <v>45906</v>
      </c>
      <c r="B288" s="115" t="s">
        <v>34</v>
      </c>
      <c r="C288" s="116" t="str">
        <f>IF($B288="","",IFERROR(INDEX(账户银行,MATCH($B288,账户名,0)),""))</f>
        <v>现金</v>
      </c>
      <c r="D288" s="116" t="str">
        <f>IF($B288="","",IFERROR(INDEX(账户币种,MATCH($B288,账户名,0)),""))</f>
        <v>UZS</v>
      </c>
      <c r="E288" s="117" t="s">
        <v>95</v>
      </c>
      <c r="F288" s="116" t="str">
        <f>IF($E288="","",IFERROR(INDEX(类别属性,MATCH($E288,类别表,0)),""))</f>
        <v>支出</v>
      </c>
      <c r="G288" s="118" t="s">
        <v>337</v>
      </c>
      <c r="H288" s="119"/>
      <c r="I288" s="119">
        <v>13100000</v>
      </c>
      <c r="J288" s="120"/>
      <c r="K288" s="125">
        <f>IF(OR($A288="",$B288=""),"",IF($J288&lt;&gt;"",$J288,IF($D288=本位币,1,IFERROR(LOOKUP(2,1/((汇率月份&lt;=$A288)*(INDEX(记账汇率区,0,MATCH($D288,汇率币种头,0))&lt;&gt;"")),INDEX(记账汇率区,0,MATCH($D288,汇率币种头,0))),""))))</f>
        <v>1</v>
      </c>
      <c r="L288" s="123">
        <f t="shared" si="8"/>
        <v>-13100000</v>
      </c>
      <c r="M288" s="123">
        <f t="shared" si="9"/>
        <v>-13100000</v>
      </c>
      <c r="N288" s="123">
        <f>IF($B288="","",ROUND(SUMIF(账户名,$B288,账户期初)+SUMIFS($L$6:L288,$B$6:B288,$B288),2))</f>
        <v>48137440.67</v>
      </c>
      <c r="O288" s="123">
        <f>IF($B288="","",IFERROR(ROUND(INDEX(账户期初本位,MATCH($B288,账户名,0))+SUMIFS($M$6:M288,$B$6:B288,$B288),2),""))</f>
        <v>48137440.67</v>
      </c>
      <c r="P288" s="117" t="s">
        <v>97</v>
      </c>
      <c r="Q288" s="115"/>
      <c r="R288" s="115"/>
      <c r="S288" s="124" t="str">
        <f>IF($B288="","",IF(ISNA(MATCH($B288,账户名,0)),"※这个账户不在【参数设置】的账户档案里",IF($A288="","※没填日期，这一笔不会进任何月份的报表",IF(OR($A288&lt;起始月份,$A288&gt;EOMONTH(起始月份,15)),"△不在本账期（"&amp;TEXT(起始月份,"yyyy-mm")&amp;" ~ "&amp;TEXT(EOMONTH(起始月份,15),"yyyy-mm")&amp;"）内，报表里看不到",IF(AND($H288&lt;&gt;"",$I288&lt;&gt;""),"※收入和支出不能同时填",IF(AND(N($H288)=0,N($I288)=0),IF(ISNUMBER(SEARCH("【待补】",$R288&amp;"")),"△源数据不全（源表缺金额），请补充","※收入和支出都没填"),IF($E288="","※没填收支类别，分类报表会漏掉这一笔",IF(ISNA(MATCH($E288,类别表,0)),"※收支类别不在【参数设置】的清单里",IF($K288="","△"&amp;$D288&amp;" 还没填汇率，去【月度汇率】补上就自动算了",IF(ISNUMBER(SEARCH("【待补】",$R288&amp;"")),"△源数据不全（源表缺摘要或用途），请补充",IF(AND($F288="内部转账",$Q288=""),"△内部转账建议在「往来单位」写上对方账户",IF($N288&lt;0,"△这一笔之后该账户余额成负数了，核一下",""))))))))))))</f>
        <v/>
      </c>
    </row>
    <row r="289" ht="33" spans="1:19">
      <c r="A289" s="114">
        <v>45906</v>
      </c>
      <c r="B289" s="115" t="s">
        <v>34</v>
      </c>
      <c r="C289" s="116" t="str">
        <f>IF($B289="","",IFERROR(INDEX(账户银行,MATCH($B289,账户名,0)),""))</f>
        <v>现金</v>
      </c>
      <c r="D289" s="116" t="str">
        <f>IF($B289="","",IFERROR(INDEX(账户币种,MATCH($B289,账户名,0)),""))</f>
        <v>UZS</v>
      </c>
      <c r="E289" s="117" t="s">
        <v>44</v>
      </c>
      <c r="F289" s="116" t="str">
        <f>IF($E289="","",IFERROR(INDEX(类别属性,MATCH($E289,类别表,0)),""))</f>
        <v>支出</v>
      </c>
      <c r="G289" s="118" t="s">
        <v>338</v>
      </c>
      <c r="H289" s="119"/>
      <c r="I289" s="119">
        <v>70000</v>
      </c>
      <c r="J289" s="120"/>
      <c r="K289" s="125">
        <f>IF(OR($A289="",$B289=""),"",IF($J289&lt;&gt;"",$J289,IF($D289=本位币,1,IFERROR(LOOKUP(2,1/((汇率月份&lt;=$A289)*(INDEX(记账汇率区,0,MATCH($D289,汇率币种头,0))&lt;&gt;"")),INDEX(记账汇率区,0,MATCH($D289,汇率币种头,0))),""))))</f>
        <v>1</v>
      </c>
      <c r="L289" s="123">
        <f t="shared" si="8"/>
        <v>-70000</v>
      </c>
      <c r="M289" s="123">
        <f t="shared" si="9"/>
        <v>-70000</v>
      </c>
      <c r="N289" s="123">
        <f>IF($B289="","",ROUND(SUMIF(账户名,$B289,账户期初)+SUMIFS($L$6:L289,$B$6:B289,$B289),2))</f>
        <v>48067440.67</v>
      </c>
      <c r="O289" s="123">
        <f>IF($B289="","",IFERROR(ROUND(INDEX(账户期初本位,MATCH($B289,账户名,0))+SUMIFS($M$6:M289,$B$6:B289,$B289),2),""))</f>
        <v>48067440.67</v>
      </c>
      <c r="P289" s="117" t="s">
        <v>26</v>
      </c>
      <c r="Q289" s="115" t="s">
        <v>172</v>
      </c>
      <c r="R289" s="115"/>
      <c r="S289" s="124" t="str">
        <f>IF($B289="","",IF(ISNA(MATCH($B289,账户名,0)),"※这个账户不在【参数设置】的账户档案里",IF($A289="","※没填日期，这一笔不会进任何月份的报表",IF(OR($A289&lt;起始月份,$A289&gt;EOMONTH(起始月份,15)),"△不在本账期（"&amp;TEXT(起始月份,"yyyy-mm")&amp;" ~ "&amp;TEXT(EOMONTH(起始月份,15),"yyyy-mm")&amp;"）内，报表里看不到",IF(AND($H289&lt;&gt;"",$I289&lt;&gt;""),"※收入和支出不能同时填",IF(AND(N($H289)=0,N($I289)=0),IF(ISNUMBER(SEARCH("【待补】",$R289&amp;"")),"△源数据不全（源表缺金额），请补充","※收入和支出都没填"),IF($E289="","※没填收支类别，分类报表会漏掉这一笔",IF(ISNA(MATCH($E289,类别表,0)),"※收支类别不在【参数设置】的清单里",IF($K289="","△"&amp;$D289&amp;" 还没填汇率，去【月度汇率】补上就自动算了",IF(ISNUMBER(SEARCH("【待补】",$R289&amp;"")),"△源数据不全（源表缺摘要或用途），请补充",IF(AND($F289="内部转账",$Q289=""),"△内部转账建议在「往来单位」写上对方账户",IF($N289&lt;0,"△这一笔之后该账户余额成负数了，核一下",""))))))))))))</f>
        <v/>
      </c>
    </row>
    <row r="290" ht="33" spans="1:19">
      <c r="A290" s="114">
        <v>45906</v>
      </c>
      <c r="B290" s="115" t="s">
        <v>34</v>
      </c>
      <c r="C290" s="116" t="str">
        <f>IF($B290="","",IFERROR(INDEX(账户银行,MATCH($B290,账户名,0)),""))</f>
        <v>现金</v>
      </c>
      <c r="D290" s="116" t="str">
        <f>IF($B290="","",IFERROR(INDEX(账户币种,MATCH($B290,账户名,0)),""))</f>
        <v>UZS</v>
      </c>
      <c r="E290" s="117" t="s">
        <v>84</v>
      </c>
      <c r="F290" s="116" t="str">
        <f>IF($E290="","",IFERROR(INDEX(类别属性,MATCH($E290,类别表,0)),""))</f>
        <v>支出</v>
      </c>
      <c r="G290" s="118" t="s">
        <v>339</v>
      </c>
      <c r="H290" s="119"/>
      <c r="I290" s="119">
        <v>11400000</v>
      </c>
      <c r="J290" s="120"/>
      <c r="K290" s="125">
        <f>IF(OR($A290="",$B290=""),"",IF($J290&lt;&gt;"",$J290,IF($D290=本位币,1,IFERROR(LOOKUP(2,1/((汇率月份&lt;=$A290)*(INDEX(记账汇率区,0,MATCH($D290,汇率币种头,0))&lt;&gt;"")),INDEX(记账汇率区,0,MATCH($D290,汇率币种头,0))),""))))</f>
        <v>1</v>
      </c>
      <c r="L290" s="123">
        <f t="shared" si="8"/>
        <v>-11400000</v>
      </c>
      <c r="M290" s="123">
        <f t="shared" si="9"/>
        <v>-11400000</v>
      </c>
      <c r="N290" s="123">
        <f>IF($B290="","",ROUND(SUMIF(账户名,$B290,账户期初)+SUMIFS($L$6:L290,$B$6:B290,$B290),2))</f>
        <v>36667440.67</v>
      </c>
      <c r="O290" s="123">
        <f>IF($B290="","",IFERROR(ROUND(INDEX(账户期初本位,MATCH($B290,账户名,0))+SUMIFS($M$6:M290,$B$6:B290,$B290),2),""))</f>
        <v>36667440.67</v>
      </c>
      <c r="P290" s="117" t="s">
        <v>48</v>
      </c>
      <c r="Q290" s="115"/>
      <c r="R290" s="115"/>
      <c r="S290" s="124" t="str">
        <f>IF($B290="","",IF(ISNA(MATCH($B290,账户名,0)),"※这个账户不在【参数设置】的账户档案里",IF($A290="","※没填日期，这一笔不会进任何月份的报表",IF(OR($A290&lt;起始月份,$A290&gt;EOMONTH(起始月份,15)),"△不在本账期（"&amp;TEXT(起始月份,"yyyy-mm")&amp;" ~ "&amp;TEXT(EOMONTH(起始月份,15),"yyyy-mm")&amp;"）内，报表里看不到",IF(AND($H290&lt;&gt;"",$I290&lt;&gt;""),"※收入和支出不能同时填",IF(AND(N($H290)=0,N($I290)=0),IF(ISNUMBER(SEARCH("【待补】",$R290&amp;"")),"△源数据不全（源表缺金额），请补充","※收入和支出都没填"),IF($E290="","※没填收支类别，分类报表会漏掉这一笔",IF(ISNA(MATCH($E290,类别表,0)),"※收支类别不在【参数设置】的清单里",IF($K290="","△"&amp;$D290&amp;" 还没填汇率，去【月度汇率】补上就自动算了",IF(ISNUMBER(SEARCH("【待补】",$R290&amp;"")),"△源数据不全（源表缺摘要或用途），请补充",IF(AND($F290="内部转账",$Q290=""),"△内部转账建议在「往来单位」写上对方账户",IF($N290&lt;0,"△这一笔之后该账户余额成负数了，核一下",""))))))))))))</f>
        <v/>
      </c>
    </row>
    <row r="291" ht="16.5" spans="1:19">
      <c r="A291" s="114">
        <v>45906</v>
      </c>
      <c r="B291" s="115" t="s">
        <v>34</v>
      </c>
      <c r="C291" s="116" t="str">
        <f>IF($B291="","",IFERROR(INDEX(账户银行,MATCH($B291,账户名,0)),""))</f>
        <v>现金</v>
      </c>
      <c r="D291" s="116" t="str">
        <f>IF($B291="","",IFERROR(INDEX(账户币种,MATCH($B291,账户名,0)),""))</f>
        <v>UZS</v>
      </c>
      <c r="E291" s="117" t="s">
        <v>84</v>
      </c>
      <c r="F291" s="116" t="str">
        <f>IF($E291="","",IFERROR(INDEX(类别属性,MATCH($E291,类别表,0)),""))</f>
        <v>支出</v>
      </c>
      <c r="G291" s="118" t="s">
        <v>340</v>
      </c>
      <c r="H291" s="119"/>
      <c r="I291" s="119">
        <v>100000</v>
      </c>
      <c r="J291" s="120"/>
      <c r="K291" s="125">
        <f>IF(OR($A291="",$B291=""),"",IF($J291&lt;&gt;"",$J291,IF($D291=本位币,1,IFERROR(LOOKUP(2,1/((汇率月份&lt;=$A291)*(INDEX(记账汇率区,0,MATCH($D291,汇率币种头,0))&lt;&gt;"")),INDEX(记账汇率区,0,MATCH($D291,汇率币种头,0))),""))))</f>
        <v>1</v>
      </c>
      <c r="L291" s="123">
        <f t="shared" si="8"/>
        <v>-100000</v>
      </c>
      <c r="M291" s="123">
        <f t="shared" si="9"/>
        <v>-100000</v>
      </c>
      <c r="N291" s="123">
        <f>IF($B291="","",ROUND(SUMIF(账户名,$B291,账户期初)+SUMIFS($L$6:L291,$B$6:B291,$B291),2))</f>
        <v>36567440.67</v>
      </c>
      <c r="O291" s="123">
        <f>IF($B291="","",IFERROR(ROUND(INDEX(账户期初本位,MATCH($B291,账户名,0))+SUMIFS($M$6:M291,$B$6:B291,$B291),2),""))</f>
        <v>36567440.67</v>
      </c>
      <c r="P291" s="117" t="s">
        <v>48</v>
      </c>
      <c r="Q291" s="115"/>
      <c r="R291" s="115"/>
      <c r="S291" s="124" t="str">
        <f>IF($B291="","",IF(ISNA(MATCH($B291,账户名,0)),"※这个账户不在【参数设置】的账户档案里",IF($A291="","※没填日期，这一笔不会进任何月份的报表",IF(OR($A291&lt;起始月份,$A291&gt;EOMONTH(起始月份,15)),"△不在本账期（"&amp;TEXT(起始月份,"yyyy-mm")&amp;" ~ "&amp;TEXT(EOMONTH(起始月份,15),"yyyy-mm")&amp;"）内，报表里看不到",IF(AND($H291&lt;&gt;"",$I291&lt;&gt;""),"※收入和支出不能同时填",IF(AND(N($H291)=0,N($I291)=0),IF(ISNUMBER(SEARCH("【待补】",$R291&amp;"")),"△源数据不全（源表缺金额），请补充","※收入和支出都没填"),IF($E291="","※没填收支类别，分类报表会漏掉这一笔",IF(ISNA(MATCH($E291,类别表,0)),"※收支类别不在【参数设置】的清单里",IF($K291="","△"&amp;$D291&amp;" 还没填汇率，去【月度汇率】补上就自动算了",IF(ISNUMBER(SEARCH("【待补】",$R291&amp;"")),"△源数据不全（源表缺摘要或用途），请补充",IF(AND($F291="内部转账",$Q291=""),"△内部转账建议在「往来单位」写上对方账户",IF($N291&lt;0,"△这一笔之后该账户余额成负数了，核一下",""))))))))))))</f>
        <v/>
      </c>
    </row>
    <row r="292" ht="16.5" spans="1:19">
      <c r="A292" s="114">
        <v>45906</v>
      </c>
      <c r="B292" s="115" t="s">
        <v>34</v>
      </c>
      <c r="C292" s="116" t="str">
        <f>IF($B292="","",IFERROR(INDEX(账户银行,MATCH($B292,账户名,0)),""))</f>
        <v>现金</v>
      </c>
      <c r="D292" s="116" t="str">
        <f>IF($B292="","",IFERROR(INDEX(账户币种,MATCH($B292,账户名,0)),""))</f>
        <v>UZS</v>
      </c>
      <c r="E292" s="117" t="s">
        <v>84</v>
      </c>
      <c r="F292" s="116" t="str">
        <f>IF($E292="","",IFERROR(INDEX(类别属性,MATCH($E292,类别表,0)),""))</f>
        <v>支出</v>
      </c>
      <c r="G292" s="118" t="s">
        <v>341</v>
      </c>
      <c r="H292" s="119"/>
      <c r="I292" s="119">
        <v>1440000</v>
      </c>
      <c r="J292" s="120"/>
      <c r="K292" s="125">
        <f>IF(OR($A292="",$B292=""),"",IF($J292&lt;&gt;"",$J292,IF($D292=本位币,1,IFERROR(LOOKUP(2,1/((汇率月份&lt;=$A292)*(INDEX(记账汇率区,0,MATCH($D292,汇率币种头,0))&lt;&gt;"")),INDEX(记账汇率区,0,MATCH($D292,汇率币种头,0))),""))))</f>
        <v>1</v>
      </c>
      <c r="L292" s="123">
        <f t="shared" si="8"/>
        <v>-1440000</v>
      </c>
      <c r="M292" s="123">
        <f t="shared" si="9"/>
        <v>-1440000</v>
      </c>
      <c r="N292" s="123">
        <f>IF($B292="","",ROUND(SUMIF(账户名,$B292,账户期初)+SUMIFS($L$6:L292,$B$6:B292,$B292),2))</f>
        <v>35127440.67</v>
      </c>
      <c r="O292" s="123">
        <f>IF($B292="","",IFERROR(ROUND(INDEX(账户期初本位,MATCH($B292,账户名,0))+SUMIFS($M$6:M292,$B$6:B292,$B292),2),""))</f>
        <v>35127440.67</v>
      </c>
      <c r="P292" s="117" t="s">
        <v>48</v>
      </c>
      <c r="Q292" s="115"/>
      <c r="R292" s="115"/>
      <c r="S292" s="124" t="str">
        <f>IF($B292="","",IF(ISNA(MATCH($B292,账户名,0)),"※这个账户不在【参数设置】的账户档案里",IF($A292="","※没填日期，这一笔不会进任何月份的报表",IF(OR($A292&lt;起始月份,$A292&gt;EOMONTH(起始月份,15)),"△不在本账期（"&amp;TEXT(起始月份,"yyyy-mm")&amp;" ~ "&amp;TEXT(EOMONTH(起始月份,15),"yyyy-mm")&amp;"）内，报表里看不到",IF(AND($H292&lt;&gt;"",$I292&lt;&gt;""),"※收入和支出不能同时填",IF(AND(N($H292)=0,N($I292)=0),IF(ISNUMBER(SEARCH("【待补】",$R292&amp;"")),"△源数据不全（源表缺金额），请补充","※收入和支出都没填"),IF($E292="","※没填收支类别，分类报表会漏掉这一笔",IF(ISNA(MATCH($E292,类别表,0)),"※收支类别不在【参数设置】的清单里",IF($K292="","△"&amp;$D292&amp;" 还没填汇率，去【月度汇率】补上就自动算了",IF(ISNUMBER(SEARCH("【待补】",$R292&amp;"")),"△源数据不全（源表缺摘要或用途），请补充",IF(AND($F292="内部转账",$Q292=""),"△内部转账建议在「往来单位」写上对方账户",IF($N292&lt;0,"△这一笔之后该账户余额成负数了，核一下",""))))))))))))</f>
        <v/>
      </c>
    </row>
    <row r="293" ht="49.5" spans="1:19">
      <c r="A293" s="114">
        <v>45907</v>
      </c>
      <c r="B293" s="115" t="s">
        <v>34</v>
      </c>
      <c r="C293" s="116" t="str">
        <f>IF($B293="","",IFERROR(INDEX(账户银行,MATCH($B293,账户名,0)),""))</f>
        <v>现金</v>
      </c>
      <c r="D293" s="116" t="str">
        <f>IF($B293="","",IFERROR(INDEX(账户币种,MATCH($B293,账户名,0)),""))</f>
        <v>UZS</v>
      </c>
      <c r="E293" s="117" t="s">
        <v>38</v>
      </c>
      <c r="F293" s="116" t="str">
        <f>IF($E293="","",IFERROR(INDEX(类别属性,MATCH($E293,类别表,0)),""))</f>
        <v>支出</v>
      </c>
      <c r="G293" s="118" t="s">
        <v>342</v>
      </c>
      <c r="H293" s="119"/>
      <c r="I293" s="119">
        <v>132000</v>
      </c>
      <c r="J293" s="120"/>
      <c r="K293" s="125">
        <f>IF(OR($A293="",$B293=""),"",IF($J293&lt;&gt;"",$J293,IF($D293=本位币,1,IFERROR(LOOKUP(2,1/((汇率月份&lt;=$A293)*(INDEX(记账汇率区,0,MATCH($D293,汇率币种头,0))&lt;&gt;"")),INDEX(记账汇率区,0,MATCH($D293,汇率币种头,0))),""))))</f>
        <v>1</v>
      </c>
      <c r="L293" s="123">
        <f t="shared" si="8"/>
        <v>-132000</v>
      </c>
      <c r="M293" s="123">
        <f t="shared" si="9"/>
        <v>-132000</v>
      </c>
      <c r="N293" s="123">
        <f>IF($B293="","",ROUND(SUMIF(账户名,$B293,账户期初)+SUMIFS($L$6:L293,$B$6:B293,$B293),2))</f>
        <v>34995440.67</v>
      </c>
      <c r="O293" s="123">
        <f>IF($B293="","",IFERROR(ROUND(INDEX(账户期初本位,MATCH($B293,账户名,0))+SUMIFS($M$6:M293,$B$6:B293,$B293),2),""))</f>
        <v>34995440.67</v>
      </c>
      <c r="P293" s="117" t="s">
        <v>26</v>
      </c>
      <c r="Q293" s="115"/>
      <c r="R293" s="115"/>
      <c r="S293" s="124" t="str">
        <f>IF($B293="","",IF(ISNA(MATCH($B293,账户名,0)),"※这个账户不在【参数设置】的账户档案里",IF($A293="","※没填日期，这一笔不会进任何月份的报表",IF(OR($A293&lt;起始月份,$A293&gt;EOMONTH(起始月份,15)),"△不在本账期（"&amp;TEXT(起始月份,"yyyy-mm")&amp;" ~ "&amp;TEXT(EOMONTH(起始月份,15),"yyyy-mm")&amp;"）内，报表里看不到",IF(AND($H293&lt;&gt;"",$I293&lt;&gt;""),"※收入和支出不能同时填",IF(AND(N($H293)=0,N($I293)=0),IF(ISNUMBER(SEARCH("【待补】",$R293&amp;"")),"△源数据不全（源表缺金额），请补充","※收入和支出都没填"),IF($E293="","※没填收支类别，分类报表会漏掉这一笔",IF(ISNA(MATCH($E293,类别表,0)),"※收支类别不在【参数设置】的清单里",IF($K293="","△"&amp;$D293&amp;" 还没填汇率，去【月度汇率】补上就自动算了",IF(ISNUMBER(SEARCH("【待补】",$R293&amp;"")),"△源数据不全（源表缺摘要或用途），请补充",IF(AND($F293="内部转账",$Q293=""),"△内部转账建议在「往来单位」写上对方账户",IF($N293&lt;0,"△这一笔之后该账户余额成负数了，核一下",""))))))))))))</f>
        <v/>
      </c>
    </row>
    <row r="294" ht="33" spans="1:19">
      <c r="A294" s="114">
        <v>45907</v>
      </c>
      <c r="B294" s="115" t="s">
        <v>34</v>
      </c>
      <c r="C294" s="116" t="str">
        <f>IF($B294="","",IFERROR(INDEX(账户银行,MATCH($B294,账户名,0)),""))</f>
        <v>现金</v>
      </c>
      <c r="D294" s="116" t="str">
        <f>IF($B294="","",IFERROR(INDEX(账户币种,MATCH($B294,账户名,0)),""))</f>
        <v>UZS</v>
      </c>
      <c r="E294" s="117" t="s">
        <v>38</v>
      </c>
      <c r="F294" s="116" t="str">
        <f>IF($E294="","",IFERROR(INDEX(类别属性,MATCH($E294,类别表,0)),""))</f>
        <v>支出</v>
      </c>
      <c r="G294" s="118" t="s">
        <v>343</v>
      </c>
      <c r="H294" s="119"/>
      <c r="I294" s="119">
        <v>350000</v>
      </c>
      <c r="J294" s="120"/>
      <c r="K294" s="125">
        <f>IF(OR($A294="",$B294=""),"",IF($J294&lt;&gt;"",$J294,IF($D294=本位币,1,IFERROR(LOOKUP(2,1/((汇率月份&lt;=$A294)*(INDEX(记账汇率区,0,MATCH($D294,汇率币种头,0))&lt;&gt;"")),INDEX(记账汇率区,0,MATCH($D294,汇率币种头,0))),""))))</f>
        <v>1</v>
      </c>
      <c r="L294" s="123">
        <f t="shared" si="8"/>
        <v>-350000</v>
      </c>
      <c r="M294" s="123">
        <f t="shared" si="9"/>
        <v>-350000</v>
      </c>
      <c r="N294" s="123">
        <f>IF($B294="","",ROUND(SUMIF(账户名,$B294,账户期初)+SUMIFS($L$6:L294,$B$6:B294,$B294),2))</f>
        <v>34645440.67</v>
      </c>
      <c r="O294" s="123">
        <f>IF($B294="","",IFERROR(ROUND(INDEX(账户期初本位,MATCH($B294,账户名,0))+SUMIFS($M$6:M294,$B$6:B294,$B294),2),""))</f>
        <v>34645440.67</v>
      </c>
      <c r="P294" s="117" t="s">
        <v>26</v>
      </c>
      <c r="Q294" s="115"/>
      <c r="R294" s="115"/>
      <c r="S294" s="124" t="str">
        <f>IF($B294="","",IF(ISNA(MATCH($B294,账户名,0)),"※这个账户不在【参数设置】的账户档案里",IF($A294="","※没填日期，这一笔不会进任何月份的报表",IF(OR($A294&lt;起始月份,$A294&gt;EOMONTH(起始月份,15)),"△不在本账期（"&amp;TEXT(起始月份,"yyyy-mm")&amp;" ~ "&amp;TEXT(EOMONTH(起始月份,15),"yyyy-mm")&amp;"）内，报表里看不到",IF(AND($H294&lt;&gt;"",$I294&lt;&gt;""),"※收入和支出不能同时填",IF(AND(N($H294)=0,N($I294)=0),IF(ISNUMBER(SEARCH("【待补】",$R294&amp;"")),"△源数据不全（源表缺金额），请补充","※收入和支出都没填"),IF($E294="","※没填收支类别，分类报表会漏掉这一笔",IF(ISNA(MATCH($E294,类别表,0)),"※收支类别不在【参数设置】的清单里",IF($K294="","△"&amp;$D294&amp;" 还没填汇率，去【月度汇率】补上就自动算了",IF(ISNUMBER(SEARCH("【待补】",$R294&amp;"")),"△源数据不全（源表缺摘要或用途），请补充",IF(AND($F294="内部转账",$Q294=""),"△内部转账建议在「往来单位」写上对方账户",IF($N294&lt;0,"△这一笔之后该账户余额成负数了，核一下",""))))))))))))</f>
        <v/>
      </c>
    </row>
    <row r="295" ht="33" spans="1:19">
      <c r="A295" s="114">
        <v>45907</v>
      </c>
      <c r="B295" s="115" t="s">
        <v>34</v>
      </c>
      <c r="C295" s="116" t="str">
        <f>IF($B295="","",IFERROR(INDEX(账户银行,MATCH($B295,账户名,0)),""))</f>
        <v>现金</v>
      </c>
      <c r="D295" s="116" t="str">
        <f>IF($B295="","",IFERROR(INDEX(账户币种,MATCH($B295,账户名,0)),""))</f>
        <v>UZS</v>
      </c>
      <c r="E295" s="117" t="s">
        <v>38</v>
      </c>
      <c r="F295" s="116" t="str">
        <f>IF($E295="","",IFERROR(INDEX(类别属性,MATCH($E295,类别表,0)),""))</f>
        <v>支出</v>
      </c>
      <c r="G295" s="118" t="s">
        <v>333</v>
      </c>
      <c r="H295" s="119"/>
      <c r="I295" s="119">
        <v>150000</v>
      </c>
      <c r="J295" s="120"/>
      <c r="K295" s="125">
        <f>IF(OR($A295="",$B295=""),"",IF($J295&lt;&gt;"",$J295,IF($D295=本位币,1,IFERROR(LOOKUP(2,1/((汇率月份&lt;=$A295)*(INDEX(记账汇率区,0,MATCH($D295,汇率币种头,0))&lt;&gt;"")),INDEX(记账汇率区,0,MATCH($D295,汇率币种头,0))),""))))</f>
        <v>1</v>
      </c>
      <c r="L295" s="123">
        <f t="shared" si="8"/>
        <v>-150000</v>
      </c>
      <c r="M295" s="123">
        <f t="shared" si="9"/>
        <v>-150000</v>
      </c>
      <c r="N295" s="123">
        <f>IF($B295="","",ROUND(SUMIF(账户名,$B295,账户期初)+SUMIFS($L$6:L295,$B$6:B295,$B295),2))</f>
        <v>34495440.67</v>
      </c>
      <c r="O295" s="123">
        <f>IF($B295="","",IFERROR(ROUND(INDEX(账户期初本位,MATCH($B295,账户名,0))+SUMIFS($M$6:M295,$B$6:B295,$B295),2),""))</f>
        <v>34495440.67</v>
      </c>
      <c r="P295" s="117" t="s">
        <v>26</v>
      </c>
      <c r="Q295" s="115"/>
      <c r="R295" s="115"/>
      <c r="S295" s="124" t="str">
        <f>IF($B295="","",IF(ISNA(MATCH($B295,账户名,0)),"※这个账户不在【参数设置】的账户档案里",IF($A295="","※没填日期，这一笔不会进任何月份的报表",IF(OR($A295&lt;起始月份,$A295&gt;EOMONTH(起始月份,15)),"△不在本账期（"&amp;TEXT(起始月份,"yyyy-mm")&amp;" ~ "&amp;TEXT(EOMONTH(起始月份,15),"yyyy-mm")&amp;"）内，报表里看不到",IF(AND($H295&lt;&gt;"",$I295&lt;&gt;""),"※收入和支出不能同时填",IF(AND(N($H295)=0,N($I295)=0),IF(ISNUMBER(SEARCH("【待补】",$R295&amp;"")),"△源数据不全（源表缺金额），请补充","※收入和支出都没填"),IF($E295="","※没填收支类别，分类报表会漏掉这一笔",IF(ISNA(MATCH($E295,类别表,0)),"※收支类别不在【参数设置】的清单里",IF($K295="","△"&amp;$D295&amp;" 还没填汇率，去【月度汇率】补上就自动算了",IF(ISNUMBER(SEARCH("【待补】",$R295&amp;"")),"△源数据不全（源表缺摘要或用途），请补充",IF(AND($F295="内部转账",$Q295=""),"△内部转账建议在「往来单位」写上对方账户",IF($N295&lt;0,"△这一笔之后该账户余额成负数了，核一下",""))))))))))))</f>
        <v/>
      </c>
    </row>
    <row r="296" ht="33" spans="1:19">
      <c r="A296" s="114">
        <v>45907</v>
      </c>
      <c r="B296" s="115" t="s">
        <v>34</v>
      </c>
      <c r="C296" s="116" t="str">
        <f>IF($B296="","",IFERROR(INDEX(账户银行,MATCH($B296,账户名,0)),""))</f>
        <v>现金</v>
      </c>
      <c r="D296" s="116" t="str">
        <f>IF($B296="","",IFERROR(INDEX(账户币种,MATCH($B296,账户名,0)),""))</f>
        <v>UZS</v>
      </c>
      <c r="E296" s="117" t="s">
        <v>38</v>
      </c>
      <c r="F296" s="116" t="str">
        <f>IF($E296="","",IFERROR(INDEX(类别属性,MATCH($E296,类别表,0)),""))</f>
        <v>支出</v>
      </c>
      <c r="G296" s="118" t="s">
        <v>344</v>
      </c>
      <c r="H296" s="119"/>
      <c r="I296" s="119">
        <v>1440000</v>
      </c>
      <c r="J296" s="120"/>
      <c r="K296" s="125">
        <f>IF(OR($A296="",$B296=""),"",IF($J296&lt;&gt;"",$J296,IF($D296=本位币,1,IFERROR(LOOKUP(2,1/((汇率月份&lt;=$A296)*(INDEX(记账汇率区,0,MATCH($D296,汇率币种头,0))&lt;&gt;"")),INDEX(记账汇率区,0,MATCH($D296,汇率币种头,0))),""))))</f>
        <v>1</v>
      </c>
      <c r="L296" s="123">
        <f t="shared" si="8"/>
        <v>-1440000</v>
      </c>
      <c r="M296" s="123">
        <f t="shared" si="9"/>
        <v>-1440000</v>
      </c>
      <c r="N296" s="123">
        <f>IF($B296="","",ROUND(SUMIF(账户名,$B296,账户期初)+SUMIFS($L$6:L296,$B$6:B296,$B296),2))</f>
        <v>33055440.67</v>
      </c>
      <c r="O296" s="123">
        <f>IF($B296="","",IFERROR(ROUND(INDEX(账户期初本位,MATCH($B296,账户名,0))+SUMIFS($M$6:M296,$B$6:B296,$B296),2),""))</f>
        <v>33055440.67</v>
      </c>
      <c r="P296" s="117" t="s">
        <v>26</v>
      </c>
      <c r="Q296" s="115"/>
      <c r="R296" s="115"/>
      <c r="S296" s="124" t="str">
        <f>IF($B296="","",IF(ISNA(MATCH($B296,账户名,0)),"※这个账户不在【参数设置】的账户档案里",IF($A296="","※没填日期，这一笔不会进任何月份的报表",IF(OR($A296&lt;起始月份,$A296&gt;EOMONTH(起始月份,15)),"△不在本账期（"&amp;TEXT(起始月份,"yyyy-mm")&amp;" ~ "&amp;TEXT(EOMONTH(起始月份,15),"yyyy-mm")&amp;"）内，报表里看不到",IF(AND($H296&lt;&gt;"",$I296&lt;&gt;""),"※收入和支出不能同时填",IF(AND(N($H296)=0,N($I296)=0),IF(ISNUMBER(SEARCH("【待补】",$R296&amp;"")),"△源数据不全（源表缺金额），请补充","※收入和支出都没填"),IF($E296="","※没填收支类别，分类报表会漏掉这一笔",IF(ISNA(MATCH($E296,类别表,0)),"※收支类别不在【参数设置】的清单里",IF($K296="","△"&amp;$D296&amp;" 还没填汇率，去【月度汇率】补上就自动算了",IF(ISNUMBER(SEARCH("【待补】",$R296&amp;"")),"△源数据不全（源表缺摘要或用途），请补充",IF(AND($F296="内部转账",$Q296=""),"△内部转账建议在「往来单位」写上对方账户",IF($N296&lt;0,"△这一笔之后该账户余额成负数了，核一下",""))))))))))))</f>
        <v/>
      </c>
    </row>
    <row r="297" ht="33" spans="1:19">
      <c r="A297" s="114">
        <v>45907</v>
      </c>
      <c r="B297" s="115" t="s">
        <v>34</v>
      </c>
      <c r="C297" s="116" t="str">
        <f>IF($B297="","",IFERROR(INDEX(账户银行,MATCH($B297,账户名,0)),""))</f>
        <v>现金</v>
      </c>
      <c r="D297" s="116" t="str">
        <f>IF($B297="","",IFERROR(INDEX(账户币种,MATCH($B297,账户名,0)),""))</f>
        <v>UZS</v>
      </c>
      <c r="E297" s="117" t="s">
        <v>84</v>
      </c>
      <c r="F297" s="116" t="str">
        <f>IF($E297="","",IFERROR(INDEX(类别属性,MATCH($E297,类别表,0)),""))</f>
        <v>支出</v>
      </c>
      <c r="G297" s="118" t="s">
        <v>345</v>
      </c>
      <c r="H297" s="119"/>
      <c r="I297" s="119">
        <v>1950000</v>
      </c>
      <c r="J297" s="120"/>
      <c r="K297" s="125">
        <f>IF(OR($A297="",$B297=""),"",IF($J297&lt;&gt;"",$J297,IF($D297=本位币,1,IFERROR(LOOKUP(2,1/((汇率月份&lt;=$A297)*(INDEX(记账汇率区,0,MATCH($D297,汇率币种头,0))&lt;&gt;"")),INDEX(记账汇率区,0,MATCH($D297,汇率币种头,0))),""))))</f>
        <v>1</v>
      </c>
      <c r="L297" s="123">
        <f t="shared" si="8"/>
        <v>-1950000</v>
      </c>
      <c r="M297" s="123">
        <f t="shared" si="9"/>
        <v>-1950000</v>
      </c>
      <c r="N297" s="123">
        <f>IF($B297="","",ROUND(SUMIF(账户名,$B297,账户期初)+SUMIFS($L$6:L297,$B$6:B297,$B297),2))</f>
        <v>31105440.67</v>
      </c>
      <c r="O297" s="123">
        <f>IF($B297="","",IFERROR(ROUND(INDEX(账户期初本位,MATCH($B297,账户名,0))+SUMIFS($M$6:M297,$B$6:B297,$B297),2),""))</f>
        <v>31105440.67</v>
      </c>
      <c r="P297" s="117" t="s">
        <v>48</v>
      </c>
      <c r="Q297" s="115"/>
      <c r="R297" s="115"/>
      <c r="S297" s="124" t="str">
        <f>IF($B297="","",IF(ISNA(MATCH($B297,账户名,0)),"※这个账户不在【参数设置】的账户档案里",IF($A297="","※没填日期，这一笔不会进任何月份的报表",IF(OR($A297&lt;起始月份,$A297&gt;EOMONTH(起始月份,15)),"△不在本账期（"&amp;TEXT(起始月份,"yyyy-mm")&amp;" ~ "&amp;TEXT(EOMONTH(起始月份,15),"yyyy-mm")&amp;"）内，报表里看不到",IF(AND($H297&lt;&gt;"",$I297&lt;&gt;""),"※收入和支出不能同时填",IF(AND(N($H297)=0,N($I297)=0),IF(ISNUMBER(SEARCH("【待补】",$R297&amp;"")),"△源数据不全（源表缺金额），请补充","※收入和支出都没填"),IF($E297="","※没填收支类别，分类报表会漏掉这一笔",IF(ISNA(MATCH($E297,类别表,0)),"※收支类别不在【参数设置】的清单里",IF($K297="","△"&amp;$D297&amp;" 还没填汇率，去【月度汇率】补上就自动算了",IF(ISNUMBER(SEARCH("【待补】",$R297&amp;"")),"△源数据不全（源表缺摘要或用途），请补充",IF(AND($F297="内部转账",$Q297=""),"△内部转账建议在「往来单位」写上对方账户",IF($N297&lt;0,"△这一笔之后该账户余额成负数了，核一下",""))))))))))))</f>
        <v/>
      </c>
    </row>
    <row r="298" ht="33" spans="1:19">
      <c r="A298" s="114">
        <v>45908</v>
      </c>
      <c r="B298" s="115" t="s">
        <v>20</v>
      </c>
      <c r="C298" s="116" t="str">
        <f>IF($B298="","",IFERROR(INDEX(账户银行,MATCH($B298,账户名,0)),""))</f>
        <v>现金</v>
      </c>
      <c r="D298" s="116" t="str">
        <f>IF($B298="","",IFERROR(INDEX(账户币种,MATCH($B298,账户名,0)),""))</f>
        <v>CNY</v>
      </c>
      <c r="E298" s="117" t="s">
        <v>46</v>
      </c>
      <c r="F298" s="116" t="str">
        <f>IF($E298="","",IFERROR(INDEX(类别属性,MATCH($E298,类别表,0)),""))</f>
        <v>支出</v>
      </c>
      <c r="G298" s="118" t="s">
        <v>143</v>
      </c>
      <c r="H298" s="119"/>
      <c r="I298" s="119">
        <v>500000</v>
      </c>
      <c r="J298" s="120"/>
      <c r="K298" s="121">
        <f>IF(OR($A298="",$B298=""),"",IF($J298&lt;&gt;"",$J298,IF($D298=本位币,1,IFERROR(LOOKUP(2,1/((汇率月份&lt;=$A298)*(INDEX(记账汇率区,0,MATCH($D298,汇率币种头,0))&lt;&gt;"")),INDEX(记账汇率区,0,MATCH($D298,汇率币种头,0))),""))))</f>
        <v>1700</v>
      </c>
      <c r="L298" s="122">
        <f t="shared" si="8"/>
        <v>-500000</v>
      </c>
      <c r="M298" s="123">
        <f t="shared" si="9"/>
        <v>-850000000</v>
      </c>
      <c r="N298" s="122">
        <f>IF($B298="","",ROUND(SUMIF(账户名,$B298,账户期初)+SUMIFS($L$6:L298,$B$6:B298,$B298),2))</f>
        <v>2529459</v>
      </c>
      <c r="O298" s="123">
        <f>IF($B298="","",IFERROR(ROUND(INDEX(账户期初本位,MATCH($B298,账户名,0))+SUMIFS($M$6:M298,$B$6:B298,$B298),2),""))</f>
        <v>4226971536</v>
      </c>
      <c r="P298" s="117" t="s">
        <v>48</v>
      </c>
      <c r="Q298" s="115" t="s">
        <v>144</v>
      </c>
      <c r="R298" s="115"/>
      <c r="S298" s="124" t="str">
        <f>IF($B298="","",IF(ISNA(MATCH($B298,账户名,0)),"※这个账户不在【参数设置】的账户档案里",IF($A298="","※没填日期，这一笔不会进任何月份的报表",IF(OR($A298&lt;起始月份,$A298&gt;EOMONTH(起始月份,15)),"△不在本账期（"&amp;TEXT(起始月份,"yyyy-mm")&amp;" ~ "&amp;TEXT(EOMONTH(起始月份,15),"yyyy-mm")&amp;"）内，报表里看不到",IF(AND($H298&lt;&gt;"",$I298&lt;&gt;""),"※收入和支出不能同时填",IF(AND(N($H298)=0,N($I298)=0),IF(ISNUMBER(SEARCH("【待补】",$R298&amp;"")),"△源数据不全（源表缺金额），请补充","※收入和支出都没填"),IF($E298="","※没填收支类别，分类报表会漏掉这一笔",IF(ISNA(MATCH($E298,类别表,0)),"※收支类别不在【参数设置】的清单里",IF($K298="","△"&amp;$D298&amp;" 还没填汇率，去【月度汇率】补上就自动算了",IF(ISNUMBER(SEARCH("【待补】",$R298&amp;"")),"△源数据不全（源表缺摘要或用途），请补充",IF(AND($F298="内部转账",$Q298=""),"△内部转账建议在「往来单位」写上对方账户",IF($N298&lt;0,"△这一笔之后该账户余额成负数了，核一下",""))))))))))))</f>
        <v/>
      </c>
    </row>
    <row r="299" ht="49.5" spans="1:19">
      <c r="A299" s="114">
        <v>45908</v>
      </c>
      <c r="B299" s="115" t="s">
        <v>34</v>
      </c>
      <c r="C299" s="116" t="str">
        <f>IF($B299="","",IFERROR(INDEX(账户银行,MATCH($B299,账户名,0)),""))</f>
        <v>现金</v>
      </c>
      <c r="D299" s="116" t="str">
        <f>IF($B299="","",IFERROR(INDEX(账户币种,MATCH($B299,账户名,0)),""))</f>
        <v>UZS</v>
      </c>
      <c r="E299" s="117" t="s">
        <v>38</v>
      </c>
      <c r="F299" s="116" t="str">
        <f>IF($E299="","",IFERROR(INDEX(类别属性,MATCH($E299,类别表,0)),""))</f>
        <v>支出</v>
      </c>
      <c r="G299" s="118" t="s">
        <v>346</v>
      </c>
      <c r="H299" s="119"/>
      <c r="I299" s="119">
        <v>650000</v>
      </c>
      <c r="J299" s="120"/>
      <c r="K299" s="125">
        <f>IF(OR($A299="",$B299=""),"",IF($J299&lt;&gt;"",$J299,IF($D299=本位币,1,IFERROR(LOOKUP(2,1/((汇率月份&lt;=$A299)*(INDEX(记账汇率区,0,MATCH($D299,汇率币种头,0))&lt;&gt;"")),INDEX(记账汇率区,0,MATCH($D299,汇率币种头,0))),""))))</f>
        <v>1</v>
      </c>
      <c r="L299" s="123">
        <f t="shared" si="8"/>
        <v>-650000</v>
      </c>
      <c r="M299" s="123">
        <f t="shared" si="9"/>
        <v>-650000</v>
      </c>
      <c r="N299" s="123">
        <f>IF($B299="","",ROUND(SUMIF(账户名,$B299,账户期初)+SUMIFS($L$6:L299,$B$6:B299,$B299),2))</f>
        <v>30455440.67</v>
      </c>
      <c r="O299" s="123">
        <f>IF($B299="","",IFERROR(ROUND(INDEX(账户期初本位,MATCH($B299,账户名,0))+SUMIFS($M$6:M299,$B$6:B299,$B299),2),""))</f>
        <v>30455440.67</v>
      </c>
      <c r="P299" s="117" t="s">
        <v>26</v>
      </c>
      <c r="Q299" s="115"/>
      <c r="R299" s="115"/>
      <c r="S299" s="124" t="str">
        <f>IF($B299="","",IF(ISNA(MATCH($B299,账户名,0)),"※这个账户不在【参数设置】的账户档案里",IF($A299="","※没填日期，这一笔不会进任何月份的报表",IF(OR($A299&lt;起始月份,$A299&gt;EOMONTH(起始月份,15)),"△不在本账期（"&amp;TEXT(起始月份,"yyyy-mm")&amp;" ~ "&amp;TEXT(EOMONTH(起始月份,15),"yyyy-mm")&amp;"）内，报表里看不到",IF(AND($H299&lt;&gt;"",$I299&lt;&gt;""),"※收入和支出不能同时填",IF(AND(N($H299)=0,N($I299)=0),IF(ISNUMBER(SEARCH("【待补】",$R299&amp;"")),"△源数据不全（源表缺金额），请补充","※收入和支出都没填"),IF($E299="","※没填收支类别，分类报表会漏掉这一笔",IF(ISNA(MATCH($E299,类别表,0)),"※收支类别不在【参数设置】的清单里",IF($K299="","△"&amp;$D299&amp;" 还没填汇率，去【月度汇率】补上就自动算了",IF(ISNUMBER(SEARCH("【待补】",$R299&amp;"")),"△源数据不全（源表缺摘要或用途），请补充",IF(AND($F299="内部转账",$Q299=""),"△内部转账建议在「往来单位」写上对方账户",IF($N299&lt;0,"△这一笔之后该账户余额成负数了，核一下",""))))))))))))</f>
        <v/>
      </c>
    </row>
    <row r="300" ht="16.5" spans="1:19">
      <c r="A300" s="114">
        <v>45908</v>
      </c>
      <c r="B300" s="115" t="s">
        <v>34</v>
      </c>
      <c r="C300" s="116" t="str">
        <f>IF($B300="","",IFERROR(INDEX(账户银行,MATCH($B300,账户名,0)),""))</f>
        <v>现金</v>
      </c>
      <c r="D300" s="116" t="str">
        <f>IF($B300="","",IFERROR(INDEX(账户币种,MATCH($B300,账户名,0)),""))</f>
        <v>UZS</v>
      </c>
      <c r="E300" s="117" t="s">
        <v>52</v>
      </c>
      <c r="F300" s="116" t="str">
        <f>IF($E300="","",IFERROR(INDEX(类别属性,MATCH($E300,类别表,0)),""))</f>
        <v>支出</v>
      </c>
      <c r="G300" s="118" t="s">
        <v>347</v>
      </c>
      <c r="H300" s="119"/>
      <c r="I300" s="119">
        <v>499800</v>
      </c>
      <c r="J300" s="120"/>
      <c r="K300" s="125">
        <f>IF(OR($A300="",$B300=""),"",IF($J300&lt;&gt;"",$J300,IF($D300=本位币,1,IFERROR(LOOKUP(2,1/((汇率月份&lt;=$A300)*(INDEX(记账汇率区,0,MATCH($D300,汇率币种头,0))&lt;&gt;"")),INDEX(记账汇率区,0,MATCH($D300,汇率币种头,0))),""))))</f>
        <v>1</v>
      </c>
      <c r="L300" s="123">
        <f t="shared" si="8"/>
        <v>-499800</v>
      </c>
      <c r="M300" s="123">
        <f t="shared" si="9"/>
        <v>-499800</v>
      </c>
      <c r="N300" s="123">
        <f>IF($B300="","",ROUND(SUMIF(账户名,$B300,账户期初)+SUMIFS($L$6:L300,$B$6:B300,$B300),2))</f>
        <v>29955640.67</v>
      </c>
      <c r="O300" s="123">
        <f>IF($B300="","",IFERROR(ROUND(INDEX(账户期初本位,MATCH($B300,账户名,0))+SUMIFS($M$6:M300,$B$6:B300,$B300),2),""))</f>
        <v>29955640.67</v>
      </c>
      <c r="P300" s="117" t="s">
        <v>26</v>
      </c>
      <c r="Q300" s="115"/>
      <c r="R300" s="115"/>
      <c r="S300" s="124" t="str">
        <f>IF($B300="","",IF(ISNA(MATCH($B300,账户名,0)),"※这个账户不在【参数设置】的账户档案里",IF($A300="","※没填日期，这一笔不会进任何月份的报表",IF(OR($A300&lt;起始月份,$A300&gt;EOMONTH(起始月份,15)),"△不在本账期（"&amp;TEXT(起始月份,"yyyy-mm")&amp;" ~ "&amp;TEXT(EOMONTH(起始月份,15),"yyyy-mm")&amp;"）内，报表里看不到",IF(AND($H300&lt;&gt;"",$I300&lt;&gt;""),"※收入和支出不能同时填",IF(AND(N($H300)=0,N($I300)=0),IF(ISNUMBER(SEARCH("【待补】",$R300&amp;"")),"△源数据不全（源表缺金额），请补充","※收入和支出都没填"),IF($E300="","※没填收支类别，分类报表会漏掉这一笔",IF(ISNA(MATCH($E300,类别表,0)),"※收支类别不在【参数设置】的清单里",IF($K300="","△"&amp;$D300&amp;" 还没填汇率，去【月度汇率】补上就自动算了",IF(ISNUMBER(SEARCH("【待补】",$R300&amp;"")),"△源数据不全（源表缺摘要或用途），请补充",IF(AND($F300="内部转账",$Q300=""),"△内部转账建议在「往来单位」写上对方账户",IF($N300&lt;0,"△这一笔之后该账户余额成负数了，核一下",""))))))))))))</f>
        <v/>
      </c>
    </row>
    <row r="301" ht="16.5" spans="1:19">
      <c r="A301" s="114">
        <v>45908</v>
      </c>
      <c r="B301" s="115" t="s">
        <v>34</v>
      </c>
      <c r="C301" s="116" t="str">
        <f>IF($B301="","",IFERROR(INDEX(账户银行,MATCH($B301,账户名,0)),""))</f>
        <v>现金</v>
      </c>
      <c r="D301" s="116" t="str">
        <f>IF($B301="","",IFERROR(INDEX(账户币种,MATCH($B301,账户名,0)),""))</f>
        <v>UZS</v>
      </c>
      <c r="E301" s="117" t="s">
        <v>38</v>
      </c>
      <c r="F301" s="116" t="str">
        <f>IF($E301="","",IFERROR(INDEX(类别属性,MATCH($E301,类别表,0)),""))</f>
        <v>支出</v>
      </c>
      <c r="G301" s="118" t="s">
        <v>348</v>
      </c>
      <c r="H301" s="119"/>
      <c r="I301" s="119">
        <v>98000</v>
      </c>
      <c r="J301" s="120"/>
      <c r="K301" s="125">
        <f>IF(OR($A301="",$B301=""),"",IF($J301&lt;&gt;"",$J301,IF($D301=本位币,1,IFERROR(LOOKUP(2,1/((汇率月份&lt;=$A301)*(INDEX(记账汇率区,0,MATCH($D301,汇率币种头,0))&lt;&gt;"")),INDEX(记账汇率区,0,MATCH($D301,汇率币种头,0))),""))))</f>
        <v>1</v>
      </c>
      <c r="L301" s="123">
        <f t="shared" si="8"/>
        <v>-98000</v>
      </c>
      <c r="M301" s="123">
        <f t="shared" si="9"/>
        <v>-98000</v>
      </c>
      <c r="N301" s="123">
        <f>IF($B301="","",ROUND(SUMIF(账户名,$B301,账户期初)+SUMIFS($L$6:L301,$B$6:B301,$B301),2))</f>
        <v>29857640.67</v>
      </c>
      <c r="O301" s="123">
        <f>IF($B301="","",IFERROR(ROUND(INDEX(账户期初本位,MATCH($B301,账户名,0))+SUMIFS($M$6:M301,$B$6:B301,$B301),2),""))</f>
        <v>29857640.67</v>
      </c>
      <c r="P301" s="117" t="s">
        <v>26</v>
      </c>
      <c r="Q301" s="115"/>
      <c r="R301" s="115"/>
      <c r="S301" s="124" t="str">
        <f>IF($B301="","",IF(ISNA(MATCH($B301,账户名,0)),"※这个账户不在【参数设置】的账户档案里",IF($A301="","※没填日期，这一笔不会进任何月份的报表",IF(OR($A301&lt;起始月份,$A301&gt;EOMONTH(起始月份,15)),"△不在本账期（"&amp;TEXT(起始月份,"yyyy-mm")&amp;" ~ "&amp;TEXT(EOMONTH(起始月份,15),"yyyy-mm")&amp;"）内，报表里看不到",IF(AND($H301&lt;&gt;"",$I301&lt;&gt;""),"※收入和支出不能同时填",IF(AND(N($H301)=0,N($I301)=0),IF(ISNUMBER(SEARCH("【待补】",$R301&amp;"")),"△源数据不全（源表缺金额），请补充","※收入和支出都没填"),IF($E301="","※没填收支类别，分类报表会漏掉这一笔",IF(ISNA(MATCH($E301,类别表,0)),"※收支类别不在【参数设置】的清单里",IF($K301="","△"&amp;$D301&amp;" 还没填汇率，去【月度汇率】补上就自动算了",IF(ISNUMBER(SEARCH("【待补】",$R301&amp;"")),"△源数据不全（源表缺摘要或用途），请补充",IF(AND($F301="内部转账",$Q301=""),"△内部转账建议在「往来单位」写上对方账户",IF($N301&lt;0,"△这一笔之后该账户余额成负数了，核一下",""))))))))))))</f>
        <v/>
      </c>
    </row>
    <row r="302" ht="33" spans="1:19">
      <c r="A302" s="114">
        <v>45908</v>
      </c>
      <c r="B302" s="115" t="s">
        <v>34</v>
      </c>
      <c r="C302" s="116" t="str">
        <f>IF($B302="","",IFERROR(INDEX(账户银行,MATCH($B302,账户名,0)),""))</f>
        <v>现金</v>
      </c>
      <c r="D302" s="116" t="str">
        <f>IF($B302="","",IFERROR(INDEX(账户币种,MATCH($B302,账户名,0)),""))</f>
        <v>UZS</v>
      </c>
      <c r="E302" s="117" t="s">
        <v>31</v>
      </c>
      <c r="F302" s="116" t="str">
        <f>IF($E302="","",IFERROR(INDEX(类别属性,MATCH($E302,类别表,0)),""))</f>
        <v>支出</v>
      </c>
      <c r="G302" s="118" t="s">
        <v>349</v>
      </c>
      <c r="H302" s="119"/>
      <c r="I302" s="119">
        <v>80000</v>
      </c>
      <c r="J302" s="120"/>
      <c r="K302" s="125">
        <f>IF(OR($A302="",$B302=""),"",IF($J302&lt;&gt;"",$J302,IF($D302=本位币,1,IFERROR(LOOKUP(2,1/((汇率月份&lt;=$A302)*(INDEX(记账汇率区,0,MATCH($D302,汇率币种头,0))&lt;&gt;"")),INDEX(记账汇率区,0,MATCH($D302,汇率币种头,0))),""))))</f>
        <v>1</v>
      </c>
      <c r="L302" s="123">
        <f t="shared" si="8"/>
        <v>-80000</v>
      </c>
      <c r="M302" s="123">
        <f t="shared" si="9"/>
        <v>-80000</v>
      </c>
      <c r="N302" s="123">
        <f>IF($B302="","",ROUND(SUMIF(账户名,$B302,账户期初)+SUMIFS($L$6:L302,$B$6:B302,$B302),2))</f>
        <v>29777640.67</v>
      </c>
      <c r="O302" s="123">
        <f>IF($B302="","",IFERROR(ROUND(INDEX(账户期初本位,MATCH($B302,账户名,0))+SUMIFS($M$6:M302,$B$6:B302,$B302),2),""))</f>
        <v>29777640.67</v>
      </c>
      <c r="P302" s="117" t="s">
        <v>26</v>
      </c>
      <c r="Q302" s="115"/>
      <c r="R302" s="115"/>
      <c r="S302" s="124" t="str">
        <f>IF($B302="","",IF(ISNA(MATCH($B302,账户名,0)),"※这个账户不在【参数设置】的账户档案里",IF($A302="","※没填日期，这一笔不会进任何月份的报表",IF(OR($A302&lt;起始月份,$A302&gt;EOMONTH(起始月份,15)),"△不在本账期（"&amp;TEXT(起始月份,"yyyy-mm")&amp;" ~ "&amp;TEXT(EOMONTH(起始月份,15),"yyyy-mm")&amp;"）内，报表里看不到",IF(AND($H302&lt;&gt;"",$I302&lt;&gt;""),"※收入和支出不能同时填",IF(AND(N($H302)=0,N($I302)=0),IF(ISNUMBER(SEARCH("【待补】",$R302&amp;"")),"△源数据不全（源表缺金额），请补充","※收入和支出都没填"),IF($E302="","※没填收支类别，分类报表会漏掉这一笔",IF(ISNA(MATCH($E302,类别表,0)),"※收支类别不在【参数设置】的清单里",IF($K302="","△"&amp;$D302&amp;" 还没填汇率，去【月度汇率】补上就自动算了",IF(ISNUMBER(SEARCH("【待补】",$R302&amp;"")),"△源数据不全（源表缺摘要或用途），请补充",IF(AND($F302="内部转账",$Q302=""),"△内部转账建议在「往来单位」写上对方账户",IF($N302&lt;0,"△这一笔之后该账户余额成负数了，核一下",""))))))))))))</f>
        <v/>
      </c>
    </row>
    <row r="303" ht="33" spans="1:19">
      <c r="A303" s="114">
        <v>45909</v>
      </c>
      <c r="B303" s="115" t="s">
        <v>20</v>
      </c>
      <c r="C303" s="116" t="str">
        <f>IF($B303="","",IFERROR(INDEX(账户银行,MATCH($B303,账户名,0)),""))</f>
        <v>现金</v>
      </c>
      <c r="D303" s="116" t="str">
        <f>IF($B303="","",IFERROR(INDEX(账户币种,MATCH($B303,账户名,0)),""))</f>
        <v>CNY</v>
      </c>
      <c r="E303" s="117" t="s">
        <v>41</v>
      </c>
      <c r="F303" s="116" t="str">
        <f>IF($E303="","",IFERROR(INDEX(类别属性,MATCH($E303,类别表,0)),""))</f>
        <v>内部转账</v>
      </c>
      <c r="G303" s="118" t="s">
        <v>350</v>
      </c>
      <c r="H303" s="119"/>
      <c r="I303" s="119">
        <v>99322</v>
      </c>
      <c r="J303" s="120"/>
      <c r="K303" s="121">
        <f>IF(OR($A303="",$B303=""),"",IF($J303&lt;&gt;"",$J303,IF($D303=本位币,1,IFERROR(LOOKUP(2,1/((汇率月份&lt;=$A303)*(INDEX(记账汇率区,0,MATCH($D303,汇率币种头,0))&lt;&gt;"")),INDEX(记账汇率区,0,MATCH($D303,汇率币种头,0))),""))))</f>
        <v>1700</v>
      </c>
      <c r="L303" s="122">
        <f t="shared" si="8"/>
        <v>-99322</v>
      </c>
      <c r="M303" s="123">
        <f t="shared" si="9"/>
        <v>-168847400</v>
      </c>
      <c r="N303" s="122">
        <f>IF($B303="","",ROUND(SUMIF(账户名,$B303,账户期初)+SUMIFS($L$6:L303,$B$6:B303,$B303),2))</f>
        <v>2430137</v>
      </c>
      <c r="O303" s="123">
        <f>IF($B303="","",IFERROR(ROUND(INDEX(账户期初本位,MATCH($B303,账户名,0))+SUMIFS($M$6:M303,$B$6:B303,$B303),2),""))</f>
        <v>4058124136</v>
      </c>
      <c r="P303" s="117" t="s">
        <v>43</v>
      </c>
      <c r="Q303" s="115" t="s">
        <v>50</v>
      </c>
      <c r="R303" s="115"/>
      <c r="S303" s="124" t="str">
        <f>IF($B303="","",IF(ISNA(MATCH($B303,账户名,0)),"※这个账户不在【参数设置】的账户档案里",IF($A303="","※没填日期，这一笔不会进任何月份的报表",IF(OR($A303&lt;起始月份,$A303&gt;EOMONTH(起始月份,15)),"△不在本账期（"&amp;TEXT(起始月份,"yyyy-mm")&amp;" ~ "&amp;TEXT(EOMONTH(起始月份,15),"yyyy-mm")&amp;"）内，报表里看不到",IF(AND($H303&lt;&gt;"",$I303&lt;&gt;""),"※收入和支出不能同时填",IF(AND(N($H303)=0,N($I303)=0),IF(ISNUMBER(SEARCH("【待补】",$R303&amp;"")),"△源数据不全（源表缺金额），请补充","※收入和支出都没填"),IF($E303="","※没填收支类别，分类报表会漏掉这一笔",IF(ISNA(MATCH($E303,类别表,0)),"※收支类别不在【参数设置】的清单里",IF($K303="","△"&amp;$D303&amp;" 还没填汇率，去【月度汇率】补上就自动算了",IF(ISNUMBER(SEARCH("【待补】",$R303&amp;"")),"△源数据不全（源表缺摘要或用途），请补充",IF(AND($F303="内部转账",$Q303=""),"△内部转账建议在「往来单位」写上对方账户",IF($N303&lt;0,"△这一笔之后该账户余额成负数了，核一下",""))))))))))))</f>
        <v/>
      </c>
    </row>
    <row r="304" ht="49.5" spans="1:19">
      <c r="A304" s="114">
        <v>45909</v>
      </c>
      <c r="B304" s="115" t="s">
        <v>20</v>
      </c>
      <c r="C304" s="116" t="str">
        <f>IF($B304="","",IFERROR(INDEX(账户银行,MATCH($B304,账户名,0)),""))</f>
        <v>现金</v>
      </c>
      <c r="D304" s="116" t="str">
        <f>IF($B304="","",IFERROR(INDEX(账户币种,MATCH($B304,账户名,0)),""))</f>
        <v>CNY</v>
      </c>
      <c r="E304" s="117" t="s">
        <v>41</v>
      </c>
      <c r="F304" s="116" t="str">
        <f>IF($E304="","",IFERROR(INDEX(类别属性,MATCH($E304,类别表,0)),""))</f>
        <v>内部转账</v>
      </c>
      <c r="G304" s="118" t="s">
        <v>351</v>
      </c>
      <c r="H304" s="119"/>
      <c r="I304" s="119">
        <v>214500</v>
      </c>
      <c r="J304" s="120"/>
      <c r="K304" s="121">
        <f>IF(OR($A304="",$B304=""),"",IF($J304&lt;&gt;"",$J304,IF($D304=本位币,1,IFERROR(LOOKUP(2,1/((汇率月份&lt;=$A304)*(INDEX(记账汇率区,0,MATCH($D304,汇率币种头,0))&lt;&gt;"")),INDEX(记账汇率区,0,MATCH($D304,汇率币种头,0))),""))))</f>
        <v>1700</v>
      </c>
      <c r="L304" s="122">
        <f t="shared" si="8"/>
        <v>-214500</v>
      </c>
      <c r="M304" s="123">
        <f t="shared" si="9"/>
        <v>-364650000</v>
      </c>
      <c r="N304" s="122">
        <f>IF($B304="","",ROUND(SUMIF(账户名,$B304,账户期初)+SUMIFS($L$6:L304,$B$6:B304,$B304),2))</f>
        <v>2215637</v>
      </c>
      <c r="O304" s="123">
        <f>IF($B304="","",IFERROR(ROUND(INDEX(账户期初本位,MATCH($B304,账户名,0))+SUMIFS($M$6:M304,$B$6:B304,$B304),2),""))</f>
        <v>3693474136</v>
      </c>
      <c r="P304" s="117" t="s">
        <v>43</v>
      </c>
      <c r="Q304" s="115"/>
      <c r="R304" s="115"/>
      <c r="S304" s="124" t="str">
        <f>IF($B304="","",IF(ISNA(MATCH($B304,账户名,0)),"※这个账户不在【参数设置】的账户档案里",IF($A304="","※没填日期，这一笔不会进任何月份的报表",IF(OR($A304&lt;起始月份,$A304&gt;EOMONTH(起始月份,15)),"△不在本账期（"&amp;TEXT(起始月份,"yyyy-mm")&amp;" ~ "&amp;TEXT(EOMONTH(起始月份,15),"yyyy-mm")&amp;"）内，报表里看不到",IF(AND($H304&lt;&gt;"",$I304&lt;&gt;""),"※收入和支出不能同时填",IF(AND(N($H304)=0,N($I304)=0),IF(ISNUMBER(SEARCH("【待补】",$R304&amp;"")),"△源数据不全（源表缺金额），请补充","※收入和支出都没填"),IF($E304="","※没填收支类别，分类报表会漏掉这一笔",IF(ISNA(MATCH($E304,类别表,0)),"※收支类别不在【参数设置】的清单里",IF($K304="","△"&amp;$D304&amp;" 还没填汇率，去【月度汇率】补上就自动算了",IF(ISNUMBER(SEARCH("【待补】",$R304&amp;"")),"△源数据不全（源表缺摘要或用途），请补充",IF(AND($F304="内部转账",$Q304=""),"△内部转账建议在「往来单位」写上对方账户",IF($N304&lt;0,"△这一笔之后该账户余额成负数了，核一下",""))))))))))))</f>
        <v>△内部转账建议在「往来单位」写上对方账户</v>
      </c>
    </row>
    <row r="305" ht="49.5" spans="1:19">
      <c r="A305" s="114">
        <v>45909</v>
      </c>
      <c r="B305" s="115" t="s">
        <v>30</v>
      </c>
      <c r="C305" s="116" t="str">
        <f>IF($B305="","",IFERROR(INDEX(账户银行,MATCH($B305,账户名,0)),""))</f>
        <v>现金</v>
      </c>
      <c r="D305" s="116" t="str">
        <f>IF($B305="","",IFERROR(INDEX(账户币种,MATCH($B305,账户名,0)),""))</f>
        <v>USD</v>
      </c>
      <c r="E305" s="117" t="s">
        <v>41</v>
      </c>
      <c r="F305" s="116" t="str">
        <f>IF($E305="","",IFERROR(INDEX(类别属性,MATCH($E305,类别表,0)),""))</f>
        <v>内部转账</v>
      </c>
      <c r="G305" s="118" t="s">
        <v>352</v>
      </c>
      <c r="H305" s="119">
        <v>13930</v>
      </c>
      <c r="I305" s="119"/>
      <c r="J305" s="120"/>
      <c r="K305" s="125">
        <f>IF(OR($A305="",$B305=""),"",IF($J305&lt;&gt;"",$J305,IF($D305=本位币,1,IFERROR(LOOKUP(2,1/((汇率月份&lt;=$A305)*(INDEX(记账汇率区,0,MATCH($D305,汇率币种头,0))&lt;&gt;"")),INDEX(记账汇率区,0,MATCH($D305,汇率币种头,0))),""))))</f>
        <v>12162.5</v>
      </c>
      <c r="L305" s="123">
        <f t="shared" si="8"/>
        <v>13930</v>
      </c>
      <c r="M305" s="123">
        <f t="shared" si="9"/>
        <v>169423625</v>
      </c>
      <c r="N305" s="123">
        <f>IF($B305="","",ROUND(SUMIF(账户名,$B305,账户期初)+SUMIFS($L$6:L305,$B$6:B305,$B305),2))</f>
        <v>-12570</v>
      </c>
      <c r="O305" s="123">
        <f>IF($B305="","",IFERROR(ROUND(INDEX(账户期初本位,MATCH($B305,账户名,0))+SUMIFS($M$6:M305,$B$6:B305,$B305),2),""))</f>
        <v>-151905125</v>
      </c>
      <c r="P305" s="117" t="s">
        <v>43</v>
      </c>
      <c r="Q305" s="115" t="s">
        <v>50</v>
      </c>
      <c r="R305" s="115"/>
      <c r="S305" s="124" t="str">
        <f>IF($B305="","",IF(ISNA(MATCH($B305,账户名,0)),"※这个账户不在【参数设置】的账户档案里",IF($A305="","※没填日期，这一笔不会进任何月份的报表",IF(OR($A305&lt;起始月份,$A305&gt;EOMONTH(起始月份,15)),"△不在本账期（"&amp;TEXT(起始月份,"yyyy-mm")&amp;" ~ "&amp;TEXT(EOMONTH(起始月份,15),"yyyy-mm")&amp;"）内，报表里看不到",IF(AND($H305&lt;&gt;"",$I305&lt;&gt;""),"※收入和支出不能同时填",IF(AND(N($H305)=0,N($I305)=0),IF(ISNUMBER(SEARCH("【待补】",$R305&amp;"")),"△源数据不全（源表缺金额），请补充","※收入和支出都没填"),IF($E305="","※没填收支类别，分类报表会漏掉这一笔",IF(ISNA(MATCH($E305,类别表,0)),"※收支类别不在【参数设置】的清单里",IF($K305="","△"&amp;$D305&amp;" 还没填汇率，去【月度汇率】补上就自动算了",IF(ISNUMBER(SEARCH("【待补】",$R305&amp;"")),"△源数据不全（源表缺摘要或用途），请补充",IF(AND($F305="内部转账",$Q305=""),"△内部转账建议在「往来单位」写上对方账户",IF($N305&lt;0,"△这一笔之后该账户余额成负数了，核一下",""))))))))))))</f>
        <v>△这一笔之后该账户余额成负数了，核一下</v>
      </c>
    </row>
    <row r="306" ht="49.5" spans="1:19">
      <c r="A306" s="114">
        <v>45909</v>
      </c>
      <c r="B306" s="115" t="s">
        <v>30</v>
      </c>
      <c r="C306" s="116" t="str">
        <f>IF($B306="","",IFERROR(INDEX(账户银行,MATCH($B306,账户名,0)),""))</f>
        <v>现金</v>
      </c>
      <c r="D306" s="116" t="str">
        <f>IF($B306="","",IFERROR(INDEX(账户币种,MATCH($B306,账户名,0)),""))</f>
        <v>USD</v>
      </c>
      <c r="E306" s="117" t="s">
        <v>41</v>
      </c>
      <c r="F306" s="116" t="str">
        <f>IF($E306="","",IFERROR(INDEX(类别属性,MATCH($E306,类别表,0)),""))</f>
        <v>内部转账</v>
      </c>
      <c r="G306" s="118" t="s">
        <v>351</v>
      </c>
      <c r="H306" s="119">
        <v>30000</v>
      </c>
      <c r="I306" s="119"/>
      <c r="J306" s="120"/>
      <c r="K306" s="125">
        <f>IF(OR($A306="",$B306=""),"",IF($J306&lt;&gt;"",$J306,IF($D306=本位币,1,IFERROR(LOOKUP(2,1/((汇率月份&lt;=$A306)*(INDEX(记账汇率区,0,MATCH($D306,汇率币种头,0))&lt;&gt;"")),INDEX(记账汇率区,0,MATCH($D306,汇率币种头,0))),""))))</f>
        <v>12162.5</v>
      </c>
      <c r="L306" s="123">
        <f t="shared" si="8"/>
        <v>30000</v>
      </c>
      <c r="M306" s="123">
        <f t="shared" si="9"/>
        <v>364875000</v>
      </c>
      <c r="N306" s="123">
        <f>IF($B306="","",ROUND(SUMIF(账户名,$B306,账户期初)+SUMIFS($L$6:L306,$B$6:B306,$B306),2))</f>
        <v>17430</v>
      </c>
      <c r="O306" s="123">
        <f>IF($B306="","",IFERROR(ROUND(INDEX(账户期初本位,MATCH($B306,账户名,0))+SUMIFS($M$6:M306,$B$6:B306,$B306),2),""))</f>
        <v>212969875</v>
      </c>
      <c r="P306" s="117" t="s">
        <v>43</v>
      </c>
      <c r="Q306" s="115"/>
      <c r="R306" s="115"/>
      <c r="S306" s="124" t="str">
        <f>IF($B306="","",IF(ISNA(MATCH($B306,账户名,0)),"※这个账户不在【参数设置】的账户档案里",IF($A306="","※没填日期，这一笔不会进任何月份的报表",IF(OR($A306&lt;起始月份,$A306&gt;EOMONTH(起始月份,15)),"△不在本账期（"&amp;TEXT(起始月份,"yyyy-mm")&amp;" ~ "&amp;TEXT(EOMONTH(起始月份,15),"yyyy-mm")&amp;"）内，报表里看不到",IF(AND($H306&lt;&gt;"",$I306&lt;&gt;""),"※收入和支出不能同时填",IF(AND(N($H306)=0,N($I306)=0),IF(ISNUMBER(SEARCH("【待补】",$R306&amp;"")),"△源数据不全（源表缺金额），请补充","※收入和支出都没填"),IF($E306="","※没填收支类别，分类报表会漏掉这一笔",IF(ISNA(MATCH($E306,类别表,0)),"※收支类别不在【参数设置】的清单里",IF($K306="","△"&amp;$D306&amp;" 还没填汇率，去【月度汇率】补上就自动算了",IF(ISNUMBER(SEARCH("【待补】",$R306&amp;"")),"△源数据不全（源表缺摘要或用途），请补充",IF(AND($F306="内部转账",$Q306=""),"△内部转账建议在「往来单位」写上对方账户",IF($N306&lt;0,"△这一笔之后该账户余额成负数了，核一下",""))))))))))))</f>
        <v>△内部转账建议在「往来单位」写上对方账户</v>
      </c>
    </row>
    <row r="307" ht="16.5" spans="1:19">
      <c r="A307" s="114">
        <v>45909</v>
      </c>
      <c r="B307" s="115" t="s">
        <v>34</v>
      </c>
      <c r="C307" s="116" t="str">
        <f>IF($B307="","",IFERROR(INDEX(账户银行,MATCH($B307,账户名,0)),""))</f>
        <v>现金</v>
      </c>
      <c r="D307" s="116" t="str">
        <f>IF($B307="","",IFERROR(INDEX(账户币种,MATCH($B307,账户名,0)),""))</f>
        <v>UZS</v>
      </c>
      <c r="E307" s="117" t="s">
        <v>188</v>
      </c>
      <c r="F307" s="116" t="str">
        <f>IF($E307="","",IFERROR(INDEX(类别属性,MATCH($E307,类别表,0)),""))</f>
        <v>支出</v>
      </c>
      <c r="G307" s="118"/>
      <c r="H307" s="119"/>
      <c r="I307" s="119">
        <v>19400000</v>
      </c>
      <c r="J307" s="120"/>
      <c r="K307" s="125">
        <f>IF(OR($A307="",$B307=""),"",IF($J307&lt;&gt;"",$J307,IF($D307=本位币,1,IFERROR(LOOKUP(2,1/((汇率月份&lt;=$A307)*(INDEX(记账汇率区,0,MATCH($D307,汇率币种头,0))&lt;&gt;"")),INDEX(记账汇率区,0,MATCH($D307,汇率币种头,0))),""))))</f>
        <v>1</v>
      </c>
      <c r="L307" s="123">
        <f t="shared" si="8"/>
        <v>-19400000</v>
      </c>
      <c r="M307" s="123">
        <f t="shared" si="9"/>
        <v>-19400000</v>
      </c>
      <c r="N307" s="123">
        <f>IF($B307="","",ROUND(SUMIF(账户名,$B307,账户期初)+SUMIFS($L$6:L307,$B$6:B307,$B307),2))</f>
        <v>10377640.67</v>
      </c>
      <c r="O307" s="123">
        <f>IF($B307="","",IFERROR(ROUND(INDEX(账户期初本位,MATCH($B307,账户名,0))+SUMIFS($M$6:M307,$B$6:B307,$B307),2),""))</f>
        <v>10377640.67</v>
      </c>
      <c r="P307" s="117" t="s">
        <v>26</v>
      </c>
      <c r="Q307" s="115"/>
      <c r="R307" s="115" t="s">
        <v>189</v>
      </c>
      <c r="S307" s="124" t="str">
        <f>IF($B307="","",IF(ISNA(MATCH($B307,账户名,0)),"※这个账户不在【参数设置】的账户档案里",IF($A307="","※没填日期，这一笔不会进任何月份的报表",IF(OR($A307&lt;起始月份,$A307&gt;EOMONTH(起始月份,15)),"△不在本账期（"&amp;TEXT(起始月份,"yyyy-mm")&amp;" ~ "&amp;TEXT(EOMONTH(起始月份,15),"yyyy-mm")&amp;"）内，报表里看不到",IF(AND($H307&lt;&gt;"",$I307&lt;&gt;""),"※收入和支出不能同时填",IF(AND(N($H307)=0,N($I307)=0),IF(ISNUMBER(SEARCH("【待补】",$R307&amp;"")),"△源数据不全（源表缺金额），请补充","※收入和支出都没填"),IF($E307="","※没填收支类别，分类报表会漏掉这一笔",IF(ISNA(MATCH($E307,类别表,0)),"※收支类别不在【参数设置】的清单里",IF($K307="","△"&amp;$D307&amp;" 还没填汇率，去【月度汇率】补上就自动算了",IF(ISNUMBER(SEARCH("【待补】",$R307&amp;"")),"△源数据不全（源表缺摘要或用途），请补充",IF(AND($F307="内部转账",$Q307=""),"△内部转账建议在「往来单位」写上对方账户",IF($N307&lt;0,"△这一笔之后该账户余额成负数了，核一下",""))))))))))))</f>
        <v>△源数据不全（源表缺摘要或用途），请补充</v>
      </c>
    </row>
    <row r="308" ht="33" spans="1:19">
      <c r="A308" s="114">
        <v>45909</v>
      </c>
      <c r="B308" s="115" t="s">
        <v>34</v>
      </c>
      <c r="C308" s="116" t="str">
        <f>IF($B308="","",IFERROR(INDEX(账户银行,MATCH($B308,账户名,0)),""))</f>
        <v>现金</v>
      </c>
      <c r="D308" s="116" t="str">
        <f>IF($B308="","",IFERROR(INDEX(账户币种,MATCH($B308,账户名,0)),""))</f>
        <v>UZS</v>
      </c>
      <c r="E308" s="117" t="s">
        <v>57</v>
      </c>
      <c r="F308" s="116" t="str">
        <f>IF($E308="","",IFERROR(INDEX(类别属性,MATCH($E308,类别表,0)),""))</f>
        <v>支出</v>
      </c>
      <c r="G308" s="118" t="s">
        <v>353</v>
      </c>
      <c r="H308" s="119"/>
      <c r="I308" s="119">
        <v>3160000</v>
      </c>
      <c r="J308" s="120"/>
      <c r="K308" s="125">
        <f>IF(OR($A308="",$B308=""),"",IF($J308&lt;&gt;"",$J308,IF($D308=本位币,1,IFERROR(LOOKUP(2,1/((汇率月份&lt;=$A308)*(INDEX(记账汇率区,0,MATCH($D308,汇率币种头,0))&lt;&gt;"")),INDEX(记账汇率区,0,MATCH($D308,汇率币种头,0))),""))))</f>
        <v>1</v>
      </c>
      <c r="L308" s="123">
        <f t="shared" si="8"/>
        <v>-3160000</v>
      </c>
      <c r="M308" s="123">
        <f t="shared" si="9"/>
        <v>-3160000</v>
      </c>
      <c r="N308" s="123">
        <f>IF($B308="","",ROUND(SUMIF(账户名,$B308,账户期初)+SUMIFS($L$6:L308,$B$6:B308,$B308),2))</f>
        <v>7217640.67</v>
      </c>
      <c r="O308" s="123">
        <f>IF($B308="","",IFERROR(ROUND(INDEX(账户期初本位,MATCH($B308,账户名,0))+SUMIFS($M$6:M308,$B$6:B308,$B308),2),""))</f>
        <v>7217640.67</v>
      </c>
      <c r="P308" s="117" t="s">
        <v>59</v>
      </c>
      <c r="Q308" s="115" t="s">
        <v>129</v>
      </c>
      <c r="R308" s="115"/>
      <c r="S308" s="124" t="str">
        <f>IF($B308="","",IF(ISNA(MATCH($B308,账户名,0)),"※这个账户不在【参数设置】的账户档案里",IF($A308="","※没填日期，这一笔不会进任何月份的报表",IF(OR($A308&lt;起始月份,$A308&gt;EOMONTH(起始月份,15)),"△不在本账期（"&amp;TEXT(起始月份,"yyyy-mm")&amp;" ~ "&amp;TEXT(EOMONTH(起始月份,15),"yyyy-mm")&amp;"）内，报表里看不到",IF(AND($H308&lt;&gt;"",$I308&lt;&gt;""),"※收入和支出不能同时填",IF(AND(N($H308)=0,N($I308)=0),IF(ISNUMBER(SEARCH("【待补】",$R308&amp;"")),"△源数据不全（源表缺金额），请补充","※收入和支出都没填"),IF($E308="","※没填收支类别，分类报表会漏掉这一笔",IF(ISNA(MATCH($E308,类别表,0)),"※收支类别不在【参数设置】的清单里",IF($K308="","△"&amp;$D308&amp;" 还没填汇率，去【月度汇率】补上就自动算了",IF(ISNUMBER(SEARCH("【待补】",$R308&amp;"")),"△源数据不全（源表缺摘要或用途），请补充",IF(AND($F308="内部转账",$Q308=""),"△内部转账建议在「往来单位」写上对方账户",IF($N308&lt;0,"△这一笔之后该账户余额成负数了，核一下",""))))))))))))</f>
        <v/>
      </c>
    </row>
    <row r="309" ht="33" spans="1:19">
      <c r="A309" s="114">
        <v>45909</v>
      </c>
      <c r="B309" s="115" t="s">
        <v>34</v>
      </c>
      <c r="C309" s="116" t="str">
        <f>IF($B309="","",IFERROR(INDEX(账户银行,MATCH($B309,账户名,0)),""))</f>
        <v>现金</v>
      </c>
      <c r="D309" s="116" t="str">
        <f>IF($B309="","",IFERROR(INDEX(账户币种,MATCH($B309,账户名,0)),""))</f>
        <v>UZS</v>
      </c>
      <c r="E309" s="117" t="s">
        <v>84</v>
      </c>
      <c r="F309" s="116" t="str">
        <f>IF($E309="","",IFERROR(INDEX(类别属性,MATCH($E309,类别表,0)),""))</f>
        <v>支出</v>
      </c>
      <c r="G309" s="118" t="s">
        <v>354</v>
      </c>
      <c r="H309" s="119"/>
      <c r="I309" s="119">
        <v>60000000</v>
      </c>
      <c r="J309" s="120"/>
      <c r="K309" s="125">
        <f>IF(OR($A309="",$B309=""),"",IF($J309&lt;&gt;"",$J309,IF($D309=本位币,1,IFERROR(LOOKUP(2,1/((汇率月份&lt;=$A309)*(INDEX(记账汇率区,0,MATCH($D309,汇率币种头,0))&lt;&gt;"")),INDEX(记账汇率区,0,MATCH($D309,汇率币种头,0))),""))))</f>
        <v>1</v>
      </c>
      <c r="L309" s="123">
        <f t="shared" si="8"/>
        <v>-60000000</v>
      </c>
      <c r="M309" s="123">
        <f t="shared" si="9"/>
        <v>-60000000</v>
      </c>
      <c r="N309" s="123">
        <f>IF($B309="","",ROUND(SUMIF(账户名,$B309,账户期初)+SUMIFS($L$6:L309,$B$6:B309,$B309),2))</f>
        <v>-52782359.33</v>
      </c>
      <c r="O309" s="123">
        <f>IF($B309="","",IFERROR(ROUND(INDEX(账户期初本位,MATCH($B309,账户名,0))+SUMIFS($M$6:M309,$B$6:B309,$B309),2),""))</f>
        <v>-52782359.33</v>
      </c>
      <c r="P309" s="117" t="s">
        <v>48</v>
      </c>
      <c r="Q309" s="115"/>
      <c r="R309" s="115"/>
      <c r="S309" s="124" t="str">
        <f>IF($B309="","",IF(ISNA(MATCH($B309,账户名,0)),"※这个账户不在【参数设置】的账户档案里",IF($A309="","※没填日期，这一笔不会进任何月份的报表",IF(OR($A309&lt;起始月份,$A309&gt;EOMONTH(起始月份,15)),"△不在本账期（"&amp;TEXT(起始月份,"yyyy-mm")&amp;" ~ "&amp;TEXT(EOMONTH(起始月份,15),"yyyy-mm")&amp;"）内，报表里看不到",IF(AND($H309&lt;&gt;"",$I309&lt;&gt;""),"※收入和支出不能同时填",IF(AND(N($H309)=0,N($I309)=0),IF(ISNUMBER(SEARCH("【待补】",$R309&amp;"")),"△源数据不全（源表缺金额），请补充","※收入和支出都没填"),IF($E309="","※没填收支类别，分类报表会漏掉这一笔",IF(ISNA(MATCH($E309,类别表,0)),"※收支类别不在【参数设置】的清单里",IF($K309="","△"&amp;$D309&amp;" 还没填汇率，去【月度汇率】补上就自动算了",IF(ISNUMBER(SEARCH("【待补】",$R309&amp;"")),"△源数据不全（源表缺摘要或用途），请补充",IF(AND($F309="内部转账",$Q309=""),"△内部转账建议在「往来单位」写上对方账户",IF($N309&lt;0,"△这一笔之后该账户余额成负数了，核一下",""))))))))))))</f>
        <v>△这一笔之后该账户余额成负数了，核一下</v>
      </c>
    </row>
    <row r="310" ht="33" spans="1:19">
      <c r="A310" s="114">
        <v>45909</v>
      </c>
      <c r="B310" s="115" t="s">
        <v>34</v>
      </c>
      <c r="C310" s="116" t="str">
        <f>IF($B310="","",IFERROR(INDEX(账户银行,MATCH($B310,账户名,0)),""))</f>
        <v>现金</v>
      </c>
      <c r="D310" s="116" t="str">
        <f>IF($B310="","",IFERROR(INDEX(账户币种,MATCH($B310,账户名,0)),""))</f>
        <v>UZS</v>
      </c>
      <c r="E310" s="117" t="s">
        <v>38</v>
      </c>
      <c r="F310" s="116" t="str">
        <f>IF($E310="","",IFERROR(INDEX(类别属性,MATCH($E310,类别表,0)),""))</f>
        <v>支出</v>
      </c>
      <c r="G310" s="118" t="s">
        <v>355</v>
      </c>
      <c r="H310" s="119"/>
      <c r="I310" s="119">
        <v>150000</v>
      </c>
      <c r="J310" s="120"/>
      <c r="K310" s="125">
        <f>IF(OR($A310="",$B310=""),"",IF($J310&lt;&gt;"",$J310,IF($D310=本位币,1,IFERROR(LOOKUP(2,1/((汇率月份&lt;=$A310)*(INDEX(记账汇率区,0,MATCH($D310,汇率币种头,0))&lt;&gt;"")),INDEX(记账汇率区,0,MATCH($D310,汇率币种头,0))),""))))</f>
        <v>1</v>
      </c>
      <c r="L310" s="123">
        <f t="shared" si="8"/>
        <v>-150000</v>
      </c>
      <c r="M310" s="123">
        <f t="shared" si="9"/>
        <v>-150000</v>
      </c>
      <c r="N310" s="123">
        <f>IF($B310="","",ROUND(SUMIF(账户名,$B310,账户期初)+SUMIFS($L$6:L310,$B$6:B310,$B310),2))</f>
        <v>-52932359.33</v>
      </c>
      <c r="O310" s="123">
        <f>IF($B310="","",IFERROR(ROUND(INDEX(账户期初本位,MATCH($B310,账户名,0))+SUMIFS($M$6:M310,$B$6:B310,$B310),2),""))</f>
        <v>-52932359.33</v>
      </c>
      <c r="P310" s="117" t="s">
        <v>26</v>
      </c>
      <c r="Q310" s="115"/>
      <c r="R310" s="115"/>
      <c r="S310" s="124" t="str">
        <f>IF($B310="","",IF(ISNA(MATCH($B310,账户名,0)),"※这个账户不在【参数设置】的账户档案里",IF($A310="","※没填日期，这一笔不会进任何月份的报表",IF(OR($A310&lt;起始月份,$A310&gt;EOMONTH(起始月份,15)),"△不在本账期（"&amp;TEXT(起始月份,"yyyy-mm")&amp;" ~ "&amp;TEXT(EOMONTH(起始月份,15),"yyyy-mm")&amp;"）内，报表里看不到",IF(AND($H310&lt;&gt;"",$I310&lt;&gt;""),"※收入和支出不能同时填",IF(AND(N($H310)=0,N($I310)=0),IF(ISNUMBER(SEARCH("【待补】",$R310&amp;"")),"△源数据不全（源表缺金额），请补充","※收入和支出都没填"),IF($E310="","※没填收支类别，分类报表会漏掉这一笔",IF(ISNA(MATCH($E310,类别表,0)),"※收支类别不在【参数设置】的清单里",IF($K310="","△"&amp;$D310&amp;" 还没填汇率，去【月度汇率】补上就自动算了",IF(ISNUMBER(SEARCH("【待补】",$R310&amp;"")),"△源数据不全（源表缺摘要或用途），请补充",IF(AND($F310="内部转账",$Q310=""),"△内部转账建议在「往来单位」写上对方账户",IF($N310&lt;0,"△这一笔之后该账户余额成负数了，核一下",""))))))))))))</f>
        <v>△这一笔之后该账户余额成负数了，核一下</v>
      </c>
    </row>
    <row r="311" ht="33" spans="1:19">
      <c r="A311" s="114">
        <v>45909</v>
      </c>
      <c r="B311" s="115" t="s">
        <v>34</v>
      </c>
      <c r="C311" s="116" t="str">
        <f>IF($B311="","",IFERROR(INDEX(账户银行,MATCH($B311,账户名,0)),""))</f>
        <v>现金</v>
      </c>
      <c r="D311" s="116" t="str">
        <f>IF($B311="","",IFERROR(INDEX(账户币种,MATCH($B311,账户名,0)),""))</f>
        <v>UZS</v>
      </c>
      <c r="E311" s="117" t="s">
        <v>38</v>
      </c>
      <c r="F311" s="116" t="str">
        <f>IF($E311="","",IFERROR(INDEX(类别属性,MATCH($E311,类别表,0)),""))</f>
        <v>支出</v>
      </c>
      <c r="G311" s="118" t="s">
        <v>344</v>
      </c>
      <c r="H311" s="119"/>
      <c r="I311" s="119">
        <v>1440000</v>
      </c>
      <c r="J311" s="120"/>
      <c r="K311" s="125">
        <f>IF(OR($A311="",$B311=""),"",IF($J311&lt;&gt;"",$J311,IF($D311=本位币,1,IFERROR(LOOKUP(2,1/((汇率月份&lt;=$A311)*(INDEX(记账汇率区,0,MATCH($D311,汇率币种头,0))&lt;&gt;"")),INDEX(记账汇率区,0,MATCH($D311,汇率币种头,0))),""))))</f>
        <v>1</v>
      </c>
      <c r="L311" s="123">
        <f t="shared" si="8"/>
        <v>-1440000</v>
      </c>
      <c r="M311" s="123">
        <f t="shared" si="9"/>
        <v>-1440000</v>
      </c>
      <c r="N311" s="123">
        <f>IF($B311="","",ROUND(SUMIF(账户名,$B311,账户期初)+SUMIFS($L$6:L311,$B$6:B311,$B311),2))</f>
        <v>-54372359.33</v>
      </c>
      <c r="O311" s="123">
        <f>IF($B311="","",IFERROR(ROUND(INDEX(账户期初本位,MATCH($B311,账户名,0))+SUMIFS($M$6:M311,$B$6:B311,$B311),2),""))</f>
        <v>-54372359.33</v>
      </c>
      <c r="P311" s="117" t="s">
        <v>26</v>
      </c>
      <c r="Q311" s="115"/>
      <c r="R311" s="115"/>
      <c r="S311" s="124" t="str">
        <f>IF($B311="","",IF(ISNA(MATCH($B311,账户名,0)),"※这个账户不在【参数设置】的账户档案里",IF($A311="","※没填日期，这一笔不会进任何月份的报表",IF(OR($A311&lt;起始月份,$A311&gt;EOMONTH(起始月份,15)),"△不在本账期（"&amp;TEXT(起始月份,"yyyy-mm")&amp;" ~ "&amp;TEXT(EOMONTH(起始月份,15),"yyyy-mm")&amp;"）内，报表里看不到",IF(AND($H311&lt;&gt;"",$I311&lt;&gt;""),"※收入和支出不能同时填",IF(AND(N($H311)=0,N($I311)=0),IF(ISNUMBER(SEARCH("【待补】",$R311&amp;"")),"△源数据不全（源表缺金额），请补充","※收入和支出都没填"),IF($E311="","※没填收支类别，分类报表会漏掉这一笔",IF(ISNA(MATCH($E311,类别表,0)),"※收支类别不在【参数设置】的清单里",IF($K311="","△"&amp;$D311&amp;" 还没填汇率，去【月度汇率】补上就自动算了",IF(ISNUMBER(SEARCH("【待补】",$R311&amp;"")),"△源数据不全（源表缺摘要或用途），请补充",IF(AND($F311="内部转账",$Q311=""),"△内部转账建议在「往来单位」写上对方账户",IF($N311&lt;0,"△这一笔之后该账户余额成负数了，核一下",""))))))))))))</f>
        <v>△这一笔之后该账户余额成负数了，核一下</v>
      </c>
    </row>
    <row r="312" ht="33" spans="1:19">
      <c r="A312" s="114">
        <v>45909</v>
      </c>
      <c r="B312" s="115" t="s">
        <v>34</v>
      </c>
      <c r="C312" s="116" t="str">
        <f>IF($B312="","",IFERROR(INDEX(账户银行,MATCH($B312,账户名,0)),""))</f>
        <v>现金</v>
      </c>
      <c r="D312" s="116" t="str">
        <f>IF($B312="","",IFERROR(INDEX(账户币种,MATCH($B312,账户名,0)),""))</f>
        <v>UZS</v>
      </c>
      <c r="E312" s="117" t="s">
        <v>84</v>
      </c>
      <c r="F312" s="116" t="str">
        <f>IF($E312="","",IFERROR(INDEX(类别属性,MATCH($E312,类别表,0)),""))</f>
        <v>支出</v>
      </c>
      <c r="G312" s="118" t="s">
        <v>356</v>
      </c>
      <c r="H312" s="119"/>
      <c r="I312" s="119">
        <v>1200000</v>
      </c>
      <c r="J312" s="120"/>
      <c r="K312" s="125">
        <f>IF(OR($A312="",$B312=""),"",IF($J312&lt;&gt;"",$J312,IF($D312=本位币,1,IFERROR(LOOKUP(2,1/((汇率月份&lt;=$A312)*(INDEX(记账汇率区,0,MATCH($D312,汇率币种头,0))&lt;&gt;"")),INDEX(记账汇率区,0,MATCH($D312,汇率币种头,0))),""))))</f>
        <v>1</v>
      </c>
      <c r="L312" s="123">
        <f t="shared" si="8"/>
        <v>-1200000</v>
      </c>
      <c r="M312" s="123">
        <f t="shared" si="9"/>
        <v>-1200000</v>
      </c>
      <c r="N312" s="123">
        <f>IF($B312="","",ROUND(SUMIF(账户名,$B312,账户期初)+SUMIFS($L$6:L312,$B$6:B312,$B312),2))</f>
        <v>-55572359.33</v>
      </c>
      <c r="O312" s="123">
        <f>IF($B312="","",IFERROR(ROUND(INDEX(账户期初本位,MATCH($B312,账户名,0))+SUMIFS($M$6:M312,$B$6:B312,$B312),2),""))</f>
        <v>-55572359.33</v>
      </c>
      <c r="P312" s="117" t="s">
        <v>48</v>
      </c>
      <c r="Q312" s="115"/>
      <c r="R312" s="115"/>
      <c r="S312" s="124" t="str">
        <f>IF($B312="","",IF(ISNA(MATCH($B312,账户名,0)),"※这个账户不在【参数设置】的账户档案里",IF($A312="","※没填日期，这一笔不会进任何月份的报表",IF(OR($A312&lt;起始月份,$A312&gt;EOMONTH(起始月份,15)),"△不在本账期（"&amp;TEXT(起始月份,"yyyy-mm")&amp;" ~ "&amp;TEXT(EOMONTH(起始月份,15),"yyyy-mm")&amp;"）内，报表里看不到",IF(AND($H312&lt;&gt;"",$I312&lt;&gt;""),"※收入和支出不能同时填",IF(AND(N($H312)=0,N($I312)=0),IF(ISNUMBER(SEARCH("【待补】",$R312&amp;"")),"△源数据不全（源表缺金额），请补充","※收入和支出都没填"),IF($E312="","※没填收支类别，分类报表会漏掉这一笔",IF(ISNA(MATCH($E312,类别表,0)),"※收支类别不在【参数设置】的清单里",IF($K312="","△"&amp;$D312&amp;" 还没填汇率，去【月度汇率】补上就自动算了",IF(ISNUMBER(SEARCH("【待补】",$R312&amp;"")),"△源数据不全（源表缺摘要或用途），请补充",IF(AND($F312="内部转账",$Q312=""),"△内部转账建议在「往来单位」写上对方账户",IF($N312&lt;0,"△这一笔之后该账户余额成负数了，核一下",""))))))))))))</f>
        <v>△这一笔之后该账户余额成负数了，核一下</v>
      </c>
    </row>
    <row r="313" ht="16.5" spans="1:19">
      <c r="A313" s="114">
        <v>45910</v>
      </c>
      <c r="B313" s="115" t="s">
        <v>34</v>
      </c>
      <c r="C313" s="116" t="str">
        <f>IF($B313="","",IFERROR(INDEX(账户银行,MATCH($B313,账户名,0)),""))</f>
        <v>现金</v>
      </c>
      <c r="D313" s="116" t="str">
        <f>IF($B313="","",IFERROR(INDEX(账户币种,MATCH($B313,账户名,0)),""))</f>
        <v>UZS</v>
      </c>
      <c r="E313" s="117" t="s">
        <v>57</v>
      </c>
      <c r="F313" s="116" t="str">
        <f>IF($E313="","",IFERROR(INDEX(类别属性,MATCH($E313,类别表,0)),""))</f>
        <v>支出</v>
      </c>
      <c r="G313" s="118" t="s">
        <v>357</v>
      </c>
      <c r="H313" s="119"/>
      <c r="I313" s="119">
        <v>30000</v>
      </c>
      <c r="J313" s="120"/>
      <c r="K313" s="125">
        <f>IF(OR($A313="",$B313=""),"",IF($J313&lt;&gt;"",$J313,IF($D313=本位币,1,IFERROR(LOOKUP(2,1/((汇率月份&lt;=$A313)*(INDEX(记账汇率区,0,MATCH($D313,汇率币种头,0))&lt;&gt;"")),INDEX(记账汇率区,0,MATCH($D313,汇率币种头,0))),""))))</f>
        <v>1</v>
      </c>
      <c r="L313" s="123">
        <f t="shared" si="8"/>
        <v>-30000</v>
      </c>
      <c r="M313" s="123">
        <f t="shared" si="9"/>
        <v>-30000</v>
      </c>
      <c r="N313" s="123">
        <f>IF($B313="","",ROUND(SUMIF(账户名,$B313,账户期初)+SUMIFS($L$6:L313,$B$6:B313,$B313),2))</f>
        <v>-55602359.33</v>
      </c>
      <c r="O313" s="123">
        <f>IF($B313="","",IFERROR(ROUND(INDEX(账户期初本位,MATCH($B313,账户名,0))+SUMIFS($M$6:M313,$B$6:B313,$B313),2),""))</f>
        <v>-55602359.33</v>
      </c>
      <c r="P313" s="117" t="s">
        <v>59</v>
      </c>
      <c r="Q313" s="115"/>
      <c r="R313" s="115"/>
      <c r="S313" s="124" t="str">
        <f>IF($B313="","",IF(ISNA(MATCH($B313,账户名,0)),"※这个账户不在【参数设置】的账户档案里",IF($A313="","※没填日期，这一笔不会进任何月份的报表",IF(OR($A313&lt;起始月份,$A313&gt;EOMONTH(起始月份,15)),"△不在本账期（"&amp;TEXT(起始月份,"yyyy-mm")&amp;" ~ "&amp;TEXT(EOMONTH(起始月份,15),"yyyy-mm")&amp;"）内，报表里看不到",IF(AND($H313&lt;&gt;"",$I313&lt;&gt;""),"※收入和支出不能同时填",IF(AND(N($H313)=0,N($I313)=0),IF(ISNUMBER(SEARCH("【待补】",$R313&amp;"")),"△源数据不全（源表缺金额），请补充","※收入和支出都没填"),IF($E313="","※没填收支类别，分类报表会漏掉这一笔",IF(ISNA(MATCH($E313,类别表,0)),"※收支类别不在【参数设置】的清单里",IF($K313="","△"&amp;$D313&amp;" 还没填汇率，去【月度汇率】补上就自动算了",IF(ISNUMBER(SEARCH("【待补】",$R313&amp;"")),"△源数据不全（源表缺摘要或用途），请补充",IF(AND($F313="内部转账",$Q313=""),"△内部转账建议在「往来单位」写上对方账户",IF($N313&lt;0,"△这一笔之后该账户余额成负数了，核一下",""))))))))))))</f>
        <v>△这一笔之后该账户余额成负数了，核一下</v>
      </c>
    </row>
    <row r="314" ht="33" spans="1:19">
      <c r="A314" s="114">
        <v>45910</v>
      </c>
      <c r="B314" s="115" t="s">
        <v>34</v>
      </c>
      <c r="C314" s="116" t="str">
        <f>IF($B314="","",IFERROR(INDEX(账户银行,MATCH($B314,账户名,0)),""))</f>
        <v>现金</v>
      </c>
      <c r="D314" s="116" t="str">
        <f>IF($B314="","",IFERROR(INDEX(账户币种,MATCH($B314,账户名,0)),""))</f>
        <v>UZS</v>
      </c>
      <c r="E314" s="117" t="s">
        <v>114</v>
      </c>
      <c r="F314" s="116" t="str">
        <f>IF($E314="","",IFERROR(INDEX(类别属性,MATCH($E314,类别表,0)),""))</f>
        <v>支出</v>
      </c>
      <c r="G314" s="118" t="s">
        <v>358</v>
      </c>
      <c r="H314" s="119"/>
      <c r="I314" s="119">
        <v>1000000</v>
      </c>
      <c r="J314" s="120"/>
      <c r="K314" s="125">
        <f>IF(OR($A314="",$B314=""),"",IF($J314&lt;&gt;"",$J314,IF($D314=本位币,1,IFERROR(LOOKUP(2,1/((汇率月份&lt;=$A314)*(INDEX(记账汇率区,0,MATCH($D314,汇率币种头,0))&lt;&gt;"")),INDEX(记账汇率区,0,MATCH($D314,汇率币种头,0))),""))))</f>
        <v>1</v>
      </c>
      <c r="L314" s="123">
        <f t="shared" si="8"/>
        <v>-1000000</v>
      </c>
      <c r="M314" s="123">
        <f t="shared" si="9"/>
        <v>-1000000</v>
      </c>
      <c r="N314" s="123">
        <f>IF($B314="","",ROUND(SUMIF(账户名,$B314,账户期初)+SUMIFS($L$6:L314,$B$6:B314,$B314),2))</f>
        <v>-56602359.33</v>
      </c>
      <c r="O314" s="123">
        <f>IF($B314="","",IFERROR(ROUND(INDEX(账户期初本位,MATCH($B314,账户名,0))+SUMIFS($M$6:M314,$B$6:B314,$B314),2),""))</f>
        <v>-56602359.33</v>
      </c>
      <c r="P314" s="117" t="s">
        <v>76</v>
      </c>
      <c r="Q314" s="115" t="s">
        <v>329</v>
      </c>
      <c r="R314" s="115"/>
      <c r="S314" s="124" t="str">
        <f>IF($B314="","",IF(ISNA(MATCH($B314,账户名,0)),"※这个账户不在【参数设置】的账户档案里",IF($A314="","※没填日期，这一笔不会进任何月份的报表",IF(OR($A314&lt;起始月份,$A314&gt;EOMONTH(起始月份,15)),"△不在本账期（"&amp;TEXT(起始月份,"yyyy-mm")&amp;" ~ "&amp;TEXT(EOMONTH(起始月份,15),"yyyy-mm")&amp;"）内，报表里看不到",IF(AND($H314&lt;&gt;"",$I314&lt;&gt;""),"※收入和支出不能同时填",IF(AND(N($H314)=0,N($I314)=0),IF(ISNUMBER(SEARCH("【待补】",$R314&amp;"")),"△源数据不全（源表缺金额），请补充","※收入和支出都没填"),IF($E314="","※没填收支类别，分类报表会漏掉这一笔",IF(ISNA(MATCH($E314,类别表,0)),"※收支类别不在【参数设置】的清单里",IF($K314="","△"&amp;$D314&amp;" 还没填汇率，去【月度汇率】补上就自动算了",IF(ISNUMBER(SEARCH("【待补】",$R314&amp;"")),"△源数据不全（源表缺摘要或用途），请补充",IF(AND($F314="内部转账",$Q314=""),"△内部转账建议在「往来单位」写上对方账户",IF($N314&lt;0,"△这一笔之后该账户余额成负数了，核一下",""))))))))))))</f>
        <v>△这一笔之后该账户余额成负数了，核一下</v>
      </c>
    </row>
    <row r="315" ht="33" spans="1:19">
      <c r="A315" s="114">
        <v>45910</v>
      </c>
      <c r="B315" s="115" t="s">
        <v>34</v>
      </c>
      <c r="C315" s="116" t="str">
        <f>IF($B315="","",IFERROR(INDEX(账户银行,MATCH($B315,账户名,0)),""))</f>
        <v>现金</v>
      </c>
      <c r="D315" s="116" t="str">
        <f>IF($B315="","",IFERROR(INDEX(账户币种,MATCH($B315,账户名,0)),""))</f>
        <v>UZS</v>
      </c>
      <c r="E315" s="117" t="s">
        <v>38</v>
      </c>
      <c r="F315" s="116" t="str">
        <f>IF($E315="","",IFERROR(INDEX(类别属性,MATCH($E315,类别表,0)),""))</f>
        <v>支出</v>
      </c>
      <c r="G315" s="118" t="s">
        <v>359</v>
      </c>
      <c r="H315" s="119"/>
      <c r="I315" s="119">
        <v>358000</v>
      </c>
      <c r="J315" s="120"/>
      <c r="K315" s="125">
        <f>IF(OR($A315="",$B315=""),"",IF($J315&lt;&gt;"",$J315,IF($D315=本位币,1,IFERROR(LOOKUP(2,1/((汇率月份&lt;=$A315)*(INDEX(记账汇率区,0,MATCH($D315,汇率币种头,0))&lt;&gt;"")),INDEX(记账汇率区,0,MATCH($D315,汇率币种头,0))),""))))</f>
        <v>1</v>
      </c>
      <c r="L315" s="123">
        <f t="shared" si="8"/>
        <v>-358000</v>
      </c>
      <c r="M315" s="123">
        <f t="shared" si="9"/>
        <v>-358000</v>
      </c>
      <c r="N315" s="123">
        <f>IF($B315="","",ROUND(SUMIF(账户名,$B315,账户期初)+SUMIFS($L$6:L315,$B$6:B315,$B315),2))</f>
        <v>-56960359.33</v>
      </c>
      <c r="O315" s="123">
        <f>IF($B315="","",IFERROR(ROUND(INDEX(账户期初本位,MATCH($B315,账户名,0))+SUMIFS($M$6:M315,$B$6:B315,$B315),2),""))</f>
        <v>-56960359.33</v>
      </c>
      <c r="P315" s="117" t="s">
        <v>26</v>
      </c>
      <c r="Q315" s="115"/>
      <c r="R315" s="115"/>
      <c r="S315" s="124" t="str">
        <f>IF($B315="","",IF(ISNA(MATCH($B315,账户名,0)),"※这个账户不在【参数设置】的账户档案里",IF($A315="","※没填日期，这一笔不会进任何月份的报表",IF(OR($A315&lt;起始月份,$A315&gt;EOMONTH(起始月份,15)),"△不在本账期（"&amp;TEXT(起始月份,"yyyy-mm")&amp;" ~ "&amp;TEXT(EOMONTH(起始月份,15),"yyyy-mm")&amp;"）内，报表里看不到",IF(AND($H315&lt;&gt;"",$I315&lt;&gt;""),"※收入和支出不能同时填",IF(AND(N($H315)=0,N($I315)=0),IF(ISNUMBER(SEARCH("【待补】",$R315&amp;"")),"△源数据不全（源表缺金额），请补充","※收入和支出都没填"),IF($E315="","※没填收支类别，分类报表会漏掉这一笔",IF(ISNA(MATCH($E315,类别表,0)),"※收支类别不在【参数设置】的清单里",IF($K315="","△"&amp;$D315&amp;" 还没填汇率，去【月度汇率】补上就自动算了",IF(ISNUMBER(SEARCH("【待补】",$R315&amp;"")),"△源数据不全（源表缺摘要或用途），请补充",IF(AND($F315="内部转账",$Q315=""),"△内部转账建议在「往来单位」写上对方账户",IF($N315&lt;0,"△这一笔之后该账户余额成负数了，核一下",""))))))))))))</f>
        <v>△这一笔之后该账户余额成负数了，核一下</v>
      </c>
    </row>
    <row r="316" ht="33" spans="1:19">
      <c r="A316" s="114">
        <v>45910</v>
      </c>
      <c r="B316" s="115" t="s">
        <v>34</v>
      </c>
      <c r="C316" s="116" t="str">
        <f>IF($B316="","",IFERROR(INDEX(账户银行,MATCH($B316,账户名,0)),""))</f>
        <v>现金</v>
      </c>
      <c r="D316" s="116" t="str">
        <f>IF($B316="","",IFERROR(INDEX(账户币种,MATCH($B316,账户名,0)),""))</f>
        <v>UZS</v>
      </c>
      <c r="E316" s="117" t="s">
        <v>84</v>
      </c>
      <c r="F316" s="116" t="str">
        <f>IF($E316="","",IFERROR(INDEX(类别属性,MATCH($E316,类别表,0)),""))</f>
        <v>支出</v>
      </c>
      <c r="G316" s="118" t="s">
        <v>360</v>
      </c>
      <c r="H316" s="119"/>
      <c r="I316" s="119">
        <v>14075000</v>
      </c>
      <c r="J316" s="120"/>
      <c r="K316" s="125">
        <f>IF(OR($A316="",$B316=""),"",IF($J316&lt;&gt;"",$J316,IF($D316=本位币,1,IFERROR(LOOKUP(2,1/((汇率月份&lt;=$A316)*(INDEX(记账汇率区,0,MATCH($D316,汇率币种头,0))&lt;&gt;"")),INDEX(记账汇率区,0,MATCH($D316,汇率币种头,0))),""))))</f>
        <v>1</v>
      </c>
      <c r="L316" s="123">
        <f t="shared" si="8"/>
        <v>-14075000</v>
      </c>
      <c r="M316" s="123">
        <f t="shared" si="9"/>
        <v>-14075000</v>
      </c>
      <c r="N316" s="123">
        <f>IF($B316="","",ROUND(SUMIF(账户名,$B316,账户期初)+SUMIFS($L$6:L316,$B$6:B316,$B316),2))</f>
        <v>-71035359.33</v>
      </c>
      <c r="O316" s="123">
        <f>IF($B316="","",IFERROR(ROUND(INDEX(账户期初本位,MATCH($B316,账户名,0))+SUMIFS($M$6:M316,$B$6:B316,$B316),2),""))</f>
        <v>-71035359.33</v>
      </c>
      <c r="P316" s="117" t="s">
        <v>48</v>
      </c>
      <c r="Q316" s="115"/>
      <c r="R316" s="115"/>
      <c r="S316" s="124" t="str">
        <f>IF($B316="","",IF(ISNA(MATCH($B316,账户名,0)),"※这个账户不在【参数设置】的账户档案里",IF($A316="","※没填日期，这一笔不会进任何月份的报表",IF(OR($A316&lt;起始月份,$A316&gt;EOMONTH(起始月份,15)),"△不在本账期（"&amp;TEXT(起始月份,"yyyy-mm")&amp;" ~ "&amp;TEXT(EOMONTH(起始月份,15),"yyyy-mm")&amp;"）内，报表里看不到",IF(AND($H316&lt;&gt;"",$I316&lt;&gt;""),"※收入和支出不能同时填",IF(AND(N($H316)=0,N($I316)=0),IF(ISNUMBER(SEARCH("【待补】",$R316&amp;"")),"△源数据不全（源表缺金额），请补充","※收入和支出都没填"),IF($E316="","※没填收支类别，分类报表会漏掉这一笔",IF(ISNA(MATCH($E316,类别表,0)),"※收支类别不在【参数设置】的清单里",IF($K316="","△"&amp;$D316&amp;" 还没填汇率，去【月度汇率】补上就自动算了",IF(ISNUMBER(SEARCH("【待补】",$R316&amp;"")),"△源数据不全（源表缺摘要或用途），请补充",IF(AND($F316="内部转账",$Q316=""),"△内部转账建议在「往来单位」写上对方账户",IF($N316&lt;0,"△这一笔之后该账户余额成负数了，核一下",""))))))))))))</f>
        <v>△这一笔之后该账户余额成负数了，核一下</v>
      </c>
    </row>
    <row r="317" ht="16.5" spans="1:19">
      <c r="A317" s="114">
        <v>45910</v>
      </c>
      <c r="B317" s="115" t="s">
        <v>34</v>
      </c>
      <c r="C317" s="116" t="str">
        <f>IF($B317="","",IFERROR(INDEX(账户银行,MATCH($B317,账户名,0)),""))</f>
        <v>现金</v>
      </c>
      <c r="D317" s="116" t="str">
        <f>IF($B317="","",IFERROR(INDEX(账户币种,MATCH($B317,账户名,0)),""))</f>
        <v>UZS</v>
      </c>
      <c r="E317" s="117" t="s">
        <v>38</v>
      </c>
      <c r="F317" s="116" t="str">
        <f>IF($E317="","",IFERROR(INDEX(类别属性,MATCH($E317,类别表,0)),""))</f>
        <v>支出</v>
      </c>
      <c r="G317" s="118" t="s">
        <v>361</v>
      </c>
      <c r="H317" s="119"/>
      <c r="I317" s="119">
        <v>160000</v>
      </c>
      <c r="J317" s="120"/>
      <c r="K317" s="125">
        <f>IF(OR($A317="",$B317=""),"",IF($J317&lt;&gt;"",$J317,IF($D317=本位币,1,IFERROR(LOOKUP(2,1/((汇率月份&lt;=$A317)*(INDEX(记账汇率区,0,MATCH($D317,汇率币种头,0))&lt;&gt;"")),INDEX(记账汇率区,0,MATCH($D317,汇率币种头,0))),""))))</f>
        <v>1</v>
      </c>
      <c r="L317" s="123">
        <f t="shared" si="8"/>
        <v>-160000</v>
      </c>
      <c r="M317" s="123">
        <f t="shared" si="9"/>
        <v>-160000</v>
      </c>
      <c r="N317" s="123">
        <f>IF($B317="","",ROUND(SUMIF(账户名,$B317,账户期初)+SUMIFS($L$6:L317,$B$6:B317,$B317),2))</f>
        <v>-71195359.33</v>
      </c>
      <c r="O317" s="123">
        <f>IF($B317="","",IFERROR(ROUND(INDEX(账户期初本位,MATCH($B317,账户名,0))+SUMIFS($M$6:M317,$B$6:B317,$B317),2),""))</f>
        <v>-71195359.33</v>
      </c>
      <c r="P317" s="117" t="s">
        <v>26</v>
      </c>
      <c r="Q317" s="115"/>
      <c r="R317" s="115"/>
      <c r="S317" s="124" t="str">
        <f>IF($B317="","",IF(ISNA(MATCH($B317,账户名,0)),"※这个账户不在【参数设置】的账户档案里",IF($A317="","※没填日期，这一笔不会进任何月份的报表",IF(OR($A317&lt;起始月份,$A317&gt;EOMONTH(起始月份,15)),"△不在本账期（"&amp;TEXT(起始月份,"yyyy-mm")&amp;" ~ "&amp;TEXT(EOMONTH(起始月份,15),"yyyy-mm")&amp;"）内，报表里看不到",IF(AND($H317&lt;&gt;"",$I317&lt;&gt;""),"※收入和支出不能同时填",IF(AND(N($H317)=0,N($I317)=0),IF(ISNUMBER(SEARCH("【待补】",$R317&amp;"")),"△源数据不全（源表缺金额），请补充","※收入和支出都没填"),IF($E317="","※没填收支类别，分类报表会漏掉这一笔",IF(ISNA(MATCH($E317,类别表,0)),"※收支类别不在【参数设置】的清单里",IF($K317="","△"&amp;$D317&amp;" 还没填汇率，去【月度汇率】补上就自动算了",IF(ISNUMBER(SEARCH("【待补】",$R317&amp;"")),"△源数据不全（源表缺摘要或用途），请补充",IF(AND($F317="内部转账",$Q317=""),"△内部转账建议在「往来单位」写上对方账户",IF($N317&lt;0,"△这一笔之后该账户余额成负数了，核一下",""))))))))))))</f>
        <v>△这一笔之后该账户余额成负数了，核一下</v>
      </c>
    </row>
    <row r="318" ht="49.5" spans="1:19">
      <c r="A318" s="114">
        <v>45910</v>
      </c>
      <c r="B318" s="115" t="s">
        <v>34</v>
      </c>
      <c r="C318" s="116" t="str">
        <f>IF($B318="","",IFERROR(INDEX(账户银行,MATCH($B318,账户名,0)),""))</f>
        <v>现金</v>
      </c>
      <c r="D318" s="116" t="str">
        <f>IF($B318="","",IFERROR(INDEX(账户币种,MATCH($B318,账户名,0)),""))</f>
        <v>UZS</v>
      </c>
      <c r="E318" s="117" t="s">
        <v>38</v>
      </c>
      <c r="F318" s="116" t="str">
        <f>IF($E318="","",IFERROR(INDEX(类别属性,MATCH($E318,类别表,0)),""))</f>
        <v>支出</v>
      </c>
      <c r="G318" s="118" t="s">
        <v>362</v>
      </c>
      <c r="H318" s="119"/>
      <c r="I318" s="119">
        <v>350000</v>
      </c>
      <c r="J318" s="120"/>
      <c r="K318" s="125">
        <f>IF(OR($A318="",$B318=""),"",IF($J318&lt;&gt;"",$J318,IF($D318=本位币,1,IFERROR(LOOKUP(2,1/((汇率月份&lt;=$A318)*(INDEX(记账汇率区,0,MATCH($D318,汇率币种头,0))&lt;&gt;"")),INDEX(记账汇率区,0,MATCH($D318,汇率币种头,0))),""))))</f>
        <v>1</v>
      </c>
      <c r="L318" s="123">
        <f t="shared" si="8"/>
        <v>-350000</v>
      </c>
      <c r="M318" s="123">
        <f t="shared" si="9"/>
        <v>-350000</v>
      </c>
      <c r="N318" s="123">
        <f>IF($B318="","",ROUND(SUMIF(账户名,$B318,账户期初)+SUMIFS($L$6:L318,$B$6:B318,$B318),2))</f>
        <v>-71545359.33</v>
      </c>
      <c r="O318" s="123">
        <f>IF($B318="","",IFERROR(ROUND(INDEX(账户期初本位,MATCH($B318,账户名,0))+SUMIFS($M$6:M318,$B$6:B318,$B318),2),""))</f>
        <v>-71545359.33</v>
      </c>
      <c r="P318" s="117" t="s">
        <v>26</v>
      </c>
      <c r="Q318" s="115"/>
      <c r="R318" s="115"/>
      <c r="S318" s="124" t="str">
        <f>IF($B318="","",IF(ISNA(MATCH($B318,账户名,0)),"※这个账户不在【参数设置】的账户档案里",IF($A318="","※没填日期，这一笔不会进任何月份的报表",IF(OR($A318&lt;起始月份,$A318&gt;EOMONTH(起始月份,15)),"△不在本账期（"&amp;TEXT(起始月份,"yyyy-mm")&amp;" ~ "&amp;TEXT(EOMONTH(起始月份,15),"yyyy-mm")&amp;"）内，报表里看不到",IF(AND($H318&lt;&gt;"",$I318&lt;&gt;""),"※收入和支出不能同时填",IF(AND(N($H318)=0,N($I318)=0),IF(ISNUMBER(SEARCH("【待补】",$R318&amp;"")),"△源数据不全（源表缺金额），请补充","※收入和支出都没填"),IF($E318="","※没填收支类别，分类报表会漏掉这一笔",IF(ISNA(MATCH($E318,类别表,0)),"※收支类别不在【参数设置】的清单里",IF($K318="","△"&amp;$D318&amp;" 还没填汇率，去【月度汇率】补上就自动算了",IF(ISNUMBER(SEARCH("【待补】",$R318&amp;"")),"△源数据不全（源表缺摘要或用途），请补充",IF(AND($F318="内部转账",$Q318=""),"△内部转账建议在「往来单位」写上对方账户",IF($N318&lt;0,"△这一笔之后该账户余额成负数了，核一下",""))))))))))))</f>
        <v>△这一笔之后该账户余额成负数了，核一下</v>
      </c>
    </row>
    <row r="319" ht="33" spans="1:19">
      <c r="A319" s="114">
        <v>45910</v>
      </c>
      <c r="B319" s="115" t="s">
        <v>34</v>
      </c>
      <c r="C319" s="116" t="str">
        <f>IF($B319="","",IFERROR(INDEX(账户银行,MATCH($B319,账户名,0)),""))</f>
        <v>现金</v>
      </c>
      <c r="D319" s="116" t="str">
        <f>IF($B319="","",IFERROR(INDEX(账户币种,MATCH($B319,账户名,0)),""))</f>
        <v>UZS</v>
      </c>
      <c r="E319" s="117" t="s">
        <v>84</v>
      </c>
      <c r="F319" s="116" t="str">
        <f>IF($E319="","",IFERROR(INDEX(类别属性,MATCH($E319,类别表,0)),""))</f>
        <v>支出</v>
      </c>
      <c r="G319" s="118" t="s">
        <v>363</v>
      </c>
      <c r="H319" s="119"/>
      <c r="I319" s="119">
        <v>8360000</v>
      </c>
      <c r="J319" s="120"/>
      <c r="K319" s="125">
        <f>IF(OR($A319="",$B319=""),"",IF($J319&lt;&gt;"",$J319,IF($D319=本位币,1,IFERROR(LOOKUP(2,1/((汇率月份&lt;=$A319)*(INDEX(记账汇率区,0,MATCH($D319,汇率币种头,0))&lt;&gt;"")),INDEX(记账汇率区,0,MATCH($D319,汇率币种头,0))),""))))</f>
        <v>1</v>
      </c>
      <c r="L319" s="123">
        <f t="shared" si="8"/>
        <v>-8360000</v>
      </c>
      <c r="M319" s="123">
        <f t="shared" si="9"/>
        <v>-8360000</v>
      </c>
      <c r="N319" s="123">
        <f>IF($B319="","",ROUND(SUMIF(账户名,$B319,账户期初)+SUMIFS($L$6:L319,$B$6:B319,$B319),2))</f>
        <v>-79905359.33</v>
      </c>
      <c r="O319" s="123">
        <f>IF($B319="","",IFERROR(ROUND(INDEX(账户期初本位,MATCH($B319,账户名,0))+SUMIFS($M$6:M319,$B$6:B319,$B319),2),""))</f>
        <v>-79905359.33</v>
      </c>
      <c r="P319" s="117" t="s">
        <v>48</v>
      </c>
      <c r="Q319" s="115"/>
      <c r="R319" s="115"/>
      <c r="S319" s="124" t="str">
        <f>IF($B319="","",IF(ISNA(MATCH($B319,账户名,0)),"※这个账户不在【参数设置】的账户档案里",IF($A319="","※没填日期，这一笔不会进任何月份的报表",IF(OR($A319&lt;起始月份,$A319&gt;EOMONTH(起始月份,15)),"△不在本账期（"&amp;TEXT(起始月份,"yyyy-mm")&amp;" ~ "&amp;TEXT(EOMONTH(起始月份,15),"yyyy-mm")&amp;"）内，报表里看不到",IF(AND($H319&lt;&gt;"",$I319&lt;&gt;""),"※收入和支出不能同时填",IF(AND(N($H319)=0,N($I319)=0),IF(ISNUMBER(SEARCH("【待补】",$R319&amp;"")),"△源数据不全（源表缺金额），请补充","※收入和支出都没填"),IF($E319="","※没填收支类别，分类报表会漏掉这一笔",IF(ISNA(MATCH($E319,类别表,0)),"※收支类别不在【参数设置】的清单里",IF($K319="","△"&amp;$D319&amp;" 还没填汇率，去【月度汇率】补上就自动算了",IF(ISNUMBER(SEARCH("【待补】",$R319&amp;"")),"△源数据不全（源表缺摘要或用途），请补充",IF(AND($F319="内部转账",$Q319=""),"△内部转账建议在「往来单位」写上对方账户",IF($N319&lt;0,"△这一笔之后该账户余额成负数了，核一下",""))))))))))))</f>
        <v>△这一笔之后该账户余额成负数了，核一下</v>
      </c>
    </row>
    <row r="320" ht="49.5" spans="1:19">
      <c r="A320" s="114">
        <v>45911</v>
      </c>
      <c r="B320" s="115" t="s">
        <v>72</v>
      </c>
      <c r="C320" s="116" t="str">
        <f>IF($B320="","",IFERROR(INDEX(账户银行,MATCH($B320,账户名,0)),""))</f>
        <v>NBU银行</v>
      </c>
      <c r="D320" s="116" t="str">
        <f>IF($B320="","",IFERROR(INDEX(账户币种,MATCH($B320,账户名,0)),""))</f>
        <v>UZS</v>
      </c>
      <c r="E320" s="117" t="s">
        <v>95</v>
      </c>
      <c r="F320" s="116" t="str">
        <f>IF($E320="","",IFERROR(INDEX(类别属性,MATCH($E320,类别表,0)),""))</f>
        <v>支出</v>
      </c>
      <c r="G320" s="118" t="s">
        <v>364</v>
      </c>
      <c r="H320" s="119"/>
      <c r="I320" s="119">
        <v>5280000</v>
      </c>
      <c r="J320" s="120"/>
      <c r="K320" s="125">
        <f>IF(OR($A320="",$B320=""),"",IF($J320&lt;&gt;"",$J320,IF($D320=本位币,1,IFERROR(LOOKUP(2,1/((汇率月份&lt;=$A320)*(INDEX(记账汇率区,0,MATCH($D320,汇率币种头,0))&lt;&gt;"")),INDEX(记账汇率区,0,MATCH($D320,汇率币种头,0))),""))))</f>
        <v>1</v>
      </c>
      <c r="L320" s="123">
        <f t="shared" si="8"/>
        <v>-5280000</v>
      </c>
      <c r="M320" s="123">
        <f t="shared" si="9"/>
        <v>-5280000</v>
      </c>
      <c r="N320" s="123">
        <f>IF($B320="","",ROUND(SUMIF(账户名,$B320,账户期初)+SUMIFS($L$6:L320,$B$6:B320,$B320),2))</f>
        <v>51513910.63</v>
      </c>
      <c r="O320" s="123">
        <f>IF($B320="","",IFERROR(ROUND(INDEX(账户期初本位,MATCH($B320,账户名,0))+SUMIFS($M$6:M320,$B$6:B320,$B320),2),""))</f>
        <v>51513910.63</v>
      </c>
      <c r="P320" s="117" t="s">
        <v>97</v>
      </c>
      <c r="Q320" s="115"/>
      <c r="R320" s="115"/>
      <c r="S320" s="124" t="str">
        <f>IF($B320="","",IF(ISNA(MATCH($B320,账户名,0)),"※这个账户不在【参数设置】的账户档案里",IF($A320="","※没填日期，这一笔不会进任何月份的报表",IF(OR($A320&lt;起始月份,$A320&gt;EOMONTH(起始月份,15)),"△不在本账期（"&amp;TEXT(起始月份,"yyyy-mm")&amp;" ~ "&amp;TEXT(EOMONTH(起始月份,15),"yyyy-mm")&amp;"）内，报表里看不到",IF(AND($H320&lt;&gt;"",$I320&lt;&gt;""),"※收入和支出不能同时填",IF(AND(N($H320)=0,N($I320)=0),IF(ISNUMBER(SEARCH("【待补】",$R320&amp;"")),"△源数据不全（源表缺金额），请补充","※收入和支出都没填"),IF($E320="","※没填收支类别，分类报表会漏掉这一笔",IF(ISNA(MATCH($E320,类别表,0)),"※收支类别不在【参数设置】的清单里",IF($K320="","△"&amp;$D320&amp;" 还没填汇率，去【月度汇率】补上就自动算了",IF(ISNUMBER(SEARCH("【待补】",$R320&amp;"")),"△源数据不全（源表缺摘要或用途），请补充",IF(AND($F320="内部转账",$Q320=""),"△内部转账建议在「往来单位」写上对方账户",IF($N320&lt;0,"△这一笔之后该账户余额成负数了，核一下",""))))))))))))</f>
        <v/>
      </c>
    </row>
    <row r="321" ht="33" spans="1:19">
      <c r="A321" s="114">
        <v>45911</v>
      </c>
      <c r="B321" s="115" t="s">
        <v>72</v>
      </c>
      <c r="C321" s="116" t="str">
        <f>IF($B321="","",IFERROR(INDEX(账户银行,MATCH($B321,账户名,0)),""))</f>
        <v>NBU银行</v>
      </c>
      <c r="D321" s="116" t="str">
        <f>IF($B321="","",IFERROR(INDEX(账户币种,MATCH($B321,账户名,0)),""))</f>
        <v>UZS</v>
      </c>
      <c r="E321" s="117" t="s">
        <v>95</v>
      </c>
      <c r="F321" s="116" t="str">
        <f>IF($E321="","",IFERROR(INDEX(类别属性,MATCH($E321,类别表,0)),""))</f>
        <v>支出</v>
      </c>
      <c r="G321" s="118" t="s">
        <v>365</v>
      </c>
      <c r="H321" s="119"/>
      <c r="I321" s="119">
        <v>1560000</v>
      </c>
      <c r="J321" s="120"/>
      <c r="K321" s="125">
        <f>IF(OR($A321="",$B321=""),"",IF($J321&lt;&gt;"",$J321,IF($D321=本位币,1,IFERROR(LOOKUP(2,1/((汇率月份&lt;=$A321)*(INDEX(记账汇率区,0,MATCH($D321,汇率币种头,0))&lt;&gt;"")),INDEX(记账汇率区,0,MATCH($D321,汇率币种头,0))),""))))</f>
        <v>1</v>
      </c>
      <c r="L321" s="123">
        <f t="shared" si="8"/>
        <v>-1560000</v>
      </c>
      <c r="M321" s="123">
        <f t="shared" si="9"/>
        <v>-1560000</v>
      </c>
      <c r="N321" s="123">
        <f>IF($B321="","",ROUND(SUMIF(账户名,$B321,账户期初)+SUMIFS($L$6:L321,$B$6:B321,$B321),2))</f>
        <v>49953910.63</v>
      </c>
      <c r="O321" s="123">
        <f>IF($B321="","",IFERROR(ROUND(INDEX(账户期初本位,MATCH($B321,账户名,0))+SUMIFS($M$6:M321,$B$6:B321,$B321),2),""))</f>
        <v>49953910.63</v>
      </c>
      <c r="P321" s="117" t="s">
        <v>97</v>
      </c>
      <c r="Q321" s="115"/>
      <c r="R321" s="115"/>
      <c r="S321" s="124" t="str">
        <f>IF($B321="","",IF(ISNA(MATCH($B321,账户名,0)),"※这个账户不在【参数设置】的账户档案里",IF($A321="","※没填日期，这一笔不会进任何月份的报表",IF(OR($A321&lt;起始月份,$A321&gt;EOMONTH(起始月份,15)),"△不在本账期（"&amp;TEXT(起始月份,"yyyy-mm")&amp;" ~ "&amp;TEXT(EOMONTH(起始月份,15),"yyyy-mm")&amp;"）内，报表里看不到",IF(AND($H321&lt;&gt;"",$I321&lt;&gt;""),"※收入和支出不能同时填",IF(AND(N($H321)=0,N($I321)=0),IF(ISNUMBER(SEARCH("【待补】",$R321&amp;"")),"△源数据不全（源表缺金额），请补充","※收入和支出都没填"),IF($E321="","※没填收支类别，分类报表会漏掉这一笔",IF(ISNA(MATCH($E321,类别表,0)),"※收支类别不在【参数设置】的清单里",IF($K321="","△"&amp;$D321&amp;" 还没填汇率，去【月度汇率】补上就自动算了",IF(ISNUMBER(SEARCH("【待补】",$R321&amp;"")),"△源数据不全（源表缺摘要或用途），请补充",IF(AND($F321="内部转账",$Q321=""),"△内部转账建议在「往来单位」写上对方账户",IF($N321&lt;0,"△这一笔之后该账户余额成负数了，核一下",""))))))))))))</f>
        <v/>
      </c>
    </row>
    <row r="322" ht="33" spans="1:19">
      <c r="A322" s="114">
        <v>45911</v>
      </c>
      <c r="B322" s="115" t="s">
        <v>72</v>
      </c>
      <c r="C322" s="116" t="str">
        <f>IF($B322="","",IFERROR(INDEX(账户银行,MATCH($B322,账户名,0)),""))</f>
        <v>NBU银行</v>
      </c>
      <c r="D322" s="116" t="str">
        <f>IF($B322="","",IFERROR(INDEX(账户币种,MATCH($B322,账户名,0)),""))</f>
        <v>UZS</v>
      </c>
      <c r="E322" s="117" t="s">
        <v>366</v>
      </c>
      <c r="F322" s="116" t="str">
        <f>IF($E322="","",IFERROR(INDEX(类别属性,MATCH($E322,类别表,0)),""))</f>
        <v>支出</v>
      </c>
      <c r="G322" s="118" t="s">
        <v>367</v>
      </c>
      <c r="H322" s="119"/>
      <c r="I322" s="119">
        <v>1560000</v>
      </c>
      <c r="J322" s="120"/>
      <c r="K322" s="125">
        <f>IF(OR($A322="",$B322=""),"",IF($J322&lt;&gt;"",$J322,IF($D322=本位币,1,IFERROR(LOOKUP(2,1/((汇率月份&lt;=$A322)*(INDEX(记账汇率区,0,MATCH($D322,汇率币种头,0))&lt;&gt;"")),INDEX(记账汇率区,0,MATCH($D322,汇率币种头,0))),""))))</f>
        <v>1</v>
      </c>
      <c r="L322" s="123">
        <f t="shared" si="8"/>
        <v>-1560000</v>
      </c>
      <c r="M322" s="123">
        <f t="shared" si="9"/>
        <v>-1560000</v>
      </c>
      <c r="N322" s="123">
        <f>IF($B322="","",ROUND(SUMIF(账户名,$B322,账户期初)+SUMIFS($L$6:L322,$B$6:B322,$B322),2))</f>
        <v>48393910.63</v>
      </c>
      <c r="O322" s="123">
        <f>IF($B322="","",IFERROR(ROUND(INDEX(账户期初本位,MATCH($B322,账户名,0))+SUMIFS($M$6:M322,$B$6:B322,$B322),2),""))</f>
        <v>48393910.63</v>
      </c>
      <c r="P322" s="117" t="s">
        <v>122</v>
      </c>
      <c r="Q322" s="115"/>
      <c r="R322" s="115"/>
      <c r="S322" s="124" t="str">
        <f>IF($B322="","",IF(ISNA(MATCH($B322,账户名,0)),"※这个账户不在【参数设置】的账户档案里",IF($A322="","※没填日期，这一笔不会进任何月份的报表",IF(OR($A322&lt;起始月份,$A322&gt;EOMONTH(起始月份,15)),"△不在本账期（"&amp;TEXT(起始月份,"yyyy-mm")&amp;" ~ "&amp;TEXT(EOMONTH(起始月份,15),"yyyy-mm")&amp;"）内，报表里看不到",IF(AND($H322&lt;&gt;"",$I322&lt;&gt;""),"※收入和支出不能同时填",IF(AND(N($H322)=0,N($I322)=0),IF(ISNUMBER(SEARCH("【待补】",$R322&amp;"")),"△源数据不全（源表缺金额），请补充","※收入和支出都没填"),IF($E322="","※没填收支类别，分类报表会漏掉这一笔",IF(ISNA(MATCH($E322,类别表,0)),"※收支类别不在【参数设置】的清单里",IF($K322="","△"&amp;$D322&amp;" 还没填汇率，去【月度汇率】补上就自动算了",IF(ISNUMBER(SEARCH("【待补】",$R322&amp;"")),"△源数据不全（源表缺摘要或用途），请补充",IF(AND($F322="内部转账",$Q322=""),"△内部转账建议在「往来单位」写上对方账户",IF($N322&lt;0,"△这一笔之后该账户余额成负数了，核一下",""))))))))))))</f>
        <v/>
      </c>
    </row>
    <row r="323" ht="33" spans="1:19">
      <c r="A323" s="114">
        <v>45911</v>
      </c>
      <c r="B323" s="115" t="s">
        <v>20</v>
      </c>
      <c r="C323" s="116" t="str">
        <f>IF($B323="","",IFERROR(INDEX(账户银行,MATCH($B323,账户名,0)),""))</f>
        <v>现金</v>
      </c>
      <c r="D323" s="116" t="str">
        <f>IF($B323="","",IFERROR(INDEX(账户币种,MATCH($B323,账户名,0)),""))</f>
        <v>CNY</v>
      </c>
      <c r="E323" s="117" t="s">
        <v>95</v>
      </c>
      <c r="F323" s="116" t="str">
        <f>IF($E323="","",IFERROR(INDEX(类别属性,MATCH($E323,类别表,0)),""))</f>
        <v>支出</v>
      </c>
      <c r="G323" s="118" t="s">
        <v>368</v>
      </c>
      <c r="H323" s="119"/>
      <c r="I323" s="119">
        <v>27695</v>
      </c>
      <c r="J323" s="120"/>
      <c r="K323" s="121">
        <f>IF(OR($A323="",$B323=""),"",IF($J323&lt;&gt;"",$J323,IF($D323=本位币,1,IFERROR(LOOKUP(2,1/((汇率月份&lt;=$A323)*(INDEX(记账汇率区,0,MATCH($D323,汇率币种头,0))&lt;&gt;"")),INDEX(记账汇率区,0,MATCH($D323,汇率币种头,0))),""))))</f>
        <v>1700</v>
      </c>
      <c r="L323" s="122">
        <f t="shared" si="8"/>
        <v>-27695</v>
      </c>
      <c r="M323" s="123">
        <f t="shared" si="9"/>
        <v>-47081500</v>
      </c>
      <c r="N323" s="122">
        <f>IF($B323="","",ROUND(SUMIF(账户名,$B323,账户期初)+SUMIFS($L$6:L323,$B$6:B323,$B323),2))</f>
        <v>2187942</v>
      </c>
      <c r="O323" s="123">
        <f>IF($B323="","",IFERROR(ROUND(INDEX(账户期初本位,MATCH($B323,账户名,0))+SUMIFS($M$6:M323,$B$6:B323,$B323),2),""))</f>
        <v>3646392636</v>
      </c>
      <c r="P323" s="117" t="s">
        <v>97</v>
      </c>
      <c r="Q323" s="115" t="s">
        <v>68</v>
      </c>
      <c r="R323" s="115"/>
      <c r="S323" s="124" t="str">
        <f>IF($B323="","",IF(ISNA(MATCH($B323,账户名,0)),"※这个账户不在【参数设置】的账户档案里",IF($A323="","※没填日期，这一笔不会进任何月份的报表",IF(OR($A323&lt;起始月份,$A323&gt;EOMONTH(起始月份,15)),"△不在本账期（"&amp;TEXT(起始月份,"yyyy-mm")&amp;" ~ "&amp;TEXT(EOMONTH(起始月份,15),"yyyy-mm")&amp;"）内，报表里看不到",IF(AND($H323&lt;&gt;"",$I323&lt;&gt;""),"※收入和支出不能同时填",IF(AND(N($H323)=0,N($I323)=0),IF(ISNUMBER(SEARCH("【待补】",$R323&amp;"")),"△源数据不全（源表缺金额），请补充","※收入和支出都没填"),IF($E323="","※没填收支类别，分类报表会漏掉这一笔",IF(ISNA(MATCH($E323,类别表,0)),"※收支类别不在【参数设置】的清单里",IF($K323="","△"&amp;$D323&amp;" 还没填汇率，去【月度汇率】补上就自动算了",IF(ISNUMBER(SEARCH("【待补】",$R323&amp;"")),"△源数据不全（源表缺摘要或用途），请补充",IF(AND($F323="内部转账",$Q323=""),"△内部转账建议在「往来单位」写上对方账户",IF($N323&lt;0,"△这一笔之后该账户余额成负数了，核一下",""))))))))))))</f>
        <v/>
      </c>
    </row>
    <row r="324" ht="33" spans="1:19">
      <c r="A324" s="114">
        <v>45911</v>
      </c>
      <c r="B324" s="115" t="s">
        <v>20</v>
      </c>
      <c r="C324" s="116" t="str">
        <f>IF($B324="","",IFERROR(INDEX(账户银行,MATCH($B324,账户名,0)),""))</f>
        <v>现金</v>
      </c>
      <c r="D324" s="116" t="str">
        <f>IF($B324="","",IFERROR(INDEX(账户币种,MATCH($B324,账户名,0)),""))</f>
        <v>CNY</v>
      </c>
      <c r="E324" s="117" t="s">
        <v>95</v>
      </c>
      <c r="F324" s="116" t="str">
        <f>IF($E324="","",IFERROR(INDEX(类别属性,MATCH($E324,类别表,0)),""))</f>
        <v>支出</v>
      </c>
      <c r="G324" s="118" t="s">
        <v>369</v>
      </c>
      <c r="H324" s="119"/>
      <c r="I324" s="119">
        <v>28271</v>
      </c>
      <c r="J324" s="120"/>
      <c r="K324" s="121">
        <f>IF(OR($A324="",$B324=""),"",IF($J324&lt;&gt;"",$J324,IF($D324=本位币,1,IFERROR(LOOKUP(2,1/((汇率月份&lt;=$A324)*(INDEX(记账汇率区,0,MATCH($D324,汇率币种头,0))&lt;&gt;"")),INDEX(记账汇率区,0,MATCH($D324,汇率币种头,0))),""))))</f>
        <v>1700</v>
      </c>
      <c r="L324" s="122">
        <f t="shared" si="8"/>
        <v>-28271</v>
      </c>
      <c r="M324" s="123">
        <f t="shared" si="9"/>
        <v>-48060700</v>
      </c>
      <c r="N324" s="122">
        <f>IF($B324="","",ROUND(SUMIF(账户名,$B324,账户期初)+SUMIFS($L$6:L324,$B$6:B324,$B324),2))</f>
        <v>2159671</v>
      </c>
      <c r="O324" s="123">
        <f>IF($B324="","",IFERROR(ROUND(INDEX(账户期初本位,MATCH($B324,账户名,0))+SUMIFS($M$6:M324,$B$6:B324,$B324),2),""))</f>
        <v>3598331936</v>
      </c>
      <c r="P324" s="117" t="s">
        <v>97</v>
      </c>
      <c r="Q324" s="115" t="s">
        <v>33</v>
      </c>
      <c r="R324" s="115"/>
      <c r="S324" s="124" t="str">
        <f>IF($B324="","",IF(ISNA(MATCH($B324,账户名,0)),"※这个账户不在【参数设置】的账户档案里",IF($A324="","※没填日期，这一笔不会进任何月份的报表",IF(OR($A324&lt;起始月份,$A324&gt;EOMONTH(起始月份,15)),"△不在本账期（"&amp;TEXT(起始月份,"yyyy-mm")&amp;" ~ "&amp;TEXT(EOMONTH(起始月份,15),"yyyy-mm")&amp;"）内，报表里看不到",IF(AND($H324&lt;&gt;"",$I324&lt;&gt;""),"※收入和支出不能同时填",IF(AND(N($H324)=0,N($I324)=0),IF(ISNUMBER(SEARCH("【待补】",$R324&amp;"")),"△源数据不全（源表缺金额），请补充","※收入和支出都没填"),IF($E324="","※没填收支类别，分类报表会漏掉这一笔",IF(ISNA(MATCH($E324,类别表,0)),"※收支类别不在【参数设置】的清单里",IF($K324="","△"&amp;$D324&amp;" 还没填汇率，去【月度汇率】补上就自动算了",IF(ISNUMBER(SEARCH("【待补】",$R324&amp;"")),"△源数据不全（源表缺摘要或用途），请补充",IF(AND($F324="内部转账",$Q324=""),"△内部转账建议在「往来单位」写上对方账户",IF($N324&lt;0,"△这一笔之后该账户余额成负数了，核一下",""))))))))))))</f>
        <v/>
      </c>
    </row>
    <row r="325" ht="16.5" spans="1:19">
      <c r="A325" s="114">
        <v>45911</v>
      </c>
      <c r="B325" s="115" t="s">
        <v>20</v>
      </c>
      <c r="C325" s="116" t="str">
        <f>IF($B325="","",IFERROR(INDEX(账户银行,MATCH($B325,账户名,0)),""))</f>
        <v>现金</v>
      </c>
      <c r="D325" s="116" t="str">
        <f>IF($B325="","",IFERROR(INDEX(账户币种,MATCH($B325,账户名,0)),""))</f>
        <v>CNY</v>
      </c>
      <c r="E325" s="117" t="s">
        <v>95</v>
      </c>
      <c r="F325" s="116" t="str">
        <f>IF($E325="","",IFERROR(INDEX(类别属性,MATCH($E325,类别表,0)),""))</f>
        <v>支出</v>
      </c>
      <c r="G325" s="118" t="s">
        <v>370</v>
      </c>
      <c r="H325" s="119"/>
      <c r="I325" s="119">
        <v>6000</v>
      </c>
      <c r="J325" s="120"/>
      <c r="K325" s="121">
        <f>IF(OR($A325="",$B325=""),"",IF($J325&lt;&gt;"",$J325,IF($D325=本位币,1,IFERROR(LOOKUP(2,1/((汇率月份&lt;=$A325)*(INDEX(记账汇率区,0,MATCH($D325,汇率币种头,0))&lt;&gt;"")),INDEX(记账汇率区,0,MATCH($D325,汇率币种头,0))),""))))</f>
        <v>1700</v>
      </c>
      <c r="L325" s="122">
        <f t="shared" si="8"/>
        <v>-6000</v>
      </c>
      <c r="M325" s="123">
        <f t="shared" si="9"/>
        <v>-10200000</v>
      </c>
      <c r="N325" s="122">
        <f>IF($B325="","",ROUND(SUMIF(账户名,$B325,账户期初)+SUMIFS($L$6:L325,$B$6:B325,$B325),2))</f>
        <v>2153671</v>
      </c>
      <c r="O325" s="123">
        <f>IF($B325="","",IFERROR(ROUND(INDEX(账户期初本位,MATCH($B325,账户名,0))+SUMIFS($M$6:M325,$B$6:B325,$B325),2),""))</f>
        <v>3588131936</v>
      </c>
      <c r="P325" s="117" t="s">
        <v>97</v>
      </c>
      <c r="Q325" s="115" t="s">
        <v>129</v>
      </c>
      <c r="R325" s="115"/>
      <c r="S325" s="124" t="str">
        <f>IF($B325="","",IF(ISNA(MATCH($B325,账户名,0)),"※这个账户不在【参数设置】的账户档案里",IF($A325="","※没填日期，这一笔不会进任何月份的报表",IF(OR($A325&lt;起始月份,$A325&gt;EOMONTH(起始月份,15)),"△不在本账期（"&amp;TEXT(起始月份,"yyyy-mm")&amp;" ~ "&amp;TEXT(EOMONTH(起始月份,15),"yyyy-mm")&amp;"）内，报表里看不到",IF(AND($H325&lt;&gt;"",$I325&lt;&gt;""),"※收入和支出不能同时填",IF(AND(N($H325)=0,N($I325)=0),IF(ISNUMBER(SEARCH("【待补】",$R325&amp;"")),"△源数据不全（源表缺金额），请补充","※收入和支出都没填"),IF($E325="","※没填收支类别，分类报表会漏掉这一笔",IF(ISNA(MATCH($E325,类别表,0)),"※收支类别不在【参数设置】的清单里",IF($K325="","△"&amp;$D325&amp;" 还没填汇率，去【月度汇率】补上就自动算了",IF(ISNUMBER(SEARCH("【待补】",$R325&amp;"")),"△源数据不全（源表缺摘要或用途），请补充",IF(AND($F325="内部转账",$Q325=""),"△内部转账建议在「往来单位」写上对方账户",IF($N325&lt;0,"△这一笔之后该账户余额成负数了，核一下",""))))))))))))</f>
        <v/>
      </c>
    </row>
    <row r="326" ht="16.5" spans="1:19">
      <c r="A326" s="114">
        <v>45911</v>
      </c>
      <c r="B326" s="115" t="s">
        <v>20</v>
      </c>
      <c r="C326" s="116" t="str">
        <f>IF($B326="","",IFERROR(INDEX(账户银行,MATCH($B326,账户名,0)),""))</f>
        <v>现金</v>
      </c>
      <c r="D326" s="116" t="str">
        <f>IF($B326="","",IFERROR(INDEX(账户币种,MATCH($B326,账户名,0)),""))</f>
        <v>CNY</v>
      </c>
      <c r="E326" s="117" t="s">
        <v>95</v>
      </c>
      <c r="F326" s="116" t="str">
        <f>IF($E326="","",IFERROR(INDEX(类别属性,MATCH($E326,类别表,0)),""))</f>
        <v>支出</v>
      </c>
      <c r="G326" s="118" t="s">
        <v>371</v>
      </c>
      <c r="H326" s="119"/>
      <c r="I326" s="119">
        <v>9000</v>
      </c>
      <c r="J326" s="120"/>
      <c r="K326" s="121">
        <f>IF(OR($A326="",$B326=""),"",IF($J326&lt;&gt;"",$J326,IF($D326=本位币,1,IFERROR(LOOKUP(2,1/((汇率月份&lt;=$A326)*(INDEX(记账汇率区,0,MATCH($D326,汇率币种头,0))&lt;&gt;"")),INDEX(记账汇率区,0,MATCH($D326,汇率币种头,0))),""))))</f>
        <v>1700</v>
      </c>
      <c r="L326" s="122">
        <f t="shared" ref="L326:L389" si="10">IF(AND($H326="",$I326=""),"",ROUND(N($H326)-N($I326),2))</f>
        <v>-9000</v>
      </c>
      <c r="M326" s="123">
        <f t="shared" ref="M326:M389" si="11">IF(OR($L326="",$K326=""),"",ROUND($L326*$K326,2))</f>
        <v>-15300000</v>
      </c>
      <c r="N326" s="122">
        <f>IF($B326="","",ROUND(SUMIF(账户名,$B326,账户期初)+SUMIFS($L$6:L326,$B$6:B326,$B326),2))</f>
        <v>2144671</v>
      </c>
      <c r="O326" s="123">
        <f>IF($B326="","",IFERROR(ROUND(INDEX(账户期初本位,MATCH($B326,账户名,0))+SUMIFS($M$6:M326,$B$6:B326,$B326),2),""))</f>
        <v>3572831936</v>
      </c>
      <c r="P326" s="117" t="s">
        <v>97</v>
      </c>
      <c r="Q326" s="115" t="s">
        <v>210</v>
      </c>
      <c r="R326" s="115"/>
      <c r="S326" s="124" t="str">
        <f>IF($B326="","",IF(ISNA(MATCH($B326,账户名,0)),"※这个账户不在【参数设置】的账户档案里",IF($A326="","※没填日期，这一笔不会进任何月份的报表",IF(OR($A326&lt;起始月份,$A326&gt;EOMONTH(起始月份,15)),"△不在本账期（"&amp;TEXT(起始月份,"yyyy-mm")&amp;" ~ "&amp;TEXT(EOMONTH(起始月份,15),"yyyy-mm")&amp;"）内，报表里看不到",IF(AND($H326&lt;&gt;"",$I326&lt;&gt;""),"※收入和支出不能同时填",IF(AND(N($H326)=0,N($I326)=0),IF(ISNUMBER(SEARCH("【待补】",$R326&amp;"")),"△源数据不全（源表缺金额），请补充","※收入和支出都没填"),IF($E326="","※没填收支类别，分类报表会漏掉这一笔",IF(ISNA(MATCH($E326,类别表,0)),"※收支类别不在【参数设置】的清单里",IF($K326="","△"&amp;$D326&amp;" 还没填汇率，去【月度汇率】补上就自动算了",IF(ISNUMBER(SEARCH("【待补】",$R326&amp;"")),"△源数据不全（源表缺摘要或用途），请补充",IF(AND($F326="内部转账",$Q326=""),"△内部转账建议在「往来单位」写上对方账户",IF($N326&lt;0,"△这一笔之后该账户余额成负数了，核一下",""))))))))))))</f>
        <v/>
      </c>
    </row>
    <row r="327" ht="33" spans="1:19">
      <c r="A327" s="114">
        <v>45911</v>
      </c>
      <c r="B327" s="115" t="s">
        <v>20</v>
      </c>
      <c r="C327" s="116" t="str">
        <f>IF($B327="","",IFERROR(INDEX(账户银行,MATCH($B327,账户名,0)),""))</f>
        <v>现金</v>
      </c>
      <c r="D327" s="116" t="str">
        <f>IF($B327="","",IFERROR(INDEX(账户币种,MATCH($B327,账户名,0)),""))</f>
        <v>CNY</v>
      </c>
      <c r="E327" s="117" t="s">
        <v>95</v>
      </c>
      <c r="F327" s="116" t="str">
        <f>IF($E327="","",IFERROR(INDEX(类别属性,MATCH($E327,类别表,0)),""))</f>
        <v>支出</v>
      </c>
      <c r="G327" s="118" t="s">
        <v>372</v>
      </c>
      <c r="H327" s="119"/>
      <c r="I327" s="119">
        <v>21500</v>
      </c>
      <c r="J327" s="120"/>
      <c r="K327" s="121">
        <f>IF(OR($A327="",$B327=""),"",IF($J327&lt;&gt;"",$J327,IF($D327=本位币,1,IFERROR(LOOKUP(2,1/((汇率月份&lt;=$A327)*(INDEX(记账汇率区,0,MATCH($D327,汇率币种头,0))&lt;&gt;"")),INDEX(记账汇率区,0,MATCH($D327,汇率币种头,0))),""))))</f>
        <v>1700</v>
      </c>
      <c r="L327" s="122">
        <f t="shared" si="10"/>
        <v>-21500</v>
      </c>
      <c r="M327" s="123">
        <f t="shared" si="11"/>
        <v>-36550000</v>
      </c>
      <c r="N327" s="122">
        <f>IF($B327="","",ROUND(SUMIF(账户名,$B327,账户期初)+SUMIFS($L$6:L327,$B$6:B327,$B327),2))</f>
        <v>2123171</v>
      </c>
      <c r="O327" s="123">
        <f>IF($B327="","",IFERROR(ROUND(INDEX(账户期初本位,MATCH($B327,账户名,0))+SUMIFS($M$6:M327,$B$6:B327,$B327),2),""))</f>
        <v>3536281936</v>
      </c>
      <c r="P327" s="117" t="s">
        <v>97</v>
      </c>
      <c r="Q327" s="115" t="s">
        <v>50</v>
      </c>
      <c r="R327" s="115"/>
      <c r="S327" s="124" t="str">
        <f>IF($B327="","",IF(ISNA(MATCH($B327,账户名,0)),"※这个账户不在【参数设置】的账户档案里",IF($A327="","※没填日期，这一笔不会进任何月份的报表",IF(OR($A327&lt;起始月份,$A327&gt;EOMONTH(起始月份,15)),"△不在本账期（"&amp;TEXT(起始月份,"yyyy-mm")&amp;" ~ "&amp;TEXT(EOMONTH(起始月份,15),"yyyy-mm")&amp;"）内，报表里看不到",IF(AND($H327&lt;&gt;"",$I327&lt;&gt;""),"※收入和支出不能同时填",IF(AND(N($H327)=0,N($I327)=0),IF(ISNUMBER(SEARCH("【待补】",$R327&amp;"")),"△源数据不全（源表缺金额），请补充","※收入和支出都没填"),IF($E327="","※没填收支类别，分类报表会漏掉这一笔",IF(ISNA(MATCH($E327,类别表,0)),"※收支类别不在【参数设置】的清单里",IF($K327="","△"&amp;$D327&amp;" 还没填汇率，去【月度汇率】补上就自动算了",IF(ISNUMBER(SEARCH("【待补】",$R327&amp;"")),"△源数据不全（源表缺摘要或用途），请补充",IF(AND($F327="内部转账",$Q327=""),"△内部转账建议在「往来单位」写上对方账户",IF($N327&lt;0,"△这一笔之后该账户余额成负数了，核一下",""))))))))))))</f>
        <v/>
      </c>
    </row>
    <row r="328" ht="16.5" spans="1:19">
      <c r="A328" s="114">
        <v>45911</v>
      </c>
      <c r="B328" s="115" t="s">
        <v>34</v>
      </c>
      <c r="C328" s="116" t="str">
        <f>IF($B328="","",IFERROR(INDEX(账户银行,MATCH($B328,账户名,0)),""))</f>
        <v>现金</v>
      </c>
      <c r="D328" s="116" t="str">
        <f>IF($B328="","",IFERROR(INDEX(账户币种,MATCH($B328,账户名,0)),""))</f>
        <v>UZS</v>
      </c>
      <c r="E328" s="117" t="s">
        <v>188</v>
      </c>
      <c r="F328" s="116" t="str">
        <f>IF($E328="","",IFERROR(INDEX(类别属性,MATCH($E328,类别表,0)),""))</f>
        <v>支出</v>
      </c>
      <c r="G328" s="118"/>
      <c r="H328" s="119"/>
      <c r="I328" s="119">
        <v>5500000</v>
      </c>
      <c r="J328" s="120"/>
      <c r="K328" s="125">
        <f>IF(OR($A328="",$B328=""),"",IF($J328&lt;&gt;"",$J328,IF($D328=本位币,1,IFERROR(LOOKUP(2,1/((汇率月份&lt;=$A328)*(INDEX(记账汇率区,0,MATCH($D328,汇率币种头,0))&lt;&gt;"")),INDEX(记账汇率区,0,MATCH($D328,汇率币种头,0))),""))))</f>
        <v>1</v>
      </c>
      <c r="L328" s="123">
        <f t="shared" si="10"/>
        <v>-5500000</v>
      </c>
      <c r="M328" s="123">
        <f t="shared" si="11"/>
        <v>-5500000</v>
      </c>
      <c r="N328" s="123">
        <f>IF($B328="","",ROUND(SUMIF(账户名,$B328,账户期初)+SUMIFS($L$6:L328,$B$6:B328,$B328),2))</f>
        <v>-85405359.33</v>
      </c>
      <c r="O328" s="123">
        <f>IF($B328="","",IFERROR(ROUND(INDEX(账户期初本位,MATCH($B328,账户名,0))+SUMIFS($M$6:M328,$B$6:B328,$B328),2),""))</f>
        <v>-85405359.33</v>
      </c>
      <c r="P328" s="117" t="s">
        <v>26</v>
      </c>
      <c r="Q328" s="115"/>
      <c r="R328" s="115" t="s">
        <v>189</v>
      </c>
      <c r="S328" s="124" t="str">
        <f>IF($B328="","",IF(ISNA(MATCH($B328,账户名,0)),"※这个账户不在【参数设置】的账户档案里",IF($A328="","※没填日期，这一笔不会进任何月份的报表",IF(OR($A328&lt;起始月份,$A328&gt;EOMONTH(起始月份,15)),"△不在本账期（"&amp;TEXT(起始月份,"yyyy-mm")&amp;" ~ "&amp;TEXT(EOMONTH(起始月份,15),"yyyy-mm")&amp;"）内，报表里看不到",IF(AND($H328&lt;&gt;"",$I328&lt;&gt;""),"※收入和支出不能同时填",IF(AND(N($H328)=0,N($I328)=0),IF(ISNUMBER(SEARCH("【待补】",$R328&amp;"")),"△源数据不全（源表缺金额），请补充","※收入和支出都没填"),IF($E328="","※没填收支类别，分类报表会漏掉这一笔",IF(ISNA(MATCH($E328,类别表,0)),"※收支类别不在【参数设置】的清单里",IF($K328="","△"&amp;$D328&amp;" 还没填汇率，去【月度汇率】补上就自动算了",IF(ISNUMBER(SEARCH("【待补】",$R328&amp;"")),"△源数据不全（源表缺摘要或用途），请补充",IF(AND($F328="内部转账",$Q328=""),"△内部转账建议在「往来单位」写上对方账户",IF($N328&lt;0,"△这一笔之后该账户余额成负数了，核一下",""))))))))))))</f>
        <v>△源数据不全（源表缺摘要或用途），请补充</v>
      </c>
    </row>
    <row r="329" ht="16.5" spans="1:19">
      <c r="A329" s="114">
        <v>45911</v>
      </c>
      <c r="B329" s="115" t="s">
        <v>34</v>
      </c>
      <c r="C329" s="116" t="str">
        <f>IF($B329="","",IFERROR(INDEX(账户银行,MATCH($B329,账户名,0)),""))</f>
        <v>现金</v>
      </c>
      <c r="D329" s="116" t="str">
        <f>IF($B329="","",IFERROR(INDEX(账户币种,MATCH($B329,账户名,0)),""))</f>
        <v>UZS</v>
      </c>
      <c r="E329" s="117" t="s">
        <v>188</v>
      </c>
      <c r="F329" s="116" t="str">
        <f>IF($E329="","",IFERROR(INDEX(类别属性,MATCH($E329,类别表,0)),""))</f>
        <v>支出</v>
      </c>
      <c r="G329" s="118"/>
      <c r="H329" s="119"/>
      <c r="I329" s="119">
        <v>1760000</v>
      </c>
      <c r="J329" s="120"/>
      <c r="K329" s="125">
        <f>IF(OR($A329="",$B329=""),"",IF($J329&lt;&gt;"",$J329,IF($D329=本位币,1,IFERROR(LOOKUP(2,1/((汇率月份&lt;=$A329)*(INDEX(记账汇率区,0,MATCH($D329,汇率币种头,0))&lt;&gt;"")),INDEX(记账汇率区,0,MATCH($D329,汇率币种头,0))),""))))</f>
        <v>1</v>
      </c>
      <c r="L329" s="123">
        <f t="shared" si="10"/>
        <v>-1760000</v>
      </c>
      <c r="M329" s="123">
        <f t="shared" si="11"/>
        <v>-1760000</v>
      </c>
      <c r="N329" s="123">
        <f>IF($B329="","",ROUND(SUMIF(账户名,$B329,账户期初)+SUMIFS($L$6:L329,$B$6:B329,$B329),2))</f>
        <v>-87165359.33</v>
      </c>
      <c r="O329" s="123">
        <f>IF($B329="","",IFERROR(ROUND(INDEX(账户期初本位,MATCH($B329,账户名,0))+SUMIFS($M$6:M329,$B$6:B329,$B329),2),""))</f>
        <v>-87165359.33</v>
      </c>
      <c r="P329" s="117" t="s">
        <v>26</v>
      </c>
      <c r="Q329" s="115"/>
      <c r="R329" s="115" t="s">
        <v>189</v>
      </c>
      <c r="S329" s="124" t="str">
        <f>IF($B329="","",IF(ISNA(MATCH($B329,账户名,0)),"※这个账户不在【参数设置】的账户档案里",IF($A329="","※没填日期，这一笔不会进任何月份的报表",IF(OR($A329&lt;起始月份,$A329&gt;EOMONTH(起始月份,15)),"△不在本账期（"&amp;TEXT(起始月份,"yyyy-mm")&amp;" ~ "&amp;TEXT(EOMONTH(起始月份,15),"yyyy-mm")&amp;"）内，报表里看不到",IF(AND($H329&lt;&gt;"",$I329&lt;&gt;""),"※收入和支出不能同时填",IF(AND(N($H329)=0,N($I329)=0),IF(ISNUMBER(SEARCH("【待补】",$R329&amp;"")),"△源数据不全（源表缺金额），请补充","※收入和支出都没填"),IF($E329="","※没填收支类别，分类报表会漏掉这一笔",IF(ISNA(MATCH($E329,类别表,0)),"※收支类别不在【参数设置】的清单里",IF($K329="","△"&amp;$D329&amp;" 还没填汇率，去【月度汇率】补上就自动算了",IF(ISNUMBER(SEARCH("【待补】",$R329&amp;"")),"△源数据不全（源表缺摘要或用途），请补充",IF(AND($F329="内部转账",$Q329=""),"△内部转账建议在「往来单位」写上对方账户",IF($N329&lt;0,"△这一笔之后该账户余额成负数了，核一下",""))))))))))))</f>
        <v>△源数据不全（源表缺摘要或用途），请补充</v>
      </c>
    </row>
    <row r="330" ht="16.5" spans="1:19">
      <c r="A330" s="114">
        <v>45911</v>
      </c>
      <c r="B330" s="115" t="s">
        <v>34</v>
      </c>
      <c r="C330" s="116" t="str">
        <f>IF($B330="","",IFERROR(INDEX(账户银行,MATCH($B330,账户名,0)),""))</f>
        <v>现金</v>
      </c>
      <c r="D330" s="116" t="str">
        <f>IF($B330="","",IFERROR(INDEX(账户币种,MATCH($B330,账户名,0)),""))</f>
        <v>UZS</v>
      </c>
      <c r="E330" s="117" t="s">
        <v>188</v>
      </c>
      <c r="F330" s="116" t="str">
        <f>IF($E330="","",IFERROR(INDEX(类别属性,MATCH($E330,类别表,0)),""))</f>
        <v>支出</v>
      </c>
      <c r="G330" s="118"/>
      <c r="H330" s="119"/>
      <c r="I330" s="119">
        <v>962500</v>
      </c>
      <c r="J330" s="120"/>
      <c r="K330" s="125">
        <f>IF(OR($A330="",$B330=""),"",IF($J330&lt;&gt;"",$J330,IF($D330=本位币,1,IFERROR(LOOKUP(2,1/((汇率月份&lt;=$A330)*(INDEX(记账汇率区,0,MATCH($D330,汇率币种头,0))&lt;&gt;"")),INDEX(记账汇率区,0,MATCH($D330,汇率币种头,0))),""))))</f>
        <v>1</v>
      </c>
      <c r="L330" s="123">
        <f t="shared" si="10"/>
        <v>-962500</v>
      </c>
      <c r="M330" s="123">
        <f t="shared" si="11"/>
        <v>-962500</v>
      </c>
      <c r="N330" s="123">
        <f>IF($B330="","",ROUND(SUMIF(账户名,$B330,账户期初)+SUMIFS($L$6:L330,$B$6:B330,$B330),2))</f>
        <v>-88127859.33</v>
      </c>
      <c r="O330" s="123">
        <f>IF($B330="","",IFERROR(ROUND(INDEX(账户期初本位,MATCH($B330,账户名,0))+SUMIFS($M$6:M330,$B$6:B330,$B330),2),""))</f>
        <v>-88127859.33</v>
      </c>
      <c r="P330" s="117" t="s">
        <v>26</v>
      </c>
      <c r="Q330" s="115"/>
      <c r="R330" s="115" t="s">
        <v>189</v>
      </c>
      <c r="S330" s="124" t="str">
        <f>IF($B330="","",IF(ISNA(MATCH($B330,账户名,0)),"※这个账户不在【参数设置】的账户档案里",IF($A330="","※没填日期，这一笔不会进任何月份的报表",IF(OR($A330&lt;起始月份,$A330&gt;EOMONTH(起始月份,15)),"△不在本账期（"&amp;TEXT(起始月份,"yyyy-mm")&amp;" ~ "&amp;TEXT(EOMONTH(起始月份,15),"yyyy-mm")&amp;"）内，报表里看不到",IF(AND($H330&lt;&gt;"",$I330&lt;&gt;""),"※收入和支出不能同时填",IF(AND(N($H330)=0,N($I330)=0),IF(ISNUMBER(SEARCH("【待补】",$R330&amp;"")),"△源数据不全（源表缺金额），请补充","※收入和支出都没填"),IF($E330="","※没填收支类别，分类报表会漏掉这一笔",IF(ISNA(MATCH($E330,类别表,0)),"※收支类别不在【参数设置】的清单里",IF($K330="","△"&amp;$D330&amp;" 还没填汇率，去【月度汇率】补上就自动算了",IF(ISNUMBER(SEARCH("【待补】",$R330&amp;"")),"△源数据不全（源表缺摘要或用途），请补充",IF(AND($F330="内部转账",$Q330=""),"△内部转账建议在「往来单位」写上对方账户",IF($N330&lt;0,"△这一笔之后该账户余额成负数了，核一下",""))))))))))))</f>
        <v>△源数据不全（源表缺摘要或用途），请补充</v>
      </c>
    </row>
    <row r="331" ht="16.5" spans="1:19">
      <c r="A331" s="114">
        <v>45911</v>
      </c>
      <c r="B331" s="115" t="s">
        <v>34</v>
      </c>
      <c r="C331" s="116" t="str">
        <f>IF($B331="","",IFERROR(INDEX(账户银行,MATCH($B331,账户名,0)),""))</f>
        <v>现金</v>
      </c>
      <c r="D331" s="116" t="str">
        <f>IF($B331="","",IFERROR(INDEX(账户币种,MATCH($B331,账户名,0)),""))</f>
        <v>UZS</v>
      </c>
      <c r="E331" s="117" t="s">
        <v>188</v>
      </c>
      <c r="F331" s="116" t="str">
        <f>IF($E331="","",IFERROR(INDEX(类别属性,MATCH($E331,类别表,0)),""))</f>
        <v>支出</v>
      </c>
      <c r="G331" s="118"/>
      <c r="H331" s="119"/>
      <c r="I331" s="119">
        <v>1760000</v>
      </c>
      <c r="J331" s="120"/>
      <c r="K331" s="125">
        <f>IF(OR($A331="",$B331=""),"",IF($J331&lt;&gt;"",$J331,IF($D331=本位币,1,IFERROR(LOOKUP(2,1/((汇率月份&lt;=$A331)*(INDEX(记账汇率区,0,MATCH($D331,汇率币种头,0))&lt;&gt;"")),INDEX(记账汇率区,0,MATCH($D331,汇率币种头,0))),""))))</f>
        <v>1</v>
      </c>
      <c r="L331" s="123">
        <f t="shared" si="10"/>
        <v>-1760000</v>
      </c>
      <c r="M331" s="123">
        <f t="shared" si="11"/>
        <v>-1760000</v>
      </c>
      <c r="N331" s="123">
        <f>IF($B331="","",ROUND(SUMIF(账户名,$B331,账户期初)+SUMIFS($L$6:L331,$B$6:B331,$B331),2))</f>
        <v>-89887859.33</v>
      </c>
      <c r="O331" s="123">
        <f>IF($B331="","",IFERROR(ROUND(INDEX(账户期初本位,MATCH($B331,账户名,0))+SUMIFS($M$6:M331,$B$6:B331,$B331),2),""))</f>
        <v>-89887859.33</v>
      </c>
      <c r="P331" s="117" t="s">
        <v>26</v>
      </c>
      <c r="Q331" s="115"/>
      <c r="R331" s="115" t="s">
        <v>189</v>
      </c>
      <c r="S331" s="124" t="str">
        <f>IF($B331="","",IF(ISNA(MATCH($B331,账户名,0)),"※这个账户不在【参数设置】的账户档案里",IF($A331="","※没填日期，这一笔不会进任何月份的报表",IF(OR($A331&lt;起始月份,$A331&gt;EOMONTH(起始月份,15)),"△不在本账期（"&amp;TEXT(起始月份,"yyyy-mm")&amp;" ~ "&amp;TEXT(EOMONTH(起始月份,15),"yyyy-mm")&amp;"）内，报表里看不到",IF(AND($H331&lt;&gt;"",$I331&lt;&gt;""),"※收入和支出不能同时填",IF(AND(N($H331)=0,N($I331)=0),IF(ISNUMBER(SEARCH("【待补】",$R331&amp;"")),"△源数据不全（源表缺金额），请补充","※收入和支出都没填"),IF($E331="","※没填收支类别，分类报表会漏掉这一笔",IF(ISNA(MATCH($E331,类别表,0)),"※收支类别不在【参数设置】的清单里",IF($K331="","△"&amp;$D331&amp;" 还没填汇率，去【月度汇率】补上就自动算了",IF(ISNUMBER(SEARCH("【待补】",$R331&amp;"")),"△源数据不全（源表缺摘要或用途），请补充",IF(AND($F331="内部转账",$Q331=""),"△内部转账建议在「往来单位」写上对方账户",IF($N331&lt;0,"△这一笔之后该账户余额成负数了，核一下",""))))))))))))</f>
        <v>△源数据不全（源表缺摘要或用途），请补充</v>
      </c>
    </row>
    <row r="332" ht="33" spans="1:19">
      <c r="A332" s="114">
        <v>45911</v>
      </c>
      <c r="B332" s="115" t="s">
        <v>34</v>
      </c>
      <c r="C332" s="116" t="str">
        <f>IF($B332="","",IFERROR(INDEX(账户银行,MATCH($B332,账户名,0)),""))</f>
        <v>现金</v>
      </c>
      <c r="D332" s="116" t="str">
        <f>IF($B332="","",IFERROR(INDEX(账户币种,MATCH($B332,账户名,0)),""))</f>
        <v>UZS</v>
      </c>
      <c r="E332" s="117" t="s">
        <v>77</v>
      </c>
      <c r="F332" s="116" t="str">
        <f>IF($E332="","",IFERROR(INDEX(类别属性,MATCH($E332,类别表,0)),""))</f>
        <v>内部转账</v>
      </c>
      <c r="G332" s="118" t="s">
        <v>373</v>
      </c>
      <c r="H332" s="119"/>
      <c r="I332" s="119">
        <v>70000</v>
      </c>
      <c r="J332" s="120"/>
      <c r="K332" s="125">
        <f>IF(OR($A332="",$B332=""),"",IF($J332&lt;&gt;"",$J332,IF($D332=本位币,1,IFERROR(LOOKUP(2,1/((汇率月份&lt;=$A332)*(INDEX(记账汇率区,0,MATCH($D332,汇率币种头,0))&lt;&gt;"")),INDEX(记账汇率区,0,MATCH($D332,汇率币种头,0))),""))))</f>
        <v>1</v>
      </c>
      <c r="L332" s="123">
        <f t="shared" si="10"/>
        <v>-70000</v>
      </c>
      <c r="M332" s="123">
        <f t="shared" si="11"/>
        <v>-70000</v>
      </c>
      <c r="N332" s="123">
        <f>IF($B332="","",ROUND(SUMIF(账户名,$B332,账户期初)+SUMIFS($L$6:L332,$B$6:B332,$B332),2))</f>
        <v>-89957859.33</v>
      </c>
      <c r="O332" s="123">
        <f>IF($B332="","",IFERROR(ROUND(INDEX(账户期初本位,MATCH($B332,账户名,0))+SUMIFS($M$6:M332,$B$6:B332,$B332),2),""))</f>
        <v>-89957859.33</v>
      </c>
      <c r="P332" s="117" t="s">
        <v>43</v>
      </c>
      <c r="Q332" s="115" t="s">
        <v>172</v>
      </c>
      <c r="R332" s="115"/>
      <c r="S332" s="124" t="str">
        <f>IF($B332="","",IF(ISNA(MATCH($B332,账户名,0)),"※这个账户不在【参数设置】的账户档案里",IF($A332="","※没填日期，这一笔不会进任何月份的报表",IF(OR($A332&lt;起始月份,$A332&gt;EOMONTH(起始月份,15)),"△不在本账期（"&amp;TEXT(起始月份,"yyyy-mm")&amp;" ~ "&amp;TEXT(EOMONTH(起始月份,15),"yyyy-mm")&amp;"）内，报表里看不到",IF(AND($H332&lt;&gt;"",$I332&lt;&gt;""),"※收入和支出不能同时填",IF(AND(N($H332)=0,N($I332)=0),IF(ISNUMBER(SEARCH("【待补】",$R332&amp;"")),"△源数据不全（源表缺金额），请补充","※收入和支出都没填"),IF($E332="","※没填收支类别，分类报表会漏掉这一笔",IF(ISNA(MATCH($E332,类别表,0)),"※收支类别不在【参数设置】的清单里",IF($K332="","△"&amp;$D332&amp;" 还没填汇率，去【月度汇率】补上就自动算了",IF(ISNUMBER(SEARCH("【待补】",$R332&amp;"")),"△源数据不全（源表缺摘要或用途），请补充",IF(AND($F332="内部转账",$Q332=""),"△内部转账建议在「往来单位」写上对方账户",IF($N332&lt;0,"△这一笔之后该账户余额成负数了，核一下",""))))))))))))</f>
        <v>△这一笔之后该账户余额成负数了，核一下</v>
      </c>
    </row>
    <row r="333" ht="33" spans="1:19">
      <c r="A333" s="114">
        <v>45911</v>
      </c>
      <c r="B333" s="115" t="s">
        <v>34</v>
      </c>
      <c r="C333" s="116" t="str">
        <f>IF($B333="","",IFERROR(INDEX(账户银行,MATCH($B333,账户名,0)),""))</f>
        <v>现金</v>
      </c>
      <c r="D333" s="116" t="str">
        <f>IF($B333="","",IFERROR(INDEX(账户币种,MATCH($B333,账户名,0)),""))</f>
        <v>UZS</v>
      </c>
      <c r="E333" s="117" t="s">
        <v>21</v>
      </c>
      <c r="F333" s="116" t="str">
        <f>IF($E333="","",IFERROR(INDEX(类别属性,MATCH($E333,类别表,0)),""))</f>
        <v>支出</v>
      </c>
      <c r="G333" s="118" t="s">
        <v>374</v>
      </c>
      <c r="H333" s="119"/>
      <c r="I333" s="119">
        <v>1000000</v>
      </c>
      <c r="J333" s="120"/>
      <c r="K333" s="125">
        <f>IF(OR($A333="",$B333=""),"",IF($J333&lt;&gt;"",$J333,IF($D333=本位币,1,IFERROR(LOOKUP(2,1/((汇率月份&lt;=$A333)*(INDEX(记账汇率区,0,MATCH($D333,汇率币种头,0))&lt;&gt;"")),INDEX(记账汇率区,0,MATCH($D333,汇率币种头,0))),""))))</f>
        <v>1</v>
      </c>
      <c r="L333" s="123">
        <f t="shared" si="10"/>
        <v>-1000000</v>
      </c>
      <c r="M333" s="123">
        <f t="shared" si="11"/>
        <v>-1000000</v>
      </c>
      <c r="N333" s="123">
        <f>IF($B333="","",ROUND(SUMIF(账户名,$B333,账户期初)+SUMIFS($L$6:L333,$B$6:B333,$B333),2))</f>
        <v>-90957859.33</v>
      </c>
      <c r="O333" s="123">
        <f>IF($B333="","",IFERROR(ROUND(INDEX(账户期初本位,MATCH($B333,账户名,0))+SUMIFS($M$6:M333,$B$6:B333,$B333),2),""))</f>
        <v>-90957859.33</v>
      </c>
      <c r="P333" s="117" t="s">
        <v>23</v>
      </c>
      <c r="Q333" s="115" t="s">
        <v>33</v>
      </c>
      <c r="R333" s="115"/>
      <c r="S333" s="124" t="str">
        <f>IF($B333="","",IF(ISNA(MATCH($B333,账户名,0)),"※这个账户不在【参数设置】的账户档案里",IF($A333="","※没填日期，这一笔不会进任何月份的报表",IF(OR($A333&lt;起始月份,$A333&gt;EOMONTH(起始月份,15)),"△不在本账期（"&amp;TEXT(起始月份,"yyyy-mm")&amp;" ~ "&amp;TEXT(EOMONTH(起始月份,15),"yyyy-mm")&amp;"）内，报表里看不到",IF(AND($H333&lt;&gt;"",$I333&lt;&gt;""),"※收入和支出不能同时填",IF(AND(N($H333)=0,N($I333)=0),IF(ISNUMBER(SEARCH("【待补】",$R333&amp;"")),"△源数据不全（源表缺金额），请补充","※收入和支出都没填"),IF($E333="","※没填收支类别，分类报表会漏掉这一笔",IF(ISNA(MATCH($E333,类别表,0)),"※收支类别不在【参数设置】的清单里",IF($K333="","△"&amp;$D333&amp;" 还没填汇率，去【月度汇率】补上就自动算了",IF(ISNUMBER(SEARCH("【待补】",$R333&amp;"")),"△源数据不全（源表缺摘要或用途），请补充",IF(AND($F333="内部转账",$Q333=""),"△内部转账建议在「往来单位」写上对方账户",IF($N333&lt;0,"△这一笔之后该账户余额成负数了，核一下",""))))))))))))</f>
        <v>△这一笔之后该账户余额成负数了，核一下</v>
      </c>
    </row>
    <row r="334" ht="33" spans="1:19">
      <c r="A334" s="114">
        <v>45911</v>
      </c>
      <c r="B334" s="115" t="s">
        <v>34</v>
      </c>
      <c r="C334" s="116" t="str">
        <f>IF($B334="","",IFERROR(INDEX(账户银行,MATCH($B334,账户名,0)),""))</f>
        <v>现金</v>
      </c>
      <c r="D334" s="116" t="str">
        <f>IF($B334="","",IFERROR(INDEX(账户币种,MATCH($B334,账户名,0)),""))</f>
        <v>UZS</v>
      </c>
      <c r="E334" s="117" t="s">
        <v>95</v>
      </c>
      <c r="F334" s="116" t="str">
        <f>IF($E334="","",IFERROR(INDEX(类别属性,MATCH($E334,类别表,0)),""))</f>
        <v>支出</v>
      </c>
      <c r="G334" s="118" t="s">
        <v>375</v>
      </c>
      <c r="H334" s="119"/>
      <c r="I334" s="119">
        <v>260000</v>
      </c>
      <c r="J334" s="120"/>
      <c r="K334" s="125">
        <f>IF(OR($A334="",$B334=""),"",IF($J334&lt;&gt;"",$J334,IF($D334=本位币,1,IFERROR(LOOKUP(2,1/((汇率月份&lt;=$A334)*(INDEX(记账汇率区,0,MATCH($D334,汇率币种头,0))&lt;&gt;"")),INDEX(记账汇率区,0,MATCH($D334,汇率币种头,0))),""))))</f>
        <v>1</v>
      </c>
      <c r="L334" s="123">
        <f t="shared" si="10"/>
        <v>-260000</v>
      </c>
      <c r="M334" s="123">
        <f t="shared" si="11"/>
        <v>-260000</v>
      </c>
      <c r="N334" s="123">
        <f>IF($B334="","",ROUND(SUMIF(账户名,$B334,账户期初)+SUMIFS($L$6:L334,$B$6:B334,$B334),2))</f>
        <v>-91217859.33</v>
      </c>
      <c r="O334" s="123">
        <f>IF($B334="","",IFERROR(ROUND(INDEX(账户期初本位,MATCH($B334,账户名,0))+SUMIFS($M$6:M334,$B$6:B334,$B334),2),""))</f>
        <v>-91217859.33</v>
      </c>
      <c r="P334" s="117" t="s">
        <v>97</v>
      </c>
      <c r="Q334" s="115" t="s">
        <v>331</v>
      </c>
      <c r="R334" s="115"/>
      <c r="S334" s="124" t="str">
        <f>IF($B334="","",IF(ISNA(MATCH($B334,账户名,0)),"※这个账户不在【参数设置】的账户档案里",IF($A334="","※没填日期，这一笔不会进任何月份的报表",IF(OR($A334&lt;起始月份,$A334&gt;EOMONTH(起始月份,15)),"△不在本账期（"&amp;TEXT(起始月份,"yyyy-mm")&amp;" ~ "&amp;TEXT(EOMONTH(起始月份,15),"yyyy-mm")&amp;"）内，报表里看不到",IF(AND($H334&lt;&gt;"",$I334&lt;&gt;""),"※收入和支出不能同时填",IF(AND(N($H334)=0,N($I334)=0),IF(ISNUMBER(SEARCH("【待补】",$R334&amp;"")),"△源数据不全（源表缺金额），请补充","※收入和支出都没填"),IF($E334="","※没填收支类别，分类报表会漏掉这一笔",IF(ISNA(MATCH($E334,类别表,0)),"※收支类别不在【参数设置】的清单里",IF($K334="","△"&amp;$D334&amp;" 还没填汇率，去【月度汇率】补上就自动算了",IF(ISNUMBER(SEARCH("【待补】",$R334&amp;"")),"△源数据不全（源表缺摘要或用途），请补充",IF(AND($F334="内部转账",$Q334=""),"△内部转账建议在「往来单位」写上对方账户",IF($N334&lt;0,"△这一笔之后该账户余额成负数了，核一下",""))))))))))))</f>
        <v>△这一笔之后该账户余额成负数了，核一下</v>
      </c>
    </row>
    <row r="335" ht="16.5" spans="1:19">
      <c r="A335" s="114">
        <v>45911</v>
      </c>
      <c r="B335" s="115" t="s">
        <v>34</v>
      </c>
      <c r="C335" s="116" t="str">
        <f>IF($B335="","",IFERROR(INDEX(账户银行,MATCH($B335,账户名,0)),""))</f>
        <v>现金</v>
      </c>
      <c r="D335" s="116" t="str">
        <f>IF($B335="","",IFERROR(INDEX(账户币种,MATCH($B335,账户名,0)),""))</f>
        <v>UZS</v>
      </c>
      <c r="E335" s="117" t="s">
        <v>80</v>
      </c>
      <c r="F335" s="116" t="str">
        <f>IF($E335="","",IFERROR(INDEX(类别属性,MATCH($E335,类别表,0)),""))</f>
        <v>支出</v>
      </c>
      <c r="G335" s="118" t="s">
        <v>376</v>
      </c>
      <c r="H335" s="119"/>
      <c r="I335" s="119">
        <v>150000</v>
      </c>
      <c r="J335" s="120"/>
      <c r="K335" s="125">
        <f>IF(OR($A335="",$B335=""),"",IF($J335&lt;&gt;"",$J335,IF($D335=本位币,1,IFERROR(LOOKUP(2,1/((汇率月份&lt;=$A335)*(INDEX(记账汇率区,0,MATCH($D335,汇率币种头,0))&lt;&gt;"")),INDEX(记账汇率区,0,MATCH($D335,汇率币种头,0))),""))))</f>
        <v>1</v>
      </c>
      <c r="L335" s="123">
        <f t="shared" si="10"/>
        <v>-150000</v>
      </c>
      <c r="M335" s="123">
        <f t="shared" si="11"/>
        <v>-150000</v>
      </c>
      <c r="N335" s="123">
        <f>IF($B335="","",ROUND(SUMIF(账户名,$B335,账户期初)+SUMIFS($L$6:L335,$B$6:B335,$B335),2))</f>
        <v>-91367859.33</v>
      </c>
      <c r="O335" s="123">
        <f>IF($B335="","",IFERROR(ROUND(INDEX(账户期初本位,MATCH($B335,账户名,0))+SUMIFS($M$6:M335,$B$6:B335,$B335),2),""))</f>
        <v>-91367859.33</v>
      </c>
      <c r="P335" s="117" t="s">
        <v>26</v>
      </c>
      <c r="Q335" s="115"/>
      <c r="R335" s="115"/>
      <c r="S335" s="124" t="str">
        <f>IF($B335="","",IF(ISNA(MATCH($B335,账户名,0)),"※这个账户不在【参数设置】的账户档案里",IF($A335="","※没填日期，这一笔不会进任何月份的报表",IF(OR($A335&lt;起始月份,$A335&gt;EOMONTH(起始月份,15)),"△不在本账期（"&amp;TEXT(起始月份,"yyyy-mm")&amp;" ~ "&amp;TEXT(EOMONTH(起始月份,15),"yyyy-mm")&amp;"）内，报表里看不到",IF(AND($H335&lt;&gt;"",$I335&lt;&gt;""),"※收入和支出不能同时填",IF(AND(N($H335)=0,N($I335)=0),IF(ISNUMBER(SEARCH("【待补】",$R335&amp;"")),"△源数据不全（源表缺金额），请补充","※收入和支出都没填"),IF($E335="","※没填收支类别，分类报表会漏掉这一笔",IF(ISNA(MATCH($E335,类别表,0)),"※收支类别不在【参数设置】的清单里",IF($K335="","△"&amp;$D335&amp;" 还没填汇率，去【月度汇率】补上就自动算了",IF(ISNUMBER(SEARCH("【待补】",$R335&amp;"")),"△源数据不全（源表缺摘要或用途），请补充",IF(AND($F335="内部转账",$Q335=""),"△内部转账建议在「往来单位」写上对方账户",IF($N335&lt;0,"△这一笔之后该账户余额成负数了，核一下",""))))))))))))</f>
        <v>△这一笔之后该账户余额成负数了，核一下</v>
      </c>
    </row>
    <row r="336" ht="66" spans="1:19">
      <c r="A336" s="114">
        <v>45912</v>
      </c>
      <c r="B336" s="115" t="s">
        <v>72</v>
      </c>
      <c r="C336" s="116" t="str">
        <f>IF($B336="","",IFERROR(INDEX(账户银行,MATCH($B336,账户名,0)),""))</f>
        <v>NBU银行</v>
      </c>
      <c r="D336" s="116" t="str">
        <f>IF($B336="","",IFERROR(INDEX(账户币种,MATCH($B336,账户名,0)),""))</f>
        <v>UZS</v>
      </c>
      <c r="E336" s="117" t="s">
        <v>21</v>
      </c>
      <c r="F336" s="116" t="str">
        <f>IF($E336="","",IFERROR(INDEX(类别属性,MATCH($E336,类别表,0)),""))</f>
        <v>支出</v>
      </c>
      <c r="G336" s="118" t="s">
        <v>377</v>
      </c>
      <c r="H336" s="119"/>
      <c r="I336" s="119">
        <v>46388160</v>
      </c>
      <c r="J336" s="120"/>
      <c r="K336" s="125">
        <f>IF(OR($A336="",$B336=""),"",IF($J336&lt;&gt;"",$J336,IF($D336=本位币,1,IFERROR(LOOKUP(2,1/((汇率月份&lt;=$A336)*(INDEX(记账汇率区,0,MATCH($D336,汇率币种头,0))&lt;&gt;"")),INDEX(记账汇率区,0,MATCH($D336,汇率币种头,0))),""))))</f>
        <v>1</v>
      </c>
      <c r="L336" s="123">
        <f t="shared" si="10"/>
        <v>-46388160</v>
      </c>
      <c r="M336" s="123">
        <f t="shared" si="11"/>
        <v>-46388160</v>
      </c>
      <c r="N336" s="123">
        <f>IF($B336="","",ROUND(SUMIF(账户名,$B336,账户期初)+SUMIFS($L$6:L336,$B$6:B336,$B336),2))</f>
        <v>2005750.63</v>
      </c>
      <c r="O336" s="123">
        <f>IF($B336="","",IFERROR(ROUND(INDEX(账户期初本位,MATCH($B336,账户名,0))+SUMIFS($M$6:M336,$B$6:B336,$B336),2),""))</f>
        <v>2005750.63</v>
      </c>
      <c r="P336" s="117" t="s">
        <v>23</v>
      </c>
      <c r="Q336" s="115"/>
      <c r="R336" s="115"/>
      <c r="S336" s="124" t="str">
        <f>IF($B336="","",IF(ISNA(MATCH($B336,账户名,0)),"※这个账户不在【参数设置】的账户档案里",IF($A336="","※没填日期，这一笔不会进任何月份的报表",IF(OR($A336&lt;起始月份,$A336&gt;EOMONTH(起始月份,15)),"△不在本账期（"&amp;TEXT(起始月份,"yyyy-mm")&amp;" ~ "&amp;TEXT(EOMONTH(起始月份,15),"yyyy-mm")&amp;"）内，报表里看不到",IF(AND($H336&lt;&gt;"",$I336&lt;&gt;""),"※收入和支出不能同时填",IF(AND(N($H336)=0,N($I336)=0),IF(ISNUMBER(SEARCH("【待补】",$R336&amp;"")),"△源数据不全（源表缺金额），请补充","※收入和支出都没填"),IF($E336="","※没填收支类别，分类报表会漏掉这一笔",IF(ISNA(MATCH($E336,类别表,0)),"※收支类别不在【参数设置】的清单里",IF($K336="","△"&amp;$D336&amp;" 还没填汇率，去【月度汇率】补上就自动算了",IF(ISNUMBER(SEARCH("【待补】",$R336&amp;"")),"△源数据不全（源表缺摘要或用途），请补充",IF(AND($F336="内部转账",$Q336=""),"△内部转账建议在「往来单位」写上对方账户",IF($N336&lt;0,"△这一笔之后该账户余额成负数了，核一下",""))))))))))))</f>
        <v/>
      </c>
    </row>
    <row r="337" ht="33" spans="1:19">
      <c r="A337" s="114">
        <v>45912</v>
      </c>
      <c r="B337" s="115" t="s">
        <v>72</v>
      </c>
      <c r="C337" s="116" t="str">
        <f>IF($B337="","",IFERROR(INDEX(账户银行,MATCH($B337,账户名,0)),""))</f>
        <v>NBU银行</v>
      </c>
      <c r="D337" s="116" t="str">
        <f>IF($B337="","",IFERROR(INDEX(账户币种,MATCH($B337,账户名,0)),""))</f>
        <v>UZS</v>
      </c>
      <c r="E337" s="117" t="s">
        <v>60</v>
      </c>
      <c r="F337" s="116" t="str">
        <f>IF($E337="","",IFERROR(INDEX(类别属性,MATCH($E337,类别表,0)),""))</f>
        <v>支出</v>
      </c>
      <c r="G337" s="118" t="s">
        <v>378</v>
      </c>
      <c r="H337" s="119"/>
      <c r="I337" s="119">
        <v>231940.8</v>
      </c>
      <c r="J337" s="120"/>
      <c r="K337" s="125">
        <f>IF(OR($A337="",$B337=""),"",IF($J337&lt;&gt;"",$J337,IF($D337=本位币,1,IFERROR(LOOKUP(2,1/((汇率月份&lt;=$A337)*(INDEX(记账汇率区,0,MATCH($D337,汇率币种头,0))&lt;&gt;"")),INDEX(记账汇率区,0,MATCH($D337,汇率币种头,0))),""))))</f>
        <v>1</v>
      </c>
      <c r="L337" s="123">
        <f t="shared" si="10"/>
        <v>-231940.8</v>
      </c>
      <c r="M337" s="123">
        <f t="shared" si="11"/>
        <v>-231940.8</v>
      </c>
      <c r="N337" s="123">
        <f>IF($B337="","",ROUND(SUMIF(账户名,$B337,账户期初)+SUMIFS($L$6:L337,$B$6:B337,$B337),2))</f>
        <v>1773809.83</v>
      </c>
      <c r="O337" s="123">
        <f>IF($B337="","",IFERROR(ROUND(INDEX(账户期初本位,MATCH($B337,账户名,0))+SUMIFS($M$6:M337,$B$6:B337,$B337),2),""))</f>
        <v>1773809.83</v>
      </c>
      <c r="P337" s="117" t="s">
        <v>43</v>
      </c>
      <c r="Q337" s="115"/>
      <c r="R337" s="115"/>
      <c r="S337" s="124" t="str">
        <f>IF($B337="","",IF(ISNA(MATCH($B337,账户名,0)),"※这个账户不在【参数设置】的账户档案里",IF($A337="","※没填日期，这一笔不会进任何月份的报表",IF(OR($A337&lt;起始月份,$A337&gt;EOMONTH(起始月份,15)),"△不在本账期（"&amp;TEXT(起始月份,"yyyy-mm")&amp;" ~ "&amp;TEXT(EOMONTH(起始月份,15),"yyyy-mm")&amp;"）内，报表里看不到",IF(AND($H337&lt;&gt;"",$I337&lt;&gt;""),"※收入和支出不能同时填",IF(AND(N($H337)=0,N($I337)=0),IF(ISNUMBER(SEARCH("【待补】",$R337&amp;"")),"△源数据不全（源表缺金额），请补充","※收入和支出都没填"),IF($E337="","※没填收支类别，分类报表会漏掉这一笔",IF(ISNA(MATCH($E337,类别表,0)),"※收支类别不在【参数设置】的清单里",IF($K337="","△"&amp;$D337&amp;" 还没填汇率，去【月度汇率】补上就自动算了",IF(ISNUMBER(SEARCH("【待补】",$R337&amp;"")),"△源数据不全（源表缺摘要或用途），请补充",IF(AND($F337="内部转账",$Q337=""),"△内部转账建议在「往来单位」写上对方账户",IF($N337&lt;0,"△这一笔之后该账户余额成负数了，核一下",""))))))))))))</f>
        <v/>
      </c>
    </row>
    <row r="338" ht="33" spans="1:19">
      <c r="A338" s="114">
        <v>45912</v>
      </c>
      <c r="B338" s="115" t="s">
        <v>72</v>
      </c>
      <c r="C338" s="116" t="str">
        <f>IF($B338="","",IFERROR(INDEX(账户银行,MATCH($B338,账户名,0)),""))</f>
        <v>NBU银行</v>
      </c>
      <c r="D338" s="116" t="str">
        <f>IF($B338="","",IFERROR(INDEX(账户币种,MATCH($B338,账户名,0)),""))</f>
        <v>UZS</v>
      </c>
      <c r="E338" s="117" t="s">
        <v>60</v>
      </c>
      <c r="F338" s="116" t="str">
        <f>IF($E338="","",IFERROR(INDEX(类别属性,MATCH($E338,类别表,0)),""))</f>
        <v>支出</v>
      </c>
      <c r="G338" s="118" t="s">
        <v>379</v>
      </c>
      <c r="H338" s="119"/>
      <c r="I338" s="119">
        <v>300</v>
      </c>
      <c r="J338" s="120"/>
      <c r="K338" s="125">
        <f>IF(OR($A338="",$B338=""),"",IF($J338&lt;&gt;"",$J338,IF($D338=本位币,1,IFERROR(LOOKUP(2,1/((汇率月份&lt;=$A338)*(INDEX(记账汇率区,0,MATCH($D338,汇率币种头,0))&lt;&gt;"")),INDEX(记账汇率区,0,MATCH($D338,汇率币种头,0))),""))))</f>
        <v>1</v>
      </c>
      <c r="L338" s="123">
        <f t="shared" si="10"/>
        <v>-300</v>
      </c>
      <c r="M338" s="123">
        <f t="shared" si="11"/>
        <v>-300</v>
      </c>
      <c r="N338" s="123">
        <f>IF($B338="","",ROUND(SUMIF(账户名,$B338,账户期初)+SUMIFS($L$6:L338,$B$6:B338,$B338),2))</f>
        <v>1773509.83</v>
      </c>
      <c r="O338" s="123">
        <f>IF($B338="","",IFERROR(ROUND(INDEX(账户期初本位,MATCH($B338,账户名,0))+SUMIFS($M$6:M338,$B$6:B338,$B338),2),""))</f>
        <v>1773509.83</v>
      </c>
      <c r="P338" s="117" t="s">
        <v>43</v>
      </c>
      <c r="Q338" s="115"/>
      <c r="R338" s="115"/>
      <c r="S338" s="124" t="str">
        <f>IF($B338="","",IF(ISNA(MATCH($B338,账户名,0)),"※这个账户不在【参数设置】的账户档案里",IF($A338="","※没填日期，这一笔不会进任何月份的报表",IF(OR($A338&lt;起始月份,$A338&gt;EOMONTH(起始月份,15)),"△不在本账期（"&amp;TEXT(起始月份,"yyyy-mm")&amp;" ~ "&amp;TEXT(EOMONTH(起始月份,15),"yyyy-mm")&amp;"）内，报表里看不到",IF(AND($H338&lt;&gt;"",$I338&lt;&gt;""),"※收入和支出不能同时填",IF(AND(N($H338)=0,N($I338)=0),IF(ISNUMBER(SEARCH("【待补】",$R338&amp;"")),"△源数据不全（源表缺金额），请补充","※收入和支出都没填"),IF($E338="","※没填收支类别，分类报表会漏掉这一笔",IF(ISNA(MATCH($E338,类别表,0)),"※收支类别不在【参数设置】的清单里",IF($K338="","△"&amp;$D338&amp;" 还没填汇率，去【月度汇率】补上就自动算了",IF(ISNUMBER(SEARCH("【待补】",$R338&amp;"")),"△源数据不全（源表缺摘要或用途），请补充",IF(AND($F338="内部转账",$Q338=""),"△内部转账建议在「往来单位」写上对方账户",IF($N338&lt;0,"△这一笔之后该账户余额成负数了，核一下",""))))))))))))</f>
        <v/>
      </c>
    </row>
    <row r="339" ht="49.5" spans="1:19">
      <c r="A339" s="114">
        <v>45912</v>
      </c>
      <c r="B339" s="115" t="s">
        <v>72</v>
      </c>
      <c r="C339" s="116" t="str">
        <f>IF($B339="","",IFERROR(INDEX(账户银行,MATCH($B339,账户名,0)),""))</f>
        <v>NBU银行</v>
      </c>
      <c r="D339" s="116" t="str">
        <f>IF($B339="","",IFERROR(INDEX(账户币种,MATCH($B339,账户名,0)),""))</f>
        <v>UZS</v>
      </c>
      <c r="E339" s="117" t="s">
        <v>60</v>
      </c>
      <c r="F339" s="116" t="str">
        <f>IF($E339="","",IFERROR(INDEX(类别属性,MATCH($E339,类别表,0)),""))</f>
        <v>支出</v>
      </c>
      <c r="G339" s="118" t="s">
        <v>380</v>
      </c>
      <c r="H339" s="119"/>
      <c r="I339" s="119">
        <v>300</v>
      </c>
      <c r="J339" s="120"/>
      <c r="K339" s="125">
        <f>IF(OR($A339="",$B339=""),"",IF($J339&lt;&gt;"",$J339,IF($D339=本位币,1,IFERROR(LOOKUP(2,1/((汇率月份&lt;=$A339)*(INDEX(记账汇率区,0,MATCH($D339,汇率币种头,0))&lt;&gt;"")),INDEX(记账汇率区,0,MATCH($D339,汇率币种头,0))),""))))</f>
        <v>1</v>
      </c>
      <c r="L339" s="123">
        <f t="shared" si="10"/>
        <v>-300</v>
      </c>
      <c r="M339" s="123">
        <f t="shared" si="11"/>
        <v>-300</v>
      </c>
      <c r="N339" s="123">
        <f>IF($B339="","",ROUND(SUMIF(账户名,$B339,账户期初)+SUMIFS($L$6:L339,$B$6:B339,$B339),2))</f>
        <v>1773209.83</v>
      </c>
      <c r="O339" s="123">
        <f>IF($B339="","",IFERROR(ROUND(INDEX(账户期初本位,MATCH($B339,账户名,0))+SUMIFS($M$6:M339,$B$6:B339,$B339),2),""))</f>
        <v>1773209.83</v>
      </c>
      <c r="P339" s="117" t="s">
        <v>43</v>
      </c>
      <c r="Q339" s="115"/>
      <c r="R339" s="115"/>
      <c r="S339" s="124" t="str">
        <f>IF($B339="","",IF(ISNA(MATCH($B339,账户名,0)),"※这个账户不在【参数设置】的账户档案里",IF($A339="","※没填日期，这一笔不会进任何月份的报表",IF(OR($A339&lt;起始月份,$A339&gt;EOMONTH(起始月份,15)),"△不在本账期（"&amp;TEXT(起始月份,"yyyy-mm")&amp;" ~ "&amp;TEXT(EOMONTH(起始月份,15),"yyyy-mm")&amp;"）内，报表里看不到",IF(AND($H339&lt;&gt;"",$I339&lt;&gt;""),"※收入和支出不能同时填",IF(AND(N($H339)=0,N($I339)=0),IF(ISNUMBER(SEARCH("【待补】",$R339&amp;"")),"△源数据不全（源表缺金额），请补充","※收入和支出都没填"),IF($E339="","※没填收支类别，分类报表会漏掉这一笔",IF(ISNA(MATCH($E339,类别表,0)),"※收支类别不在【参数设置】的清单里",IF($K339="","△"&amp;$D339&amp;" 还没填汇率，去【月度汇率】补上就自动算了",IF(ISNUMBER(SEARCH("【待补】",$R339&amp;"")),"△源数据不全（源表缺摘要或用途），请补充",IF(AND($F339="内部转账",$Q339=""),"△内部转账建议在「往来单位」写上对方账户",IF($N339&lt;0,"△这一笔之后该账户余额成负数了，核一下",""))))))))))))</f>
        <v/>
      </c>
    </row>
    <row r="340" ht="49.5" spans="1:19">
      <c r="A340" s="114">
        <v>45912</v>
      </c>
      <c r="B340" s="115" t="s">
        <v>72</v>
      </c>
      <c r="C340" s="116" t="str">
        <f>IF($B340="","",IFERROR(INDEX(账户银行,MATCH($B340,账户名,0)),""))</f>
        <v>NBU银行</v>
      </c>
      <c r="D340" s="116" t="str">
        <f>IF($B340="","",IFERROR(INDEX(账户币种,MATCH($B340,账户名,0)),""))</f>
        <v>UZS</v>
      </c>
      <c r="E340" s="117" t="s">
        <v>60</v>
      </c>
      <c r="F340" s="116" t="str">
        <f>IF($E340="","",IFERROR(INDEX(类别属性,MATCH($E340,类别表,0)),""))</f>
        <v>支出</v>
      </c>
      <c r="G340" s="118" t="s">
        <v>380</v>
      </c>
      <c r="H340" s="119"/>
      <c r="I340" s="119">
        <v>300</v>
      </c>
      <c r="J340" s="120"/>
      <c r="K340" s="125">
        <f>IF(OR($A340="",$B340=""),"",IF($J340&lt;&gt;"",$J340,IF($D340=本位币,1,IFERROR(LOOKUP(2,1/((汇率月份&lt;=$A340)*(INDEX(记账汇率区,0,MATCH($D340,汇率币种头,0))&lt;&gt;"")),INDEX(记账汇率区,0,MATCH($D340,汇率币种头,0))),""))))</f>
        <v>1</v>
      </c>
      <c r="L340" s="123">
        <f t="shared" si="10"/>
        <v>-300</v>
      </c>
      <c r="M340" s="123">
        <f t="shared" si="11"/>
        <v>-300</v>
      </c>
      <c r="N340" s="123">
        <f>IF($B340="","",ROUND(SUMIF(账户名,$B340,账户期初)+SUMIFS($L$6:L340,$B$6:B340,$B340),2))</f>
        <v>1772909.83</v>
      </c>
      <c r="O340" s="123">
        <f>IF($B340="","",IFERROR(ROUND(INDEX(账户期初本位,MATCH($B340,账户名,0))+SUMIFS($M$6:M340,$B$6:B340,$B340),2),""))</f>
        <v>1772909.83</v>
      </c>
      <c r="P340" s="117" t="s">
        <v>43</v>
      </c>
      <c r="Q340" s="115"/>
      <c r="R340" s="115"/>
      <c r="S340" s="124" t="str">
        <f>IF($B340="","",IF(ISNA(MATCH($B340,账户名,0)),"※这个账户不在【参数设置】的账户档案里",IF($A340="","※没填日期，这一笔不会进任何月份的报表",IF(OR($A340&lt;起始月份,$A340&gt;EOMONTH(起始月份,15)),"△不在本账期（"&amp;TEXT(起始月份,"yyyy-mm")&amp;" ~ "&amp;TEXT(EOMONTH(起始月份,15),"yyyy-mm")&amp;"）内，报表里看不到",IF(AND($H340&lt;&gt;"",$I340&lt;&gt;""),"※收入和支出不能同时填",IF(AND(N($H340)=0,N($I340)=0),IF(ISNUMBER(SEARCH("【待补】",$R340&amp;"")),"△源数据不全（源表缺金额），请补充","※收入和支出都没填"),IF($E340="","※没填收支类别，分类报表会漏掉这一笔",IF(ISNA(MATCH($E340,类别表,0)),"※收支类别不在【参数设置】的清单里",IF($K340="","△"&amp;$D340&amp;" 还没填汇率，去【月度汇率】补上就自动算了",IF(ISNUMBER(SEARCH("【待补】",$R340&amp;"")),"△源数据不全（源表缺摘要或用途），请补充",IF(AND($F340="内部转账",$Q340=""),"△内部转账建议在「往来单位」写上对方账户",IF($N340&lt;0,"△这一笔之后该账户余额成负数了，核一下",""))))))))))))</f>
        <v/>
      </c>
    </row>
    <row r="341" ht="33" spans="1:19">
      <c r="A341" s="114">
        <v>45912</v>
      </c>
      <c r="B341" s="115" t="s">
        <v>34</v>
      </c>
      <c r="C341" s="116" t="str">
        <f>IF($B341="","",IFERROR(INDEX(账户银行,MATCH($B341,账户名,0)),""))</f>
        <v>现金</v>
      </c>
      <c r="D341" s="116" t="str">
        <f>IF($B341="","",IFERROR(INDEX(账户币种,MATCH($B341,账户名,0)),""))</f>
        <v>UZS</v>
      </c>
      <c r="E341" s="117" t="s">
        <v>21</v>
      </c>
      <c r="F341" s="116" t="str">
        <f>IF($E341="","",IFERROR(INDEX(类别属性,MATCH($E341,类别表,0)),""))</f>
        <v>支出</v>
      </c>
      <c r="G341" s="118" t="s">
        <v>381</v>
      </c>
      <c r="H341" s="119"/>
      <c r="I341" s="119">
        <v>2760000</v>
      </c>
      <c r="J341" s="120"/>
      <c r="K341" s="125">
        <f>IF(OR($A341="",$B341=""),"",IF($J341&lt;&gt;"",$J341,IF($D341=本位币,1,IFERROR(LOOKUP(2,1/((汇率月份&lt;=$A341)*(INDEX(记账汇率区,0,MATCH($D341,汇率币种头,0))&lt;&gt;"")),INDEX(记账汇率区,0,MATCH($D341,汇率币种头,0))),""))))</f>
        <v>1</v>
      </c>
      <c r="L341" s="123">
        <f t="shared" si="10"/>
        <v>-2760000</v>
      </c>
      <c r="M341" s="123">
        <f t="shared" si="11"/>
        <v>-2760000</v>
      </c>
      <c r="N341" s="123">
        <f>IF($B341="","",ROUND(SUMIF(账户名,$B341,账户期初)+SUMIFS($L$6:L341,$B$6:B341,$B341),2))</f>
        <v>-94127859.33</v>
      </c>
      <c r="O341" s="123">
        <f>IF($B341="","",IFERROR(ROUND(INDEX(账户期初本位,MATCH($B341,账户名,0))+SUMIFS($M$6:M341,$B$6:B341,$B341),2),""))</f>
        <v>-94127859.33</v>
      </c>
      <c r="P341" s="117" t="s">
        <v>23</v>
      </c>
      <c r="Q341" s="115"/>
      <c r="R341" s="115"/>
      <c r="S341" s="124" t="str">
        <f>IF($B341="","",IF(ISNA(MATCH($B341,账户名,0)),"※这个账户不在【参数设置】的账户档案里",IF($A341="","※没填日期，这一笔不会进任何月份的报表",IF(OR($A341&lt;起始月份,$A341&gt;EOMONTH(起始月份,15)),"△不在本账期（"&amp;TEXT(起始月份,"yyyy-mm")&amp;" ~ "&amp;TEXT(EOMONTH(起始月份,15),"yyyy-mm")&amp;"）内，报表里看不到",IF(AND($H341&lt;&gt;"",$I341&lt;&gt;""),"※收入和支出不能同时填",IF(AND(N($H341)=0,N($I341)=0),IF(ISNUMBER(SEARCH("【待补】",$R341&amp;"")),"△源数据不全（源表缺金额），请补充","※收入和支出都没填"),IF($E341="","※没填收支类别，分类报表会漏掉这一笔",IF(ISNA(MATCH($E341,类别表,0)),"※收支类别不在【参数设置】的清单里",IF($K341="","△"&amp;$D341&amp;" 还没填汇率，去【月度汇率】补上就自动算了",IF(ISNUMBER(SEARCH("【待补】",$R341&amp;"")),"△源数据不全（源表缺摘要或用途），请补充",IF(AND($F341="内部转账",$Q341=""),"△内部转账建议在「往来单位」写上对方账户",IF($N341&lt;0,"△这一笔之后该账户余额成负数了，核一下",""))))))))))))</f>
        <v>△这一笔之后该账户余额成负数了，核一下</v>
      </c>
    </row>
    <row r="342" ht="33" spans="1:19">
      <c r="A342" s="114">
        <v>45912</v>
      </c>
      <c r="B342" s="115" t="s">
        <v>34</v>
      </c>
      <c r="C342" s="116" t="str">
        <f>IF($B342="","",IFERROR(INDEX(账户银行,MATCH($B342,账户名,0)),""))</f>
        <v>现金</v>
      </c>
      <c r="D342" s="116" t="str">
        <f>IF($B342="","",IFERROR(INDEX(账户币种,MATCH($B342,账户名,0)),""))</f>
        <v>UZS</v>
      </c>
      <c r="E342" s="117" t="s">
        <v>21</v>
      </c>
      <c r="F342" s="116" t="str">
        <f>IF($E342="","",IFERROR(INDEX(类别属性,MATCH($E342,类别表,0)),""))</f>
        <v>支出</v>
      </c>
      <c r="G342" s="118" t="s">
        <v>382</v>
      </c>
      <c r="H342" s="119"/>
      <c r="I342" s="119">
        <v>65780000</v>
      </c>
      <c r="J342" s="120"/>
      <c r="K342" s="125">
        <f>IF(OR($A342="",$B342=""),"",IF($J342&lt;&gt;"",$J342,IF($D342=本位币,1,IFERROR(LOOKUP(2,1/((汇率月份&lt;=$A342)*(INDEX(记账汇率区,0,MATCH($D342,汇率币种头,0))&lt;&gt;"")),INDEX(记账汇率区,0,MATCH($D342,汇率币种头,0))),""))))</f>
        <v>1</v>
      </c>
      <c r="L342" s="123">
        <f t="shared" si="10"/>
        <v>-65780000</v>
      </c>
      <c r="M342" s="123">
        <f t="shared" si="11"/>
        <v>-65780000</v>
      </c>
      <c r="N342" s="123">
        <f>IF($B342="","",ROUND(SUMIF(账户名,$B342,账户期初)+SUMIFS($L$6:L342,$B$6:B342,$B342),2))</f>
        <v>-159907859.33</v>
      </c>
      <c r="O342" s="123">
        <f>IF($B342="","",IFERROR(ROUND(INDEX(账户期初本位,MATCH($B342,账户名,0))+SUMIFS($M$6:M342,$B$6:B342,$B342),2),""))</f>
        <v>-159907859.33</v>
      </c>
      <c r="P342" s="117" t="s">
        <v>23</v>
      </c>
      <c r="Q342" s="115"/>
      <c r="R342" s="115"/>
      <c r="S342" s="124" t="str">
        <f>IF($B342="","",IF(ISNA(MATCH($B342,账户名,0)),"※这个账户不在【参数设置】的账户档案里",IF($A342="","※没填日期，这一笔不会进任何月份的报表",IF(OR($A342&lt;起始月份,$A342&gt;EOMONTH(起始月份,15)),"△不在本账期（"&amp;TEXT(起始月份,"yyyy-mm")&amp;" ~ "&amp;TEXT(EOMONTH(起始月份,15),"yyyy-mm")&amp;"）内，报表里看不到",IF(AND($H342&lt;&gt;"",$I342&lt;&gt;""),"※收入和支出不能同时填",IF(AND(N($H342)=0,N($I342)=0),IF(ISNUMBER(SEARCH("【待补】",$R342&amp;"")),"△源数据不全（源表缺金额），请补充","※收入和支出都没填"),IF($E342="","※没填收支类别，分类报表会漏掉这一笔",IF(ISNA(MATCH($E342,类别表,0)),"※收支类别不在【参数设置】的清单里",IF($K342="","△"&amp;$D342&amp;" 还没填汇率，去【月度汇率】补上就自动算了",IF(ISNUMBER(SEARCH("【待补】",$R342&amp;"")),"△源数据不全（源表缺摘要或用途），请补充",IF(AND($F342="内部转账",$Q342=""),"△内部转账建议在「往来单位」写上对方账户",IF($N342&lt;0,"△这一笔之后该账户余额成负数了，核一下",""))))))))))))</f>
        <v>△这一笔之后该账户余额成负数了，核一下</v>
      </c>
    </row>
    <row r="343" ht="33" spans="1:19">
      <c r="A343" s="114">
        <v>45912</v>
      </c>
      <c r="B343" s="115" t="s">
        <v>34</v>
      </c>
      <c r="C343" s="116" t="str">
        <f>IF($B343="","",IFERROR(INDEX(账户银行,MATCH($B343,账户名,0)),""))</f>
        <v>现金</v>
      </c>
      <c r="D343" s="116" t="str">
        <f>IF($B343="","",IFERROR(INDEX(账户币种,MATCH($B343,账户名,0)),""))</f>
        <v>UZS</v>
      </c>
      <c r="E343" s="117" t="s">
        <v>38</v>
      </c>
      <c r="F343" s="116" t="str">
        <f>IF($E343="","",IFERROR(INDEX(类别属性,MATCH($E343,类别表,0)),""))</f>
        <v>支出</v>
      </c>
      <c r="G343" s="118" t="s">
        <v>383</v>
      </c>
      <c r="H343" s="119"/>
      <c r="I343" s="119">
        <v>606000</v>
      </c>
      <c r="J343" s="120"/>
      <c r="K343" s="125">
        <f>IF(OR($A343="",$B343=""),"",IF($J343&lt;&gt;"",$J343,IF($D343=本位币,1,IFERROR(LOOKUP(2,1/((汇率月份&lt;=$A343)*(INDEX(记账汇率区,0,MATCH($D343,汇率币种头,0))&lt;&gt;"")),INDEX(记账汇率区,0,MATCH($D343,汇率币种头,0))),""))))</f>
        <v>1</v>
      </c>
      <c r="L343" s="123">
        <f t="shared" si="10"/>
        <v>-606000</v>
      </c>
      <c r="M343" s="123">
        <f t="shared" si="11"/>
        <v>-606000</v>
      </c>
      <c r="N343" s="123">
        <f>IF($B343="","",ROUND(SUMIF(账户名,$B343,账户期初)+SUMIFS($L$6:L343,$B$6:B343,$B343),2))</f>
        <v>-160513859.33</v>
      </c>
      <c r="O343" s="123">
        <f>IF($B343="","",IFERROR(ROUND(INDEX(账户期初本位,MATCH($B343,账户名,0))+SUMIFS($M$6:M343,$B$6:B343,$B343),2),""))</f>
        <v>-160513859.33</v>
      </c>
      <c r="P343" s="117" t="s">
        <v>26</v>
      </c>
      <c r="Q343" s="115"/>
      <c r="R343" s="115"/>
      <c r="S343" s="124" t="str">
        <f>IF($B343="","",IF(ISNA(MATCH($B343,账户名,0)),"※这个账户不在【参数设置】的账户档案里",IF($A343="","※没填日期，这一笔不会进任何月份的报表",IF(OR($A343&lt;起始月份,$A343&gt;EOMONTH(起始月份,15)),"△不在本账期（"&amp;TEXT(起始月份,"yyyy-mm")&amp;" ~ "&amp;TEXT(EOMONTH(起始月份,15),"yyyy-mm")&amp;"）内，报表里看不到",IF(AND($H343&lt;&gt;"",$I343&lt;&gt;""),"※收入和支出不能同时填",IF(AND(N($H343)=0,N($I343)=0),IF(ISNUMBER(SEARCH("【待补】",$R343&amp;"")),"△源数据不全（源表缺金额），请补充","※收入和支出都没填"),IF($E343="","※没填收支类别，分类报表会漏掉这一笔",IF(ISNA(MATCH($E343,类别表,0)),"※收支类别不在【参数设置】的清单里",IF($K343="","△"&amp;$D343&amp;" 还没填汇率，去【月度汇率】补上就自动算了",IF(ISNUMBER(SEARCH("【待补】",$R343&amp;"")),"△源数据不全（源表缺摘要或用途），请补充",IF(AND($F343="内部转账",$Q343=""),"△内部转账建议在「往来单位」写上对方账户",IF($N343&lt;0,"△这一笔之后该账户余额成负数了，核一下",""))))))))))))</f>
        <v>△这一笔之后该账户余额成负数了，核一下</v>
      </c>
    </row>
    <row r="344" ht="33" spans="1:19">
      <c r="A344" s="114">
        <v>45913</v>
      </c>
      <c r="B344" s="115" t="s">
        <v>20</v>
      </c>
      <c r="C344" s="116" t="str">
        <f>IF($B344="","",IFERROR(INDEX(账户银行,MATCH($B344,账户名,0)),""))</f>
        <v>现金</v>
      </c>
      <c r="D344" s="116" t="str">
        <f>IF($B344="","",IFERROR(INDEX(账户币种,MATCH($B344,账户名,0)),""))</f>
        <v>CNY</v>
      </c>
      <c r="E344" s="117" t="s">
        <v>46</v>
      </c>
      <c r="F344" s="116" t="str">
        <f>IF($E344="","",IFERROR(INDEX(类别属性,MATCH($E344,类别表,0)),""))</f>
        <v>支出</v>
      </c>
      <c r="G344" s="118" t="s">
        <v>143</v>
      </c>
      <c r="H344" s="119"/>
      <c r="I344" s="119">
        <v>300000</v>
      </c>
      <c r="J344" s="120"/>
      <c r="K344" s="121">
        <f>IF(OR($A344="",$B344=""),"",IF($J344&lt;&gt;"",$J344,IF($D344=本位币,1,IFERROR(LOOKUP(2,1/((汇率月份&lt;=$A344)*(INDEX(记账汇率区,0,MATCH($D344,汇率币种头,0))&lt;&gt;"")),INDEX(记账汇率区,0,MATCH($D344,汇率币种头,0))),""))))</f>
        <v>1700</v>
      </c>
      <c r="L344" s="122">
        <f t="shared" si="10"/>
        <v>-300000</v>
      </c>
      <c r="M344" s="123">
        <f t="shared" si="11"/>
        <v>-510000000</v>
      </c>
      <c r="N344" s="122">
        <f>IF($B344="","",ROUND(SUMIF(账户名,$B344,账户期初)+SUMIFS($L$6:L344,$B$6:B344,$B344),2))</f>
        <v>1823171</v>
      </c>
      <c r="O344" s="123">
        <f>IF($B344="","",IFERROR(ROUND(INDEX(账户期初本位,MATCH($B344,账户名,0))+SUMIFS($M$6:M344,$B$6:B344,$B344),2),""))</f>
        <v>3026281936</v>
      </c>
      <c r="P344" s="117" t="s">
        <v>48</v>
      </c>
      <c r="Q344" s="115" t="s">
        <v>144</v>
      </c>
      <c r="R344" s="115"/>
      <c r="S344" s="124" t="str">
        <f>IF($B344="","",IF(ISNA(MATCH($B344,账户名,0)),"※这个账户不在【参数设置】的账户档案里",IF($A344="","※没填日期，这一笔不会进任何月份的报表",IF(OR($A344&lt;起始月份,$A344&gt;EOMONTH(起始月份,15)),"△不在本账期（"&amp;TEXT(起始月份,"yyyy-mm")&amp;" ~ "&amp;TEXT(EOMONTH(起始月份,15),"yyyy-mm")&amp;"）内，报表里看不到",IF(AND($H344&lt;&gt;"",$I344&lt;&gt;""),"※收入和支出不能同时填",IF(AND(N($H344)=0,N($I344)=0),IF(ISNUMBER(SEARCH("【待补】",$R344&amp;"")),"△源数据不全（源表缺金额），请补充","※收入和支出都没填"),IF($E344="","※没填收支类别，分类报表会漏掉这一笔",IF(ISNA(MATCH($E344,类别表,0)),"※收支类别不在【参数设置】的清单里",IF($K344="","△"&amp;$D344&amp;" 还没填汇率，去【月度汇率】补上就自动算了",IF(ISNUMBER(SEARCH("【待补】",$R344&amp;"")),"△源数据不全（源表缺摘要或用途），请补充",IF(AND($F344="内部转账",$Q344=""),"△内部转账建议在「往来单位」写上对方账户",IF($N344&lt;0,"△这一笔之后该账户余额成负数了，核一下",""))))))))))))</f>
        <v/>
      </c>
    </row>
    <row r="345" ht="49.5" spans="1:19">
      <c r="A345" s="114">
        <v>45913</v>
      </c>
      <c r="B345" s="115" t="s">
        <v>34</v>
      </c>
      <c r="C345" s="116" t="str">
        <f>IF($B345="","",IFERROR(INDEX(账户银行,MATCH($B345,账户名,0)),""))</f>
        <v>现金</v>
      </c>
      <c r="D345" s="116" t="str">
        <f>IF($B345="","",IFERROR(INDEX(账户币种,MATCH($B345,账户名,0)),""))</f>
        <v>UZS</v>
      </c>
      <c r="E345" s="117" t="s">
        <v>38</v>
      </c>
      <c r="F345" s="116" t="str">
        <f>IF($E345="","",IFERROR(INDEX(类别属性,MATCH($E345,类别表,0)),""))</f>
        <v>支出</v>
      </c>
      <c r="G345" s="118" t="s">
        <v>384</v>
      </c>
      <c r="H345" s="119"/>
      <c r="I345" s="119">
        <v>443000</v>
      </c>
      <c r="J345" s="120"/>
      <c r="K345" s="125">
        <f>IF(OR($A345="",$B345=""),"",IF($J345&lt;&gt;"",$J345,IF($D345=本位币,1,IFERROR(LOOKUP(2,1/((汇率月份&lt;=$A345)*(INDEX(记账汇率区,0,MATCH($D345,汇率币种头,0))&lt;&gt;"")),INDEX(记账汇率区,0,MATCH($D345,汇率币种头,0))),""))))</f>
        <v>1</v>
      </c>
      <c r="L345" s="123">
        <f t="shared" si="10"/>
        <v>-443000</v>
      </c>
      <c r="M345" s="123">
        <f t="shared" si="11"/>
        <v>-443000</v>
      </c>
      <c r="N345" s="123">
        <f>IF($B345="","",ROUND(SUMIF(账户名,$B345,账户期初)+SUMIFS($L$6:L345,$B$6:B345,$B345),2))</f>
        <v>-160956859.33</v>
      </c>
      <c r="O345" s="123">
        <f>IF($B345="","",IFERROR(ROUND(INDEX(账户期初本位,MATCH($B345,账户名,0))+SUMIFS($M$6:M345,$B$6:B345,$B345),2),""))</f>
        <v>-160956859.33</v>
      </c>
      <c r="P345" s="117" t="s">
        <v>26</v>
      </c>
      <c r="Q345" s="115"/>
      <c r="R345" s="115"/>
      <c r="S345" s="124" t="str">
        <f>IF($B345="","",IF(ISNA(MATCH($B345,账户名,0)),"※这个账户不在【参数设置】的账户档案里",IF($A345="","※没填日期，这一笔不会进任何月份的报表",IF(OR($A345&lt;起始月份,$A345&gt;EOMONTH(起始月份,15)),"△不在本账期（"&amp;TEXT(起始月份,"yyyy-mm")&amp;" ~ "&amp;TEXT(EOMONTH(起始月份,15),"yyyy-mm")&amp;"）内，报表里看不到",IF(AND($H345&lt;&gt;"",$I345&lt;&gt;""),"※收入和支出不能同时填",IF(AND(N($H345)=0,N($I345)=0),IF(ISNUMBER(SEARCH("【待补】",$R345&amp;"")),"△源数据不全（源表缺金额），请补充","※收入和支出都没填"),IF($E345="","※没填收支类别，分类报表会漏掉这一笔",IF(ISNA(MATCH($E345,类别表,0)),"※收支类别不在【参数设置】的清单里",IF($K345="","△"&amp;$D345&amp;" 还没填汇率，去【月度汇率】补上就自动算了",IF(ISNUMBER(SEARCH("【待补】",$R345&amp;"")),"△源数据不全（源表缺摘要或用途），请补充",IF(AND($F345="内部转账",$Q345=""),"△内部转账建议在「往来单位」写上对方账户",IF($N345&lt;0,"△这一笔之后该账户余额成负数了，核一下",""))))))))))))</f>
        <v>△这一笔之后该账户余额成负数了，核一下</v>
      </c>
    </row>
    <row r="346" ht="33" spans="1:19">
      <c r="A346" s="114">
        <v>45913</v>
      </c>
      <c r="B346" s="115" t="s">
        <v>34</v>
      </c>
      <c r="C346" s="116" t="str">
        <f>IF($B346="","",IFERROR(INDEX(账户银行,MATCH($B346,账户名,0)),""))</f>
        <v>现金</v>
      </c>
      <c r="D346" s="116" t="str">
        <f>IF($B346="","",IFERROR(INDEX(账户币种,MATCH($B346,账户名,0)),""))</f>
        <v>UZS</v>
      </c>
      <c r="E346" s="117" t="s">
        <v>21</v>
      </c>
      <c r="F346" s="116" t="str">
        <f>IF($E346="","",IFERROR(INDEX(类别属性,MATCH($E346,类别表,0)),""))</f>
        <v>支出</v>
      </c>
      <c r="G346" s="118" t="s">
        <v>385</v>
      </c>
      <c r="H346" s="119"/>
      <c r="I346" s="119">
        <v>3510000</v>
      </c>
      <c r="J346" s="120"/>
      <c r="K346" s="125">
        <f>IF(OR($A346="",$B346=""),"",IF($J346&lt;&gt;"",$J346,IF($D346=本位币,1,IFERROR(LOOKUP(2,1/((汇率月份&lt;=$A346)*(INDEX(记账汇率区,0,MATCH($D346,汇率币种头,0))&lt;&gt;"")),INDEX(记账汇率区,0,MATCH($D346,汇率币种头,0))),""))))</f>
        <v>1</v>
      </c>
      <c r="L346" s="123">
        <f t="shared" si="10"/>
        <v>-3510000</v>
      </c>
      <c r="M346" s="123">
        <f t="shared" si="11"/>
        <v>-3510000</v>
      </c>
      <c r="N346" s="123">
        <f>IF($B346="","",ROUND(SUMIF(账户名,$B346,账户期初)+SUMIFS($L$6:L346,$B$6:B346,$B346),2))</f>
        <v>-164466859.33</v>
      </c>
      <c r="O346" s="123">
        <f>IF($B346="","",IFERROR(ROUND(INDEX(账户期初本位,MATCH($B346,账户名,0))+SUMIFS($M$6:M346,$B$6:B346,$B346),2),""))</f>
        <v>-164466859.33</v>
      </c>
      <c r="P346" s="117" t="s">
        <v>23</v>
      </c>
      <c r="Q346" s="115"/>
      <c r="R346" s="115"/>
      <c r="S346" s="124" t="str">
        <f>IF($B346="","",IF(ISNA(MATCH($B346,账户名,0)),"※这个账户不在【参数设置】的账户档案里",IF($A346="","※没填日期，这一笔不会进任何月份的报表",IF(OR($A346&lt;起始月份,$A346&gt;EOMONTH(起始月份,15)),"△不在本账期（"&amp;TEXT(起始月份,"yyyy-mm")&amp;" ~ "&amp;TEXT(EOMONTH(起始月份,15),"yyyy-mm")&amp;"）内，报表里看不到",IF(AND($H346&lt;&gt;"",$I346&lt;&gt;""),"※收入和支出不能同时填",IF(AND(N($H346)=0,N($I346)=0),IF(ISNUMBER(SEARCH("【待补】",$R346&amp;"")),"△源数据不全（源表缺金额），请补充","※收入和支出都没填"),IF($E346="","※没填收支类别，分类报表会漏掉这一笔",IF(ISNA(MATCH($E346,类别表,0)),"※收支类别不在【参数设置】的清单里",IF($K346="","△"&amp;$D346&amp;" 还没填汇率，去【月度汇率】补上就自动算了",IF(ISNUMBER(SEARCH("【待补】",$R346&amp;"")),"△源数据不全（源表缺摘要或用途），请补充",IF(AND($F346="内部转账",$Q346=""),"△内部转账建议在「往来单位」写上对方账户",IF($N346&lt;0,"△这一笔之后该账户余额成负数了，核一下",""))))))))))))</f>
        <v>△这一笔之后该账户余额成负数了，核一下</v>
      </c>
    </row>
    <row r="347" ht="49.5" spans="1:19">
      <c r="A347" s="114">
        <v>45913</v>
      </c>
      <c r="B347" s="115" t="s">
        <v>34</v>
      </c>
      <c r="C347" s="116" t="str">
        <f>IF($B347="","",IFERROR(INDEX(账户银行,MATCH($B347,账户名,0)),""))</f>
        <v>现金</v>
      </c>
      <c r="D347" s="116" t="str">
        <f>IF($B347="","",IFERROR(INDEX(账户币种,MATCH($B347,账户名,0)),""))</f>
        <v>UZS</v>
      </c>
      <c r="E347" s="117" t="s">
        <v>21</v>
      </c>
      <c r="F347" s="116" t="str">
        <f>IF($E347="","",IFERROR(INDEX(类别属性,MATCH($E347,类别表,0)),""))</f>
        <v>支出</v>
      </c>
      <c r="G347" s="118" t="s">
        <v>386</v>
      </c>
      <c r="H347" s="119"/>
      <c r="I347" s="119">
        <v>54370000</v>
      </c>
      <c r="J347" s="120"/>
      <c r="K347" s="125">
        <f>IF(OR($A347="",$B347=""),"",IF($J347&lt;&gt;"",$J347,IF($D347=本位币,1,IFERROR(LOOKUP(2,1/((汇率月份&lt;=$A347)*(INDEX(记账汇率区,0,MATCH($D347,汇率币种头,0))&lt;&gt;"")),INDEX(记账汇率区,0,MATCH($D347,汇率币种头,0))),""))))</f>
        <v>1</v>
      </c>
      <c r="L347" s="123">
        <f t="shared" si="10"/>
        <v>-54370000</v>
      </c>
      <c r="M347" s="123">
        <f t="shared" si="11"/>
        <v>-54370000</v>
      </c>
      <c r="N347" s="123">
        <f>IF($B347="","",ROUND(SUMIF(账户名,$B347,账户期初)+SUMIFS($L$6:L347,$B$6:B347,$B347),2))</f>
        <v>-218836859.33</v>
      </c>
      <c r="O347" s="123">
        <f>IF($B347="","",IFERROR(ROUND(INDEX(账户期初本位,MATCH($B347,账户名,0))+SUMIFS($M$6:M347,$B$6:B347,$B347),2),""))</f>
        <v>-218836859.33</v>
      </c>
      <c r="P347" s="117" t="s">
        <v>23</v>
      </c>
      <c r="Q347" s="115"/>
      <c r="R347" s="115"/>
      <c r="S347" s="124" t="str">
        <f>IF($B347="","",IF(ISNA(MATCH($B347,账户名,0)),"※这个账户不在【参数设置】的账户档案里",IF($A347="","※没填日期，这一笔不会进任何月份的报表",IF(OR($A347&lt;起始月份,$A347&gt;EOMONTH(起始月份,15)),"△不在本账期（"&amp;TEXT(起始月份,"yyyy-mm")&amp;" ~ "&amp;TEXT(EOMONTH(起始月份,15),"yyyy-mm")&amp;"）内，报表里看不到",IF(AND($H347&lt;&gt;"",$I347&lt;&gt;""),"※收入和支出不能同时填",IF(AND(N($H347)=0,N($I347)=0),IF(ISNUMBER(SEARCH("【待补】",$R347&amp;"")),"△源数据不全（源表缺金额），请补充","※收入和支出都没填"),IF($E347="","※没填收支类别，分类报表会漏掉这一笔",IF(ISNA(MATCH($E347,类别表,0)),"※收支类别不在【参数设置】的清单里",IF($K347="","△"&amp;$D347&amp;" 还没填汇率，去【月度汇率】补上就自动算了",IF(ISNUMBER(SEARCH("【待补】",$R347&amp;"")),"△源数据不全（源表缺摘要或用途），请补充",IF(AND($F347="内部转账",$Q347=""),"△内部转账建议在「往来单位」写上对方账户",IF($N347&lt;0,"△这一笔之后该账户余额成负数了，核一下",""))))))))))))</f>
        <v>△这一笔之后该账户余额成负数了，核一下</v>
      </c>
    </row>
    <row r="348" ht="66" spans="1:19">
      <c r="A348" s="114">
        <v>45913</v>
      </c>
      <c r="B348" s="115" t="s">
        <v>34</v>
      </c>
      <c r="C348" s="116" t="str">
        <f>IF($B348="","",IFERROR(INDEX(账户银行,MATCH($B348,账户名,0)),""))</f>
        <v>现金</v>
      </c>
      <c r="D348" s="116" t="str">
        <f>IF($B348="","",IFERROR(INDEX(账户币种,MATCH($B348,账户名,0)),""))</f>
        <v>UZS</v>
      </c>
      <c r="E348" s="117" t="s">
        <v>38</v>
      </c>
      <c r="F348" s="116" t="str">
        <f>IF($E348="","",IFERROR(INDEX(类别属性,MATCH($E348,类别表,0)),""))</f>
        <v>支出</v>
      </c>
      <c r="G348" s="118" t="s">
        <v>387</v>
      </c>
      <c r="H348" s="119"/>
      <c r="I348" s="119">
        <v>440000</v>
      </c>
      <c r="J348" s="120"/>
      <c r="K348" s="125">
        <f>IF(OR($A348="",$B348=""),"",IF($J348&lt;&gt;"",$J348,IF($D348=本位币,1,IFERROR(LOOKUP(2,1/((汇率月份&lt;=$A348)*(INDEX(记账汇率区,0,MATCH($D348,汇率币种头,0))&lt;&gt;"")),INDEX(记账汇率区,0,MATCH($D348,汇率币种头,0))),""))))</f>
        <v>1</v>
      </c>
      <c r="L348" s="123">
        <f t="shared" si="10"/>
        <v>-440000</v>
      </c>
      <c r="M348" s="123">
        <f t="shared" si="11"/>
        <v>-440000</v>
      </c>
      <c r="N348" s="123">
        <f>IF($B348="","",ROUND(SUMIF(账户名,$B348,账户期初)+SUMIFS($L$6:L348,$B$6:B348,$B348),2))</f>
        <v>-219276859.33</v>
      </c>
      <c r="O348" s="123">
        <f>IF($B348="","",IFERROR(ROUND(INDEX(账户期初本位,MATCH($B348,账户名,0))+SUMIFS($M$6:M348,$B$6:B348,$B348),2),""))</f>
        <v>-219276859.33</v>
      </c>
      <c r="P348" s="117" t="s">
        <v>26</v>
      </c>
      <c r="Q348" s="115"/>
      <c r="R348" s="115"/>
      <c r="S348" s="124" t="str">
        <f>IF($B348="","",IF(ISNA(MATCH($B348,账户名,0)),"※这个账户不在【参数设置】的账户档案里",IF($A348="","※没填日期，这一笔不会进任何月份的报表",IF(OR($A348&lt;起始月份,$A348&gt;EOMONTH(起始月份,15)),"△不在本账期（"&amp;TEXT(起始月份,"yyyy-mm")&amp;" ~ "&amp;TEXT(EOMONTH(起始月份,15),"yyyy-mm")&amp;"）内，报表里看不到",IF(AND($H348&lt;&gt;"",$I348&lt;&gt;""),"※收入和支出不能同时填",IF(AND(N($H348)=0,N($I348)=0),IF(ISNUMBER(SEARCH("【待补】",$R348&amp;"")),"△源数据不全（源表缺金额），请补充","※收入和支出都没填"),IF($E348="","※没填收支类别，分类报表会漏掉这一笔",IF(ISNA(MATCH($E348,类别表,0)),"※收支类别不在【参数设置】的清单里",IF($K348="","△"&amp;$D348&amp;" 还没填汇率，去【月度汇率】补上就自动算了",IF(ISNUMBER(SEARCH("【待补】",$R348&amp;"")),"△源数据不全（源表缺摘要或用途），请补充",IF(AND($F348="内部转账",$Q348=""),"△内部转账建议在「往来单位」写上对方账户",IF($N348&lt;0,"△这一笔之后该账户余额成负数了，核一下",""))))))))))))</f>
        <v>△这一笔之后该账户余额成负数了，核一下</v>
      </c>
    </row>
    <row r="349" ht="66" spans="1:19">
      <c r="A349" s="114">
        <v>45914</v>
      </c>
      <c r="B349" s="115" t="s">
        <v>34</v>
      </c>
      <c r="C349" s="116" t="str">
        <f>IF($B349="","",IFERROR(INDEX(账户银行,MATCH($B349,账户名,0)),""))</f>
        <v>现金</v>
      </c>
      <c r="D349" s="116" t="str">
        <f>IF($B349="","",IFERROR(INDEX(账户币种,MATCH($B349,账户名,0)),""))</f>
        <v>UZS</v>
      </c>
      <c r="E349" s="117" t="s">
        <v>388</v>
      </c>
      <c r="F349" s="116" t="str">
        <f>IF($E349="","",IFERROR(INDEX(类别属性,MATCH($E349,类别表,0)),""))</f>
        <v>支出</v>
      </c>
      <c r="G349" s="118" t="s">
        <v>389</v>
      </c>
      <c r="H349" s="119"/>
      <c r="I349" s="119">
        <v>880000</v>
      </c>
      <c r="J349" s="120"/>
      <c r="K349" s="125">
        <f>IF(OR($A349="",$B349=""),"",IF($J349&lt;&gt;"",$J349,IF($D349=本位币,1,IFERROR(LOOKUP(2,1/((汇率月份&lt;=$A349)*(INDEX(记账汇率区,0,MATCH($D349,汇率币种头,0))&lt;&gt;"")),INDEX(记账汇率区,0,MATCH($D349,汇率币种头,0))),""))))</f>
        <v>1</v>
      </c>
      <c r="L349" s="123">
        <f t="shared" si="10"/>
        <v>-880000</v>
      </c>
      <c r="M349" s="123">
        <f t="shared" si="11"/>
        <v>-880000</v>
      </c>
      <c r="N349" s="123">
        <f>IF($B349="","",ROUND(SUMIF(账户名,$B349,账户期初)+SUMIFS($L$6:L349,$B$6:B349,$B349),2))</f>
        <v>-220156859.33</v>
      </c>
      <c r="O349" s="123">
        <f>IF($B349="","",IFERROR(ROUND(INDEX(账户期初本位,MATCH($B349,账户名,0))+SUMIFS($M$6:M349,$B$6:B349,$B349),2),""))</f>
        <v>-220156859.33</v>
      </c>
      <c r="P349" s="117" t="s">
        <v>109</v>
      </c>
      <c r="Q349" s="115"/>
      <c r="R349" s="115"/>
      <c r="S349" s="124" t="str">
        <f>IF($B349="","",IF(ISNA(MATCH($B349,账户名,0)),"※这个账户不在【参数设置】的账户档案里",IF($A349="","※没填日期，这一笔不会进任何月份的报表",IF(OR($A349&lt;起始月份,$A349&gt;EOMONTH(起始月份,15)),"△不在本账期（"&amp;TEXT(起始月份,"yyyy-mm")&amp;" ~ "&amp;TEXT(EOMONTH(起始月份,15),"yyyy-mm")&amp;"）内，报表里看不到",IF(AND($H349&lt;&gt;"",$I349&lt;&gt;""),"※收入和支出不能同时填",IF(AND(N($H349)=0,N($I349)=0),IF(ISNUMBER(SEARCH("【待补】",$R349&amp;"")),"△源数据不全（源表缺金额），请补充","※收入和支出都没填"),IF($E349="","※没填收支类别，分类报表会漏掉这一笔",IF(ISNA(MATCH($E349,类别表,0)),"※收支类别不在【参数设置】的清单里",IF($K349="","△"&amp;$D349&amp;" 还没填汇率，去【月度汇率】补上就自动算了",IF(ISNUMBER(SEARCH("【待补】",$R349&amp;"")),"△源数据不全（源表缺摘要或用途），请补充",IF(AND($F349="内部转账",$Q349=""),"△内部转账建议在「往来单位」写上对方账户",IF($N349&lt;0,"△这一笔之后该账户余额成负数了，核一下",""))))))))))))</f>
        <v>△这一笔之后该账户余额成负数了，核一下</v>
      </c>
    </row>
    <row r="350" ht="66" spans="1:19">
      <c r="A350" s="114">
        <v>45915</v>
      </c>
      <c r="B350" s="115" t="s">
        <v>20</v>
      </c>
      <c r="C350" s="116" t="str">
        <f>IF($B350="","",IFERROR(INDEX(账户银行,MATCH($B350,账户名,0)),""))</f>
        <v>现金</v>
      </c>
      <c r="D350" s="116" t="str">
        <f>IF($B350="","",IFERROR(INDEX(账户币种,MATCH($B350,账户名,0)),""))</f>
        <v>CNY</v>
      </c>
      <c r="E350" s="117" t="s">
        <v>24</v>
      </c>
      <c r="F350" s="116" t="str">
        <f>IF($E350="","",IFERROR(INDEX(类别属性,MATCH($E350,类别表,0)),""))</f>
        <v>支出</v>
      </c>
      <c r="G350" s="118" t="s">
        <v>390</v>
      </c>
      <c r="H350" s="119"/>
      <c r="I350" s="119">
        <v>5227</v>
      </c>
      <c r="J350" s="120"/>
      <c r="K350" s="121">
        <f>IF(OR($A350="",$B350=""),"",IF($J350&lt;&gt;"",$J350,IF($D350=本位币,1,IFERROR(LOOKUP(2,1/((汇率月份&lt;=$A350)*(INDEX(记账汇率区,0,MATCH($D350,汇率币种头,0))&lt;&gt;"")),INDEX(记账汇率区,0,MATCH($D350,汇率币种头,0))),""))))</f>
        <v>1700</v>
      </c>
      <c r="L350" s="122">
        <f t="shared" si="10"/>
        <v>-5227</v>
      </c>
      <c r="M350" s="123">
        <f t="shared" si="11"/>
        <v>-8885900</v>
      </c>
      <c r="N350" s="122">
        <f>IF($B350="","",ROUND(SUMIF(账户名,$B350,账户期初)+SUMIFS($L$6:L350,$B$6:B350,$B350),2))</f>
        <v>1817944</v>
      </c>
      <c r="O350" s="123">
        <f>IF($B350="","",IFERROR(ROUND(INDEX(账户期初本位,MATCH($B350,账户名,0))+SUMIFS($M$6:M350,$B$6:B350,$B350),2),""))</f>
        <v>3017396036</v>
      </c>
      <c r="P350" s="117" t="s">
        <v>26</v>
      </c>
      <c r="Q350" s="115" t="s">
        <v>68</v>
      </c>
      <c r="R350" s="115"/>
      <c r="S350" s="124" t="str">
        <f>IF($B350="","",IF(ISNA(MATCH($B350,账户名,0)),"※这个账户不在【参数设置】的账户档案里",IF($A350="","※没填日期，这一笔不会进任何月份的报表",IF(OR($A350&lt;起始月份,$A350&gt;EOMONTH(起始月份,15)),"△不在本账期（"&amp;TEXT(起始月份,"yyyy-mm")&amp;" ~ "&amp;TEXT(EOMONTH(起始月份,15),"yyyy-mm")&amp;"）内，报表里看不到",IF(AND($H350&lt;&gt;"",$I350&lt;&gt;""),"※收入和支出不能同时填",IF(AND(N($H350)=0,N($I350)=0),IF(ISNUMBER(SEARCH("【待补】",$R350&amp;"")),"△源数据不全（源表缺金额），请补充","※收入和支出都没填"),IF($E350="","※没填收支类别，分类报表会漏掉这一笔",IF(ISNA(MATCH($E350,类别表,0)),"※收支类别不在【参数设置】的清单里",IF($K350="","△"&amp;$D350&amp;" 还没填汇率，去【月度汇率】补上就自动算了",IF(ISNUMBER(SEARCH("【待补】",$R350&amp;"")),"△源数据不全（源表缺摘要或用途），请补充",IF(AND($F350="内部转账",$Q350=""),"△内部转账建议在「往来单位」写上对方账户",IF($N350&lt;0,"△这一笔之后该账户余额成负数了，核一下",""))))))))))))</f>
        <v/>
      </c>
    </row>
    <row r="351" ht="16.5" spans="1:19">
      <c r="A351" s="114">
        <v>45915</v>
      </c>
      <c r="B351" s="115" t="s">
        <v>34</v>
      </c>
      <c r="C351" s="116" t="str">
        <f>IF($B351="","",IFERROR(INDEX(账户银行,MATCH($B351,账户名,0)),""))</f>
        <v>现金</v>
      </c>
      <c r="D351" s="116" t="str">
        <f>IF($B351="","",IFERROR(INDEX(账户币种,MATCH($B351,账户名,0)),""))</f>
        <v>UZS</v>
      </c>
      <c r="E351" s="117" t="s">
        <v>54</v>
      </c>
      <c r="F351" s="116" t="str">
        <f>IF($E351="","",IFERROR(INDEX(类别属性,MATCH($E351,类别表,0)),""))</f>
        <v>支出</v>
      </c>
      <c r="G351" s="118" t="s">
        <v>391</v>
      </c>
      <c r="H351" s="119"/>
      <c r="I351" s="119">
        <v>3110000</v>
      </c>
      <c r="J351" s="120"/>
      <c r="K351" s="125">
        <f>IF(OR($A351="",$B351=""),"",IF($J351&lt;&gt;"",$J351,IF($D351=本位币,1,IFERROR(LOOKUP(2,1/((汇率月份&lt;=$A351)*(INDEX(记账汇率区,0,MATCH($D351,汇率币种头,0))&lt;&gt;"")),INDEX(记账汇率区,0,MATCH($D351,汇率币种头,0))),""))))</f>
        <v>1</v>
      </c>
      <c r="L351" s="123">
        <f t="shared" si="10"/>
        <v>-3110000</v>
      </c>
      <c r="M351" s="123">
        <f t="shared" si="11"/>
        <v>-3110000</v>
      </c>
      <c r="N351" s="123">
        <f>IF($B351="","",ROUND(SUMIF(账户名,$B351,账户期初)+SUMIFS($L$6:L351,$B$6:B351,$B351),2))</f>
        <v>-223266859.33</v>
      </c>
      <c r="O351" s="123">
        <f>IF($B351="","",IFERROR(ROUND(INDEX(账户期初本位,MATCH($B351,账户名,0))+SUMIFS($M$6:M351,$B$6:B351,$B351),2),""))</f>
        <v>-223266859.33</v>
      </c>
      <c r="P351" s="117" t="s">
        <v>48</v>
      </c>
      <c r="Q351" s="115"/>
      <c r="R351" s="115"/>
      <c r="S351" s="124" t="str">
        <f>IF($B351="","",IF(ISNA(MATCH($B351,账户名,0)),"※这个账户不在【参数设置】的账户档案里",IF($A351="","※没填日期，这一笔不会进任何月份的报表",IF(OR($A351&lt;起始月份,$A351&gt;EOMONTH(起始月份,15)),"△不在本账期（"&amp;TEXT(起始月份,"yyyy-mm")&amp;" ~ "&amp;TEXT(EOMONTH(起始月份,15),"yyyy-mm")&amp;"）内，报表里看不到",IF(AND($H351&lt;&gt;"",$I351&lt;&gt;""),"※收入和支出不能同时填",IF(AND(N($H351)=0,N($I351)=0),IF(ISNUMBER(SEARCH("【待补】",$R351&amp;"")),"△源数据不全（源表缺金额），请补充","※收入和支出都没填"),IF($E351="","※没填收支类别，分类报表会漏掉这一笔",IF(ISNA(MATCH($E351,类别表,0)),"※收支类别不在【参数设置】的清单里",IF($K351="","△"&amp;$D351&amp;" 还没填汇率，去【月度汇率】补上就自动算了",IF(ISNUMBER(SEARCH("【待补】",$R351&amp;"")),"△源数据不全（源表缺摘要或用途），请补充",IF(AND($F351="内部转账",$Q351=""),"△内部转账建议在「往来单位」写上对方账户",IF($N351&lt;0,"△这一笔之后该账户余额成负数了，核一下",""))))))))))))</f>
        <v>△这一笔之后该账户余额成负数了，核一下</v>
      </c>
    </row>
    <row r="352" ht="16.5" spans="1:19">
      <c r="A352" s="114">
        <v>45915</v>
      </c>
      <c r="B352" s="115" t="s">
        <v>34</v>
      </c>
      <c r="C352" s="116" t="str">
        <f>IF($B352="","",IFERROR(INDEX(账户银行,MATCH($B352,账户名,0)),""))</f>
        <v>现金</v>
      </c>
      <c r="D352" s="116" t="str">
        <f>IF($B352="","",IFERROR(INDEX(账户币种,MATCH($B352,账户名,0)),""))</f>
        <v>UZS</v>
      </c>
      <c r="E352" s="117" t="s">
        <v>54</v>
      </c>
      <c r="F352" s="116" t="str">
        <f>IF($E352="","",IFERROR(INDEX(类别属性,MATCH($E352,类别表,0)),""))</f>
        <v>支出</v>
      </c>
      <c r="G352" s="118" t="s">
        <v>392</v>
      </c>
      <c r="H352" s="119"/>
      <c r="I352" s="119">
        <v>105000</v>
      </c>
      <c r="J352" s="120"/>
      <c r="K352" s="125">
        <f>IF(OR($A352="",$B352=""),"",IF($J352&lt;&gt;"",$J352,IF($D352=本位币,1,IFERROR(LOOKUP(2,1/((汇率月份&lt;=$A352)*(INDEX(记账汇率区,0,MATCH($D352,汇率币种头,0))&lt;&gt;"")),INDEX(记账汇率区,0,MATCH($D352,汇率币种头,0))),""))))</f>
        <v>1</v>
      </c>
      <c r="L352" s="123">
        <f t="shared" si="10"/>
        <v>-105000</v>
      </c>
      <c r="M352" s="123">
        <f t="shared" si="11"/>
        <v>-105000</v>
      </c>
      <c r="N352" s="123">
        <f>IF($B352="","",ROUND(SUMIF(账户名,$B352,账户期初)+SUMIFS($L$6:L352,$B$6:B352,$B352),2))</f>
        <v>-223371859.33</v>
      </c>
      <c r="O352" s="123">
        <f>IF($B352="","",IFERROR(ROUND(INDEX(账户期初本位,MATCH($B352,账户名,0))+SUMIFS($M$6:M352,$B$6:B352,$B352),2),""))</f>
        <v>-223371859.33</v>
      </c>
      <c r="P352" s="117" t="s">
        <v>48</v>
      </c>
      <c r="Q352" s="115"/>
      <c r="R352" s="115"/>
      <c r="S352" s="124" t="str">
        <f>IF($B352="","",IF(ISNA(MATCH($B352,账户名,0)),"※这个账户不在【参数设置】的账户档案里",IF($A352="","※没填日期，这一笔不会进任何月份的报表",IF(OR($A352&lt;起始月份,$A352&gt;EOMONTH(起始月份,15)),"△不在本账期（"&amp;TEXT(起始月份,"yyyy-mm")&amp;" ~ "&amp;TEXT(EOMONTH(起始月份,15),"yyyy-mm")&amp;"）内，报表里看不到",IF(AND($H352&lt;&gt;"",$I352&lt;&gt;""),"※收入和支出不能同时填",IF(AND(N($H352)=0,N($I352)=0),IF(ISNUMBER(SEARCH("【待补】",$R352&amp;"")),"△源数据不全（源表缺金额），请补充","※收入和支出都没填"),IF($E352="","※没填收支类别，分类报表会漏掉这一笔",IF(ISNA(MATCH($E352,类别表,0)),"※收支类别不在【参数设置】的清单里",IF($K352="","△"&amp;$D352&amp;" 还没填汇率，去【月度汇率】补上就自动算了",IF(ISNUMBER(SEARCH("【待补】",$R352&amp;"")),"△源数据不全（源表缺摘要或用途），请补充",IF(AND($F352="内部转账",$Q352=""),"△内部转账建议在「往来单位」写上对方账户",IF($N352&lt;0,"△这一笔之后该账户余额成负数了，核一下",""))))))))))))</f>
        <v>△这一笔之后该账户余额成负数了，核一下</v>
      </c>
    </row>
    <row r="353" ht="16.5" spans="1:19">
      <c r="A353" s="114">
        <v>45915</v>
      </c>
      <c r="B353" s="115" t="s">
        <v>34</v>
      </c>
      <c r="C353" s="116" t="str">
        <f>IF($B353="","",IFERROR(INDEX(账户银行,MATCH($B353,账户名,0)),""))</f>
        <v>现金</v>
      </c>
      <c r="D353" s="116" t="str">
        <f>IF($B353="","",IFERROR(INDEX(账户币种,MATCH($B353,账户名,0)),""))</f>
        <v>UZS</v>
      </c>
      <c r="E353" s="117" t="s">
        <v>54</v>
      </c>
      <c r="F353" s="116" t="str">
        <f>IF($E353="","",IFERROR(INDEX(类别属性,MATCH($E353,类别表,0)),""))</f>
        <v>支出</v>
      </c>
      <c r="G353" s="118" t="s">
        <v>392</v>
      </c>
      <c r="H353" s="119"/>
      <c r="I353" s="119">
        <v>135000</v>
      </c>
      <c r="J353" s="120"/>
      <c r="K353" s="125">
        <f>IF(OR($A353="",$B353=""),"",IF($J353&lt;&gt;"",$J353,IF($D353=本位币,1,IFERROR(LOOKUP(2,1/((汇率月份&lt;=$A353)*(INDEX(记账汇率区,0,MATCH($D353,汇率币种头,0))&lt;&gt;"")),INDEX(记账汇率区,0,MATCH($D353,汇率币种头,0))),""))))</f>
        <v>1</v>
      </c>
      <c r="L353" s="123">
        <f t="shared" si="10"/>
        <v>-135000</v>
      </c>
      <c r="M353" s="123">
        <f t="shared" si="11"/>
        <v>-135000</v>
      </c>
      <c r="N353" s="123">
        <f>IF($B353="","",ROUND(SUMIF(账户名,$B353,账户期初)+SUMIFS($L$6:L353,$B$6:B353,$B353),2))</f>
        <v>-223506859.33</v>
      </c>
      <c r="O353" s="123">
        <f>IF($B353="","",IFERROR(ROUND(INDEX(账户期初本位,MATCH($B353,账户名,0))+SUMIFS($M$6:M353,$B$6:B353,$B353),2),""))</f>
        <v>-223506859.33</v>
      </c>
      <c r="P353" s="117" t="s">
        <v>48</v>
      </c>
      <c r="Q353" s="115"/>
      <c r="R353" s="115"/>
      <c r="S353" s="124" t="str">
        <f>IF($B353="","",IF(ISNA(MATCH($B353,账户名,0)),"※这个账户不在【参数设置】的账户档案里",IF($A353="","※没填日期，这一笔不会进任何月份的报表",IF(OR($A353&lt;起始月份,$A353&gt;EOMONTH(起始月份,15)),"△不在本账期（"&amp;TEXT(起始月份,"yyyy-mm")&amp;" ~ "&amp;TEXT(EOMONTH(起始月份,15),"yyyy-mm")&amp;"）内，报表里看不到",IF(AND($H353&lt;&gt;"",$I353&lt;&gt;""),"※收入和支出不能同时填",IF(AND(N($H353)=0,N($I353)=0),IF(ISNUMBER(SEARCH("【待补】",$R353&amp;"")),"△源数据不全（源表缺金额），请补充","※收入和支出都没填"),IF($E353="","※没填收支类别，分类报表会漏掉这一笔",IF(ISNA(MATCH($E353,类别表,0)),"※收支类别不在【参数设置】的清单里",IF($K353="","△"&amp;$D353&amp;" 还没填汇率，去【月度汇率】补上就自动算了",IF(ISNUMBER(SEARCH("【待补】",$R353&amp;"")),"△源数据不全（源表缺摘要或用途），请补充",IF(AND($F353="内部转账",$Q353=""),"△内部转账建议在「往来单位」写上对方账户",IF($N353&lt;0,"△这一笔之后该账户余额成负数了，核一下",""))))))))))))</f>
        <v>△这一笔之后该账户余额成负数了，核一下</v>
      </c>
    </row>
    <row r="354" ht="33" spans="1:19">
      <c r="A354" s="114">
        <v>45915</v>
      </c>
      <c r="B354" s="115" t="s">
        <v>34</v>
      </c>
      <c r="C354" s="116" t="str">
        <f>IF($B354="","",IFERROR(INDEX(账户银行,MATCH($B354,账户名,0)),""))</f>
        <v>现金</v>
      </c>
      <c r="D354" s="116" t="str">
        <f>IF($B354="","",IFERROR(INDEX(账户币种,MATCH($B354,账户名,0)),""))</f>
        <v>UZS</v>
      </c>
      <c r="E354" s="117" t="s">
        <v>77</v>
      </c>
      <c r="F354" s="116" t="str">
        <f>IF($E354="","",IFERROR(INDEX(类别属性,MATCH($E354,类别表,0)),""))</f>
        <v>内部转账</v>
      </c>
      <c r="G354" s="118" t="s">
        <v>393</v>
      </c>
      <c r="H354" s="119"/>
      <c r="I354" s="119">
        <v>130000</v>
      </c>
      <c r="J354" s="120"/>
      <c r="K354" s="125">
        <f>IF(OR($A354="",$B354=""),"",IF($J354&lt;&gt;"",$J354,IF($D354=本位币,1,IFERROR(LOOKUP(2,1/((汇率月份&lt;=$A354)*(INDEX(记账汇率区,0,MATCH($D354,汇率币种头,0))&lt;&gt;"")),INDEX(记账汇率区,0,MATCH($D354,汇率币种头,0))),""))))</f>
        <v>1</v>
      </c>
      <c r="L354" s="123">
        <f t="shared" si="10"/>
        <v>-130000</v>
      </c>
      <c r="M354" s="123">
        <f t="shared" si="11"/>
        <v>-130000</v>
      </c>
      <c r="N354" s="123">
        <f>IF($B354="","",ROUND(SUMIF(账户名,$B354,账户期初)+SUMIFS($L$6:L354,$B$6:B354,$B354),2))</f>
        <v>-223636859.33</v>
      </c>
      <c r="O354" s="123">
        <f>IF($B354="","",IFERROR(ROUND(INDEX(账户期初本位,MATCH($B354,账户名,0))+SUMIFS($M$6:M354,$B$6:B354,$B354),2),""))</f>
        <v>-223636859.33</v>
      </c>
      <c r="P354" s="117" t="s">
        <v>43</v>
      </c>
      <c r="Q354" s="115"/>
      <c r="R354" s="115"/>
      <c r="S354" s="124" t="str">
        <f>IF($B354="","",IF(ISNA(MATCH($B354,账户名,0)),"※这个账户不在【参数设置】的账户档案里",IF($A354="","※没填日期，这一笔不会进任何月份的报表",IF(OR($A354&lt;起始月份,$A354&gt;EOMONTH(起始月份,15)),"△不在本账期（"&amp;TEXT(起始月份,"yyyy-mm")&amp;" ~ "&amp;TEXT(EOMONTH(起始月份,15),"yyyy-mm")&amp;"）内，报表里看不到",IF(AND($H354&lt;&gt;"",$I354&lt;&gt;""),"※收入和支出不能同时填",IF(AND(N($H354)=0,N($I354)=0),IF(ISNUMBER(SEARCH("【待补】",$R354&amp;"")),"△源数据不全（源表缺金额），请补充","※收入和支出都没填"),IF($E354="","※没填收支类别，分类报表会漏掉这一笔",IF(ISNA(MATCH($E354,类别表,0)),"※收支类别不在【参数设置】的清单里",IF($K354="","△"&amp;$D354&amp;" 还没填汇率，去【月度汇率】补上就自动算了",IF(ISNUMBER(SEARCH("【待补】",$R354&amp;"")),"△源数据不全（源表缺摘要或用途），请补充",IF(AND($F354="内部转账",$Q354=""),"△内部转账建议在「往来单位」写上对方账户",IF($N354&lt;0,"△这一笔之后该账户余额成负数了，核一下",""))))))))))))</f>
        <v>△内部转账建议在「往来单位」写上对方账户</v>
      </c>
    </row>
    <row r="355" ht="33" spans="1:19">
      <c r="A355" s="114">
        <v>45915</v>
      </c>
      <c r="B355" s="115" t="s">
        <v>34</v>
      </c>
      <c r="C355" s="116" t="str">
        <f>IF($B355="","",IFERROR(INDEX(账户银行,MATCH($B355,账户名,0)),""))</f>
        <v>现金</v>
      </c>
      <c r="D355" s="116" t="str">
        <f>IF($B355="","",IFERROR(INDEX(账户币种,MATCH($B355,账户名,0)),""))</f>
        <v>UZS</v>
      </c>
      <c r="E355" s="117" t="s">
        <v>24</v>
      </c>
      <c r="F355" s="116" t="str">
        <f>IF($E355="","",IFERROR(INDEX(类别属性,MATCH($E355,类别表,0)),""))</f>
        <v>支出</v>
      </c>
      <c r="G355" s="118" t="s">
        <v>394</v>
      </c>
      <c r="H355" s="119"/>
      <c r="I355" s="119">
        <v>157000</v>
      </c>
      <c r="J355" s="120"/>
      <c r="K355" s="125">
        <f>IF(OR($A355="",$B355=""),"",IF($J355&lt;&gt;"",$J355,IF($D355=本位币,1,IFERROR(LOOKUP(2,1/((汇率月份&lt;=$A355)*(INDEX(记账汇率区,0,MATCH($D355,汇率币种头,0))&lt;&gt;"")),INDEX(记账汇率区,0,MATCH($D355,汇率币种头,0))),""))))</f>
        <v>1</v>
      </c>
      <c r="L355" s="123">
        <f t="shared" si="10"/>
        <v>-157000</v>
      </c>
      <c r="M355" s="123">
        <f t="shared" si="11"/>
        <v>-157000</v>
      </c>
      <c r="N355" s="123">
        <f>IF($B355="","",ROUND(SUMIF(账户名,$B355,账户期初)+SUMIFS($L$6:L355,$B$6:B355,$B355),2))</f>
        <v>-223793859.33</v>
      </c>
      <c r="O355" s="123">
        <f>IF($B355="","",IFERROR(ROUND(INDEX(账户期初本位,MATCH($B355,账户名,0))+SUMIFS($M$6:M355,$B$6:B355,$B355),2),""))</f>
        <v>-223793859.33</v>
      </c>
      <c r="P355" s="117" t="s">
        <v>26</v>
      </c>
      <c r="Q355" s="115" t="s">
        <v>172</v>
      </c>
      <c r="R355" s="115"/>
      <c r="S355" s="124" t="str">
        <f>IF($B355="","",IF(ISNA(MATCH($B355,账户名,0)),"※这个账户不在【参数设置】的账户档案里",IF($A355="","※没填日期，这一笔不会进任何月份的报表",IF(OR($A355&lt;起始月份,$A355&gt;EOMONTH(起始月份,15)),"△不在本账期（"&amp;TEXT(起始月份,"yyyy-mm")&amp;" ~ "&amp;TEXT(EOMONTH(起始月份,15),"yyyy-mm")&amp;"）内，报表里看不到",IF(AND($H355&lt;&gt;"",$I355&lt;&gt;""),"※收入和支出不能同时填",IF(AND(N($H355)=0,N($I355)=0),IF(ISNUMBER(SEARCH("【待补】",$R355&amp;"")),"△源数据不全（源表缺金额），请补充","※收入和支出都没填"),IF($E355="","※没填收支类别，分类报表会漏掉这一笔",IF(ISNA(MATCH($E355,类别表,0)),"※收支类别不在【参数设置】的清单里",IF($K355="","△"&amp;$D355&amp;" 还没填汇率，去【月度汇率】补上就自动算了",IF(ISNUMBER(SEARCH("【待补】",$R355&amp;"")),"△源数据不全（源表缺摘要或用途），请补充",IF(AND($F355="内部转账",$Q355=""),"△内部转账建议在「往来单位」写上对方账户",IF($N355&lt;0,"△这一笔之后该账户余额成负数了，核一下",""))))))))))))</f>
        <v>△这一笔之后该账户余额成负数了，核一下</v>
      </c>
    </row>
    <row r="356" ht="16.5" spans="1:19">
      <c r="A356" s="114">
        <v>45915</v>
      </c>
      <c r="B356" s="115" t="s">
        <v>34</v>
      </c>
      <c r="C356" s="116" t="str">
        <f>IF($B356="","",IFERROR(INDEX(账户银行,MATCH($B356,账户名,0)),""))</f>
        <v>现金</v>
      </c>
      <c r="D356" s="116" t="str">
        <f>IF($B356="","",IFERROR(INDEX(账户币种,MATCH($B356,账户名,0)),""))</f>
        <v>UZS</v>
      </c>
      <c r="E356" s="117" t="s">
        <v>54</v>
      </c>
      <c r="F356" s="116" t="str">
        <f>IF($E356="","",IFERROR(INDEX(类别属性,MATCH($E356,类别表,0)),""))</f>
        <v>支出</v>
      </c>
      <c r="G356" s="118" t="s">
        <v>395</v>
      </c>
      <c r="H356" s="119"/>
      <c r="I356" s="119">
        <v>6000</v>
      </c>
      <c r="J356" s="120"/>
      <c r="K356" s="125">
        <f>IF(OR($A356="",$B356=""),"",IF($J356&lt;&gt;"",$J356,IF($D356=本位币,1,IFERROR(LOOKUP(2,1/((汇率月份&lt;=$A356)*(INDEX(记账汇率区,0,MATCH($D356,汇率币种头,0))&lt;&gt;"")),INDEX(记账汇率区,0,MATCH($D356,汇率币种头,0))),""))))</f>
        <v>1</v>
      </c>
      <c r="L356" s="123">
        <f t="shared" si="10"/>
        <v>-6000</v>
      </c>
      <c r="M356" s="123">
        <f t="shared" si="11"/>
        <v>-6000</v>
      </c>
      <c r="N356" s="123">
        <f>IF($B356="","",ROUND(SUMIF(账户名,$B356,账户期初)+SUMIFS($L$6:L356,$B$6:B356,$B356),2))</f>
        <v>-223799859.33</v>
      </c>
      <c r="O356" s="123">
        <f>IF($B356="","",IFERROR(ROUND(INDEX(账户期初本位,MATCH($B356,账户名,0))+SUMIFS($M$6:M356,$B$6:B356,$B356),2),""))</f>
        <v>-223799859.33</v>
      </c>
      <c r="P356" s="117" t="s">
        <v>48</v>
      </c>
      <c r="Q356" s="115"/>
      <c r="R356" s="115"/>
      <c r="S356" s="124" t="str">
        <f>IF($B356="","",IF(ISNA(MATCH($B356,账户名,0)),"※这个账户不在【参数设置】的账户档案里",IF($A356="","※没填日期，这一笔不会进任何月份的报表",IF(OR($A356&lt;起始月份,$A356&gt;EOMONTH(起始月份,15)),"△不在本账期（"&amp;TEXT(起始月份,"yyyy-mm")&amp;" ~ "&amp;TEXT(EOMONTH(起始月份,15),"yyyy-mm")&amp;"）内，报表里看不到",IF(AND($H356&lt;&gt;"",$I356&lt;&gt;""),"※收入和支出不能同时填",IF(AND(N($H356)=0,N($I356)=0),IF(ISNUMBER(SEARCH("【待补】",$R356&amp;"")),"△源数据不全（源表缺金额），请补充","※收入和支出都没填"),IF($E356="","※没填收支类别，分类报表会漏掉这一笔",IF(ISNA(MATCH($E356,类别表,0)),"※收支类别不在【参数设置】的清单里",IF($K356="","△"&amp;$D356&amp;" 还没填汇率，去【月度汇率】补上就自动算了",IF(ISNUMBER(SEARCH("【待补】",$R356&amp;"")),"△源数据不全（源表缺摘要或用途），请补充",IF(AND($F356="内部转账",$Q356=""),"△内部转账建议在「往来单位」写上对方账户",IF($N356&lt;0,"△这一笔之后该账户余额成负数了，核一下",""))))))))))))</f>
        <v>△这一笔之后该账户余额成负数了，核一下</v>
      </c>
    </row>
    <row r="357" ht="16.5" spans="1:19">
      <c r="A357" s="114">
        <v>45915</v>
      </c>
      <c r="B357" s="115" t="s">
        <v>34</v>
      </c>
      <c r="C357" s="116" t="str">
        <f>IF($B357="","",IFERROR(INDEX(账户银行,MATCH($B357,账户名,0)),""))</f>
        <v>现金</v>
      </c>
      <c r="D357" s="116" t="str">
        <f>IF($B357="","",IFERROR(INDEX(账户币种,MATCH($B357,账户名,0)),""))</f>
        <v>UZS</v>
      </c>
      <c r="E357" s="117" t="s">
        <v>84</v>
      </c>
      <c r="F357" s="116" t="str">
        <f>IF($E357="","",IFERROR(INDEX(类别属性,MATCH($E357,类别表,0)),""))</f>
        <v>支出</v>
      </c>
      <c r="G357" s="118" t="s">
        <v>396</v>
      </c>
      <c r="H357" s="119"/>
      <c r="I357" s="119">
        <v>1500000</v>
      </c>
      <c r="J357" s="120"/>
      <c r="K357" s="125">
        <f>IF(OR($A357="",$B357=""),"",IF($J357&lt;&gt;"",$J357,IF($D357=本位币,1,IFERROR(LOOKUP(2,1/((汇率月份&lt;=$A357)*(INDEX(记账汇率区,0,MATCH($D357,汇率币种头,0))&lt;&gt;"")),INDEX(记账汇率区,0,MATCH($D357,汇率币种头,0))),""))))</f>
        <v>1</v>
      </c>
      <c r="L357" s="123">
        <f t="shared" si="10"/>
        <v>-1500000</v>
      </c>
      <c r="M357" s="123">
        <f t="shared" si="11"/>
        <v>-1500000</v>
      </c>
      <c r="N357" s="123">
        <f>IF($B357="","",ROUND(SUMIF(账户名,$B357,账户期初)+SUMIFS($L$6:L357,$B$6:B357,$B357),2))</f>
        <v>-225299859.33</v>
      </c>
      <c r="O357" s="123">
        <f>IF($B357="","",IFERROR(ROUND(INDEX(账户期初本位,MATCH($B357,账户名,0))+SUMIFS($M$6:M357,$B$6:B357,$B357),2),""))</f>
        <v>-225299859.33</v>
      </c>
      <c r="P357" s="117" t="s">
        <v>48</v>
      </c>
      <c r="Q357" s="115"/>
      <c r="R357" s="115"/>
      <c r="S357" s="124" t="str">
        <f>IF($B357="","",IF(ISNA(MATCH($B357,账户名,0)),"※这个账户不在【参数设置】的账户档案里",IF($A357="","※没填日期，这一笔不会进任何月份的报表",IF(OR($A357&lt;起始月份,$A357&gt;EOMONTH(起始月份,15)),"△不在本账期（"&amp;TEXT(起始月份,"yyyy-mm")&amp;" ~ "&amp;TEXT(EOMONTH(起始月份,15),"yyyy-mm")&amp;"）内，报表里看不到",IF(AND($H357&lt;&gt;"",$I357&lt;&gt;""),"※收入和支出不能同时填",IF(AND(N($H357)=0,N($I357)=0),IF(ISNUMBER(SEARCH("【待补】",$R357&amp;"")),"△源数据不全（源表缺金额），请补充","※收入和支出都没填"),IF($E357="","※没填收支类别，分类报表会漏掉这一笔",IF(ISNA(MATCH($E357,类别表,0)),"※收支类别不在【参数设置】的清单里",IF($K357="","△"&amp;$D357&amp;" 还没填汇率，去【月度汇率】补上就自动算了",IF(ISNUMBER(SEARCH("【待补】",$R357&amp;"")),"△源数据不全（源表缺摘要或用途），请补充",IF(AND($F357="内部转账",$Q357=""),"△内部转账建议在「往来单位」写上对方账户",IF($N357&lt;0,"△这一笔之后该账户余额成负数了，核一下",""))))))))))))</f>
        <v>△这一笔之后该账户余额成负数了，核一下</v>
      </c>
    </row>
    <row r="358" ht="16.5" spans="1:19">
      <c r="A358" s="114">
        <v>45915</v>
      </c>
      <c r="B358" s="115" t="s">
        <v>34</v>
      </c>
      <c r="C358" s="116" t="str">
        <f>IF($B358="","",IFERROR(INDEX(账户银行,MATCH($B358,账户名,0)),""))</f>
        <v>现金</v>
      </c>
      <c r="D358" s="116" t="str">
        <f>IF($B358="","",IFERROR(INDEX(账户币种,MATCH($B358,账户名,0)),""))</f>
        <v>UZS</v>
      </c>
      <c r="E358" s="117" t="s">
        <v>38</v>
      </c>
      <c r="F358" s="116" t="str">
        <f>IF($E358="","",IFERROR(INDEX(类别属性,MATCH($E358,类别表,0)),""))</f>
        <v>支出</v>
      </c>
      <c r="G358" s="118" t="s">
        <v>397</v>
      </c>
      <c r="H358" s="119"/>
      <c r="I358" s="119">
        <v>16000</v>
      </c>
      <c r="J358" s="120"/>
      <c r="K358" s="125">
        <f>IF(OR($A358="",$B358=""),"",IF($J358&lt;&gt;"",$J358,IF($D358=本位币,1,IFERROR(LOOKUP(2,1/((汇率月份&lt;=$A358)*(INDEX(记账汇率区,0,MATCH($D358,汇率币种头,0))&lt;&gt;"")),INDEX(记账汇率区,0,MATCH($D358,汇率币种头,0))),""))))</f>
        <v>1</v>
      </c>
      <c r="L358" s="123">
        <f t="shared" si="10"/>
        <v>-16000</v>
      </c>
      <c r="M358" s="123">
        <f t="shared" si="11"/>
        <v>-16000</v>
      </c>
      <c r="N358" s="123">
        <f>IF($B358="","",ROUND(SUMIF(账户名,$B358,账户期初)+SUMIFS($L$6:L358,$B$6:B358,$B358),2))</f>
        <v>-225315859.33</v>
      </c>
      <c r="O358" s="123">
        <f>IF($B358="","",IFERROR(ROUND(INDEX(账户期初本位,MATCH($B358,账户名,0))+SUMIFS($M$6:M358,$B$6:B358,$B358),2),""))</f>
        <v>-225315859.33</v>
      </c>
      <c r="P358" s="117" t="s">
        <v>26</v>
      </c>
      <c r="Q358" s="115"/>
      <c r="R358" s="115"/>
      <c r="S358" s="124" t="str">
        <f>IF($B358="","",IF(ISNA(MATCH($B358,账户名,0)),"※这个账户不在【参数设置】的账户档案里",IF($A358="","※没填日期，这一笔不会进任何月份的报表",IF(OR($A358&lt;起始月份,$A358&gt;EOMONTH(起始月份,15)),"△不在本账期（"&amp;TEXT(起始月份,"yyyy-mm")&amp;" ~ "&amp;TEXT(EOMONTH(起始月份,15),"yyyy-mm")&amp;"）内，报表里看不到",IF(AND($H358&lt;&gt;"",$I358&lt;&gt;""),"※收入和支出不能同时填",IF(AND(N($H358)=0,N($I358)=0),IF(ISNUMBER(SEARCH("【待补】",$R358&amp;"")),"△源数据不全（源表缺金额），请补充","※收入和支出都没填"),IF($E358="","※没填收支类别，分类报表会漏掉这一笔",IF(ISNA(MATCH($E358,类别表,0)),"※收支类别不在【参数设置】的清单里",IF($K358="","△"&amp;$D358&amp;" 还没填汇率，去【月度汇率】补上就自动算了",IF(ISNUMBER(SEARCH("【待补】",$R358&amp;"")),"△源数据不全（源表缺摘要或用途），请补充",IF(AND($F358="内部转账",$Q358=""),"△内部转账建议在「往来单位」写上对方账户",IF($N358&lt;0,"△这一笔之后该账户余额成负数了，核一下",""))))))))))))</f>
        <v>△这一笔之后该账户余额成负数了，核一下</v>
      </c>
    </row>
    <row r="359" ht="33" spans="1:19">
      <c r="A359" s="114">
        <v>45915</v>
      </c>
      <c r="B359" s="115" t="s">
        <v>34</v>
      </c>
      <c r="C359" s="116" t="str">
        <f>IF($B359="","",IFERROR(INDEX(账户银行,MATCH($B359,账户名,0)),""))</f>
        <v>现金</v>
      </c>
      <c r="D359" s="116" t="str">
        <f>IF($B359="","",IFERROR(INDEX(账户币种,MATCH($B359,账户名,0)),""))</f>
        <v>UZS</v>
      </c>
      <c r="E359" s="117" t="s">
        <v>38</v>
      </c>
      <c r="F359" s="116" t="str">
        <f>IF($E359="","",IFERROR(INDEX(类别属性,MATCH($E359,类别表,0)),""))</f>
        <v>支出</v>
      </c>
      <c r="G359" s="118" t="s">
        <v>398</v>
      </c>
      <c r="H359" s="119"/>
      <c r="I359" s="119">
        <v>116000</v>
      </c>
      <c r="J359" s="120"/>
      <c r="K359" s="125">
        <f>IF(OR($A359="",$B359=""),"",IF($J359&lt;&gt;"",$J359,IF($D359=本位币,1,IFERROR(LOOKUP(2,1/((汇率月份&lt;=$A359)*(INDEX(记账汇率区,0,MATCH($D359,汇率币种头,0))&lt;&gt;"")),INDEX(记账汇率区,0,MATCH($D359,汇率币种头,0))),""))))</f>
        <v>1</v>
      </c>
      <c r="L359" s="123">
        <f t="shared" si="10"/>
        <v>-116000</v>
      </c>
      <c r="M359" s="123">
        <f t="shared" si="11"/>
        <v>-116000</v>
      </c>
      <c r="N359" s="123">
        <f>IF($B359="","",ROUND(SUMIF(账户名,$B359,账户期初)+SUMIFS($L$6:L359,$B$6:B359,$B359),2))</f>
        <v>-225431859.33</v>
      </c>
      <c r="O359" s="123">
        <f>IF($B359="","",IFERROR(ROUND(INDEX(账户期初本位,MATCH($B359,账户名,0))+SUMIFS($M$6:M359,$B$6:B359,$B359),2),""))</f>
        <v>-225431859.33</v>
      </c>
      <c r="P359" s="117" t="s">
        <v>26</v>
      </c>
      <c r="Q359" s="115"/>
      <c r="R359" s="115"/>
      <c r="S359" s="124" t="str">
        <f>IF($B359="","",IF(ISNA(MATCH($B359,账户名,0)),"※这个账户不在【参数设置】的账户档案里",IF($A359="","※没填日期，这一笔不会进任何月份的报表",IF(OR($A359&lt;起始月份,$A359&gt;EOMONTH(起始月份,15)),"△不在本账期（"&amp;TEXT(起始月份,"yyyy-mm")&amp;" ~ "&amp;TEXT(EOMONTH(起始月份,15),"yyyy-mm")&amp;"）内，报表里看不到",IF(AND($H359&lt;&gt;"",$I359&lt;&gt;""),"※收入和支出不能同时填",IF(AND(N($H359)=0,N($I359)=0),IF(ISNUMBER(SEARCH("【待补】",$R359&amp;"")),"△源数据不全（源表缺金额），请补充","※收入和支出都没填"),IF($E359="","※没填收支类别，分类报表会漏掉这一笔",IF(ISNA(MATCH($E359,类别表,0)),"※收支类别不在【参数设置】的清单里",IF($K359="","△"&amp;$D359&amp;" 还没填汇率，去【月度汇率】补上就自动算了",IF(ISNUMBER(SEARCH("【待补】",$R359&amp;"")),"△源数据不全（源表缺摘要或用途），请补充",IF(AND($F359="内部转账",$Q359=""),"△内部转账建议在「往来单位」写上对方账户",IF($N359&lt;0,"△这一笔之后该账户余额成负数了，核一下",""))))))))))))</f>
        <v>△这一笔之后该账户余额成负数了，核一下</v>
      </c>
    </row>
    <row r="360" ht="33" spans="1:19">
      <c r="A360" s="114">
        <v>45916</v>
      </c>
      <c r="B360" s="115" t="s">
        <v>72</v>
      </c>
      <c r="C360" s="116" t="str">
        <f>IF($B360="","",IFERROR(INDEX(账户银行,MATCH($B360,账户名,0)),""))</f>
        <v>NBU银行</v>
      </c>
      <c r="D360" s="116" t="str">
        <f>IF($B360="","",IFERROR(INDEX(账户币种,MATCH($B360,账户名,0)),""))</f>
        <v>UZS</v>
      </c>
      <c r="E360" s="117" t="s">
        <v>84</v>
      </c>
      <c r="F360" s="116" t="str">
        <f>IF($E360="","",IFERROR(INDEX(类别属性,MATCH($E360,类别表,0)),""))</f>
        <v>支出</v>
      </c>
      <c r="G360" s="118" t="s">
        <v>399</v>
      </c>
      <c r="H360" s="119"/>
      <c r="I360" s="119">
        <v>11324992</v>
      </c>
      <c r="J360" s="120"/>
      <c r="K360" s="125">
        <f>IF(OR($A360="",$B360=""),"",IF($J360&lt;&gt;"",$J360,IF($D360=本位币,1,IFERROR(LOOKUP(2,1/((汇率月份&lt;=$A360)*(INDEX(记账汇率区,0,MATCH($D360,汇率币种头,0))&lt;&gt;"")),INDEX(记账汇率区,0,MATCH($D360,汇率币种头,0))),""))))</f>
        <v>1</v>
      </c>
      <c r="L360" s="123">
        <f t="shared" si="10"/>
        <v>-11324992</v>
      </c>
      <c r="M360" s="123">
        <f t="shared" si="11"/>
        <v>-11324992</v>
      </c>
      <c r="N360" s="123">
        <f>IF($B360="","",ROUND(SUMIF(账户名,$B360,账户期初)+SUMIFS($L$6:L360,$B$6:B360,$B360),2))</f>
        <v>-9552082.17</v>
      </c>
      <c r="O360" s="123">
        <f>IF($B360="","",IFERROR(ROUND(INDEX(账户期初本位,MATCH($B360,账户名,0))+SUMIFS($M$6:M360,$B$6:B360,$B360),2),""))</f>
        <v>-9552082.17</v>
      </c>
      <c r="P360" s="117" t="s">
        <v>48</v>
      </c>
      <c r="Q360" s="115"/>
      <c r="R360" s="115"/>
      <c r="S360" s="124" t="str">
        <f>IF($B360="","",IF(ISNA(MATCH($B360,账户名,0)),"※这个账户不在【参数设置】的账户档案里",IF($A360="","※没填日期，这一笔不会进任何月份的报表",IF(OR($A360&lt;起始月份,$A360&gt;EOMONTH(起始月份,15)),"△不在本账期（"&amp;TEXT(起始月份,"yyyy-mm")&amp;" ~ "&amp;TEXT(EOMONTH(起始月份,15),"yyyy-mm")&amp;"）内，报表里看不到",IF(AND($H360&lt;&gt;"",$I360&lt;&gt;""),"※收入和支出不能同时填",IF(AND(N($H360)=0,N($I360)=0),IF(ISNUMBER(SEARCH("【待补】",$R360&amp;"")),"△源数据不全（源表缺金额），请补充","※收入和支出都没填"),IF($E360="","※没填收支类别，分类报表会漏掉这一笔",IF(ISNA(MATCH($E360,类别表,0)),"※收支类别不在【参数设置】的清单里",IF($K360="","△"&amp;$D360&amp;" 还没填汇率，去【月度汇率】补上就自动算了",IF(ISNUMBER(SEARCH("【待补】",$R360&amp;"")),"△源数据不全（源表缺摘要或用途），请补充",IF(AND($F360="内部转账",$Q360=""),"△内部转账建议在「往来单位」写上对方账户",IF($N360&lt;0,"△这一笔之后该账户余额成负数了，核一下",""))))))))))))</f>
        <v>△这一笔之后该账户余额成负数了，核一下</v>
      </c>
    </row>
    <row r="361" ht="33" spans="1:19">
      <c r="A361" s="114">
        <v>45916</v>
      </c>
      <c r="B361" s="115" t="s">
        <v>72</v>
      </c>
      <c r="C361" s="116" t="str">
        <f>IF($B361="","",IFERROR(INDEX(账户银行,MATCH($B361,账户名,0)),""))</f>
        <v>NBU银行</v>
      </c>
      <c r="D361" s="116" t="str">
        <f>IF($B361="","",IFERROR(INDEX(账户币种,MATCH($B361,账户名,0)),""))</f>
        <v>UZS</v>
      </c>
      <c r="E361" s="117" t="s">
        <v>60</v>
      </c>
      <c r="F361" s="116" t="str">
        <f>IF($E361="","",IFERROR(INDEX(类别属性,MATCH($E361,类别表,0)),""))</f>
        <v>支出</v>
      </c>
      <c r="G361" s="118" t="s">
        <v>400</v>
      </c>
      <c r="H361" s="119"/>
      <c r="I361" s="119">
        <v>56624.96</v>
      </c>
      <c r="J361" s="120"/>
      <c r="K361" s="125">
        <f>IF(OR($A361="",$B361=""),"",IF($J361&lt;&gt;"",$J361,IF($D361=本位币,1,IFERROR(LOOKUP(2,1/((汇率月份&lt;=$A361)*(INDEX(记账汇率区,0,MATCH($D361,汇率币种头,0))&lt;&gt;"")),INDEX(记账汇率区,0,MATCH($D361,汇率币种头,0))),""))))</f>
        <v>1</v>
      </c>
      <c r="L361" s="123">
        <f t="shared" si="10"/>
        <v>-56624.96</v>
      </c>
      <c r="M361" s="123">
        <f t="shared" si="11"/>
        <v>-56624.96</v>
      </c>
      <c r="N361" s="123">
        <f>IF($B361="","",ROUND(SUMIF(账户名,$B361,账户期初)+SUMIFS($L$6:L361,$B$6:B361,$B361),2))</f>
        <v>-9608707.13</v>
      </c>
      <c r="O361" s="123">
        <f>IF($B361="","",IFERROR(ROUND(INDEX(账户期初本位,MATCH($B361,账户名,0))+SUMIFS($M$6:M361,$B$6:B361,$B361),2),""))</f>
        <v>-9608707.13</v>
      </c>
      <c r="P361" s="117" t="s">
        <v>43</v>
      </c>
      <c r="Q361" s="115"/>
      <c r="R361" s="115"/>
      <c r="S361" s="124" t="str">
        <f>IF($B361="","",IF(ISNA(MATCH($B361,账户名,0)),"※这个账户不在【参数设置】的账户档案里",IF($A361="","※没填日期，这一笔不会进任何月份的报表",IF(OR($A361&lt;起始月份,$A361&gt;EOMONTH(起始月份,15)),"△不在本账期（"&amp;TEXT(起始月份,"yyyy-mm")&amp;" ~ "&amp;TEXT(EOMONTH(起始月份,15),"yyyy-mm")&amp;"）内，报表里看不到",IF(AND($H361&lt;&gt;"",$I361&lt;&gt;""),"※收入和支出不能同时填",IF(AND(N($H361)=0,N($I361)=0),IF(ISNUMBER(SEARCH("【待补】",$R361&amp;"")),"△源数据不全（源表缺金额），请补充","※收入和支出都没填"),IF($E361="","※没填收支类别，分类报表会漏掉这一笔",IF(ISNA(MATCH($E361,类别表,0)),"※收支类别不在【参数设置】的清单里",IF($K361="","△"&amp;$D361&amp;" 还没填汇率，去【月度汇率】补上就自动算了",IF(ISNUMBER(SEARCH("【待补】",$R361&amp;"")),"△源数据不全（源表缺摘要或用途），请补充",IF(AND($F361="内部转账",$Q361=""),"△内部转账建议在「往来单位」写上对方账户",IF($N361&lt;0,"△这一笔之后该账户余额成负数了，核一下",""))))))))))))</f>
        <v>△这一笔之后该账户余额成负数了，核一下</v>
      </c>
    </row>
    <row r="362" ht="33" spans="1:19">
      <c r="A362" s="114">
        <v>45916</v>
      </c>
      <c r="B362" s="115" t="s">
        <v>72</v>
      </c>
      <c r="C362" s="116" t="str">
        <f>IF($B362="","",IFERROR(INDEX(账户银行,MATCH($B362,账户名,0)),""))</f>
        <v>NBU银行</v>
      </c>
      <c r="D362" s="116" t="str">
        <f>IF($B362="","",IFERROR(INDEX(账户币种,MATCH($B362,账户名,0)),""))</f>
        <v>UZS</v>
      </c>
      <c r="E362" s="117" t="s">
        <v>60</v>
      </c>
      <c r="F362" s="116" t="str">
        <f>IF($E362="","",IFERROR(INDEX(类别属性,MATCH($E362,类别表,0)),""))</f>
        <v>支出</v>
      </c>
      <c r="G362" s="118" t="s">
        <v>379</v>
      </c>
      <c r="H362" s="119"/>
      <c r="I362" s="119">
        <v>300</v>
      </c>
      <c r="J362" s="120"/>
      <c r="K362" s="125">
        <f>IF(OR($A362="",$B362=""),"",IF($J362&lt;&gt;"",$J362,IF($D362=本位币,1,IFERROR(LOOKUP(2,1/((汇率月份&lt;=$A362)*(INDEX(记账汇率区,0,MATCH($D362,汇率币种头,0))&lt;&gt;"")),INDEX(记账汇率区,0,MATCH($D362,汇率币种头,0))),""))))</f>
        <v>1</v>
      </c>
      <c r="L362" s="123">
        <f t="shared" si="10"/>
        <v>-300</v>
      </c>
      <c r="M362" s="123">
        <f t="shared" si="11"/>
        <v>-300</v>
      </c>
      <c r="N362" s="123">
        <f>IF($B362="","",ROUND(SUMIF(账户名,$B362,账户期初)+SUMIFS($L$6:L362,$B$6:B362,$B362),2))</f>
        <v>-9609007.13</v>
      </c>
      <c r="O362" s="123">
        <f>IF($B362="","",IFERROR(ROUND(INDEX(账户期初本位,MATCH($B362,账户名,0))+SUMIFS($M$6:M362,$B$6:B362,$B362),2),""))</f>
        <v>-9609007.13</v>
      </c>
      <c r="P362" s="117" t="s">
        <v>43</v>
      </c>
      <c r="Q362" s="115"/>
      <c r="R362" s="115"/>
      <c r="S362" s="124" t="str">
        <f>IF($B362="","",IF(ISNA(MATCH($B362,账户名,0)),"※这个账户不在【参数设置】的账户档案里",IF($A362="","※没填日期，这一笔不会进任何月份的报表",IF(OR($A362&lt;起始月份,$A362&gt;EOMONTH(起始月份,15)),"△不在本账期（"&amp;TEXT(起始月份,"yyyy-mm")&amp;" ~ "&amp;TEXT(EOMONTH(起始月份,15),"yyyy-mm")&amp;"）内，报表里看不到",IF(AND($H362&lt;&gt;"",$I362&lt;&gt;""),"※收入和支出不能同时填",IF(AND(N($H362)=0,N($I362)=0),IF(ISNUMBER(SEARCH("【待补】",$R362&amp;"")),"△源数据不全（源表缺金额），请补充","※收入和支出都没填"),IF($E362="","※没填收支类别，分类报表会漏掉这一笔",IF(ISNA(MATCH($E362,类别表,0)),"※收支类别不在【参数设置】的清单里",IF($K362="","△"&amp;$D362&amp;" 还没填汇率，去【月度汇率】补上就自动算了",IF(ISNUMBER(SEARCH("【待补】",$R362&amp;"")),"△源数据不全（源表缺摘要或用途），请补充",IF(AND($F362="内部转账",$Q362=""),"△内部转账建议在「往来单位」写上对方账户",IF($N362&lt;0,"△这一笔之后该账户余额成负数了，核一下",""))))))))))))</f>
        <v>△这一笔之后该账户余额成负数了，核一下</v>
      </c>
    </row>
    <row r="363" ht="33" spans="1:19">
      <c r="A363" s="114">
        <v>45916</v>
      </c>
      <c r="B363" s="115" t="s">
        <v>72</v>
      </c>
      <c r="C363" s="116" t="str">
        <f>IF($B363="","",IFERROR(INDEX(账户银行,MATCH($B363,账户名,0)),""))</f>
        <v>NBU银行</v>
      </c>
      <c r="D363" s="116" t="str">
        <f>IF($B363="","",IFERROR(INDEX(账户币种,MATCH($B363,账户名,0)),""))</f>
        <v>UZS</v>
      </c>
      <c r="E363" s="117" t="s">
        <v>74</v>
      </c>
      <c r="F363" s="116" t="str">
        <f>IF($E363="","",IFERROR(INDEX(类别属性,MATCH($E363,类别表,0)),""))</f>
        <v>收入</v>
      </c>
      <c r="G363" s="118" t="s">
        <v>401</v>
      </c>
      <c r="H363" s="119">
        <v>172900000</v>
      </c>
      <c r="I363" s="119"/>
      <c r="J363" s="120"/>
      <c r="K363" s="125">
        <f>IF(OR($A363="",$B363=""),"",IF($J363&lt;&gt;"",$J363,IF($D363=本位币,1,IFERROR(LOOKUP(2,1/((汇率月份&lt;=$A363)*(INDEX(记账汇率区,0,MATCH($D363,汇率币种头,0))&lt;&gt;"")),INDEX(记账汇率区,0,MATCH($D363,汇率币种头,0))),""))))</f>
        <v>1</v>
      </c>
      <c r="L363" s="123">
        <f t="shared" si="10"/>
        <v>172900000</v>
      </c>
      <c r="M363" s="123">
        <f t="shared" si="11"/>
        <v>172900000</v>
      </c>
      <c r="N363" s="123">
        <f>IF($B363="","",ROUND(SUMIF(账户名,$B363,账户期初)+SUMIFS($L$6:L363,$B$6:B363,$B363),2))</f>
        <v>163290992.87</v>
      </c>
      <c r="O363" s="123">
        <f>IF($B363="","",IFERROR(ROUND(INDEX(账户期初本位,MATCH($B363,账户名,0))+SUMIFS($M$6:M363,$B$6:B363,$B363),2),""))</f>
        <v>163290992.87</v>
      </c>
      <c r="P363" s="117" t="s">
        <v>76</v>
      </c>
      <c r="Q363" s="115" t="s">
        <v>68</v>
      </c>
      <c r="R363" s="115"/>
      <c r="S363" s="124" t="str">
        <f>IF($B363="","",IF(ISNA(MATCH($B363,账户名,0)),"※这个账户不在【参数设置】的账户档案里",IF($A363="","※没填日期，这一笔不会进任何月份的报表",IF(OR($A363&lt;起始月份,$A363&gt;EOMONTH(起始月份,15)),"△不在本账期（"&amp;TEXT(起始月份,"yyyy-mm")&amp;" ~ "&amp;TEXT(EOMONTH(起始月份,15),"yyyy-mm")&amp;"）内，报表里看不到",IF(AND($H363&lt;&gt;"",$I363&lt;&gt;""),"※收入和支出不能同时填",IF(AND(N($H363)=0,N($I363)=0),IF(ISNUMBER(SEARCH("【待补】",$R363&amp;"")),"△源数据不全（源表缺金额），请补充","※收入和支出都没填"),IF($E363="","※没填收支类别，分类报表会漏掉这一笔",IF(ISNA(MATCH($E363,类别表,0)),"※收支类别不在【参数设置】的清单里",IF($K363="","△"&amp;$D363&amp;" 还没填汇率，去【月度汇率】补上就自动算了",IF(ISNUMBER(SEARCH("【待补】",$R363&amp;"")),"△源数据不全（源表缺摘要或用途），请补充",IF(AND($F363="内部转账",$Q363=""),"△内部转账建议在「往来单位」写上对方账户",IF($N363&lt;0,"△这一笔之后该账户余额成负数了，核一下",""))))))))))))</f>
        <v/>
      </c>
    </row>
    <row r="364" ht="49.5" spans="1:19">
      <c r="A364" s="114">
        <v>45916</v>
      </c>
      <c r="B364" s="115" t="s">
        <v>30</v>
      </c>
      <c r="C364" s="116" t="str">
        <f>IF($B364="","",IFERROR(INDEX(账户银行,MATCH($B364,账户名,0)),""))</f>
        <v>现金</v>
      </c>
      <c r="D364" s="116" t="str">
        <f>IF($B364="","",IFERROR(INDEX(账户币种,MATCH($B364,账户名,0)),""))</f>
        <v>USD</v>
      </c>
      <c r="E364" s="117" t="s">
        <v>41</v>
      </c>
      <c r="F364" s="116" t="str">
        <f>IF($E364="","",IFERROR(INDEX(类别属性,MATCH($E364,类别表,0)),""))</f>
        <v>内部转账</v>
      </c>
      <c r="G364" s="118" t="s">
        <v>402</v>
      </c>
      <c r="H364" s="119"/>
      <c r="I364" s="119">
        <v>10000</v>
      </c>
      <c r="J364" s="120"/>
      <c r="K364" s="125">
        <f>IF(OR($A364="",$B364=""),"",IF($J364&lt;&gt;"",$J364,IF($D364=本位币,1,IFERROR(LOOKUP(2,1/((汇率月份&lt;=$A364)*(INDEX(记账汇率区,0,MATCH($D364,汇率币种头,0))&lt;&gt;"")),INDEX(记账汇率区,0,MATCH($D364,汇率币种头,0))),""))))</f>
        <v>12162.5</v>
      </c>
      <c r="L364" s="123">
        <f t="shared" si="10"/>
        <v>-10000</v>
      </c>
      <c r="M364" s="123">
        <f t="shared" si="11"/>
        <v>-121625000</v>
      </c>
      <c r="N364" s="123">
        <f>IF($B364="","",ROUND(SUMIF(账户名,$B364,账户期初)+SUMIFS($L$6:L364,$B$6:B364,$B364),2))</f>
        <v>7430</v>
      </c>
      <c r="O364" s="123">
        <f>IF($B364="","",IFERROR(ROUND(INDEX(账户期初本位,MATCH($B364,账户名,0))+SUMIFS($M$6:M364,$B$6:B364,$B364),2),""))</f>
        <v>91344875</v>
      </c>
      <c r="P364" s="117" t="s">
        <v>43</v>
      </c>
      <c r="Q364" s="115" t="s">
        <v>68</v>
      </c>
      <c r="R364" s="115"/>
      <c r="S364" s="124" t="str">
        <f>IF($B364="","",IF(ISNA(MATCH($B364,账户名,0)),"※这个账户不在【参数设置】的账户档案里",IF($A364="","※没填日期，这一笔不会进任何月份的报表",IF(OR($A364&lt;起始月份,$A364&gt;EOMONTH(起始月份,15)),"△不在本账期（"&amp;TEXT(起始月份,"yyyy-mm")&amp;" ~ "&amp;TEXT(EOMONTH(起始月份,15),"yyyy-mm")&amp;"）内，报表里看不到",IF(AND($H364&lt;&gt;"",$I364&lt;&gt;""),"※收入和支出不能同时填",IF(AND(N($H364)=0,N($I364)=0),IF(ISNUMBER(SEARCH("【待补】",$R364&amp;"")),"△源数据不全（源表缺金额），请补充","※收入和支出都没填"),IF($E364="","※没填收支类别，分类报表会漏掉这一笔",IF(ISNA(MATCH($E364,类别表,0)),"※收支类别不在【参数设置】的清单里",IF($K364="","△"&amp;$D364&amp;" 还没填汇率，去【月度汇率】补上就自动算了",IF(ISNUMBER(SEARCH("【待补】",$R364&amp;"")),"△源数据不全（源表缺摘要或用途），请补充",IF(AND($F364="内部转账",$Q364=""),"△内部转账建议在「往来单位」写上对方账户",IF($N364&lt;0,"△这一笔之后该账户余额成负数了，核一下",""))))))))))))</f>
        <v/>
      </c>
    </row>
    <row r="365" ht="49.5" spans="1:19">
      <c r="A365" s="114">
        <v>45916</v>
      </c>
      <c r="B365" s="115" t="s">
        <v>34</v>
      </c>
      <c r="C365" s="116" t="str">
        <f>IF($B365="","",IFERROR(INDEX(账户银行,MATCH($B365,账户名,0)),""))</f>
        <v>现金</v>
      </c>
      <c r="D365" s="116" t="str">
        <f>IF($B365="","",IFERROR(INDEX(账户币种,MATCH($B365,账户名,0)),""))</f>
        <v>UZS</v>
      </c>
      <c r="E365" s="117" t="s">
        <v>44</v>
      </c>
      <c r="F365" s="116" t="str">
        <f>IF($E365="","",IFERROR(INDEX(类别属性,MATCH($E365,类别表,0)),""))</f>
        <v>支出</v>
      </c>
      <c r="G365" s="118" t="s">
        <v>403</v>
      </c>
      <c r="H365" s="119"/>
      <c r="I365" s="119">
        <v>390000</v>
      </c>
      <c r="J365" s="120"/>
      <c r="K365" s="125">
        <f>IF(OR($A365="",$B365=""),"",IF($J365&lt;&gt;"",$J365,IF($D365=本位币,1,IFERROR(LOOKUP(2,1/((汇率月份&lt;=$A365)*(INDEX(记账汇率区,0,MATCH($D365,汇率币种头,0))&lt;&gt;"")),INDEX(记账汇率区,0,MATCH($D365,汇率币种头,0))),""))))</f>
        <v>1</v>
      </c>
      <c r="L365" s="123">
        <f t="shared" si="10"/>
        <v>-390000</v>
      </c>
      <c r="M365" s="123">
        <f t="shared" si="11"/>
        <v>-390000</v>
      </c>
      <c r="N365" s="123">
        <f>IF($B365="","",ROUND(SUMIF(账户名,$B365,账户期初)+SUMIFS($L$6:L365,$B$6:B365,$B365),2))</f>
        <v>-225821859.33</v>
      </c>
      <c r="O365" s="123">
        <f>IF($B365="","",IFERROR(ROUND(INDEX(账户期初本位,MATCH($B365,账户名,0))+SUMIFS($M$6:M365,$B$6:B365,$B365),2),""))</f>
        <v>-225821859.33</v>
      </c>
      <c r="P365" s="117" t="s">
        <v>26</v>
      </c>
      <c r="Q365" s="115"/>
      <c r="R365" s="115"/>
      <c r="S365" s="124" t="str">
        <f>IF($B365="","",IF(ISNA(MATCH($B365,账户名,0)),"※这个账户不在【参数设置】的账户档案里",IF($A365="","※没填日期，这一笔不会进任何月份的报表",IF(OR($A365&lt;起始月份,$A365&gt;EOMONTH(起始月份,15)),"△不在本账期（"&amp;TEXT(起始月份,"yyyy-mm")&amp;" ~ "&amp;TEXT(EOMONTH(起始月份,15),"yyyy-mm")&amp;"）内，报表里看不到",IF(AND($H365&lt;&gt;"",$I365&lt;&gt;""),"※收入和支出不能同时填",IF(AND(N($H365)=0,N($I365)=0),IF(ISNUMBER(SEARCH("【待补】",$R365&amp;"")),"△源数据不全（源表缺金额），请补充","※收入和支出都没填"),IF($E365="","※没填收支类别，分类报表会漏掉这一笔",IF(ISNA(MATCH($E365,类别表,0)),"※收支类别不在【参数设置】的清单里",IF($K365="","△"&amp;$D365&amp;" 还没填汇率，去【月度汇率】补上就自动算了",IF(ISNUMBER(SEARCH("【待补】",$R365&amp;"")),"△源数据不全（源表缺摘要或用途），请补充",IF(AND($F365="内部转账",$Q365=""),"△内部转账建议在「往来单位」写上对方账户",IF($N365&lt;0,"△这一笔之后该账户余额成负数了，核一下",""))))))))))))</f>
        <v>△这一笔之后该账户余额成负数了，核一下</v>
      </c>
    </row>
    <row r="366" ht="16.5" spans="1:19">
      <c r="A366" s="114">
        <v>45916</v>
      </c>
      <c r="B366" s="115" t="s">
        <v>34</v>
      </c>
      <c r="C366" s="116" t="str">
        <f>IF($B366="","",IFERROR(INDEX(账户银行,MATCH($B366,账户名,0)),""))</f>
        <v>现金</v>
      </c>
      <c r="D366" s="116" t="str">
        <f>IF($B366="","",IFERROR(INDEX(账户币种,MATCH($B366,账户名,0)),""))</f>
        <v>UZS</v>
      </c>
      <c r="E366" s="117" t="s">
        <v>41</v>
      </c>
      <c r="F366" s="116" t="str">
        <f>IF($E366="","",IFERROR(INDEX(类别属性,MATCH($E366,类别表,0)),""))</f>
        <v>内部转账</v>
      </c>
      <c r="G366" s="118" t="s">
        <v>404</v>
      </c>
      <c r="H366" s="119">
        <v>122900000</v>
      </c>
      <c r="I366" s="119"/>
      <c r="J366" s="120"/>
      <c r="K366" s="125">
        <f>IF(OR($A366="",$B366=""),"",IF($J366&lt;&gt;"",$J366,IF($D366=本位币,1,IFERROR(LOOKUP(2,1/((汇率月份&lt;=$A366)*(INDEX(记账汇率区,0,MATCH($D366,汇率币种头,0))&lt;&gt;"")),INDEX(记账汇率区,0,MATCH($D366,汇率币种头,0))),""))))</f>
        <v>1</v>
      </c>
      <c r="L366" s="123">
        <f t="shared" si="10"/>
        <v>122900000</v>
      </c>
      <c r="M366" s="123">
        <f t="shared" si="11"/>
        <v>122900000</v>
      </c>
      <c r="N366" s="123">
        <f>IF($B366="","",ROUND(SUMIF(账户名,$B366,账户期初)+SUMIFS($L$6:L366,$B$6:B366,$B366),2))</f>
        <v>-102921859.33</v>
      </c>
      <c r="O366" s="123">
        <f>IF($B366="","",IFERROR(ROUND(INDEX(账户期初本位,MATCH($B366,账户名,0))+SUMIFS($M$6:M366,$B$6:B366,$B366),2),""))</f>
        <v>-102921859.33</v>
      </c>
      <c r="P366" s="117" t="s">
        <v>43</v>
      </c>
      <c r="Q366" s="115"/>
      <c r="R366" s="115"/>
      <c r="S366" s="124" t="str">
        <f>IF($B366="","",IF(ISNA(MATCH($B366,账户名,0)),"※这个账户不在【参数设置】的账户档案里",IF($A366="","※没填日期，这一笔不会进任何月份的报表",IF(OR($A366&lt;起始月份,$A366&gt;EOMONTH(起始月份,15)),"△不在本账期（"&amp;TEXT(起始月份,"yyyy-mm")&amp;" ~ "&amp;TEXT(EOMONTH(起始月份,15),"yyyy-mm")&amp;"）内，报表里看不到",IF(AND($H366&lt;&gt;"",$I366&lt;&gt;""),"※收入和支出不能同时填",IF(AND(N($H366)=0,N($I366)=0),IF(ISNUMBER(SEARCH("【待补】",$R366&amp;"")),"△源数据不全（源表缺金额），请补充","※收入和支出都没填"),IF($E366="","※没填收支类别，分类报表会漏掉这一笔",IF(ISNA(MATCH($E366,类别表,0)),"※收支类别不在【参数设置】的清单里",IF($K366="","△"&amp;$D366&amp;" 还没填汇率，去【月度汇率】补上就自动算了",IF(ISNUMBER(SEARCH("【待补】",$R366&amp;"")),"△源数据不全（源表缺摘要或用途），请补充",IF(AND($F366="内部转账",$Q366=""),"△内部转账建议在「往来单位」写上对方账户",IF($N366&lt;0,"△这一笔之后该账户余额成负数了，核一下",""))))))))))))</f>
        <v>△内部转账建议在「往来单位」写上对方账户</v>
      </c>
    </row>
    <row r="367" ht="33" spans="1:19">
      <c r="A367" s="114">
        <v>45916</v>
      </c>
      <c r="B367" s="115" t="s">
        <v>34</v>
      </c>
      <c r="C367" s="116" t="str">
        <f>IF($B367="","",IFERROR(INDEX(账户银行,MATCH($B367,账户名,0)),""))</f>
        <v>现金</v>
      </c>
      <c r="D367" s="116" t="str">
        <f>IF($B367="","",IFERROR(INDEX(账户币种,MATCH($B367,账户名,0)),""))</f>
        <v>UZS</v>
      </c>
      <c r="E367" s="117" t="s">
        <v>24</v>
      </c>
      <c r="F367" s="116" t="str">
        <f>IF($E367="","",IFERROR(INDEX(类别属性,MATCH($E367,类别表,0)),""))</f>
        <v>支出</v>
      </c>
      <c r="G367" s="118" t="s">
        <v>405</v>
      </c>
      <c r="H367" s="119"/>
      <c r="I367" s="119">
        <v>150000</v>
      </c>
      <c r="J367" s="120"/>
      <c r="K367" s="125">
        <f>IF(OR($A367="",$B367=""),"",IF($J367&lt;&gt;"",$J367,IF($D367=本位币,1,IFERROR(LOOKUP(2,1/((汇率月份&lt;=$A367)*(INDEX(记账汇率区,0,MATCH($D367,汇率币种头,0))&lt;&gt;"")),INDEX(记账汇率区,0,MATCH($D367,汇率币种头,0))),""))))</f>
        <v>1</v>
      </c>
      <c r="L367" s="123">
        <f t="shared" si="10"/>
        <v>-150000</v>
      </c>
      <c r="M367" s="123">
        <f t="shared" si="11"/>
        <v>-150000</v>
      </c>
      <c r="N367" s="123">
        <f>IF($B367="","",ROUND(SUMIF(账户名,$B367,账户期初)+SUMIFS($L$6:L367,$B$6:B367,$B367),2))</f>
        <v>-103071859.33</v>
      </c>
      <c r="O367" s="123">
        <f>IF($B367="","",IFERROR(ROUND(INDEX(账户期初本位,MATCH($B367,账户名,0))+SUMIFS($M$6:M367,$B$6:B367,$B367),2),""))</f>
        <v>-103071859.33</v>
      </c>
      <c r="P367" s="117" t="s">
        <v>26</v>
      </c>
      <c r="Q367" s="115"/>
      <c r="R367" s="115"/>
      <c r="S367" s="124" t="str">
        <f>IF($B367="","",IF(ISNA(MATCH($B367,账户名,0)),"※这个账户不在【参数设置】的账户档案里",IF($A367="","※没填日期，这一笔不会进任何月份的报表",IF(OR($A367&lt;起始月份,$A367&gt;EOMONTH(起始月份,15)),"△不在本账期（"&amp;TEXT(起始月份,"yyyy-mm")&amp;" ~ "&amp;TEXT(EOMONTH(起始月份,15),"yyyy-mm")&amp;"）内，报表里看不到",IF(AND($H367&lt;&gt;"",$I367&lt;&gt;""),"※收入和支出不能同时填",IF(AND(N($H367)=0,N($I367)=0),IF(ISNUMBER(SEARCH("【待补】",$R367&amp;"")),"△源数据不全（源表缺金额），请补充","※收入和支出都没填"),IF($E367="","※没填收支类别，分类报表会漏掉这一笔",IF(ISNA(MATCH($E367,类别表,0)),"※收支类别不在【参数设置】的清单里",IF($K367="","△"&amp;$D367&amp;" 还没填汇率，去【月度汇率】补上就自动算了",IF(ISNUMBER(SEARCH("【待补】",$R367&amp;"")),"△源数据不全（源表缺摘要或用途），请补充",IF(AND($F367="内部转账",$Q367=""),"△内部转账建议在「往来单位」写上对方账户",IF($N367&lt;0,"△这一笔之后该账户余额成负数了，核一下",""))))))))))))</f>
        <v>△这一笔之后该账户余额成负数了，核一下</v>
      </c>
    </row>
    <row r="368" ht="33" spans="1:19">
      <c r="A368" s="114">
        <v>45916</v>
      </c>
      <c r="B368" s="115" t="s">
        <v>34</v>
      </c>
      <c r="C368" s="116" t="str">
        <f>IF($B368="","",IFERROR(INDEX(账户银行,MATCH($B368,账户名,0)),""))</f>
        <v>现金</v>
      </c>
      <c r="D368" s="116" t="str">
        <f>IF($B368="","",IFERROR(INDEX(账户币种,MATCH($B368,账户名,0)),""))</f>
        <v>UZS</v>
      </c>
      <c r="E368" s="117" t="s">
        <v>62</v>
      </c>
      <c r="F368" s="116" t="str">
        <f>IF($E368="","",IFERROR(INDEX(类别属性,MATCH($E368,类别表,0)),""))</f>
        <v>支出</v>
      </c>
      <c r="G368" s="118" t="s">
        <v>406</v>
      </c>
      <c r="H368" s="119"/>
      <c r="I368" s="119">
        <v>600000</v>
      </c>
      <c r="J368" s="120"/>
      <c r="K368" s="125">
        <f>IF(OR($A368="",$B368=""),"",IF($J368&lt;&gt;"",$J368,IF($D368=本位币,1,IFERROR(LOOKUP(2,1/((汇率月份&lt;=$A368)*(INDEX(记账汇率区,0,MATCH($D368,汇率币种头,0))&lt;&gt;"")),INDEX(记账汇率区,0,MATCH($D368,汇率币种头,0))),""))))</f>
        <v>1</v>
      </c>
      <c r="L368" s="123">
        <f t="shared" si="10"/>
        <v>-600000</v>
      </c>
      <c r="M368" s="123">
        <f t="shared" si="11"/>
        <v>-600000</v>
      </c>
      <c r="N368" s="123">
        <f>IF($B368="","",ROUND(SUMIF(账户名,$B368,账户期初)+SUMIFS($L$6:L368,$B$6:B368,$B368),2))</f>
        <v>-103671859.33</v>
      </c>
      <c r="O368" s="123">
        <f>IF($B368="","",IFERROR(ROUND(INDEX(账户期初本位,MATCH($B368,账户名,0))+SUMIFS($M$6:M368,$B$6:B368,$B368),2),""))</f>
        <v>-103671859.33</v>
      </c>
      <c r="P368" s="117" t="s">
        <v>26</v>
      </c>
      <c r="Q368" s="115"/>
      <c r="R368" s="115"/>
      <c r="S368" s="124" t="str">
        <f>IF($B368="","",IF(ISNA(MATCH($B368,账户名,0)),"※这个账户不在【参数设置】的账户档案里",IF($A368="","※没填日期，这一笔不会进任何月份的报表",IF(OR($A368&lt;起始月份,$A368&gt;EOMONTH(起始月份,15)),"△不在本账期（"&amp;TEXT(起始月份,"yyyy-mm")&amp;" ~ "&amp;TEXT(EOMONTH(起始月份,15),"yyyy-mm")&amp;"）内，报表里看不到",IF(AND($H368&lt;&gt;"",$I368&lt;&gt;""),"※收入和支出不能同时填",IF(AND(N($H368)=0,N($I368)=0),IF(ISNUMBER(SEARCH("【待补】",$R368&amp;"")),"△源数据不全（源表缺金额），请补充","※收入和支出都没填"),IF($E368="","※没填收支类别，分类报表会漏掉这一笔",IF(ISNA(MATCH($E368,类别表,0)),"※收支类别不在【参数设置】的清单里",IF($K368="","△"&amp;$D368&amp;" 还没填汇率，去【月度汇率】补上就自动算了",IF(ISNUMBER(SEARCH("【待补】",$R368&amp;"")),"△源数据不全（源表缺摘要或用途），请补充",IF(AND($F368="内部转账",$Q368=""),"△内部转账建议在「往来单位」写上对方账户",IF($N368&lt;0,"△这一笔之后该账户余额成负数了，核一下",""))))))))))))</f>
        <v>△这一笔之后该账户余额成负数了，核一下</v>
      </c>
    </row>
    <row r="369" ht="33" spans="1:19">
      <c r="A369" s="114">
        <v>45916</v>
      </c>
      <c r="B369" s="115" t="s">
        <v>34</v>
      </c>
      <c r="C369" s="116" t="str">
        <f>IF($B369="","",IFERROR(INDEX(账户银行,MATCH($B369,账户名,0)),""))</f>
        <v>现金</v>
      </c>
      <c r="D369" s="116" t="str">
        <f>IF($B369="","",IFERROR(INDEX(账户币种,MATCH($B369,账户名,0)),""))</f>
        <v>UZS</v>
      </c>
      <c r="E369" s="117" t="s">
        <v>41</v>
      </c>
      <c r="F369" s="116" t="str">
        <f>IF($E369="","",IFERROR(INDEX(类别属性,MATCH($E369,类别表,0)),""))</f>
        <v>内部转账</v>
      </c>
      <c r="G369" s="118" t="s">
        <v>407</v>
      </c>
      <c r="H369" s="119"/>
      <c r="I369" s="119">
        <v>1700000</v>
      </c>
      <c r="J369" s="120"/>
      <c r="K369" s="125">
        <f>IF(OR($A369="",$B369=""),"",IF($J369&lt;&gt;"",$J369,IF($D369=本位币,1,IFERROR(LOOKUP(2,1/((汇率月份&lt;=$A369)*(INDEX(记账汇率区,0,MATCH($D369,汇率币种头,0))&lt;&gt;"")),INDEX(记账汇率区,0,MATCH($D369,汇率币种头,0))),""))))</f>
        <v>1</v>
      </c>
      <c r="L369" s="123">
        <f t="shared" si="10"/>
        <v>-1700000</v>
      </c>
      <c r="M369" s="123">
        <f t="shared" si="11"/>
        <v>-1700000</v>
      </c>
      <c r="N369" s="123">
        <f>IF($B369="","",ROUND(SUMIF(账户名,$B369,账户期初)+SUMIFS($L$6:L369,$B$6:B369,$B369),2))</f>
        <v>-105371859.33</v>
      </c>
      <c r="O369" s="123">
        <f>IF($B369="","",IFERROR(ROUND(INDEX(账户期初本位,MATCH($B369,账户名,0))+SUMIFS($M$6:M369,$B$6:B369,$B369),2),""))</f>
        <v>-105371859.33</v>
      </c>
      <c r="P369" s="117" t="s">
        <v>43</v>
      </c>
      <c r="Q369" s="115" t="s">
        <v>129</v>
      </c>
      <c r="R369" s="115"/>
      <c r="S369" s="124" t="str">
        <f>IF($B369="","",IF(ISNA(MATCH($B369,账户名,0)),"※这个账户不在【参数设置】的账户档案里",IF($A369="","※没填日期，这一笔不会进任何月份的报表",IF(OR($A369&lt;起始月份,$A369&gt;EOMONTH(起始月份,15)),"△不在本账期（"&amp;TEXT(起始月份,"yyyy-mm")&amp;" ~ "&amp;TEXT(EOMONTH(起始月份,15),"yyyy-mm")&amp;"）内，报表里看不到",IF(AND($H369&lt;&gt;"",$I369&lt;&gt;""),"※收入和支出不能同时填",IF(AND(N($H369)=0,N($I369)=0),IF(ISNUMBER(SEARCH("【待补】",$R369&amp;"")),"△源数据不全（源表缺金额），请补充","※收入和支出都没填"),IF($E369="","※没填收支类别，分类报表会漏掉这一笔",IF(ISNA(MATCH($E369,类别表,0)),"※收支类别不在【参数设置】的清单里",IF($K369="","△"&amp;$D369&amp;" 还没填汇率，去【月度汇率】补上就自动算了",IF(ISNUMBER(SEARCH("【待补】",$R369&amp;"")),"△源数据不全（源表缺摘要或用途），请补充",IF(AND($F369="内部转账",$Q369=""),"△内部转账建议在「往来单位」写上对方账户",IF($N369&lt;0,"△这一笔之后该账户余额成负数了，核一下",""))))))))))))</f>
        <v>△这一笔之后该账户余额成负数了，核一下</v>
      </c>
    </row>
    <row r="370" ht="33" spans="1:19">
      <c r="A370" s="114">
        <v>45916</v>
      </c>
      <c r="B370" s="115" t="s">
        <v>34</v>
      </c>
      <c r="C370" s="116" t="str">
        <f>IF($B370="","",IFERROR(INDEX(账户银行,MATCH($B370,账户名,0)),""))</f>
        <v>现金</v>
      </c>
      <c r="D370" s="116" t="str">
        <f>IF($B370="","",IFERROR(INDEX(账户币种,MATCH($B370,账户名,0)),""))</f>
        <v>UZS</v>
      </c>
      <c r="E370" s="117" t="s">
        <v>21</v>
      </c>
      <c r="F370" s="116" t="str">
        <f>IF($E370="","",IFERROR(INDEX(类别属性,MATCH($E370,类别表,0)),""))</f>
        <v>支出</v>
      </c>
      <c r="G370" s="118" t="s">
        <v>408</v>
      </c>
      <c r="H370" s="119"/>
      <c r="I370" s="119">
        <v>4500000</v>
      </c>
      <c r="J370" s="120"/>
      <c r="K370" s="125">
        <f>IF(OR($A370="",$B370=""),"",IF($J370&lt;&gt;"",$J370,IF($D370=本位币,1,IFERROR(LOOKUP(2,1/((汇率月份&lt;=$A370)*(INDEX(记账汇率区,0,MATCH($D370,汇率币种头,0))&lt;&gt;"")),INDEX(记账汇率区,0,MATCH($D370,汇率币种头,0))),""))))</f>
        <v>1</v>
      </c>
      <c r="L370" s="123">
        <f t="shared" si="10"/>
        <v>-4500000</v>
      </c>
      <c r="M370" s="123">
        <f t="shared" si="11"/>
        <v>-4500000</v>
      </c>
      <c r="N370" s="123">
        <f>IF($B370="","",ROUND(SUMIF(账户名,$B370,账户期初)+SUMIFS($L$6:L370,$B$6:B370,$B370),2))</f>
        <v>-109871859.33</v>
      </c>
      <c r="O370" s="123">
        <f>IF($B370="","",IFERROR(ROUND(INDEX(账户期初本位,MATCH($B370,账户名,0))+SUMIFS($M$6:M370,$B$6:B370,$B370),2),""))</f>
        <v>-109871859.33</v>
      </c>
      <c r="P370" s="117" t="s">
        <v>23</v>
      </c>
      <c r="Q370" s="115"/>
      <c r="R370" s="115"/>
      <c r="S370" s="124" t="str">
        <f>IF($B370="","",IF(ISNA(MATCH($B370,账户名,0)),"※这个账户不在【参数设置】的账户档案里",IF($A370="","※没填日期，这一笔不会进任何月份的报表",IF(OR($A370&lt;起始月份,$A370&gt;EOMONTH(起始月份,15)),"△不在本账期（"&amp;TEXT(起始月份,"yyyy-mm")&amp;" ~ "&amp;TEXT(EOMONTH(起始月份,15),"yyyy-mm")&amp;"）内，报表里看不到",IF(AND($H370&lt;&gt;"",$I370&lt;&gt;""),"※收入和支出不能同时填",IF(AND(N($H370)=0,N($I370)=0),IF(ISNUMBER(SEARCH("【待补】",$R370&amp;"")),"△源数据不全（源表缺金额），请补充","※收入和支出都没填"),IF($E370="","※没填收支类别，分类报表会漏掉这一笔",IF(ISNA(MATCH($E370,类别表,0)),"※收支类别不在【参数设置】的清单里",IF($K370="","△"&amp;$D370&amp;" 还没填汇率，去【月度汇率】补上就自动算了",IF(ISNUMBER(SEARCH("【待补】",$R370&amp;"")),"△源数据不全（源表缺摘要或用途），请补充",IF(AND($F370="内部转账",$Q370=""),"△内部转账建议在「往来单位」写上对方账户",IF($N370&lt;0,"△这一笔之后该账户余额成负数了，核一下",""))))))))))))</f>
        <v>△这一笔之后该账户余额成负数了，核一下</v>
      </c>
    </row>
    <row r="371" ht="16.5" spans="1:19">
      <c r="A371" s="114">
        <v>45916</v>
      </c>
      <c r="B371" s="115" t="s">
        <v>34</v>
      </c>
      <c r="C371" s="116" t="str">
        <f>IF($B371="","",IFERROR(INDEX(账户银行,MATCH($B371,账户名,0)),""))</f>
        <v>现金</v>
      </c>
      <c r="D371" s="116" t="str">
        <f>IF($B371="","",IFERROR(INDEX(账户币种,MATCH($B371,账户名,0)),""))</f>
        <v>UZS</v>
      </c>
      <c r="E371" s="117" t="s">
        <v>84</v>
      </c>
      <c r="F371" s="116" t="str">
        <f>IF($E371="","",IFERROR(INDEX(类别属性,MATCH($E371,类别表,0)),""))</f>
        <v>支出</v>
      </c>
      <c r="G371" s="118" t="s">
        <v>409</v>
      </c>
      <c r="H371" s="119"/>
      <c r="I371" s="119">
        <v>913000</v>
      </c>
      <c r="J371" s="120"/>
      <c r="K371" s="125">
        <f>IF(OR($A371="",$B371=""),"",IF($J371&lt;&gt;"",$J371,IF($D371=本位币,1,IFERROR(LOOKUP(2,1/((汇率月份&lt;=$A371)*(INDEX(记账汇率区,0,MATCH($D371,汇率币种头,0))&lt;&gt;"")),INDEX(记账汇率区,0,MATCH($D371,汇率币种头,0))),""))))</f>
        <v>1</v>
      </c>
      <c r="L371" s="123">
        <f t="shared" si="10"/>
        <v>-913000</v>
      </c>
      <c r="M371" s="123">
        <f t="shared" si="11"/>
        <v>-913000</v>
      </c>
      <c r="N371" s="123">
        <f>IF($B371="","",ROUND(SUMIF(账户名,$B371,账户期初)+SUMIFS($L$6:L371,$B$6:B371,$B371),2))</f>
        <v>-110784859.33</v>
      </c>
      <c r="O371" s="123">
        <f>IF($B371="","",IFERROR(ROUND(INDEX(账户期初本位,MATCH($B371,账户名,0))+SUMIFS($M$6:M371,$B$6:B371,$B371),2),""))</f>
        <v>-110784859.33</v>
      </c>
      <c r="P371" s="117" t="s">
        <v>48</v>
      </c>
      <c r="Q371" s="115"/>
      <c r="R371" s="115"/>
      <c r="S371" s="124" t="str">
        <f>IF($B371="","",IF(ISNA(MATCH($B371,账户名,0)),"※这个账户不在【参数设置】的账户档案里",IF($A371="","※没填日期，这一笔不会进任何月份的报表",IF(OR($A371&lt;起始月份,$A371&gt;EOMONTH(起始月份,15)),"△不在本账期（"&amp;TEXT(起始月份,"yyyy-mm")&amp;" ~ "&amp;TEXT(EOMONTH(起始月份,15),"yyyy-mm")&amp;"）内，报表里看不到",IF(AND($H371&lt;&gt;"",$I371&lt;&gt;""),"※收入和支出不能同时填",IF(AND(N($H371)=0,N($I371)=0),IF(ISNUMBER(SEARCH("【待补】",$R371&amp;"")),"△源数据不全（源表缺金额），请补充","※收入和支出都没填"),IF($E371="","※没填收支类别，分类报表会漏掉这一笔",IF(ISNA(MATCH($E371,类别表,0)),"※收支类别不在【参数设置】的清单里",IF($K371="","△"&amp;$D371&amp;" 还没填汇率，去【月度汇率】补上就自动算了",IF(ISNUMBER(SEARCH("【待补】",$R371&amp;"")),"△源数据不全（源表缺摘要或用途），请补充",IF(AND($F371="内部转账",$Q371=""),"△内部转账建议在「往来单位」写上对方账户",IF($N371&lt;0,"△这一笔之后该账户余额成负数了，核一下",""))))))))))))</f>
        <v>△这一笔之后该账户余额成负数了，核一下</v>
      </c>
    </row>
    <row r="372" ht="16.5" spans="1:19">
      <c r="A372" s="114">
        <v>45916</v>
      </c>
      <c r="B372" s="115" t="s">
        <v>34</v>
      </c>
      <c r="C372" s="116" t="str">
        <f>IF($B372="","",IFERROR(INDEX(账户银行,MATCH($B372,账户名,0)),""))</f>
        <v>现金</v>
      </c>
      <c r="D372" s="116" t="str">
        <f>IF($B372="","",IFERROR(INDEX(账户币种,MATCH($B372,账户名,0)),""))</f>
        <v>UZS</v>
      </c>
      <c r="E372" s="117" t="s">
        <v>77</v>
      </c>
      <c r="F372" s="116" t="str">
        <f>IF($E372="","",IFERROR(INDEX(类别属性,MATCH($E372,类别表,0)),""))</f>
        <v>内部转账</v>
      </c>
      <c r="G372" s="118" t="s">
        <v>410</v>
      </c>
      <c r="H372" s="119"/>
      <c r="I372" s="119">
        <v>172900000</v>
      </c>
      <c r="J372" s="120"/>
      <c r="K372" s="125">
        <f>IF(OR($A372="",$B372=""),"",IF($J372&lt;&gt;"",$J372,IF($D372=本位币,1,IFERROR(LOOKUP(2,1/((汇率月份&lt;=$A372)*(INDEX(记账汇率区,0,MATCH($D372,汇率币种头,0))&lt;&gt;"")),INDEX(记账汇率区,0,MATCH($D372,汇率币种头,0))),""))))</f>
        <v>1</v>
      </c>
      <c r="L372" s="123">
        <f t="shared" si="10"/>
        <v>-172900000</v>
      </c>
      <c r="M372" s="123">
        <f t="shared" si="11"/>
        <v>-172900000</v>
      </c>
      <c r="N372" s="123">
        <f>IF($B372="","",ROUND(SUMIF(账户名,$B372,账户期初)+SUMIFS($L$6:L372,$B$6:B372,$B372),2))</f>
        <v>-283684859.33</v>
      </c>
      <c r="O372" s="123">
        <f>IF($B372="","",IFERROR(ROUND(INDEX(账户期初本位,MATCH($B372,账户名,0))+SUMIFS($M$6:M372,$B$6:B372,$B372),2),""))</f>
        <v>-283684859.33</v>
      </c>
      <c r="P372" s="117" t="s">
        <v>43</v>
      </c>
      <c r="Q372" s="115"/>
      <c r="R372" s="115"/>
      <c r="S372" s="124" t="str">
        <f>IF($B372="","",IF(ISNA(MATCH($B372,账户名,0)),"※这个账户不在【参数设置】的账户档案里",IF($A372="","※没填日期，这一笔不会进任何月份的报表",IF(OR($A372&lt;起始月份,$A372&gt;EOMONTH(起始月份,15)),"△不在本账期（"&amp;TEXT(起始月份,"yyyy-mm")&amp;" ~ "&amp;TEXT(EOMONTH(起始月份,15),"yyyy-mm")&amp;"）内，报表里看不到",IF(AND($H372&lt;&gt;"",$I372&lt;&gt;""),"※收入和支出不能同时填",IF(AND(N($H372)=0,N($I372)=0),IF(ISNUMBER(SEARCH("【待补】",$R372&amp;"")),"△源数据不全（源表缺金额），请补充","※收入和支出都没填"),IF($E372="","※没填收支类别，分类报表会漏掉这一笔",IF(ISNA(MATCH($E372,类别表,0)),"※收支类别不在【参数设置】的清单里",IF($K372="","△"&amp;$D372&amp;" 还没填汇率，去【月度汇率】补上就自动算了",IF(ISNUMBER(SEARCH("【待补】",$R372&amp;"")),"△源数据不全（源表缺摘要或用途），请补充",IF(AND($F372="内部转账",$Q372=""),"△内部转账建议在「往来单位」写上对方账户",IF($N372&lt;0,"△这一笔之后该账户余额成负数了，核一下",""))))))))))))</f>
        <v>△内部转账建议在「往来单位」写上对方账户</v>
      </c>
    </row>
    <row r="373" ht="33" spans="1:19">
      <c r="A373" s="114">
        <v>45916</v>
      </c>
      <c r="B373" s="115" t="s">
        <v>34</v>
      </c>
      <c r="C373" s="116" t="str">
        <f>IF($B373="","",IFERROR(INDEX(账户银行,MATCH($B373,账户名,0)),""))</f>
        <v>现金</v>
      </c>
      <c r="D373" s="116" t="str">
        <f>IF($B373="","",IFERROR(INDEX(账户币种,MATCH($B373,账户名,0)),""))</f>
        <v>UZS</v>
      </c>
      <c r="E373" s="117" t="s">
        <v>54</v>
      </c>
      <c r="F373" s="116" t="str">
        <f>IF($E373="","",IFERROR(INDEX(类别属性,MATCH($E373,类别表,0)),""))</f>
        <v>支出</v>
      </c>
      <c r="G373" s="118" t="s">
        <v>222</v>
      </c>
      <c r="H373" s="119"/>
      <c r="I373" s="119">
        <v>340000</v>
      </c>
      <c r="J373" s="120"/>
      <c r="K373" s="125">
        <f>IF(OR($A373="",$B373=""),"",IF($J373&lt;&gt;"",$J373,IF($D373=本位币,1,IFERROR(LOOKUP(2,1/((汇率月份&lt;=$A373)*(INDEX(记账汇率区,0,MATCH($D373,汇率币种头,0))&lt;&gt;"")),INDEX(记账汇率区,0,MATCH($D373,汇率币种头,0))),""))))</f>
        <v>1</v>
      </c>
      <c r="L373" s="123">
        <f t="shared" si="10"/>
        <v>-340000</v>
      </c>
      <c r="M373" s="123">
        <f t="shared" si="11"/>
        <v>-340000</v>
      </c>
      <c r="N373" s="123">
        <f>IF($B373="","",ROUND(SUMIF(账户名,$B373,账户期初)+SUMIFS($L$6:L373,$B$6:B373,$B373),2))</f>
        <v>-284024859.33</v>
      </c>
      <c r="O373" s="123">
        <f>IF($B373="","",IFERROR(ROUND(INDEX(账户期初本位,MATCH($B373,账户名,0))+SUMIFS($M$6:M373,$B$6:B373,$B373),2),""))</f>
        <v>-284024859.33</v>
      </c>
      <c r="P373" s="117" t="s">
        <v>48</v>
      </c>
      <c r="Q373" s="115"/>
      <c r="R373" s="115"/>
      <c r="S373" s="124" t="str">
        <f>IF($B373="","",IF(ISNA(MATCH($B373,账户名,0)),"※这个账户不在【参数设置】的账户档案里",IF($A373="","※没填日期，这一笔不会进任何月份的报表",IF(OR($A373&lt;起始月份,$A373&gt;EOMONTH(起始月份,15)),"△不在本账期（"&amp;TEXT(起始月份,"yyyy-mm")&amp;" ~ "&amp;TEXT(EOMONTH(起始月份,15),"yyyy-mm")&amp;"）内，报表里看不到",IF(AND($H373&lt;&gt;"",$I373&lt;&gt;""),"※收入和支出不能同时填",IF(AND(N($H373)=0,N($I373)=0),IF(ISNUMBER(SEARCH("【待补】",$R373&amp;"")),"△源数据不全（源表缺金额），请补充","※收入和支出都没填"),IF($E373="","※没填收支类别，分类报表会漏掉这一笔",IF(ISNA(MATCH($E373,类别表,0)),"※收支类别不在【参数设置】的清单里",IF($K373="","△"&amp;$D373&amp;" 还没填汇率，去【月度汇率】补上就自动算了",IF(ISNUMBER(SEARCH("【待补】",$R373&amp;"")),"△源数据不全（源表缺摘要或用途），请补充",IF(AND($F373="内部转账",$Q373=""),"△内部转账建议在「往来单位」写上对方账户",IF($N373&lt;0,"△这一笔之后该账户余额成负数了，核一下",""))))))))))))</f>
        <v>△这一笔之后该账户余额成负数了，核一下</v>
      </c>
    </row>
    <row r="374" ht="33" spans="1:19">
      <c r="A374" s="114">
        <v>45916</v>
      </c>
      <c r="B374" s="115" t="s">
        <v>34</v>
      </c>
      <c r="C374" s="116" t="str">
        <f>IF($B374="","",IFERROR(INDEX(账户银行,MATCH($B374,账户名,0)),""))</f>
        <v>现金</v>
      </c>
      <c r="D374" s="116" t="str">
        <f>IF($B374="","",IFERROR(INDEX(账户币种,MATCH($B374,账户名,0)),""))</f>
        <v>UZS</v>
      </c>
      <c r="E374" s="117" t="s">
        <v>84</v>
      </c>
      <c r="F374" s="116" t="str">
        <f>IF($E374="","",IFERROR(INDEX(类别属性,MATCH($E374,类别表,0)),""))</f>
        <v>支出</v>
      </c>
      <c r="G374" s="118" t="s">
        <v>411</v>
      </c>
      <c r="H374" s="119"/>
      <c r="I374" s="119">
        <v>5200000</v>
      </c>
      <c r="J374" s="120"/>
      <c r="K374" s="125">
        <f>IF(OR($A374="",$B374=""),"",IF($J374&lt;&gt;"",$J374,IF($D374=本位币,1,IFERROR(LOOKUP(2,1/((汇率月份&lt;=$A374)*(INDEX(记账汇率区,0,MATCH($D374,汇率币种头,0))&lt;&gt;"")),INDEX(记账汇率区,0,MATCH($D374,汇率币种头,0))),""))))</f>
        <v>1</v>
      </c>
      <c r="L374" s="123">
        <f t="shared" si="10"/>
        <v>-5200000</v>
      </c>
      <c r="M374" s="123">
        <f t="shared" si="11"/>
        <v>-5200000</v>
      </c>
      <c r="N374" s="123">
        <f>IF($B374="","",ROUND(SUMIF(账户名,$B374,账户期初)+SUMIFS($L$6:L374,$B$6:B374,$B374),2))</f>
        <v>-289224859.33</v>
      </c>
      <c r="O374" s="123">
        <f>IF($B374="","",IFERROR(ROUND(INDEX(账户期初本位,MATCH($B374,账户名,0))+SUMIFS($M$6:M374,$B$6:B374,$B374),2),""))</f>
        <v>-289224859.33</v>
      </c>
      <c r="P374" s="117" t="s">
        <v>48</v>
      </c>
      <c r="Q374" s="115"/>
      <c r="R374" s="115"/>
      <c r="S374" s="124" t="str">
        <f>IF($B374="","",IF(ISNA(MATCH($B374,账户名,0)),"※这个账户不在【参数设置】的账户档案里",IF($A374="","※没填日期，这一笔不会进任何月份的报表",IF(OR($A374&lt;起始月份,$A374&gt;EOMONTH(起始月份,15)),"△不在本账期（"&amp;TEXT(起始月份,"yyyy-mm")&amp;" ~ "&amp;TEXT(EOMONTH(起始月份,15),"yyyy-mm")&amp;"）内，报表里看不到",IF(AND($H374&lt;&gt;"",$I374&lt;&gt;""),"※收入和支出不能同时填",IF(AND(N($H374)=0,N($I374)=0),IF(ISNUMBER(SEARCH("【待补】",$R374&amp;"")),"△源数据不全（源表缺金额），请补充","※收入和支出都没填"),IF($E374="","※没填收支类别，分类报表会漏掉这一笔",IF(ISNA(MATCH($E374,类别表,0)),"※收支类别不在【参数设置】的清单里",IF($K374="","△"&amp;$D374&amp;" 还没填汇率，去【月度汇率】补上就自动算了",IF(ISNUMBER(SEARCH("【待补】",$R374&amp;"")),"△源数据不全（源表缺摘要或用途），请补充",IF(AND($F374="内部转账",$Q374=""),"△内部转账建议在「往来单位」写上对方账户",IF($N374&lt;0,"△这一笔之后该账户余额成负数了，核一下",""))))))))))))</f>
        <v>△这一笔之后该账户余额成负数了，核一下</v>
      </c>
    </row>
    <row r="375" ht="33" spans="1:19">
      <c r="A375" s="114">
        <v>45916</v>
      </c>
      <c r="B375" s="115" t="s">
        <v>34</v>
      </c>
      <c r="C375" s="116" t="str">
        <f>IF($B375="","",IFERROR(INDEX(账户银行,MATCH($B375,账户名,0)),""))</f>
        <v>现金</v>
      </c>
      <c r="D375" s="116" t="str">
        <f>IF($B375="","",IFERROR(INDEX(账户币种,MATCH($B375,账户名,0)),""))</f>
        <v>UZS</v>
      </c>
      <c r="E375" s="117" t="s">
        <v>84</v>
      </c>
      <c r="F375" s="116" t="str">
        <f>IF($E375="","",IFERROR(INDEX(类别属性,MATCH($E375,类别表,0)),""))</f>
        <v>支出</v>
      </c>
      <c r="G375" s="118" t="s">
        <v>412</v>
      </c>
      <c r="H375" s="119"/>
      <c r="I375" s="119">
        <v>100000</v>
      </c>
      <c r="J375" s="120"/>
      <c r="K375" s="125">
        <f>IF(OR($A375="",$B375=""),"",IF($J375&lt;&gt;"",$J375,IF($D375=本位币,1,IFERROR(LOOKUP(2,1/((汇率月份&lt;=$A375)*(INDEX(记账汇率区,0,MATCH($D375,汇率币种头,0))&lt;&gt;"")),INDEX(记账汇率区,0,MATCH($D375,汇率币种头,0))),""))))</f>
        <v>1</v>
      </c>
      <c r="L375" s="123">
        <f t="shared" si="10"/>
        <v>-100000</v>
      </c>
      <c r="M375" s="123">
        <f t="shared" si="11"/>
        <v>-100000</v>
      </c>
      <c r="N375" s="123">
        <f>IF($B375="","",ROUND(SUMIF(账户名,$B375,账户期初)+SUMIFS($L$6:L375,$B$6:B375,$B375),2))</f>
        <v>-289324859.33</v>
      </c>
      <c r="O375" s="123">
        <f>IF($B375="","",IFERROR(ROUND(INDEX(账户期初本位,MATCH($B375,账户名,0))+SUMIFS($M$6:M375,$B$6:B375,$B375),2),""))</f>
        <v>-289324859.33</v>
      </c>
      <c r="P375" s="117" t="s">
        <v>48</v>
      </c>
      <c r="Q375" s="115"/>
      <c r="R375" s="115"/>
      <c r="S375" s="124" t="str">
        <f>IF($B375="","",IF(ISNA(MATCH($B375,账户名,0)),"※这个账户不在【参数设置】的账户档案里",IF($A375="","※没填日期，这一笔不会进任何月份的报表",IF(OR($A375&lt;起始月份,$A375&gt;EOMONTH(起始月份,15)),"△不在本账期（"&amp;TEXT(起始月份,"yyyy-mm")&amp;" ~ "&amp;TEXT(EOMONTH(起始月份,15),"yyyy-mm")&amp;"）内，报表里看不到",IF(AND($H375&lt;&gt;"",$I375&lt;&gt;""),"※收入和支出不能同时填",IF(AND(N($H375)=0,N($I375)=0),IF(ISNUMBER(SEARCH("【待补】",$R375&amp;"")),"△源数据不全（源表缺金额），请补充","※收入和支出都没填"),IF($E375="","※没填收支类别，分类报表会漏掉这一笔",IF(ISNA(MATCH($E375,类别表,0)),"※收支类别不在【参数设置】的清单里",IF($K375="","△"&amp;$D375&amp;" 还没填汇率，去【月度汇率】补上就自动算了",IF(ISNUMBER(SEARCH("【待补】",$R375&amp;"")),"△源数据不全（源表缺摘要或用途），请补充",IF(AND($F375="内部转账",$Q375=""),"△内部转账建议在「往来单位」写上对方账户",IF($N375&lt;0,"△这一笔之后该账户余额成负数了，核一下",""))))))))))))</f>
        <v>△这一笔之后该账户余额成负数了，核一下</v>
      </c>
    </row>
    <row r="376" ht="49.5" spans="1:19">
      <c r="A376" s="114">
        <v>45917</v>
      </c>
      <c r="B376" s="115" t="s">
        <v>34</v>
      </c>
      <c r="C376" s="116" t="str">
        <f>IF($B376="","",IFERROR(INDEX(账户银行,MATCH($B376,账户名,0)),""))</f>
        <v>现金</v>
      </c>
      <c r="D376" s="116" t="str">
        <f>IF($B376="","",IFERROR(INDEX(账户币种,MATCH($B376,账户名,0)),""))</f>
        <v>UZS</v>
      </c>
      <c r="E376" s="117" t="s">
        <v>21</v>
      </c>
      <c r="F376" s="116" t="str">
        <f>IF($E376="","",IFERROR(INDEX(类别属性,MATCH($E376,类别表,0)),""))</f>
        <v>支出</v>
      </c>
      <c r="G376" s="118" t="s">
        <v>413</v>
      </c>
      <c r="H376" s="119"/>
      <c r="I376" s="119">
        <v>220000</v>
      </c>
      <c r="J376" s="120"/>
      <c r="K376" s="125">
        <f>IF(OR($A376="",$B376=""),"",IF($J376&lt;&gt;"",$J376,IF($D376=本位币,1,IFERROR(LOOKUP(2,1/((汇率月份&lt;=$A376)*(INDEX(记账汇率区,0,MATCH($D376,汇率币种头,0))&lt;&gt;"")),INDEX(记账汇率区,0,MATCH($D376,汇率币种头,0))),""))))</f>
        <v>1</v>
      </c>
      <c r="L376" s="123">
        <f t="shared" si="10"/>
        <v>-220000</v>
      </c>
      <c r="M376" s="123">
        <f t="shared" si="11"/>
        <v>-220000</v>
      </c>
      <c r="N376" s="123">
        <f>IF($B376="","",ROUND(SUMIF(账户名,$B376,账户期初)+SUMIFS($L$6:L376,$B$6:B376,$B376),2))</f>
        <v>-289544859.33</v>
      </c>
      <c r="O376" s="123">
        <f>IF($B376="","",IFERROR(ROUND(INDEX(账户期初本位,MATCH($B376,账户名,0))+SUMIFS($M$6:M376,$B$6:B376,$B376),2),""))</f>
        <v>-289544859.33</v>
      </c>
      <c r="P376" s="117" t="s">
        <v>23</v>
      </c>
      <c r="Q376" s="115"/>
      <c r="R376" s="115"/>
      <c r="S376" s="124" t="str">
        <f>IF($B376="","",IF(ISNA(MATCH($B376,账户名,0)),"※这个账户不在【参数设置】的账户档案里",IF($A376="","※没填日期，这一笔不会进任何月份的报表",IF(OR($A376&lt;起始月份,$A376&gt;EOMONTH(起始月份,15)),"△不在本账期（"&amp;TEXT(起始月份,"yyyy-mm")&amp;" ~ "&amp;TEXT(EOMONTH(起始月份,15),"yyyy-mm")&amp;"）内，报表里看不到",IF(AND($H376&lt;&gt;"",$I376&lt;&gt;""),"※收入和支出不能同时填",IF(AND(N($H376)=0,N($I376)=0),IF(ISNUMBER(SEARCH("【待补】",$R376&amp;"")),"△源数据不全（源表缺金额），请补充","※收入和支出都没填"),IF($E376="","※没填收支类别，分类报表会漏掉这一笔",IF(ISNA(MATCH($E376,类别表,0)),"※收支类别不在【参数设置】的清单里",IF($K376="","△"&amp;$D376&amp;" 还没填汇率，去【月度汇率】补上就自动算了",IF(ISNUMBER(SEARCH("【待补】",$R376&amp;"")),"△源数据不全（源表缺摘要或用途），请补充",IF(AND($F376="内部转账",$Q376=""),"△内部转账建议在「往来单位」写上对方账户",IF($N376&lt;0,"△这一笔之后该账户余额成负数了，核一下",""))))))))))))</f>
        <v>△这一笔之后该账户余额成负数了，核一下</v>
      </c>
    </row>
    <row r="377" ht="16.5" spans="1:19">
      <c r="A377" s="114">
        <v>45917</v>
      </c>
      <c r="B377" s="115" t="s">
        <v>34</v>
      </c>
      <c r="C377" s="116" t="str">
        <f>IF($B377="","",IFERROR(INDEX(账户银行,MATCH($B377,账户名,0)),""))</f>
        <v>现金</v>
      </c>
      <c r="D377" s="116" t="str">
        <f>IF($B377="","",IFERROR(INDEX(账户币种,MATCH($B377,账户名,0)),""))</f>
        <v>UZS</v>
      </c>
      <c r="E377" s="117" t="s">
        <v>84</v>
      </c>
      <c r="F377" s="116" t="str">
        <f>IF($E377="","",IFERROR(INDEX(类别属性,MATCH($E377,类别表,0)),""))</f>
        <v>支出</v>
      </c>
      <c r="G377" s="118" t="s">
        <v>414</v>
      </c>
      <c r="H377" s="119"/>
      <c r="I377" s="119">
        <v>1500000</v>
      </c>
      <c r="J377" s="120"/>
      <c r="K377" s="125">
        <f>IF(OR($A377="",$B377=""),"",IF($J377&lt;&gt;"",$J377,IF($D377=本位币,1,IFERROR(LOOKUP(2,1/((汇率月份&lt;=$A377)*(INDEX(记账汇率区,0,MATCH($D377,汇率币种头,0))&lt;&gt;"")),INDEX(记账汇率区,0,MATCH($D377,汇率币种头,0))),""))))</f>
        <v>1</v>
      </c>
      <c r="L377" s="123">
        <f t="shared" si="10"/>
        <v>-1500000</v>
      </c>
      <c r="M377" s="123">
        <f t="shared" si="11"/>
        <v>-1500000</v>
      </c>
      <c r="N377" s="123">
        <f>IF($B377="","",ROUND(SUMIF(账户名,$B377,账户期初)+SUMIFS($L$6:L377,$B$6:B377,$B377),2))</f>
        <v>-291044859.33</v>
      </c>
      <c r="O377" s="123">
        <f>IF($B377="","",IFERROR(ROUND(INDEX(账户期初本位,MATCH($B377,账户名,0))+SUMIFS($M$6:M377,$B$6:B377,$B377),2),""))</f>
        <v>-291044859.33</v>
      </c>
      <c r="P377" s="117" t="s">
        <v>48</v>
      </c>
      <c r="Q377" s="115"/>
      <c r="R377" s="115"/>
      <c r="S377" s="124" t="str">
        <f>IF($B377="","",IF(ISNA(MATCH($B377,账户名,0)),"※这个账户不在【参数设置】的账户档案里",IF($A377="","※没填日期，这一笔不会进任何月份的报表",IF(OR($A377&lt;起始月份,$A377&gt;EOMONTH(起始月份,15)),"△不在本账期（"&amp;TEXT(起始月份,"yyyy-mm")&amp;" ~ "&amp;TEXT(EOMONTH(起始月份,15),"yyyy-mm")&amp;"）内，报表里看不到",IF(AND($H377&lt;&gt;"",$I377&lt;&gt;""),"※收入和支出不能同时填",IF(AND(N($H377)=0,N($I377)=0),IF(ISNUMBER(SEARCH("【待补】",$R377&amp;"")),"△源数据不全（源表缺金额），请补充","※收入和支出都没填"),IF($E377="","※没填收支类别，分类报表会漏掉这一笔",IF(ISNA(MATCH($E377,类别表,0)),"※收支类别不在【参数设置】的清单里",IF($K377="","△"&amp;$D377&amp;" 还没填汇率，去【月度汇率】补上就自动算了",IF(ISNUMBER(SEARCH("【待补】",$R377&amp;"")),"△源数据不全（源表缺摘要或用途），请补充",IF(AND($F377="内部转账",$Q377=""),"△内部转账建议在「往来单位」写上对方账户",IF($N377&lt;0,"△这一笔之后该账户余额成负数了，核一下",""))))))))))))</f>
        <v>△这一笔之后该账户余额成负数了，核一下</v>
      </c>
    </row>
    <row r="378" ht="33" spans="1:19">
      <c r="A378" s="114">
        <v>45917</v>
      </c>
      <c r="B378" s="115" t="s">
        <v>34</v>
      </c>
      <c r="C378" s="116" t="str">
        <f>IF($B378="","",IFERROR(INDEX(账户银行,MATCH($B378,账户名,0)),""))</f>
        <v>现金</v>
      </c>
      <c r="D378" s="116" t="str">
        <f>IF($B378="","",IFERROR(INDEX(账户币种,MATCH($B378,账户名,0)),""))</f>
        <v>UZS</v>
      </c>
      <c r="E378" s="117" t="s">
        <v>84</v>
      </c>
      <c r="F378" s="116" t="str">
        <f>IF($E378="","",IFERROR(INDEX(类别属性,MATCH($E378,类别表,0)),""))</f>
        <v>支出</v>
      </c>
      <c r="G378" s="118" t="s">
        <v>415</v>
      </c>
      <c r="H378" s="119"/>
      <c r="I378" s="119">
        <v>3000000</v>
      </c>
      <c r="J378" s="120"/>
      <c r="K378" s="125">
        <f>IF(OR($A378="",$B378=""),"",IF($J378&lt;&gt;"",$J378,IF($D378=本位币,1,IFERROR(LOOKUP(2,1/((汇率月份&lt;=$A378)*(INDEX(记账汇率区,0,MATCH($D378,汇率币种头,0))&lt;&gt;"")),INDEX(记账汇率区,0,MATCH($D378,汇率币种头,0))),""))))</f>
        <v>1</v>
      </c>
      <c r="L378" s="123">
        <f t="shared" si="10"/>
        <v>-3000000</v>
      </c>
      <c r="M378" s="123">
        <f t="shared" si="11"/>
        <v>-3000000</v>
      </c>
      <c r="N378" s="123">
        <f>IF($B378="","",ROUND(SUMIF(账户名,$B378,账户期初)+SUMIFS($L$6:L378,$B$6:B378,$B378),2))</f>
        <v>-294044859.33</v>
      </c>
      <c r="O378" s="123">
        <f>IF($B378="","",IFERROR(ROUND(INDEX(账户期初本位,MATCH($B378,账户名,0))+SUMIFS($M$6:M378,$B$6:B378,$B378),2),""))</f>
        <v>-294044859.33</v>
      </c>
      <c r="P378" s="117" t="s">
        <v>48</v>
      </c>
      <c r="Q378" s="115"/>
      <c r="R378" s="115"/>
      <c r="S378" s="124" t="str">
        <f>IF($B378="","",IF(ISNA(MATCH($B378,账户名,0)),"※这个账户不在【参数设置】的账户档案里",IF($A378="","※没填日期，这一笔不会进任何月份的报表",IF(OR($A378&lt;起始月份,$A378&gt;EOMONTH(起始月份,15)),"△不在本账期（"&amp;TEXT(起始月份,"yyyy-mm")&amp;" ~ "&amp;TEXT(EOMONTH(起始月份,15),"yyyy-mm")&amp;"）内，报表里看不到",IF(AND($H378&lt;&gt;"",$I378&lt;&gt;""),"※收入和支出不能同时填",IF(AND(N($H378)=0,N($I378)=0),IF(ISNUMBER(SEARCH("【待补】",$R378&amp;"")),"△源数据不全（源表缺金额），请补充","※收入和支出都没填"),IF($E378="","※没填收支类别，分类报表会漏掉这一笔",IF(ISNA(MATCH($E378,类别表,0)),"※收支类别不在【参数设置】的清单里",IF($K378="","△"&amp;$D378&amp;" 还没填汇率，去【月度汇率】补上就自动算了",IF(ISNUMBER(SEARCH("【待补】",$R378&amp;"")),"△源数据不全（源表缺摘要或用途），请补充",IF(AND($F378="内部转账",$Q378=""),"△内部转账建议在「往来单位」写上对方账户",IF($N378&lt;0,"△这一笔之后该账户余额成负数了，核一下",""))))))))))))</f>
        <v>△这一笔之后该账户余额成负数了，核一下</v>
      </c>
    </row>
    <row r="379" ht="16.5" spans="1:19">
      <c r="A379" s="114">
        <v>45917</v>
      </c>
      <c r="B379" s="115" t="s">
        <v>34</v>
      </c>
      <c r="C379" s="116" t="str">
        <f>IF($B379="","",IFERROR(INDEX(账户银行,MATCH($B379,账户名,0)),""))</f>
        <v>现金</v>
      </c>
      <c r="D379" s="116" t="str">
        <f>IF($B379="","",IFERROR(INDEX(账户币种,MATCH($B379,账户名,0)),""))</f>
        <v>UZS</v>
      </c>
      <c r="E379" s="117" t="s">
        <v>27</v>
      </c>
      <c r="F379" s="116" t="str">
        <f>IF($E379="","",IFERROR(INDEX(类别属性,MATCH($E379,类别表,0)),""))</f>
        <v>支出</v>
      </c>
      <c r="G379" s="118" t="s">
        <v>416</v>
      </c>
      <c r="H379" s="119"/>
      <c r="I379" s="119">
        <v>257000</v>
      </c>
      <c r="J379" s="120"/>
      <c r="K379" s="125">
        <f>IF(OR($A379="",$B379=""),"",IF($J379&lt;&gt;"",$J379,IF($D379=本位币,1,IFERROR(LOOKUP(2,1/((汇率月份&lt;=$A379)*(INDEX(记账汇率区,0,MATCH($D379,汇率币种头,0))&lt;&gt;"")),INDEX(记账汇率区,0,MATCH($D379,汇率币种头,0))),""))))</f>
        <v>1</v>
      </c>
      <c r="L379" s="123">
        <f t="shared" si="10"/>
        <v>-257000</v>
      </c>
      <c r="M379" s="123">
        <f t="shared" si="11"/>
        <v>-257000</v>
      </c>
      <c r="N379" s="123">
        <f>IF($B379="","",ROUND(SUMIF(账户名,$B379,账户期初)+SUMIFS($L$6:L379,$B$6:B379,$B379),2))</f>
        <v>-294301859.33</v>
      </c>
      <c r="O379" s="123">
        <f>IF($B379="","",IFERROR(ROUND(INDEX(账户期初本位,MATCH($B379,账户名,0))+SUMIFS($M$6:M379,$B$6:B379,$B379),2),""))</f>
        <v>-294301859.33</v>
      </c>
      <c r="P379" s="117" t="s">
        <v>26</v>
      </c>
      <c r="Q379" s="115"/>
      <c r="R379" s="115"/>
      <c r="S379" s="124" t="str">
        <f>IF($B379="","",IF(ISNA(MATCH($B379,账户名,0)),"※这个账户不在【参数设置】的账户档案里",IF($A379="","※没填日期，这一笔不会进任何月份的报表",IF(OR($A379&lt;起始月份,$A379&gt;EOMONTH(起始月份,15)),"△不在本账期（"&amp;TEXT(起始月份,"yyyy-mm")&amp;" ~ "&amp;TEXT(EOMONTH(起始月份,15),"yyyy-mm")&amp;"）内，报表里看不到",IF(AND($H379&lt;&gt;"",$I379&lt;&gt;""),"※收入和支出不能同时填",IF(AND(N($H379)=0,N($I379)=0),IF(ISNUMBER(SEARCH("【待补】",$R379&amp;"")),"△源数据不全（源表缺金额），请补充","※收入和支出都没填"),IF($E379="","※没填收支类别，分类报表会漏掉这一笔",IF(ISNA(MATCH($E379,类别表,0)),"※收支类别不在【参数设置】的清单里",IF($K379="","△"&amp;$D379&amp;" 还没填汇率，去【月度汇率】补上就自动算了",IF(ISNUMBER(SEARCH("【待补】",$R379&amp;"")),"△源数据不全（源表缺摘要或用途），请补充",IF(AND($F379="内部转账",$Q379=""),"△内部转账建议在「往来单位」写上对方账户",IF($N379&lt;0,"△这一笔之后该账户余额成负数了，核一下",""))))))))))))</f>
        <v>△这一笔之后该账户余额成负数了，核一下</v>
      </c>
    </row>
    <row r="380" ht="33" spans="1:19">
      <c r="A380" s="114">
        <v>45917</v>
      </c>
      <c r="B380" s="115" t="s">
        <v>34</v>
      </c>
      <c r="C380" s="116" t="str">
        <f>IF($B380="","",IFERROR(INDEX(账户银行,MATCH($B380,账户名,0)),""))</f>
        <v>现金</v>
      </c>
      <c r="D380" s="116" t="str">
        <f>IF($B380="","",IFERROR(INDEX(账户币种,MATCH($B380,账户名,0)),""))</f>
        <v>UZS</v>
      </c>
      <c r="E380" s="117" t="s">
        <v>54</v>
      </c>
      <c r="F380" s="116" t="str">
        <f>IF($E380="","",IFERROR(INDEX(类别属性,MATCH($E380,类别表,0)),""))</f>
        <v>支出</v>
      </c>
      <c r="G380" s="118" t="s">
        <v>417</v>
      </c>
      <c r="H380" s="119"/>
      <c r="I380" s="119">
        <v>63000</v>
      </c>
      <c r="J380" s="120"/>
      <c r="K380" s="125">
        <f>IF(OR($A380="",$B380=""),"",IF($J380&lt;&gt;"",$J380,IF($D380=本位币,1,IFERROR(LOOKUP(2,1/((汇率月份&lt;=$A380)*(INDEX(记账汇率区,0,MATCH($D380,汇率币种头,0))&lt;&gt;"")),INDEX(记账汇率区,0,MATCH($D380,汇率币种头,0))),""))))</f>
        <v>1</v>
      </c>
      <c r="L380" s="123">
        <f t="shared" si="10"/>
        <v>-63000</v>
      </c>
      <c r="M380" s="123">
        <f t="shared" si="11"/>
        <v>-63000</v>
      </c>
      <c r="N380" s="123">
        <f>IF($B380="","",ROUND(SUMIF(账户名,$B380,账户期初)+SUMIFS($L$6:L380,$B$6:B380,$B380),2))</f>
        <v>-294364859.33</v>
      </c>
      <c r="O380" s="123">
        <f>IF($B380="","",IFERROR(ROUND(INDEX(账户期初本位,MATCH($B380,账户名,0))+SUMIFS($M$6:M380,$B$6:B380,$B380),2),""))</f>
        <v>-294364859.33</v>
      </c>
      <c r="P380" s="117" t="s">
        <v>48</v>
      </c>
      <c r="Q380" s="115"/>
      <c r="R380" s="115"/>
      <c r="S380" s="124" t="str">
        <f>IF($B380="","",IF(ISNA(MATCH($B380,账户名,0)),"※这个账户不在【参数设置】的账户档案里",IF($A380="","※没填日期，这一笔不会进任何月份的报表",IF(OR($A380&lt;起始月份,$A380&gt;EOMONTH(起始月份,15)),"△不在本账期（"&amp;TEXT(起始月份,"yyyy-mm")&amp;" ~ "&amp;TEXT(EOMONTH(起始月份,15),"yyyy-mm")&amp;"）内，报表里看不到",IF(AND($H380&lt;&gt;"",$I380&lt;&gt;""),"※收入和支出不能同时填",IF(AND(N($H380)=0,N($I380)=0),IF(ISNUMBER(SEARCH("【待补】",$R380&amp;"")),"△源数据不全（源表缺金额），请补充","※收入和支出都没填"),IF($E380="","※没填收支类别，分类报表会漏掉这一笔",IF(ISNA(MATCH($E380,类别表,0)),"※收支类别不在【参数设置】的清单里",IF($K380="","△"&amp;$D380&amp;" 还没填汇率，去【月度汇率】补上就自动算了",IF(ISNUMBER(SEARCH("【待补】",$R380&amp;"")),"△源数据不全（源表缺摘要或用途），请补充",IF(AND($F380="内部转账",$Q380=""),"△内部转账建议在「往来单位」写上对方账户",IF($N380&lt;0,"△这一笔之后该账户余额成负数了，核一下",""))))))))))))</f>
        <v>△这一笔之后该账户余额成负数了，核一下</v>
      </c>
    </row>
    <row r="381" ht="33" spans="1:19">
      <c r="A381" s="114">
        <v>45918</v>
      </c>
      <c r="B381" s="115" t="s">
        <v>72</v>
      </c>
      <c r="C381" s="116" t="str">
        <f>IF($B381="","",IFERROR(INDEX(账户银行,MATCH($B381,账户名,0)),""))</f>
        <v>NBU银行</v>
      </c>
      <c r="D381" s="116" t="str">
        <f>IF($B381="","",IFERROR(INDEX(账户币种,MATCH($B381,账户名,0)),""))</f>
        <v>UZS</v>
      </c>
      <c r="E381" s="117" t="s">
        <v>60</v>
      </c>
      <c r="F381" s="116" t="str">
        <f>IF($E381="","",IFERROR(INDEX(类别属性,MATCH($E381,类别表,0)),""))</f>
        <v>支出</v>
      </c>
      <c r="G381" s="118" t="s">
        <v>418</v>
      </c>
      <c r="H381" s="119"/>
      <c r="I381" s="119">
        <v>65</v>
      </c>
      <c r="J381" s="120"/>
      <c r="K381" s="125">
        <f>IF(OR($A381="",$B381=""),"",IF($J381&lt;&gt;"",$J381,IF($D381=本位币,1,IFERROR(LOOKUP(2,1/((汇率月份&lt;=$A381)*(INDEX(记账汇率区,0,MATCH($D381,汇率币种头,0))&lt;&gt;"")),INDEX(记账汇率区,0,MATCH($D381,汇率币种头,0))),""))))</f>
        <v>1</v>
      </c>
      <c r="L381" s="123">
        <f t="shared" si="10"/>
        <v>-65</v>
      </c>
      <c r="M381" s="123">
        <f t="shared" si="11"/>
        <v>-65</v>
      </c>
      <c r="N381" s="123">
        <f>IF($B381="","",ROUND(SUMIF(账户名,$B381,账户期初)+SUMIFS($L$6:L381,$B$6:B381,$B381),2))</f>
        <v>163290927.87</v>
      </c>
      <c r="O381" s="123">
        <f>IF($B381="","",IFERROR(ROUND(INDEX(账户期初本位,MATCH($B381,账户名,0))+SUMIFS($M$6:M381,$B$6:B381,$B381),2),""))</f>
        <v>163290927.87</v>
      </c>
      <c r="P381" s="117" t="s">
        <v>43</v>
      </c>
      <c r="Q381" s="115"/>
      <c r="R381" s="115"/>
      <c r="S381" s="124" t="str">
        <f>IF($B381="","",IF(ISNA(MATCH($B381,账户名,0)),"※这个账户不在【参数设置】的账户档案里",IF($A381="","※没填日期，这一笔不会进任何月份的报表",IF(OR($A381&lt;起始月份,$A381&gt;EOMONTH(起始月份,15)),"△不在本账期（"&amp;TEXT(起始月份,"yyyy-mm")&amp;" ~ "&amp;TEXT(EOMONTH(起始月份,15),"yyyy-mm")&amp;"）内，报表里看不到",IF(AND($H381&lt;&gt;"",$I381&lt;&gt;""),"※收入和支出不能同时填",IF(AND(N($H381)=0,N($I381)=0),IF(ISNUMBER(SEARCH("【待补】",$R381&amp;"")),"△源数据不全（源表缺金额），请补充","※收入和支出都没填"),IF($E381="","※没填收支类别，分类报表会漏掉这一笔",IF(ISNA(MATCH($E381,类别表,0)),"※收支类别不在【参数设置】的清单里",IF($K381="","△"&amp;$D381&amp;" 还没填汇率，去【月度汇率】补上就自动算了",IF(ISNUMBER(SEARCH("【待补】",$R381&amp;"")),"△源数据不全（源表缺摘要或用途），请补充",IF(AND($F381="内部转账",$Q381=""),"△内部转账建议在「往来单位」写上对方账户",IF($N381&lt;0,"△这一笔之后该账户余额成负数了，核一下",""))))))))))))</f>
        <v/>
      </c>
    </row>
    <row r="382" ht="33" spans="1:19">
      <c r="A382" s="114">
        <v>45918</v>
      </c>
      <c r="B382" s="115" t="s">
        <v>72</v>
      </c>
      <c r="C382" s="116" t="str">
        <f>IF($B382="","",IFERROR(INDEX(账户银行,MATCH($B382,账户名,0)),""))</f>
        <v>NBU银行</v>
      </c>
      <c r="D382" s="116" t="str">
        <f>IF($B382="","",IFERROR(INDEX(账户币种,MATCH($B382,账户名,0)),""))</f>
        <v>UZS</v>
      </c>
      <c r="E382" s="117" t="s">
        <v>60</v>
      </c>
      <c r="F382" s="116" t="str">
        <f>IF($E382="","",IFERROR(INDEX(类别属性,MATCH($E382,类别表,0)),""))</f>
        <v>支出</v>
      </c>
      <c r="G382" s="118" t="s">
        <v>379</v>
      </c>
      <c r="H382" s="119"/>
      <c r="I382" s="119">
        <v>300</v>
      </c>
      <c r="J382" s="120"/>
      <c r="K382" s="125">
        <f>IF(OR($A382="",$B382=""),"",IF($J382&lt;&gt;"",$J382,IF($D382=本位币,1,IFERROR(LOOKUP(2,1/((汇率月份&lt;=$A382)*(INDEX(记账汇率区,0,MATCH($D382,汇率币种头,0))&lt;&gt;"")),INDEX(记账汇率区,0,MATCH($D382,汇率币种头,0))),""))))</f>
        <v>1</v>
      </c>
      <c r="L382" s="123">
        <f t="shared" si="10"/>
        <v>-300</v>
      </c>
      <c r="M382" s="123">
        <f t="shared" si="11"/>
        <v>-300</v>
      </c>
      <c r="N382" s="123">
        <f>IF($B382="","",ROUND(SUMIF(账户名,$B382,账户期初)+SUMIFS($L$6:L382,$B$6:B382,$B382),2))</f>
        <v>163290627.87</v>
      </c>
      <c r="O382" s="123">
        <f>IF($B382="","",IFERROR(ROUND(INDEX(账户期初本位,MATCH($B382,账户名,0))+SUMIFS($M$6:M382,$B$6:B382,$B382),2),""))</f>
        <v>163290627.87</v>
      </c>
      <c r="P382" s="117" t="s">
        <v>43</v>
      </c>
      <c r="Q382" s="115"/>
      <c r="R382" s="115"/>
      <c r="S382" s="124" t="str">
        <f>IF($B382="","",IF(ISNA(MATCH($B382,账户名,0)),"※这个账户不在【参数设置】的账户档案里",IF($A382="","※没填日期，这一笔不会进任何月份的报表",IF(OR($A382&lt;起始月份,$A382&gt;EOMONTH(起始月份,15)),"△不在本账期（"&amp;TEXT(起始月份,"yyyy-mm")&amp;" ~ "&amp;TEXT(EOMONTH(起始月份,15),"yyyy-mm")&amp;"）内，报表里看不到",IF(AND($H382&lt;&gt;"",$I382&lt;&gt;""),"※收入和支出不能同时填",IF(AND(N($H382)=0,N($I382)=0),IF(ISNUMBER(SEARCH("【待补】",$R382&amp;"")),"△源数据不全（源表缺金额），请补充","※收入和支出都没填"),IF($E382="","※没填收支类别，分类报表会漏掉这一笔",IF(ISNA(MATCH($E382,类别表,0)),"※收支类别不在【参数设置】的清单里",IF($K382="","△"&amp;$D382&amp;" 还没填汇率，去【月度汇率】补上就自动算了",IF(ISNUMBER(SEARCH("【待补】",$R382&amp;"")),"△源数据不全（源表缺摘要或用途），请补充",IF(AND($F382="内部转账",$Q382=""),"△内部转账建议在「往来单位」写上对方账户",IF($N382&lt;0,"△这一笔之后该账户余额成负数了，核一下",""))))))))))))</f>
        <v/>
      </c>
    </row>
    <row r="383" ht="33" spans="1:19">
      <c r="A383" s="114">
        <v>45918</v>
      </c>
      <c r="B383" s="115" t="s">
        <v>72</v>
      </c>
      <c r="C383" s="116" t="str">
        <f>IF($B383="","",IFERROR(INDEX(账户银行,MATCH($B383,账户名,0)),""))</f>
        <v>NBU银行</v>
      </c>
      <c r="D383" s="116" t="str">
        <f>IF($B383="","",IFERROR(INDEX(账户币种,MATCH($B383,账户名,0)),""))</f>
        <v>UZS</v>
      </c>
      <c r="E383" s="117" t="s">
        <v>95</v>
      </c>
      <c r="F383" s="116" t="str">
        <f>IF($E383="","",IFERROR(INDEX(类别属性,MATCH($E383,类别表,0)),""))</f>
        <v>支出</v>
      </c>
      <c r="G383" s="118" t="s">
        <v>419</v>
      </c>
      <c r="H383" s="119"/>
      <c r="I383" s="119">
        <v>20</v>
      </c>
      <c r="J383" s="120"/>
      <c r="K383" s="125">
        <f>IF(OR($A383="",$B383=""),"",IF($J383&lt;&gt;"",$J383,IF($D383=本位币,1,IFERROR(LOOKUP(2,1/((汇率月份&lt;=$A383)*(INDEX(记账汇率区,0,MATCH($D383,汇率币种头,0))&lt;&gt;"")),INDEX(记账汇率区,0,MATCH($D383,汇率币种头,0))),""))))</f>
        <v>1</v>
      </c>
      <c r="L383" s="123">
        <f t="shared" si="10"/>
        <v>-20</v>
      </c>
      <c r="M383" s="123">
        <f t="shared" si="11"/>
        <v>-20</v>
      </c>
      <c r="N383" s="123">
        <f>IF($B383="","",ROUND(SUMIF(账户名,$B383,账户期初)+SUMIFS($L$6:L383,$B$6:B383,$B383),2))</f>
        <v>163290607.87</v>
      </c>
      <c r="O383" s="123">
        <f>IF($B383="","",IFERROR(ROUND(INDEX(账户期初本位,MATCH($B383,账户名,0))+SUMIFS($M$6:M383,$B$6:B383,$B383),2),""))</f>
        <v>163290607.87</v>
      </c>
      <c r="P383" s="117" t="s">
        <v>97</v>
      </c>
      <c r="Q383" s="115"/>
      <c r="R383" s="115"/>
      <c r="S383" s="124" t="str">
        <f>IF($B383="","",IF(ISNA(MATCH($B383,账户名,0)),"※这个账户不在【参数设置】的账户档案里",IF($A383="","※没填日期，这一笔不会进任何月份的报表",IF(OR($A383&lt;起始月份,$A383&gt;EOMONTH(起始月份,15)),"△不在本账期（"&amp;TEXT(起始月份,"yyyy-mm")&amp;" ~ "&amp;TEXT(EOMONTH(起始月份,15),"yyyy-mm")&amp;"）内，报表里看不到",IF(AND($H383&lt;&gt;"",$I383&lt;&gt;""),"※收入和支出不能同时填",IF(AND(N($H383)=0,N($I383)=0),IF(ISNUMBER(SEARCH("【待补】",$R383&amp;"")),"△源数据不全（源表缺金额），请补充","※收入和支出都没填"),IF($E383="","※没填收支类别，分类报表会漏掉这一笔",IF(ISNA(MATCH($E383,类别表,0)),"※收支类别不在【参数设置】的清单里",IF($K383="","△"&amp;$D383&amp;" 还没填汇率，去【月度汇率】补上就自动算了",IF(ISNUMBER(SEARCH("【待补】",$R383&amp;"")),"△源数据不全（源表缺摘要或用途），请补充",IF(AND($F383="内部转账",$Q383=""),"△内部转账建议在「往来单位」写上对方账户",IF($N383&lt;0,"△这一笔之后该账户余额成负数了，核一下",""))))))))))))</f>
        <v/>
      </c>
    </row>
    <row r="384" ht="33" spans="1:19">
      <c r="A384" s="114">
        <v>45918</v>
      </c>
      <c r="B384" s="115" t="s">
        <v>72</v>
      </c>
      <c r="C384" s="116" t="str">
        <f>IF($B384="","",IFERROR(INDEX(账户银行,MATCH($B384,账户名,0)),""))</f>
        <v>NBU银行</v>
      </c>
      <c r="D384" s="116" t="str">
        <f>IF($B384="","",IFERROR(INDEX(账户币种,MATCH($B384,账户名,0)),""))</f>
        <v>UZS</v>
      </c>
      <c r="E384" s="117" t="s">
        <v>95</v>
      </c>
      <c r="F384" s="116" t="str">
        <f>IF($E384="","",IFERROR(INDEX(类别属性,MATCH($E384,类别表,0)),""))</f>
        <v>支出</v>
      </c>
      <c r="G384" s="118" t="s">
        <v>420</v>
      </c>
      <c r="H384" s="119"/>
      <c r="I384" s="119">
        <v>13000</v>
      </c>
      <c r="J384" s="120"/>
      <c r="K384" s="125">
        <f>IF(OR($A384="",$B384=""),"",IF($J384&lt;&gt;"",$J384,IF($D384=本位币,1,IFERROR(LOOKUP(2,1/((汇率月份&lt;=$A384)*(INDEX(记账汇率区,0,MATCH($D384,汇率币种头,0))&lt;&gt;"")),INDEX(记账汇率区,0,MATCH($D384,汇率币种头,0))),""))))</f>
        <v>1</v>
      </c>
      <c r="L384" s="123">
        <f t="shared" si="10"/>
        <v>-13000</v>
      </c>
      <c r="M384" s="123">
        <f t="shared" si="11"/>
        <v>-13000</v>
      </c>
      <c r="N384" s="123">
        <f>IF($B384="","",ROUND(SUMIF(账户名,$B384,账户期初)+SUMIFS($L$6:L384,$B$6:B384,$B384),2))</f>
        <v>163277607.87</v>
      </c>
      <c r="O384" s="123">
        <f>IF($B384="","",IFERROR(ROUND(INDEX(账户期初本位,MATCH($B384,账户名,0))+SUMIFS($M$6:M384,$B$6:B384,$B384),2),""))</f>
        <v>163277607.87</v>
      </c>
      <c r="P384" s="117" t="s">
        <v>97</v>
      </c>
      <c r="Q384" s="115"/>
      <c r="R384" s="115"/>
      <c r="S384" s="124" t="str">
        <f>IF($B384="","",IF(ISNA(MATCH($B384,账户名,0)),"※这个账户不在【参数设置】的账户档案里",IF($A384="","※没填日期，这一笔不会进任何月份的报表",IF(OR($A384&lt;起始月份,$A384&gt;EOMONTH(起始月份,15)),"△不在本账期（"&amp;TEXT(起始月份,"yyyy-mm")&amp;" ~ "&amp;TEXT(EOMONTH(起始月份,15),"yyyy-mm")&amp;"）内，报表里看不到",IF(AND($H384&lt;&gt;"",$I384&lt;&gt;""),"※收入和支出不能同时填",IF(AND(N($H384)=0,N($I384)=0),IF(ISNUMBER(SEARCH("【待补】",$R384&amp;"")),"△源数据不全（源表缺金额），请补充","※收入和支出都没填"),IF($E384="","※没填收支类别，分类报表会漏掉这一笔",IF(ISNA(MATCH($E384,类别表,0)),"※收支类别不在【参数设置】的清单里",IF($K384="","△"&amp;$D384&amp;" 还没填汇率，去【月度汇率】补上就自动算了",IF(ISNUMBER(SEARCH("【待补】",$R384&amp;"")),"△源数据不全（源表缺摘要或用途），请补充",IF(AND($F384="内部转账",$Q384=""),"△内部转账建议在「往来单位」写上对方账户",IF($N384&lt;0,"△这一笔之后该账户余额成负数了，核一下",""))))))))))))</f>
        <v/>
      </c>
    </row>
    <row r="385" ht="49.5" spans="1:19">
      <c r="A385" s="114">
        <v>45918</v>
      </c>
      <c r="B385" s="115" t="s">
        <v>20</v>
      </c>
      <c r="C385" s="116" t="str">
        <f>IF($B385="","",IFERROR(INDEX(账户银行,MATCH($B385,账户名,0)),""))</f>
        <v>现金</v>
      </c>
      <c r="D385" s="116" t="str">
        <f>IF($B385="","",IFERROR(INDEX(账户币种,MATCH($B385,账户名,0)),""))</f>
        <v>CNY</v>
      </c>
      <c r="E385" s="117" t="s">
        <v>41</v>
      </c>
      <c r="F385" s="116" t="str">
        <f>IF($E385="","",IFERROR(INDEX(类别属性,MATCH($E385,类别表,0)),""))</f>
        <v>内部转账</v>
      </c>
      <c r="G385" s="118" t="s">
        <v>421</v>
      </c>
      <c r="H385" s="119">
        <v>1000</v>
      </c>
      <c r="I385" s="119"/>
      <c r="J385" s="120"/>
      <c r="K385" s="121">
        <f>IF(OR($A385="",$B385=""),"",IF($J385&lt;&gt;"",$J385,IF($D385=本位币,1,IFERROR(LOOKUP(2,1/((汇率月份&lt;=$A385)*(INDEX(记账汇率区,0,MATCH($D385,汇率币种头,0))&lt;&gt;"")),INDEX(记账汇率区,0,MATCH($D385,汇率币种头,0))),""))))</f>
        <v>1700</v>
      </c>
      <c r="L385" s="122">
        <f t="shared" si="10"/>
        <v>1000</v>
      </c>
      <c r="M385" s="123">
        <f t="shared" si="11"/>
        <v>1700000</v>
      </c>
      <c r="N385" s="122">
        <f>IF($B385="","",ROUND(SUMIF(账户名,$B385,账户期初)+SUMIFS($L$6:L385,$B$6:B385,$B385),2))</f>
        <v>1818944</v>
      </c>
      <c r="O385" s="123">
        <f>IF($B385="","",IFERROR(ROUND(INDEX(账户期初本位,MATCH($B385,账户名,0))+SUMIFS($M$6:M385,$B$6:B385,$B385),2),""))</f>
        <v>3019096036</v>
      </c>
      <c r="P385" s="117" t="s">
        <v>43</v>
      </c>
      <c r="Q385" s="115" t="s">
        <v>129</v>
      </c>
      <c r="R385" s="115"/>
      <c r="S385" s="124" t="str">
        <f>IF($B385="","",IF(ISNA(MATCH($B385,账户名,0)),"※这个账户不在【参数设置】的账户档案里",IF($A385="","※没填日期，这一笔不会进任何月份的报表",IF(OR($A385&lt;起始月份,$A385&gt;EOMONTH(起始月份,15)),"△不在本账期（"&amp;TEXT(起始月份,"yyyy-mm")&amp;" ~ "&amp;TEXT(EOMONTH(起始月份,15),"yyyy-mm")&amp;"）内，报表里看不到",IF(AND($H385&lt;&gt;"",$I385&lt;&gt;""),"※收入和支出不能同时填",IF(AND(N($H385)=0,N($I385)=0),IF(ISNUMBER(SEARCH("【待补】",$R385&amp;"")),"△源数据不全（源表缺金额），请补充","※收入和支出都没填"),IF($E385="","※没填收支类别，分类报表会漏掉这一笔",IF(ISNA(MATCH($E385,类别表,0)),"※收支类别不在【参数设置】的清单里",IF($K385="","△"&amp;$D385&amp;" 还没填汇率，去【月度汇率】补上就自动算了",IF(ISNUMBER(SEARCH("【待补】",$R385&amp;"")),"△源数据不全（源表缺摘要或用途），请补充",IF(AND($F385="内部转账",$Q385=""),"△内部转账建议在「往来单位」写上对方账户",IF($N385&lt;0,"△这一笔之后该账户余额成负数了，核一下",""))))))))))))</f>
        <v/>
      </c>
    </row>
    <row r="386" ht="33" spans="1:19">
      <c r="A386" s="114">
        <v>45918</v>
      </c>
      <c r="B386" s="115" t="s">
        <v>30</v>
      </c>
      <c r="C386" s="116" t="str">
        <f>IF($B386="","",IFERROR(INDEX(账户银行,MATCH($B386,账户名,0)),""))</f>
        <v>现金</v>
      </c>
      <c r="D386" s="116" t="str">
        <f>IF($B386="","",IFERROR(INDEX(账户币种,MATCH($B386,账户名,0)),""))</f>
        <v>USD</v>
      </c>
      <c r="E386" s="117" t="s">
        <v>41</v>
      </c>
      <c r="F386" s="116" t="str">
        <f>IF($E386="","",IFERROR(INDEX(类别属性,MATCH($E386,类别表,0)),""))</f>
        <v>内部转账</v>
      </c>
      <c r="G386" s="118" t="s">
        <v>422</v>
      </c>
      <c r="H386" s="119">
        <v>200</v>
      </c>
      <c r="I386" s="119"/>
      <c r="J386" s="120"/>
      <c r="K386" s="125">
        <f>IF(OR($A386="",$B386=""),"",IF($J386&lt;&gt;"",$J386,IF($D386=本位币,1,IFERROR(LOOKUP(2,1/((汇率月份&lt;=$A386)*(INDEX(记账汇率区,0,MATCH($D386,汇率币种头,0))&lt;&gt;"")),INDEX(记账汇率区,0,MATCH($D386,汇率币种头,0))),""))))</f>
        <v>12162.5</v>
      </c>
      <c r="L386" s="123">
        <f t="shared" si="10"/>
        <v>200</v>
      </c>
      <c r="M386" s="123">
        <f t="shared" si="11"/>
        <v>2432500</v>
      </c>
      <c r="N386" s="123">
        <f>IF($B386="","",ROUND(SUMIF(账户名,$B386,账户期初)+SUMIFS($L$6:L386,$B$6:B386,$B386),2))</f>
        <v>7630</v>
      </c>
      <c r="O386" s="123">
        <f>IF($B386="","",IFERROR(ROUND(INDEX(账户期初本位,MATCH($B386,账户名,0))+SUMIFS($M$6:M386,$B$6:B386,$B386),2),""))</f>
        <v>93777375</v>
      </c>
      <c r="P386" s="117" t="s">
        <v>43</v>
      </c>
      <c r="Q386" s="115" t="s">
        <v>129</v>
      </c>
      <c r="R386" s="115"/>
      <c r="S386" s="124" t="str">
        <f>IF($B386="","",IF(ISNA(MATCH($B386,账户名,0)),"※这个账户不在【参数设置】的账户档案里",IF($A386="","※没填日期，这一笔不会进任何月份的报表",IF(OR($A386&lt;起始月份,$A386&gt;EOMONTH(起始月份,15)),"△不在本账期（"&amp;TEXT(起始月份,"yyyy-mm")&amp;" ~ "&amp;TEXT(EOMONTH(起始月份,15),"yyyy-mm")&amp;"）内，报表里看不到",IF(AND($H386&lt;&gt;"",$I386&lt;&gt;""),"※收入和支出不能同时填",IF(AND(N($H386)=0,N($I386)=0),IF(ISNUMBER(SEARCH("【待补】",$R386&amp;"")),"△源数据不全（源表缺金额），请补充","※收入和支出都没填"),IF($E386="","※没填收支类别，分类报表会漏掉这一笔",IF(ISNA(MATCH($E386,类别表,0)),"※收支类别不在【参数设置】的清单里",IF($K386="","△"&amp;$D386&amp;" 还没填汇率，去【月度汇率】补上就自动算了",IF(ISNUMBER(SEARCH("【待补】",$R386&amp;"")),"△源数据不全（源表缺摘要或用途），请补充",IF(AND($F386="内部转账",$Q386=""),"△内部转账建议在「往来单位」写上对方账户",IF($N386&lt;0,"△这一笔之后该账户余额成负数了，核一下",""))))))))))))</f>
        <v/>
      </c>
    </row>
    <row r="387" ht="16.5" spans="1:19">
      <c r="A387" s="114">
        <v>45918</v>
      </c>
      <c r="B387" s="115" t="s">
        <v>34</v>
      </c>
      <c r="C387" s="116" t="str">
        <f>IF($B387="","",IFERROR(INDEX(账户银行,MATCH($B387,账户名,0)),""))</f>
        <v>现金</v>
      </c>
      <c r="D387" s="116" t="str">
        <f>IF($B387="","",IFERROR(INDEX(账户币种,MATCH($B387,账户名,0)),""))</f>
        <v>UZS</v>
      </c>
      <c r="E387" s="117" t="s">
        <v>188</v>
      </c>
      <c r="F387" s="116" t="str">
        <f>IF($E387="","",IFERROR(INDEX(类别属性,MATCH($E387,类别表,0)),""))</f>
        <v>支出</v>
      </c>
      <c r="G387" s="118"/>
      <c r="H387" s="119"/>
      <c r="I387" s="119">
        <v>713500</v>
      </c>
      <c r="J387" s="120"/>
      <c r="K387" s="125">
        <f>IF(OR($A387="",$B387=""),"",IF($J387&lt;&gt;"",$J387,IF($D387=本位币,1,IFERROR(LOOKUP(2,1/((汇率月份&lt;=$A387)*(INDEX(记账汇率区,0,MATCH($D387,汇率币种头,0))&lt;&gt;"")),INDEX(记账汇率区,0,MATCH($D387,汇率币种头,0))),""))))</f>
        <v>1</v>
      </c>
      <c r="L387" s="123">
        <f t="shared" si="10"/>
        <v>-713500</v>
      </c>
      <c r="M387" s="123">
        <f t="shared" si="11"/>
        <v>-713500</v>
      </c>
      <c r="N387" s="123">
        <f>IF($B387="","",ROUND(SUMIF(账户名,$B387,账户期初)+SUMIFS($L$6:L387,$B$6:B387,$B387),2))</f>
        <v>-295078359.33</v>
      </c>
      <c r="O387" s="123">
        <f>IF($B387="","",IFERROR(ROUND(INDEX(账户期初本位,MATCH($B387,账户名,0))+SUMIFS($M$6:M387,$B$6:B387,$B387),2),""))</f>
        <v>-295078359.33</v>
      </c>
      <c r="P387" s="117" t="s">
        <v>26</v>
      </c>
      <c r="Q387" s="115"/>
      <c r="R387" s="115" t="s">
        <v>189</v>
      </c>
      <c r="S387" s="124" t="str">
        <f>IF($B387="","",IF(ISNA(MATCH($B387,账户名,0)),"※这个账户不在【参数设置】的账户档案里",IF($A387="","※没填日期，这一笔不会进任何月份的报表",IF(OR($A387&lt;起始月份,$A387&gt;EOMONTH(起始月份,15)),"△不在本账期（"&amp;TEXT(起始月份,"yyyy-mm")&amp;" ~ "&amp;TEXT(EOMONTH(起始月份,15),"yyyy-mm")&amp;"）内，报表里看不到",IF(AND($H387&lt;&gt;"",$I387&lt;&gt;""),"※收入和支出不能同时填",IF(AND(N($H387)=0,N($I387)=0),IF(ISNUMBER(SEARCH("【待补】",$R387&amp;"")),"△源数据不全（源表缺金额），请补充","※收入和支出都没填"),IF($E387="","※没填收支类别，分类报表会漏掉这一笔",IF(ISNA(MATCH($E387,类别表,0)),"※收支类别不在【参数设置】的清单里",IF($K387="","△"&amp;$D387&amp;" 还没填汇率，去【月度汇率】补上就自动算了",IF(ISNUMBER(SEARCH("【待补】",$R387&amp;"")),"△源数据不全（源表缺摘要或用途），请补充",IF(AND($F387="内部转账",$Q387=""),"△内部转账建议在「往来单位」写上对方账户",IF($N387&lt;0,"△这一笔之后该账户余额成负数了，核一下",""))))))))))))</f>
        <v>△源数据不全（源表缺摘要或用途），请补充</v>
      </c>
    </row>
    <row r="388" ht="33" spans="1:19">
      <c r="A388" s="114">
        <v>45918</v>
      </c>
      <c r="B388" s="115" t="s">
        <v>34</v>
      </c>
      <c r="C388" s="116" t="str">
        <f>IF($B388="","",IFERROR(INDEX(账户银行,MATCH($B388,账户名,0)),""))</f>
        <v>现金</v>
      </c>
      <c r="D388" s="116" t="str">
        <f>IF($B388="","",IFERROR(INDEX(账户币种,MATCH($B388,账户名,0)),""))</f>
        <v>UZS</v>
      </c>
      <c r="E388" s="117" t="s">
        <v>84</v>
      </c>
      <c r="F388" s="116" t="str">
        <f>IF($E388="","",IFERROR(INDEX(类别属性,MATCH($E388,类别表,0)),""))</f>
        <v>支出</v>
      </c>
      <c r="G388" s="118" t="s">
        <v>423</v>
      </c>
      <c r="H388" s="119"/>
      <c r="I388" s="119">
        <v>2250000</v>
      </c>
      <c r="J388" s="120"/>
      <c r="K388" s="125">
        <f>IF(OR($A388="",$B388=""),"",IF($J388&lt;&gt;"",$J388,IF($D388=本位币,1,IFERROR(LOOKUP(2,1/((汇率月份&lt;=$A388)*(INDEX(记账汇率区,0,MATCH($D388,汇率币种头,0))&lt;&gt;"")),INDEX(记账汇率区,0,MATCH($D388,汇率币种头,0))),""))))</f>
        <v>1</v>
      </c>
      <c r="L388" s="123">
        <f t="shared" si="10"/>
        <v>-2250000</v>
      </c>
      <c r="M388" s="123">
        <f t="shared" si="11"/>
        <v>-2250000</v>
      </c>
      <c r="N388" s="123">
        <f>IF($B388="","",ROUND(SUMIF(账户名,$B388,账户期初)+SUMIFS($L$6:L388,$B$6:B388,$B388),2))</f>
        <v>-297328359.33</v>
      </c>
      <c r="O388" s="123">
        <f>IF($B388="","",IFERROR(ROUND(INDEX(账户期初本位,MATCH($B388,账户名,0))+SUMIFS($M$6:M388,$B$6:B388,$B388),2),""))</f>
        <v>-297328359.33</v>
      </c>
      <c r="P388" s="117" t="s">
        <v>48</v>
      </c>
      <c r="Q388" s="115"/>
      <c r="R388" s="115"/>
      <c r="S388" s="124" t="str">
        <f>IF($B388="","",IF(ISNA(MATCH($B388,账户名,0)),"※这个账户不在【参数设置】的账户档案里",IF($A388="","※没填日期，这一笔不会进任何月份的报表",IF(OR($A388&lt;起始月份,$A388&gt;EOMONTH(起始月份,15)),"△不在本账期（"&amp;TEXT(起始月份,"yyyy-mm")&amp;" ~ "&amp;TEXT(EOMONTH(起始月份,15),"yyyy-mm")&amp;"）内，报表里看不到",IF(AND($H388&lt;&gt;"",$I388&lt;&gt;""),"※收入和支出不能同时填",IF(AND(N($H388)=0,N($I388)=0),IF(ISNUMBER(SEARCH("【待补】",$R388&amp;"")),"△源数据不全（源表缺金额），请补充","※收入和支出都没填"),IF($E388="","※没填收支类别，分类报表会漏掉这一笔",IF(ISNA(MATCH($E388,类别表,0)),"※收支类别不在【参数设置】的清单里",IF($K388="","△"&amp;$D388&amp;" 还没填汇率，去【月度汇率】补上就自动算了",IF(ISNUMBER(SEARCH("【待补】",$R388&amp;"")),"△源数据不全（源表缺摘要或用途），请补充",IF(AND($F388="内部转账",$Q388=""),"△内部转账建议在「往来单位」写上对方账户",IF($N388&lt;0,"△这一笔之后该账户余额成负数了，核一下",""))))))))))))</f>
        <v>△这一笔之后该账户余额成负数了，核一下</v>
      </c>
    </row>
    <row r="389" ht="16.5" spans="1:19">
      <c r="A389" s="114">
        <v>45918</v>
      </c>
      <c r="B389" s="115" t="s">
        <v>34</v>
      </c>
      <c r="C389" s="116" t="str">
        <f>IF($B389="","",IFERROR(INDEX(账户银行,MATCH($B389,账户名,0)),""))</f>
        <v>现金</v>
      </c>
      <c r="D389" s="116" t="str">
        <f>IF($B389="","",IFERROR(INDEX(账户币种,MATCH($B389,账户名,0)),""))</f>
        <v>UZS</v>
      </c>
      <c r="E389" s="117" t="s">
        <v>84</v>
      </c>
      <c r="F389" s="116" t="str">
        <f>IF($E389="","",IFERROR(INDEX(类别属性,MATCH($E389,类别表,0)),""))</f>
        <v>支出</v>
      </c>
      <c r="G389" s="118" t="s">
        <v>424</v>
      </c>
      <c r="H389" s="119"/>
      <c r="I389" s="119">
        <v>600000</v>
      </c>
      <c r="J389" s="120"/>
      <c r="K389" s="125">
        <f>IF(OR($A389="",$B389=""),"",IF($J389&lt;&gt;"",$J389,IF($D389=本位币,1,IFERROR(LOOKUP(2,1/((汇率月份&lt;=$A389)*(INDEX(记账汇率区,0,MATCH($D389,汇率币种头,0))&lt;&gt;"")),INDEX(记账汇率区,0,MATCH($D389,汇率币种头,0))),""))))</f>
        <v>1</v>
      </c>
      <c r="L389" s="123">
        <f t="shared" si="10"/>
        <v>-600000</v>
      </c>
      <c r="M389" s="123">
        <f t="shared" si="11"/>
        <v>-600000</v>
      </c>
      <c r="N389" s="123">
        <f>IF($B389="","",ROUND(SUMIF(账户名,$B389,账户期初)+SUMIFS($L$6:L389,$B$6:B389,$B389),2))</f>
        <v>-297928359.33</v>
      </c>
      <c r="O389" s="123">
        <f>IF($B389="","",IFERROR(ROUND(INDEX(账户期初本位,MATCH($B389,账户名,0))+SUMIFS($M$6:M389,$B$6:B389,$B389),2),""))</f>
        <v>-297928359.33</v>
      </c>
      <c r="P389" s="117" t="s">
        <v>48</v>
      </c>
      <c r="Q389" s="115"/>
      <c r="R389" s="115"/>
      <c r="S389" s="124" t="str">
        <f>IF($B389="","",IF(ISNA(MATCH($B389,账户名,0)),"※这个账户不在【参数设置】的账户档案里",IF($A389="","※没填日期，这一笔不会进任何月份的报表",IF(OR($A389&lt;起始月份,$A389&gt;EOMONTH(起始月份,15)),"△不在本账期（"&amp;TEXT(起始月份,"yyyy-mm")&amp;" ~ "&amp;TEXT(EOMONTH(起始月份,15),"yyyy-mm")&amp;"）内，报表里看不到",IF(AND($H389&lt;&gt;"",$I389&lt;&gt;""),"※收入和支出不能同时填",IF(AND(N($H389)=0,N($I389)=0),IF(ISNUMBER(SEARCH("【待补】",$R389&amp;"")),"△源数据不全（源表缺金额），请补充","※收入和支出都没填"),IF($E389="","※没填收支类别，分类报表会漏掉这一笔",IF(ISNA(MATCH($E389,类别表,0)),"※收支类别不在【参数设置】的清单里",IF($K389="","△"&amp;$D389&amp;" 还没填汇率，去【月度汇率】补上就自动算了",IF(ISNUMBER(SEARCH("【待补】",$R389&amp;"")),"△源数据不全（源表缺摘要或用途），请补充",IF(AND($F389="内部转账",$Q389=""),"△内部转账建议在「往来单位」写上对方账户",IF($N389&lt;0,"△这一笔之后该账户余额成负数了，核一下",""))))))))))))</f>
        <v>△这一笔之后该账户余额成负数了，核一下</v>
      </c>
    </row>
    <row r="390" ht="33" spans="1:19">
      <c r="A390" s="114">
        <v>45918</v>
      </c>
      <c r="B390" s="115" t="s">
        <v>34</v>
      </c>
      <c r="C390" s="116" t="str">
        <f>IF($B390="","",IFERROR(INDEX(账户银行,MATCH($B390,账户名,0)),""))</f>
        <v>现金</v>
      </c>
      <c r="D390" s="116" t="str">
        <f>IF($B390="","",IFERROR(INDEX(账户币种,MATCH($B390,账户名,0)),""))</f>
        <v>UZS</v>
      </c>
      <c r="E390" s="117" t="s">
        <v>24</v>
      </c>
      <c r="F390" s="116" t="str">
        <f>IF($E390="","",IFERROR(INDEX(类别属性,MATCH($E390,类别表,0)),""))</f>
        <v>支出</v>
      </c>
      <c r="G390" s="118" t="s">
        <v>425</v>
      </c>
      <c r="H390" s="119"/>
      <c r="I390" s="119">
        <v>160000</v>
      </c>
      <c r="J390" s="120"/>
      <c r="K390" s="125">
        <f>IF(OR($A390="",$B390=""),"",IF($J390&lt;&gt;"",$J390,IF($D390=本位币,1,IFERROR(LOOKUP(2,1/((汇率月份&lt;=$A390)*(INDEX(记账汇率区,0,MATCH($D390,汇率币种头,0))&lt;&gt;"")),INDEX(记账汇率区,0,MATCH($D390,汇率币种头,0))),""))))</f>
        <v>1</v>
      </c>
      <c r="L390" s="123">
        <f t="shared" ref="L390:L453" si="12">IF(AND($H390="",$I390=""),"",ROUND(N($H390)-N($I390),2))</f>
        <v>-160000</v>
      </c>
      <c r="M390" s="123">
        <f t="shared" ref="M390:M453" si="13">IF(OR($L390="",$K390=""),"",ROUND($L390*$K390,2))</f>
        <v>-160000</v>
      </c>
      <c r="N390" s="123">
        <f>IF($B390="","",ROUND(SUMIF(账户名,$B390,账户期初)+SUMIFS($L$6:L390,$B$6:B390,$B390),2))</f>
        <v>-298088359.33</v>
      </c>
      <c r="O390" s="123">
        <f>IF($B390="","",IFERROR(ROUND(INDEX(账户期初本位,MATCH($B390,账户名,0))+SUMIFS($M$6:M390,$B$6:B390,$B390),2),""))</f>
        <v>-298088359.33</v>
      </c>
      <c r="P390" s="117" t="s">
        <v>26</v>
      </c>
      <c r="Q390" s="115"/>
      <c r="R390" s="115"/>
      <c r="S390" s="124" t="str">
        <f>IF($B390="","",IF(ISNA(MATCH($B390,账户名,0)),"※这个账户不在【参数设置】的账户档案里",IF($A390="","※没填日期，这一笔不会进任何月份的报表",IF(OR($A390&lt;起始月份,$A390&gt;EOMONTH(起始月份,15)),"△不在本账期（"&amp;TEXT(起始月份,"yyyy-mm")&amp;" ~ "&amp;TEXT(EOMONTH(起始月份,15),"yyyy-mm")&amp;"）内，报表里看不到",IF(AND($H390&lt;&gt;"",$I390&lt;&gt;""),"※收入和支出不能同时填",IF(AND(N($H390)=0,N($I390)=0),IF(ISNUMBER(SEARCH("【待补】",$R390&amp;"")),"△源数据不全（源表缺金额），请补充","※收入和支出都没填"),IF($E390="","※没填收支类别，分类报表会漏掉这一笔",IF(ISNA(MATCH($E390,类别表,0)),"※收支类别不在【参数设置】的清单里",IF($K390="","△"&amp;$D390&amp;" 还没填汇率，去【月度汇率】补上就自动算了",IF(ISNUMBER(SEARCH("【待补】",$R390&amp;"")),"△源数据不全（源表缺摘要或用途），请补充",IF(AND($F390="内部转账",$Q390=""),"△内部转账建议在「往来单位」写上对方账户",IF($N390&lt;0,"△这一笔之后该账户余额成负数了，核一下",""))))))))))))</f>
        <v>△这一笔之后该账户余额成负数了，核一下</v>
      </c>
    </row>
    <row r="391" ht="33" spans="1:19">
      <c r="A391" s="114">
        <v>45918</v>
      </c>
      <c r="B391" s="115" t="s">
        <v>34</v>
      </c>
      <c r="C391" s="116" t="str">
        <f>IF($B391="","",IFERROR(INDEX(账户银行,MATCH($B391,账户名,0)),""))</f>
        <v>现金</v>
      </c>
      <c r="D391" s="116" t="str">
        <f>IF($B391="","",IFERROR(INDEX(账户币种,MATCH($B391,账户名,0)),""))</f>
        <v>UZS</v>
      </c>
      <c r="E391" s="117" t="s">
        <v>41</v>
      </c>
      <c r="F391" s="116" t="str">
        <f>IF($E391="","",IFERROR(INDEX(类别属性,MATCH($E391,类别表,0)),""))</f>
        <v>内部转账</v>
      </c>
      <c r="G391" s="118" t="s">
        <v>426</v>
      </c>
      <c r="H391" s="119"/>
      <c r="I391" s="119">
        <v>2400000</v>
      </c>
      <c r="J391" s="120"/>
      <c r="K391" s="125">
        <f>IF(OR($A391="",$B391=""),"",IF($J391&lt;&gt;"",$J391,IF($D391=本位币,1,IFERROR(LOOKUP(2,1/((汇率月份&lt;=$A391)*(INDEX(记账汇率区,0,MATCH($D391,汇率币种头,0))&lt;&gt;"")),INDEX(记账汇率区,0,MATCH($D391,汇率币种头,0))),""))))</f>
        <v>1</v>
      </c>
      <c r="L391" s="123">
        <f t="shared" si="12"/>
        <v>-2400000</v>
      </c>
      <c r="M391" s="123">
        <f t="shared" si="13"/>
        <v>-2400000</v>
      </c>
      <c r="N391" s="123">
        <f>IF($B391="","",ROUND(SUMIF(账户名,$B391,账户期初)+SUMIFS($L$6:L391,$B$6:B391,$B391),2))</f>
        <v>-300488359.33</v>
      </c>
      <c r="O391" s="123">
        <f>IF($B391="","",IFERROR(ROUND(INDEX(账户期初本位,MATCH($B391,账户名,0))+SUMIFS($M$6:M391,$B$6:B391,$B391),2),""))</f>
        <v>-300488359.33</v>
      </c>
      <c r="P391" s="117" t="s">
        <v>43</v>
      </c>
      <c r="Q391" s="115" t="s">
        <v>129</v>
      </c>
      <c r="R391" s="115"/>
      <c r="S391" s="124" t="str">
        <f>IF($B391="","",IF(ISNA(MATCH($B391,账户名,0)),"※这个账户不在【参数设置】的账户档案里",IF($A391="","※没填日期，这一笔不会进任何月份的报表",IF(OR($A391&lt;起始月份,$A391&gt;EOMONTH(起始月份,15)),"△不在本账期（"&amp;TEXT(起始月份,"yyyy-mm")&amp;" ~ "&amp;TEXT(EOMONTH(起始月份,15),"yyyy-mm")&amp;"）内，报表里看不到",IF(AND($H391&lt;&gt;"",$I391&lt;&gt;""),"※收入和支出不能同时填",IF(AND(N($H391)=0,N($I391)=0),IF(ISNUMBER(SEARCH("【待补】",$R391&amp;"")),"△源数据不全（源表缺金额），请补充","※收入和支出都没填"),IF($E391="","※没填收支类别，分类报表会漏掉这一笔",IF(ISNA(MATCH($E391,类别表,0)),"※收支类别不在【参数设置】的清单里",IF($K391="","△"&amp;$D391&amp;" 还没填汇率，去【月度汇率】补上就自动算了",IF(ISNUMBER(SEARCH("【待补】",$R391&amp;"")),"△源数据不全（源表缺摘要或用途），请补充",IF(AND($F391="内部转账",$Q391=""),"△内部转账建议在「往来单位」写上对方账户",IF($N391&lt;0,"△这一笔之后该账户余额成负数了，核一下",""))))))))))))</f>
        <v>△这一笔之后该账户余额成负数了，核一下</v>
      </c>
    </row>
    <row r="392" ht="16.5" spans="1:19">
      <c r="A392" s="114">
        <v>45918</v>
      </c>
      <c r="B392" s="115" t="s">
        <v>34</v>
      </c>
      <c r="C392" s="116" t="str">
        <f>IF($B392="","",IFERROR(INDEX(账户银行,MATCH($B392,账户名,0)),""))</f>
        <v>现金</v>
      </c>
      <c r="D392" s="116" t="str">
        <f>IF($B392="","",IFERROR(INDEX(账户币种,MATCH($B392,账户名,0)),""))</f>
        <v>UZS</v>
      </c>
      <c r="E392" s="117" t="s">
        <v>54</v>
      </c>
      <c r="F392" s="116" t="str">
        <f>IF($E392="","",IFERROR(INDEX(类别属性,MATCH($E392,类别表,0)),""))</f>
        <v>支出</v>
      </c>
      <c r="G392" s="118" t="s">
        <v>427</v>
      </c>
      <c r="H392" s="119"/>
      <c r="I392" s="119">
        <v>268000</v>
      </c>
      <c r="J392" s="120"/>
      <c r="K392" s="125">
        <f>IF(OR($A392="",$B392=""),"",IF($J392&lt;&gt;"",$J392,IF($D392=本位币,1,IFERROR(LOOKUP(2,1/((汇率月份&lt;=$A392)*(INDEX(记账汇率区,0,MATCH($D392,汇率币种头,0))&lt;&gt;"")),INDEX(记账汇率区,0,MATCH($D392,汇率币种头,0))),""))))</f>
        <v>1</v>
      </c>
      <c r="L392" s="123">
        <f t="shared" si="12"/>
        <v>-268000</v>
      </c>
      <c r="M392" s="123">
        <f t="shared" si="13"/>
        <v>-268000</v>
      </c>
      <c r="N392" s="123">
        <f>IF($B392="","",ROUND(SUMIF(账户名,$B392,账户期初)+SUMIFS($L$6:L392,$B$6:B392,$B392),2))</f>
        <v>-300756359.33</v>
      </c>
      <c r="O392" s="123">
        <f>IF($B392="","",IFERROR(ROUND(INDEX(账户期初本位,MATCH($B392,账户名,0))+SUMIFS($M$6:M392,$B$6:B392,$B392),2),""))</f>
        <v>-300756359.33</v>
      </c>
      <c r="P392" s="117" t="s">
        <v>48</v>
      </c>
      <c r="Q392" s="115"/>
      <c r="R392" s="115"/>
      <c r="S392" s="124" t="str">
        <f>IF($B392="","",IF(ISNA(MATCH($B392,账户名,0)),"※这个账户不在【参数设置】的账户档案里",IF($A392="","※没填日期，这一笔不会进任何月份的报表",IF(OR($A392&lt;起始月份,$A392&gt;EOMONTH(起始月份,15)),"△不在本账期（"&amp;TEXT(起始月份,"yyyy-mm")&amp;" ~ "&amp;TEXT(EOMONTH(起始月份,15),"yyyy-mm")&amp;"）内，报表里看不到",IF(AND($H392&lt;&gt;"",$I392&lt;&gt;""),"※收入和支出不能同时填",IF(AND(N($H392)=0,N($I392)=0),IF(ISNUMBER(SEARCH("【待补】",$R392&amp;"")),"△源数据不全（源表缺金额），请补充","※收入和支出都没填"),IF($E392="","※没填收支类别，分类报表会漏掉这一笔",IF(ISNA(MATCH($E392,类别表,0)),"※收支类别不在【参数设置】的清单里",IF($K392="","△"&amp;$D392&amp;" 还没填汇率，去【月度汇率】补上就自动算了",IF(ISNUMBER(SEARCH("【待补】",$R392&amp;"")),"△源数据不全（源表缺摘要或用途），请补充",IF(AND($F392="内部转账",$Q392=""),"△内部转账建议在「往来单位」写上对方账户",IF($N392&lt;0,"△这一笔之后该账户余额成负数了，核一下",""))))))))))))</f>
        <v>△这一笔之后该账户余额成负数了，核一下</v>
      </c>
    </row>
    <row r="393" ht="49.5" spans="1:19">
      <c r="A393" s="114">
        <v>45919</v>
      </c>
      <c r="B393" s="115" t="s">
        <v>30</v>
      </c>
      <c r="C393" s="116" t="str">
        <f>IF($B393="","",IFERROR(INDEX(账户银行,MATCH($B393,账户名,0)),""))</f>
        <v>现金</v>
      </c>
      <c r="D393" s="116" t="str">
        <f>IF($B393="","",IFERROR(INDEX(账户币种,MATCH($B393,账户名,0)),""))</f>
        <v>USD</v>
      </c>
      <c r="E393" s="117" t="s">
        <v>41</v>
      </c>
      <c r="F393" s="116" t="str">
        <f>IF($E393="","",IFERROR(INDEX(类别属性,MATCH($E393,类别表,0)),""))</f>
        <v>内部转账</v>
      </c>
      <c r="G393" s="118" t="s">
        <v>428</v>
      </c>
      <c r="H393" s="119"/>
      <c r="I393" s="119">
        <v>10000</v>
      </c>
      <c r="J393" s="120"/>
      <c r="K393" s="125">
        <f>IF(OR($A393="",$B393=""),"",IF($J393&lt;&gt;"",$J393,IF($D393=本位币,1,IFERROR(LOOKUP(2,1/((汇率月份&lt;=$A393)*(INDEX(记账汇率区,0,MATCH($D393,汇率币种头,0))&lt;&gt;"")),INDEX(记账汇率区,0,MATCH($D393,汇率币种头,0))),""))))</f>
        <v>12162.5</v>
      </c>
      <c r="L393" s="123">
        <f t="shared" si="12"/>
        <v>-10000</v>
      </c>
      <c r="M393" s="123">
        <f t="shared" si="13"/>
        <v>-121625000</v>
      </c>
      <c r="N393" s="123">
        <f>IF($B393="","",ROUND(SUMIF(账户名,$B393,账户期初)+SUMIFS($L$6:L393,$B$6:B393,$B393),2))</f>
        <v>-2370</v>
      </c>
      <c r="O393" s="123">
        <f>IF($B393="","",IFERROR(ROUND(INDEX(账户期初本位,MATCH($B393,账户名,0))+SUMIFS($M$6:M393,$B$6:B393,$B393),2),""))</f>
        <v>-27847625</v>
      </c>
      <c r="P393" s="117" t="s">
        <v>43</v>
      </c>
      <c r="Q393" s="115"/>
      <c r="R393" s="115"/>
      <c r="S393" s="124" t="str">
        <f>IF($B393="","",IF(ISNA(MATCH($B393,账户名,0)),"※这个账户不在【参数设置】的账户档案里",IF($A393="","※没填日期，这一笔不会进任何月份的报表",IF(OR($A393&lt;起始月份,$A393&gt;EOMONTH(起始月份,15)),"△不在本账期（"&amp;TEXT(起始月份,"yyyy-mm")&amp;" ~ "&amp;TEXT(EOMONTH(起始月份,15),"yyyy-mm")&amp;"）内，报表里看不到",IF(AND($H393&lt;&gt;"",$I393&lt;&gt;""),"※收入和支出不能同时填",IF(AND(N($H393)=0,N($I393)=0),IF(ISNUMBER(SEARCH("【待补】",$R393&amp;"")),"△源数据不全（源表缺金额），请补充","※收入和支出都没填"),IF($E393="","※没填收支类别，分类报表会漏掉这一笔",IF(ISNA(MATCH($E393,类别表,0)),"※收支类别不在【参数设置】的清单里",IF($K393="","△"&amp;$D393&amp;" 还没填汇率，去【月度汇率】补上就自动算了",IF(ISNUMBER(SEARCH("【待补】",$R393&amp;"")),"△源数据不全（源表缺摘要或用途），请补充",IF(AND($F393="内部转账",$Q393=""),"△内部转账建议在「往来单位」写上对方账户",IF($N393&lt;0,"△这一笔之后该账户余额成负数了，核一下",""))))))))))))</f>
        <v>△内部转账建议在「往来单位」写上对方账户</v>
      </c>
    </row>
    <row r="394" ht="33" spans="1:19">
      <c r="A394" s="114">
        <v>45919</v>
      </c>
      <c r="B394" s="115" t="s">
        <v>34</v>
      </c>
      <c r="C394" s="116" t="str">
        <f>IF($B394="","",IFERROR(INDEX(账户银行,MATCH($B394,账户名,0)),""))</f>
        <v>现金</v>
      </c>
      <c r="D394" s="116" t="str">
        <f>IF($B394="","",IFERROR(INDEX(账户币种,MATCH($B394,账户名,0)),""))</f>
        <v>UZS</v>
      </c>
      <c r="E394" s="117" t="s">
        <v>38</v>
      </c>
      <c r="F394" s="116" t="str">
        <f>IF($E394="","",IFERROR(INDEX(类别属性,MATCH($E394,类别表,0)),""))</f>
        <v>支出</v>
      </c>
      <c r="G394" s="118" t="s">
        <v>429</v>
      </c>
      <c r="H394" s="119"/>
      <c r="I394" s="119">
        <v>145000</v>
      </c>
      <c r="J394" s="120"/>
      <c r="K394" s="125">
        <f>IF(OR($A394="",$B394=""),"",IF($J394&lt;&gt;"",$J394,IF($D394=本位币,1,IFERROR(LOOKUP(2,1/((汇率月份&lt;=$A394)*(INDEX(记账汇率区,0,MATCH($D394,汇率币种头,0))&lt;&gt;"")),INDEX(记账汇率区,0,MATCH($D394,汇率币种头,0))),""))))</f>
        <v>1</v>
      </c>
      <c r="L394" s="123">
        <f t="shared" si="12"/>
        <v>-145000</v>
      </c>
      <c r="M394" s="123">
        <f t="shared" si="13"/>
        <v>-145000</v>
      </c>
      <c r="N394" s="123">
        <f>IF($B394="","",ROUND(SUMIF(账户名,$B394,账户期初)+SUMIFS($L$6:L394,$B$6:B394,$B394),2))</f>
        <v>-300901359.33</v>
      </c>
      <c r="O394" s="123">
        <f>IF($B394="","",IFERROR(ROUND(INDEX(账户期初本位,MATCH($B394,账户名,0))+SUMIFS($M$6:M394,$B$6:B394,$B394),2),""))</f>
        <v>-300901359.33</v>
      </c>
      <c r="P394" s="117" t="s">
        <v>26</v>
      </c>
      <c r="Q394" s="115"/>
      <c r="R394" s="115"/>
      <c r="S394" s="124" t="str">
        <f>IF($B394="","",IF(ISNA(MATCH($B394,账户名,0)),"※这个账户不在【参数设置】的账户档案里",IF($A394="","※没填日期，这一笔不会进任何月份的报表",IF(OR($A394&lt;起始月份,$A394&gt;EOMONTH(起始月份,15)),"△不在本账期（"&amp;TEXT(起始月份,"yyyy-mm")&amp;" ~ "&amp;TEXT(EOMONTH(起始月份,15),"yyyy-mm")&amp;"）内，报表里看不到",IF(AND($H394&lt;&gt;"",$I394&lt;&gt;""),"※收入和支出不能同时填",IF(AND(N($H394)=0,N($I394)=0),IF(ISNUMBER(SEARCH("【待补】",$R394&amp;"")),"△源数据不全（源表缺金额），请补充","※收入和支出都没填"),IF($E394="","※没填收支类别，分类报表会漏掉这一笔",IF(ISNA(MATCH($E394,类别表,0)),"※收支类别不在【参数设置】的清单里",IF($K394="","△"&amp;$D394&amp;" 还没填汇率，去【月度汇率】补上就自动算了",IF(ISNUMBER(SEARCH("【待补】",$R394&amp;"")),"△源数据不全（源表缺摘要或用途），请补充",IF(AND($F394="内部转账",$Q394=""),"△内部转账建议在「往来单位」写上对方账户",IF($N394&lt;0,"△这一笔之后该账户余额成负数了，核一下",""))))))))))))</f>
        <v>△这一笔之后该账户余额成负数了，核一下</v>
      </c>
    </row>
    <row r="395" ht="33" spans="1:19">
      <c r="A395" s="114">
        <v>45919</v>
      </c>
      <c r="B395" s="115" t="s">
        <v>34</v>
      </c>
      <c r="C395" s="116" t="str">
        <f>IF($B395="","",IFERROR(INDEX(账户银行,MATCH($B395,账户名,0)),""))</f>
        <v>现金</v>
      </c>
      <c r="D395" s="116" t="str">
        <f>IF($B395="","",IFERROR(INDEX(账户币种,MATCH($B395,账户名,0)),""))</f>
        <v>UZS</v>
      </c>
      <c r="E395" s="117" t="s">
        <v>38</v>
      </c>
      <c r="F395" s="116" t="str">
        <f>IF($E395="","",IFERROR(INDEX(类别属性,MATCH($E395,类别表,0)),""))</f>
        <v>支出</v>
      </c>
      <c r="G395" s="118" t="s">
        <v>430</v>
      </c>
      <c r="H395" s="119"/>
      <c r="I395" s="119">
        <v>370000</v>
      </c>
      <c r="J395" s="120"/>
      <c r="K395" s="125">
        <f>IF(OR($A395="",$B395=""),"",IF($J395&lt;&gt;"",$J395,IF($D395=本位币,1,IFERROR(LOOKUP(2,1/((汇率月份&lt;=$A395)*(INDEX(记账汇率区,0,MATCH($D395,汇率币种头,0))&lt;&gt;"")),INDEX(记账汇率区,0,MATCH($D395,汇率币种头,0))),""))))</f>
        <v>1</v>
      </c>
      <c r="L395" s="123">
        <f t="shared" si="12"/>
        <v>-370000</v>
      </c>
      <c r="M395" s="123">
        <f t="shared" si="13"/>
        <v>-370000</v>
      </c>
      <c r="N395" s="123">
        <f>IF($B395="","",ROUND(SUMIF(账户名,$B395,账户期初)+SUMIFS($L$6:L395,$B$6:B395,$B395),2))</f>
        <v>-301271359.33</v>
      </c>
      <c r="O395" s="123">
        <f>IF($B395="","",IFERROR(ROUND(INDEX(账户期初本位,MATCH($B395,账户名,0))+SUMIFS($M$6:M395,$B$6:B395,$B395),2),""))</f>
        <v>-301271359.33</v>
      </c>
      <c r="P395" s="117" t="s">
        <v>26</v>
      </c>
      <c r="Q395" s="115"/>
      <c r="R395" s="115"/>
      <c r="S395" s="124" t="str">
        <f>IF($B395="","",IF(ISNA(MATCH($B395,账户名,0)),"※这个账户不在【参数设置】的账户档案里",IF($A395="","※没填日期，这一笔不会进任何月份的报表",IF(OR($A395&lt;起始月份,$A395&gt;EOMONTH(起始月份,15)),"△不在本账期（"&amp;TEXT(起始月份,"yyyy-mm")&amp;" ~ "&amp;TEXT(EOMONTH(起始月份,15),"yyyy-mm")&amp;"）内，报表里看不到",IF(AND($H395&lt;&gt;"",$I395&lt;&gt;""),"※收入和支出不能同时填",IF(AND(N($H395)=0,N($I395)=0),IF(ISNUMBER(SEARCH("【待补】",$R395&amp;"")),"△源数据不全（源表缺金额），请补充","※收入和支出都没填"),IF($E395="","※没填收支类别，分类报表会漏掉这一笔",IF(ISNA(MATCH($E395,类别表,0)),"※收支类别不在【参数设置】的清单里",IF($K395="","△"&amp;$D395&amp;" 还没填汇率，去【月度汇率】补上就自动算了",IF(ISNUMBER(SEARCH("【待补】",$R395&amp;"")),"△源数据不全（源表缺摘要或用途），请补充",IF(AND($F395="内部转账",$Q395=""),"△内部转账建议在「往来单位」写上对方账户",IF($N395&lt;0,"△这一笔之后该账户余额成负数了，核一下",""))))))))))))</f>
        <v>△这一笔之后该账户余额成负数了，核一下</v>
      </c>
    </row>
    <row r="396" ht="16.5" spans="1:19">
      <c r="A396" s="114">
        <v>45919</v>
      </c>
      <c r="B396" s="115" t="s">
        <v>34</v>
      </c>
      <c r="C396" s="116" t="str">
        <f>IF($B396="","",IFERROR(INDEX(账户银行,MATCH($B396,账户名,0)),""))</f>
        <v>现金</v>
      </c>
      <c r="D396" s="116" t="str">
        <f>IF($B396="","",IFERROR(INDEX(账户币种,MATCH($B396,账户名,0)),""))</f>
        <v>UZS</v>
      </c>
      <c r="E396" s="117" t="s">
        <v>54</v>
      </c>
      <c r="F396" s="116" t="str">
        <f>IF($E396="","",IFERROR(INDEX(类别属性,MATCH($E396,类别表,0)),""))</f>
        <v>支出</v>
      </c>
      <c r="G396" s="118" t="s">
        <v>431</v>
      </c>
      <c r="H396" s="119"/>
      <c r="I396" s="119">
        <v>500000</v>
      </c>
      <c r="J396" s="120"/>
      <c r="K396" s="125">
        <f>IF(OR($A396="",$B396=""),"",IF($J396&lt;&gt;"",$J396,IF($D396=本位币,1,IFERROR(LOOKUP(2,1/((汇率月份&lt;=$A396)*(INDEX(记账汇率区,0,MATCH($D396,汇率币种头,0))&lt;&gt;"")),INDEX(记账汇率区,0,MATCH($D396,汇率币种头,0))),""))))</f>
        <v>1</v>
      </c>
      <c r="L396" s="123">
        <f t="shared" si="12"/>
        <v>-500000</v>
      </c>
      <c r="M396" s="123">
        <f t="shared" si="13"/>
        <v>-500000</v>
      </c>
      <c r="N396" s="123">
        <f>IF($B396="","",ROUND(SUMIF(账户名,$B396,账户期初)+SUMIFS($L$6:L396,$B$6:B396,$B396),2))</f>
        <v>-301771359.33</v>
      </c>
      <c r="O396" s="123">
        <f>IF($B396="","",IFERROR(ROUND(INDEX(账户期初本位,MATCH($B396,账户名,0))+SUMIFS($M$6:M396,$B$6:B396,$B396),2),""))</f>
        <v>-301771359.33</v>
      </c>
      <c r="P396" s="117" t="s">
        <v>48</v>
      </c>
      <c r="Q396" s="115"/>
      <c r="R396" s="115"/>
      <c r="S396" s="124" t="str">
        <f>IF($B396="","",IF(ISNA(MATCH($B396,账户名,0)),"※这个账户不在【参数设置】的账户档案里",IF($A396="","※没填日期，这一笔不会进任何月份的报表",IF(OR($A396&lt;起始月份,$A396&gt;EOMONTH(起始月份,15)),"△不在本账期（"&amp;TEXT(起始月份,"yyyy-mm")&amp;" ~ "&amp;TEXT(EOMONTH(起始月份,15),"yyyy-mm")&amp;"）内，报表里看不到",IF(AND($H396&lt;&gt;"",$I396&lt;&gt;""),"※收入和支出不能同时填",IF(AND(N($H396)=0,N($I396)=0),IF(ISNUMBER(SEARCH("【待补】",$R396&amp;"")),"△源数据不全（源表缺金额），请补充","※收入和支出都没填"),IF($E396="","※没填收支类别，分类报表会漏掉这一笔",IF(ISNA(MATCH($E396,类别表,0)),"※收支类别不在【参数设置】的清单里",IF($K396="","△"&amp;$D396&amp;" 还没填汇率，去【月度汇率】补上就自动算了",IF(ISNUMBER(SEARCH("【待补】",$R396&amp;"")),"△源数据不全（源表缺摘要或用途），请补充",IF(AND($F396="内部转账",$Q396=""),"△内部转账建议在「往来单位」写上对方账户",IF($N396&lt;0,"△这一笔之后该账户余额成负数了，核一下",""))))))))))))</f>
        <v>△这一笔之后该账户余额成负数了，核一下</v>
      </c>
    </row>
    <row r="397" ht="33" spans="1:19">
      <c r="A397" s="114">
        <v>45919</v>
      </c>
      <c r="B397" s="115" t="s">
        <v>34</v>
      </c>
      <c r="C397" s="116" t="str">
        <f>IF($B397="","",IFERROR(INDEX(账户银行,MATCH($B397,账户名,0)),""))</f>
        <v>现金</v>
      </c>
      <c r="D397" s="116" t="str">
        <f>IF($B397="","",IFERROR(INDEX(账户币种,MATCH($B397,账户名,0)),""))</f>
        <v>UZS</v>
      </c>
      <c r="E397" s="117" t="s">
        <v>54</v>
      </c>
      <c r="F397" s="116" t="str">
        <f>IF($E397="","",IFERROR(INDEX(类别属性,MATCH($E397,类别表,0)),""))</f>
        <v>支出</v>
      </c>
      <c r="G397" s="118" t="s">
        <v>432</v>
      </c>
      <c r="H397" s="119"/>
      <c r="I397" s="119">
        <v>6050000</v>
      </c>
      <c r="J397" s="120"/>
      <c r="K397" s="125">
        <f>IF(OR($A397="",$B397=""),"",IF($J397&lt;&gt;"",$J397,IF($D397=本位币,1,IFERROR(LOOKUP(2,1/((汇率月份&lt;=$A397)*(INDEX(记账汇率区,0,MATCH($D397,汇率币种头,0))&lt;&gt;"")),INDEX(记账汇率区,0,MATCH($D397,汇率币种头,0))),""))))</f>
        <v>1</v>
      </c>
      <c r="L397" s="123">
        <f t="shared" si="12"/>
        <v>-6050000</v>
      </c>
      <c r="M397" s="123">
        <f t="shared" si="13"/>
        <v>-6050000</v>
      </c>
      <c r="N397" s="123">
        <f>IF($B397="","",ROUND(SUMIF(账户名,$B397,账户期初)+SUMIFS($L$6:L397,$B$6:B397,$B397),2))</f>
        <v>-307821359.33</v>
      </c>
      <c r="O397" s="123">
        <f>IF($B397="","",IFERROR(ROUND(INDEX(账户期初本位,MATCH($B397,账户名,0))+SUMIFS($M$6:M397,$B$6:B397,$B397),2),""))</f>
        <v>-307821359.33</v>
      </c>
      <c r="P397" s="117" t="s">
        <v>48</v>
      </c>
      <c r="Q397" s="115"/>
      <c r="R397" s="115"/>
      <c r="S397" s="124" t="str">
        <f>IF($B397="","",IF(ISNA(MATCH($B397,账户名,0)),"※这个账户不在【参数设置】的账户档案里",IF($A397="","※没填日期，这一笔不会进任何月份的报表",IF(OR($A397&lt;起始月份,$A397&gt;EOMONTH(起始月份,15)),"△不在本账期（"&amp;TEXT(起始月份,"yyyy-mm")&amp;" ~ "&amp;TEXT(EOMONTH(起始月份,15),"yyyy-mm")&amp;"）内，报表里看不到",IF(AND($H397&lt;&gt;"",$I397&lt;&gt;""),"※收入和支出不能同时填",IF(AND(N($H397)=0,N($I397)=0),IF(ISNUMBER(SEARCH("【待补】",$R397&amp;"")),"△源数据不全（源表缺金额），请补充","※收入和支出都没填"),IF($E397="","※没填收支类别，分类报表会漏掉这一笔",IF(ISNA(MATCH($E397,类别表,0)),"※收支类别不在【参数设置】的清单里",IF($K397="","△"&amp;$D397&amp;" 还没填汇率，去【月度汇率】补上就自动算了",IF(ISNUMBER(SEARCH("【待补】",$R397&amp;"")),"△源数据不全（源表缺摘要或用途），请补充",IF(AND($F397="内部转账",$Q397=""),"△内部转账建议在「往来单位」写上对方账户",IF($N397&lt;0,"△这一笔之后该账户余额成负数了，核一下",""))))))))))))</f>
        <v>△这一笔之后该账户余额成负数了，核一下</v>
      </c>
    </row>
    <row r="398" ht="16.5" spans="1:19">
      <c r="A398" s="114">
        <v>45919</v>
      </c>
      <c r="B398" s="115" t="s">
        <v>34</v>
      </c>
      <c r="C398" s="116" t="str">
        <f>IF($B398="","",IFERROR(INDEX(账户银行,MATCH($B398,账户名,0)),""))</f>
        <v>现金</v>
      </c>
      <c r="D398" s="116" t="str">
        <f>IF($B398="","",IFERROR(INDEX(账户币种,MATCH($B398,账户名,0)),""))</f>
        <v>UZS</v>
      </c>
      <c r="E398" s="117" t="s">
        <v>54</v>
      </c>
      <c r="F398" s="116" t="str">
        <f>IF($E398="","",IFERROR(INDEX(类别属性,MATCH($E398,类别表,0)),""))</f>
        <v>支出</v>
      </c>
      <c r="G398" s="118" t="s">
        <v>433</v>
      </c>
      <c r="H398" s="119"/>
      <c r="I398" s="119">
        <v>520000</v>
      </c>
      <c r="J398" s="120"/>
      <c r="K398" s="125">
        <f>IF(OR($A398="",$B398=""),"",IF($J398&lt;&gt;"",$J398,IF($D398=本位币,1,IFERROR(LOOKUP(2,1/((汇率月份&lt;=$A398)*(INDEX(记账汇率区,0,MATCH($D398,汇率币种头,0))&lt;&gt;"")),INDEX(记账汇率区,0,MATCH($D398,汇率币种头,0))),""))))</f>
        <v>1</v>
      </c>
      <c r="L398" s="123">
        <f t="shared" si="12"/>
        <v>-520000</v>
      </c>
      <c r="M398" s="123">
        <f t="shared" si="13"/>
        <v>-520000</v>
      </c>
      <c r="N398" s="123">
        <f>IF($B398="","",ROUND(SUMIF(账户名,$B398,账户期初)+SUMIFS($L$6:L398,$B$6:B398,$B398),2))</f>
        <v>-308341359.33</v>
      </c>
      <c r="O398" s="123">
        <f>IF($B398="","",IFERROR(ROUND(INDEX(账户期初本位,MATCH($B398,账户名,0))+SUMIFS($M$6:M398,$B$6:B398,$B398),2),""))</f>
        <v>-308341359.33</v>
      </c>
      <c r="P398" s="117" t="s">
        <v>48</v>
      </c>
      <c r="Q398" s="115"/>
      <c r="R398" s="115"/>
      <c r="S398" s="124" t="str">
        <f>IF($B398="","",IF(ISNA(MATCH($B398,账户名,0)),"※这个账户不在【参数设置】的账户档案里",IF($A398="","※没填日期，这一笔不会进任何月份的报表",IF(OR($A398&lt;起始月份,$A398&gt;EOMONTH(起始月份,15)),"△不在本账期（"&amp;TEXT(起始月份,"yyyy-mm")&amp;" ~ "&amp;TEXT(EOMONTH(起始月份,15),"yyyy-mm")&amp;"）内，报表里看不到",IF(AND($H398&lt;&gt;"",$I398&lt;&gt;""),"※收入和支出不能同时填",IF(AND(N($H398)=0,N($I398)=0),IF(ISNUMBER(SEARCH("【待补】",$R398&amp;"")),"△源数据不全（源表缺金额），请补充","※收入和支出都没填"),IF($E398="","※没填收支类别，分类报表会漏掉这一笔",IF(ISNA(MATCH($E398,类别表,0)),"※收支类别不在【参数设置】的清单里",IF($K398="","△"&amp;$D398&amp;" 还没填汇率，去【月度汇率】补上就自动算了",IF(ISNUMBER(SEARCH("【待补】",$R398&amp;"")),"△源数据不全（源表缺摘要或用途），请补充",IF(AND($F398="内部转账",$Q398=""),"△内部转账建议在「往来单位」写上对方账户",IF($N398&lt;0,"△这一笔之后该账户余额成负数了，核一下",""))))))))))))</f>
        <v>△这一笔之后该账户余额成负数了，核一下</v>
      </c>
    </row>
    <row r="399" ht="33" spans="1:19">
      <c r="A399" s="114">
        <v>45919</v>
      </c>
      <c r="B399" s="115" t="s">
        <v>34</v>
      </c>
      <c r="C399" s="116" t="str">
        <f>IF($B399="","",IFERROR(INDEX(账户银行,MATCH($B399,账户名,0)),""))</f>
        <v>现金</v>
      </c>
      <c r="D399" s="116" t="str">
        <f>IF($B399="","",IFERROR(INDEX(账户币种,MATCH($B399,账户名,0)),""))</f>
        <v>UZS</v>
      </c>
      <c r="E399" s="117" t="s">
        <v>54</v>
      </c>
      <c r="F399" s="116" t="str">
        <f>IF($E399="","",IFERROR(INDEX(类别属性,MATCH($E399,类别表,0)),""))</f>
        <v>支出</v>
      </c>
      <c r="G399" s="118" t="s">
        <v>434</v>
      </c>
      <c r="H399" s="119"/>
      <c r="I399" s="119">
        <v>6400640</v>
      </c>
      <c r="J399" s="120"/>
      <c r="K399" s="125">
        <f>IF(OR($A399="",$B399=""),"",IF($J399&lt;&gt;"",$J399,IF($D399=本位币,1,IFERROR(LOOKUP(2,1/((汇率月份&lt;=$A399)*(INDEX(记账汇率区,0,MATCH($D399,汇率币种头,0))&lt;&gt;"")),INDEX(记账汇率区,0,MATCH($D399,汇率币种头,0))),""))))</f>
        <v>1</v>
      </c>
      <c r="L399" s="123">
        <f t="shared" si="12"/>
        <v>-6400640</v>
      </c>
      <c r="M399" s="123">
        <f t="shared" si="13"/>
        <v>-6400640</v>
      </c>
      <c r="N399" s="123">
        <f>IF($B399="","",ROUND(SUMIF(账户名,$B399,账户期初)+SUMIFS($L$6:L399,$B$6:B399,$B399),2))</f>
        <v>-314741999.33</v>
      </c>
      <c r="O399" s="123">
        <f>IF($B399="","",IFERROR(ROUND(INDEX(账户期初本位,MATCH($B399,账户名,0))+SUMIFS($M$6:M399,$B$6:B399,$B399),2),""))</f>
        <v>-314741999.33</v>
      </c>
      <c r="P399" s="117" t="s">
        <v>48</v>
      </c>
      <c r="Q399" s="115"/>
      <c r="R399" s="115"/>
      <c r="S399" s="124" t="str">
        <f>IF($B399="","",IF(ISNA(MATCH($B399,账户名,0)),"※这个账户不在【参数设置】的账户档案里",IF($A399="","※没填日期，这一笔不会进任何月份的报表",IF(OR($A399&lt;起始月份,$A399&gt;EOMONTH(起始月份,15)),"△不在本账期（"&amp;TEXT(起始月份,"yyyy-mm")&amp;" ~ "&amp;TEXT(EOMONTH(起始月份,15),"yyyy-mm")&amp;"）内，报表里看不到",IF(AND($H399&lt;&gt;"",$I399&lt;&gt;""),"※收入和支出不能同时填",IF(AND(N($H399)=0,N($I399)=0),IF(ISNUMBER(SEARCH("【待补】",$R399&amp;"")),"△源数据不全（源表缺金额），请补充","※收入和支出都没填"),IF($E399="","※没填收支类别，分类报表会漏掉这一笔",IF(ISNA(MATCH($E399,类别表,0)),"※收支类别不在【参数设置】的清单里",IF($K399="","△"&amp;$D399&amp;" 还没填汇率，去【月度汇率】补上就自动算了",IF(ISNUMBER(SEARCH("【待补】",$R399&amp;"")),"△源数据不全（源表缺摘要或用途），请补充",IF(AND($F399="内部转账",$Q399=""),"△内部转账建议在「往来单位」写上对方账户",IF($N399&lt;0,"△这一笔之后该账户余额成负数了，核一下",""))))))))))))</f>
        <v>△这一笔之后该账户余额成负数了，核一下</v>
      </c>
    </row>
    <row r="400" ht="16.5" spans="1:19">
      <c r="A400" s="114">
        <v>45919</v>
      </c>
      <c r="B400" s="115" t="s">
        <v>34</v>
      </c>
      <c r="C400" s="116" t="str">
        <f>IF($B400="","",IFERROR(INDEX(账户银行,MATCH($B400,账户名,0)),""))</f>
        <v>现金</v>
      </c>
      <c r="D400" s="116" t="str">
        <f>IF($B400="","",IFERROR(INDEX(账户币种,MATCH($B400,账户名,0)),""))</f>
        <v>UZS</v>
      </c>
      <c r="E400" s="117" t="s">
        <v>54</v>
      </c>
      <c r="F400" s="116" t="str">
        <f>IF($E400="","",IFERROR(INDEX(类别属性,MATCH($E400,类别表,0)),""))</f>
        <v>支出</v>
      </c>
      <c r="G400" s="118" t="s">
        <v>435</v>
      </c>
      <c r="H400" s="119"/>
      <c r="I400" s="119">
        <v>2850000</v>
      </c>
      <c r="J400" s="120"/>
      <c r="K400" s="125">
        <f>IF(OR($A400="",$B400=""),"",IF($J400&lt;&gt;"",$J400,IF($D400=本位币,1,IFERROR(LOOKUP(2,1/((汇率月份&lt;=$A400)*(INDEX(记账汇率区,0,MATCH($D400,汇率币种头,0))&lt;&gt;"")),INDEX(记账汇率区,0,MATCH($D400,汇率币种头,0))),""))))</f>
        <v>1</v>
      </c>
      <c r="L400" s="123">
        <f t="shared" si="12"/>
        <v>-2850000</v>
      </c>
      <c r="M400" s="123">
        <f t="shared" si="13"/>
        <v>-2850000</v>
      </c>
      <c r="N400" s="123">
        <f>IF($B400="","",ROUND(SUMIF(账户名,$B400,账户期初)+SUMIFS($L$6:L400,$B$6:B400,$B400),2))</f>
        <v>-317591999.33</v>
      </c>
      <c r="O400" s="123">
        <f>IF($B400="","",IFERROR(ROUND(INDEX(账户期初本位,MATCH($B400,账户名,0))+SUMIFS($M$6:M400,$B$6:B400,$B400),2),""))</f>
        <v>-317591999.33</v>
      </c>
      <c r="P400" s="117" t="s">
        <v>48</v>
      </c>
      <c r="Q400" s="115"/>
      <c r="R400" s="115"/>
      <c r="S400" s="124" t="str">
        <f>IF($B400="","",IF(ISNA(MATCH($B400,账户名,0)),"※这个账户不在【参数设置】的账户档案里",IF($A400="","※没填日期，这一笔不会进任何月份的报表",IF(OR($A400&lt;起始月份,$A400&gt;EOMONTH(起始月份,15)),"△不在本账期（"&amp;TEXT(起始月份,"yyyy-mm")&amp;" ~ "&amp;TEXT(EOMONTH(起始月份,15),"yyyy-mm")&amp;"）内，报表里看不到",IF(AND($H400&lt;&gt;"",$I400&lt;&gt;""),"※收入和支出不能同时填",IF(AND(N($H400)=0,N($I400)=0),IF(ISNUMBER(SEARCH("【待补】",$R400&amp;"")),"△源数据不全（源表缺金额），请补充","※收入和支出都没填"),IF($E400="","※没填收支类别，分类报表会漏掉这一笔",IF(ISNA(MATCH($E400,类别表,0)),"※收支类别不在【参数设置】的清单里",IF($K400="","△"&amp;$D400&amp;" 还没填汇率，去【月度汇率】补上就自动算了",IF(ISNUMBER(SEARCH("【待补】",$R400&amp;"")),"△源数据不全（源表缺摘要或用途），请补充",IF(AND($F400="内部转账",$Q400=""),"△内部转账建议在「往来单位」写上对方账户",IF($N400&lt;0,"△这一笔之后该账户余额成负数了，核一下",""))))))))))))</f>
        <v>△这一笔之后该账户余额成负数了，核一下</v>
      </c>
    </row>
    <row r="401" ht="16.5" spans="1:19">
      <c r="A401" s="114">
        <v>45920</v>
      </c>
      <c r="B401" s="115" t="s">
        <v>34</v>
      </c>
      <c r="C401" s="116" t="str">
        <f>IF($B401="","",IFERROR(INDEX(账户银行,MATCH($B401,账户名,0)),""))</f>
        <v>现金</v>
      </c>
      <c r="D401" s="116" t="str">
        <f>IF($B401="","",IFERROR(INDEX(账户币种,MATCH($B401,账户名,0)),""))</f>
        <v>UZS</v>
      </c>
      <c r="E401" s="117" t="s">
        <v>38</v>
      </c>
      <c r="F401" s="116" t="str">
        <f>IF($E401="","",IFERROR(INDEX(类别属性,MATCH($E401,类别表,0)),""))</f>
        <v>支出</v>
      </c>
      <c r="G401" s="118" t="s">
        <v>436</v>
      </c>
      <c r="H401" s="119"/>
      <c r="I401" s="119">
        <v>30000</v>
      </c>
      <c r="J401" s="120"/>
      <c r="K401" s="125">
        <f>IF(OR($A401="",$B401=""),"",IF($J401&lt;&gt;"",$J401,IF($D401=本位币,1,IFERROR(LOOKUP(2,1/((汇率月份&lt;=$A401)*(INDEX(记账汇率区,0,MATCH($D401,汇率币种头,0))&lt;&gt;"")),INDEX(记账汇率区,0,MATCH($D401,汇率币种头,0))),""))))</f>
        <v>1</v>
      </c>
      <c r="L401" s="123">
        <f t="shared" si="12"/>
        <v>-30000</v>
      </c>
      <c r="M401" s="123">
        <f t="shared" si="13"/>
        <v>-30000</v>
      </c>
      <c r="N401" s="123">
        <f>IF($B401="","",ROUND(SUMIF(账户名,$B401,账户期初)+SUMIFS($L$6:L401,$B$6:B401,$B401),2))</f>
        <v>-317621999.33</v>
      </c>
      <c r="O401" s="123">
        <f>IF($B401="","",IFERROR(ROUND(INDEX(账户期初本位,MATCH($B401,账户名,0))+SUMIFS($M$6:M401,$B$6:B401,$B401),2),""))</f>
        <v>-317621999.33</v>
      </c>
      <c r="P401" s="117" t="s">
        <v>26</v>
      </c>
      <c r="Q401" s="115"/>
      <c r="R401" s="115"/>
      <c r="S401" s="124" t="str">
        <f>IF($B401="","",IF(ISNA(MATCH($B401,账户名,0)),"※这个账户不在【参数设置】的账户档案里",IF($A401="","※没填日期，这一笔不会进任何月份的报表",IF(OR($A401&lt;起始月份,$A401&gt;EOMONTH(起始月份,15)),"△不在本账期（"&amp;TEXT(起始月份,"yyyy-mm")&amp;" ~ "&amp;TEXT(EOMONTH(起始月份,15),"yyyy-mm")&amp;"）内，报表里看不到",IF(AND($H401&lt;&gt;"",$I401&lt;&gt;""),"※收入和支出不能同时填",IF(AND(N($H401)=0,N($I401)=0),IF(ISNUMBER(SEARCH("【待补】",$R401&amp;"")),"△源数据不全（源表缺金额），请补充","※收入和支出都没填"),IF($E401="","※没填收支类别，分类报表会漏掉这一笔",IF(ISNA(MATCH($E401,类别表,0)),"※收支类别不在【参数设置】的清单里",IF($K401="","△"&amp;$D401&amp;" 还没填汇率，去【月度汇率】补上就自动算了",IF(ISNUMBER(SEARCH("【待补】",$R401&amp;"")),"△源数据不全（源表缺摘要或用途），请补充",IF(AND($F401="内部转账",$Q401=""),"△内部转账建议在「往来单位」写上对方账户",IF($N401&lt;0,"△这一笔之后该账户余额成负数了，核一下",""))))))))))))</f>
        <v>△这一笔之后该账户余额成负数了，核一下</v>
      </c>
    </row>
    <row r="402" ht="33" spans="1:19">
      <c r="A402" s="114">
        <v>45920</v>
      </c>
      <c r="B402" s="115" t="s">
        <v>34</v>
      </c>
      <c r="C402" s="116" t="str">
        <f>IF($B402="","",IFERROR(INDEX(账户银行,MATCH($B402,账户名,0)),""))</f>
        <v>现金</v>
      </c>
      <c r="D402" s="116" t="str">
        <f>IF($B402="","",IFERROR(INDEX(账户币种,MATCH($B402,账户名,0)),""))</f>
        <v>UZS</v>
      </c>
      <c r="E402" s="117" t="s">
        <v>38</v>
      </c>
      <c r="F402" s="116" t="str">
        <f>IF($E402="","",IFERROR(INDEX(类别属性,MATCH($E402,类别表,0)),""))</f>
        <v>支出</v>
      </c>
      <c r="G402" s="118" t="s">
        <v>437</v>
      </c>
      <c r="H402" s="119"/>
      <c r="I402" s="119">
        <v>350000</v>
      </c>
      <c r="J402" s="120"/>
      <c r="K402" s="125">
        <f>IF(OR($A402="",$B402=""),"",IF($J402&lt;&gt;"",$J402,IF($D402=本位币,1,IFERROR(LOOKUP(2,1/((汇率月份&lt;=$A402)*(INDEX(记账汇率区,0,MATCH($D402,汇率币种头,0))&lt;&gt;"")),INDEX(记账汇率区,0,MATCH($D402,汇率币种头,0))),""))))</f>
        <v>1</v>
      </c>
      <c r="L402" s="123">
        <f t="shared" si="12"/>
        <v>-350000</v>
      </c>
      <c r="M402" s="123">
        <f t="shared" si="13"/>
        <v>-350000</v>
      </c>
      <c r="N402" s="123">
        <f>IF($B402="","",ROUND(SUMIF(账户名,$B402,账户期初)+SUMIFS($L$6:L402,$B$6:B402,$B402),2))</f>
        <v>-317971999.33</v>
      </c>
      <c r="O402" s="123">
        <f>IF($B402="","",IFERROR(ROUND(INDEX(账户期初本位,MATCH($B402,账户名,0))+SUMIFS($M$6:M402,$B$6:B402,$B402),2),""))</f>
        <v>-317971999.33</v>
      </c>
      <c r="P402" s="117" t="s">
        <v>26</v>
      </c>
      <c r="Q402" s="115"/>
      <c r="R402" s="115"/>
      <c r="S402" s="124" t="str">
        <f>IF($B402="","",IF(ISNA(MATCH($B402,账户名,0)),"※这个账户不在【参数设置】的账户档案里",IF($A402="","※没填日期，这一笔不会进任何月份的报表",IF(OR($A402&lt;起始月份,$A402&gt;EOMONTH(起始月份,15)),"△不在本账期（"&amp;TEXT(起始月份,"yyyy-mm")&amp;" ~ "&amp;TEXT(EOMONTH(起始月份,15),"yyyy-mm")&amp;"）内，报表里看不到",IF(AND($H402&lt;&gt;"",$I402&lt;&gt;""),"※收入和支出不能同时填",IF(AND(N($H402)=0,N($I402)=0),IF(ISNUMBER(SEARCH("【待补】",$R402&amp;"")),"△源数据不全（源表缺金额），请补充","※收入和支出都没填"),IF($E402="","※没填收支类别，分类报表会漏掉这一笔",IF(ISNA(MATCH($E402,类别表,0)),"※收支类别不在【参数设置】的清单里",IF($K402="","△"&amp;$D402&amp;" 还没填汇率，去【月度汇率】补上就自动算了",IF(ISNUMBER(SEARCH("【待补】",$R402&amp;"")),"△源数据不全（源表缺摘要或用途），请补充",IF(AND($F402="内部转账",$Q402=""),"△内部转账建议在「往来单位」写上对方账户",IF($N402&lt;0,"△这一笔之后该账户余额成负数了，核一下",""))))))))))))</f>
        <v>△这一笔之后该账户余额成负数了，核一下</v>
      </c>
    </row>
    <row r="403" ht="16.5" spans="1:19">
      <c r="A403" s="114">
        <v>45920</v>
      </c>
      <c r="B403" s="115" t="s">
        <v>34</v>
      </c>
      <c r="C403" s="116" t="str">
        <f>IF($B403="","",IFERROR(INDEX(账户银行,MATCH($B403,账户名,0)),""))</f>
        <v>现金</v>
      </c>
      <c r="D403" s="116" t="str">
        <f>IF($B403="","",IFERROR(INDEX(账户币种,MATCH($B403,账户名,0)),""))</f>
        <v>UZS</v>
      </c>
      <c r="E403" s="117" t="s">
        <v>438</v>
      </c>
      <c r="F403" s="116" t="str">
        <f>IF($E403="","",IFERROR(INDEX(类别属性,MATCH($E403,类别表,0)),""))</f>
        <v>支出</v>
      </c>
      <c r="G403" s="118" t="s">
        <v>439</v>
      </c>
      <c r="H403" s="119"/>
      <c r="I403" s="119">
        <v>200000</v>
      </c>
      <c r="J403" s="120"/>
      <c r="K403" s="125">
        <f>IF(OR($A403="",$B403=""),"",IF($J403&lt;&gt;"",$J403,IF($D403=本位币,1,IFERROR(LOOKUP(2,1/((汇率月份&lt;=$A403)*(INDEX(记账汇率区,0,MATCH($D403,汇率币种头,0))&lt;&gt;"")),INDEX(记账汇率区,0,MATCH($D403,汇率币种头,0))),""))))</f>
        <v>1</v>
      </c>
      <c r="L403" s="123">
        <f t="shared" si="12"/>
        <v>-200000</v>
      </c>
      <c r="M403" s="123">
        <f t="shared" si="13"/>
        <v>-200000</v>
      </c>
      <c r="N403" s="123">
        <f>IF($B403="","",ROUND(SUMIF(账户名,$B403,账户期初)+SUMIFS($L$6:L403,$B$6:B403,$B403),2))</f>
        <v>-318171999.33</v>
      </c>
      <c r="O403" s="123">
        <f>IF($B403="","",IFERROR(ROUND(INDEX(账户期初本位,MATCH($B403,账户名,0))+SUMIFS($M$6:M403,$B$6:B403,$B403),2),""))</f>
        <v>-318171999.33</v>
      </c>
      <c r="P403" s="117" t="s">
        <v>26</v>
      </c>
      <c r="Q403" s="115"/>
      <c r="R403" s="115"/>
      <c r="S403" s="124" t="str">
        <f>IF($B403="","",IF(ISNA(MATCH($B403,账户名,0)),"※这个账户不在【参数设置】的账户档案里",IF($A403="","※没填日期，这一笔不会进任何月份的报表",IF(OR($A403&lt;起始月份,$A403&gt;EOMONTH(起始月份,15)),"△不在本账期（"&amp;TEXT(起始月份,"yyyy-mm")&amp;" ~ "&amp;TEXT(EOMONTH(起始月份,15),"yyyy-mm")&amp;"）内，报表里看不到",IF(AND($H403&lt;&gt;"",$I403&lt;&gt;""),"※收入和支出不能同时填",IF(AND(N($H403)=0,N($I403)=0),IF(ISNUMBER(SEARCH("【待补】",$R403&amp;"")),"△源数据不全（源表缺金额），请补充","※收入和支出都没填"),IF($E403="","※没填收支类别，分类报表会漏掉这一笔",IF(ISNA(MATCH($E403,类别表,0)),"※收支类别不在【参数设置】的清单里",IF($K403="","△"&amp;$D403&amp;" 还没填汇率，去【月度汇率】补上就自动算了",IF(ISNUMBER(SEARCH("【待补】",$R403&amp;"")),"△源数据不全（源表缺摘要或用途），请补充",IF(AND($F403="内部转账",$Q403=""),"△内部转账建议在「往来单位」写上对方账户",IF($N403&lt;0,"△这一笔之后该账户余额成负数了，核一下",""))))))))))))</f>
        <v>△这一笔之后该账户余额成负数了，核一下</v>
      </c>
    </row>
    <row r="404" ht="16.5" spans="1:19">
      <c r="A404" s="114">
        <v>45920</v>
      </c>
      <c r="B404" s="115" t="s">
        <v>34</v>
      </c>
      <c r="C404" s="116" t="str">
        <f>IF($B404="","",IFERROR(INDEX(账户银行,MATCH($B404,账户名,0)),""))</f>
        <v>现金</v>
      </c>
      <c r="D404" s="116" t="str">
        <f>IF($B404="","",IFERROR(INDEX(账户币种,MATCH($B404,账户名,0)),""))</f>
        <v>UZS</v>
      </c>
      <c r="E404" s="117" t="s">
        <v>84</v>
      </c>
      <c r="F404" s="116" t="str">
        <f>IF($E404="","",IFERROR(INDEX(类别属性,MATCH($E404,类别表,0)),""))</f>
        <v>支出</v>
      </c>
      <c r="G404" s="118" t="s">
        <v>440</v>
      </c>
      <c r="H404" s="119"/>
      <c r="I404" s="119">
        <v>2250000</v>
      </c>
      <c r="J404" s="120"/>
      <c r="K404" s="125">
        <f>IF(OR($A404="",$B404=""),"",IF($J404&lt;&gt;"",$J404,IF($D404=本位币,1,IFERROR(LOOKUP(2,1/((汇率月份&lt;=$A404)*(INDEX(记账汇率区,0,MATCH($D404,汇率币种头,0))&lt;&gt;"")),INDEX(记账汇率区,0,MATCH($D404,汇率币种头,0))),""))))</f>
        <v>1</v>
      </c>
      <c r="L404" s="123">
        <f t="shared" si="12"/>
        <v>-2250000</v>
      </c>
      <c r="M404" s="123">
        <f t="shared" si="13"/>
        <v>-2250000</v>
      </c>
      <c r="N404" s="123">
        <f>IF($B404="","",ROUND(SUMIF(账户名,$B404,账户期初)+SUMIFS($L$6:L404,$B$6:B404,$B404),2))</f>
        <v>-320421999.33</v>
      </c>
      <c r="O404" s="123">
        <f>IF($B404="","",IFERROR(ROUND(INDEX(账户期初本位,MATCH($B404,账户名,0))+SUMIFS($M$6:M404,$B$6:B404,$B404),2),""))</f>
        <v>-320421999.33</v>
      </c>
      <c r="P404" s="117" t="s">
        <v>48</v>
      </c>
      <c r="Q404" s="115"/>
      <c r="R404" s="115"/>
      <c r="S404" s="124" t="str">
        <f>IF($B404="","",IF(ISNA(MATCH($B404,账户名,0)),"※这个账户不在【参数设置】的账户档案里",IF($A404="","※没填日期，这一笔不会进任何月份的报表",IF(OR($A404&lt;起始月份,$A404&gt;EOMONTH(起始月份,15)),"△不在本账期（"&amp;TEXT(起始月份,"yyyy-mm")&amp;" ~ "&amp;TEXT(EOMONTH(起始月份,15),"yyyy-mm")&amp;"）内，报表里看不到",IF(AND($H404&lt;&gt;"",$I404&lt;&gt;""),"※收入和支出不能同时填",IF(AND(N($H404)=0,N($I404)=0),IF(ISNUMBER(SEARCH("【待补】",$R404&amp;"")),"△源数据不全（源表缺金额），请补充","※收入和支出都没填"),IF($E404="","※没填收支类别，分类报表会漏掉这一笔",IF(ISNA(MATCH($E404,类别表,0)),"※收支类别不在【参数设置】的清单里",IF($K404="","△"&amp;$D404&amp;" 还没填汇率，去【月度汇率】补上就自动算了",IF(ISNUMBER(SEARCH("【待补】",$R404&amp;"")),"△源数据不全（源表缺摘要或用途），请补充",IF(AND($F404="内部转账",$Q404=""),"△内部转账建议在「往来单位」写上对方账户",IF($N404&lt;0,"△这一笔之后该账户余额成负数了，核一下",""))))))))))))</f>
        <v>△这一笔之后该账户余额成负数了，核一下</v>
      </c>
    </row>
    <row r="405" ht="33" spans="1:19">
      <c r="A405" s="114">
        <v>45920</v>
      </c>
      <c r="B405" s="115" t="s">
        <v>34</v>
      </c>
      <c r="C405" s="116" t="str">
        <f>IF($B405="","",IFERROR(INDEX(账户银行,MATCH($B405,账户名,0)),""))</f>
        <v>现金</v>
      </c>
      <c r="D405" s="116" t="str">
        <f>IF($B405="","",IFERROR(INDEX(账户币种,MATCH($B405,账户名,0)),""))</f>
        <v>UZS</v>
      </c>
      <c r="E405" s="117" t="s">
        <v>38</v>
      </c>
      <c r="F405" s="116" t="str">
        <f>IF($E405="","",IFERROR(INDEX(类别属性,MATCH($E405,类别表,0)),""))</f>
        <v>支出</v>
      </c>
      <c r="G405" s="118" t="s">
        <v>441</v>
      </c>
      <c r="H405" s="119"/>
      <c r="I405" s="119">
        <v>160000</v>
      </c>
      <c r="J405" s="120"/>
      <c r="K405" s="125">
        <f>IF(OR($A405="",$B405=""),"",IF($J405&lt;&gt;"",$J405,IF($D405=本位币,1,IFERROR(LOOKUP(2,1/((汇率月份&lt;=$A405)*(INDEX(记账汇率区,0,MATCH($D405,汇率币种头,0))&lt;&gt;"")),INDEX(记账汇率区,0,MATCH($D405,汇率币种头,0))),""))))</f>
        <v>1</v>
      </c>
      <c r="L405" s="123">
        <f t="shared" si="12"/>
        <v>-160000</v>
      </c>
      <c r="M405" s="123">
        <f t="shared" si="13"/>
        <v>-160000</v>
      </c>
      <c r="N405" s="123">
        <f>IF($B405="","",ROUND(SUMIF(账户名,$B405,账户期初)+SUMIFS($L$6:L405,$B$6:B405,$B405),2))</f>
        <v>-320581999.33</v>
      </c>
      <c r="O405" s="123">
        <f>IF($B405="","",IFERROR(ROUND(INDEX(账户期初本位,MATCH($B405,账户名,0))+SUMIFS($M$6:M405,$B$6:B405,$B405),2),""))</f>
        <v>-320581999.33</v>
      </c>
      <c r="P405" s="117" t="s">
        <v>26</v>
      </c>
      <c r="Q405" s="115"/>
      <c r="R405" s="115"/>
      <c r="S405" s="124" t="str">
        <f>IF($B405="","",IF(ISNA(MATCH($B405,账户名,0)),"※这个账户不在【参数设置】的账户档案里",IF($A405="","※没填日期，这一笔不会进任何月份的报表",IF(OR($A405&lt;起始月份,$A405&gt;EOMONTH(起始月份,15)),"△不在本账期（"&amp;TEXT(起始月份,"yyyy-mm")&amp;" ~ "&amp;TEXT(EOMONTH(起始月份,15),"yyyy-mm")&amp;"）内，报表里看不到",IF(AND($H405&lt;&gt;"",$I405&lt;&gt;""),"※收入和支出不能同时填",IF(AND(N($H405)=0,N($I405)=0),IF(ISNUMBER(SEARCH("【待补】",$R405&amp;"")),"△源数据不全（源表缺金额），请补充","※收入和支出都没填"),IF($E405="","※没填收支类别，分类报表会漏掉这一笔",IF(ISNA(MATCH($E405,类别表,0)),"※收支类别不在【参数设置】的清单里",IF($K405="","△"&amp;$D405&amp;" 还没填汇率，去【月度汇率】补上就自动算了",IF(ISNUMBER(SEARCH("【待补】",$R405&amp;"")),"△源数据不全（源表缺摘要或用途），请补充",IF(AND($F405="内部转账",$Q405=""),"△内部转账建议在「往来单位」写上对方账户",IF($N405&lt;0,"△这一笔之后该账户余额成负数了，核一下",""))))))))))))</f>
        <v>△这一笔之后该账户余额成负数了，核一下</v>
      </c>
    </row>
    <row r="406" ht="16.5" spans="1:19">
      <c r="A406" s="114">
        <v>45920</v>
      </c>
      <c r="B406" s="115" t="s">
        <v>34</v>
      </c>
      <c r="C406" s="116" t="str">
        <f>IF($B406="","",IFERROR(INDEX(账户银行,MATCH($B406,账户名,0)),""))</f>
        <v>现金</v>
      </c>
      <c r="D406" s="116" t="str">
        <f>IF($B406="","",IFERROR(INDEX(账户币种,MATCH($B406,账户名,0)),""))</f>
        <v>UZS</v>
      </c>
      <c r="E406" s="117" t="s">
        <v>38</v>
      </c>
      <c r="F406" s="116" t="str">
        <f>IF($E406="","",IFERROR(INDEX(类别属性,MATCH($E406,类别表,0)),""))</f>
        <v>支出</v>
      </c>
      <c r="G406" s="118" t="s">
        <v>442</v>
      </c>
      <c r="H406" s="119"/>
      <c r="I406" s="119">
        <v>988000</v>
      </c>
      <c r="J406" s="120"/>
      <c r="K406" s="125">
        <f>IF(OR($A406="",$B406=""),"",IF($J406&lt;&gt;"",$J406,IF($D406=本位币,1,IFERROR(LOOKUP(2,1/((汇率月份&lt;=$A406)*(INDEX(记账汇率区,0,MATCH($D406,汇率币种头,0))&lt;&gt;"")),INDEX(记账汇率区,0,MATCH($D406,汇率币种头,0))),""))))</f>
        <v>1</v>
      </c>
      <c r="L406" s="123">
        <f t="shared" si="12"/>
        <v>-988000</v>
      </c>
      <c r="M406" s="123">
        <f t="shared" si="13"/>
        <v>-988000</v>
      </c>
      <c r="N406" s="123">
        <f>IF($B406="","",ROUND(SUMIF(账户名,$B406,账户期初)+SUMIFS($L$6:L406,$B$6:B406,$B406),2))</f>
        <v>-321569999.33</v>
      </c>
      <c r="O406" s="123">
        <f>IF($B406="","",IFERROR(ROUND(INDEX(账户期初本位,MATCH($B406,账户名,0))+SUMIFS($M$6:M406,$B$6:B406,$B406),2),""))</f>
        <v>-321569999.33</v>
      </c>
      <c r="P406" s="117" t="s">
        <v>26</v>
      </c>
      <c r="Q406" s="115"/>
      <c r="R406" s="115"/>
      <c r="S406" s="124" t="str">
        <f>IF($B406="","",IF(ISNA(MATCH($B406,账户名,0)),"※这个账户不在【参数设置】的账户档案里",IF($A406="","※没填日期，这一笔不会进任何月份的报表",IF(OR($A406&lt;起始月份,$A406&gt;EOMONTH(起始月份,15)),"△不在本账期（"&amp;TEXT(起始月份,"yyyy-mm")&amp;" ~ "&amp;TEXT(EOMONTH(起始月份,15),"yyyy-mm")&amp;"）内，报表里看不到",IF(AND($H406&lt;&gt;"",$I406&lt;&gt;""),"※收入和支出不能同时填",IF(AND(N($H406)=0,N($I406)=0),IF(ISNUMBER(SEARCH("【待补】",$R406&amp;"")),"△源数据不全（源表缺金额），请补充","※收入和支出都没填"),IF($E406="","※没填收支类别，分类报表会漏掉这一笔",IF(ISNA(MATCH($E406,类别表,0)),"※收支类别不在【参数设置】的清单里",IF($K406="","△"&amp;$D406&amp;" 还没填汇率，去【月度汇率】补上就自动算了",IF(ISNUMBER(SEARCH("【待补】",$R406&amp;"")),"△源数据不全（源表缺摘要或用途），请补充",IF(AND($F406="内部转账",$Q406=""),"△内部转账建议在「往来单位」写上对方账户",IF($N406&lt;0,"△这一笔之后该账户余额成负数了，核一下",""))))))))))))</f>
        <v>△这一笔之后该账户余额成负数了，核一下</v>
      </c>
    </row>
    <row r="407" ht="16.5" spans="1:19">
      <c r="A407" s="114">
        <v>45921</v>
      </c>
      <c r="B407" s="115" t="s">
        <v>34</v>
      </c>
      <c r="C407" s="116" t="str">
        <f>IF($B407="","",IFERROR(INDEX(账户银行,MATCH($B407,账户名,0)),""))</f>
        <v>现金</v>
      </c>
      <c r="D407" s="116" t="str">
        <f>IF($B407="","",IFERROR(INDEX(账户币种,MATCH($B407,账户名,0)),""))</f>
        <v>UZS</v>
      </c>
      <c r="E407" s="117" t="s">
        <v>188</v>
      </c>
      <c r="F407" s="116" t="str">
        <f>IF($E407="","",IFERROR(INDEX(类别属性,MATCH($E407,类别表,0)),""))</f>
        <v>支出</v>
      </c>
      <c r="G407" s="118"/>
      <c r="H407" s="119"/>
      <c r="I407" s="119">
        <v>860000</v>
      </c>
      <c r="J407" s="120"/>
      <c r="K407" s="125">
        <f>IF(OR($A407="",$B407=""),"",IF($J407&lt;&gt;"",$J407,IF($D407=本位币,1,IFERROR(LOOKUP(2,1/((汇率月份&lt;=$A407)*(INDEX(记账汇率区,0,MATCH($D407,汇率币种头,0))&lt;&gt;"")),INDEX(记账汇率区,0,MATCH($D407,汇率币种头,0))),""))))</f>
        <v>1</v>
      </c>
      <c r="L407" s="123">
        <f t="shared" si="12"/>
        <v>-860000</v>
      </c>
      <c r="M407" s="123">
        <f t="shared" si="13"/>
        <v>-860000</v>
      </c>
      <c r="N407" s="123">
        <f>IF($B407="","",ROUND(SUMIF(账户名,$B407,账户期初)+SUMIFS($L$6:L407,$B$6:B407,$B407),2))</f>
        <v>-322429999.33</v>
      </c>
      <c r="O407" s="123">
        <f>IF($B407="","",IFERROR(ROUND(INDEX(账户期初本位,MATCH($B407,账户名,0))+SUMIFS($M$6:M407,$B$6:B407,$B407),2),""))</f>
        <v>-322429999.33</v>
      </c>
      <c r="P407" s="117" t="s">
        <v>26</v>
      </c>
      <c r="Q407" s="115"/>
      <c r="R407" s="115" t="s">
        <v>189</v>
      </c>
      <c r="S407" s="124" t="str">
        <f>IF($B407="","",IF(ISNA(MATCH($B407,账户名,0)),"※这个账户不在【参数设置】的账户档案里",IF($A407="","※没填日期，这一笔不会进任何月份的报表",IF(OR($A407&lt;起始月份,$A407&gt;EOMONTH(起始月份,15)),"△不在本账期（"&amp;TEXT(起始月份,"yyyy-mm")&amp;" ~ "&amp;TEXT(EOMONTH(起始月份,15),"yyyy-mm")&amp;"）内，报表里看不到",IF(AND($H407&lt;&gt;"",$I407&lt;&gt;""),"※收入和支出不能同时填",IF(AND(N($H407)=0,N($I407)=0),IF(ISNUMBER(SEARCH("【待补】",$R407&amp;"")),"△源数据不全（源表缺金额），请补充","※收入和支出都没填"),IF($E407="","※没填收支类别，分类报表会漏掉这一笔",IF(ISNA(MATCH($E407,类别表,0)),"※收支类别不在【参数设置】的清单里",IF($K407="","△"&amp;$D407&amp;" 还没填汇率，去【月度汇率】补上就自动算了",IF(ISNUMBER(SEARCH("【待补】",$R407&amp;"")),"△源数据不全（源表缺摘要或用途），请补充",IF(AND($F407="内部转账",$Q407=""),"△内部转账建议在「往来单位」写上对方账户",IF($N407&lt;0,"△这一笔之后该账户余额成负数了，核一下",""))))))))))))</f>
        <v>△源数据不全（源表缺摘要或用途），请补充</v>
      </c>
    </row>
    <row r="408" ht="33" spans="1:19">
      <c r="A408" s="114">
        <v>45921</v>
      </c>
      <c r="B408" s="115" t="s">
        <v>34</v>
      </c>
      <c r="C408" s="116" t="str">
        <f>IF($B408="","",IFERROR(INDEX(账户银行,MATCH($B408,账户名,0)),""))</f>
        <v>现金</v>
      </c>
      <c r="D408" s="116" t="str">
        <f>IF($B408="","",IFERROR(INDEX(账户币种,MATCH($B408,账户名,0)),""))</f>
        <v>UZS</v>
      </c>
      <c r="E408" s="117" t="s">
        <v>46</v>
      </c>
      <c r="F408" s="116" t="str">
        <f>IF($E408="","",IFERROR(INDEX(类别属性,MATCH($E408,类别表,0)),""))</f>
        <v>支出</v>
      </c>
      <c r="G408" s="118" t="s">
        <v>443</v>
      </c>
      <c r="H408" s="119"/>
      <c r="I408" s="119">
        <v>13000000</v>
      </c>
      <c r="J408" s="120"/>
      <c r="K408" s="125">
        <f>IF(OR($A408="",$B408=""),"",IF($J408&lt;&gt;"",$J408,IF($D408=本位币,1,IFERROR(LOOKUP(2,1/((汇率月份&lt;=$A408)*(INDEX(记账汇率区,0,MATCH($D408,汇率币种头,0))&lt;&gt;"")),INDEX(记账汇率区,0,MATCH($D408,汇率币种头,0))),""))))</f>
        <v>1</v>
      </c>
      <c r="L408" s="123">
        <f t="shared" si="12"/>
        <v>-13000000</v>
      </c>
      <c r="M408" s="123">
        <f t="shared" si="13"/>
        <v>-13000000</v>
      </c>
      <c r="N408" s="123">
        <f>IF($B408="","",ROUND(SUMIF(账户名,$B408,账户期初)+SUMIFS($L$6:L408,$B$6:B408,$B408),2))</f>
        <v>-335429999.33</v>
      </c>
      <c r="O408" s="123">
        <f>IF($B408="","",IFERROR(ROUND(INDEX(账户期初本位,MATCH($B408,账户名,0))+SUMIFS($M$6:M408,$B$6:B408,$B408),2),""))</f>
        <v>-335429999.33</v>
      </c>
      <c r="P408" s="117" t="s">
        <v>48</v>
      </c>
      <c r="Q408" s="115"/>
      <c r="R408" s="115"/>
      <c r="S408" s="124" t="str">
        <f>IF($B408="","",IF(ISNA(MATCH($B408,账户名,0)),"※这个账户不在【参数设置】的账户档案里",IF($A408="","※没填日期，这一笔不会进任何月份的报表",IF(OR($A408&lt;起始月份,$A408&gt;EOMONTH(起始月份,15)),"△不在本账期（"&amp;TEXT(起始月份,"yyyy-mm")&amp;" ~ "&amp;TEXT(EOMONTH(起始月份,15),"yyyy-mm")&amp;"）内，报表里看不到",IF(AND($H408&lt;&gt;"",$I408&lt;&gt;""),"※收入和支出不能同时填",IF(AND(N($H408)=0,N($I408)=0),IF(ISNUMBER(SEARCH("【待补】",$R408&amp;"")),"△源数据不全（源表缺金额），请补充","※收入和支出都没填"),IF($E408="","※没填收支类别，分类报表会漏掉这一笔",IF(ISNA(MATCH($E408,类别表,0)),"※收支类别不在【参数设置】的清单里",IF($K408="","△"&amp;$D408&amp;" 还没填汇率，去【月度汇率】补上就自动算了",IF(ISNUMBER(SEARCH("【待补】",$R408&amp;"")),"△源数据不全（源表缺摘要或用途），请补充",IF(AND($F408="内部转账",$Q408=""),"△内部转账建议在「往来单位」写上对方账户",IF($N408&lt;0,"△这一笔之后该账户余额成负数了，核一下",""))))))))))))</f>
        <v>△这一笔之后该账户余额成负数了，核一下</v>
      </c>
    </row>
    <row r="409" ht="49.5" spans="1:19">
      <c r="A409" s="114">
        <v>45921</v>
      </c>
      <c r="B409" s="115" t="s">
        <v>34</v>
      </c>
      <c r="C409" s="116" t="str">
        <f>IF($B409="","",IFERROR(INDEX(账户银行,MATCH($B409,账户名,0)),""))</f>
        <v>现金</v>
      </c>
      <c r="D409" s="116" t="str">
        <f>IF($B409="","",IFERROR(INDEX(账户币种,MATCH($B409,账户名,0)),""))</f>
        <v>UZS</v>
      </c>
      <c r="E409" s="117" t="s">
        <v>54</v>
      </c>
      <c r="F409" s="116" t="str">
        <f>IF($E409="","",IFERROR(INDEX(类别属性,MATCH($E409,类别表,0)),""))</f>
        <v>支出</v>
      </c>
      <c r="G409" s="118" t="s">
        <v>444</v>
      </c>
      <c r="H409" s="119"/>
      <c r="I409" s="119">
        <v>200000</v>
      </c>
      <c r="J409" s="120"/>
      <c r="K409" s="125">
        <f>IF(OR($A409="",$B409=""),"",IF($J409&lt;&gt;"",$J409,IF($D409=本位币,1,IFERROR(LOOKUP(2,1/((汇率月份&lt;=$A409)*(INDEX(记账汇率区,0,MATCH($D409,汇率币种头,0))&lt;&gt;"")),INDEX(记账汇率区,0,MATCH($D409,汇率币种头,0))),""))))</f>
        <v>1</v>
      </c>
      <c r="L409" s="123">
        <f t="shared" si="12"/>
        <v>-200000</v>
      </c>
      <c r="M409" s="123">
        <f t="shared" si="13"/>
        <v>-200000</v>
      </c>
      <c r="N409" s="123">
        <f>IF($B409="","",ROUND(SUMIF(账户名,$B409,账户期初)+SUMIFS($L$6:L409,$B$6:B409,$B409),2))</f>
        <v>-335629999.33</v>
      </c>
      <c r="O409" s="123">
        <f>IF($B409="","",IFERROR(ROUND(INDEX(账户期初本位,MATCH($B409,账户名,0))+SUMIFS($M$6:M409,$B$6:B409,$B409),2),""))</f>
        <v>-335629999.33</v>
      </c>
      <c r="P409" s="117" t="s">
        <v>48</v>
      </c>
      <c r="Q409" s="115"/>
      <c r="R409" s="115"/>
      <c r="S409" s="124" t="str">
        <f>IF($B409="","",IF(ISNA(MATCH($B409,账户名,0)),"※这个账户不在【参数设置】的账户档案里",IF($A409="","※没填日期，这一笔不会进任何月份的报表",IF(OR($A409&lt;起始月份,$A409&gt;EOMONTH(起始月份,15)),"△不在本账期（"&amp;TEXT(起始月份,"yyyy-mm")&amp;" ~ "&amp;TEXT(EOMONTH(起始月份,15),"yyyy-mm")&amp;"）内，报表里看不到",IF(AND($H409&lt;&gt;"",$I409&lt;&gt;""),"※收入和支出不能同时填",IF(AND(N($H409)=0,N($I409)=0),IF(ISNUMBER(SEARCH("【待补】",$R409&amp;"")),"△源数据不全（源表缺金额），请补充","※收入和支出都没填"),IF($E409="","※没填收支类别，分类报表会漏掉这一笔",IF(ISNA(MATCH($E409,类别表,0)),"※收支类别不在【参数设置】的清单里",IF($K409="","△"&amp;$D409&amp;" 还没填汇率，去【月度汇率】补上就自动算了",IF(ISNUMBER(SEARCH("【待补】",$R409&amp;"")),"△源数据不全（源表缺摘要或用途），请补充",IF(AND($F409="内部转账",$Q409=""),"△内部转账建议在「往来单位」写上对方账户",IF($N409&lt;0,"△这一笔之后该账户余额成负数了，核一下",""))))))))))))</f>
        <v>△这一笔之后该账户余额成负数了，核一下</v>
      </c>
    </row>
    <row r="410" ht="16.5" spans="1:19">
      <c r="A410" s="114">
        <v>45921</v>
      </c>
      <c r="B410" s="115" t="s">
        <v>34</v>
      </c>
      <c r="C410" s="116" t="str">
        <f>IF($B410="","",IFERROR(INDEX(账户银行,MATCH($B410,账户名,0)),""))</f>
        <v>现金</v>
      </c>
      <c r="D410" s="116" t="str">
        <f>IF($B410="","",IFERROR(INDEX(账户币种,MATCH($B410,账户名,0)),""))</f>
        <v>UZS</v>
      </c>
      <c r="E410" s="117" t="s">
        <v>54</v>
      </c>
      <c r="F410" s="116" t="str">
        <f>IF($E410="","",IFERROR(INDEX(类别属性,MATCH($E410,类别表,0)),""))</f>
        <v>支出</v>
      </c>
      <c r="G410" s="118" t="s">
        <v>445</v>
      </c>
      <c r="H410" s="119"/>
      <c r="I410" s="119">
        <v>91000</v>
      </c>
      <c r="J410" s="120"/>
      <c r="K410" s="125">
        <f>IF(OR($A410="",$B410=""),"",IF($J410&lt;&gt;"",$J410,IF($D410=本位币,1,IFERROR(LOOKUP(2,1/((汇率月份&lt;=$A410)*(INDEX(记账汇率区,0,MATCH($D410,汇率币种头,0))&lt;&gt;"")),INDEX(记账汇率区,0,MATCH($D410,汇率币种头,0))),""))))</f>
        <v>1</v>
      </c>
      <c r="L410" s="123">
        <f t="shared" si="12"/>
        <v>-91000</v>
      </c>
      <c r="M410" s="123">
        <f t="shared" si="13"/>
        <v>-91000</v>
      </c>
      <c r="N410" s="123">
        <f>IF($B410="","",ROUND(SUMIF(账户名,$B410,账户期初)+SUMIFS($L$6:L410,$B$6:B410,$B410),2))</f>
        <v>-335720999.33</v>
      </c>
      <c r="O410" s="123">
        <f>IF($B410="","",IFERROR(ROUND(INDEX(账户期初本位,MATCH($B410,账户名,0))+SUMIFS($M$6:M410,$B$6:B410,$B410),2),""))</f>
        <v>-335720999.33</v>
      </c>
      <c r="P410" s="117" t="s">
        <v>48</v>
      </c>
      <c r="Q410" s="115"/>
      <c r="R410" s="115"/>
      <c r="S410" s="124" t="str">
        <f>IF($B410="","",IF(ISNA(MATCH($B410,账户名,0)),"※这个账户不在【参数设置】的账户档案里",IF($A410="","※没填日期，这一笔不会进任何月份的报表",IF(OR($A410&lt;起始月份,$A410&gt;EOMONTH(起始月份,15)),"△不在本账期（"&amp;TEXT(起始月份,"yyyy-mm")&amp;" ~ "&amp;TEXT(EOMONTH(起始月份,15),"yyyy-mm")&amp;"）内，报表里看不到",IF(AND($H410&lt;&gt;"",$I410&lt;&gt;""),"※收入和支出不能同时填",IF(AND(N($H410)=0,N($I410)=0),IF(ISNUMBER(SEARCH("【待补】",$R410&amp;"")),"△源数据不全（源表缺金额），请补充","※收入和支出都没填"),IF($E410="","※没填收支类别，分类报表会漏掉这一笔",IF(ISNA(MATCH($E410,类别表,0)),"※收支类别不在【参数设置】的清单里",IF($K410="","△"&amp;$D410&amp;" 还没填汇率，去【月度汇率】补上就自动算了",IF(ISNUMBER(SEARCH("【待补】",$R410&amp;"")),"△源数据不全（源表缺摘要或用途），请补充",IF(AND($F410="内部转账",$Q410=""),"△内部转账建议在「往来单位」写上对方账户",IF($N410&lt;0,"△这一笔之后该账户余额成负数了，核一下",""))))))))))))</f>
        <v>△这一笔之后该账户余额成负数了，核一下</v>
      </c>
    </row>
    <row r="411" ht="33" spans="1:19">
      <c r="A411" s="114">
        <v>45922</v>
      </c>
      <c r="B411" s="115" t="s">
        <v>72</v>
      </c>
      <c r="C411" s="116" t="str">
        <f>IF($B411="","",IFERROR(INDEX(账户银行,MATCH($B411,账户名,0)),""))</f>
        <v>NBU银行</v>
      </c>
      <c r="D411" s="116" t="str">
        <f>IF($B411="","",IFERROR(INDEX(账户币种,MATCH($B411,账户名,0)),""))</f>
        <v>UZS</v>
      </c>
      <c r="E411" s="117" t="s">
        <v>60</v>
      </c>
      <c r="F411" s="116" t="str">
        <f>IF($E411="","",IFERROR(INDEX(类别属性,MATCH($E411,类别表,0)),""))</f>
        <v>支出</v>
      </c>
      <c r="G411" s="118" t="s">
        <v>446</v>
      </c>
      <c r="H411" s="119"/>
      <c r="I411" s="119">
        <v>3354.84</v>
      </c>
      <c r="J411" s="120"/>
      <c r="K411" s="125">
        <f>IF(OR($A411="",$B411=""),"",IF($J411&lt;&gt;"",$J411,IF($D411=本位币,1,IFERROR(LOOKUP(2,1/((汇率月份&lt;=$A411)*(INDEX(记账汇率区,0,MATCH($D411,汇率币种头,0))&lt;&gt;"")),INDEX(记账汇率区,0,MATCH($D411,汇率币种头,0))),""))))</f>
        <v>1</v>
      </c>
      <c r="L411" s="123">
        <f t="shared" si="12"/>
        <v>-3354.84</v>
      </c>
      <c r="M411" s="123">
        <f t="shared" si="13"/>
        <v>-3354.84</v>
      </c>
      <c r="N411" s="123">
        <f>IF($B411="","",ROUND(SUMIF(账户名,$B411,账户期初)+SUMIFS($L$6:L411,$B$6:B411,$B411),2))</f>
        <v>163274253.03</v>
      </c>
      <c r="O411" s="123">
        <f>IF($B411="","",IFERROR(ROUND(INDEX(账户期初本位,MATCH($B411,账户名,0))+SUMIFS($M$6:M411,$B$6:B411,$B411),2),""))</f>
        <v>163274253.03</v>
      </c>
      <c r="P411" s="117" t="s">
        <v>43</v>
      </c>
      <c r="Q411" s="115"/>
      <c r="R411" s="115"/>
      <c r="S411" s="124" t="str">
        <f>IF($B411="","",IF(ISNA(MATCH($B411,账户名,0)),"※这个账户不在【参数设置】的账户档案里",IF($A411="","※没填日期，这一笔不会进任何月份的报表",IF(OR($A411&lt;起始月份,$A411&gt;EOMONTH(起始月份,15)),"△不在本账期（"&amp;TEXT(起始月份,"yyyy-mm")&amp;" ~ "&amp;TEXT(EOMONTH(起始月份,15),"yyyy-mm")&amp;"）内，报表里看不到",IF(AND($H411&lt;&gt;"",$I411&lt;&gt;""),"※收入和支出不能同时填",IF(AND(N($H411)=0,N($I411)=0),IF(ISNUMBER(SEARCH("【待补】",$R411&amp;"")),"△源数据不全（源表缺金额），请补充","※收入和支出都没填"),IF($E411="","※没填收支类别，分类报表会漏掉这一笔",IF(ISNA(MATCH($E411,类别表,0)),"※收支类别不在【参数设置】的清单里",IF($K411="","△"&amp;$D411&amp;" 还没填汇率，去【月度汇率】补上就自动算了",IF(ISNUMBER(SEARCH("【待补】",$R411&amp;"")),"△源数据不全（源表缺摘要或用途），请补充",IF(AND($F411="内部转账",$Q411=""),"△内部转账建议在「往来单位」写上对方账户",IF($N411&lt;0,"△这一笔之后该账户余额成负数了，核一下",""))))))))))))</f>
        <v/>
      </c>
    </row>
    <row r="412" ht="33" spans="1:19">
      <c r="A412" s="114">
        <v>45922</v>
      </c>
      <c r="B412" s="115" t="s">
        <v>72</v>
      </c>
      <c r="C412" s="116" t="str">
        <f>IF($B412="","",IFERROR(INDEX(账户银行,MATCH($B412,账户名,0)),""))</f>
        <v>NBU银行</v>
      </c>
      <c r="D412" s="116" t="str">
        <f>IF($B412="","",IFERROR(INDEX(账户币种,MATCH($B412,账户名,0)),""))</f>
        <v>UZS</v>
      </c>
      <c r="E412" s="117" t="s">
        <v>60</v>
      </c>
      <c r="F412" s="116" t="str">
        <f>IF($E412="","",IFERROR(INDEX(类别属性,MATCH($E412,类别表,0)),""))</f>
        <v>支出</v>
      </c>
      <c r="G412" s="118" t="s">
        <v>447</v>
      </c>
      <c r="H412" s="119"/>
      <c r="I412" s="119">
        <v>9645.16</v>
      </c>
      <c r="J412" s="120"/>
      <c r="K412" s="125">
        <f>IF(OR($A412="",$B412=""),"",IF($J412&lt;&gt;"",$J412,IF($D412=本位币,1,IFERROR(LOOKUP(2,1/((汇率月份&lt;=$A412)*(INDEX(记账汇率区,0,MATCH($D412,汇率币种头,0))&lt;&gt;"")),INDEX(记账汇率区,0,MATCH($D412,汇率币种头,0))),""))))</f>
        <v>1</v>
      </c>
      <c r="L412" s="123">
        <f t="shared" si="12"/>
        <v>-9645.16</v>
      </c>
      <c r="M412" s="123">
        <f t="shared" si="13"/>
        <v>-9645.16</v>
      </c>
      <c r="N412" s="123">
        <f>IF($B412="","",ROUND(SUMIF(账户名,$B412,账户期初)+SUMIFS($L$6:L412,$B$6:B412,$B412),2))</f>
        <v>163264607.87</v>
      </c>
      <c r="O412" s="123">
        <f>IF($B412="","",IFERROR(ROUND(INDEX(账户期初本位,MATCH($B412,账户名,0))+SUMIFS($M$6:M412,$B$6:B412,$B412),2),""))</f>
        <v>163264607.87</v>
      </c>
      <c r="P412" s="117" t="s">
        <v>43</v>
      </c>
      <c r="Q412" s="115"/>
      <c r="R412" s="115"/>
      <c r="S412" s="124" t="str">
        <f>IF($B412="","",IF(ISNA(MATCH($B412,账户名,0)),"※这个账户不在【参数设置】的账户档案里",IF($A412="","※没填日期，这一笔不会进任何月份的报表",IF(OR($A412&lt;起始月份,$A412&gt;EOMONTH(起始月份,15)),"△不在本账期（"&amp;TEXT(起始月份,"yyyy-mm")&amp;" ~ "&amp;TEXT(EOMONTH(起始月份,15),"yyyy-mm")&amp;"）内，报表里看不到",IF(AND($H412&lt;&gt;"",$I412&lt;&gt;""),"※收入和支出不能同时填",IF(AND(N($H412)=0,N($I412)=0),IF(ISNUMBER(SEARCH("【待补】",$R412&amp;"")),"△源数据不全（源表缺金额），请补充","※收入和支出都没填"),IF($E412="","※没填收支类别，分类报表会漏掉这一笔",IF(ISNA(MATCH($E412,类别表,0)),"※收支类别不在【参数设置】的清单里",IF($K412="","△"&amp;$D412&amp;" 还没填汇率，去【月度汇率】补上就自动算了",IF(ISNUMBER(SEARCH("【待补】",$R412&amp;"")),"△源数据不全（源表缺摘要或用途），请补充",IF(AND($F412="内部转账",$Q412=""),"△内部转账建议在「往来单位」写上对方账户",IF($N412&lt;0,"△这一笔之后该账户余额成负数了，核一下",""))))))))))))</f>
        <v/>
      </c>
    </row>
    <row r="413" ht="33" spans="1:19">
      <c r="A413" s="114">
        <v>45922</v>
      </c>
      <c r="B413" s="115" t="s">
        <v>72</v>
      </c>
      <c r="C413" s="116" t="str">
        <f>IF($B413="","",IFERROR(INDEX(账户银行,MATCH($B413,账户名,0)),""))</f>
        <v>NBU银行</v>
      </c>
      <c r="D413" s="116" t="str">
        <f>IF($B413="","",IFERROR(INDEX(账户币种,MATCH($B413,账户名,0)),""))</f>
        <v>UZS</v>
      </c>
      <c r="E413" s="117" t="s">
        <v>60</v>
      </c>
      <c r="F413" s="116" t="str">
        <f>IF($E413="","",IFERROR(INDEX(类别属性,MATCH($E413,类别表,0)),""))</f>
        <v>支出</v>
      </c>
      <c r="G413" s="118" t="s">
        <v>379</v>
      </c>
      <c r="H413" s="119"/>
      <c r="I413" s="119">
        <v>300</v>
      </c>
      <c r="J413" s="120"/>
      <c r="K413" s="125">
        <f>IF(OR($A413="",$B413=""),"",IF($J413&lt;&gt;"",$J413,IF($D413=本位币,1,IFERROR(LOOKUP(2,1/((汇率月份&lt;=$A413)*(INDEX(记账汇率区,0,MATCH($D413,汇率币种头,0))&lt;&gt;"")),INDEX(记账汇率区,0,MATCH($D413,汇率币种头,0))),""))))</f>
        <v>1</v>
      </c>
      <c r="L413" s="123">
        <f t="shared" si="12"/>
        <v>-300</v>
      </c>
      <c r="M413" s="123">
        <f t="shared" si="13"/>
        <v>-300</v>
      </c>
      <c r="N413" s="123">
        <f>IF($B413="","",ROUND(SUMIF(账户名,$B413,账户期初)+SUMIFS($L$6:L413,$B$6:B413,$B413),2))</f>
        <v>163264307.87</v>
      </c>
      <c r="O413" s="123">
        <f>IF($B413="","",IFERROR(ROUND(INDEX(账户期初本位,MATCH($B413,账户名,0))+SUMIFS($M$6:M413,$B$6:B413,$B413),2),""))</f>
        <v>163264307.87</v>
      </c>
      <c r="P413" s="117" t="s">
        <v>43</v>
      </c>
      <c r="Q413" s="115"/>
      <c r="R413" s="115"/>
      <c r="S413" s="124" t="str">
        <f>IF($B413="","",IF(ISNA(MATCH($B413,账户名,0)),"※这个账户不在【参数设置】的账户档案里",IF($A413="","※没填日期，这一笔不会进任何月份的报表",IF(OR($A413&lt;起始月份,$A413&gt;EOMONTH(起始月份,15)),"△不在本账期（"&amp;TEXT(起始月份,"yyyy-mm")&amp;" ~ "&amp;TEXT(EOMONTH(起始月份,15),"yyyy-mm")&amp;"）内，报表里看不到",IF(AND($H413&lt;&gt;"",$I413&lt;&gt;""),"※收入和支出不能同时填",IF(AND(N($H413)=0,N($I413)=0),IF(ISNUMBER(SEARCH("【待补】",$R413&amp;"")),"△源数据不全（源表缺金额），请补充","※收入和支出都没填"),IF($E413="","※没填收支类别，分类报表会漏掉这一笔",IF(ISNA(MATCH($E413,类别表,0)),"※收支类别不在【参数设置】的清单里",IF($K413="","△"&amp;$D413&amp;" 还没填汇率，去【月度汇率】补上就自动算了",IF(ISNUMBER(SEARCH("【待补】",$R413&amp;"")),"△源数据不全（源表缺摘要或用途），请补充",IF(AND($F413="内部转账",$Q413=""),"△内部转账建议在「往来单位」写上对方账户",IF($N413&lt;0,"△这一笔之后该账户余额成负数了，核一下",""))))))))))))</f>
        <v/>
      </c>
    </row>
    <row r="414" ht="33" spans="1:19">
      <c r="A414" s="114">
        <v>45922</v>
      </c>
      <c r="B414" s="115" t="s">
        <v>72</v>
      </c>
      <c r="C414" s="116" t="str">
        <f>IF($B414="","",IFERROR(INDEX(账户银行,MATCH($B414,账户名,0)),""))</f>
        <v>NBU银行</v>
      </c>
      <c r="D414" s="116" t="str">
        <f>IF($B414="","",IFERROR(INDEX(账户币种,MATCH($B414,账户名,0)),""))</f>
        <v>UZS</v>
      </c>
      <c r="E414" s="117" t="s">
        <v>60</v>
      </c>
      <c r="F414" s="116" t="str">
        <f>IF($E414="","",IFERROR(INDEX(类别属性,MATCH($E414,类别表,0)),""))</f>
        <v>支出</v>
      </c>
      <c r="G414" s="118" t="s">
        <v>379</v>
      </c>
      <c r="H414" s="119"/>
      <c r="I414" s="119">
        <v>300</v>
      </c>
      <c r="J414" s="120"/>
      <c r="K414" s="125">
        <f>IF(OR($A414="",$B414=""),"",IF($J414&lt;&gt;"",$J414,IF($D414=本位币,1,IFERROR(LOOKUP(2,1/((汇率月份&lt;=$A414)*(INDEX(记账汇率区,0,MATCH($D414,汇率币种头,0))&lt;&gt;"")),INDEX(记账汇率区,0,MATCH($D414,汇率币种头,0))),""))))</f>
        <v>1</v>
      </c>
      <c r="L414" s="123">
        <f t="shared" si="12"/>
        <v>-300</v>
      </c>
      <c r="M414" s="123">
        <f t="shared" si="13"/>
        <v>-300</v>
      </c>
      <c r="N414" s="123">
        <f>IF($B414="","",ROUND(SUMIF(账户名,$B414,账户期初)+SUMIFS($L$6:L414,$B$6:B414,$B414),2))</f>
        <v>163264007.87</v>
      </c>
      <c r="O414" s="123">
        <f>IF($B414="","",IFERROR(ROUND(INDEX(账户期初本位,MATCH($B414,账户名,0))+SUMIFS($M$6:M414,$B$6:B414,$B414),2),""))</f>
        <v>163264007.87</v>
      </c>
      <c r="P414" s="117" t="s">
        <v>43</v>
      </c>
      <c r="Q414" s="115"/>
      <c r="R414" s="115"/>
      <c r="S414" s="124" t="str">
        <f>IF($B414="","",IF(ISNA(MATCH($B414,账户名,0)),"※这个账户不在【参数设置】的账户档案里",IF($A414="","※没填日期，这一笔不会进任何月份的报表",IF(OR($A414&lt;起始月份,$A414&gt;EOMONTH(起始月份,15)),"△不在本账期（"&amp;TEXT(起始月份,"yyyy-mm")&amp;" ~ "&amp;TEXT(EOMONTH(起始月份,15),"yyyy-mm")&amp;"）内，报表里看不到",IF(AND($H414&lt;&gt;"",$I414&lt;&gt;""),"※收入和支出不能同时填",IF(AND(N($H414)=0,N($I414)=0),IF(ISNUMBER(SEARCH("【待补】",$R414&amp;"")),"△源数据不全（源表缺金额），请补充","※收入和支出都没填"),IF($E414="","※没填收支类别，分类报表会漏掉这一笔",IF(ISNA(MATCH($E414,类别表,0)),"※收支类别不在【参数设置】的清单里",IF($K414="","△"&amp;$D414&amp;" 还没填汇率，去【月度汇率】补上就自动算了",IF(ISNUMBER(SEARCH("【待补】",$R414&amp;"")),"△源数据不全（源表缺摘要或用途），请补充",IF(AND($F414="内部转账",$Q414=""),"△内部转账建议在「往来单位」写上对方账户",IF($N414&lt;0,"△这一笔之后该账户余额成负数了，核一下",""))))))))))))</f>
        <v/>
      </c>
    </row>
    <row r="415" ht="33" spans="1:19">
      <c r="A415" s="114">
        <v>45922</v>
      </c>
      <c r="B415" s="115" t="s">
        <v>72</v>
      </c>
      <c r="C415" s="116" t="str">
        <f>IF($B415="","",IFERROR(INDEX(账户银行,MATCH($B415,账户名,0)),""))</f>
        <v>NBU银行</v>
      </c>
      <c r="D415" s="116" t="str">
        <f>IF($B415="","",IFERROR(INDEX(账户币种,MATCH($B415,账户名,0)),""))</f>
        <v>UZS</v>
      </c>
      <c r="E415" s="117" t="s">
        <v>31</v>
      </c>
      <c r="F415" s="116" t="str">
        <f>IF($E415="","",IFERROR(INDEX(类别属性,MATCH($E415,类别表,0)),""))</f>
        <v>支出</v>
      </c>
      <c r="G415" s="118" t="s">
        <v>448</v>
      </c>
      <c r="H415" s="119"/>
      <c r="I415" s="119">
        <v>670967.68</v>
      </c>
      <c r="J415" s="120"/>
      <c r="K415" s="125">
        <f>IF(OR($A415="",$B415=""),"",IF($J415&lt;&gt;"",$J415,IF($D415=本位币,1,IFERROR(LOOKUP(2,1/((汇率月份&lt;=$A415)*(INDEX(记账汇率区,0,MATCH($D415,汇率币种头,0))&lt;&gt;"")),INDEX(记账汇率区,0,MATCH($D415,汇率币种头,0))),""))))</f>
        <v>1</v>
      </c>
      <c r="L415" s="123">
        <f t="shared" si="12"/>
        <v>-670967.68</v>
      </c>
      <c r="M415" s="123">
        <f t="shared" si="13"/>
        <v>-670967.68</v>
      </c>
      <c r="N415" s="123">
        <f>IF($B415="","",ROUND(SUMIF(账户名,$B415,账户期初)+SUMIFS($L$6:L415,$B$6:B415,$B415),2))</f>
        <v>162593040.19</v>
      </c>
      <c r="O415" s="123">
        <f>IF($B415="","",IFERROR(ROUND(INDEX(账户期初本位,MATCH($B415,账户名,0))+SUMIFS($M$6:M415,$B$6:B415,$B415),2),""))</f>
        <v>162593040.19</v>
      </c>
      <c r="P415" s="117" t="s">
        <v>26</v>
      </c>
      <c r="Q415" s="115"/>
      <c r="R415" s="115"/>
      <c r="S415" s="124" t="str">
        <f>IF($B415="","",IF(ISNA(MATCH($B415,账户名,0)),"※这个账户不在【参数设置】的账户档案里",IF($A415="","※没填日期，这一笔不会进任何月份的报表",IF(OR($A415&lt;起始月份,$A415&gt;EOMONTH(起始月份,15)),"△不在本账期（"&amp;TEXT(起始月份,"yyyy-mm")&amp;" ~ "&amp;TEXT(EOMONTH(起始月份,15),"yyyy-mm")&amp;"）内，报表里看不到",IF(AND($H415&lt;&gt;"",$I415&lt;&gt;""),"※收入和支出不能同时填",IF(AND(N($H415)=0,N($I415)=0),IF(ISNUMBER(SEARCH("【待补】",$R415&amp;"")),"△源数据不全（源表缺金额），请补充","※收入和支出都没填"),IF($E415="","※没填收支类别，分类报表会漏掉这一笔",IF(ISNA(MATCH($E415,类别表,0)),"※收支类别不在【参数设置】的清单里",IF($K415="","△"&amp;$D415&amp;" 还没填汇率，去【月度汇率】补上就自动算了",IF(ISNUMBER(SEARCH("【待补】",$R415&amp;"")),"△源数据不全（源表缺摘要或用途），请补充",IF(AND($F415="内部转账",$Q415=""),"△内部转账建议在「往来单位」写上对方账户",IF($N415&lt;0,"△这一笔之后该账户余额成负数了，核一下",""))))))))))))</f>
        <v/>
      </c>
    </row>
    <row r="416" ht="33" spans="1:19">
      <c r="A416" s="114">
        <v>45922</v>
      </c>
      <c r="B416" s="115" t="s">
        <v>72</v>
      </c>
      <c r="C416" s="116" t="str">
        <f>IF($B416="","",IFERROR(INDEX(账户银行,MATCH($B416,账户名,0)),""))</f>
        <v>NBU银行</v>
      </c>
      <c r="D416" s="116" t="str">
        <f>IF($B416="","",IFERROR(INDEX(账户币种,MATCH($B416,账户名,0)),""))</f>
        <v>UZS</v>
      </c>
      <c r="E416" s="117" t="s">
        <v>31</v>
      </c>
      <c r="F416" s="116" t="str">
        <f>IF($E416="","",IFERROR(INDEX(类别属性,MATCH($E416,类别表,0)),""))</f>
        <v>支出</v>
      </c>
      <c r="G416" s="118" t="s">
        <v>448</v>
      </c>
      <c r="H416" s="119"/>
      <c r="I416" s="119">
        <v>1929032.32</v>
      </c>
      <c r="J416" s="120"/>
      <c r="K416" s="125">
        <f>IF(OR($A416="",$B416=""),"",IF($J416&lt;&gt;"",$J416,IF($D416=本位币,1,IFERROR(LOOKUP(2,1/((汇率月份&lt;=$A416)*(INDEX(记账汇率区,0,MATCH($D416,汇率币种头,0))&lt;&gt;"")),INDEX(记账汇率区,0,MATCH($D416,汇率币种头,0))),""))))</f>
        <v>1</v>
      </c>
      <c r="L416" s="123">
        <f t="shared" si="12"/>
        <v>-1929032.32</v>
      </c>
      <c r="M416" s="123">
        <f t="shared" si="13"/>
        <v>-1929032.32</v>
      </c>
      <c r="N416" s="123">
        <f>IF($B416="","",ROUND(SUMIF(账户名,$B416,账户期初)+SUMIFS($L$6:L416,$B$6:B416,$B416),2))</f>
        <v>160664007.87</v>
      </c>
      <c r="O416" s="123">
        <f>IF($B416="","",IFERROR(ROUND(INDEX(账户期初本位,MATCH($B416,账户名,0))+SUMIFS($M$6:M416,$B$6:B416,$B416),2),""))</f>
        <v>160664007.87</v>
      </c>
      <c r="P416" s="117" t="s">
        <v>26</v>
      </c>
      <c r="Q416" s="115"/>
      <c r="R416" s="115"/>
      <c r="S416" s="124" t="str">
        <f>IF($B416="","",IF(ISNA(MATCH($B416,账户名,0)),"※这个账户不在【参数设置】的账户档案里",IF($A416="","※没填日期，这一笔不会进任何月份的报表",IF(OR($A416&lt;起始月份,$A416&gt;EOMONTH(起始月份,15)),"△不在本账期（"&amp;TEXT(起始月份,"yyyy-mm")&amp;" ~ "&amp;TEXT(EOMONTH(起始月份,15),"yyyy-mm")&amp;"）内，报表里看不到",IF(AND($H416&lt;&gt;"",$I416&lt;&gt;""),"※收入和支出不能同时填",IF(AND(N($H416)=0,N($I416)=0),IF(ISNUMBER(SEARCH("【待补】",$R416&amp;"")),"△源数据不全（源表缺金额），请补充","※收入和支出都没填"),IF($E416="","※没填收支类别，分类报表会漏掉这一笔",IF(ISNA(MATCH($E416,类别表,0)),"※收支类别不在【参数设置】的清单里",IF($K416="","△"&amp;$D416&amp;" 还没填汇率，去【月度汇率】补上就自动算了",IF(ISNUMBER(SEARCH("【待补】",$R416&amp;"")),"△源数据不全（源表缺摘要或用途），请补充",IF(AND($F416="内部转账",$Q416=""),"△内部转账建议在「往来单位」写上对方账户",IF($N416&lt;0,"△这一笔之后该账户余额成负数了，核一下",""))))))))))))</f>
        <v/>
      </c>
    </row>
    <row r="417" ht="16.5" spans="1:19">
      <c r="A417" s="114">
        <v>45922</v>
      </c>
      <c r="B417" s="115" t="s">
        <v>34</v>
      </c>
      <c r="C417" s="116" t="str">
        <f>IF($B417="","",IFERROR(INDEX(账户银行,MATCH($B417,账户名,0)),""))</f>
        <v>现金</v>
      </c>
      <c r="D417" s="116" t="str">
        <f>IF($B417="","",IFERROR(INDEX(账户币种,MATCH($B417,账户名,0)),""))</f>
        <v>UZS</v>
      </c>
      <c r="E417" s="117" t="s">
        <v>38</v>
      </c>
      <c r="F417" s="116" t="str">
        <f>IF($E417="","",IFERROR(INDEX(类别属性,MATCH($E417,类别表,0)),""))</f>
        <v>支出</v>
      </c>
      <c r="G417" s="118" t="s">
        <v>449</v>
      </c>
      <c r="H417" s="119"/>
      <c r="I417" s="119">
        <v>50000</v>
      </c>
      <c r="J417" s="120"/>
      <c r="K417" s="125">
        <f>IF(OR($A417="",$B417=""),"",IF($J417&lt;&gt;"",$J417,IF($D417=本位币,1,IFERROR(LOOKUP(2,1/((汇率月份&lt;=$A417)*(INDEX(记账汇率区,0,MATCH($D417,汇率币种头,0))&lt;&gt;"")),INDEX(记账汇率区,0,MATCH($D417,汇率币种头,0))),""))))</f>
        <v>1</v>
      </c>
      <c r="L417" s="123">
        <f t="shared" si="12"/>
        <v>-50000</v>
      </c>
      <c r="M417" s="123">
        <f t="shared" si="13"/>
        <v>-50000</v>
      </c>
      <c r="N417" s="123">
        <f>IF($B417="","",ROUND(SUMIF(账户名,$B417,账户期初)+SUMIFS($L$6:L417,$B$6:B417,$B417),2))</f>
        <v>-335770999.33</v>
      </c>
      <c r="O417" s="123">
        <f>IF($B417="","",IFERROR(ROUND(INDEX(账户期初本位,MATCH($B417,账户名,0))+SUMIFS($M$6:M417,$B$6:B417,$B417),2),""))</f>
        <v>-335770999.33</v>
      </c>
      <c r="P417" s="117" t="s">
        <v>26</v>
      </c>
      <c r="Q417" s="115"/>
      <c r="R417" s="115"/>
      <c r="S417" s="124" t="str">
        <f>IF($B417="","",IF(ISNA(MATCH($B417,账户名,0)),"※这个账户不在【参数设置】的账户档案里",IF($A417="","※没填日期，这一笔不会进任何月份的报表",IF(OR($A417&lt;起始月份,$A417&gt;EOMONTH(起始月份,15)),"△不在本账期（"&amp;TEXT(起始月份,"yyyy-mm")&amp;" ~ "&amp;TEXT(EOMONTH(起始月份,15),"yyyy-mm")&amp;"）内，报表里看不到",IF(AND($H417&lt;&gt;"",$I417&lt;&gt;""),"※收入和支出不能同时填",IF(AND(N($H417)=0,N($I417)=0),IF(ISNUMBER(SEARCH("【待补】",$R417&amp;"")),"△源数据不全（源表缺金额），请补充","※收入和支出都没填"),IF($E417="","※没填收支类别，分类报表会漏掉这一笔",IF(ISNA(MATCH($E417,类别表,0)),"※收支类别不在【参数设置】的清单里",IF($K417="","△"&amp;$D417&amp;" 还没填汇率，去【月度汇率】补上就自动算了",IF(ISNUMBER(SEARCH("【待补】",$R417&amp;"")),"△源数据不全（源表缺摘要或用途），请补充",IF(AND($F417="内部转账",$Q417=""),"△内部转账建议在「往来单位」写上对方账户",IF($N417&lt;0,"△这一笔之后该账户余额成负数了，核一下",""))))))))))))</f>
        <v>△这一笔之后该账户余额成负数了，核一下</v>
      </c>
    </row>
    <row r="418" ht="16.5" spans="1:19">
      <c r="A418" s="114">
        <v>45922</v>
      </c>
      <c r="B418" s="115" t="s">
        <v>34</v>
      </c>
      <c r="C418" s="116" t="str">
        <f>IF($B418="","",IFERROR(INDEX(账户银行,MATCH($B418,账户名,0)),""))</f>
        <v>现金</v>
      </c>
      <c r="D418" s="116" t="str">
        <f>IF($B418="","",IFERROR(INDEX(账户币种,MATCH($B418,账户名,0)),""))</f>
        <v>UZS</v>
      </c>
      <c r="E418" s="117" t="s">
        <v>27</v>
      </c>
      <c r="F418" s="116" t="str">
        <f>IF($E418="","",IFERROR(INDEX(类别属性,MATCH($E418,类别表,0)),""))</f>
        <v>支出</v>
      </c>
      <c r="G418" s="118" t="s">
        <v>450</v>
      </c>
      <c r="H418" s="119"/>
      <c r="I418" s="119">
        <v>145000</v>
      </c>
      <c r="J418" s="120"/>
      <c r="K418" s="125">
        <f>IF(OR($A418="",$B418=""),"",IF($J418&lt;&gt;"",$J418,IF($D418=本位币,1,IFERROR(LOOKUP(2,1/((汇率月份&lt;=$A418)*(INDEX(记账汇率区,0,MATCH($D418,汇率币种头,0))&lt;&gt;"")),INDEX(记账汇率区,0,MATCH($D418,汇率币种头,0))),""))))</f>
        <v>1</v>
      </c>
      <c r="L418" s="123">
        <f t="shared" si="12"/>
        <v>-145000</v>
      </c>
      <c r="M418" s="123">
        <f t="shared" si="13"/>
        <v>-145000</v>
      </c>
      <c r="N418" s="123">
        <f>IF($B418="","",ROUND(SUMIF(账户名,$B418,账户期初)+SUMIFS($L$6:L418,$B$6:B418,$B418),2))</f>
        <v>-335915999.33</v>
      </c>
      <c r="O418" s="123">
        <f>IF($B418="","",IFERROR(ROUND(INDEX(账户期初本位,MATCH($B418,账户名,0))+SUMIFS($M$6:M418,$B$6:B418,$B418),2),""))</f>
        <v>-335915999.33</v>
      </c>
      <c r="P418" s="117" t="s">
        <v>26</v>
      </c>
      <c r="Q418" s="115"/>
      <c r="R418" s="115"/>
      <c r="S418" s="124" t="str">
        <f>IF($B418="","",IF(ISNA(MATCH($B418,账户名,0)),"※这个账户不在【参数设置】的账户档案里",IF($A418="","※没填日期，这一笔不会进任何月份的报表",IF(OR($A418&lt;起始月份,$A418&gt;EOMONTH(起始月份,15)),"△不在本账期（"&amp;TEXT(起始月份,"yyyy-mm")&amp;" ~ "&amp;TEXT(EOMONTH(起始月份,15),"yyyy-mm")&amp;"）内，报表里看不到",IF(AND($H418&lt;&gt;"",$I418&lt;&gt;""),"※收入和支出不能同时填",IF(AND(N($H418)=0,N($I418)=0),IF(ISNUMBER(SEARCH("【待补】",$R418&amp;"")),"△源数据不全（源表缺金额），请补充","※收入和支出都没填"),IF($E418="","※没填收支类别，分类报表会漏掉这一笔",IF(ISNA(MATCH($E418,类别表,0)),"※收支类别不在【参数设置】的清单里",IF($K418="","△"&amp;$D418&amp;" 还没填汇率，去【月度汇率】补上就自动算了",IF(ISNUMBER(SEARCH("【待补】",$R418&amp;"")),"△源数据不全（源表缺摘要或用途），请补充",IF(AND($F418="内部转账",$Q418=""),"△内部转账建议在「往来单位」写上对方账户",IF($N418&lt;0,"△这一笔之后该账户余额成负数了，核一下",""))))))))))))</f>
        <v>△这一笔之后该账户余额成负数了，核一下</v>
      </c>
    </row>
    <row r="419" ht="16.5" spans="1:19">
      <c r="A419" s="114">
        <v>45922</v>
      </c>
      <c r="B419" s="115" t="s">
        <v>34</v>
      </c>
      <c r="C419" s="116" t="str">
        <f>IF($B419="","",IFERROR(INDEX(账户银行,MATCH($B419,账户名,0)),""))</f>
        <v>现金</v>
      </c>
      <c r="D419" s="116" t="str">
        <f>IF($B419="","",IFERROR(INDEX(账户币种,MATCH($B419,账户名,0)),""))</f>
        <v>UZS</v>
      </c>
      <c r="E419" s="117" t="s">
        <v>84</v>
      </c>
      <c r="F419" s="116" t="str">
        <f>IF($E419="","",IFERROR(INDEX(类别属性,MATCH($E419,类别表,0)),""))</f>
        <v>支出</v>
      </c>
      <c r="G419" s="118" t="s">
        <v>451</v>
      </c>
      <c r="H419" s="119"/>
      <c r="I419" s="119">
        <v>745000</v>
      </c>
      <c r="J419" s="120"/>
      <c r="K419" s="125">
        <f>IF(OR($A419="",$B419=""),"",IF($J419&lt;&gt;"",$J419,IF($D419=本位币,1,IFERROR(LOOKUP(2,1/((汇率月份&lt;=$A419)*(INDEX(记账汇率区,0,MATCH($D419,汇率币种头,0))&lt;&gt;"")),INDEX(记账汇率区,0,MATCH($D419,汇率币种头,0))),""))))</f>
        <v>1</v>
      </c>
      <c r="L419" s="123">
        <f t="shared" si="12"/>
        <v>-745000</v>
      </c>
      <c r="M419" s="123">
        <f t="shared" si="13"/>
        <v>-745000</v>
      </c>
      <c r="N419" s="123">
        <f>IF($B419="","",ROUND(SUMIF(账户名,$B419,账户期初)+SUMIFS($L$6:L419,$B$6:B419,$B419),2))</f>
        <v>-336660999.33</v>
      </c>
      <c r="O419" s="123">
        <f>IF($B419="","",IFERROR(ROUND(INDEX(账户期初本位,MATCH($B419,账户名,0))+SUMIFS($M$6:M419,$B$6:B419,$B419),2),""))</f>
        <v>-336660999.33</v>
      </c>
      <c r="P419" s="117" t="s">
        <v>48</v>
      </c>
      <c r="Q419" s="115"/>
      <c r="R419" s="115"/>
      <c r="S419" s="124" t="str">
        <f>IF($B419="","",IF(ISNA(MATCH($B419,账户名,0)),"※这个账户不在【参数设置】的账户档案里",IF($A419="","※没填日期，这一笔不会进任何月份的报表",IF(OR($A419&lt;起始月份,$A419&gt;EOMONTH(起始月份,15)),"△不在本账期（"&amp;TEXT(起始月份,"yyyy-mm")&amp;" ~ "&amp;TEXT(EOMONTH(起始月份,15),"yyyy-mm")&amp;"）内，报表里看不到",IF(AND($H419&lt;&gt;"",$I419&lt;&gt;""),"※收入和支出不能同时填",IF(AND(N($H419)=0,N($I419)=0),IF(ISNUMBER(SEARCH("【待补】",$R419&amp;"")),"△源数据不全（源表缺金额），请补充","※收入和支出都没填"),IF($E419="","※没填收支类别，分类报表会漏掉这一笔",IF(ISNA(MATCH($E419,类别表,0)),"※收支类别不在【参数设置】的清单里",IF($K419="","△"&amp;$D419&amp;" 还没填汇率，去【月度汇率】补上就自动算了",IF(ISNUMBER(SEARCH("【待补】",$R419&amp;"")),"△源数据不全（源表缺摘要或用途），请补充",IF(AND($F419="内部转账",$Q419=""),"△内部转账建议在「往来单位」写上对方账户",IF($N419&lt;0,"△这一笔之后该账户余额成负数了，核一下",""))))))))))))</f>
        <v>△这一笔之后该账户余额成负数了，核一下</v>
      </c>
    </row>
    <row r="420" ht="16.5" spans="1:19">
      <c r="A420" s="114">
        <v>45922</v>
      </c>
      <c r="B420" s="115" t="s">
        <v>34</v>
      </c>
      <c r="C420" s="116" t="str">
        <f>IF($B420="","",IFERROR(INDEX(账户银行,MATCH($B420,账户名,0)),""))</f>
        <v>现金</v>
      </c>
      <c r="D420" s="116" t="str">
        <f>IF($B420="","",IFERROR(INDEX(账户币种,MATCH($B420,账户名,0)),""))</f>
        <v>UZS</v>
      </c>
      <c r="E420" s="117" t="s">
        <v>54</v>
      </c>
      <c r="F420" s="116" t="str">
        <f>IF($E420="","",IFERROR(INDEX(类别属性,MATCH($E420,类别表,0)),""))</f>
        <v>支出</v>
      </c>
      <c r="G420" s="118" t="s">
        <v>452</v>
      </c>
      <c r="H420" s="119"/>
      <c r="I420" s="119">
        <v>2220000</v>
      </c>
      <c r="J420" s="120"/>
      <c r="K420" s="125">
        <f>IF(OR($A420="",$B420=""),"",IF($J420&lt;&gt;"",$J420,IF($D420=本位币,1,IFERROR(LOOKUP(2,1/((汇率月份&lt;=$A420)*(INDEX(记账汇率区,0,MATCH($D420,汇率币种头,0))&lt;&gt;"")),INDEX(记账汇率区,0,MATCH($D420,汇率币种头,0))),""))))</f>
        <v>1</v>
      </c>
      <c r="L420" s="123">
        <f t="shared" si="12"/>
        <v>-2220000</v>
      </c>
      <c r="M420" s="123">
        <f t="shared" si="13"/>
        <v>-2220000</v>
      </c>
      <c r="N420" s="123">
        <f>IF($B420="","",ROUND(SUMIF(账户名,$B420,账户期初)+SUMIFS($L$6:L420,$B$6:B420,$B420),2))</f>
        <v>-338880999.33</v>
      </c>
      <c r="O420" s="123">
        <f>IF($B420="","",IFERROR(ROUND(INDEX(账户期初本位,MATCH($B420,账户名,0))+SUMIFS($M$6:M420,$B$6:B420,$B420),2),""))</f>
        <v>-338880999.33</v>
      </c>
      <c r="P420" s="117" t="s">
        <v>48</v>
      </c>
      <c r="Q420" s="115"/>
      <c r="R420" s="115"/>
      <c r="S420" s="124" t="str">
        <f>IF($B420="","",IF(ISNA(MATCH($B420,账户名,0)),"※这个账户不在【参数设置】的账户档案里",IF($A420="","※没填日期，这一笔不会进任何月份的报表",IF(OR($A420&lt;起始月份,$A420&gt;EOMONTH(起始月份,15)),"△不在本账期（"&amp;TEXT(起始月份,"yyyy-mm")&amp;" ~ "&amp;TEXT(EOMONTH(起始月份,15),"yyyy-mm")&amp;"）内，报表里看不到",IF(AND($H420&lt;&gt;"",$I420&lt;&gt;""),"※收入和支出不能同时填",IF(AND(N($H420)=0,N($I420)=0),IF(ISNUMBER(SEARCH("【待补】",$R420&amp;"")),"△源数据不全（源表缺金额），请补充","※收入和支出都没填"),IF($E420="","※没填收支类别，分类报表会漏掉这一笔",IF(ISNA(MATCH($E420,类别表,0)),"※收支类别不在【参数设置】的清单里",IF($K420="","△"&amp;$D420&amp;" 还没填汇率，去【月度汇率】补上就自动算了",IF(ISNUMBER(SEARCH("【待补】",$R420&amp;"")),"△源数据不全（源表缺摘要或用途），请补充",IF(AND($F420="内部转账",$Q420=""),"△内部转账建议在「往来单位」写上对方账户",IF($N420&lt;0,"△这一笔之后该账户余额成负数了，核一下",""))))))))))))</f>
        <v>△这一笔之后该账户余额成负数了，核一下</v>
      </c>
    </row>
    <row r="421" ht="33" spans="1:19">
      <c r="A421" s="114">
        <v>45923</v>
      </c>
      <c r="B421" s="115" t="s">
        <v>34</v>
      </c>
      <c r="C421" s="116" t="str">
        <f>IF($B421="","",IFERROR(INDEX(账户银行,MATCH($B421,账户名,0)),""))</f>
        <v>现金</v>
      </c>
      <c r="D421" s="116" t="str">
        <f>IF($B421="","",IFERROR(INDEX(账户币种,MATCH($B421,账户名,0)),""))</f>
        <v>UZS</v>
      </c>
      <c r="E421" s="117" t="s">
        <v>84</v>
      </c>
      <c r="F421" s="116" t="str">
        <f>IF($E421="","",IFERROR(INDEX(类别属性,MATCH($E421,类别表,0)),""))</f>
        <v>支出</v>
      </c>
      <c r="G421" s="118" t="s">
        <v>453</v>
      </c>
      <c r="H421" s="119"/>
      <c r="I421" s="119">
        <v>18400000</v>
      </c>
      <c r="J421" s="120"/>
      <c r="K421" s="125">
        <f>IF(OR($A421="",$B421=""),"",IF($J421&lt;&gt;"",$J421,IF($D421=本位币,1,IFERROR(LOOKUP(2,1/((汇率月份&lt;=$A421)*(INDEX(记账汇率区,0,MATCH($D421,汇率币种头,0))&lt;&gt;"")),INDEX(记账汇率区,0,MATCH($D421,汇率币种头,0))),""))))</f>
        <v>1</v>
      </c>
      <c r="L421" s="123">
        <f t="shared" si="12"/>
        <v>-18400000</v>
      </c>
      <c r="M421" s="123">
        <f t="shared" si="13"/>
        <v>-18400000</v>
      </c>
      <c r="N421" s="123">
        <f>IF($B421="","",ROUND(SUMIF(账户名,$B421,账户期初)+SUMIFS($L$6:L421,$B$6:B421,$B421),2))</f>
        <v>-357280999.33</v>
      </c>
      <c r="O421" s="123">
        <f>IF($B421="","",IFERROR(ROUND(INDEX(账户期初本位,MATCH($B421,账户名,0))+SUMIFS($M$6:M421,$B$6:B421,$B421),2),""))</f>
        <v>-357280999.33</v>
      </c>
      <c r="P421" s="117" t="s">
        <v>48</v>
      </c>
      <c r="Q421" s="115"/>
      <c r="R421" s="115"/>
      <c r="S421" s="124" t="str">
        <f>IF($B421="","",IF(ISNA(MATCH($B421,账户名,0)),"※这个账户不在【参数设置】的账户档案里",IF($A421="","※没填日期，这一笔不会进任何月份的报表",IF(OR($A421&lt;起始月份,$A421&gt;EOMONTH(起始月份,15)),"△不在本账期（"&amp;TEXT(起始月份,"yyyy-mm")&amp;" ~ "&amp;TEXT(EOMONTH(起始月份,15),"yyyy-mm")&amp;"）内，报表里看不到",IF(AND($H421&lt;&gt;"",$I421&lt;&gt;""),"※收入和支出不能同时填",IF(AND(N($H421)=0,N($I421)=0),IF(ISNUMBER(SEARCH("【待补】",$R421&amp;"")),"△源数据不全（源表缺金额），请补充","※收入和支出都没填"),IF($E421="","※没填收支类别，分类报表会漏掉这一笔",IF(ISNA(MATCH($E421,类别表,0)),"※收支类别不在【参数设置】的清单里",IF($K421="","△"&amp;$D421&amp;" 还没填汇率，去【月度汇率】补上就自动算了",IF(ISNUMBER(SEARCH("【待补】",$R421&amp;"")),"△源数据不全（源表缺摘要或用途），请补充",IF(AND($F421="内部转账",$Q421=""),"△内部转账建议在「往来单位」写上对方账户",IF($N421&lt;0,"△这一笔之后该账户余额成负数了，核一下",""))))))))))))</f>
        <v>△这一笔之后该账户余额成负数了，核一下</v>
      </c>
    </row>
    <row r="422" ht="33" spans="1:19">
      <c r="A422" s="114">
        <v>45923</v>
      </c>
      <c r="B422" s="115" t="s">
        <v>34</v>
      </c>
      <c r="C422" s="116" t="str">
        <f>IF($B422="","",IFERROR(INDEX(账户银行,MATCH($B422,账户名,0)),""))</f>
        <v>现金</v>
      </c>
      <c r="D422" s="116" t="str">
        <f>IF($B422="","",IFERROR(INDEX(账户币种,MATCH($B422,账户名,0)),""))</f>
        <v>UZS</v>
      </c>
      <c r="E422" s="117" t="s">
        <v>38</v>
      </c>
      <c r="F422" s="116" t="str">
        <f>IF($E422="","",IFERROR(INDEX(类别属性,MATCH($E422,类别表,0)),""))</f>
        <v>支出</v>
      </c>
      <c r="G422" s="118" t="s">
        <v>454</v>
      </c>
      <c r="H422" s="119"/>
      <c r="I422" s="119">
        <v>100000</v>
      </c>
      <c r="J422" s="120"/>
      <c r="K422" s="125">
        <f>IF(OR($A422="",$B422=""),"",IF($J422&lt;&gt;"",$J422,IF($D422=本位币,1,IFERROR(LOOKUP(2,1/((汇率月份&lt;=$A422)*(INDEX(记账汇率区,0,MATCH($D422,汇率币种头,0))&lt;&gt;"")),INDEX(记账汇率区,0,MATCH($D422,汇率币种头,0))),""))))</f>
        <v>1</v>
      </c>
      <c r="L422" s="123">
        <f t="shared" si="12"/>
        <v>-100000</v>
      </c>
      <c r="M422" s="123">
        <f t="shared" si="13"/>
        <v>-100000</v>
      </c>
      <c r="N422" s="123">
        <f>IF($B422="","",ROUND(SUMIF(账户名,$B422,账户期初)+SUMIFS($L$6:L422,$B$6:B422,$B422),2))</f>
        <v>-357380999.33</v>
      </c>
      <c r="O422" s="123">
        <f>IF($B422="","",IFERROR(ROUND(INDEX(账户期初本位,MATCH($B422,账户名,0))+SUMIFS($M$6:M422,$B$6:B422,$B422),2),""))</f>
        <v>-357380999.33</v>
      </c>
      <c r="P422" s="117" t="s">
        <v>26</v>
      </c>
      <c r="Q422" s="115"/>
      <c r="R422" s="115"/>
      <c r="S422" s="124" t="str">
        <f>IF($B422="","",IF(ISNA(MATCH($B422,账户名,0)),"※这个账户不在【参数设置】的账户档案里",IF($A422="","※没填日期，这一笔不会进任何月份的报表",IF(OR($A422&lt;起始月份,$A422&gt;EOMONTH(起始月份,15)),"△不在本账期（"&amp;TEXT(起始月份,"yyyy-mm")&amp;" ~ "&amp;TEXT(EOMONTH(起始月份,15),"yyyy-mm")&amp;"）内，报表里看不到",IF(AND($H422&lt;&gt;"",$I422&lt;&gt;""),"※收入和支出不能同时填",IF(AND(N($H422)=0,N($I422)=0),IF(ISNUMBER(SEARCH("【待补】",$R422&amp;"")),"△源数据不全（源表缺金额），请补充","※收入和支出都没填"),IF($E422="","※没填收支类别，分类报表会漏掉这一笔",IF(ISNA(MATCH($E422,类别表,0)),"※收支类别不在【参数设置】的清单里",IF($K422="","△"&amp;$D422&amp;" 还没填汇率，去【月度汇率】补上就自动算了",IF(ISNUMBER(SEARCH("【待补】",$R422&amp;"")),"△源数据不全（源表缺摘要或用途），请补充",IF(AND($F422="内部转账",$Q422=""),"△内部转账建议在「往来单位」写上对方账户",IF($N422&lt;0,"△这一笔之后该账户余额成负数了，核一下",""))))))))))))</f>
        <v>△这一笔之后该账户余额成负数了，核一下</v>
      </c>
    </row>
    <row r="423" ht="16.5" spans="1:19">
      <c r="A423" s="114">
        <v>45923</v>
      </c>
      <c r="B423" s="115" t="s">
        <v>34</v>
      </c>
      <c r="C423" s="116" t="str">
        <f>IF($B423="","",IFERROR(INDEX(账户银行,MATCH($B423,账户名,0)),""))</f>
        <v>现金</v>
      </c>
      <c r="D423" s="116" t="str">
        <f>IF($B423="","",IFERROR(INDEX(账户币种,MATCH($B423,账户名,0)),""))</f>
        <v>UZS</v>
      </c>
      <c r="E423" s="117" t="s">
        <v>84</v>
      </c>
      <c r="F423" s="116" t="str">
        <f>IF($E423="","",IFERROR(INDEX(类别属性,MATCH($E423,类别表,0)),""))</f>
        <v>支出</v>
      </c>
      <c r="G423" s="118" t="s">
        <v>455</v>
      </c>
      <c r="H423" s="119"/>
      <c r="I423" s="119">
        <v>300000</v>
      </c>
      <c r="J423" s="120"/>
      <c r="K423" s="125">
        <f>IF(OR($A423="",$B423=""),"",IF($J423&lt;&gt;"",$J423,IF($D423=本位币,1,IFERROR(LOOKUP(2,1/((汇率月份&lt;=$A423)*(INDEX(记账汇率区,0,MATCH($D423,汇率币种头,0))&lt;&gt;"")),INDEX(记账汇率区,0,MATCH($D423,汇率币种头,0))),""))))</f>
        <v>1</v>
      </c>
      <c r="L423" s="123">
        <f t="shared" si="12"/>
        <v>-300000</v>
      </c>
      <c r="M423" s="123">
        <f t="shared" si="13"/>
        <v>-300000</v>
      </c>
      <c r="N423" s="123">
        <f>IF($B423="","",ROUND(SUMIF(账户名,$B423,账户期初)+SUMIFS($L$6:L423,$B$6:B423,$B423),2))</f>
        <v>-357680999.33</v>
      </c>
      <c r="O423" s="123">
        <f>IF($B423="","",IFERROR(ROUND(INDEX(账户期初本位,MATCH($B423,账户名,0))+SUMIFS($M$6:M423,$B$6:B423,$B423),2),""))</f>
        <v>-357680999.33</v>
      </c>
      <c r="P423" s="117" t="s">
        <v>48</v>
      </c>
      <c r="Q423" s="115"/>
      <c r="R423" s="115"/>
      <c r="S423" s="124" t="str">
        <f>IF($B423="","",IF(ISNA(MATCH($B423,账户名,0)),"※这个账户不在【参数设置】的账户档案里",IF($A423="","※没填日期，这一笔不会进任何月份的报表",IF(OR($A423&lt;起始月份,$A423&gt;EOMONTH(起始月份,15)),"△不在本账期（"&amp;TEXT(起始月份,"yyyy-mm")&amp;" ~ "&amp;TEXT(EOMONTH(起始月份,15),"yyyy-mm")&amp;"）内，报表里看不到",IF(AND($H423&lt;&gt;"",$I423&lt;&gt;""),"※收入和支出不能同时填",IF(AND(N($H423)=0,N($I423)=0),IF(ISNUMBER(SEARCH("【待补】",$R423&amp;"")),"△源数据不全（源表缺金额），请补充","※收入和支出都没填"),IF($E423="","※没填收支类别，分类报表会漏掉这一笔",IF(ISNA(MATCH($E423,类别表,0)),"※收支类别不在【参数设置】的清单里",IF($K423="","△"&amp;$D423&amp;" 还没填汇率，去【月度汇率】补上就自动算了",IF(ISNUMBER(SEARCH("【待补】",$R423&amp;"")),"△源数据不全（源表缺摘要或用途），请补充",IF(AND($F423="内部转账",$Q423=""),"△内部转账建议在「往来单位」写上对方账户",IF($N423&lt;0,"△这一笔之后该账户余额成负数了，核一下",""))))))))))))</f>
        <v>△这一笔之后该账户余额成负数了，核一下</v>
      </c>
    </row>
    <row r="424" ht="66" spans="1:19">
      <c r="A424" s="114">
        <v>45923</v>
      </c>
      <c r="B424" s="115" t="s">
        <v>34</v>
      </c>
      <c r="C424" s="116" t="str">
        <f>IF($B424="","",IFERROR(INDEX(账户银行,MATCH($B424,账户名,0)),""))</f>
        <v>现金</v>
      </c>
      <c r="D424" s="116" t="str">
        <f>IF($B424="","",IFERROR(INDEX(账户币种,MATCH($B424,账户名,0)),""))</f>
        <v>UZS</v>
      </c>
      <c r="E424" s="117" t="s">
        <v>44</v>
      </c>
      <c r="F424" s="116" t="str">
        <f>IF($E424="","",IFERROR(INDEX(类别属性,MATCH($E424,类别表,0)),""))</f>
        <v>支出</v>
      </c>
      <c r="G424" s="118" t="s">
        <v>456</v>
      </c>
      <c r="H424" s="119"/>
      <c r="I424" s="119">
        <v>915000</v>
      </c>
      <c r="J424" s="120"/>
      <c r="K424" s="125">
        <f>IF(OR($A424="",$B424=""),"",IF($J424&lt;&gt;"",$J424,IF($D424=本位币,1,IFERROR(LOOKUP(2,1/((汇率月份&lt;=$A424)*(INDEX(记账汇率区,0,MATCH($D424,汇率币种头,0))&lt;&gt;"")),INDEX(记账汇率区,0,MATCH($D424,汇率币种头,0))),""))))</f>
        <v>1</v>
      </c>
      <c r="L424" s="123">
        <f t="shared" si="12"/>
        <v>-915000</v>
      </c>
      <c r="M424" s="123">
        <f t="shared" si="13"/>
        <v>-915000</v>
      </c>
      <c r="N424" s="123">
        <f>IF($B424="","",ROUND(SUMIF(账户名,$B424,账户期初)+SUMIFS($L$6:L424,$B$6:B424,$B424),2))</f>
        <v>-358595999.33</v>
      </c>
      <c r="O424" s="123">
        <f>IF($B424="","",IFERROR(ROUND(INDEX(账户期初本位,MATCH($B424,账户名,0))+SUMIFS($M$6:M424,$B$6:B424,$B424),2),""))</f>
        <v>-358595999.33</v>
      </c>
      <c r="P424" s="117" t="s">
        <v>26</v>
      </c>
      <c r="Q424" s="115"/>
      <c r="R424" s="115"/>
      <c r="S424" s="124" t="str">
        <f>IF($B424="","",IF(ISNA(MATCH($B424,账户名,0)),"※这个账户不在【参数设置】的账户档案里",IF($A424="","※没填日期，这一笔不会进任何月份的报表",IF(OR($A424&lt;起始月份,$A424&gt;EOMONTH(起始月份,15)),"△不在本账期（"&amp;TEXT(起始月份,"yyyy-mm")&amp;" ~ "&amp;TEXT(EOMONTH(起始月份,15),"yyyy-mm")&amp;"）内，报表里看不到",IF(AND($H424&lt;&gt;"",$I424&lt;&gt;""),"※收入和支出不能同时填",IF(AND(N($H424)=0,N($I424)=0),IF(ISNUMBER(SEARCH("【待补】",$R424&amp;"")),"△源数据不全（源表缺金额），请补充","※收入和支出都没填"),IF($E424="","※没填收支类别，分类报表会漏掉这一笔",IF(ISNA(MATCH($E424,类别表,0)),"※收支类别不在【参数设置】的清单里",IF($K424="","△"&amp;$D424&amp;" 还没填汇率，去【月度汇率】补上就自动算了",IF(ISNUMBER(SEARCH("【待补】",$R424&amp;"")),"△源数据不全（源表缺摘要或用途），请补充",IF(AND($F424="内部转账",$Q424=""),"△内部转账建议在「往来单位」写上对方账户",IF($N424&lt;0,"△这一笔之后该账户余额成负数了，核一下",""))))))))))))</f>
        <v>△这一笔之后该账户余额成负数了，核一下</v>
      </c>
    </row>
    <row r="425" ht="49.5" spans="1:19">
      <c r="A425" s="114">
        <v>45923</v>
      </c>
      <c r="B425" s="115" t="s">
        <v>34</v>
      </c>
      <c r="C425" s="116" t="str">
        <f>IF($B425="","",IFERROR(INDEX(账户银行,MATCH($B425,账户名,0)),""))</f>
        <v>现金</v>
      </c>
      <c r="D425" s="116" t="str">
        <f>IF($B425="","",IFERROR(INDEX(账户币种,MATCH($B425,账户名,0)),""))</f>
        <v>UZS</v>
      </c>
      <c r="E425" s="117" t="s">
        <v>38</v>
      </c>
      <c r="F425" s="116" t="str">
        <f>IF($E425="","",IFERROR(INDEX(类别属性,MATCH($E425,类别表,0)),""))</f>
        <v>支出</v>
      </c>
      <c r="G425" s="118" t="s">
        <v>457</v>
      </c>
      <c r="H425" s="119"/>
      <c r="I425" s="119">
        <v>250000</v>
      </c>
      <c r="J425" s="120"/>
      <c r="K425" s="125">
        <f>IF(OR($A425="",$B425=""),"",IF($J425&lt;&gt;"",$J425,IF($D425=本位币,1,IFERROR(LOOKUP(2,1/((汇率月份&lt;=$A425)*(INDEX(记账汇率区,0,MATCH($D425,汇率币种头,0))&lt;&gt;"")),INDEX(记账汇率区,0,MATCH($D425,汇率币种头,0))),""))))</f>
        <v>1</v>
      </c>
      <c r="L425" s="123">
        <f t="shared" si="12"/>
        <v>-250000</v>
      </c>
      <c r="M425" s="123">
        <f t="shared" si="13"/>
        <v>-250000</v>
      </c>
      <c r="N425" s="123">
        <f>IF($B425="","",ROUND(SUMIF(账户名,$B425,账户期初)+SUMIFS($L$6:L425,$B$6:B425,$B425),2))</f>
        <v>-358845999.33</v>
      </c>
      <c r="O425" s="123">
        <f>IF($B425="","",IFERROR(ROUND(INDEX(账户期初本位,MATCH($B425,账户名,0))+SUMIFS($M$6:M425,$B$6:B425,$B425),2),""))</f>
        <v>-358845999.33</v>
      </c>
      <c r="P425" s="117" t="s">
        <v>26</v>
      </c>
      <c r="Q425" s="115"/>
      <c r="R425" s="115"/>
      <c r="S425" s="124" t="str">
        <f>IF($B425="","",IF(ISNA(MATCH($B425,账户名,0)),"※这个账户不在【参数设置】的账户档案里",IF($A425="","※没填日期，这一笔不会进任何月份的报表",IF(OR($A425&lt;起始月份,$A425&gt;EOMONTH(起始月份,15)),"△不在本账期（"&amp;TEXT(起始月份,"yyyy-mm")&amp;" ~ "&amp;TEXT(EOMONTH(起始月份,15),"yyyy-mm")&amp;"）内，报表里看不到",IF(AND($H425&lt;&gt;"",$I425&lt;&gt;""),"※收入和支出不能同时填",IF(AND(N($H425)=0,N($I425)=0),IF(ISNUMBER(SEARCH("【待补】",$R425&amp;"")),"△源数据不全（源表缺金额），请补充","※收入和支出都没填"),IF($E425="","※没填收支类别，分类报表会漏掉这一笔",IF(ISNA(MATCH($E425,类别表,0)),"※收支类别不在【参数设置】的清单里",IF($K425="","△"&amp;$D425&amp;" 还没填汇率，去【月度汇率】补上就自动算了",IF(ISNUMBER(SEARCH("【待补】",$R425&amp;"")),"△源数据不全（源表缺摘要或用途），请补充",IF(AND($F425="内部转账",$Q425=""),"△内部转账建议在「往来单位」写上对方账户",IF($N425&lt;0,"△这一笔之后该账户余额成负数了，核一下",""))))))))))))</f>
        <v>△这一笔之后该账户余额成负数了，核一下</v>
      </c>
    </row>
    <row r="426" ht="16.5" spans="1:19">
      <c r="A426" s="114">
        <v>45923</v>
      </c>
      <c r="B426" s="115" t="s">
        <v>34</v>
      </c>
      <c r="C426" s="116" t="str">
        <f>IF($B426="","",IFERROR(INDEX(账户银行,MATCH($B426,账户名,0)),""))</f>
        <v>现金</v>
      </c>
      <c r="D426" s="116" t="str">
        <f>IF($B426="","",IFERROR(INDEX(账户币种,MATCH($B426,账户名,0)),""))</f>
        <v>UZS</v>
      </c>
      <c r="E426" s="117" t="s">
        <v>38</v>
      </c>
      <c r="F426" s="116" t="str">
        <f>IF($E426="","",IFERROR(INDEX(类别属性,MATCH($E426,类别表,0)),""))</f>
        <v>支出</v>
      </c>
      <c r="G426" s="118" t="s">
        <v>295</v>
      </c>
      <c r="H426" s="119"/>
      <c r="I426" s="119">
        <v>395000</v>
      </c>
      <c r="J426" s="120"/>
      <c r="K426" s="125">
        <f>IF(OR($A426="",$B426=""),"",IF($J426&lt;&gt;"",$J426,IF($D426=本位币,1,IFERROR(LOOKUP(2,1/((汇率月份&lt;=$A426)*(INDEX(记账汇率区,0,MATCH($D426,汇率币种头,0))&lt;&gt;"")),INDEX(记账汇率区,0,MATCH($D426,汇率币种头,0))),""))))</f>
        <v>1</v>
      </c>
      <c r="L426" s="123">
        <f t="shared" si="12"/>
        <v>-395000</v>
      </c>
      <c r="M426" s="123">
        <f t="shared" si="13"/>
        <v>-395000</v>
      </c>
      <c r="N426" s="123">
        <f>IF($B426="","",ROUND(SUMIF(账户名,$B426,账户期初)+SUMIFS($L$6:L426,$B$6:B426,$B426),2))</f>
        <v>-359240999.33</v>
      </c>
      <c r="O426" s="123">
        <f>IF($B426="","",IFERROR(ROUND(INDEX(账户期初本位,MATCH($B426,账户名,0))+SUMIFS($M$6:M426,$B$6:B426,$B426),2),""))</f>
        <v>-359240999.33</v>
      </c>
      <c r="P426" s="117" t="s">
        <v>26</v>
      </c>
      <c r="Q426" s="115"/>
      <c r="R426" s="115"/>
      <c r="S426" s="124" t="str">
        <f>IF($B426="","",IF(ISNA(MATCH($B426,账户名,0)),"※这个账户不在【参数设置】的账户档案里",IF($A426="","※没填日期，这一笔不会进任何月份的报表",IF(OR($A426&lt;起始月份,$A426&gt;EOMONTH(起始月份,15)),"△不在本账期（"&amp;TEXT(起始月份,"yyyy-mm")&amp;" ~ "&amp;TEXT(EOMONTH(起始月份,15),"yyyy-mm")&amp;"）内，报表里看不到",IF(AND($H426&lt;&gt;"",$I426&lt;&gt;""),"※收入和支出不能同时填",IF(AND(N($H426)=0,N($I426)=0),IF(ISNUMBER(SEARCH("【待补】",$R426&amp;"")),"△源数据不全（源表缺金额），请补充","※收入和支出都没填"),IF($E426="","※没填收支类别，分类报表会漏掉这一笔",IF(ISNA(MATCH($E426,类别表,0)),"※收支类别不在【参数设置】的清单里",IF($K426="","△"&amp;$D426&amp;" 还没填汇率，去【月度汇率】补上就自动算了",IF(ISNUMBER(SEARCH("【待补】",$R426&amp;"")),"△源数据不全（源表缺摘要或用途），请补充",IF(AND($F426="内部转账",$Q426=""),"△内部转账建议在「往来单位」写上对方账户",IF($N426&lt;0,"△这一笔之后该账户余额成负数了，核一下",""))))))))))))</f>
        <v>△这一笔之后该账户余额成负数了，核一下</v>
      </c>
    </row>
    <row r="427" ht="16.5" spans="1:19">
      <c r="A427" s="114">
        <v>45924</v>
      </c>
      <c r="B427" s="115" t="s">
        <v>34</v>
      </c>
      <c r="C427" s="116" t="str">
        <f>IF($B427="","",IFERROR(INDEX(账户银行,MATCH($B427,账户名,0)),""))</f>
        <v>现金</v>
      </c>
      <c r="D427" s="116" t="str">
        <f>IF($B427="","",IFERROR(INDEX(账户币种,MATCH($B427,账户名,0)),""))</f>
        <v>UZS</v>
      </c>
      <c r="E427" s="117" t="s">
        <v>80</v>
      </c>
      <c r="F427" s="116" t="str">
        <f>IF($E427="","",IFERROR(INDEX(类别属性,MATCH($E427,类别表,0)),""))</f>
        <v>支出</v>
      </c>
      <c r="G427" s="118" t="s">
        <v>458</v>
      </c>
      <c r="H427" s="119"/>
      <c r="I427" s="119">
        <v>900000</v>
      </c>
      <c r="J427" s="120"/>
      <c r="K427" s="125">
        <f>IF(OR($A427="",$B427=""),"",IF($J427&lt;&gt;"",$J427,IF($D427=本位币,1,IFERROR(LOOKUP(2,1/((汇率月份&lt;=$A427)*(INDEX(记账汇率区,0,MATCH($D427,汇率币种头,0))&lt;&gt;"")),INDEX(记账汇率区,0,MATCH($D427,汇率币种头,0))),""))))</f>
        <v>1</v>
      </c>
      <c r="L427" s="123">
        <f t="shared" si="12"/>
        <v>-900000</v>
      </c>
      <c r="M427" s="123">
        <f t="shared" si="13"/>
        <v>-900000</v>
      </c>
      <c r="N427" s="123">
        <f>IF($B427="","",ROUND(SUMIF(账户名,$B427,账户期初)+SUMIFS($L$6:L427,$B$6:B427,$B427),2))</f>
        <v>-360140999.33</v>
      </c>
      <c r="O427" s="123">
        <f>IF($B427="","",IFERROR(ROUND(INDEX(账户期初本位,MATCH($B427,账户名,0))+SUMIFS($M$6:M427,$B$6:B427,$B427),2),""))</f>
        <v>-360140999.33</v>
      </c>
      <c r="P427" s="117" t="s">
        <v>26</v>
      </c>
      <c r="Q427" s="115"/>
      <c r="R427" s="115"/>
      <c r="S427" s="124" t="str">
        <f>IF($B427="","",IF(ISNA(MATCH($B427,账户名,0)),"※这个账户不在【参数设置】的账户档案里",IF($A427="","※没填日期，这一笔不会进任何月份的报表",IF(OR($A427&lt;起始月份,$A427&gt;EOMONTH(起始月份,15)),"△不在本账期（"&amp;TEXT(起始月份,"yyyy-mm")&amp;" ~ "&amp;TEXT(EOMONTH(起始月份,15),"yyyy-mm")&amp;"）内，报表里看不到",IF(AND($H427&lt;&gt;"",$I427&lt;&gt;""),"※收入和支出不能同时填",IF(AND(N($H427)=0,N($I427)=0),IF(ISNUMBER(SEARCH("【待补】",$R427&amp;"")),"△源数据不全（源表缺金额），请补充","※收入和支出都没填"),IF($E427="","※没填收支类别，分类报表会漏掉这一笔",IF(ISNA(MATCH($E427,类别表,0)),"※收支类别不在【参数设置】的清单里",IF($K427="","△"&amp;$D427&amp;" 还没填汇率，去【月度汇率】补上就自动算了",IF(ISNUMBER(SEARCH("【待补】",$R427&amp;"")),"△源数据不全（源表缺摘要或用途），请补充",IF(AND($F427="内部转账",$Q427=""),"△内部转账建议在「往来单位」写上对方账户",IF($N427&lt;0,"△这一笔之后该账户余额成负数了，核一下",""))))))))))))</f>
        <v>△这一笔之后该账户余额成负数了，核一下</v>
      </c>
    </row>
    <row r="428" ht="33" spans="1:19">
      <c r="A428" s="114">
        <v>45924</v>
      </c>
      <c r="B428" s="115" t="s">
        <v>34</v>
      </c>
      <c r="C428" s="116" t="str">
        <f>IF($B428="","",IFERROR(INDEX(账户银行,MATCH($B428,账户名,0)),""))</f>
        <v>现金</v>
      </c>
      <c r="D428" s="116" t="str">
        <f>IF($B428="","",IFERROR(INDEX(账户币种,MATCH($B428,账户名,0)),""))</f>
        <v>UZS</v>
      </c>
      <c r="E428" s="117" t="s">
        <v>84</v>
      </c>
      <c r="F428" s="116" t="str">
        <f>IF($E428="","",IFERROR(INDEX(类别属性,MATCH($E428,类别表,0)),""))</f>
        <v>支出</v>
      </c>
      <c r="G428" s="118" t="s">
        <v>459</v>
      </c>
      <c r="H428" s="119"/>
      <c r="I428" s="119">
        <v>200000</v>
      </c>
      <c r="J428" s="120"/>
      <c r="K428" s="125">
        <f>IF(OR($A428="",$B428=""),"",IF($J428&lt;&gt;"",$J428,IF($D428=本位币,1,IFERROR(LOOKUP(2,1/((汇率月份&lt;=$A428)*(INDEX(记账汇率区,0,MATCH($D428,汇率币种头,0))&lt;&gt;"")),INDEX(记账汇率区,0,MATCH($D428,汇率币种头,0))),""))))</f>
        <v>1</v>
      </c>
      <c r="L428" s="123">
        <f t="shared" si="12"/>
        <v>-200000</v>
      </c>
      <c r="M428" s="123">
        <f t="shared" si="13"/>
        <v>-200000</v>
      </c>
      <c r="N428" s="123">
        <f>IF($B428="","",ROUND(SUMIF(账户名,$B428,账户期初)+SUMIFS($L$6:L428,$B$6:B428,$B428),2))</f>
        <v>-360340999.33</v>
      </c>
      <c r="O428" s="123">
        <f>IF($B428="","",IFERROR(ROUND(INDEX(账户期初本位,MATCH($B428,账户名,0))+SUMIFS($M$6:M428,$B$6:B428,$B428),2),""))</f>
        <v>-360340999.33</v>
      </c>
      <c r="P428" s="117" t="s">
        <v>48</v>
      </c>
      <c r="Q428" s="115"/>
      <c r="R428" s="115"/>
      <c r="S428" s="124" t="str">
        <f>IF($B428="","",IF(ISNA(MATCH($B428,账户名,0)),"※这个账户不在【参数设置】的账户档案里",IF($A428="","※没填日期，这一笔不会进任何月份的报表",IF(OR($A428&lt;起始月份,$A428&gt;EOMONTH(起始月份,15)),"△不在本账期（"&amp;TEXT(起始月份,"yyyy-mm")&amp;" ~ "&amp;TEXT(EOMONTH(起始月份,15),"yyyy-mm")&amp;"）内，报表里看不到",IF(AND($H428&lt;&gt;"",$I428&lt;&gt;""),"※收入和支出不能同时填",IF(AND(N($H428)=0,N($I428)=0),IF(ISNUMBER(SEARCH("【待补】",$R428&amp;"")),"△源数据不全（源表缺金额），请补充","※收入和支出都没填"),IF($E428="","※没填收支类别，分类报表会漏掉这一笔",IF(ISNA(MATCH($E428,类别表,0)),"※收支类别不在【参数设置】的清单里",IF($K428="","△"&amp;$D428&amp;" 还没填汇率，去【月度汇率】补上就自动算了",IF(ISNUMBER(SEARCH("【待补】",$R428&amp;"")),"△源数据不全（源表缺摘要或用途），请补充",IF(AND($F428="内部转账",$Q428=""),"△内部转账建议在「往来单位」写上对方账户",IF($N428&lt;0,"△这一笔之后该账户余额成负数了，核一下",""))))))))))))</f>
        <v>△这一笔之后该账户余额成负数了，核一下</v>
      </c>
    </row>
    <row r="429" ht="33" spans="1:19">
      <c r="A429" s="114">
        <v>45924</v>
      </c>
      <c r="B429" s="115" t="s">
        <v>34</v>
      </c>
      <c r="C429" s="116" t="str">
        <f>IF($B429="","",IFERROR(INDEX(账户银行,MATCH($B429,账户名,0)),""))</f>
        <v>现金</v>
      </c>
      <c r="D429" s="116" t="str">
        <f>IF($B429="","",IFERROR(INDEX(账户币种,MATCH($B429,账户名,0)),""))</f>
        <v>UZS</v>
      </c>
      <c r="E429" s="117" t="s">
        <v>84</v>
      </c>
      <c r="F429" s="116" t="str">
        <f>IF($E429="","",IFERROR(INDEX(类别属性,MATCH($E429,类别表,0)),""))</f>
        <v>支出</v>
      </c>
      <c r="G429" s="118" t="s">
        <v>460</v>
      </c>
      <c r="H429" s="119"/>
      <c r="I429" s="119">
        <v>100000</v>
      </c>
      <c r="J429" s="120"/>
      <c r="K429" s="125">
        <f>IF(OR($A429="",$B429=""),"",IF($J429&lt;&gt;"",$J429,IF($D429=本位币,1,IFERROR(LOOKUP(2,1/((汇率月份&lt;=$A429)*(INDEX(记账汇率区,0,MATCH($D429,汇率币种头,0))&lt;&gt;"")),INDEX(记账汇率区,0,MATCH($D429,汇率币种头,0))),""))))</f>
        <v>1</v>
      </c>
      <c r="L429" s="123">
        <f t="shared" si="12"/>
        <v>-100000</v>
      </c>
      <c r="M429" s="123">
        <f t="shared" si="13"/>
        <v>-100000</v>
      </c>
      <c r="N429" s="123">
        <f>IF($B429="","",ROUND(SUMIF(账户名,$B429,账户期初)+SUMIFS($L$6:L429,$B$6:B429,$B429),2))</f>
        <v>-360440999.33</v>
      </c>
      <c r="O429" s="123">
        <f>IF($B429="","",IFERROR(ROUND(INDEX(账户期初本位,MATCH($B429,账户名,0))+SUMIFS($M$6:M429,$B$6:B429,$B429),2),""))</f>
        <v>-360440999.33</v>
      </c>
      <c r="P429" s="117" t="s">
        <v>48</v>
      </c>
      <c r="Q429" s="115"/>
      <c r="R429" s="115"/>
      <c r="S429" s="124" t="str">
        <f>IF($B429="","",IF(ISNA(MATCH($B429,账户名,0)),"※这个账户不在【参数设置】的账户档案里",IF($A429="","※没填日期，这一笔不会进任何月份的报表",IF(OR($A429&lt;起始月份,$A429&gt;EOMONTH(起始月份,15)),"△不在本账期（"&amp;TEXT(起始月份,"yyyy-mm")&amp;" ~ "&amp;TEXT(EOMONTH(起始月份,15),"yyyy-mm")&amp;"）内，报表里看不到",IF(AND($H429&lt;&gt;"",$I429&lt;&gt;""),"※收入和支出不能同时填",IF(AND(N($H429)=0,N($I429)=0),IF(ISNUMBER(SEARCH("【待补】",$R429&amp;"")),"△源数据不全（源表缺金额），请补充","※收入和支出都没填"),IF($E429="","※没填收支类别，分类报表会漏掉这一笔",IF(ISNA(MATCH($E429,类别表,0)),"※收支类别不在【参数设置】的清单里",IF($K429="","△"&amp;$D429&amp;" 还没填汇率，去【月度汇率】补上就自动算了",IF(ISNUMBER(SEARCH("【待补】",$R429&amp;"")),"△源数据不全（源表缺摘要或用途），请补充",IF(AND($F429="内部转账",$Q429=""),"△内部转账建议在「往来单位」写上对方账户",IF($N429&lt;0,"△这一笔之后该账户余额成负数了，核一下",""))))))))))))</f>
        <v>△这一笔之后该账户余额成负数了，核一下</v>
      </c>
    </row>
    <row r="430" ht="16.5" spans="1:19">
      <c r="A430" s="114">
        <v>45924</v>
      </c>
      <c r="B430" s="115" t="s">
        <v>34</v>
      </c>
      <c r="C430" s="116" t="str">
        <f>IF($B430="","",IFERROR(INDEX(账户银行,MATCH($B430,账户名,0)),""))</f>
        <v>现金</v>
      </c>
      <c r="D430" s="116" t="str">
        <f>IF($B430="","",IFERROR(INDEX(账户币种,MATCH($B430,账户名,0)),""))</f>
        <v>UZS</v>
      </c>
      <c r="E430" s="117" t="s">
        <v>84</v>
      </c>
      <c r="F430" s="116" t="str">
        <f>IF($E430="","",IFERROR(INDEX(类别属性,MATCH($E430,类别表,0)),""))</f>
        <v>支出</v>
      </c>
      <c r="G430" s="118" t="s">
        <v>461</v>
      </c>
      <c r="H430" s="119"/>
      <c r="I430" s="119">
        <v>1500000</v>
      </c>
      <c r="J430" s="120"/>
      <c r="K430" s="125">
        <f>IF(OR($A430="",$B430=""),"",IF($J430&lt;&gt;"",$J430,IF($D430=本位币,1,IFERROR(LOOKUP(2,1/((汇率月份&lt;=$A430)*(INDEX(记账汇率区,0,MATCH($D430,汇率币种头,0))&lt;&gt;"")),INDEX(记账汇率区,0,MATCH($D430,汇率币种头,0))),""))))</f>
        <v>1</v>
      </c>
      <c r="L430" s="123">
        <f t="shared" si="12"/>
        <v>-1500000</v>
      </c>
      <c r="M430" s="123">
        <f t="shared" si="13"/>
        <v>-1500000</v>
      </c>
      <c r="N430" s="123">
        <f>IF($B430="","",ROUND(SUMIF(账户名,$B430,账户期初)+SUMIFS($L$6:L430,$B$6:B430,$B430),2))</f>
        <v>-361940999.33</v>
      </c>
      <c r="O430" s="123">
        <f>IF($B430="","",IFERROR(ROUND(INDEX(账户期初本位,MATCH($B430,账户名,0))+SUMIFS($M$6:M430,$B$6:B430,$B430),2),""))</f>
        <v>-361940999.33</v>
      </c>
      <c r="P430" s="117" t="s">
        <v>48</v>
      </c>
      <c r="Q430" s="115"/>
      <c r="R430" s="115"/>
      <c r="S430" s="124" t="str">
        <f>IF($B430="","",IF(ISNA(MATCH($B430,账户名,0)),"※这个账户不在【参数设置】的账户档案里",IF($A430="","※没填日期，这一笔不会进任何月份的报表",IF(OR($A430&lt;起始月份,$A430&gt;EOMONTH(起始月份,15)),"△不在本账期（"&amp;TEXT(起始月份,"yyyy-mm")&amp;" ~ "&amp;TEXT(EOMONTH(起始月份,15),"yyyy-mm")&amp;"）内，报表里看不到",IF(AND($H430&lt;&gt;"",$I430&lt;&gt;""),"※收入和支出不能同时填",IF(AND(N($H430)=0,N($I430)=0),IF(ISNUMBER(SEARCH("【待补】",$R430&amp;"")),"△源数据不全（源表缺金额），请补充","※收入和支出都没填"),IF($E430="","※没填收支类别，分类报表会漏掉这一笔",IF(ISNA(MATCH($E430,类别表,0)),"※收支类别不在【参数设置】的清单里",IF($K430="","△"&amp;$D430&amp;" 还没填汇率，去【月度汇率】补上就自动算了",IF(ISNUMBER(SEARCH("【待补】",$R430&amp;"")),"△源数据不全（源表缺摘要或用途），请补充",IF(AND($F430="内部转账",$Q430=""),"△内部转账建议在「往来单位」写上对方账户",IF($N430&lt;0,"△这一笔之后该账户余额成负数了，核一下",""))))))))))))</f>
        <v>△这一笔之后该账户余额成负数了，核一下</v>
      </c>
    </row>
    <row r="431" ht="16.5" spans="1:19">
      <c r="A431" s="114">
        <v>45924</v>
      </c>
      <c r="B431" s="115" t="s">
        <v>34</v>
      </c>
      <c r="C431" s="116" t="str">
        <f>IF($B431="","",IFERROR(INDEX(账户银行,MATCH($B431,账户名,0)),""))</f>
        <v>现金</v>
      </c>
      <c r="D431" s="116" t="str">
        <f>IF($B431="","",IFERROR(INDEX(账户币种,MATCH($B431,账户名,0)),""))</f>
        <v>UZS</v>
      </c>
      <c r="E431" s="117" t="s">
        <v>38</v>
      </c>
      <c r="F431" s="116" t="str">
        <f>IF($E431="","",IFERROR(INDEX(类别属性,MATCH($E431,类别表,0)),""))</f>
        <v>支出</v>
      </c>
      <c r="G431" s="118" t="s">
        <v>462</v>
      </c>
      <c r="H431" s="119"/>
      <c r="I431" s="119">
        <v>260000</v>
      </c>
      <c r="J431" s="120"/>
      <c r="K431" s="125">
        <f>IF(OR($A431="",$B431=""),"",IF($J431&lt;&gt;"",$J431,IF($D431=本位币,1,IFERROR(LOOKUP(2,1/((汇率月份&lt;=$A431)*(INDEX(记账汇率区,0,MATCH($D431,汇率币种头,0))&lt;&gt;"")),INDEX(记账汇率区,0,MATCH($D431,汇率币种头,0))),""))))</f>
        <v>1</v>
      </c>
      <c r="L431" s="123">
        <f t="shared" si="12"/>
        <v>-260000</v>
      </c>
      <c r="M431" s="123">
        <f t="shared" si="13"/>
        <v>-260000</v>
      </c>
      <c r="N431" s="123">
        <f>IF($B431="","",ROUND(SUMIF(账户名,$B431,账户期初)+SUMIFS($L$6:L431,$B$6:B431,$B431),2))</f>
        <v>-362200999.33</v>
      </c>
      <c r="O431" s="123">
        <f>IF($B431="","",IFERROR(ROUND(INDEX(账户期初本位,MATCH($B431,账户名,0))+SUMIFS($M$6:M431,$B$6:B431,$B431),2),""))</f>
        <v>-362200999.33</v>
      </c>
      <c r="P431" s="117" t="s">
        <v>26</v>
      </c>
      <c r="Q431" s="115"/>
      <c r="R431" s="115"/>
      <c r="S431" s="124" t="str">
        <f>IF($B431="","",IF(ISNA(MATCH($B431,账户名,0)),"※这个账户不在【参数设置】的账户档案里",IF($A431="","※没填日期，这一笔不会进任何月份的报表",IF(OR($A431&lt;起始月份,$A431&gt;EOMONTH(起始月份,15)),"△不在本账期（"&amp;TEXT(起始月份,"yyyy-mm")&amp;" ~ "&amp;TEXT(EOMONTH(起始月份,15),"yyyy-mm")&amp;"）内，报表里看不到",IF(AND($H431&lt;&gt;"",$I431&lt;&gt;""),"※收入和支出不能同时填",IF(AND(N($H431)=0,N($I431)=0),IF(ISNUMBER(SEARCH("【待补】",$R431&amp;"")),"△源数据不全（源表缺金额），请补充","※收入和支出都没填"),IF($E431="","※没填收支类别，分类报表会漏掉这一笔",IF(ISNA(MATCH($E431,类别表,0)),"※收支类别不在【参数设置】的清单里",IF($K431="","△"&amp;$D431&amp;" 还没填汇率，去【月度汇率】补上就自动算了",IF(ISNUMBER(SEARCH("【待补】",$R431&amp;"")),"△源数据不全（源表缺摘要或用途），请补充",IF(AND($F431="内部转账",$Q431=""),"△内部转账建议在「往来单位」写上对方账户",IF($N431&lt;0,"△这一笔之后该账户余额成负数了，核一下",""))))))))))))</f>
        <v>△这一笔之后该账户余额成负数了，核一下</v>
      </c>
    </row>
    <row r="432" ht="49.5" spans="1:19">
      <c r="A432" s="114">
        <v>45924</v>
      </c>
      <c r="B432" s="115" t="s">
        <v>34</v>
      </c>
      <c r="C432" s="116" t="str">
        <f>IF($B432="","",IFERROR(INDEX(账户银行,MATCH($B432,账户名,0)),""))</f>
        <v>现金</v>
      </c>
      <c r="D432" s="116" t="str">
        <f>IF($B432="","",IFERROR(INDEX(账户币种,MATCH($B432,账户名,0)),""))</f>
        <v>UZS</v>
      </c>
      <c r="E432" s="117" t="s">
        <v>38</v>
      </c>
      <c r="F432" s="116" t="str">
        <f>IF($E432="","",IFERROR(INDEX(类别属性,MATCH($E432,类别表,0)),""))</f>
        <v>支出</v>
      </c>
      <c r="G432" s="118" t="s">
        <v>463</v>
      </c>
      <c r="H432" s="119"/>
      <c r="I432" s="119">
        <v>480000</v>
      </c>
      <c r="J432" s="120"/>
      <c r="K432" s="125">
        <f>IF(OR($A432="",$B432=""),"",IF($J432&lt;&gt;"",$J432,IF($D432=本位币,1,IFERROR(LOOKUP(2,1/((汇率月份&lt;=$A432)*(INDEX(记账汇率区,0,MATCH($D432,汇率币种头,0))&lt;&gt;"")),INDEX(记账汇率区,0,MATCH($D432,汇率币种头,0))),""))))</f>
        <v>1</v>
      </c>
      <c r="L432" s="123">
        <f t="shared" si="12"/>
        <v>-480000</v>
      </c>
      <c r="M432" s="123">
        <f t="shared" si="13"/>
        <v>-480000</v>
      </c>
      <c r="N432" s="123">
        <f>IF($B432="","",ROUND(SUMIF(账户名,$B432,账户期初)+SUMIFS($L$6:L432,$B$6:B432,$B432),2))</f>
        <v>-362680999.33</v>
      </c>
      <c r="O432" s="123">
        <f>IF($B432="","",IFERROR(ROUND(INDEX(账户期初本位,MATCH($B432,账户名,0))+SUMIFS($M$6:M432,$B$6:B432,$B432),2),""))</f>
        <v>-362680999.33</v>
      </c>
      <c r="P432" s="117" t="s">
        <v>26</v>
      </c>
      <c r="Q432" s="115"/>
      <c r="R432" s="115"/>
      <c r="S432" s="124" t="str">
        <f>IF($B432="","",IF(ISNA(MATCH($B432,账户名,0)),"※这个账户不在【参数设置】的账户档案里",IF($A432="","※没填日期，这一笔不会进任何月份的报表",IF(OR($A432&lt;起始月份,$A432&gt;EOMONTH(起始月份,15)),"△不在本账期（"&amp;TEXT(起始月份,"yyyy-mm")&amp;" ~ "&amp;TEXT(EOMONTH(起始月份,15),"yyyy-mm")&amp;"）内，报表里看不到",IF(AND($H432&lt;&gt;"",$I432&lt;&gt;""),"※收入和支出不能同时填",IF(AND(N($H432)=0,N($I432)=0),IF(ISNUMBER(SEARCH("【待补】",$R432&amp;"")),"△源数据不全（源表缺金额），请补充","※收入和支出都没填"),IF($E432="","※没填收支类别，分类报表会漏掉这一笔",IF(ISNA(MATCH($E432,类别表,0)),"※收支类别不在【参数设置】的清单里",IF($K432="","△"&amp;$D432&amp;" 还没填汇率，去【月度汇率】补上就自动算了",IF(ISNUMBER(SEARCH("【待补】",$R432&amp;"")),"△源数据不全（源表缺摘要或用途），请补充",IF(AND($F432="内部转账",$Q432=""),"△内部转账建议在「往来单位」写上对方账户",IF($N432&lt;0,"△这一笔之后该账户余额成负数了，核一下",""))))))))))))</f>
        <v>△这一笔之后该账户余额成负数了，核一下</v>
      </c>
    </row>
    <row r="433" ht="16.5" spans="1:19">
      <c r="A433" s="114">
        <v>45925</v>
      </c>
      <c r="B433" s="115" t="s">
        <v>34</v>
      </c>
      <c r="C433" s="116" t="str">
        <f>IF($B433="","",IFERROR(INDEX(账户银行,MATCH($B433,账户名,0)),""))</f>
        <v>现金</v>
      </c>
      <c r="D433" s="116" t="str">
        <f>IF($B433="","",IFERROR(INDEX(账户币种,MATCH($B433,账户名,0)),""))</f>
        <v>UZS</v>
      </c>
      <c r="E433" s="117" t="s">
        <v>188</v>
      </c>
      <c r="F433" s="116" t="str">
        <f>IF($E433="","",IFERROR(INDEX(类别属性,MATCH($E433,类别表,0)),""))</f>
        <v>支出</v>
      </c>
      <c r="G433" s="118"/>
      <c r="H433" s="119"/>
      <c r="I433" s="119">
        <v>142000</v>
      </c>
      <c r="J433" s="120"/>
      <c r="K433" s="125">
        <f>IF(OR($A433="",$B433=""),"",IF($J433&lt;&gt;"",$J433,IF($D433=本位币,1,IFERROR(LOOKUP(2,1/((汇率月份&lt;=$A433)*(INDEX(记账汇率区,0,MATCH($D433,汇率币种头,0))&lt;&gt;"")),INDEX(记账汇率区,0,MATCH($D433,汇率币种头,0))),""))))</f>
        <v>1</v>
      </c>
      <c r="L433" s="123">
        <f t="shared" si="12"/>
        <v>-142000</v>
      </c>
      <c r="M433" s="123">
        <f t="shared" si="13"/>
        <v>-142000</v>
      </c>
      <c r="N433" s="123">
        <f>IF($B433="","",ROUND(SUMIF(账户名,$B433,账户期初)+SUMIFS($L$6:L433,$B$6:B433,$B433),2))</f>
        <v>-362822999.33</v>
      </c>
      <c r="O433" s="123">
        <f>IF($B433="","",IFERROR(ROUND(INDEX(账户期初本位,MATCH($B433,账户名,0))+SUMIFS($M$6:M433,$B$6:B433,$B433),2),""))</f>
        <v>-362822999.33</v>
      </c>
      <c r="P433" s="117" t="s">
        <v>26</v>
      </c>
      <c r="Q433" s="115"/>
      <c r="R433" s="115" t="s">
        <v>189</v>
      </c>
      <c r="S433" s="124" t="str">
        <f>IF($B433="","",IF(ISNA(MATCH($B433,账户名,0)),"※这个账户不在【参数设置】的账户档案里",IF($A433="","※没填日期，这一笔不会进任何月份的报表",IF(OR($A433&lt;起始月份,$A433&gt;EOMONTH(起始月份,15)),"△不在本账期（"&amp;TEXT(起始月份,"yyyy-mm")&amp;" ~ "&amp;TEXT(EOMONTH(起始月份,15),"yyyy-mm")&amp;"）内，报表里看不到",IF(AND($H433&lt;&gt;"",$I433&lt;&gt;""),"※收入和支出不能同时填",IF(AND(N($H433)=0,N($I433)=0),IF(ISNUMBER(SEARCH("【待补】",$R433&amp;"")),"△源数据不全（源表缺金额），请补充","※收入和支出都没填"),IF($E433="","※没填收支类别，分类报表会漏掉这一笔",IF(ISNA(MATCH($E433,类别表,0)),"※收支类别不在【参数设置】的清单里",IF($K433="","△"&amp;$D433&amp;" 还没填汇率，去【月度汇率】补上就自动算了",IF(ISNUMBER(SEARCH("【待补】",$R433&amp;"")),"△源数据不全（源表缺摘要或用途），请补充",IF(AND($F433="内部转账",$Q433=""),"△内部转账建议在「往来单位」写上对方账户",IF($N433&lt;0,"△这一笔之后该账户余额成负数了，核一下",""))))))))))))</f>
        <v>△源数据不全（源表缺摘要或用途），请补充</v>
      </c>
    </row>
    <row r="434" ht="33" spans="1:19">
      <c r="A434" s="114">
        <v>45925</v>
      </c>
      <c r="B434" s="115" t="s">
        <v>34</v>
      </c>
      <c r="C434" s="116" t="str">
        <f>IF($B434="","",IFERROR(INDEX(账户银行,MATCH($B434,账户名,0)),""))</f>
        <v>现金</v>
      </c>
      <c r="D434" s="116" t="str">
        <f>IF($B434="","",IFERROR(INDEX(账户币种,MATCH($B434,账户名,0)),""))</f>
        <v>UZS</v>
      </c>
      <c r="E434" s="117" t="s">
        <v>54</v>
      </c>
      <c r="F434" s="116" t="str">
        <f>IF($E434="","",IFERROR(INDEX(类别属性,MATCH($E434,类别表,0)),""))</f>
        <v>支出</v>
      </c>
      <c r="G434" s="118" t="s">
        <v>464</v>
      </c>
      <c r="H434" s="119"/>
      <c r="I434" s="119">
        <v>751000</v>
      </c>
      <c r="J434" s="120"/>
      <c r="K434" s="125">
        <f>IF(OR($A434="",$B434=""),"",IF($J434&lt;&gt;"",$J434,IF($D434=本位币,1,IFERROR(LOOKUP(2,1/((汇率月份&lt;=$A434)*(INDEX(记账汇率区,0,MATCH($D434,汇率币种头,0))&lt;&gt;"")),INDEX(记账汇率区,0,MATCH($D434,汇率币种头,0))),""))))</f>
        <v>1</v>
      </c>
      <c r="L434" s="123">
        <f t="shared" si="12"/>
        <v>-751000</v>
      </c>
      <c r="M434" s="123">
        <f t="shared" si="13"/>
        <v>-751000</v>
      </c>
      <c r="N434" s="123">
        <f>IF($B434="","",ROUND(SUMIF(账户名,$B434,账户期初)+SUMIFS($L$6:L434,$B$6:B434,$B434),2))</f>
        <v>-363573999.33</v>
      </c>
      <c r="O434" s="123">
        <f>IF($B434="","",IFERROR(ROUND(INDEX(账户期初本位,MATCH($B434,账户名,0))+SUMIFS($M$6:M434,$B$6:B434,$B434),2),""))</f>
        <v>-363573999.33</v>
      </c>
      <c r="P434" s="117" t="s">
        <v>48</v>
      </c>
      <c r="Q434" s="115"/>
      <c r="R434" s="115"/>
      <c r="S434" s="124" t="str">
        <f>IF($B434="","",IF(ISNA(MATCH($B434,账户名,0)),"※这个账户不在【参数设置】的账户档案里",IF($A434="","※没填日期，这一笔不会进任何月份的报表",IF(OR($A434&lt;起始月份,$A434&gt;EOMONTH(起始月份,15)),"△不在本账期（"&amp;TEXT(起始月份,"yyyy-mm")&amp;" ~ "&amp;TEXT(EOMONTH(起始月份,15),"yyyy-mm")&amp;"）内，报表里看不到",IF(AND($H434&lt;&gt;"",$I434&lt;&gt;""),"※收入和支出不能同时填",IF(AND(N($H434)=0,N($I434)=0),IF(ISNUMBER(SEARCH("【待补】",$R434&amp;"")),"△源数据不全（源表缺金额），请补充","※收入和支出都没填"),IF($E434="","※没填收支类别，分类报表会漏掉这一笔",IF(ISNA(MATCH($E434,类别表,0)),"※收支类别不在【参数设置】的清单里",IF($K434="","△"&amp;$D434&amp;" 还没填汇率，去【月度汇率】补上就自动算了",IF(ISNUMBER(SEARCH("【待补】",$R434&amp;"")),"△源数据不全（源表缺摘要或用途），请补充",IF(AND($F434="内部转账",$Q434=""),"△内部转账建议在「往来单位」写上对方账户",IF($N434&lt;0,"△这一笔之后该账户余额成负数了，核一下",""))))))))))))</f>
        <v>△这一笔之后该账户余额成负数了，核一下</v>
      </c>
    </row>
    <row r="435" ht="16.5" spans="1:19">
      <c r="A435" s="114">
        <v>45925</v>
      </c>
      <c r="B435" s="115" t="s">
        <v>34</v>
      </c>
      <c r="C435" s="116" t="str">
        <f>IF($B435="","",IFERROR(INDEX(账户银行,MATCH($B435,账户名,0)),""))</f>
        <v>现金</v>
      </c>
      <c r="D435" s="116" t="str">
        <f>IF($B435="","",IFERROR(INDEX(账户币种,MATCH($B435,账户名,0)),""))</f>
        <v>UZS</v>
      </c>
      <c r="E435" s="117" t="s">
        <v>84</v>
      </c>
      <c r="F435" s="116" t="str">
        <f>IF($E435="","",IFERROR(INDEX(类别属性,MATCH($E435,类别表,0)),""))</f>
        <v>支出</v>
      </c>
      <c r="G435" s="118" t="s">
        <v>465</v>
      </c>
      <c r="H435" s="119"/>
      <c r="I435" s="119">
        <v>25000</v>
      </c>
      <c r="J435" s="120"/>
      <c r="K435" s="125">
        <f>IF(OR($A435="",$B435=""),"",IF($J435&lt;&gt;"",$J435,IF($D435=本位币,1,IFERROR(LOOKUP(2,1/((汇率月份&lt;=$A435)*(INDEX(记账汇率区,0,MATCH($D435,汇率币种头,0))&lt;&gt;"")),INDEX(记账汇率区,0,MATCH($D435,汇率币种头,0))),""))))</f>
        <v>1</v>
      </c>
      <c r="L435" s="123">
        <f t="shared" si="12"/>
        <v>-25000</v>
      </c>
      <c r="M435" s="123">
        <f t="shared" si="13"/>
        <v>-25000</v>
      </c>
      <c r="N435" s="123">
        <f>IF($B435="","",ROUND(SUMIF(账户名,$B435,账户期初)+SUMIFS($L$6:L435,$B$6:B435,$B435),2))</f>
        <v>-363598999.33</v>
      </c>
      <c r="O435" s="123">
        <f>IF($B435="","",IFERROR(ROUND(INDEX(账户期初本位,MATCH($B435,账户名,0))+SUMIFS($M$6:M435,$B$6:B435,$B435),2),""))</f>
        <v>-363598999.33</v>
      </c>
      <c r="P435" s="117" t="s">
        <v>48</v>
      </c>
      <c r="Q435" s="115"/>
      <c r="R435" s="115"/>
      <c r="S435" s="124" t="str">
        <f>IF($B435="","",IF(ISNA(MATCH($B435,账户名,0)),"※这个账户不在【参数设置】的账户档案里",IF($A435="","※没填日期，这一笔不会进任何月份的报表",IF(OR($A435&lt;起始月份,$A435&gt;EOMONTH(起始月份,15)),"△不在本账期（"&amp;TEXT(起始月份,"yyyy-mm")&amp;" ~ "&amp;TEXT(EOMONTH(起始月份,15),"yyyy-mm")&amp;"）内，报表里看不到",IF(AND($H435&lt;&gt;"",$I435&lt;&gt;""),"※收入和支出不能同时填",IF(AND(N($H435)=0,N($I435)=0),IF(ISNUMBER(SEARCH("【待补】",$R435&amp;"")),"△源数据不全（源表缺金额），请补充","※收入和支出都没填"),IF($E435="","※没填收支类别，分类报表会漏掉这一笔",IF(ISNA(MATCH($E435,类别表,0)),"※收支类别不在【参数设置】的清单里",IF($K435="","△"&amp;$D435&amp;" 还没填汇率，去【月度汇率】补上就自动算了",IF(ISNUMBER(SEARCH("【待补】",$R435&amp;"")),"△源数据不全（源表缺摘要或用途），请补充",IF(AND($F435="内部转账",$Q435=""),"△内部转账建议在「往来单位」写上对方账户",IF($N435&lt;0,"△这一笔之后该账户余额成负数了，核一下",""))))))))))))</f>
        <v>△这一笔之后该账户余额成负数了，核一下</v>
      </c>
    </row>
    <row r="436" ht="16.5" spans="1:19">
      <c r="A436" s="114">
        <v>45926</v>
      </c>
      <c r="B436" s="115" t="s">
        <v>72</v>
      </c>
      <c r="C436" s="116" t="str">
        <f>IF($B436="","",IFERROR(INDEX(账户银行,MATCH($B436,账户名,0)),""))</f>
        <v>NBU银行</v>
      </c>
      <c r="D436" s="116" t="str">
        <f>IF($B436="","",IFERROR(INDEX(账户币种,MATCH($B436,账户名,0)),""))</f>
        <v>UZS</v>
      </c>
      <c r="E436" s="117" t="s">
        <v>120</v>
      </c>
      <c r="F436" s="116" t="str">
        <f>IF($E436="","",IFERROR(INDEX(类别属性,MATCH($E436,类别表,0)),""))</f>
        <v>支出</v>
      </c>
      <c r="G436" s="118" t="s">
        <v>466</v>
      </c>
      <c r="H436" s="119"/>
      <c r="I436" s="119">
        <v>500000</v>
      </c>
      <c r="J436" s="120"/>
      <c r="K436" s="125">
        <f>IF(OR($A436="",$B436=""),"",IF($J436&lt;&gt;"",$J436,IF($D436=本位币,1,IFERROR(LOOKUP(2,1/((汇率月份&lt;=$A436)*(INDEX(记账汇率区,0,MATCH($D436,汇率币种头,0))&lt;&gt;"")),INDEX(记账汇率区,0,MATCH($D436,汇率币种头,0))),""))))</f>
        <v>1</v>
      </c>
      <c r="L436" s="123">
        <f t="shared" si="12"/>
        <v>-500000</v>
      </c>
      <c r="M436" s="123">
        <f t="shared" si="13"/>
        <v>-500000</v>
      </c>
      <c r="N436" s="123">
        <f>IF($B436="","",ROUND(SUMIF(账户名,$B436,账户期初)+SUMIFS($L$6:L436,$B$6:B436,$B436),2))</f>
        <v>160164007.87</v>
      </c>
      <c r="O436" s="123">
        <f>IF($B436="","",IFERROR(ROUND(INDEX(账户期初本位,MATCH($B436,账户名,0))+SUMIFS($M$6:M436,$B$6:B436,$B436),2),""))</f>
        <v>160164007.87</v>
      </c>
      <c r="P436" s="117" t="s">
        <v>122</v>
      </c>
      <c r="Q436" s="115"/>
      <c r="R436" s="115"/>
      <c r="S436" s="124" t="str">
        <f>IF($B436="","",IF(ISNA(MATCH($B436,账户名,0)),"※这个账户不在【参数设置】的账户档案里",IF($A436="","※没填日期，这一笔不会进任何月份的报表",IF(OR($A436&lt;起始月份,$A436&gt;EOMONTH(起始月份,15)),"△不在本账期（"&amp;TEXT(起始月份,"yyyy-mm")&amp;" ~ "&amp;TEXT(EOMONTH(起始月份,15),"yyyy-mm")&amp;"）内，报表里看不到",IF(AND($H436&lt;&gt;"",$I436&lt;&gt;""),"※收入和支出不能同时填",IF(AND(N($H436)=0,N($I436)=0),IF(ISNUMBER(SEARCH("【待补】",$R436&amp;"")),"△源数据不全（源表缺金额），请补充","※收入和支出都没填"),IF($E436="","※没填收支类别，分类报表会漏掉这一笔",IF(ISNA(MATCH($E436,类别表,0)),"※收支类别不在【参数设置】的清单里",IF($K436="","△"&amp;$D436&amp;" 还没填汇率，去【月度汇率】补上就自动算了",IF(ISNUMBER(SEARCH("【待补】",$R436&amp;"")),"△源数据不全（源表缺摘要或用途），请补充",IF(AND($F436="内部转账",$Q436=""),"△内部转账建议在「往来单位」写上对方账户",IF($N436&lt;0,"△这一笔之后该账户余额成负数了，核一下",""))))))))))))</f>
        <v/>
      </c>
    </row>
    <row r="437" ht="33" spans="1:19">
      <c r="A437" s="114">
        <v>45926</v>
      </c>
      <c r="B437" s="115" t="s">
        <v>34</v>
      </c>
      <c r="C437" s="116" t="str">
        <f>IF($B437="","",IFERROR(INDEX(账户银行,MATCH($B437,账户名,0)),""))</f>
        <v>现金</v>
      </c>
      <c r="D437" s="116" t="str">
        <f>IF($B437="","",IFERROR(INDEX(账户币种,MATCH($B437,账户名,0)),""))</f>
        <v>UZS</v>
      </c>
      <c r="E437" s="117" t="s">
        <v>84</v>
      </c>
      <c r="F437" s="116" t="str">
        <f>IF($E437="","",IFERROR(INDEX(类别属性,MATCH($E437,类别表,0)),""))</f>
        <v>支出</v>
      </c>
      <c r="G437" s="118" t="s">
        <v>467</v>
      </c>
      <c r="H437" s="119"/>
      <c r="I437" s="119">
        <v>1500000</v>
      </c>
      <c r="J437" s="120"/>
      <c r="K437" s="125">
        <f>IF(OR($A437="",$B437=""),"",IF($J437&lt;&gt;"",$J437,IF($D437=本位币,1,IFERROR(LOOKUP(2,1/((汇率月份&lt;=$A437)*(INDEX(记账汇率区,0,MATCH($D437,汇率币种头,0))&lt;&gt;"")),INDEX(记账汇率区,0,MATCH($D437,汇率币种头,0))),""))))</f>
        <v>1</v>
      </c>
      <c r="L437" s="123">
        <f t="shared" si="12"/>
        <v>-1500000</v>
      </c>
      <c r="M437" s="123">
        <f t="shared" si="13"/>
        <v>-1500000</v>
      </c>
      <c r="N437" s="123">
        <f>IF($B437="","",ROUND(SUMIF(账户名,$B437,账户期初)+SUMIFS($L$6:L437,$B$6:B437,$B437),2))</f>
        <v>-365098999.33</v>
      </c>
      <c r="O437" s="123">
        <f>IF($B437="","",IFERROR(ROUND(INDEX(账户期初本位,MATCH($B437,账户名,0))+SUMIFS($M$6:M437,$B$6:B437,$B437),2),""))</f>
        <v>-365098999.33</v>
      </c>
      <c r="P437" s="117" t="s">
        <v>48</v>
      </c>
      <c r="Q437" s="115"/>
      <c r="R437" s="115"/>
      <c r="S437" s="124" t="str">
        <f>IF($B437="","",IF(ISNA(MATCH($B437,账户名,0)),"※这个账户不在【参数设置】的账户档案里",IF($A437="","※没填日期，这一笔不会进任何月份的报表",IF(OR($A437&lt;起始月份,$A437&gt;EOMONTH(起始月份,15)),"△不在本账期（"&amp;TEXT(起始月份,"yyyy-mm")&amp;" ~ "&amp;TEXT(EOMONTH(起始月份,15),"yyyy-mm")&amp;"）内，报表里看不到",IF(AND($H437&lt;&gt;"",$I437&lt;&gt;""),"※收入和支出不能同时填",IF(AND(N($H437)=0,N($I437)=0),IF(ISNUMBER(SEARCH("【待补】",$R437&amp;"")),"△源数据不全（源表缺金额），请补充","※收入和支出都没填"),IF($E437="","※没填收支类别，分类报表会漏掉这一笔",IF(ISNA(MATCH($E437,类别表,0)),"※收支类别不在【参数设置】的清单里",IF($K437="","△"&amp;$D437&amp;" 还没填汇率，去【月度汇率】补上就自动算了",IF(ISNUMBER(SEARCH("【待补】",$R437&amp;"")),"△源数据不全（源表缺摘要或用途），请补充",IF(AND($F437="内部转账",$Q437=""),"△内部转账建议在「往来单位」写上对方账户",IF($N437&lt;0,"△这一笔之后该账户余额成负数了，核一下",""))))))))))))</f>
        <v>△这一笔之后该账户余额成负数了，核一下</v>
      </c>
    </row>
    <row r="438" ht="33" spans="1:19">
      <c r="A438" s="114">
        <v>45927</v>
      </c>
      <c r="B438" s="115" t="s">
        <v>34</v>
      </c>
      <c r="C438" s="116" t="str">
        <f>IF($B438="","",IFERROR(INDEX(账户银行,MATCH($B438,账户名,0)),""))</f>
        <v>现金</v>
      </c>
      <c r="D438" s="116" t="str">
        <f>IF($B438="","",IFERROR(INDEX(账户币种,MATCH($B438,账户名,0)),""))</f>
        <v>UZS</v>
      </c>
      <c r="E438" s="117" t="s">
        <v>38</v>
      </c>
      <c r="F438" s="116" t="str">
        <f>IF($E438="","",IFERROR(INDEX(类别属性,MATCH($E438,类别表,0)),""))</f>
        <v>支出</v>
      </c>
      <c r="G438" s="118" t="s">
        <v>468</v>
      </c>
      <c r="H438" s="119"/>
      <c r="I438" s="119">
        <v>180000</v>
      </c>
      <c r="J438" s="120"/>
      <c r="K438" s="125">
        <f>IF(OR($A438="",$B438=""),"",IF($J438&lt;&gt;"",$J438,IF($D438=本位币,1,IFERROR(LOOKUP(2,1/((汇率月份&lt;=$A438)*(INDEX(记账汇率区,0,MATCH($D438,汇率币种头,0))&lt;&gt;"")),INDEX(记账汇率区,0,MATCH($D438,汇率币种头,0))),""))))</f>
        <v>1</v>
      </c>
      <c r="L438" s="123">
        <f t="shared" si="12"/>
        <v>-180000</v>
      </c>
      <c r="M438" s="123">
        <f t="shared" si="13"/>
        <v>-180000</v>
      </c>
      <c r="N438" s="123">
        <f>IF($B438="","",ROUND(SUMIF(账户名,$B438,账户期初)+SUMIFS($L$6:L438,$B$6:B438,$B438),2))</f>
        <v>-365278999.33</v>
      </c>
      <c r="O438" s="123">
        <f>IF($B438="","",IFERROR(ROUND(INDEX(账户期初本位,MATCH($B438,账户名,0))+SUMIFS($M$6:M438,$B$6:B438,$B438),2),""))</f>
        <v>-365278999.33</v>
      </c>
      <c r="P438" s="117" t="s">
        <v>26</v>
      </c>
      <c r="Q438" s="115"/>
      <c r="R438" s="115"/>
      <c r="S438" s="124" t="str">
        <f>IF($B438="","",IF(ISNA(MATCH($B438,账户名,0)),"※这个账户不在【参数设置】的账户档案里",IF($A438="","※没填日期，这一笔不会进任何月份的报表",IF(OR($A438&lt;起始月份,$A438&gt;EOMONTH(起始月份,15)),"△不在本账期（"&amp;TEXT(起始月份,"yyyy-mm")&amp;" ~ "&amp;TEXT(EOMONTH(起始月份,15),"yyyy-mm")&amp;"）内，报表里看不到",IF(AND($H438&lt;&gt;"",$I438&lt;&gt;""),"※收入和支出不能同时填",IF(AND(N($H438)=0,N($I438)=0),IF(ISNUMBER(SEARCH("【待补】",$R438&amp;"")),"△源数据不全（源表缺金额），请补充","※收入和支出都没填"),IF($E438="","※没填收支类别，分类报表会漏掉这一笔",IF(ISNA(MATCH($E438,类别表,0)),"※收支类别不在【参数设置】的清单里",IF($K438="","△"&amp;$D438&amp;" 还没填汇率，去【月度汇率】补上就自动算了",IF(ISNUMBER(SEARCH("【待补】",$R438&amp;"")),"△源数据不全（源表缺摘要或用途），请补充",IF(AND($F438="内部转账",$Q438=""),"△内部转账建议在「往来单位」写上对方账户",IF($N438&lt;0,"△这一笔之后该账户余额成负数了，核一下",""))))))))))))</f>
        <v>△这一笔之后该账户余额成负数了，核一下</v>
      </c>
    </row>
    <row r="439" ht="33" spans="1:19">
      <c r="A439" s="114">
        <v>45928</v>
      </c>
      <c r="B439" s="115" t="s">
        <v>20</v>
      </c>
      <c r="C439" s="116" t="str">
        <f>IF($B439="","",IFERROR(INDEX(账户银行,MATCH($B439,账户名,0)),""))</f>
        <v>现金</v>
      </c>
      <c r="D439" s="116" t="str">
        <f>IF($B439="","",IFERROR(INDEX(账户币种,MATCH($B439,账户名,0)),""))</f>
        <v>CNY</v>
      </c>
      <c r="E439" s="117" t="s">
        <v>41</v>
      </c>
      <c r="F439" s="116" t="str">
        <f>IF($E439="","",IFERROR(INDEX(类别属性,MATCH($E439,类别表,0)),""))</f>
        <v>内部转账</v>
      </c>
      <c r="G439" s="118" t="s">
        <v>469</v>
      </c>
      <c r="H439" s="119"/>
      <c r="I439" s="119">
        <v>356500</v>
      </c>
      <c r="J439" s="120"/>
      <c r="K439" s="121">
        <f>IF(OR($A439="",$B439=""),"",IF($J439&lt;&gt;"",$J439,IF($D439=本位币,1,IFERROR(LOOKUP(2,1/((汇率月份&lt;=$A439)*(INDEX(记账汇率区,0,MATCH($D439,汇率币种头,0))&lt;&gt;"")),INDEX(记账汇率区,0,MATCH($D439,汇率币种头,0))),""))))</f>
        <v>1700</v>
      </c>
      <c r="L439" s="122">
        <f t="shared" si="12"/>
        <v>-356500</v>
      </c>
      <c r="M439" s="123">
        <f t="shared" si="13"/>
        <v>-606050000</v>
      </c>
      <c r="N439" s="122">
        <f>IF($B439="","",ROUND(SUMIF(账户名,$B439,账户期初)+SUMIFS($L$6:L439,$B$6:B439,$B439),2))</f>
        <v>1462444</v>
      </c>
      <c r="O439" s="123">
        <f>IF($B439="","",IFERROR(ROUND(INDEX(账户期初本位,MATCH($B439,账户名,0))+SUMIFS($M$6:M439,$B$6:B439,$B439),2),""))</f>
        <v>2413046036</v>
      </c>
      <c r="P439" s="117" t="s">
        <v>43</v>
      </c>
      <c r="Q439" s="115"/>
      <c r="R439" s="115"/>
      <c r="S439" s="124" t="str">
        <f>IF($B439="","",IF(ISNA(MATCH($B439,账户名,0)),"※这个账户不在【参数设置】的账户档案里",IF($A439="","※没填日期，这一笔不会进任何月份的报表",IF(OR($A439&lt;起始月份,$A439&gt;EOMONTH(起始月份,15)),"△不在本账期（"&amp;TEXT(起始月份,"yyyy-mm")&amp;" ~ "&amp;TEXT(EOMONTH(起始月份,15),"yyyy-mm")&amp;"）内，报表里看不到",IF(AND($H439&lt;&gt;"",$I439&lt;&gt;""),"※收入和支出不能同时填",IF(AND(N($H439)=0,N($I439)=0),IF(ISNUMBER(SEARCH("【待补】",$R439&amp;"")),"△源数据不全（源表缺金额），请补充","※收入和支出都没填"),IF($E439="","※没填收支类别，分类报表会漏掉这一笔",IF(ISNA(MATCH($E439,类别表,0)),"※收支类别不在【参数设置】的清单里",IF($K439="","△"&amp;$D439&amp;" 还没填汇率，去【月度汇率】补上就自动算了",IF(ISNUMBER(SEARCH("【待补】",$R439&amp;"")),"△源数据不全（源表缺摘要或用途），请补充",IF(AND($F439="内部转账",$Q439=""),"△内部转账建议在「往来单位」写上对方账户",IF($N439&lt;0,"△这一笔之后该账户余额成负数了，核一下",""))))))))))))</f>
        <v>△内部转账建议在「往来单位」写上对方账户</v>
      </c>
    </row>
    <row r="440" ht="33" spans="1:19">
      <c r="A440" s="114">
        <v>45928</v>
      </c>
      <c r="B440" s="115" t="s">
        <v>20</v>
      </c>
      <c r="C440" s="116" t="str">
        <f>IF($B440="","",IFERROR(INDEX(账户银行,MATCH($B440,账户名,0)),""))</f>
        <v>现金</v>
      </c>
      <c r="D440" s="116" t="str">
        <f>IF($B440="","",IFERROR(INDEX(账户币种,MATCH($B440,账户名,0)),""))</f>
        <v>CNY</v>
      </c>
      <c r="E440" s="117" t="s">
        <v>24</v>
      </c>
      <c r="F440" s="116" t="str">
        <f>IF($E440="","",IFERROR(INDEX(类别属性,MATCH($E440,类别表,0)),""))</f>
        <v>支出</v>
      </c>
      <c r="G440" s="118" t="s">
        <v>470</v>
      </c>
      <c r="H440" s="119"/>
      <c r="I440" s="119">
        <v>3399</v>
      </c>
      <c r="J440" s="120"/>
      <c r="K440" s="121">
        <f>IF(OR($A440="",$B440=""),"",IF($J440&lt;&gt;"",$J440,IF($D440=本位币,1,IFERROR(LOOKUP(2,1/((汇率月份&lt;=$A440)*(INDEX(记账汇率区,0,MATCH($D440,汇率币种头,0))&lt;&gt;"")),INDEX(记账汇率区,0,MATCH($D440,汇率币种头,0))),""))))</f>
        <v>1700</v>
      </c>
      <c r="L440" s="122">
        <f t="shared" si="12"/>
        <v>-3399</v>
      </c>
      <c r="M440" s="123">
        <f t="shared" si="13"/>
        <v>-5778300</v>
      </c>
      <c r="N440" s="122">
        <f>IF($B440="","",ROUND(SUMIF(账户名,$B440,账户期初)+SUMIFS($L$6:L440,$B$6:B440,$B440),2))</f>
        <v>1459045</v>
      </c>
      <c r="O440" s="123">
        <f>IF($B440="","",IFERROR(ROUND(INDEX(账户期初本位,MATCH($B440,账户名,0))+SUMIFS($M$6:M440,$B$6:B440,$B440),2),""))</f>
        <v>2407267736</v>
      </c>
      <c r="P440" s="117" t="s">
        <v>26</v>
      </c>
      <c r="Q440" s="115" t="s">
        <v>471</v>
      </c>
      <c r="R440" s="115"/>
      <c r="S440" s="124" t="str">
        <f>IF($B440="","",IF(ISNA(MATCH($B440,账户名,0)),"※这个账户不在【参数设置】的账户档案里",IF($A440="","※没填日期，这一笔不会进任何月份的报表",IF(OR($A440&lt;起始月份,$A440&gt;EOMONTH(起始月份,15)),"△不在本账期（"&amp;TEXT(起始月份,"yyyy-mm")&amp;" ~ "&amp;TEXT(EOMONTH(起始月份,15),"yyyy-mm")&amp;"）内，报表里看不到",IF(AND($H440&lt;&gt;"",$I440&lt;&gt;""),"※收入和支出不能同时填",IF(AND(N($H440)=0,N($I440)=0),IF(ISNUMBER(SEARCH("【待补】",$R440&amp;"")),"△源数据不全（源表缺金额），请补充","※收入和支出都没填"),IF($E440="","※没填收支类别，分类报表会漏掉这一笔",IF(ISNA(MATCH($E440,类别表,0)),"※收支类别不在【参数设置】的清单里",IF($K440="","△"&amp;$D440&amp;" 还没填汇率，去【月度汇率】补上就自动算了",IF(ISNUMBER(SEARCH("【待补】",$R440&amp;"")),"△源数据不全（源表缺摘要或用途），请补充",IF(AND($F440="内部转账",$Q440=""),"△内部转账建议在「往来单位」写上对方账户",IF($N440&lt;0,"△这一笔之后该账户余额成负数了，核一下",""))))))))))))</f>
        <v/>
      </c>
    </row>
    <row r="441" ht="33" spans="1:19">
      <c r="A441" s="114">
        <v>45928</v>
      </c>
      <c r="B441" s="115" t="s">
        <v>30</v>
      </c>
      <c r="C441" s="116" t="str">
        <f>IF($B441="","",IFERROR(INDEX(账户银行,MATCH($B441,账户名,0)),""))</f>
        <v>现金</v>
      </c>
      <c r="D441" s="116" t="str">
        <f>IF($B441="","",IFERROR(INDEX(账户币种,MATCH($B441,账户名,0)),""))</f>
        <v>USD</v>
      </c>
      <c r="E441" s="117" t="s">
        <v>41</v>
      </c>
      <c r="F441" s="116" t="str">
        <f>IF($E441="","",IFERROR(INDEX(类别属性,MATCH($E441,类别表,0)),""))</f>
        <v>内部转账</v>
      </c>
      <c r="G441" s="118" t="s">
        <v>469</v>
      </c>
      <c r="H441" s="119">
        <v>50000</v>
      </c>
      <c r="I441" s="119"/>
      <c r="J441" s="120"/>
      <c r="K441" s="125">
        <f>IF(OR($A441="",$B441=""),"",IF($J441&lt;&gt;"",$J441,IF($D441=本位币,1,IFERROR(LOOKUP(2,1/((汇率月份&lt;=$A441)*(INDEX(记账汇率区,0,MATCH($D441,汇率币种头,0))&lt;&gt;"")),INDEX(记账汇率区,0,MATCH($D441,汇率币种头,0))),""))))</f>
        <v>12162.5</v>
      </c>
      <c r="L441" s="123">
        <f t="shared" si="12"/>
        <v>50000</v>
      </c>
      <c r="M441" s="123">
        <f t="shared" si="13"/>
        <v>608125000</v>
      </c>
      <c r="N441" s="123">
        <f>IF($B441="","",ROUND(SUMIF(账户名,$B441,账户期初)+SUMIFS($L$6:L441,$B$6:B441,$B441),2))</f>
        <v>47630</v>
      </c>
      <c r="O441" s="123">
        <f>IF($B441="","",IFERROR(ROUND(INDEX(账户期初本位,MATCH($B441,账户名,0))+SUMIFS($M$6:M441,$B$6:B441,$B441),2),""))</f>
        <v>580277375</v>
      </c>
      <c r="P441" s="117" t="s">
        <v>43</v>
      </c>
      <c r="Q441" s="115"/>
      <c r="R441" s="115"/>
      <c r="S441" s="124" t="str">
        <f>IF($B441="","",IF(ISNA(MATCH($B441,账户名,0)),"※这个账户不在【参数设置】的账户档案里",IF($A441="","※没填日期，这一笔不会进任何月份的报表",IF(OR($A441&lt;起始月份,$A441&gt;EOMONTH(起始月份,15)),"△不在本账期（"&amp;TEXT(起始月份,"yyyy-mm")&amp;" ~ "&amp;TEXT(EOMONTH(起始月份,15),"yyyy-mm")&amp;"）内，报表里看不到",IF(AND($H441&lt;&gt;"",$I441&lt;&gt;""),"※收入和支出不能同时填",IF(AND(N($H441)=0,N($I441)=0),IF(ISNUMBER(SEARCH("【待补】",$R441&amp;"")),"△源数据不全（源表缺金额），请补充","※收入和支出都没填"),IF($E441="","※没填收支类别，分类报表会漏掉这一笔",IF(ISNA(MATCH($E441,类别表,0)),"※收支类别不在【参数设置】的清单里",IF($K441="","△"&amp;$D441&amp;" 还没填汇率，去【月度汇率】补上就自动算了",IF(ISNUMBER(SEARCH("【待补】",$R441&amp;"")),"△源数据不全（源表缺摘要或用途），请补充",IF(AND($F441="内部转账",$Q441=""),"△内部转账建议在「往来单位」写上对方账户",IF($N441&lt;0,"△这一笔之后该账户余额成负数了，核一下",""))))))))))))</f>
        <v>△内部转账建议在「往来单位」写上对方账户</v>
      </c>
    </row>
    <row r="442" ht="33" spans="1:19">
      <c r="A442" s="114">
        <v>45928</v>
      </c>
      <c r="B442" s="115" t="s">
        <v>34</v>
      </c>
      <c r="C442" s="116" t="str">
        <f>IF($B442="","",IFERROR(INDEX(账户银行,MATCH($B442,账户名,0)),""))</f>
        <v>现金</v>
      </c>
      <c r="D442" s="116" t="str">
        <f>IF($B442="","",IFERROR(INDEX(账户币种,MATCH($B442,账户名,0)),""))</f>
        <v>UZS</v>
      </c>
      <c r="E442" s="117" t="s">
        <v>84</v>
      </c>
      <c r="F442" s="116" t="str">
        <f>IF($E442="","",IFERROR(INDEX(类别属性,MATCH($E442,类别表,0)),""))</f>
        <v>支出</v>
      </c>
      <c r="G442" s="118" t="s">
        <v>472</v>
      </c>
      <c r="H442" s="119"/>
      <c r="I442" s="119">
        <v>600000</v>
      </c>
      <c r="J442" s="120"/>
      <c r="K442" s="125">
        <f>IF(OR($A442="",$B442=""),"",IF($J442&lt;&gt;"",$J442,IF($D442=本位币,1,IFERROR(LOOKUP(2,1/((汇率月份&lt;=$A442)*(INDEX(记账汇率区,0,MATCH($D442,汇率币种头,0))&lt;&gt;"")),INDEX(记账汇率区,0,MATCH($D442,汇率币种头,0))),""))))</f>
        <v>1</v>
      </c>
      <c r="L442" s="123">
        <f t="shared" si="12"/>
        <v>-600000</v>
      </c>
      <c r="M442" s="123">
        <f t="shared" si="13"/>
        <v>-600000</v>
      </c>
      <c r="N442" s="123">
        <f>IF($B442="","",ROUND(SUMIF(账户名,$B442,账户期初)+SUMIFS($L$6:L442,$B$6:B442,$B442),2))</f>
        <v>-365878999.33</v>
      </c>
      <c r="O442" s="123">
        <f>IF($B442="","",IFERROR(ROUND(INDEX(账户期初本位,MATCH($B442,账户名,0))+SUMIFS($M$6:M442,$B$6:B442,$B442),2),""))</f>
        <v>-365878999.33</v>
      </c>
      <c r="P442" s="117" t="s">
        <v>48</v>
      </c>
      <c r="Q442" s="115"/>
      <c r="R442" s="115"/>
      <c r="S442" s="124" t="str">
        <f>IF($B442="","",IF(ISNA(MATCH($B442,账户名,0)),"※这个账户不在【参数设置】的账户档案里",IF($A442="","※没填日期，这一笔不会进任何月份的报表",IF(OR($A442&lt;起始月份,$A442&gt;EOMONTH(起始月份,15)),"△不在本账期（"&amp;TEXT(起始月份,"yyyy-mm")&amp;" ~ "&amp;TEXT(EOMONTH(起始月份,15),"yyyy-mm")&amp;"）内，报表里看不到",IF(AND($H442&lt;&gt;"",$I442&lt;&gt;""),"※收入和支出不能同时填",IF(AND(N($H442)=0,N($I442)=0),IF(ISNUMBER(SEARCH("【待补】",$R442&amp;"")),"△源数据不全（源表缺金额），请补充","※收入和支出都没填"),IF($E442="","※没填收支类别，分类报表会漏掉这一笔",IF(ISNA(MATCH($E442,类别表,0)),"※收支类别不在【参数设置】的清单里",IF($K442="","△"&amp;$D442&amp;" 还没填汇率，去【月度汇率】补上就自动算了",IF(ISNUMBER(SEARCH("【待补】",$R442&amp;"")),"△源数据不全（源表缺摘要或用途），请补充",IF(AND($F442="内部转账",$Q442=""),"△内部转账建议在「往来单位」写上对方账户",IF($N442&lt;0,"△这一笔之后该账户余额成负数了，核一下",""))))))))))))</f>
        <v>△这一笔之后该账户余额成负数了，核一下</v>
      </c>
    </row>
    <row r="443" ht="33" spans="1:19">
      <c r="A443" s="114">
        <v>45928</v>
      </c>
      <c r="B443" s="115" t="s">
        <v>34</v>
      </c>
      <c r="C443" s="116" t="str">
        <f>IF($B443="","",IFERROR(INDEX(账户银行,MATCH($B443,账户名,0)),""))</f>
        <v>现金</v>
      </c>
      <c r="D443" s="116" t="str">
        <f>IF($B443="","",IFERROR(INDEX(账户币种,MATCH($B443,账户名,0)),""))</f>
        <v>UZS</v>
      </c>
      <c r="E443" s="117" t="s">
        <v>44</v>
      </c>
      <c r="F443" s="116" t="str">
        <f>IF($E443="","",IFERROR(INDEX(类别属性,MATCH($E443,类别表,0)),""))</f>
        <v>支出</v>
      </c>
      <c r="G443" s="118" t="s">
        <v>473</v>
      </c>
      <c r="H443" s="119"/>
      <c r="I443" s="119">
        <v>500000</v>
      </c>
      <c r="J443" s="120"/>
      <c r="K443" s="125">
        <f>IF(OR($A443="",$B443=""),"",IF($J443&lt;&gt;"",$J443,IF($D443=本位币,1,IFERROR(LOOKUP(2,1/((汇率月份&lt;=$A443)*(INDEX(记账汇率区,0,MATCH($D443,汇率币种头,0))&lt;&gt;"")),INDEX(记账汇率区,0,MATCH($D443,汇率币种头,0))),""))))</f>
        <v>1</v>
      </c>
      <c r="L443" s="123">
        <f t="shared" si="12"/>
        <v>-500000</v>
      </c>
      <c r="M443" s="123">
        <f t="shared" si="13"/>
        <v>-500000</v>
      </c>
      <c r="N443" s="123">
        <f>IF($B443="","",ROUND(SUMIF(账户名,$B443,账户期初)+SUMIFS($L$6:L443,$B$6:B443,$B443),2))</f>
        <v>-366378999.33</v>
      </c>
      <c r="O443" s="123">
        <f>IF($B443="","",IFERROR(ROUND(INDEX(账户期初本位,MATCH($B443,账户名,0))+SUMIFS($M$6:M443,$B$6:B443,$B443),2),""))</f>
        <v>-366378999.33</v>
      </c>
      <c r="P443" s="117" t="s">
        <v>26</v>
      </c>
      <c r="Q443" s="115"/>
      <c r="R443" s="115"/>
      <c r="S443" s="124" t="str">
        <f>IF($B443="","",IF(ISNA(MATCH($B443,账户名,0)),"※这个账户不在【参数设置】的账户档案里",IF($A443="","※没填日期，这一笔不会进任何月份的报表",IF(OR($A443&lt;起始月份,$A443&gt;EOMONTH(起始月份,15)),"△不在本账期（"&amp;TEXT(起始月份,"yyyy-mm")&amp;" ~ "&amp;TEXT(EOMONTH(起始月份,15),"yyyy-mm")&amp;"）内，报表里看不到",IF(AND($H443&lt;&gt;"",$I443&lt;&gt;""),"※收入和支出不能同时填",IF(AND(N($H443)=0,N($I443)=0),IF(ISNUMBER(SEARCH("【待补】",$R443&amp;"")),"△源数据不全（源表缺金额），请补充","※收入和支出都没填"),IF($E443="","※没填收支类别，分类报表会漏掉这一笔",IF(ISNA(MATCH($E443,类别表,0)),"※收支类别不在【参数设置】的清单里",IF($K443="","△"&amp;$D443&amp;" 还没填汇率，去【月度汇率】补上就自动算了",IF(ISNUMBER(SEARCH("【待补】",$R443&amp;"")),"△源数据不全（源表缺摘要或用途），请补充",IF(AND($F443="内部转账",$Q443=""),"△内部转账建议在「往来单位」写上对方账户",IF($N443&lt;0,"△这一笔之后该账户余额成负数了，核一下",""))))))))))))</f>
        <v>△这一笔之后该账户余额成负数了，核一下</v>
      </c>
    </row>
    <row r="444" ht="16.5" spans="1:19">
      <c r="A444" s="114">
        <v>45928</v>
      </c>
      <c r="B444" s="115" t="s">
        <v>34</v>
      </c>
      <c r="C444" s="116" t="str">
        <f>IF($B444="","",IFERROR(INDEX(账户银行,MATCH($B444,账户名,0)),""))</f>
        <v>现金</v>
      </c>
      <c r="D444" s="116" t="str">
        <f>IF($B444="","",IFERROR(INDEX(账户币种,MATCH($B444,账户名,0)),""))</f>
        <v>UZS</v>
      </c>
      <c r="E444" s="117" t="s">
        <v>84</v>
      </c>
      <c r="F444" s="116" t="str">
        <f>IF($E444="","",IFERROR(INDEX(类别属性,MATCH($E444,类别表,0)),""))</f>
        <v>支出</v>
      </c>
      <c r="G444" s="118" t="s">
        <v>461</v>
      </c>
      <c r="H444" s="119"/>
      <c r="I444" s="119">
        <v>1500000</v>
      </c>
      <c r="J444" s="120"/>
      <c r="K444" s="125">
        <f>IF(OR($A444="",$B444=""),"",IF($J444&lt;&gt;"",$J444,IF($D444=本位币,1,IFERROR(LOOKUP(2,1/((汇率月份&lt;=$A444)*(INDEX(记账汇率区,0,MATCH($D444,汇率币种头,0))&lt;&gt;"")),INDEX(记账汇率区,0,MATCH($D444,汇率币种头,0))),""))))</f>
        <v>1</v>
      </c>
      <c r="L444" s="123">
        <f t="shared" si="12"/>
        <v>-1500000</v>
      </c>
      <c r="M444" s="123">
        <f t="shared" si="13"/>
        <v>-1500000</v>
      </c>
      <c r="N444" s="123">
        <f>IF($B444="","",ROUND(SUMIF(账户名,$B444,账户期初)+SUMIFS($L$6:L444,$B$6:B444,$B444),2))</f>
        <v>-367878999.33</v>
      </c>
      <c r="O444" s="123">
        <f>IF($B444="","",IFERROR(ROUND(INDEX(账户期初本位,MATCH($B444,账户名,0))+SUMIFS($M$6:M444,$B$6:B444,$B444),2),""))</f>
        <v>-367878999.33</v>
      </c>
      <c r="P444" s="117" t="s">
        <v>48</v>
      </c>
      <c r="Q444" s="115"/>
      <c r="R444" s="115"/>
      <c r="S444" s="124" t="str">
        <f>IF($B444="","",IF(ISNA(MATCH($B444,账户名,0)),"※这个账户不在【参数设置】的账户档案里",IF($A444="","※没填日期，这一笔不会进任何月份的报表",IF(OR($A444&lt;起始月份,$A444&gt;EOMONTH(起始月份,15)),"△不在本账期（"&amp;TEXT(起始月份,"yyyy-mm")&amp;" ~ "&amp;TEXT(EOMONTH(起始月份,15),"yyyy-mm")&amp;"）内，报表里看不到",IF(AND($H444&lt;&gt;"",$I444&lt;&gt;""),"※收入和支出不能同时填",IF(AND(N($H444)=0,N($I444)=0),IF(ISNUMBER(SEARCH("【待补】",$R444&amp;"")),"△源数据不全（源表缺金额），请补充","※收入和支出都没填"),IF($E444="","※没填收支类别，分类报表会漏掉这一笔",IF(ISNA(MATCH($E444,类别表,0)),"※收支类别不在【参数设置】的清单里",IF($K444="","△"&amp;$D444&amp;" 还没填汇率，去【月度汇率】补上就自动算了",IF(ISNUMBER(SEARCH("【待补】",$R444&amp;"")),"△源数据不全（源表缺摘要或用途），请补充",IF(AND($F444="内部转账",$Q444=""),"△内部转账建议在「往来单位」写上对方账户",IF($N444&lt;0,"△这一笔之后该账户余额成负数了，核一下",""))))))))))))</f>
        <v>△这一笔之后该账户余额成负数了，核一下</v>
      </c>
    </row>
    <row r="445" ht="16.5" spans="1:19">
      <c r="A445" s="114">
        <v>45928</v>
      </c>
      <c r="B445" s="115" t="s">
        <v>34</v>
      </c>
      <c r="C445" s="116" t="str">
        <f>IF($B445="","",IFERROR(INDEX(账户银行,MATCH($B445,账户名,0)),""))</f>
        <v>现金</v>
      </c>
      <c r="D445" s="116" t="str">
        <f>IF($B445="","",IFERROR(INDEX(账户币种,MATCH($B445,账户名,0)),""))</f>
        <v>UZS</v>
      </c>
      <c r="E445" s="117" t="s">
        <v>27</v>
      </c>
      <c r="F445" s="116" t="str">
        <f>IF($E445="","",IFERROR(INDEX(类别属性,MATCH($E445,类别表,0)),""))</f>
        <v>支出</v>
      </c>
      <c r="G445" s="118" t="s">
        <v>474</v>
      </c>
      <c r="H445" s="119"/>
      <c r="I445" s="119">
        <v>220000</v>
      </c>
      <c r="J445" s="120"/>
      <c r="K445" s="125">
        <f>IF(OR($A445="",$B445=""),"",IF($J445&lt;&gt;"",$J445,IF($D445=本位币,1,IFERROR(LOOKUP(2,1/((汇率月份&lt;=$A445)*(INDEX(记账汇率区,0,MATCH($D445,汇率币种头,0))&lt;&gt;"")),INDEX(记账汇率区,0,MATCH($D445,汇率币种头,0))),""))))</f>
        <v>1</v>
      </c>
      <c r="L445" s="123">
        <f t="shared" si="12"/>
        <v>-220000</v>
      </c>
      <c r="M445" s="123">
        <f t="shared" si="13"/>
        <v>-220000</v>
      </c>
      <c r="N445" s="123">
        <f>IF($B445="","",ROUND(SUMIF(账户名,$B445,账户期初)+SUMIFS($L$6:L445,$B$6:B445,$B445),2))</f>
        <v>-368098999.33</v>
      </c>
      <c r="O445" s="123">
        <f>IF($B445="","",IFERROR(ROUND(INDEX(账户期初本位,MATCH($B445,账户名,0))+SUMIFS($M$6:M445,$B$6:B445,$B445),2),""))</f>
        <v>-368098999.33</v>
      </c>
      <c r="P445" s="117" t="s">
        <v>26</v>
      </c>
      <c r="Q445" s="115"/>
      <c r="R445" s="115"/>
      <c r="S445" s="124" t="str">
        <f>IF($B445="","",IF(ISNA(MATCH($B445,账户名,0)),"※这个账户不在【参数设置】的账户档案里",IF($A445="","※没填日期，这一笔不会进任何月份的报表",IF(OR($A445&lt;起始月份,$A445&gt;EOMONTH(起始月份,15)),"△不在本账期（"&amp;TEXT(起始月份,"yyyy-mm")&amp;" ~ "&amp;TEXT(EOMONTH(起始月份,15),"yyyy-mm")&amp;"）内，报表里看不到",IF(AND($H445&lt;&gt;"",$I445&lt;&gt;""),"※收入和支出不能同时填",IF(AND(N($H445)=0,N($I445)=0),IF(ISNUMBER(SEARCH("【待补】",$R445&amp;"")),"△源数据不全（源表缺金额），请补充","※收入和支出都没填"),IF($E445="","※没填收支类别，分类报表会漏掉这一笔",IF(ISNA(MATCH($E445,类别表,0)),"※收支类别不在【参数设置】的清单里",IF($K445="","△"&amp;$D445&amp;" 还没填汇率，去【月度汇率】补上就自动算了",IF(ISNUMBER(SEARCH("【待补】",$R445&amp;"")),"△源数据不全（源表缺摘要或用途），请补充",IF(AND($F445="内部转账",$Q445=""),"△内部转账建议在「往来单位」写上对方账户",IF($N445&lt;0,"△这一笔之后该账户余额成负数了，核一下",""))))))))))))</f>
        <v>△这一笔之后该账户余额成负数了，核一下</v>
      </c>
    </row>
    <row r="446" ht="33" spans="1:19">
      <c r="A446" s="114">
        <v>45929</v>
      </c>
      <c r="B446" s="115" t="s">
        <v>72</v>
      </c>
      <c r="C446" s="116" t="str">
        <f>IF($B446="","",IFERROR(INDEX(账户银行,MATCH($B446,账户名,0)),""))</f>
        <v>NBU银行</v>
      </c>
      <c r="D446" s="116" t="str">
        <f>IF($B446="","",IFERROR(INDEX(账户币种,MATCH($B446,账户名,0)),""))</f>
        <v>UZS</v>
      </c>
      <c r="E446" s="117" t="s">
        <v>60</v>
      </c>
      <c r="F446" s="116" t="str">
        <f>IF($E446="","",IFERROR(INDEX(类别属性,MATCH($E446,类别表,0)),""))</f>
        <v>支出</v>
      </c>
      <c r="G446" s="118" t="s">
        <v>475</v>
      </c>
      <c r="H446" s="119"/>
      <c r="I446" s="119">
        <v>5000</v>
      </c>
      <c r="J446" s="120"/>
      <c r="K446" s="125">
        <f>IF(OR($A446="",$B446=""),"",IF($J446&lt;&gt;"",$J446,IF($D446=本位币,1,IFERROR(LOOKUP(2,1/((汇率月份&lt;=$A446)*(INDEX(记账汇率区,0,MATCH($D446,汇率币种头,0))&lt;&gt;"")),INDEX(记账汇率区,0,MATCH($D446,汇率币种头,0))),""))))</f>
        <v>1</v>
      </c>
      <c r="L446" s="123">
        <f t="shared" si="12"/>
        <v>-5000</v>
      </c>
      <c r="M446" s="123">
        <f t="shared" si="13"/>
        <v>-5000</v>
      </c>
      <c r="N446" s="123">
        <f>IF($B446="","",ROUND(SUMIF(账户名,$B446,账户期初)+SUMIFS($L$6:L446,$B$6:B446,$B446),2))</f>
        <v>160159007.87</v>
      </c>
      <c r="O446" s="123">
        <f>IF($B446="","",IFERROR(ROUND(INDEX(账户期初本位,MATCH($B446,账户名,0))+SUMIFS($M$6:M446,$B$6:B446,$B446),2),""))</f>
        <v>160159007.87</v>
      </c>
      <c r="P446" s="117" t="s">
        <v>43</v>
      </c>
      <c r="Q446" s="115"/>
      <c r="R446" s="115"/>
      <c r="S446" s="124" t="str">
        <f>IF($B446="","",IF(ISNA(MATCH($B446,账户名,0)),"※这个账户不在【参数设置】的账户档案里",IF($A446="","※没填日期，这一笔不会进任何月份的报表",IF(OR($A446&lt;起始月份,$A446&gt;EOMONTH(起始月份,15)),"△不在本账期（"&amp;TEXT(起始月份,"yyyy-mm")&amp;" ~ "&amp;TEXT(EOMONTH(起始月份,15),"yyyy-mm")&amp;"）内，报表里看不到",IF(AND($H446&lt;&gt;"",$I446&lt;&gt;""),"※收入和支出不能同时填",IF(AND(N($H446)=0,N($I446)=0),IF(ISNUMBER(SEARCH("【待补】",$R446&amp;"")),"△源数据不全（源表缺金额），请补充","※收入和支出都没填"),IF($E446="","※没填收支类别，分类报表会漏掉这一笔",IF(ISNA(MATCH($E446,类别表,0)),"※收支类别不在【参数设置】的清单里",IF($K446="","△"&amp;$D446&amp;" 还没填汇率，去【月度汇率】补上就自动算了",IF(ISNUMBER(SEARCH("【待补】",$R446&amp;"")),"△源数据不全（源表缺摘要或用途），请补充",IF(AND($F446="内部转账",$Q446=""),"△内部转账建议在「往来单位」写上对方账户",IF($N446&lt;0,"△这一笔之后该账户余额成负数了，核一下",""))))))))))))</f>
        <v/>
      </c>
    </row>
    <row r="447" ht="33" spans="1:19">
      <c r="A447" s="114">
        <v>45929</v>
      </c>
      <c r="B447" s="115" t="s">
        <v>72</v>
      </c>
      <c r="C447" s="116" t="str">
        <f>IF($B447="","",IFERROR(INDEX(账户银行,MATCH($B447,账户名,0)),""))</f>
        <v>NBU银行</v>
      </c>
      <c r="D447" s="116" t="str">
        <f>IF($B447="","",IFERROR(INDEX(账户币种,MATCH($B447,账户名,0)),""))</f>
        <v>UZS</v>
      </c>
      <c r="E447" s="117" t="s">
        <v>60</v>
      </c>
      <c r="F447" s="116" t="str">
        <f>IF($E447="","",IFERROR(INDEX(类别属性,MATCH($E447,类别表,0)),""))</f>
        <v>支出</v>
      </c>
      <c r="G447" s="118" t="s">
        <v>379</v>
      </c>
      <c r="H447" s="119"/>
      <c r="I447" s="119">
        <v>300</v>
      </c>
      <c r="J447" s="120"/>
      <c r="K447" s="125">
        <f>IF(OR($A447="",$B447=""),"",IF($J447&lt;&gt;"",$J447,IF($D447=本位币,1,IFERROR(LOOKUP(2,1/((汇率月份&lt;=$A447)*(INDEX(记账汇率区,0,MATCH($D447,汇率币种头,0))&lt;&gt;"")),INDEX(记账汇率区,0,MATCH($D447,汇率币种头,0))),""))))</f>
        <v>1</v>
      </c>
      <c r="L447" s="123">
        <f t="shared" si="12"/>
        <v>-300</v>
      </c>
      <c r="M447" s="123">
        <f t="shared" si="13"/>
        <v>-300</v>
      </c>
      <c r="N447" s="123">
        <f>IF($B447="","",ROUND(SUMIF(账户名,$B447,账户期初)+SUMIFS($L$6:L447,$B$6:B447,$B447),2))</f>
        <v>160158707.87</v>
      </c>
      <c r="O447" s="123">
        <f>IF($B447="","",IFERROR(ROUND(INDEX(账户期初本位,MATCH($B447,账户名,0))+SUMIFS($M$6:M447,$B$6:B447,$B447),2),""))</f>
        <v>160158707.87</v>
      </c>
      <c r="P447" s="117" t="s">
        <v>43</v>
      </c>
      <c r="Q447" s="115"/>
      <c r="R447" s="115"/>
      <c r="S447" s="124" t="str">
        <f>IF($B447="","",IF(ISNA(MATCH($B447,账户名,0)),"※这个账户不在【参数设置】的账户档案里",IF($A447="","※没填日期，这一笔不会进任何月份的报表",IF(OR($A447&lt;起始月份,$A447&gt;EOMONTH(起始月份,15)),"△不在本账期（"&amp;TEXT(起始月份,"yyyy-mm")&amp;" ~ "&amp;TEXT(EOMONTH(起始月份,15),"yyyy-mm")&amp;"）内，报表里看不到",IF(AND($H447&lt;&gt;"",$I447&lt;&gt;""),"※收入和支出不能同时填",IF(AND(N($H447)=0,N($I447)=0),IF(ISNUMBER(SEARCH("【待补】",$R447&amp;"")),"△源数据不全（源表缺金额），请补充","※收入和支出都没填"),IF($E447="","※没填收支类别，分类报表会漏掉这一笔",IF(ISNA(MATCH($E447,类别表,0)),"※收支类别不在【参数设置】的清单里",IF($K447="","△"&amp;$D447&amp;" 还没填汇率，去【月度汇率】补上就自动算了",IF(ISNUMBER(SEARCH("【待补】",$R447&amp;"")),"△源数据不全（源表缺摘要或用途），请补充",IF(AND($F447="内部转账",$Q447=""),"△内部转账建议在「往来单位」写上对方账户",IF($N447&lt;0,"△这一笔之后该账户余额成负数了，核一下",""))))))))))))</f>
        <v/>
      </c>
    </row>
    <row r="448" ht="49.5" spans="1:19">
      <c r="A448" s="114">
        <v>45929</v>
      </c>
      <c r="B448" s="115" t="s">
        <v>72</v>
      </c>
      <c r="C448" s="116" t="str">
        <f>IF($B448="","",IFERROR(INDEX(账户银行,MATCH($B448,账户名,0)),""))</f>
        <v>NBU银行</v>
      </c>
      <c r="D448" s="116" t="str">
        <f>IF($B448="","",IFERROR(INDEX(账户币种,MATCH($B448,账户名,0)),""))</f>
        <v>UZS</v>
      </c>
      <c r="E448" s="117" t="s">
        <v>62</v>
      </c>
      <c r="F448" s="116" t="str">
        <f>IF($E448="","",IFERROR(INDEX(类别属性,MATCH($E448,类别表,0)),""))</f>
        <v>支出</v>
      </c>
      <c r="G448" s="118" t="s">
        <v>476</v>
      </c>
      <c r="H448" s="119"/>
      <c r="I448" s="119">
        <v>1000000</v>
      </c>
      <c r="J448" s="120"/>
      <c r="K448" s="125">
        <f>IF(OR($A448="",$B448=""),"",IF($J448&lt;&gt;"",$J448,IF($D448=本位币,1,IFERROR(LOOKUP(2,1/((汇率月份&lt;=$A448)*(INDEX(记账汇率区,0,MATCH($D448,汇率币种头,0))&lt;&gt;"")),INDEX(记账汇率区,0,MATCH($D448,汇率币种头,0))),""))))</f>
        <v>1</v>
      </c>
      <c r="L448" s="123">
        <f t="shared" si="12"/>
        <v>-1000000</v>
      </c>
      <c r="M448" s="123">
        <f t="shared" si="13"/>
        <v>-1000000</v>
      </c>
      <c r="N448" s="123">
        <f>IF($B448="","",ROUND(SUMIF(账户名,$B448,账户期初)+SUMIFS($L$6:L448,$B$6:B448,$B448),2))</f>
        <v>159158707.87</v>
      </c>
      <c r="O448" s="123">
        <f>IF($B448="","",IFERROR(ROUND(INDEX(账户期初本位,MATCH($B448,账户名,0))+SUMIFS($M$6:M448,$B$6:B448,$B448),2),""))</f>
        <v>159158707.87</v>
      </c>
      <c r="P448" s="117" t="s">
        <v>26</v>
      </c>
      <c r="Q448" s="115" t="s">
        <v>477</v>
      </c>
      <c r="R448" s="115"/>
      <c r="S448" s="124" t="str">
        <f>IF($B448="","",IF(ISNA(MATCH($B448,账户名,0)),"※这个账户不在【参数设置】的账户档案里",IF($A448="","※没填日期，这一笔不会进任何月份的报表",IF(OR($A448&lt;起始月份,$A448&gt;EOMONTH(起始月份,15)),"△不在本账期（"&amp;TEXT(起始月份,"yyyy-mm")&amp;" ~ "&amp;TEXT(EOMONTH(起始月份,15),"yyyy-mm")&amp;"）内，报表里看不到",IF(AND($H448&lt;&gt;"",$I448&lt;&gt;""),"※收入和支出不能同时填",IF(AND(N($H448)=0,N($I448)=0),IF(ISNUMBER(SEARCH("【待补】",$R448&amp;"")),"△源数据不全（源表缺金额），请补充","※收入和支出都没填"),IF($E448="","※没填收支类别，分类报表会漏掉这一笔",IF(ISNA(MATCH($E448,类别表,0)),"※收支类别不在【参数设置】的清单里",IF($K448="","△"&amp;$D448&amp;" 还没填汇率，去【月度汇率】补上就自动算了",IF(ISNUMBER(SEARCH("【待补】",$R448&amp;"")),"△源数据不全（源表缺摘要或用途），请补充",IF(AND($F448="内部转账",$Q448=""),"△内部转账建议在「往来单位」写上对方账户",IF($N448&lt;0,"△这一笔之后该账户余额成负数了，核一下",""))))))))))))</f>
        <v/>
      </c>
    </row>
    <row r="449" ht="33" spans="1:19">
      <c r="A449" s="114">
        <v>45929</v>
      </c>
      <c r="B449" s="115" t="s">
        <v>72</v>
      </c>
      <c r="C449" s="116" t="str">
        <f>IF($B449="","",IFERROR(INDEX(账户银行,MATCH($B449,账户名,0)),""))</f>
        <v>NBU银行</v>
      </c>
      <c r="D449" s="116" t="str">
        <f>IF($B449="","",IFERROR(INDEX(账户币种,MATCH($B449,账户名,0)),""))</f>
        <v>UZS</v>
      </c>
      <c r="E449" s="117" t="s">
        <v>74</v>
      </c>
      <c r="F449" s="116" t="str">
        <f>IF($E449="","",IFERROR(INDEX(类别属性,MATCH($E449,类别表,0)),""))</f>
        <v>收入</v>
      </c>
      <c r="G449" s="118" t="s">
        <v>401</v>
      </c>
      <c r="H449" s="119">
        <v>601500000</v>
      </c>
      <c r="I449" s="119"/>
      <c r="J449" s="120"/>
      <c r="K449" s="125">
        <f>IF(OR($A449="",$B449=""),"",IF($J449&lt;&gt;"",$J449,IF($D449=本位币,1,IFERROR(LOOKUP(2,1/((汇率月份&lt;=$A449)*(INDEX(记账汇率区,0,MATCH($D449,汇率币种头,0))&lt;&gt;"")),INDEX(记账汇率区,0,MATCH($D449,汇率币种头,0))),""))))</f>
        <v>1</v>
      </c>
      <c r="L449" s="123">
        <f t="shared" si="12"/>
        <v>601500000</v>
      </c>
      <c r="M449" s="123">
        <f t="shared" si="13"/>
        <v>601500000</v>
      </c>
      <c r="N449" s="123">
        <f>IF($B449="","",ROUND(SUMIF(账户名,$B449,账户期初)+SUMIFS($L$6:L449,$B$6:B449,$B449),2))</f>
        <v>760658707.87</v>
      </c>
      <c r="O449" s="123">
        <f>IF($B449="","",IFERROR(ROUND(INDEX(账户期初本位,MATCH($B449,账户名,0))+SUMIFS($M$6:M449,$B$6:B449,$B449),2),""))</f>
        <v>760658707.87</v>
      </c>
      <c r="P449" s="117" t="s">
        <v>76</v>
      </c>
      <c r="Q449" s="115" t="s">
        <v>68</v>
      </c>
      <c r="R449" s="115"/>
      <c r="S449" s="124" t="str">
        <f>IF($B449="","",IF(ISNA(MATCH($B449,账户名,0)),"※这个账户不在【参数设置】的账户档案里",IF($A449="","※没填日期，这一笔不会进任何月份的报表",IF(OR($A449&lt;起始月份,$A449&gt;EOMONTH(起始月份,15)),"△不在本账期（"&amp;TEXT(起始月份,"yyyy-mm")&amp;" ~ "&amp;TEXT(EOMONTH(起始月份,15),"yyyy-mm")&amp;"）内，报表里看不到",IF(AND($H449&lt;&gt;"",$I449&lt;&gt;""),"※收入和支出不能同时填",IF(AND(N($H449)=0,N($I449)=0),IF(ISNUMBER(SEARCH("【待补】",$R449&amp;"")),"△源数据不全（源表缺金额），请补充","※收入和支出都没填"),IF($E449="","※没填收支类别，分类报表会漏掉这一笔",IF(ISNA(MATCH($E449,类别表,0)),"※收支类别不在【参数设置】的清单里",IF($K449="","△"&amp;$D449&amp;" 还没填汇率，去【月度汇率】补上就自动算了",IF(ISNUMBER(SEARCH("【待补】",$R449&amp;"")),"△源数据不全（源表缺摘要或用途），请补充",IF(AND($F449="内部转账",$Q449=""),"△内部转账建议在「往来单位」写上对方账户",IF($N449&lt;0,"△这一笔之后该账户余额成负数了，核一下",""))))))))))))</f>
        <v/>
      </c>
    </row>
    <row r="450" ht="16.5" spans="1:19">
      <c r="A450" s="114">
        <v>45929</v>
      </c>
      <c r="B450" s="115" t="s">
        <v>72</v>
      </c>
      <c r="C450" s="116" t="str">
        <f>IF($B450="","",IFERROR(INDEX(账户银行,MATCH($B450,账户名,0)),""))</f>
        <v>NBU银行</v>
      </c>
      <c r="D450" s="116" t="str">
        <f>IF($B450="","",IFERROR(INDEX(账户币种,MATCH($B450,账户名,0)),""))</f>
        <v>UZS</v>
      </c>
      <c r="E450" s="117" t="s">
        <v>120</v>
      </c>
      <c r="F450" s="116" t="str">
        <f>IF($E450="","",IFERROR(INDEX(类别属性,MATCH($E450,类别表,0)),""))</f>
        <v>支出</v>
      </c>
      <c r="G450" s="118" t="s">
        <v>466</v>
      </c>
      <c r="H450" s="119"/>
      <c r="I450" s="119">
        <v>700000000</v>
      </c>
      <c r="J450" s="120"/>
      <c r="K450" s="125">
        <f>IF(OR($A450="",$B450=""),"",IF($J450&lt;&gt;"",$J450,IF($D450=本位币,1,IFERROR(LOOKUP(2,1/((汇率月份&lt;=$A450)*(INDEX(记账汇率区,0,MATCH($D450,汇率币种头,0))&lt;&gt;"")),INDEX(记账汇率区,0,MATCH($D450,汇率币种头,0))),""))))</f>
        <v>1</v>
      </c>
      <c r="L450" s="123">
        <f t="shared" si="12"/>
        <v>-700000000</v>
      </c>
      <c r="M450" s="123">
        <f t="shared" si="13"/>
        <v>-700000000</v>
      </c>
      <c r="N450" s="123">
        <f>IF($B450="","",ROUND(SUMIF(账户名,$B450,账户期初)+SUMIFS($L$6:L450,$B$6:B450,$B450),2))</f>
        <v>60658707.87</v>
      </c>
      <c r="O450" s="123">
        <f>IF($B450="","",IFERROR(ROUND(INDEX(账户期初本位,MATCH($B450,账户名,0))+SUMIFS($M$6:M450,$B$6:B450,$B450),2),""))</f>
        <v>60658707.87</v>
      </c>
      <c r="P450" s="117" t="s">
        <v>122</v>
      </c>
      <c r="Q450" s="115"/>
      <c r="R450" s="115"/>
      <c r="S450" s="124" t="str">
        <f>IF($B450="","",IF(ISNA(MATCH($B450,账户名,0)),"※这个账户不在【参数设置】的账户档案里",IF($A450="","※没填日期，这一笔不会进任何月份的报表",IF(OR($A450&lt;起始月份,$A450&gt;EOMONTH(起始月份,15)),"△不在本账期（"&amp;TEXT(起始月份,"yyyy-mm")&amp;" ~ "&amp;TEXT(EOMONTH(起始月份,15),"yyyy-mm")&amp;"）内，报表里看不到",IF(AND($H450&lt;&gt;"",$I450&lt;&gt;""),"※收入和支出不能同时填",IF(AND(N($H450)=0,N($I450)=0),IF(ISNUMBER(SEARCH("【待补】",$R450&amp;"")),"△源数据不全（源表缺金额），请补充","※收入和支出都没填"),IF($E450="","※没填收支类别，分类报表会漏掉这一笔",IF(ISNA(MATCH($E450,类别表,0)),"※收支类别不在【参数设置】的清单里",IF($K450="","△"&amp;$D450&amp;" 还没填汇率，去【月度汇率】补上就自动算了",IF(ISNUMBER(SEARCH("【待补】",$R450&amp;"")),"△源数据不全（源表缺摘要或用途），请补充",IF(AND($F450="内部转账",$Q450=""),"△内部转账建议在「往来单位」写上对方账户",IF($N450&lt;0,"△这一笔之后该账户余额成负数了，核一下",""))))))))))))</f>
        <v/>
      </c>
    </row>
    <row r="451" ht="33" spans="1:19">
      <c r="A451" s="114">
        <v>45929</v>
      </c>
      <c r="B451" s="115" t="s">
        <v>30</v>
      </c>
      <c r="C451" s="116" t="str">
        <f>IF($B451="","",IFERROR(INDEX(账户银行,MATCH($B451,账户名,0)),""))</f>
        <v>现金</v>
      </c>
      <c r="D451" s="116" t="str">
        <f>IF($B451="","",IFERROR(INDEX(账户币种,MATCH($B451,账户名,0)),""))</f>
        <v>USD</v>
      </c>
      <c r="E451" s="117" t="s">
        <v>41</v>
      </c>
      <c r="F451" s="116" t="str">
        <f>IF($E451="","",IFERROR(INDEX(类别属性,MATCH($E451,类别表,0)),""))</f>
        <v>内部转账</v>
      </c>
      <c r="G451" s="118" t="s">
        <v>478</v>
      </c>
      <c r="H451" s="119"/>
      <c r="I451" s="119">
        <v>4800</v>
      </c>
      <c r="J451" s="120"/>
      <c r="K451" s="125">
        <f>IF(OR($A451="",$B451=""),"",IF($J451&lt;&gt;"",$J451,IF($D451=本位币,1,IFERROR(LOOKUP(2,1/((汇率月份&lt;=$A451)*(INDEX(记账汇率区,0,MATCH($D451,汇率币种头,0))&lt;&gt;"")),INDEX(记账汇率区,0,MATCH($D451,汇率币种头,0))),""))))</f>
        <v>12162.5</v>
      </c>
      <c r="L451" s="123">
        <f t="shared" si="12"/>
        <v>-4800</v>
      </c>
      <c r="M451" s="123">
        <f t="shared" si="13"/>
        <v>-58380000</v>
      </c>
      <c r="N451" s="123">
        <f>IF($B451="","",ROUND(SUMIF(账户名,$B451,账户期初)+SUMIFS($L$6:L451,$B$6:B451,$B451),2))</f>
        <v>42830</v>
      </c>
      <c r="O451" s="123">
        <f>IF($B451="","",IFERROR(ROUND(INDEX(账户期初本位,MATCH($B451,账户名,0))+SUMIFS($M$6:M451,$B$6:B451,$B451),2),""))</f>
        <v>521897375</v>
      </c>
      <c r="P451" s="117" t="s">
        <v>43</v>
      </c>
      <c r="Q451" s="115"/>
      <c r="R451" s="115" t="s">
        <v>479</v>
      </c>
      <c r="S451" s="124" t="str">
        <f>IF($B451="","",IF(ISNA(MATCH($B451,账户名,0)),"※这个账户不在【参数设置】的账户档案里",IF($A451="","※没填日期，这一笔不会进任何月份的报表",IF(OR($A451&lt;起始月份,$A451&gt;EOMONTH(起始月份,15)),"△不在本账期（"&amp;TEXT(起始月份,"yyyy-mm")&amp;" ~ "&amp;TEXT(EOMONTH(起始月份,15),"yyyy-mm")&amp;"）内，报表里看不到",IF(AND($H451&lt;&gt;"",$I451&lt;&gt;""),"※收入和支出不能同时填",IF(AND(N($H451)=0,N($I451)=0),IF(ISNUMBER(SEARCH("【待补】",$R451&amp;"")),"△源数据不全（源表缺金额），请补充","※收入和支出都没填"),IF($E451="","※没填收支类别，分类报表会漏掉这一笔",IF(ISNA(MATCH($E451,类别表,0)),"※收支类别不在【参数设置】的清单里",IF($K451="","△"&amp;$D451&amp;" 还没填汇率，去【月度汇率】补上就自动算了",IF(ISNUMBER(SEARCH("【待补】",$R451&amp;"")),"△源数据不全（源表缺摘要或用途），请补充",IF(AND($F451="内部转账",$Q451=""),"△内部转账建议在「往来单位」写上对方账户",IF($N451&lt;0,"△这一笔之后该账户余额成负数了，核一下",""))))))))))))</f>
        <v>△内部转账建议在「往来单位」写上对方账户</v>
      </c>
    </row>
    <row r="452" ht="33" spans="1:19">
      <c r="A452" s="114">
        <v>45929</v>
      </c>
      <c r="B452" s="115" t="s">
        <v>34</v>
      </c>
      <c r="C452" s="116" t="str">
        <f>IF($B452="","",IFERROR(INDEX(账户银行,MATCH($B452,账户名,0)),""))</f>
        <v>现金</v>
      </c>
      <c r="D452" s="116" t="str">
        <f>IF($B452="","",IFERROR(INDEX(账户币种,MATCH($B452,账户名,0)),""))</f>
        <v>UZS</v>
      </c>
      <c r="E452" s="117" t="s">
        <v>84</v>
      </c>
      <c r="F452" s="116" t="str">
        <f>IF($E452="","",IFERROR(INDEX(类别属性,MATCH($E452,类别表,0)),""))</f>
        <v>支出</v>
      </c>
      <c r="G452" s="118" t="s">
        <v>480</v>
      </c>
      <c r="H452" s="119"/>
      <c r="I452" s="119">
        <v>10000000</v>
      </c>
      <c r="J452" s="120"/>
      <c r="K452" s="125">
        <f>IF(OR($A452="",$B452=""),"",IF($J452&lt;&gt;"",$J452,IF($D452=本位币,1,IFERROR(LOOKUP(2,1/((汇率月份&lt;=$A452)*(INDEX(记账汇率区,0,MATCH($D452,汇率币种头,0))&lt;&gt;"")),INDEX(记账汇率区,0,MATCH($D452,汇率币种头,0))),""))))</f>
        <v>1</v>
      </c>
      <c r="L452" s="123">
        <f t="shared" si="12"/>
        <v>-10000000</v>
      </c>
      <c r="M452" s="123">
        <f t="shared" si="13"/>
        <v>-10000000</v>
      </c>
      <c r="N452" s="123">
        <f>IF($B452="","",ROUND(SUMIF(账户名,$B452,账户期初)+SUMIFS($L$6:L452,$B$6:B452,$B452),2))</f>
        <v>-378098999.33</v>
      </c>
      <c r="O452" s="123">
        <f>IF($B452="","",IFERROR(ROUND(INDEX(账户期初本位,MATCH($B452,账户名,0))+SUMIFS($M$6:M452,$B$6:B452,$B452),2),""))</f>
        <v>-378098999.33</v>
      </c>
      <c r="P452" s="117" t="s">
        <v>48</v>
      </c>
      <c r="Q452" s="115"/>
      <c r="R452" s="115"/>
      <c r="S452" s="124" t="str">
        <f>IF($B452="","",IF(ISNA(MATCH($B452,账户名,0)),"※这个账户不在【参数设置】的账户档案里",IF($A452="","※没填日期，这一笔不会进任何月份的报表",IF(OR($A452&lt;起始月份,$A452&gt;EOMONTH(起始月份,15)),"△不在本账期（"&amp;TEXT(起始月份,"yyyy-mm")&amp;" ~ "&amp;TEXT(EOMONTH(起始月份,15),"yyyy-mm")&amp;"）内，报表里看不到",IF(AND($H452&lt;&gt;"",$I452&lt;&gt;""),"※收入和支出不能同时填",IF(AND(N($H452)=0,N($I452)=0),IF(ISNUMBER(SEARCH("【待补】",$R452&amp;"")),"△源数据不全（源表缺金额），请补充","※收入和支出都没填"),IF($E452="","※没填收支类别，分类报表会漏掉这一笔",IF(ISNA(MATCH($E452,类别表,0)),"※收支类别不在【参数设置】的清单里",IF($K452="","△"&amp;$D452&amp;" 还没填汇率，去【月度汇率】补上就自动算了",IF(ISNUMBER(SEARCH("【待补】",$R452&amp;"")),"△源数据不全（源表缺摘要或用途），请补充",IF(AND($F452="内部转账",$Q452=""),"△内部转账建议在「往来单位」写上对方账户",IF($N452&lt;0,"△这一笔之后该账户余额成负数了，核一下",""))))))))))))</f>
        <v>△这一笔之后该账户余额成负数了，核一下</v>
      </c>
    </row>
    <row r="453" ht="33" spans="1:19">
      <c r="A453" s="114">
        <v>45930</v>
      </c>
      <c r="B453" s="115" t="s">
        <v>72</v>
      </c>
      <c r="C453" s="116" t="str">
        <f>IF($B453="","",IFERROR(INDEX(账户银行,MATCH($B453,账户名,0)),""))</f>
        <v>NBU银行</v>
      </c>
      <c r="D453" s="116" t="str">
        <f>IF($B453="","",IFERROR(INDEX(账户币种,MATCH($B453,账户名,0)),""))</f>
        <v>UZS</v>
      </c>
      <c r="E453" s="117" t="s">
        <v>60</v>
      </c>
      <c r="F453" s="116" t="str">
        <f>IF($E453="","",IFERROR(INDEX(类别属性,MATCH($E453,类别表,0)),""))</f>
        <v>支出</v>
      </c>
      <c r="G453" s="118" t="s">
        <v>379</v>
      </c>
      <c r="H453" s="119"/>
      <c r="I453" s="119">
        <v>300</v>
      </c>
      <c r="J453" s="120"/>
      <c r="K453" s="125">
        <f>IF(OR($A453="",$B453=""),"",IF($J453&lt;&gt;"",$J453,IF($D453=本位币,1,IFERROR(LOOKUP(2,1/((汇率月份&lt;=$A453)*(INDEX(记账汇率区,0,MATCH($D453,汇率币种头,0))&lt;&gt;"")),INDEX(记账汇率区,0,MATCH($D453,汇率币种头,0))),""))))</f>
        <v>1</v>
      </c>
      <c r="L453" s="123">
        <f t="shared" si="12"/>
        <v>-300</v>
      </c>
      <c r="M453" s="123">
        <f t="shared" si="13"/>
        <v>-300</v>
      </c>
      <c r="N453" s="123">
        <f>IF($B453="","",ROUND(SUMIF(账户名,$B453,账户期初)+SUMIFS($L$6:L453,$B$6:B453,$B453),2))</f>
        <v>60658407.87</v>
      </c>
      <c r="O453" s="123">
        <f>IF($B453="","",IFERROR(ROUND(INDEX(账户期初本位,MATCH($B453,账户名,0))+SUMIFS($M$6:M453,$B$6:B453,$B453),2),""))</f>
        <v>60658407.87</v>
      </c>
      <c r="P453" s="117" t="s">
        <v>43</v>
      </c>
      <c r="Q453" s="115"/>
      <c r="R453" s="115"/>
      <c r="S453" s="124" t="str">
        <f>IF($B453="","",IF(ISNA(MATCH($B453,账户名,0)),"※这个账户不在【参数设置】的账户档案里",IF($A453="","※没填日期，这一笔不会进任何月份的报表",IF(OR($A453&lt;起始月份,$A453&gt;EOMONTH(起始月份,15)),"△不在本账期（"&amp;TEXT(起始月份,"yyyy-mm")&amp;" ~ "&amp;TEXT(EOMONTH(起始月份,15),"yyyy-mm")&amp;"）内，报表里看不到",IF(AND($H453&lt;&gt;"",$I453&lt;&gt;""),"※收入和支出不能同时填",IF(AND(N($H453)=0,N($I453)=0),IF(ISNUMBER(SEARCH("【待补】",$R453&amp;"")),"△源数据不全（源表缺金额），请补充","※收入和支出都没填"),IF($E453="","※没填收支类别，分类报表会漏掉这一笔",IF(ISNA(MATCH($E453,类别表,0)),"※收支类别不在【参数设置】的清单里",IF($K453="","△"&amp;$D453&amp;" 还没填汇率，去【月度汇率】补上就自动算了",IF(ISNUMBER(SEARCH("【待补】",$R453&amp;"")),"△源数据不全（源表缺摘要或用途），请补充",IF(AND($F453="内部转账",$Q453=""),"△内部转账建议在「往来单位」写上对方账户",IF($N453&lt;0,"△这一笔之后该账户余额成负数了，核一下",""))))))))))))</f>
        <v/>
      </c>
    </row>
    <row r="454" ht="33" spans="1:19">
      <c r="A454" s="114">
        <v>45930</v>
      </c>
      <c r="B454" s="115" t="s">
        <v>72</v>
      </c>
      <c r="C454" s="116" t="str">
        <f>IF($B454="","",IFERROR(INDEX(账户银行,MATCH($B454,账户名,0)),""))</f>
        <v>NBU银行</v>
      </c>
      <c r="D454" s="116" t="str">
        <f>IF($B454="","",IFERROR(INDEX(账户币种,MATCH($B454,账户名,0)),""))</f>
        <v>UZS</v>
      </c>
      <c r="E454" s="117" t="s">
        <v>74</v>
      </c>
      <c r="F454" s="116" t="str">
        <f>IF($E454="","",IFERROR(INDEX(类别属性,MATCH($E454,类别表,0)),""))</f>
        <v>收入</v>
      </c>
      <c r="G454" s="118" t="s">
        <v>401</v>
      </c>
      <c r="H454" s="119">
        <v>200200000</v>
      </c>
      <c r="I454" s="119"/>
      <c r="J454" s="120"/>
      <c r="K454" s="125">
        <f>IF(OR($A454="",$B454=""),"",IF($J454&lt;&gt;"",$J454,IF($D454=本位币,1,IFERROR(LOOKUP(2,1/((汇率月份&lt;=$A454)*(INDEX(记账汇率区,0,MATCH($D454,汇率币种头,0))&lt;&gt;"")),INDEX(记账汇率区,0,MATCH($D454,汇率币种头,0))),""))))</f>
        <v>1</v>
      </c>
      <c r="L454" s="123">
        <f t="shared" ref="L454:L517" si="14">IF(AND($H454="",$I454=""),"",ROUND(N($H454)-N($I454),2))</f>
        <v>200200000</v>
      </c>
      <c r="M454" s="123">
        <f t="shared" ref="M454:M517" si="15">IF(OR($L454="",$K454=""),"",ROUND($L454*$K454,2))</f>
        <v>200200000</v>
      </c>
      <c r="N454" s="123">
        <f>IF($B454="","",ROUND(SUMIF(账户名,$B454,账户期初)+SUMIFS($L$6:L454,$B$6:B454,$B454),2))</f>
        <v>260858407.87</v>
      </c>
      <c r="O454" s="123">
        <f>IF($B454="","",IFERROR(ROUND(INDEX(账户期初本位,MATCH($B454,账户名,0))+SUMIFS($M$6:M454,$B$6:B454,$B454),2),""))</f>
        <v>260858407.87</v>
      </c>
      <c r="P454" s="117" t="s">
        <v>76</v>
      </c>
      <c r="Q454" s="115" t="s">
        <v>68</v>
      </c>
      <c r="R454" s="115"/>
      <c r="S454" s="124" t="str">
        <f>IF($B454="","",IF(ISNA(MATCH($B454,账户名,0)),"※这个账户不在【参数设置】的账户档案里",IF($A454="","※没填日期，这一笔不会进任何月份的报表",IF(OR($A454&lt;起始月份,$A454&gt;EOMONTH(起始月份,15)),"△不在本账期（"&amp;TEXT(起始月份,"yyyy-mm")&amp;" ~ "&amp;TEXT(EOMONTH(起始月份,15),"yyyy-mm")&amp;"）内，报表里看不到",IF(AND($H454&lt;&gt;"",$I454&lt;&gt;""),"※收入和支出不能同时填",IF(AND(N($H454)=0,N($I454)=0),IF(ISNUMBER(SEARCH("【待补】",$R454&amp;"")),"△源数据不全（源表缺金额），请补充","※收入和支出都没填"),IF($E454="","※没填收支类别，分类报表会漏掉这一笔",IF(ISNA(MATCH($E454,类别表,0)),"※收支类别不在【参数设置】的清单里",IF($K454="","△"&amp;$D454&amp;" 还没填汇率，去【月度汇率】补上就自动算了",IF(ISNUMBER(SEARCH("【待补】",$R454&amp;"")),"△源数据不全（源表缺摘要或用途），请补充",IF(AND($F454="内部转账",$Q454=""),"△内部转账建议在「往来单位」写上对方账户",IF($N454&lt;0,"△这一笔之后该账户余额成负数了，核一下",""))))))))))))</f>
        <v/>
      </c>
    </row>
    <row r="455" ht="16.5" spans="1:19">
      <c r="A455" s="114">
        <v>45930</v>
      </c>
      <c r="B455" s="115" t="s">
        <v>72</v>
      </c>
      <c r="C455" s="116" t="str">
        <f>IF($B455="","",IFERROR(INDEX(账户银行,MATCH($B455,账户名,0)),""))</f>
        <v>NBU银行</v>
      </c>
      <c r="D455" s="116" t="str">
        <f>IF($B455="","",IFERROR(INDEX(账户币种,MATCH($B455,账户名,0)),""))</f>
        <v>UZS</v>
      </c>
      <c r="E455" s="117" t="s">
        <v>120</v>
      </c>
      <c r="F455" s="116" t="str">
        <f>IF($E455="","",IFERROR(INDEX(类别属性,MATCH($E455,类别表,0)),""))</f>
        <v>支出</v>
      </c>
      <c r="G455" s="118" t="s">
        <v>466</v>
      </c>
      <c r="H455" s="119"/>
      <c r="I455" s="119">
        <v>200000000</v>
      </c>
      <c r="J455" s="120"/>
      <c r="K455" s="125">
        <f>IF(OR($A455="",$B455=""),"",IF($J455&lt;&gt;"",$J455,IF($D455=本位币,1,IFERROR(LOOKUP(2,1/((汇率月份&lt;=$A455)*(INDEX(记账汇率区,0,MATCH($D455,汇率币种头,0))&lt;&gt;"")),INDEX(记账汇率区,0,MATCH($D455,汇率币种头,0))),""))))</f>
        <v>1</v>
      </c>
      <c r="L455" s="123">
        <f t="shared" si="14"/>
        <v>-200000000</v>
      </c>
      <c r="M455" s="123">
        <f t="shared" si="15"/>
        <v>-200000000</v>
      </c>
      <c r="N455" s="123">
        <f>IF($B455="","",ROUND(SUMIF(账户名,$B455,账户期初)+SUMIFS($L$6:L455,$B$6:B455,$B455),2))</f>
        <v>60858407.87</v>
      </c>
      <c r="O455" s="123">
        <f>IF($B455="","",IFERROR(ROUND(INDEX(账户期初本位,MATCH($B455,账户名,0))+SUMIFS($M$6:M455,$B$6:B455,$B455),2),""))</f>
        <v>60858407.87</v>
      </c>
      <c r="P455" s="117" t="s">
        <v>122</v>
      </c>
      <c r="Q455" s="115"/>
      <c r="R455" s="115"/>
      <c r="S455" s="124" t="str">
        <f>IF($B455="","",IF(ISNA(MATCH($B455,账户名,0)),"※这个账户不在【参数设置】的账户档案里",IF($A455="","※没填日期，这一笔不会进任何月份的报表",IF(OR($A455&lt;起始月份,$A455&gt;EOMONTH(起始月份,15)),"△不在本账期（"&amp;TEXT(起始月份,"yyyy-mm")&amp;" ~ "&amp;TEXT(EOMONTH(起始月份,15),"yyyy-mm")&amp;"）内，报表里看不到",IF(AND($H455&lt;&gt;"",$I455&lt;&gt;""),"※收入和支出不能同时填",IF(AND(N($H455)=0,N($I455)=0),IF(ISNUMBER(SEARCH("【待补】",$R455&amp;"")),"△源数据不全（源表缺金额），请补充","※收入和支出都没填"),IF($E455="","※没填收支类别，分类报表会漏掉这一笔",IF(ISNA(MATCH($E455,类别表,0)),"※收支类别不在【参数设置】的清单里",IF($K455="","△"&amp;$D455&amp;" 还没填汇率，去【月度汇率】补上就自动算了",IF(ISNUMBER(SEARCH("【待补】",$R455&amp;"")),"△源数据不全（源表缺摘要或用途），请补充",IF(AND($F455="内部转账",$Q455=""),"△内部转账建议在「往来单位」写上对方账户",IF($N455&lt;0,"△这一笔之后该账户余额成负数了，核一下",""))))))))))))</f>
        <v/>
      </c>
    </row>
    <row r="456" ht="66" spans="1:19">
      <c r="A456" s="114">
        <v>45930</v>
      </c>
      <c r="B456" s="115" t="s">
        <v>72</v>
      </c>
      <c r="C456" s="116" t="str">
        <f>IF($B456="","",IFERROR(INDEX(账户银行,MATCH($B456,账户名,0)),""))</f>
        <v>NBU银行</v>
      </c>
      <c r="D456" s="116" t="str">
        <f>IF($B456="","",IFERROR(INDEX(账户币种,MATCH($B456,账户名,0)),""))</f>
        <v>UZS</v>
      </c>
      <c r="E456" s="117" t="s">
        <v>120</v>
      </c>
      <c r="F456" s="116" t="str">
        <f>IF($E456="","",IFERROR(INDEX(类别属性,MATCH($E456,类别表,0)),""))</f>
        <v>支出</v>
      </c>
      <c r="G456" s="118" t="s">
        <v>481</v>
      </c>
      <c r="H456" s="119"/>
      <c r="I456" s="119">
        <v>824000</v>
      </c>
      <c r="J456" s="120"/>
      <c r="K456" s="125">
        <f>IF(OR($A456="",$B456=""),"",IF($J456&lt;&gt;"",$J456,IF($D456=本位币,1,IFERROR(LOOKUP(2,1/((汇率月份&lt;=$A456)*(INDEX(记账汇率区,0,MATCH($D456,汇率币种头,0))&lt;&gt;"")),INDEX(记账汇率区,0,MATCH($D456,汇率币种头,0))),""))))</f>
        <v>1</v>
      </c>
      <c r="L456" s="123">
        <f t="shared" si="14"/>
        <v>-824000</v>
      </c>
      <c r="M456" s="123">
        <f t="shared" si="15"/>
        <v>-824000</v>
      </c>
      <c r="N456" s="123">
        <f>IF($B456="","",ROUND(SUMIF(账户名,$B456,账户期初)+SUMIFS($L$6:L456,$B$6:B456,$B456),2))</f>
        <v>60034407.87</v>
      </c>
      <c r="O456" s="123">
        <f>IF($B456="","",IFERROR(ROUND(INDEX(账户期初本位,MATCH($B456,账户名,0))+SUMIFS($M$6:M456,$B$6:B456,$B456),2),""))</f>
        <v>60034407.87</v>
      </c>
      <c r="P456" s="117" t="s">
        <v>122</v>
      </c>
      <c r="Q456" s="115"/>
      <c r="R456" s="115"/>
      <c r="S456" s="124" t="str">
        <f>IF($B456="","",IF(ISNA(MATCH($B456,账户名,0)),"※这个账户不在【参数设置】的账户档案里",IF($A456="","※没填日期，这一笔不会进任何月份的报表",IF(OR($A456&lt;起始月份,$A456&gt;EOMONTH(起始月份,15)),"△不在本账期（"&amp;TEXT(起始月份,"yyyy-mm")&amp;" ~ "&amp;TEXT(EOMONTH(起始月份,15),"yyyy-mm")&amp;"）内，报表里看不到",IF(AND($H456&lt;&gt;"",$I456&lt;&gt;""),"※收入和支出不能同时填",IF(AND(N($H456)=0,N($I456)=0),IF(ISNUMBER(SEARCH("【待补】",$R456&amp;"")),"△源数据不全（源表缺金额），请补充","※收入和支出都没填"),IF($E456="","※没填收支类别，分类报表会漏掉这一笔",IF(ISNA(MATCH($E456,类别表,0)),"※收支类别不在【参数设置】的清单里",IF($K456="","△"&amp;$D456&amp;" 还没填汇率，去【月度汇率】补上就自动算了",IF(ISNUMBER(SEARCH("【待补】",$R456&amp;"")),"△源数据不全（源表缺摘要或用途），请补充",IF(AND($F456="内部转账",$Q456=""),"△内部转账建议在「往来单位」写上对方账户",IF($N456&lt;0,"△这一笔之后该账户余额成负数了，核一下",""))))))))))))</f>
        <v/>
      </c>
    </row>
    <row r="457" ht="33" spans="1:19">
      <c r="A457" s="114">
        <v>45930</v>
      </c>
      <c r="B457" s="115" t="s">
        <v>20</v>
      </c>
      <c r="C457" s="116" t="str">
        <f>IF($B457="","",IFERROR(INDEX(账户银行,MATCH($B457,账户名,0)),""))</f>
        <v>现金</v>
      </c>
      <c r="D457" s="116" t="str">
        <f>IF($B457="","",IFERROR(INDEX(账户币种,MATCH($B457,账户名,0)),""))</f>
        <v>CNY</v>
      </c>
      <c r="E457" s="117" t="s">
        <v>41</v>
      </c>
      <c r="F457" s="116" t="str">
        <f>IF($E457="","",IFERROR(INDEX(类别属性,MATCH($E457,类别表,0)),""))</f>
        <v>内部转账</v>
      </c>
      <c r="G457" s="118" t="s">
        <v>482</v>
      </c>
      <c r="H457" s="119"/>
      <c r="I457" s="119">
        <v>142999</v>
      </c>
      <c r="J457" s="120"/>
      <c r="K457" s="121">
        <f>IF(OR($A457="",$B457=""),"",IF($J457&lt;&gt;"",$J457,IF($D457=本位币,1,IFERROR(LOOKUP(2,1/((汇率月份&lt;=$A457)*(INDEX(记账汇率区,0,MATCH($D457,汇率币种头,0))&lt;&gt;"")),INDEX(记账汇率区,0,MATCH($D457,汇率币种头,0))),""))))</f>
        <v>1700</v>
      </c>
      <c r="L457" s="122">
        <f t="shared" si="14"/>
        <v>-142999</v>
      </c>
      <c r="M457" s="123">
        <f t="shared" si="15"/>
        <v>-243098300</v>
      </c>
      <c r="N457" s="122">
        <f>IF($B457="","",ROUND(SUMIF(账户名,$B457,账户期初)+SUMIFS($L$6:L457,$B$6:B457,$B457),2))</f>
        <v>1316046</v>
      </c>
      <c r="O457" s="123">
        <f>IF($B457="","",IFERROR(ROUND(INDEX(账户期初本位,MATCH($B457,账户名,0))+SUMIFS($M$6:M457,$B$6:B457,$B457),2),""))</f>
        <v>2164169436</v>
      </c>
      <c r="P457" s="117" t="s">
        <v>43</v>
      </c>
      <c r="Q457" s="115"/>
      <c r="R457" s="115"/>
      <c r="S457" s="124" t="str">
        <f>IF($B457="","",IF(ISNA(MATCH($B457,账户名,0)),"※这个账户不在【参数设置】的账户档案里",IF($A457="","※没填日期，这一笔不会进任何月份的报表",IF(OR($A457&lt;起始月份,$A457&gt;EOMONTH(起始月份,15)),"△不在本账期（"&amp;TEXT(起始月份,"yyyy-mm")&amp;" ~ "&amp;TEXT(EOMONTH(起始月份,15),"yyyy-mm")&amp;"）内，报表里看不到",IF(AND($H457&lt;&gt;"",$I457&lt;&gt;""),"※收入和支出不能同时填",IF(AND(N($H457)=0,N($I457)=0),IF(ISNUMBER(SEARCH("【待补】",$R457&amp;"")),"△源数据不全（源表缺金额），请补充","※收入和支出都没填"),IF($E457="","※没填收支类别，分类报表会漏掉这一笔",IF(ISNA(MATCH($E457,类别表,0)),"※收支类别不在【参数设置】的清单里",IF($K457="","△"&amp;$D457&amp;" 还没填汇率，去【月度汇率】补上就自动算了",IF(ISNUMBER(SEARCH("【待补】",$R457&amp;"")),"△源数据不全（源表缺摘要或用途），请补充",IF(AND($F457="内部转账",$Q457=""),"△内部转账建议在「往来单位」写上对方账户",IF($N457&lt;0,"△这一笔之后该账户余额成负数了，核一下",""))))))))))))</f>
        <v>△内部转账建议在「往来单位」写上对方账户</v>
      </c>
    </row>
    <row r="458" ht="33" spans="1:19">
      <c r="A458" s="114">
        <v>45930</v>
      </c>
      <c r="B458" s="115" t="s">
        <v>30</v>
      </c>
      <c r="C458" s="116" t="str">
        <f>IF($B458="","",IFERROR(INDEX(账户银行,MATCH($B458,账户名,0)),""))</f>
        <v>现金</v>
      </c>
      <c r="D458" s="116" t="str">
        <f>IF($B458="","",IFERROR(INDEX(账户币种,MATCH($B458,账户名,0)),""))</f>
        <v>USD</v>
      </c>
      <c r="E458" s="117" t="s">
        <v>41</v>
      </c>
      <c r="F458" s="116" t="str">
        <f>IF($E458="","",IFERROR(INDEX(类别属性,MATCH($E458,类别表,0)),""))</f>
        <v>内部转账</v>
      </c>
      <c r="G458" s="118" t="s">
        <v>483</v>
      </c>
      <c r="H458" s="119">
        <v>20000</v>
      </c>
      <c r="I458" s="119"/>
      <c r="J458" s="120"/>
      <c r="K458" s="125">
        <f>IF(OR($A458="",$B458=""),"",IF($J458&lt;&gt;"",$J458,IF($D458=本位币,1,IFERROR(LOOKUP(2,1/((汇率月份&lt;=$A458)*(INDEX(记账汇率区,0,MATCH($D458,汇率币种头,0))&lt;&gt;"")),INDEX(记账汇率区,0,MATCH($D458,汇率币种头,0))),""))))</f>
        <v>12162.5</v>
      </c>
      <c r="L458" s="123">
        <f t="shared" si="14"/>
        <v>20000</v>
      </c>
      <c r="M458" s="123">
        <f t="shared" si="15"/>
        <v>243250000</v>
      </c>
      <c r="N458" s="123">
        <f>IF($B458="","",ROUND(SUMIF(账户名,$B458,账户期初)+SUMIFS($L$6:L458,$B$6:B458,$B458),2))</f>
        <v>62830</v>
      </c>
      <c r="O458" s="123">
        <f>IF($B458="","",IFERROR(ROUND(INDEX(账户期初本位,MATCH($B458,账户名,0))+SUMIFS($M$6:M458,$B$6:B458,$B458),2),""))</f>
        <v>765147375</v>
      </c>
      <c r="P458" s="117" t="s">
        <v>43</v>
      </c>
      <c r="Q458" s="115"/>
      <c r="R458" s="115"/>
      <c r="S458" s="124" t="str">
        <f>IF($B458="","",IF(ISNA(MATCH($B458,账户名,0)),"※这个账户不在【参数设置】的账户档案里",IF($A458="","※没填日期，这一笔不会进任何月份的报表",IF(OR($A458&lt;起始月份,$A458&gt;EOMONTH(起始月份,15)),"△不在本账期（"&amp;TEXT(起始月份,"yyyy-mm")&amp;" ~ "&amp;TEXT(EOMONTH(起始月份,15),"yyyy-mm")&amp;"）内，报表里看不到",IF(AND($H458&lt;&gt;"",$I458&lt;&gt;""),"※收入和支出不能同时填",IF(AND(N($H458)=0,N($I458)=0),IF(ISNUMBER(SEARCH("【待补】",$R458&amp;"")),"△源数据不全（源表缺金额），请补充","※收入和支出都没填"),IF($E458="","※没填收支类别，分类报表会漏掉这一笔",IF(ISNA(MATCH($E458,类别表,0)),"※收支类别不在【参数设置】的清单里",IF($K458="","△"&amp;$D458&amp;" 还没填汇率，去【月度汇率】补上就自动算了",IF(ISNUMBER(SEARCH("【待补】",$R458&amp;"")),"△源数据不全（源表缺摘要或用途），请补充",IF(AND($F458="内部转账",$Q458=""),"△内部转账建议在「往来单位」写上对方账户",IF($N458&lt;0,"△这一笔之后该账户余额成负数了，核一下",""))))))))))))</f>
        <v>△内部转账建议在「往来单位」写上对方账户</v>
      </c>
    </row>
    <row r="459" ht="16.5" spans="1:19">
      <c r="A459" s="114">
        <v>45930</v>
      </c>
      <c r="B459" s="115" t="s">
        <v>34</v>
      </c>
      <c r="C459" s="116" t="str">
        <f>IF($B459="","",IFERROR(INDEX(账户银行,MATCH($B459,账户名,0)),""))</f>
        <v>现金</v>
      </c>
      <c r="D459" s="116" t="str">
        <f>IF($B459="","",IFERROR(INDEX(账户币种,MATCH($B459,账户名,0)),""))</f>
        <v>UZS</v>
      </c>
      <c r="E459" s="117" t="s">
        <v>84</v>
      </c>
      <c r="F459" s="116" t="str">
        <f>IF($E459="","",IFERROR(INDEX(类别属性,MATCH($E459,类别表,0)),""))</f>
        <v>支出</v>
      </c>
      <c r="G459" s="118" t="s">
        <v>484</v>
      </c>
      <c r="H459" s="119"/>
      <c r="I459" s="119">
        <v>600000</v>
      </c>
      <c r="J459" s="120"/>
      <c r="K459" s="125">
        <f>IF(OR($A459="",$B459=""),"",IF($J459&lt;&gt;"",$J459,IF($D459=本位币,1,IFERROR(LOOKUP(2,1/((汇率月份&lt;=$A459)*(INDEX(记账汇率区,0,MATCH($D459,汇率币种头,0))&lt;&gt;"")),INDEX(记账汇率区,0,MATCH($D459,汇率币种头,0))),""))))</f>
        <v>1</v>
      </c>
      <c r="L459" s="123">
        <f t="shared" si="14"/>
        <v>-600000</v>
      </c>
      <c r="M459" s="123">
        <f t="shared" si="15"/>
        <v>-600000</v>
      </c>
      <c r="N459" s="123">
        <f>IF($B459="","",ROUND(SUMIF(账户名,$B459,账户期初)+SUMIFS($L$6:L459,$B$6:B459,$B459),2))</f>
        <v>-378698999.33</v>
      </c>
      <c r="O459" s="123">
        <f>IF($B459="","",IFERROR(ROUND(INDEX(账户期初本位,MATCH($B459,账户名,0))+SUMIFS($M$6:M459,$B$6:B459,$B459),2),""))</f>
        <v>-378698999.33</v>
      </c>
      <c r="P459" s="117" t="s">
        <v>48</v>
      </c>
      <c r="Q459" s="115"/>
      <c r="R459" s="115"/>
      <c r="S459" s="124" t="str">
        <f>IF($B459="","",IF(ISNA(MATCH($B459,账户名,0)),"※这个账户不在【参数设置】的账户档案里",IF($A459="","※没填日期，这一笔不会进任何月份的报表",IF(OR($A459&lt;起始月份,$A459&gt;EOMONTH(起始月份,15)),"△不在本账期（"&amp;TEXT(起始月份,"yyyy-mm")&amp;" ~ "&amp;TEXT(EOMONTH(起始月份,15),"yyyy-mm")&amp;"）内，报表里看不到",IF(AND($H459&lt;&gt;"",$I459&lt;&gt;""),"※收入和支出不能同时填",IF(AND(N($H459)=0,N($I459)=0),IF(ISNUMBER(SEARCH("【待补】",$R459&amp;"")),"△源数据不全（源表缺金额），请补充","※收入和支出都没填"),IF($E459="","※没填收支类别，分类报表会漏掉这一笔",IF(ISNA(MATCH($E459,类别表,0)),"※收支类别不在【参数设置】的清单里",IF($K459="","△"&amp;$D459&amp;" 还没填汇率，去【月度汇率】补上就自动算了",IF(ISNUMBER(SEARCH("【待补】",$R459&amp;"")),"△源数据不全（源表缺摘要或用途），请补充",IF(AND($F459="内部转账",$Q459=""),"△内部转账建议在「往来单位」写上对方账户",IF($N459&lt;0,"△这一笔之后该账户余额成负数了，核一下",""))))))))))))</f>
        <v>△这一笔之后该账户余额成负数了，核一下</v>
      </c>
    </row>
    <row r="460" ht="49.5" spans="1:19">
      <c r="A460" s="114">
        <v>45930</v>
      </c>
      <c r="B460" s="115" t="s">
        <v>34</v>
      </c>
      <c r="C460" s="116" t="str">
        <f>IF($B460="","",IFERROR(INDEX(账户银行,MATCH($B460,账户名,0)),""))</f>
        <v>现金</v>
      </c>
      <c r="D460" s="116" t="str">
        <f>IF($B460="","",IFERROR(INDEX(账户币种,MATCH($B460,账户名,0)),""))</f>
        <v>UZS</v>
      </c>
      <c r="E460" s="117" t="s">
        <v>38</v>
      </c>
      <c r="F460" s="116" t="str">
        <f>IF($E460="","",IFERROR(INDEX(类别属性,MATCH($E460,类别表,0)),""))</f>
        <v>支出</v>
      </c>
      <c r="G460" s="118" t="s">
        <v>485</v>
      </c>
      <c r="H460" s="119"/>
      <c r="I460" s="119">
        <v>170000</v>
      </c>
      <c r="J460" s="120"/>
      <c r="K460" s="125">
        <f>IF(OR($A460="",$B460=""),"",IF($J460&lt;&gt;"",$J460,IF($D460=本位币,1,IFERROR(LOOKUP(2,1/((汇率月份&lt;=$A460)*(INDEX(记账汇率区,0,MATCH($D460,汇率币种头,0))&lt;&gt;"")),INDEX(记账汇率区,0,MATCH($D460,汇率币种头,0))),""))))</f>
        <v>1</v>
      </c>
      <c r="L460" s="123">
        <f t="shared" si="14"/>
        <v>-170000</v>
      </c>
      <c r="M460" s="123">
        <f t="shared" si="15"/>
        <v>-170000</v>
      </c>
      <c r="N460" s="123">
        <f>IF($B460="","",ROUND(SUMIF(账户名,$B460,账户期初)+SUMIFS($L$6:L460,$B$6:B460,$B460),2))</f>
        <v>-378868999.33</v>
      </c>
      <c r="O460" s="123">
        <f>IF($B460="","",IFERROR(ROUND(INDEX(账户期初本位,MATCH($B460,账户名,0))+SUMIFS($M$6:M460,$B$6:B460,$B460),2),""))</f>
        <v>-378868999.33</v>
      </c>
      <c r="P460" s="117" t="s">
        <v>26</v>
      </c>
      <c r="Q460" s="115" t="s">
        <v>172</v>
      </c>
      <c r="R460" s="115"/>
      <c r="S460" s="124" t="str">
        <f>IF($B460="","",IF(ISNA(MATCH($B460,账户名,0)),"※这个账户不在【参数设置】的账户档案里",IF($A460="","※没填日期，这一笔不会进任何月份的报表",IF(OR($A460&lt;起始月份,$A460&gt;EOMONTH(起始月份,15)),"△不在本账期（"&amp;TEXT(起始月份,"yyyy-mm")&amp;" ~ "&amp;TEXT(EOMONTH(起始月份,15),"yyyy-mm")&amp;"）内，报表里看不到",IF(AND($H460&lt;&gt;"",$I460&lt;&gt;""),"※收入和支出不能同时填",IF(AND(N($H460)=0,N($I460)=0),IF(ISNUMBER(SEARCH("【待补】",$R460&amp;"")),"△源数据不全（源表缺金额），请补充","※收入和支出都没填"),IF($E460="","※没填收支类别，分类报表会漏掉这一笔",IF(ISNA(MATCH($E460,类别表,0)),"※收支类别不在【参数设置】的清单里",IF($K460="","△"&amp;$D460&amp;" 还没填汇率，去【月度汇率】补上就自动算了",IF(ISNUMBER(SEARCH("【待补】",$R460&amp;"")),"△源数据不全（源表缺摘要或用途），请补充",IF(AND($F460="内部转账",$Q460=""),"△内部转账建议在「往来单位」写上对方账户",IF($N460&lt;0,"△这一笔之后该账户余额成负数了，核一下",""))))))))))))</f>
        <v>△这一笔之后该账户余额成负数了，核一下</v>
      </c>
    </row>
    <row r="461" ht="16.5" spans="1:19">
      <c r="A461" s="114">
        <v>45930</v>
      </c>
      <c r="B461" s="115" t="s">
        <v>34</v>
      </c>
      <c r="C461" s="116" t="str">
        <f>IF($B461="","",IFERROR(INDEX(账户银行,MATCH($B461,账户名,0)),""))</f>
        <v>现金</v>
      </c>
      <c r="D461" s="116" t="str">
        <f>IF($B461="","",IFERROR(INDEX(账户币种,MATCH($B461,账户名,0)),""))</f>
        <v>UZS</v>
      </c>
      <c r="E461" s="117" t="s">
        <v>84</v>
      </c>
      <c r="F461" s="116" t="str">
        <f>IF($E461="","",IFERROR(INDEX(类别属性,MATCH($E461,类别表,0)),""))</f>
        <v>支出</v>
      </c>
      <c r="G461" s="118" t="s">
        <v>486</v>
      </c>
      <c r="H461" s="119"/>
      <c r="I461" s="119">
        <v>1500000</v>
      </c>
      <c r="J461" s="120"/>
      <c r="K461" s="125">
        <f>IF(OR($A461="",$B461=""),"",IF($J461&lt;&gt;"",$J461,IF($D461=本位币,1,IFERROR(LOOKUP(2,1/((汇率月份&lt;=$A461)*(INDEX(记账汇率区,0,MATCH($D461,汇率币种头,0))&lt;&gt;"")),INDEX(记账汇率区,0,MATCH($D461,汇率币种头,0))),""))))</f>
        <v>1</v>
      </c>
      <c r="L461" s="123">
        <f t="shared" si="14"/>
        <v>-1500000</v>
      </c>
      <c r="M461" s="123">
        <f t="shared" si="15"/>
        <v>-1500000</v>
      </c>
      <c r="N461" s="123">
        <f>IF($B461="","",ROUND(SUMIF(账户名,$B461,账户期初)+SUMIFS($L$6:L461,$B$6:B461,$B461),2))</f>
        <v>-380368999.33</v>
      </c>
      <c r="O461" s="123">
        <f>IF($B461="","",IFERROR(ROUND(INDEX(账户期初本位,MATCH($B461,账户名,0))+SUMIFS($M$6:M461,$B$6:B461,$B461),2),""))</f>
        <v>-380368999.33</v>
      </c>
      <c r="P461" s="117" t="s">
        <v>48</v>
      </c>
      <c r="Q461" s="115"/>
      <c r="R461" s="115"/>
      <c r="S461" s="124" t="str">
        <f>IF($B461="","",IF(ISNA(MATCH($B461,账户名,0)),"※这个账户不在【参数设置】的账户档案里",IF($A461="","※没填日期，这一笔不会进任何月份的报表",IF(OR($A461&lt;起始月份,$A461&gt;EOMONTH(起始月份,15)),"△不在本账期（"&amp;TEXT(起始月份,"yyyy-mm")&amp;" ~ "&amp;TEXT(EOMONTH(起始月份,15),"yyyy-mm")&amp;"）内，报表里看不到",IF(AND($H461&lt;&gt;"",$I461&lt;&gt;""),"※收入和支出不能同时填",IF(AND(N($H461)=0,N($I461)=0),IF(ISNUMBER(SEARCH("【待补】",$R461&amp;"")),"△源数据不全（源表缺金额），请补充","※收入和支出都没填"),IF($E461="","※没填收支类别，分类报表会漏掉这一笔",IF(ISNA(MATCH($E461,类别表,0)),"※收支类别不在【参数设置】的清单里",IF($K461="","△"&amp;$D461&amp;" 还没填汇率，去【月度汇率】补上就自动算了",IF(ISNUMBER(SEARCH("【待补】",$R461&amp;"")),"△源数据不全（源表缺摘要或用途），请补充",IF(AND($F461="内部转账",$Q461=""),"△内部转账建议在「往来单位」写上对方账户",IF($N461&lt;0,"△这一笔之后该账户余额成负数了，核一下",""))))))))))))</f>
        <v>△这一笔之后该账户余额成负数了，核一下</v>
      </c>
    </row>
    <row r="462" ht="16.5" spans="1:19">
      <c r="A462" s="114">
        <v>45930</v>
      </c>
      <c r="B462" s="115" t="s">
        <v>34</v>
      </c>
      <c r="C462" s="116" t="str">
        <f>IF($B462="","",IFERROR(INDEX(账户银行,MATCH($B462,账户名,0)),""))</f>
        <v>现金</v>
      </c>
      <c r="D462" s="116" t="str">
        <f>IF($B462="","",IFERROR(INDEX(账户币种,MATCH($B462,账户名,0)),""))</f>
        <v>UZS</v>
      </c>
      <c r="E462" s="117" t="s">
        <v>38</v>
      </c>
      <c r="F462" s="116" t="str">
        <f>IF($E462="","",IFERROR(INDEX(类别属性,MATCH($E462,类别表,0)),""))</f>
        <v>支出</v>
      </c>
      <c r="G462" s="118" t="s">
        <v>487</v>
      </c>
      <c r="H462" s="119"/>
      <c r="I462" s="119">
        <v>684000</v>
      </c>
      <c r="J462" s="120"/>
      <c r="K462" s="125">
        <f>IF(OR($A462="",$B462=""),"",IF($J462&lt;&gt;"",$J462,IF($D462=本位币,1,IFERROR(LOOKUP(2,1/((汇率月份&lt;=$A462)*(INDEX(记账汇率区,0,MATCH($D462,汇率币种头,0))&lt;&gt;"")),INDEX(记账汇率区,0,MATCH($D462,汇率币种头,0))),""))))</f>
        <v>1</v>
      </c>
      <c r="L462" s="123">
        <f t="shared" si="14"/>
        <v>-684000</v>
      </c>
      <c r="M462" s="123">
        <f t="shared" si="15"/>
        <v>-684000</v>
      </c>
      <c r="N462" s="123">
        <f>IF($B462="","",ROUND(SUMIF(账户名,$B462,账户期初)+SUMIFS($L$6:L462,$B$6:B462,$B462),2))</f>
        <v>-381052999.33</v>
      </c>
      <c r="O462" s="123">
        <f>IF($B462="","",IFERROR(ROUND(INDEX(账户期初本位,MATCH($B462,账户名,0))+SUMIFS($M$6:M462,$B$6:B462,$B462),2),""))</f>
        <v>-381052999.33</v>
      </c>
      <c r="P462" s="117" t="s">
        <v>26</v>
      </c>
      <c r="Q462" s="115"/>
      <c r="R462" s="115"/>
      <c r="S462" s="124" t="str">
        <f>IF($B462="","",IF(ISNA(MATCH($B462,账户名,0)),"※这个账户不在【参数设置】的账户档案里",IF($A462="","※没填日期，这一笔不会进任何月份的报表",IF(OR($A462&lt;起始月份,$A462&gt;EOMONTH(起始月份,15)),"△不在本账期（"&amp;TEXT(起始月份,"yyyy-mm")&amp;" ~ "&amp;TEXT(EOMONTH(起始月份,15),"yyyy-mm")&amp;"）内，报表里看不到",IF(AND($H462&lt;&gt;"",$I462&lt;&gt;""),"※收入和支出不能同时填",IF(AND(N($H462)=0,N($I462)=0),IF(ISNUMBER(SEARCH("【待补】",$R462&amp;"")),"△源数据不全（源表缺金额），请补充","※收入和支出都没填"),IF($E462="","※没填收支类别，分类报表会漏掉这一笔",IF(ISNA(MATCH($E462,类别表,0)),"※收支类别不在【参数设置】的清单里",IF($K462="","△"&amp;$D462&amp;" 还没填汇率，去【月度汇率】补上就自动算了",IF(ISNUMBER(SEARCH("【待补】",$R462&amp;"")),"△源数据不全（源表缺摘要或用途），请补充",IF(AND($F462="内部转账",$Q462=""),"△内部转账建议在「往来单位」写上对方账户",IF($N462&lt;0,"△这一笔之后该账户余额成负数了，核一下",""))))))))))))</f>
        <v>△这一笔之后该账户余额成负数了，核一下</v>
      </c>
    </row>
    <row r="463" ht="33" spans="1:19">
      <c r="A463" s="114">
        <v>45930</v>
      </c>
      <c r="B463" s="115" t="s">
        <v>34</v>
      </c>
      <c r="C463" s="116" t="str">
        <f>IF($B463="","",IFERROR(INDEX(账户银行,MATCH($B463,账户名,0)),""))</f>
        <v>现金</v>
      </c>
      <c r="D463" s="116" t="str">
        <f>IF($B463="","",IFERROR(INDEX(账户币种,MATCH($B463,账户名,0)),""))</f>
        <v>UZS</v>
      </c>
      <c r="E463" s="117" t="s">
        <v>84</v>
      </c>
      <c r="F463" s="116" t="str">
        <f>IF($E463="","",IFERROR(INDEX(类别属性,MATCH($E463,类别表,0)),""))</f>
        <v>支出</v>
      </c>
      <c r="G463" s="118" t="s">
        <v>480</v>
      </c>
      <c r="H463" s="119"/>
      <c r="I463" s="119">
        <v>10000000</v>
      </c>
      <c r="J463" s="120"/>
      <c r="K463" s="125">
        <f>IF(OR($A463="",$B463=""),"",IF($J463&lt;&gt;"",$J463,IF($D463=本位币,1,IFERROR(LOOKUP(2,1/((汇率月份&lt;=$A463)*(INDEX(记账汇率区,0,MATCH($D463,汇率币种头,0))&lt;&gt;"")),INDEX(记账汇率区,0,MATCH($D463,汇率币种头,0))),""))))</f>
        <v>1</v>
      </c>
      <c r="L463" s="123">
        <f t="shared" si="14"/>
        <v>-10000000</v>
      </c>
      <c r="M463" s="123">
        <f t="shared" si="15"/>
        <v>-10000000</v>
      </c>
      <c r="N463" s="123">
        <f>IF($B463="","",ROUND(SUMIF(账户名,$B463,账户期初)+SUMIFS($L$6:L463,$B$6:B463,$B463),2))</f>
        <v>-391052999.33</v>
      </c>
      <c r="O463" s="123">
        <f>IF($B463="","",IFERROR(ROUND(INDEX(账户期初本位,MATCH($B463,账户名,0))+SUMIFS($M$6:M463,$B$6:B463,$B463),2),""))</f>
        <v>-391052999.33</v>
      </c>
      <c r="P463" s="117" t="s">
        <v>48</v>
      </c>
      <c r="Q463" s="115"/>
      <c r="R463" s="115"/>
      <c r="S463" s="124" t="str">
        <f>IF($B463="","",IF(ISNA(MATCH($B463,账户名,0)),"※这个账户不在【参数设置】的账户档案里",IF($A463="","※没填日期，这一笔不会进任何月份的报表",IF(OR($A463&lt;起始月份,$A463&gt;EOMONTH(起始月份,15)),"△不在本账期（"&amp;TEXT(起始月份,"yyyy-mm")&amp;" ~ "&amp;TEXT(EOMONTH(起始月份,15),"yyyy-mm")&amp;"）内，报表里看不到",IF(AND($H463&lt;&gt;"",$I463&lt;&gt;""),"※收入和支出不能同时填",IF(AND(N($H463)=0,N($I463)=0),IF(ISNUMBER(SEARCH("【待补】",$R463&amp;"")),"△源数据不全（源表缺金额），请补充","※收入和支出都没填"),IF($E463="","※没填收支类别，分类报表会漏掉这一笔",IF(ISNA(MATCH($E463,类别表,0)),"※收支类别不在【参数设置】的清单里",IF($K463="","△"&amp;$D463&amp;" 还没填汇率，去【月度汇率】补上就自动算了",IF(ISNUMBER(SEARCH("【待补】",$R463&amp;"")),"△源数据不全（源表缺摘要或用途），请补充",IF(AND($F463="内部转账",$Q463=""),"△内部转账建议在「往来单位」写上对方账户",IF($N463&lt;0,"△这一笔之后该账户余额成负数了，核一下",""))))))))))))</f>
        <v>△这一笔之后该账户余额成负数了，核一下</v>
      </c>
    </row>
    <row r="464" ht="66" spans="1:19">
      <c r="A464" s="114">
        <v>45930</v>
      </c>
      <c r="B464" s="115" t="s">
        <v>34</v>
      </c>
      <c r="C464" s="116" t="str">
        <f>IF($B464="","",IFERROR(INDEX(账户银行,MATCH($B464,账户名,0)),""))</f>
        <v>现金</v>
      </c>
      <c r="D464" s="116" t="str">
        <f>IF($B464="","",IFERROR(INDEX(账户币种,MATCH($B464,账户名,0)),""))</f>
        <v>UZS</v>
      </c>
      <c r="E464" s="117" t="s">
        <v>38</v>
      </c>
      <c r="F464" s="116" t="str">
        <f>IF($E464="","",IFERROR(INDEX(类别属性,MATCH($E464,类别表,0)),""))</f>
        <v>支出</v>
      </c>
      <c r="G464" s="118" t="s">
        <v>488</v>
      </c>
      <c r="H464" s="119"/>
      <c r="I464" s="119">
        <v>142000</v>
      </c>
      <c r="J464" s="120"/>
      <c r="K464" s="125">
        <f>IF(OR($A464="",$B464=""),"",IF($J464&lt;&gt;"",$J464,IF($D464=本位币,1,IFERROR(LOOKUP(2,1/((汇率月份&lt;=$A464)*(INDEX(记账汇率区,0,MATCH($D464,汇率币种头,0))&lt;&gt;"")),INDEX(记账汇率区,0,MATCH($D464,汇率币种头,0))),""))))</f>
        <v>1</v>
      </c>
      <c r="L464" s="123">
        <f t="shared" si="14"/>
        <v>-142000</v>
      </c>
      <c r="M464" s="123">
        <f t="shared" si="15"/>
        <v>-142000</v>
      </c>
      <c r="N464" s="123">
        <f>IF($B464="","",ROUND(SUMIF(账户名,$B464,账户期初)+SUMIFS($L$6:L464,$B$6:B464,$B464),2))</f>
        <v>-391194999.33</v>
      </c>
      <c r="O464" s="123">
        <f>IF($B464="","",IFERROR(ROUND(INDEX(账户期初本位,MATCH($B464,账户名,0))+SUMIFS($M$6:M464,$B$6:B464,$B464),2),""))</f>
        <v>-391194999.33</v>
      </c>
      <c r="P464" s="117" t="s">
        <v>26</v>
      </c>
      <c r="Q464" s="115"/>
      <c r="R464" s="115"/>
      <c r="S464" s="124" t="str">
        <f>IF($B464="","",IF(ISNA(MATCH($B464,账户名,0)),"※这个账户不在【参数设置】的账户档案里",IF($A464="","※没填日期，这一笔不会进任何月份的报表",IF(OR($A464&lt;起始月份,$A464&gt;EOMONTH(起始月份,15)),"△不在本账期（"&amp;TEXT(起始月份,"yyyy-mm")&amp;" ~ "&amp;TEXT(EOMONTH(起始月份,15),"yyyy-mm")&amp;"）内，报表里看不到",IF(AND($H464&lt;&gt;"",$I464&lt;&gt;""),"※收入和支出不能同时填",IF(AND(N($H464)=0,N($I464)=0),IF(ISNUMBER(SEARCH("【待补】",$R464&amp;"")),"△源数据不全（源表缺金额），请补充","※收入和支出都没填"),IF($E464="","※没填收支类别，分类报表会漏掉这一笔",IF(ISNA(MATCH($E464,类别表,0)),"※收支类别不在【参数设置】的清单里",IF($K464="","△"&amp;$D464&amp;" 还没填汇率，去【月度汇率】补上就自动算了",IF(ISNUMBER(SEARCH("【待补】",$R464&amp;"")),"△源数据不全（源表缺摘要或用途），请补充",IF(AND($F464="内部转账",$Q464=""),"△内部转账建议在「往来单位」写上对方账户",IF($N464&lt;0,"△这一笔之后该账户余额成负数了，核一下",""))))))))))))</f>
        <v>△这一笔之后该账户余额成负数了，核一下</v>
      </c>
    </row>
    <row r="465" ht="49.5" spans="1:19">
      <c r="A465" s="114">
        <v>45932</v>
      </c>
      <c r="B465" s="115" t="s">
        <v>34</v>
      </c>
      <c r="C465" s="116" t="str">
        <f>IF($B465="","",IFERROR(INDEX(账户银行,MATCH($B465,账户名,0)),""))</f>
        <v>现金</v>
      </c>
      <c r="D465" s="116" t="str">
        <f>IF($B465="","",IFERROR(INDEX(账户币种,MATCH($B465,账户名,0)),""))</f>
        <v>UZS</v>
      </c>
      <c r="E465" s="117" t="s">
        <v>44</v>
      </c>
      <c r="F465" s="116" t="str">
        <f>IF($E465="","",IFERROR(INDEX(类别属性,MATCH($E465,类别表,0)),""))</f>
        <v>支出</v>
      </c>
      <c r="G465" s="118" t="s">
        <v>489</v>
      </c>
      <c r="H465" s="119"/>
      <c r="I465" s="119">
        <v>170000</v>
      </c>
      <c r="J465" s="120"/>
      <c r="K465" s="125">
        <f>IF(OR($A465="",$B465=""),"",IF($J465&lt;&gt;"",$J465,IF($D465=本位币,1,IFERROR(LOOKUP(2,1/((汇率月份&lt;=$A465)*(INDEX(记账汇率区,0,MATCH($D465,汇率币种头,0))&lt;&gt;"")),INDEX(记账汇率区,0,MATCH($D465,汇率币种头,0))),""))))</f>
        <v>1</v>
      </c>
      <c r="L465" s="123">
        <f t="shared" si="14"/>
        <v>-170000</v>
      </c>
      <c r="M465" s="123">
        <f t="shared" si="15"/>
        <v>-170000</v>
      </c>
      <c r="N465" s="123">
        <f>IF($B465="","",ROUND(SUMIF(账户名,$B465,账户期初)+SUMIFS($L$6:L465,$B$6:B465,$B465),2))</f>
        <v>-391364999.33</v>
      </c>
      <c r="O465" s="123">
        <f>IF($B465="","",IFERROR(ROUND(INDEX(账户期初本位,MATCH($B465,账户名,0))+SUMIFS($M$6:M465,$B$6:B465,$B465),2),""))</f>
        <v>-391364999.33</v>
      </c>
      <c r="P465" s="117" t="s">
        <v>26</v>
      </c>
      <c r="Q465" s="115" t="s">
        <v>172</v>
      </c>
      <c r="R465" s="115"/>
      <c r="S465" s="124" t="str">
        <f>IF($B465="","",IF(ISNA(MATCH($B465,账户名,0)),"※这个账户不在【参数设置】的账户档案里",IF($A465="","※没填日期，这一笔不会进任何月份的报表",IF(OR($A465&lt;起始月份,$A465&gt;EOMONTH(起始月份,15)),"△不在本账期（"&amp;TEXT(起始月份,"yyyy-mm")&amp;" ~ "&amp;TEXT(EOMONTH(起始月份,15),"yyyy-mm")&amp;"）内，报表里看不到",IF(AND($H465&lt;&gt;"",$I465&lt;&gt;""),"※收入和支出不能同时填",IF(AND(N($H465)=0,N($I465)=0),IF(ISNUMBER(SEARCH("【待补】",$R465&amp;"")),"△源数据不全（源表缺金额），请补充","※收入和支出都没填"),IF($E465="","※没填收支类别，分类报表会漏掉这一笔",IF(ISNA(MATCH($E465,类别表,0)),"※收支类别不在【参数设置】的清单里",IF($K465="","△"&amp;$D465&amp;" 还没填汇率，去【月度汇率】补上就自动算了",IF(ISNUMBER(SEARCH("【待补】",$R465&amp;"")),"△源数据不全（源表缺摘要或用途），请补充",IF(AND($F465="内部转账",$Q465=""),"△内部转账建议在「往来单位」写上对方账户",IF($N465&lt;0,"△这一笔之后该账户余额成负数了，核一下",""))))))))))))</f>
        <v>△这一笔之后该账户余额成负数了，核一下</v>
      </c>
    </row>
    <row r="466" ht="16.5" spans="1:19">
      <c r="A466" s="114">
        <v>45933</v>
      </c>
      <c r="B466" s="115" t="s">
        <v>20</v>
      </c>
      <c r="C466" s="116" t="str">
        <f>IF($B466="","",IFERROR(INDEX(账户银行,MATCH($B466,账户名,0)),""))</f>
        <v>现金</v>
      </c>
      <c r="D466" s="116" t="str">
        <f>IF($B466="","",IFERROR(INDEX(账户币种,MATCH($B466,账户名,0)),""))</f>
        <v>CNY</v>
      </c>
      <c r="E466" s="117" t="s">
        <v>95</v>
      </c>
      <c r="F466" s="116" t="str">
        <f>IF($E466="","",IFERROR(INDEX(类别属性,MATCH($E466,类别表,0)),""))</f>
        <v>支出</v>
      </c>
      <c r="G466" s="118" t="s">
        <v>490</v>
      </c>
      <c r="H466" s="119"/>
      <c r="I466" s="119">
        <v>3000</v>
      </c>
      <c r="J466" s="120"/>
      <c r="K466" s="121">
        <f>IF(OR($A466="",$B466=""),"",IF($J466&lt;&gt;"",$J466,IF($D466=本位币,1,IFERROR(LOOKUP(2,1/((汇率月份&lt;=$A466)*(INDEX(记账汇率区,0,MATCH($D466,汇率币种头,0))&lt;&gt;"")),INDEX(记账汇率区,0,MATCH($D466,汇率币种头,0))),""))))</f>
        <v>1690</v>
      </c>
      <c r="L466" s="122">
        <f t="shared" si="14"/>
        <v>-3000</v>
      </c>
      <c r="M466" s="123">
        <f t="shared" si="15"/>
        <v>-5070000</v>
      </c>
      <c r="N466" s="122">
        <f>IF($B466="","",ROUND(SUMIF(账户名,$B466,账户期初)+SUMIFS($L$6:L466,$B$6:B466,$B466),2))</f>
        <v>1313046</v>
      </c>
      <c r="O466" s="123">
        <f>IF($B466="","",IFERROR(ROUND(INDEX(账户期初本位,MATCH($B466,账户名,0))+SUMIFS($M$6:M466,$B$6:B466,$B466),2),""))</f>
        <v>2159099436</v>
      </c>
      <c r="P466" s="117" t="s">
        <v>97</v>
      </c>
      <c r="Q466" s="115" t="s">
        <v>210</v>
      </c>
      <c r="R466" s="115"/>
      <c r="S466" s="124" t="str">
        <f>IF($B466="","",IF(ISNA(MATCH($B466,账户名,0)),"※这个账户不在【参数设置】的账户档案里",IF($A466="","※没填日期，这一笔不会进任何月份的报表",IF(OR($A466&lt;起始月份,$A466&gt;EOMONTH(起始月份,15)),"△不在本账期（"&amp;TEXT(起始月份,"yyyy-mm")&amp;" ~ "&amp;TEXT(EOMONTH(起始月份,15),"yyyy-mm")&amp;"）内，报表里看不到",IF(AND($H466&lt;&gt;"",$I466&lt;&gt;""),"※收入和支出不能同时填",IF(AND(N($H466)=0,N($I466)=0),IF(ISNUMBER(SEARCH("【待补】",$R466&amp;"")),"△源数据不全（源表缺金额），请补充","※收入和支出都没填"),IF($E466="","※没填收支类别，分类报表会漏掉这一笔",IF(ISNA(MATCH($E466,类别表,0)),"※收支类别不在【参数设置】的清单里",IF($K466="","△"&amp;$D466&amp;" 还没填汇率，去【月度汇率】补上就自动算了",IF(ISNUMBER(SEARCH("【待补】",$R466&amp;"")),"△源数据不全（源表缺摘要或用途），请补充",IF(AND($F466="内部转账",$Q466=""),"△内部转账建议在「往来单位」写上对方账户",IF($N466&lt;0,"△这一笔之后该账户余额成负数了，核一下",""))))))))))))</f>
        <v/>
      </c>
    </row>
    <row r="467" ht="16.5" spans="1:19">
      <c r="A467" s="114">
        <v>45933</v>
      </c>
      <c r="B467" s="115" t="s">
        <v>34</v>
      </c>
      <c r="C467" s="116" t="str">
        <f>IF($B467="","",IFERROR(INDEX(账户银行,MATCH($B467,账户名,0)),""))</f>
        <v>现金</v>
      </c>
      <c r="D467" s="116" t="str">
        <f>IF($B467="","",IFERROR(INDEX(账户币种,MATCH($B467,账户名,0)),""))</f>
        <v>UZS</v>
      </c>
      <c r="E467" s="117" t="s">
        <v>84</v>
      </c>
      <c r="F467" s="116" t="str">
        <f>IF($E467="","",IFERROR(INDEX(类别属性,MATCH($E467,类别表,0)),""))</f>
        <v>支出</v>
      </c>
      <c r="G467" s="118" t="s">
        <v>491</v>
      </c>
      <c r="H467" s="119"/>
      <c r="I467" s="119">
        <v>375000</v>
      </c>
      <c r="J467" s="120"/>
      <c r="K467" s="125">
        <f>IF(OR($A467="",$B467=""),"",IF($J467&lt;&gt;"",$J467,IF($D467=本位币,1,IFERROR(LOOKUP(2,1/((汇率月份&lt;=$A467)*(INDEX(记账汇率区,0,MATCH($D467,汇率币种头,0))&lt;&gt;"")),INDEX(记账汇率区,0,MATCH($D467,汇率币种头,0))),""))))</f>
        <v>1</v>
      </c>
      <c r="L467" s="123">
        <f t="shared" si="14"/>
        <v>-375000</v>
      </c>
      <c r="M467" s="123">
        <f t="shared" si="15"/>
        <v>-375000</v>
      </c>
      <c r="N467" s="123">
        <f>IF($B467="","",ROUND(SUMIF(账户名,$B467,账户期初)+SUMIFS($L$6:L467,$B$6:B467,$B467),2))</f>
        <v>-391739999.33</v>
      </c>
      <c r="O467" s="123">
        <f>IF($B467="","",IFERROR(ROUND(INDEX(账户期初本位,MATCH($B467,账户名,0))+SUMIFS($M$6:M467,$B$6:B467,$B467),2),""))</f>
        <v>-391739999.33</v>
      </c>
      <c r="P467" s="117" t="s">
        <v>48</v>
      </c>
      <c r="Q467" s="115"/>
      <c r="R467" s="115"/>
      <c r="S467" s="124" t="str">
        <f>IF($B467="","",IF(ISNA(MATCH($B467,账户名,0)),"※这个账户不在【参数设置】的账户档案里",IF($A467="","※没填日期，这一笔不会进任何月份的报表",IF(OR($A467&lt;起始月份,$A467&gt;EOMONTH(起始月份,15)),"△不在本账期（"&amp;TEXT(起始月份,"yyyy-mm")&amp;" ~ "&amp;TEXT(EOMONTH(起始月份,15),"yyyy-mm")&amp;"）内，报表里看不到",IF(AND($H467&lt;&gt;"",$I467&lt;&gt;""),"※收入和支出不能同时填",IF(AND(N($H467)=0,N($I467)=0),IF(ISNUMBER(SEARCH("【待补】",$R467&amp;"")),"△源数据不全（源表缺金额），请补充","※收入和支出都没填"),IF($E467="","※没填收支类别，分类报表会漏掉这一笔",IF(ISNA(MATCH($E467,类别表,0)),"※收支类别不在【参数设置】的清单里",IF($K467="","△"&amp;$D467&amp;" 还没填汇率，去【月度汇率】补上就自动算了",IF(ISNUMBER(SEARCH("【待补】",$R467&amp;"")),"△源数据不全（源表缺摘要或用途），请补充",IF(AND($F467="内部转账",$Q467=""),"△内部转账建议在「往来单位」写上对方账户",IF($N467&lt;0,"△这一笔之后该账户余额成负数了，核一下",""))))))))))))</f>
        <v>△这一笔之后该账户余额成负数了，核一下</v>
      </c>
    </row>
    <row r="468" ht="49.5" spans="1:19">
      <c r="A468" s="114">
        <v>45933</v>
      </c>
      <c r="B468" s="115" t="s">
        <v>34</v>
      </c>
      <c r="C468" s="116" t="str">
        <f>IF($B468="","",IFERROR(INDEX(账户银行,MATCH($B468,账户名,0)),""))</f>
        <v>现金</v>
      </c>
      <c r="D468" s="116" t="str">
        <f>IF($B468="","",IFERROR(INDEX(账户币种,MATCH($B468,账户名,0)),""))</f>
        <v>UZS</v>
      </c>
      <c r="E468" s="117" t="s">
        <v>84</v>
      </c>
      <c r="F468" s="116" t="str">
        <f>IF($E468="","",IFERROR(INDEX(类别属性,MATCH($E468,类别表,0)),""))</f>
        <v>支出</v>
      </c>
      <c r="G468" s="118" t="s">
        <v>492</v>
      </c>
      <c r="H468" s="119"/>
      <c r="I468" s="119">
        <v>600000</v>
      </c>
      <c r="J468" s="120"/>
      <c r="K468" s="125">
        <f>IF(OR($A468="",$B468=""),"",IF($J468&lt;&gt;"",$J468,IF($D468=本位币,1,IFERROR(LOOKUP(2,1/((汇率月份&lt;=$A468)*(INDEX(记账汇率区,0,MATCH($D468,汇率币种头,0))&lt;&gt;"")),INDEX(记账汇率区,0,MATCH($D468,汇率币种头,0))),""))))</f>
        <v>1</v>
      </c>
      <c r="L468" s="123">
        <f t="shared" si="14"/>
        <v>-600000</v>
      </c>
      <c r="M468" s="123">
        <f t="shared" si="15"/>
        <v>-600000</v>
      </c>
      <c r="N468" s="123">
        <f>IF($B468="","",ROUND(SUMIF(账户名,$B468,账户期初)+SUMIFS($L$6:L468,$B$6:B468,$B468),2))</f>
        <v>-392339999.33</v>
      </c>
      <c r="O468" s="123">
        <f>IF($B468="","",IFERROR(ROUND(INDEX(账户期初本位,MATCH($B468,账户名,0))+SUMIFS($M$6:M468,$B$6:B468,$B468),2),""))</f>
        <v>-392339999.33</v>
      </c>
      <c r="P468" s="117" t="s">
        <v>48</v>
      </c>
      <c r="Q468" s="115"/>
      <c r="R468" s="115"/>
      <c r="S468" s="124" t="str">
        <f>IF($B468="","",IF(ISNA(MATCH($B468,账户名,0)),"※这个账户不在【参数设置】的账户档案里",IF($A468="","※没填日期，这一笔不会进任何月份的报表",IF(OR($A468&lt;起始月份,$A468&gt;EOMONTH(起始月份,15)),"△不在本账期（"&amp;TEXT(起始月份,"yyyy-mm")&amp;" ~ "&amp;TEXT(EOMONTH(起始月份,15),"yyyy-mm")&amp;"）内，报表里看不到",IF(AND($H468&lt;&gt;"",$I468&lt;&gt;""),"※收入和支出不能同时填",IF(AND(N($H468)=0,N($I468)=0),IF(ISNUMBER(SEARCH("【待补】",$R468&amp;"")),"△源数据不全（源表缺金额），请补充","※收入和支出都没填"),IF($E468="","※没填收支类别，分类报表会漏掉这一笔",IF(ISNA(MATCH($E468,类别表,0)),"※收支类别不在【参数设置】的清单里",IF($K468="","△"&amp;$D468&amp;" 还没填汇率，去【月度汇率】补上就自动算了",IF(ISNUMBER(SEARCH("【待补】",$R468&amp;"")),"△源数据不全（源表缺摘要或用途），请补充",IF(AND($F468="内部转账",$Q468=""),"△内部转账建议在「往来单位」写上对方账户",IF($N468&lt;0,"△这一笔之后该账户余额成负数了，核一下",""))))))))))))</f>
        <v>△这一笔之后该账户余额成负数了，核一下</v>
      </c>
    </row>
    <row r="469" ht="33" spans="1:19">
      <c r="A469" s="114">
        <v>45933</v>
      </c>
      <c r="B469" s="115" t="s">
        <v>34</v>
      </c>
      <c r="C469" s="116" t="str">
        <f>IF($B469="","",IFERROR(INDEX(账户银行,MATCH($B469,账户名,0)),""))</f>
        <v>现金</v>
      </c>
      <c r="D469" s="116" t="str">
        <f>IF($B469="","",IFERROR(INDEX(账户币种,MATCH($B469,账户名,0)),""))</f>
        <v>UZS</v>
      </c>
      <c r="E469" s="117" t="s">
        <v>84</v>
      </c>
      <c r="F469" s="116" t="str">
        <f>IF($E469="","",IFERROR(INDEX(类别属性,MATCH($E469,类别表,0)),""))</f>
        <v>支出</v>
      </c>
      <c r="G469" s="118" t="s">
        <v>493</v>
      </c>
      <c r="H469" s="119"/>
      <c r="I469" s="119">
        <v>9000000</v>
      </c>
      <c r="J469" s="120"/>
      <c r="K469" s="125">
        <f>IF(OR($A469="",$B469=""),"",IF($J469&lt;&gt;"",$J469,IF($D469=本位币,1,IFERROR(LOOKUP(2,1/((汇率月份&lt;=$A469)*(INDEX(记账汇率区,0,MATCH($D469,汇率币种头,0))&lt;&gt;"")),INDEX(记账汇率区,0,MATCH($D469,汇率币种头,0))),""))))</f>
        <v>1</v>
      </c>
      <c r="L469" s="123">
        <f t="shared" si="14"/>
        <v>-9000000</v>
      </c>
      <c r="M469" s="123">
        <f t="shared" si="15"/>
        <v>-9000000</v>
      </c>
      <c r="N469" s="123">
        <f>IF($B469="","",ROUND(SUMIF(账户名,$B469,账户期初)+SUMIFS($L$6:L469,$B$6:B469,$B469),2))</f>
        <v>-401339999.33</v>
      </c>
      <c r="O469" s="123">
        <f>IF($B469="","",IFERROR(ROUND(INDEX(账户期初本位,MATCH($B469,账户名,0))+SUMIFS($M$6:M469,$B$6:B469,$B469),2),""))</f>
        <v>-401339999.33</v>
      </c>
      <c r="P469" s="117" t="s">
        <v>48</v>
      </c>
      <c r="Q469" s="115"/>
      <c r="R469" s="115"/>
      <c r="S469" s="124" t="str">
        <f>IF($B469="","",IF(ISNA(MATCH($B469,账户名,0)),"※这个账户不在【参数设置】的账户档案里",IF($A469="","※没填日期，这一笔不会进任何月份的报表",IF(OR($A469&lt;起始月份,$A469&gt;EOMONTH(起始月份,15)),"△不在本账期（"&amp;TEXT(起始月份,"yyyy-mm")&amp;" ~ "&amp;TEXT(EOMONTH(起始月份,15),"yyyy-mm")&amp;"）内，报表里看不到",IF(AND($H469&lt;&gt;"",$I469&lt;&gt;""),"※收入和支出不能同时填",IF(AND(N($H469)=0,N($I469)=0),IF(ISNUMBER(SEARCH("【待补】",$R469&amp;"")),"△源数据不全（源表缺金额），请补充","※收入和支出都没填"),IF($E469="","※没填收支类别，分类报表会漏掉这一笔",IF(ISNA(MATCH($E469,类别表,0)),"※收支类别不在【参数设置】的清单里",IF($K469="","△"&amp;$D469&amp;" 还没填汇率，去【月度汇率】补上就自动算了",IF(ISNUMBER(SEARCH("【待补】",$R469&amp;"")),"△源数据不全（源表缺摘要或用途），请补充",IF(AND($F469="内部转账",$Q469=""),"△内部转账建议在「往来单位」写上对方账户",IF($N469&lt;0,"△这一笔之后该账户余额成负数了，核一下",""))))))))))))</f>
        <v>△这一笔之后该账户余额成负数了，核一下</v>
      </c>
    </row>
    <row r="470" ht="66" spans="1:19">
      <c r="A470" s="114">
        <v>45933</v>
      </c>
      <c r="B470" s="115" t="s">
        <v>34</v>
      </c>
      <c r="C470" s="116" t="str">
        <f>IF($B470="","",IFERROR(INDEX(账户银行,MATCH($B470,账户名,0)),""))</f>
        <v>现金</v>
      </c>
      <c r="D470" s="116" t="str">
        <f>IF($B470="","",IFERROR(INDEX(账户币种,MATCH($B470,账户名,0)),""))</f>
        <v>UZS</v>
      </c>
      <c r="E470" s="117" t="s">
        <v>95</v>
      </c>
      <c r="F470" s="116" t="str">
        <f>IF($E470="","",IFERROR(INDEX(类别属性,MATCH($E470,类别表,0)),""))</f>
        <v>支出</v>
      </c>
      <c r="G470" s="118" t="s">
        <v>494</v>
      </c>
      <c r="H470" s="119"/>
      <c r="I470" s="119">
        <v>2028000</v>
      </c>
      <c r="J470" s="120"/>
      <c r="K470" s="125">
        <f>IF(OR($A470="",$B470=""),"",IF($J470&lt;&gt;"",$J470,IF($D470=本位币,1,IFERROR(LOOKUP(2,1/((汇率月份&lt;=$A470)*(INDEX(记账汇率区,0,MATCH($D470,汇率币种头,0))&lt;&gt;"")),INDEX(记账汇率区,0,MATCH($D470,汇率币种头,0))),""))))</f>
        <v>1</v>
      </c>
      <c r="L470" s="123">
        <f t="shared" si="14"/>
        <v>-2028000</v>
      </c>
      <c r="M470" s="123">
        <f t="shared" si="15"/>
        <v>-2028000</v>
      </c>
      <c r="N470" s="123">
        <f>IF($B470="","",ROUND(SUMIF(账户名,$B470,账户期初)+SUMIFS($L$6:L470,$B$6:B470,$B470),2))</f>
        <v>-403367999.33</v>
      </c>
      <c r="O470" s="123">
        <f>IF($B470="","",IFERROR(ROUND(INDEX(账户期初本位,MATCH($B470,账户名,0))+SUMIFS($M$6:M470,$B$6:B470,$B470),2),""))</f>
        <v>-403367999.33</v>
      </c>
      <c r="P470" s="117" t="s">
        <v>97</v>
      </c>
      <c r="Q470" s="115"/>
      <c r="R470" s="115"/>
      <c r="S470" s="124" t="str">
        <f>IF($B470="","",IF(ISNA(MATCH($B470,账户名,0)),"※这个账户不在【参数设置】的账户档案里",IF($A470="","※没填日期，这一笔不会进任何月份的报表",IF(OR($A470&lt;起始月份,$A470&gt;EOMONTH(起始月份,15)),"△不在本账期（"&amp;TEXT(起始月份,"yyyy-mm")&amp;" ~ "&amp;TEXT(EOMONTH(起始月份,15),"yyyy-mm")&amp;"）内，报表里看不到",IF(AND($H470&lt;&gt;"",$I470&lt;&gt;""),"※收入和支出不能同时填",IF(AND(N($H470)=0,N($I470)=0),IF(ISNUMBER(SEARCH("【待补】",$R470&amp;"")),"△源数据不全（源表缺金额），请补充","※收入和支出都没填"),IF($E470="","※没填收支类别，分类报表会漏掉这一笔",IF(ISNA(MATCH($E470,类别表,0)),"※收支类别不在【参数设置】的清单里",IF($K470="","△"&amp;$D470&amp;" 还没填汇率，去【月度汇率】补上就自动算了",IF(ISNUMBER(SEARCH("【待补】",$R470&amp;"")),"△源数据不全（源表缺摘要或用途），请补充",IF(AND($F470="内部转账",$Q470=""),"△内部转账建议在「往来单位」写上对方账户",IF($N470&lt;0,"△这一笔之后该账户余额成负数了，核一下",""))))))))))))</f>
        <v>△这一笔之后该账户余额成负数了，核一下</v>
      </c>
    </row>
    <row r="471" ht="33" spans="1:19">
      <c r="A471" s="114">
        <v>45934</v>
      </c>
      <c r="B471" s="115" t="s">
        <v>30</v>
      </c>
      <c r="C471" s="116" t="str">
        <f>IF($B471="","",IFERROR(INDEX(账户银行,MATCH($B471,账户名,0)),""))</f>
        <v>现金</v>
      </c>
      <c r="D471" s="116" t="str">
        <f>IF($B471="","",IFERROR(INDEX(账户币种,MATCH($B471,账户名,0)),""))</f>
        <v>USD</v>
      </c>
      <c r="E471" s="117" t="s">
        <v>95</v>
      </c>
      <c r="F471" s="116" t="str">
        <f>IF($E471="","",IFERROR(INDEX(类别属性,MATCH($E471,类别表,0)),""))</f>
        <v>支出</v>
      </c>
      <c r="G471" s="118" t="s">
        <v>495</v>
      </c>
      <c r="H471" s="119"/>
      <c r="I471" s="119">
        <v>100</v>
      </c>
      <c r="J471" s="120"/>
      <c r="K471" s="125">
        <f>IF(OR($A471="",$B471=""),"",IF($J471&lt;&gt;"",$J471,IF($D471=本位币,1,IFERROR(LOOKUP(2,1/((汇率月份&lt;=$A471)*(INDEX(记账汇率区,0,MATCH($D471,汇率币种头,0))&lt;&gt;"")),INDEX(记账汇率区,0,MATCH($D471,汇率币种头,0))),""))))</f>
        <v>12060</v>
      </c>
      <c r="L471" s="123">
        <f t="shared" si="14"/>
        <v>-100</v>
      </c>
      <c r="M471" s="123">
        <f t="shared" si="15"/>
        <v>-1206000</v>
      </c>
      <c r="N471" s="123">
        <f>IF($B471="","",ROUND(SUMIF(账户名,$B471,账户期初)+SUMIFS($L$6:L471,$B$6:B471,$B471),2))</f>
        <v>62730</v>
      </c>
      <c r="O471" s="123">
        <f>IF($B471="","",IFERROR(ROUND(INDEX(账户期初本位,MATCH($B471,账户名,0))+SUMIFS($M$6:M471,$B$6:B471,$B471),2),""))</f>
        <v>763941375</v>
      </c>
      <c r="P471" s="117" t="s">
        <v>97</v>
      </c>
      <c r="Q471" s="115" t="s">
        <v>68</v>
      </c>
      <c r="R471" s="115"/>
      <c r="S471" s="124" t="str">
        <f>IF($B471="","",IF(ISNA(MATCH($B471,账户名,0)),"※这个账户不在【参数设置】的账户档案里",IF($A471="","※没填日期，这一笔不会进任何月份的报表",IF(OR($A471&lt;起始月份,$A471&gt;EOMONTH(起始月份,15)),"△不在本账期（"&amp;TEXT(起始月份,"yyyy-mm")&amp;" ~ "&amp;TEXT(EOMONTH(起始月份,15),"yyyy-mm")&amp;"）内，报表里看不到",IF(AND($H471&lt;&gt;"",$I471&lt;&gt;""),"※收入和支出不能同时填",IF(AND(N($H471)=0,N($I471)=0),IF(ISNUMBER(SEARCH("【待补】",$R471&amp;"")),"△源数据不全（源表缺金额），请补充","※收入和支出都没填"),IF($E471="","※没填收支类别，分类报表会漏掉这一笔",IF(ISNA(MATCH($E471,类别表,0)),"※收支类别不在【参数设置】的清单里",IF($K471="","△"&amp;$D471&amp;" 还没填汇率，去【月度汇率】补上就自动算了",IF(ISNUMBER(SEARCH("【待补】",$R471&amp;"")),"△源数据不全（源表缺摘要或用途），请补充",IF(AND($F471="内部转账",$Q471=""),"△内部转账建议在「往来单位」写上对方账户",IF($N471&lt;0,"△这一笔之后该账户余额成负数了，核一下",""))))))))))))</f>
        <v/>
      </c>
    </row>
    <row r="472" ht="33" spans="1:19">
      <c r="A472" s="114">
        <v>45934</v>
      </c>
      <c r="B472" s="115" t="s">
        <v>30</v>
      </c>
      <c r="C472" s="116" t="str">
        <f>IF($B472="","",IFERROR(INDEX(账户银行,MATCH($B472,账户名,0)),""))</f>
        <v>现金</v>
      </c>
      <c r="D472" s="116" t="str">
        <f>IF($B472="","",IFERROR(INDEX(账户币种,MATCH($B472,账户名,0)),""))</f>
        <v>USD</v>
      </c>
      <c r="E472" s="117" t="s">
        <v>21</v>
      </c>
      <c r="F472" s="116" t="str">
        <f>IF($E472="","",IFERROR(INDEX(类别属性,MATCH($E472,类别表,0)),""))</f>
        <v>支出</v>
      </c>
      <c r="G472" s="118" t="s">
        <v>496</v>
      </c>
      <c r="H472" s="119"/>
      <c r="I472" s="119">
        <v>300</v>
      </c>
      <c r="J472" s="120"/>
      <c r="K472" s="125">
        <f>IF(OR($A472="",$B472=""),"",IF($J472&lt;&gt;"",$J472,IF($D472=本位币,1,IFERROR(LOOKUP(2,1/((汇率月份&lt;=$A472)*(INDEX(记账汇率区,0,MATCH($D472,汇率币种头,0))&lt;&gt;"")),INDEX(记账汇率区,0,MATCH($D472,汇率币种头,0))),""))))</f>
        <v>12060</v>
      </c>
      <c r="L472" s="123">
        <f t="shared" si="14"/>
        <v>-300</v>
      </c>
      <c r="M472" s="123">
        <f t="shared" si="15"/>
        <v>-3618000</v>
      </c>
      <c r="N472" s="123">
        <f>IF($B472="","",ROUND(SUMIF(账户名,$B472,账户期初)+SUMIFS($L$6:L472,$B$6:B472,$B472),2))</f>
        <v>62430</v>
      </c>
      <c r="O472" s="123">
        <f>IF($B472="","",IFERROR(ROUND(INDEX(账户期初本位,MATCH($B472,账户名,0))+SUMIFS($M$6:M472,$B$6:B472,$B472),2),""))</f>
        <v>760323375</v>
      </c>
      <c r="P472" s="117" t="s">
        <v>23</v>
      </c>
      <c r="Q472" s="115" t="s">
        <v>68</v>
      </c>
      <c r="R472" s="115"/>
      <c r="S472" s="124" t="str">
        <f>IF($B472="","",IF(ISNA(MATCH($B472,账户名,0)),"※这个账户不在【参数设置】的账户档案里",IF($A472="","※没填日期，这一笔不会进任何月份的报表",IF(OR($A472&lt;起始月份,$A472&gt;EOMONTH(起始月份,15)),"△不在本账期（"&amp;TEXT(起始月份,"yyyy-mm")&amp;" ~ "&amp;TEXT(EOMONTH(起始月份,15),"yyyy-mm")&amp;"）内，报表里看不到",IF(AND($H472&lt;&gt;"",$I472&lt;&gt;""),"※收入和支出不能同时填",IF(AND(N($H472)=0,N($I472)=0),IF(ISNUMBER(SEARCH("【待补】",$R472&amp;"")),"△源数据不全（源表缺金额），请补充","※收入和支出都没填"),IF($E472="","※没填收支类别，分类报表会漏掉这一笔",IF(ISNA(MATCH($E472,类别表,0)),"※收支类别不在【参数设置】的清单里",IF($K472="","△"&amp;$D472&amp;" 还没填汇率，去【月度汇率】补上就自动算了",IF(ISNUMBER(SEARCH("【待补】",$R472&amp;"")),"△源数据不全（源表缺摘要或用途），请补充",IF(AND($F472="内部转账",$Q472=""),"△内部转账建议在「往来单位」写上对方账户",IF($N472&lt;0,"△这一笔之后该账户余额成负数了，核一下",""))))))))))))</f>
        <v/>
      </c>
    </row>
    <row r="473" ht="33" spans="1:19">
      <c r="A473" s="114">
        <v>45934</v>
      </c>
      <c r="B473" s="115" t="s">
        <v>34</v>
      </c>
      <c r="C473" s="116" t="str">
        <f>IF($B473="","",IFERROR(INDEX(账户银行,MATCH($B473,账户名,0)),""))</f>
        <v>现金</v>
      </c>
      <c r="D473" s="116" t="str">
        <f>IF($B473="","",IFERROR(INDEX(账户币种,MATCH($B473,账户名,0)),""))</f>
        <v>UZS</v>
      </c>
      <c r="E473" s="117" t="s">
        <v>57</v>
      </c>
      <c r="F473" s="116" t="str">
        <f>IF($E473="","",IFERROR(INDEX(类别属性,MATCH($E473,类别表,0)),""))</f>
        <v>支出</v>
      </c>
      <c r="G473" s="118" t="s">
        <v>497</v>
      </c>
      <c r="H473" s="119"/>
      <c r="I473" s="119"/>
      <c r="J473" s="120"/>
      <c r="K473" s="125">
        <f>IF(OR($A473="",$B473=""),"",IF($J473&lt;&gt;"",$J473,IF($D473=本位币,1,IFERROR(LOOKUP(2,1/((汇率月份&lt;=$A473)*(INDEX(记账汇率区,0,MATCH($D473,汇率币种头,0))&lt;&gt;"")),INDEX(记账汇率区,0,MATCH($D473,汇率币种头,0))),""))))</f>
        <v>1</v>
      </c>
      <c r="L473" s="123" t="str">
        <f t="shared" si="14"/>
        <v/>
      </c>
      <c r="M473" s="123" t="str">
        <f t="shared" si="15"/>
        <v/>
      </c>
      <c r="N473" s="123">
        <f>IF($B473="","",ROUND(SUMIF(账户名,$B473,账户期初)+SUMIFS($L$6:L473,$B$6:B473,$B473),2))</f>
        <v>-403367999.33</v>
      </c>
      <c r="O473" s="123">
        <f>IF($B473="","",IFERROR(ROUND(INDEX(账户期初本位,MATCH($B473,账户名,0))+SUMIFS($M$6:M473,$B$6:B473,$B473),2),""))</f>
        <v>-403367999.33</v>
      </c>
      <c r="P473" s="117" t="s">
        <v>59</v>
      </c>
      <c r="Q473" s="115"/>
      <c r="R473" s="115" t="s">
        <v>119</v>
      </c>
      <c r="S473" s="124" t="str">
        <f>IF($B473="","",IF(ISNA(MATCH($B473,账户名,0)),"※这个账户不在【参数设置】的账户档案里",IF($A473="","※没填日期，这一笔不会进任何月份的报表",IF(OR($A473&lt;起始月份,$A473&gt;EOMONTH(起始月份,15)),"△不在本账期（"&amp;TEXT(起始月份,"yyyy-mm")&amp;" ~ "&amp;TEXT(EOMONTH(起始月份,15),"yyyy-mm")&amp;"）内，报表里看不到",IF(AND($H473&lt;&gt;"",$I473&lt;&gt;""),"※收入和支出不能同时填",IF(AND(N($H473)=0,N($I473)=0),IF(ISNUMBER(SEARCH("【待补】",$R473&amp;"")),"△源数据不全（源表缺金额），请补充","※收入和支出都没填"),IF($E473="","※没填收支类别，分类报表会漏掉这一笔",IF(ISNA(MATCH($E473,类别表,0)),"※收支类别不在【参数设置】的清单里",IF($K473="","△"&amp;$D473&amp;" 还没填汇率，去【月度汇率】补上就自动算了",IF(ISNUMBER(SEARCH("【待补】",$R473&amp;"")),"△源数据不全（源表缺摘要或用途），请补充",IF(AND($F473="内部转账",$Q473=""),"△内部转账建议在「往来单位」写上对方账户",IF($N473&lt;0,"△这一笔之后该账户余额成负数了，核一下",""))))))))))))</f>
        <v>△源数据不全（源表缺金额），请补充</v>
      </c>
    </row>
    <row r="474" ht="49.5" spans="1:19">
      <c r="A474" s="114">
        <v>45934</v>
      </c>
      <c r="B474" s="115" t="s">
        <v>34</v>
      </c>
      <c r="C474" s="116" t="str">
        <f>IF($B474="","",IFERROR(INDEX(账户银行,MATCH($B474,账户名,0)),""))</f>
        <v>现金</v>
      </c>
      <c r="D474" s="116" t="str">
        <f>IF($B474="","",IFERROR(INDEX(账户币种,MATCH($B474,账户名,0)),""))</f>
        <v>UZS</v>
      </c>
      <c r="E474" s="117" t="s">
        <v>57</v>
      </c>
      <c r="F474" s="116" t="str">
        <f>IF($E474="","",IFERROR(INDEX(类别属性,MATCH($E474,类别表,0)),""))</f>
        <v>支出</v>
      </c>
      <c r="G474" s="118" t="s">
        <v>498</v>
      </c>
      <c r="H474" s="119"/>
      <c r="I474" s="119">
        <v>5640000</v>
      </c>
      <c r="J474" s="120"/>
      <c r="K474" s="125">
        <f>IF(OR($A474="",$B474=""),"",IF($J474&lt;&gt;"",$J474,IF($D474=本位币,1,IFERROR(LOOKUP(2,1/((汇率月份&lt;=$A474)*(INDEX(记账汇率区,0,MATCH($D474,汇率币种头,0))&lt;&gt;"")),INDEX(记账汇率区,0,MATCH($D474,汇率币种头,0))),""))))</f>
        <v>1</v>
      </c>
      <c r="L474" s="123">
        <f t="shared" si="14"/>
        <v>-5640000</v>
      </c>
      <c r="M474" s="123">
        <f t="shared" si="15"/>
        <v>-5640000</v>
      </c>
      <c r="N474" s="123">
        <f>IF($B474="","",ROUND(SUMIF(账户名,$B474,账户期初)+SUMIFS($L$6:L474,$B$6:B474,$B474),2))</f>
        <v>-409007999.33</v>
      </c>
      <c r="O474" s="123">
        <f>IF($B474="","",IFERROR(ROUND(INDEX(账户期初本位,MATCH($B474,账户名,0))+SUMIFS($M$6:M474,$B$6:B474,$B474),2),""))</f>
        <v>-409007999.33</v>
      </c>
      <c r="P474" s="117" t="s">
        <v>59</v>
      </c>
      <c r="Q474" s="115" t="s">
        <v>499</v>
      </c>
      <c r="R474" s="115"/>
      <c r="S474" s="124" t="str">
        <f>IF($B474="","",IF(ISNA(MATCH($B474,账户名,0)),"※这个账户不在【参数设置】的账户档案里",IF($A474="","※没填日期，这一笔不会进任何月份的报表",IF(OR($A474&lt;起始月份,$A474&gt;EOMONTH(起始月份,15)),"△不在本账期（"&amp;TEXT(起始月份,"yyyy-mm")&amp;" ~ "&amp;TEXT(EOMONTH(起始月份,15),"yyyy-mm")&amp;"）内，报表里看不到",IF(AND($H474&lt;&gt;"",$I474&lt;&gt;""),"※收入和支出不能同时填",IF(AND(N($H474)=0,N($I474)=0),IF(ISNUMBER(SEARCH("【待补】",$R474&amp;"")),"△源数据不全（源表缺金额），请补充","※收入和支出都没填"),IF($E474="","※没填收支类别，分类报表会漏掉这一笔",IF(ISNA(MATCH($E474,类别表,0)),"※收支类别不在【参数设置】的清单里",IF($K474="","△"&amp;$D474&amp;" 还没填汇率，去【月度汇率】补上就自动算了",IF(ISNUMBER(SEARCH("【待补】",$R474&amp;"")),"△源数据不全（源表缺摘要或用途），请补充",IF(AND($F474="内部转账",$Q474=""),"△内部转账建议在「往来单位」写上对方账户",IF($N474&lt;0,"△这一笔之后该账户余额成负数了，核一下",""))))))))))))</f>
        <v>△这一笔之后该账户余额成负数了，核一下</v>
      </c>
    </row>
    <row r="475" ht="49.5" spans="1:19">
      <c r="A475" s="114">
        <v>45934</v>
      </c>
      <c r="B475" s="115" t="s">
        <v>34</v>
      </c>
      <c r="C475" s="116" t="str">
        <f>IF($B475="","",IFERROR(INDEX(账户银行,MATCH($B475,账户名,0)),""))</f>
        <v>现金</v>
      </c>
      <c r="D475" s="116" t="str">
        <f>IF($B475="","",IFERROR(INDEX(账户币种,MATCH($B475,账户名,0)),""))</f>
        <v>UZS</v>
      </c>
      <c r="E475" s="117" t="s">
        <v>84</v>
      </c>
      <c r="F475" s="116" t="str">
        <f>IF($E475="","",IFERROR(INDEX(类别属性,MATCH($E475,类别表,0)),""))</f>
        <v>支出</v>
      </c>
      <c r="G475" s="118" t="s">
        <v>500</v>
      </c>
      <c r="H475" s="119"/>
      <c r="I475" s="119">
        <v>76500000</v>
      </c>
      <c r="J475" s="120"/>
      <c r="K475" s="125">
        <f>IF(OR($A475="",$B475=""),"",IF($J475&lt;&gt;"",$J475,IF($D475=本位币,1,IFERROR(LOOKUP(2,1/((汇率月份&lt;=$A475)*(INDEX(记账汇率区,0,MATCH($D475,汇率币种头,0))&lt;&gt;"")),INDEX(记账汇率区,0,MATCH($D475,汇率币种头,0))),""))))</f>
        <v>1</v>
      </c>
      <c r="L475" s="123">
        <f t="shared" si="14"/>
        <v>-76500000</v>
      </c>
      <c r="M475" s="123">
        <f t="shared" si="15"/>
        <v>-76500000</v>
      </c>
      <c r="N475" s="123">
        <f>IF($B475="","",ROUND(SUMIF(账户名,$B475,账户期初)+SUMIFS($L$6:L475,$B$6:B475,$B475),2))</f>
        <v>-485507999.33</v>
      </c>
      <c r="O475" s="123">
        <f>IF($B475="","",IFERROR(ROUND(INDEX(账户期初本位,MATCH($B475,账户名,0))+SUMIFS($M$6:M475,$B$6:B475,$B475),2),""))</f>
        <v>-485507999.33</v>
      </c>
      <c r="P475" s="117" t="s">
        <v>48</v>
      </c>
      <c r="Q475" s="115"/>
      <c r="R475" s="115"/>
      <c r="S475" s="124" t="str">
        <f>IF($B475="","",IF(ISNA(MATCH($B475,账户名,0)),"※这个账户不在【参数设置】的账户档案里",IF($A475="","※没填日期，这一笔不会进任何月份的报表",IF(OR($A475&lt;起始月份,$A475&gt;EOMONTH(起始月份,15)),"△不在本账期（"&amp;TEXT(起始月份,"yyyy-mm")&amp;" ~ "&amp;TEXT(EOMONTH(起始月份,15),"yyyy-mm")&amp;"）内，报表里看不到",IF(AND($H475&lt;&gt;"",$I475&lt;&gt;""),"※收入和支出不能同时填",IF(AND(N($H475)=0,N($I475)=0),IF(ISNUMBER(SEARCH("【待补】",$R475&amp;"")),"△源数据不全（源表缺金额），请补充","※收入和支出都没填"),IF($E475="","※没填收支类别，分类报表会漏掉这一笔",IF(ISNA(MATCH($E475,类别表,0)),"※收支类别不在【参数设置】的清单里",IF($K475="","△"&amp;$D475&amp;" 还没填汇率，去【月度汇率】补上就自动算了",IF(ISNUMBER(SEARCH("【待补】",$R475&amp;"")),"△源数据不全（源表缺摘要或用途），请补充",IF(AND($F475="内部转账",$Q475=""),"△内部转账建议在「往来单位」写上对方账户",IF($N475&lt;0,"△这一笔之后该账户余额成负数了，核一下",""))))))))))))</f>
        <v>△这一笔之后该账户余额成负数了，核一下</v>
      </c>
    </row>
    <row r="476" ht="16.5" spans="1:19">
      <c r="A476" s="114">
        <v>45934</v>
      </c>
      <c r="B476" s="115" t="s">
        <v>34</v>
      </c>
      <c r="C476" s="116" t="str">
        <f>IF($B476="","",IFERROR(INDEX(账户银行,MATCH($B476,账户名,0)),""))</f>
        <v>现金</v>
      </c>
      <c r="D476" s="116" t="str">
        <f>IF($B476="","",IFERROR(INDEX(账户币种,MATCH($B476,账户名,0)),""))</f>
        <v>UZS</v>
      </c>
      <c r="E476" s="117" t="s">
        <v>24</v>
      </c>
      <c r="F476" s="116" t="str">
        <f>IF($E476="","",IFERROR(INDEX(类别属性,MATCH($E476,类别表,0)),""))</f>
        <v>支出</v>
      </c>
      <c r="G476" s="118" t="s">
        <v>501</v>
      </c>
      <c r="H476" s="119"/>
      <c r="I476" s="119"/>
      <c r="J476" s="120"/>
      <c r="K476" s="125">
        <f>IF(OR($A476="",$B476=""),"",IF($J476&lt;&gt;"",$J476,IF($D476=本位币,1,IFERROR(LOOKUP(2,1/((汇率月份&lt;=$A476)*(INDEX(记账汇率区,0,MATCH($D476,汇率币种头,0))&lt;&gt;"")),INDEX(记账汇率区,0,MATCH($D476,汇率币种头,0))),""))))</f>
        <v>1</v>
      </c>
      <c r="L476" s="123" t="str">
        <f t="shared" si="14"/>
        <v/>
      </c>
      <c r="M476" s="123" t="str">
        <f t="shared" si="15"/>
        <v/>
      </c>
      <c r="N476" s="123">
        <f>IF($B476="","",ROUND(SUMIF(账户名,$B476,账户期初)+SUMIFS($L$6:L476,$B$6:B476,$B476),2))</f>
        <v>-485507999.33</v>
      </c>
      <c r="O476" s="123">
        <f>IF($B476="","",IFERROR(ROUND(INDEX(账户期初本位,MATCH($B476,账户名,0))+SUMIFS($M$6:M476,$B$6:B476,$B476),2),""))</f>
        <v>-485507999.33</v>
      </c>
      <c r="P476" s="117" t="s">
        <v>26</v>
      </c>
      <c r="Q476" s="115"/>
      <c r="R476" s="115" t="s">
        <v>119</v>
      </c>
      <c r="S476" s="124" t="str">
        <f>IF($B476="","",IF(ISNA(MATCH($B476,账户名,0)),"※这个账户不在【参数设置】的账户档案里",IF($A476="","※没填日期，这一笔不会进任何月份的报表",IF(OR($A476&lt;起始月份,$A476&gt;EOMONTH(起始月份,15)),"△不在本账期（"&amp;TEXT(起始月份,"yyyy-mm")&amp;" ~ "&amp;TEXT(EOMONTH(起始月份,15),"yyyy-mm")&amp;"）内，报表里看不到",IF(AND($H476&lt;&gt;"",$I476&lt;&gt;""),"※收入和支出不能同时填",IF(AND(N($H476)=0,N($I476)=0),IF(ISNUMBER(SEARCH("【待补】",$R476&amp;"")),"△源数据不全（源表缺金额），请补充","※收入和支出都没填"),IF($E476="","※没填收支类别，分类报表会漏掉这一笔",IF(ISNA(MATCH($E476,类别表,0)),"※收支类别不在【参数设置】的清单里",IF($K476="","△"&amp;$D476&amp;" 还没填汇率，去【月度汇率】补上就自动算了",IF(ISNUMBER(SEARCH("【待补】",$R476&amp;"")),"△源数据不全（源表缺摘要或用途），请补充",IF(AND($F476="内部转账",$Q476=""),"△内部转账建议在「往来单位」写上对方账户",IF($N476&lt;0,"△这一笔之后该账户余额成负数了，核一下",""))))))))))))</f>
        <v>△源数据不全（源表缺金额），请补充</v>
      </c>
    </row>
    <row r="477" ht="16.5" spans="1:19">
      <c r="A477" s="114">
        <v>45934</v>
      </c>
      <c r="B477" s="115" t="s">
        <v>34</v>
      </c>
      <c r="C477" s="116" t="str">
        <f>IF($B477="","",IFERROR(INDEX(账户银行,MATCH($B477,账户名,0)),""))</f>
        <v>现金</v>
      </c>
      <c r="D477" s="116" t="str">
        <f>IF($B477="","",IFERROR(INDEX(账户币种,MATCH($B477,账户名,0)),""))</f>
        <v>UZS</v>
      </c>
      <c r="E477" s="117" t="s">
        <v>27</v>
      </c>
      <c r="F477" s="116" t="str">
        <f>IF($E477="","",IFERROR(INDEX(类别属性,MATCH($E477,类别表,0)),""))</f>
        <v>支出</v>
      </c>
      <c r="G477" s="118" t="s">
        <v>502</v>
      </c>
      <c r="H477" s="119"/>
      <c r="I477" s="119">
        <v>432000</v>
      </c>
      <c r="J477" s="120"/>
      <c r="K477" s="125">
        <f>IF(OR($A477="",$B477=""),"",IF($J477&lt;&gt;"",$J477,IF($D477=本位币,1,IFERROR(LOOKUP(2,1/((汇率月份&lt;=$A477)*(INDEX(记账汇率区,0,MATCH($D477,汇率币种头,0))&lt;&gt;"")),INDEX(记账汇率区,0,MATCH($D477,汇率币种头,0))),""))))</f>
        <v>1</v>
      </c>
      <c r="L477" s="123">
        <f t="shared" si="14"/>
        <v>-432000</v>
      </c>
      <c r="M477" s="123">
        <f t="shared" si="15"/>
        <v>-432000</v>
      </c>
      <c r="N477" s="123">
        <f>IF($B477="","",ROUND(SUMIF(账户名,$B477,账户期初)+SUMIFS($L$6:L477,$B$6:B477,$B477),2))</f>
        <v>-485939999.33</v>
      </c>
      <c r="O477" s="123">
        <f>IF($B477="","",IFERROR(ROUND(INDEX(账户期初本位,MATCH($B477,账户名,0))+SUMIFS($M$6:M477,$B$6:B477,$B477),2),""))</f>
        <v>-485939999.33</v>
      </c>
      <c r="P477" s="117" t="s">
        <v>26</v>
      </c>
      <c r="Q477" s="115"/>
      <c r="R477" s="115"/>
      <c r="S477" s="124" t="str">
        <f>IF($B477="","",IF(ISNA(MATCH($B477,账户名,0)),"※这个账户不在【参数设置】的账户档案里",IF($A477="","※没填日期，这一笔不会进任何月份的报表",IF(OR($A477&lt;起始月份,$A477&gt;EOMONTH(起始月份,15)),"△不在本账期（"&amp;TEXT(起始月份,"yyyy-mm")&amp;" ~ "&amp;TEXT(EOMONTH(起始月份,15),"yyyy-mm")&amp;"）内，报表里看不到",IF(AND($H477&lt;&gt;"",$I477&lt;&gt;""),"※收入和支出不能同时填",IF(AND(N($H477)=0,N($I477)=0),IF(ISNUMBER(SEARCH("【待补】",$R477&amp;"")),"△源数据不全（源表缺金额），请补充","※收入和支出都没填"),IF($E477="","※没填收支类别，分类报表会漏掉这一笔",IF(ISNA(MATCH($E477,类别表,0)),"※收支类别不在【参数设置】的清单里",IF($K477="","△"&amp;$D477&amp;" 还没填汇率，去【月度汇率】补上就自动算了",IF(ISNUMBER(SEARCH("【待补】",$R477&amp;"")),"△源数据不全（源表缺摘要或用途），请补充",IF(AND($F477="内部转账",$Q477=""),"△内部转账建议在「往来单位」写上对方账户",IF($N477&lt;0,"△这一笔之后该账户余额成负数了，核一下",""))))))))))))</f>
        <v>△这一笔之后该账户余额成负数了，核一下</v>
      </c>
    </row>
    <row r="478" ht="33" spans="1:19">
      <c r="A478" s="114">
        <v>45934</v>
      </c>
      <c r="B478" s="115" t="s">
        <v>34</v>
      </c>
      <c r="C478" s="116" t="str">
        <f>IF($B478="","",IFERROR(INDEX(账户银行,MATCH($B478,账户名,0)),""))</f>
        <v>现金</v>
      </c>
      <c r="D478" s="116" t="str">
        <f>IF($B478="","",IFERROR(INDEX(账户币种,MATCH($B478,账户名,0)),""))</f>
        <v>UZS</v>
      </c>
      <c r="E478" s="117" t="s">
        <v>27</v>
      </c>
      <c r="F478" s="116" t="str">
        <f>IF($E478="","",IFERROR(INDEX(类别属性,MATCH($E478,类别表,0)),""))</f>
        <v>支出</v>
      </c>
      <c r="G478" s="118" t="s">
        <v>503</v>
      </c>
      <c r="H478" s="119"/>
      <c r="I478" s="119"/>
      <c r="J478" s="120"/>
      <c r="K478" s="125">
        <f>IF(OR($A478="",$B478=""),"",IF($J478&lt;&gt;"",$J478,IF($D478=本位币,1,IFERROR(LOOKUP(2,1/((汇率月份&lt;=$A478)*(INDEX(记账汇率区,0,MATCH($D478,汇率币种头,0))&lt;&gt;"")),INDEX(记账汇率区,0,MATCH($D478,汇率币种头,0))),""))))</f>
        <v>1</v>
      </c>
      <c r="L478" s="123" t="str">
        <f t="shared" si="14"/>
        <v/>
      </c>
      <c r="M478" s="123" t="str">
        <f t="shared" si="15"/>
        <v/>
      </c>
      <c r="N478" s="123">
        <f>IF($B478="","",ROUND(SUMIF(账户名,$B478,账户期初)+SUMIFS($L$6:L478,$B$6:B478,$B478),2))</f>
        <v>-485939999.33</v>
      </c>
      <c r="O478" s="123">
        <f>IF($B478="","",IFERROR(ROUND(INDEX(账户期初本位,MATCH($B478,账户名,0))+SUMIFS($M$6:M478,$B$6:B478,$B478),2),""))</f>
        <v>-485939999.33</v>
      </c>
      <c r="P478" s="117" t="s">
        <v>26</v>
      </c>
      <c r="Q478" s="115"/>
      <c r="R478" s="115" t="s">
        <v>119</v>
      </c>
      <c r="S478" s="124" t="str">
        <f>IF($B478="","",IF(ISNA(MATCH($B478,账户名,0)),"※这个账户不在【参数设置】的账户档案里",IF($A478="","※没填日期，这一笔不会进任何月份的报表",IF(OR($A478&lt;起始月份,$A478&gt;EOMONTH(起始月份,15)),"△不在本账期（"&amp;TEXT(起始月份,"yyyy-mm")&amp;" ~ "&amp;TEXT(EOMONTH(起始月份,15),"yyyy-mm")&amp;"）内，报表里看不到",IF(AND($H478&lt;&gt;"",$I478&lt;&gt;""),"※收入和支出不能同时填",IF(AND(N($H478)=0,N($I478)=0),IF(ISNUMBER(SEARCH("【待补】",$R478&amp;"")),"△源数据不全（源表缺金额），请补充","※收入和支出都没填"),IF($E478="","※没填收支类别，分类报表会漏掉这一笔",IF(ISNA(MATCH($E478,类别表,0)),"※收支类别不在【参数设置】的清单里",IF($K478="","△"&amp;$D478&amp;" 还没填汇率，去【月度汇率】补上就自动算了",IF(ISNUMBER(SEARCH("【待补】",$R478&amp;"")),"△源数据不全（源表缺摘要或用途），请补充",IF(AND($F478="内部转账",$Q478=""),"△内部转账建议在「往来单位」写上对方账户",IF($N478&lt;0,"△这一笔之后该账户余额成负数了，核一下",""))))))))))))</f>
        <v>△源数据不全（源表缺金额），请补充</v>
      </c>
    </row>
    <row r="479" ht="49.5" spans="1:19">
      <c r="A479" s="114">
        <v>45934</v>
      </c>
      <c r="B479" s="115" t="s">
        <v>34</v>
      </c>
      <c r="C479" s="116" t="str">
        <f>IF($B479="","",IFERROR(INDEX(账户银行,MATCH($B479,账户名,0)),""))</f>
        <v>现金</v>
      </c>
      <c r="D479" s="116" t="str">
        <f>IF($B479="","",IFERROR(INDEX(账户币种,MATCH($B479,账户名,0)),""))</f>
        <v>UZS</v>
      </c>
      <c r="E479" s="117" t="s">
        <v>54</v>
      </c>
      <c r="F479" s="116" t="str">
        <f>IF($E479="","",IFERROR(INDEX(类别属性,MATCH($E479,类别表,0)),""))</f>
        <v>支出</v>
      </c>
      <c r="G479" s="118" t="s">
        <v>504</v>
      </c>
      <c r="H479" s="119"/>
      <c r="I479" s="119">
        <v>2950000</v>
      </c>
      <c r="J479" s="120"/>
      <c r="K479" s="125">
        <f>IF(OR($A479="",$B479=""),"",IF($J479&lt;&gt;"",$J479,IF($D479=本位币,1,IFERROR(LOOKUP(2,1/((汇率月份&lt;=$A479)*(INDEX(记账汇率区,0,MATCH($D479,汇率币种头,0))&lt;&gt;"")),INDEX(记账汇率区,0,MATCH($D479,汇率币种头,0))),""))))</f>
        <v>1</v>
      </c>
      <c r="L479" s="123">
        <f t="shared" si="14"/>
        <v>-2950000</v>
      </c>
      <c r="M479" s="123">
        <f t="shared" si="15"/>
        <v>-2950000</v>
      </c>
      <c r="N479" s="123">
        <f>IF($B479="","",ROUND(SUMIF(账户名,$B479,账户期初)+SUMIFS($L$6:L479,$B$6:B479,$B479),2))</f>
        <v>-488889999.33</v>
      </c>
      <c r="O479" s="123">
        <f>IF($B479="","",IFERROR(ROUND(INDEX(账户期初本位,MATCH($B479,账户名,0))+SUMIFS($M$6:M479,$B$6:B479,$B479),2),""))</f>
        <v>-488889999.33</v>
      </c>
      <c r="P479" s="117" t="s">
        <v>48</v>
      </c>
      <c r="Q479" s="115" t="s">
        <v>172</v>
      </c>
      <c r="R479" s="115"/>
      <c r="S479" s="124" t="str">
        <f>IF($B479="","",IF(ISNA(MATCH($B479,账户名,0)),"※这个账户不在【参数设置】的账户档案里",IF($A479="","※没填日期，这一笔不会进任何月份的报表",IF(OR($A479&lt;起始月份,$A479&gt;EOMONTH(起始月份,15)),"△不在本账期（"&amp;TEXT(起始月份,"yyyy-mm")&amp;" ~ "&amp;TEXT(EOMONTH(起始月份,15),"yyyy-mm")&amp;"）内，报表里看不到",IF(AND($H479&lt;&gt;"",$I479&lt;&gt;""),"※收入和支出不能同时填",IF(AND(N($H479)=0,N($I479)=0),IF(ISNUMBER(SEARCH("【待补】",$R479&amp;"")),"△源数据不全（源表缺金额），请补充","※收入和支出都没填"),IF($E479="","※没填收支类别，分类报表会漏掉这一笔",IF(ISNA(MATCH($E479,类别表,0)),"※收支类别不在【参数设置】的清单里",IF($K479="","△"&amp;$D479&amp;" 还没填汇率，去【月度汇率】补上就自动算了",IF(ISNUMBER(SEARCH("【待补】",$R479&amp;"")),"△源数据不全（源表缺摘要或用途），请补充",IF(AND($F479="内部转账",$Q479=""),"△内部转账建议在「往来单位」写上对方账户",IF($N479&lt;0,"△这一笔之后该账户余额成负数了，核一下",""))))))))))))</f>
        <v>△这一笔之后该账户余额成负数了，核一下</v>
      </c>
    </row>
    <row r="480" ht="33" spans="1:19">
      <c r="A480" s="114">
        <v>45935</v>
      </c>
      <c r="B480" s="115" t="s">
        <v>20</v>
      </c>
      <c r="C480" s="116" t="str">
        <f>IF($B480="","",IFERROR(INDEX(账户银行,MATCH($B480,账户名,0)),""))</f>
        <v>现金</v>
      </c>
      <c r="D480" s="116" t="str">
        <f>IF($B480="","",IFERROR(INDEX(账户币种,MATCH($B480,账户名,0)),""))</f>
        <v>CNY</v>
      </c>
      <c r="E480" s="117" t="s">
        <v>24</v>
      </c>
      <c r="F480" s="116" t="str">
        <f>IF($E480="","",IFERROR(INDEX(类别属性,MATCH($E480,类别表,0)),""))</f>
        <v>支出</v>
      </c>
      <c r="G480" s="118" t="s">
        <v>505</v>
      </c>
      <c r="H480" s="119"/>
      <c r="I480" s="119">
        <v>2253</v>
      </c>
      <c r="J480" s="120"/>
      <c r="K480" s="121">
        <f>IF(OR($A480="",$B480=""),"",IF($J480&lt;&gt;"",$J480,IF($D480=本位币,1,IFERROR(LOOKUP(2,1/((汇率月份&lt;=$A480)*(INDEX(记账汇率区,0,MATCH($D480,汇率币种头,0))&lt;&gt;"")),INDEX(记账汇率区,0,MATCH($D480,汇率币种头,0))),""))))</f>
        <v>1690</v>
      </c>
      <c r="L480" s="122">
        <f t="shared" si="14"/>
        <v>-2253</v>
      </c>
      <c r="M480" s="123">
        <f t="shared" si="15"/>
        <v>-3807570</v>
      </c>
      <c r="N480" s="122">
        <f>IF($B480="","",ROUND(SUMIF(账户名,$B480,账户期初)+SUMIFS($L$6:L480,$B$6:B480,$B480),2))</f>
        <v>1310793</v>
      </c>
      <c r="O480" s="123">
        <f>IF($B480="","",IFERROR(ROUND(INDEX(账户期初本位,MATCH($B480,账户名,0))+SUMIFS($M$6:M480,$B$6:B480,$B480),2),""))</f>
        <v>2155291866</v>
      </c>
      <c r="P480" s="117" t="s">
        <v>26</v>
      </c>
      <c r="Q480" s="115" t="s">
        <v>329</v>
      </c>
      <c r="R480" s="115"/>
      <c r="S480" s="124" t="str">
        <f>IF($B480="","",IF(ISNA(MATCH($B480,账户名,0)),"※这个账户不在【参数设置】的账户档案里",IF($A480="","※没填日期，这一笔不会进任何月份的报表",IF(OR($A480&lt;起始月份,$A480&gt;EOMONTH(起始月份,15)),"△不在本账期（"&amp;TEXT(起始月份,"yyyy-mm")&amp;" ~ "&amp;TEXT(EOMONTH(起始月份,15),"yyyy-mm")&amp;"）内，报表里看不到",IF(AND($H480&lt;&gt;"",$I480&lt;&gt;""),"※收入和支出不能同时填",IF(AND(N($H480)=0,N($I480)=0),IF(ISNUMBER(SEARCH("【待补】",$R480&amp;"")),"△源数据不全（源表缺金额），请补充","※收入和支出都没填"),IF($E480="","※没填收支类别，分类报表会漏掉这一笔",IF(ISNA(MATCH($E480,类别表,0)),"※收支类别不在【参数设置】的清单里",IF($K480="","△"&amp;$D480&amp;" 还没填汇率，去【月度汇率】补上就自动算了",IF(ISNUMBER(SEARCH("【待补】",$R480&amp;"")),"△源数据不全（源表缺摘要或用途），请补充",IF(AND($F480="内部转账",$Q480=""),"△内部转账建议在「往来单位」写上对方账户",IF($N480&lt;0,"△这一笔之后该账户余额成负数了，核一下",""))))))))))))</f>
        <v/>
      </c>
    </row>
    <row r="481" ht="33" spans="1:19">
      <c r="A481" s="114">
        <v>45935</v>
      </c>
      <c r="B481" s="115" t="s">
        <v>20</v>
      </c>
      <c r="C481" s="116" t="str">
        <f>IF($B481="","",IFERROR(INDEX(账户银行,MATCH($B481,账户名,0)),""))</f>
        <v>现金</v>
      </c>
      <c r="D481" s="116" t="str">
        <f>IF($B481="","",IFERROR(INDEX(账户币种,MATCH($B481,账户名,0)),""))</f>
        <v>CNY</v>
      </c>
      <c r="E481" s="117" t="s">
        <v>24</v>
      </c>
      <c r="F481" s="116" t="str">
        <f>IF($E481="","",IFERROR(INDEX(类别属性,MATCH($E481,类别表,0)),""))</f>
        <v>支出</v>
      </c>
      <c r="G481" s="118" t="s">
        <v>506</v>
      </c>
      <c r="H481" s="119"/>
      <c r="I481" s="119">
        <v>1590</v>
      </c>
      <c r="J481" s="120"/>
      <c r="K481" s="121">
        <f>IF(OR($A481="",$B481=""),"",IF($J481&lt;&gt;"",$J481,IF($D481=本位币,1,IFERROR(LOOKUP(2,1/((汇率月份&lt;=$A481)*(INDEX(记账汇率区,0,MATCH($D481,汇率币种头,0))&lt;&gt;"")),INDEX(记账汇率区,0,MATCH($D481,汇率币种头,0))),""))))</f>
        <v>1690</v>
      </c>
      <c r="L481" s="122">
        <f t="shared" si="14"/>
        <v>-1590</v>
      </c>
      <c r="M481" s="123">
        <f t="shared" si="15"/>
        <v>-2687100</v>
      </c>
      <c r="N481" s="122">
        <f>IF($B481="","",ROUND(SUMIF(账户名,$B481,账户期初)+SUMIFS($L$6:L481,$B$6:B481,$B481),2))</f>
        <v>1309203</v>
      </c>
      <c r="O481" s="123">
        <f>IF($B481="","",IFERROR(ROUND(INDEX(账户期初本位,MATCH($B481,账户名,0))+SUMIFS($M$6:M481,$B$6:B481,$B481),2),""))</f>
        <v>2152604766</v>
      </c>
      <c r="P481" s="117" t="s">
        <v>26</v>
      </c>
      <c r="Q481" s="115" t="s">
        <v>206</v>
      </c>
      <c r="R481" s="115"/>
      <c r="S481" s="124" t="str">
        <f>IF($B481="","",IF(ISNA(MATCH($B481,账户名,0)),"※这个账户不在【参数设置】的账户档案里",IF($A481="","※没填日期，这一笔不会进任何月份的报表",IF(OR($A481&lt;起始月份,$A481&gt;EOMONTH(起始月份,15)),"△不在本账期（"&amp;TEXT(起始月份,"yyyy-mm")&amp;" ~ "&amp;TEXT(EOMONTH(起始月份,15),"yyyy-mm")&amp;"）内，报表里看不到",IF(AND($H481&lt;&gt;"",$I481&lt;&gt;""),"※收入和支出不能同时填",IF(AND(N($H481)=0,N($I481)=0),IF(ISNUMBER(SEARCH("【待补】",$R481&amp;"")),"△源数据不全（源表缺金额），请补充","※收入和支出都没填"),IF($E481="","※没填收支类别，分类报表会漏掉这一笔",IF(ISNA(MATCH($E481,类别表,0)),"※收支类别不在【参数设置】的清单里",IF($K481="","△"&amp;$D481&amp;" 还没填汇率，去【月度汇率】补上就自动算了",IF(ISNUMBER(SEARCH("【待补】",$R481&amp;"")),"△源数据不全（源表缺摘要或用途），请补充",IF(AND($F481="内部转账",$Q481=""),"△内部转账建议在「往来单位」写上对方账户",IF($N481&lt;0,"△这一笔之后该账户余额成负数了，核一下",""))))))))))))</f>
        <v/>
      </c>
    </row>
    <row r="482" ht="33" spans="1:19">
      <c r="A482" s="114">
        <v>45935</v>
      </c>
      <c r="B482" s="115" t="s">
        <v>30</v>
      </c>
      <c r="C482" s="116" t="str">
        <f>IF($B482="","",IFERROR(INDEX(账户银行,MATCH($B482,账户名,0)),""))</f>
        <v>现金</v>
      </c>
      <c r="D482" s="116" t="str">
        <f>IF($B482="","",IFERROR(INDEX(账户币种,MATCH($B482,账户名,0)),""))</f>
        <v>USD</v>
      </c>
      <c r="E482" s="117" t="s">
        <v>44</v>
      </c>
      <c r="F482" s="117" t="str">
        <f>IF($E482="","",IFERROR(INDEX(类别属性,MATCH($E482,类别表,0)),""))</f>
        <v>支出</v>
      </c>
      <c r="G482" s="118" t="s">
        <v>507</v>
      </c>
      <c r="H482" s="119"/>
      <c r="I482" s="119">
        <v>400</v>
      </c>
      <c r="J482" s="120"/>
      <c r="K482" s="125">
        <f>IF(OR($A482="",$B482=""),"",IF($J482&lt;&gt;"",$J482,IF($D482=本位币,1,IFERROR(LOOKUP(2,1/((汇率月份&lt;=$A482)*(INDEX(记账汇率区,0,MATCH($D482,汇率币种头,0))&lt;&gt;"")),INDEX(记账汇率区,0,MATCH($D482,汇率币种头,0))),""))))</f>
        <v>12060</v>
      </c>
      <c r="L482" s="123">
        <f t="shared" si="14"/>
        <v>-400</v>
      </c>
      <c r="M482" s="123">
        <f t="shared" si="15"/>
        <v>-4824000</v>
      </c>
      <c r="N482" s="123">
        <f>IF($B482="","",ROUND(SUMIF(账户名,$B482,账户期初)+SUMIFS($L$6:L482,$B$6:B482,$B482),2))</f>
        <v>62030</v>
      </c>
      <c r="O482" s="123">
        <f>IF($B482="","",IFERROR(ROUND(INDEX(账户期初本位,MATCH($B482,账户名,0))+SUMIFS($M$6:M482,$B$6:B482,$B482),2),""))</f>
        <v>755499375</v>
      </c>
      <c r="P482" s="117" t="s">
        <v>26</v>
      </c>
      <c r="Q482" s="115"/>
      <c r="R482" s="115"/>
      <c r="S482" s="124" t="str">
        <f>IF($B482="","",IF(ISNA(MATCH($B482,账户名,0)),"※这个账户不在【参数设置】的账户档案里",IF($A482="","※没填日期，这一笔不会进任何月份的报表",IF(OR($A482&lt;起始月份,$A482&gt;EOMONTH(起始月份,15)),"△不在本账期（"&amp;TEXT(起始月份,"yyyy-mm")&amp;" ~ "&amp;TEXT(EOMONTH(起始月份,15),"yyyy-mm")&amp;"）内，报表里看不到",IF(AND($H482&lt;&gt;"",$I482&lt;&gt;""),"※收入和支出不能同时填",IF(AND(N($H482)=0,N($I482)=0),IF(ISNUMBER(SEARCH("【待补】",$R482&amp;"")),"△源数据不全（源表缺金额），请补充","※收入和支出都没填"),IF($E482="","※没填收支类别，分类报表会漏掉这一笔",IF(ISNA(MATCH($E482,类别表,0)),"※收支类别不在【参数设置】的清单里",IF($K482="","△"&amp;$D482&amp;" 还没填汇率，去【月度汇率】补上就自动算了",IF(ISNUMBER(SEARCH("【待补】",$R482&amp;"")),"△源数据不全（源表缺摘要或用途），请补充",IF(AND($F482="内部转账",$Q482=""),"△内部转账建议在「往来单位」写上对方账户",IF($N482&lt;0,"△这一笔之后该账户余额成负数了，核一下",""))))))))))))</f>
        <v/>
      </c>
    </row>
    <row r="483" ht="16.5" spans="1:19">
      <c r="A483" s="114">
        <v>45935</v>
      </c>
      <c r="B483" s="115" t="s">
        <v>34</v>
      </c>
      <c r="C483" s="116" t="str">
        <f>IF($B483="","",IFERROR(INDEX(账户银行,MATCH($B483,账户名,0)),""))</f>
        <v>现金</v>
      </c>
      <c r="D483" s="116" t="str">
        <f>IF($B483="","",IFERROR(INDEX(账户币种,MATCH($B483,账户名,0)),""))</f>
        <v>UZS</v>
      </c>
      <c r="E483" s="117" t="s">
        <v>27</v>
      </c>
      <c r="F483" s="116" t="str">
        <f>IF($E483="","",IFERROR(INDEX(类别属性,MATCH($E483,类别表,0)),""))</f>
        <v>支出</v>
      </c>
      <c r="G483" s="118" t="s">
        <v>508</v>
      </c>
      <c r="H483" s="119"/>
      <c r="I483" s="119">
        <v>620000</v>
      </c>
      <c r="J483" s="120"/>
      <c r="K483" s="125">
        <f>IF(OR($A483="",$B483=""),"",IF($J483&lt;&gt;"",$J483,IF($D483=本位币,1,IFERROR(LOOKUP(2,1/((汇率月份&lt;=$A483)*(INDEX(记账汇率区,0,MATCH($D483,汇率币种头,0))&lt;&gt;"")),INDEX(记账汇率区,0,MATCH($D483,汇率币种头,0))),""))))</f>
        <v>1</v>
      </c>
      <c r="L483" s="123">
        <f t="shared" si="14"/>
        <v>-620000</v>
      </c>
      <c r="M483" s="123">
        <f t="shared" si="15"/>
        <v>-620000</v>
      </c>
      <c r="N483" s="123">
        <f>IF($B483="","",ROUND(SUMIF(账户名,$B483,账户期初)+SUMIFS($L$6:L483,$B$6:B483,$B483),2))</f>
        <v>-489509999.33</v>
      </c>
      <c r="O483" s="123">
        <f>IF($B483="","",IFERROR(ROUND(INDEX(账户期初本位,MATCH($B483,账户名,0))+SUMIFS($M$6:M483,$B$6:B483,$B483),2),""))</f>
        <v>-489509999.33</v>
      </c>
      <c r="P483" s="117" t="s">
        <v>26</v>
      </c>
      <c r="Q483" s="115"/>
      <c r="R483" s="115"/>
      <c r="S483" s="124" t="str">
        <f>IF($B483="","",IF(ISNA(MATCH($B483,账户名,0)),"※这个账户不在【参数设置】的账户档案里",IF($A483="","※没填日期，这一笔不会进任何月份的报表",IF(OR($A483&lt;起始月份,$A483&gt;EOMONTH(起始月份,15)),"△不在本账期（"&amp;TEXT(起始月份,"yyyy-mm")&amp;" ~ "&amp;TEXT(EOMONTH(起始月份,15),"yyyy-mm")&amp;"）内，报表里看不到",IF(AND($H483&lt;&gt;"",$I483&lt;&gt;""),"※收入和支出不能同时填",IF(AND(N($H483)=0,N($I483)=0),IF(ISNUMBER(SEARCH("【待补】",$R483&amp;"")),"△源数据不全（源表缺金额），请补充","※收入和支出都没填"),IF($E483="","※没填收支类别，分类报表会漏掉这一笔",IF(ISNA(MATCH($E483,类别表,0)),"※收支类别不在【参数设置】的清单里",IF($K483="","△"&amp;$D483&amp;" 还没填汇率，去【月度汇率】补上就自动算了",IF(ISNUMBER(SEARCH("【待补】",$R483&amp;"")),"△源数据不全（源表缺摘要或用途），请补充",IF(AND($F483="内部转账",$Q483=""),"△内部转账建议在「往来单位」写上对方账户",IF($N483&lt;0,"△这一笔之后该账户余额成负数了，核一下",""))))))))))))</f>
        <v>△这一笔之后该账户余额成负数了，核一下</v>
      </c>
    </row>
    <row r="484" ht="33" spans="1:19">
      <c r="A484" s="114">
        <v>45935</v>
      </c>
      <c r="B484" s="115" t="s">
        <v>34</v>
      </c>
      <c r="C484" s="116" t="str">
        <f>IF($B484="","",IFERROR(INDEX(账户银行,MATCH($B484,账户名,0)),""))</f>
        <v>现金</v>
      </c>
      <c r="D484" s="116" t="str">
        <f>IF($B484="","",IFERROR(INDEX(账户币种,MATCH($B484,账户名,0)),""))</f>
        <v>UZS</v>
      </c>
      <c r="E484" s="117" t="s">
        <v>44</v>
      </c>
      <c r="F484" s="116" t="str">
        <f>IF($E484="","",IFERROR(INDEX(类别属性,MATCH($E484,类别表,0)),""))</f>
        <v>支出</v>
      </c>
      <c r="G484" s="118" t="s">
        <v>509</v>
      </c>
      <c r="H484" s="119"/>
      <c r="I484" s="119">
        <v>180000</v>
      </c>
      <c r="J484" s="120"/>
      <c r="K484" s="125">
        <f>IF(OR($A484="",$B484=""),"",IF($J484&lt;&gt;"",$J484,IF($D484=本位币,1,IFERROR(LOOKUP(2,1/((汇率月份&lt;=$A484)*(INDEX(记账汇率区,0,MATCH($D484,汇率币种头,0))&lt;&gt;"")),INDEX(记账汇率区,0,MATCH($D484,汇率币种头,0))),""))))</f>
        <v>1</v>
      </c>
      <c r="L484" s="123">
        <f t="shared" si="14"/>
        <v>-180000</v>
      </c>
      <c r="M484" s="123">
        <f t="shared" si="15"/>
        <v>-180000</v>
      </c>
      <c r="N484" s="123">
        <f>IF($B484="","",ROUND(SUMIF(账户名,$B484,账户期初)+SUMIFS($L$6:L484,$B$6:B484,$B484),2))</f>
        <v>-489689999.33</v>
      </c>
      <c r="O484" s="123">
        <f>IF($B484="","",IFERROR(ROUND(INDEX(账户期初本位,MATCH($B484,账户名,0))+SUMIFS($M$6:M484,$B$6:B484,$B484),2),""))</f>
        <v>-489689999.33</v>
      </c>
      <c r="P484" s="117" t="s">
        <v>26</v>
      </c>
      <c r="Q484" s="115"/>
      <c r="R484" s="115"/>
      <c r="S484" s="124" t="str">
        <f>IF($B484="","",IF(ISNA(MATCH($B484,账户名,0)),"※这个账户不在【参数设置】的账户档案里",IF($A484="","※没填日期，这一笔不会进任何月份的报表",IF(OR($A484&lt;起始月份,$A484&gt;EOMONTH(起始月份,15)),"△不在本账期（"&amp;TEXT(起始月份,"yyyy-mm")&amp;" ~ "&amp;TEXT(EOMONTH(起始月份,15),"yyyy-mm")&amp;"）内，报表里看不到",IF(AND($H484&lt;&gt;"",$I484&lt;&gt;""),"※收入和支出不能同时填",IF(AND(N($H484)=0,N($I484)=0),IF(ISNUMBER(SEARCH("【待补】",$R484&amp;"")),"△源数据不全（源表缺金额），请补充","※收入和支出都没填"),IF($E484="","※没填收支类别，分类报表会漏掉这一笔",IF(ISNA(MATCH($E484,类别表,0)),"※收支类别不在【参数设置】的清单里",IF($K484="","△"&amp;$D484&amp;" 还没填汇率，去【月度汇率】补上就自动算了",IF(ISNUMBER(SEARCH("【待补】",$R484&amp;"")),"△源数据不全（源表缺摘要或用途），请补充",IF(AND($F484="内部转账",$Q484=""),"△内部转账建议在「往来单位」写上对方账户",IF($N484&lt;0,"△这一笔之后该账户余额成负数了，核一下",""))))))))))))</f>
        <v>△这一笔之后该账户余额成负数了，核一下</v>
      </c>
    </row>
    <row r="485" ht="33" spans="1:19">
      <c r="A485" s="114">
        <v>45936</v>
      </c>
      <c r="B485" s="115" t="s">
        <v>20</v>
      </c>
      <c r="C485" s="116" t="str">
        <f>IF($B485="","",IFERROR(INDEX(账户银行,MATCH($B485,账户名,0)),""))</f>
        <v>现金</v>
      </c>
      <c r="D485" s="116" t="str">
        <f>IF($B485="","",IFERROR(INDEX(账户币种,MATCH($B485,账户名,0)),""))</f>
        <v>CNY</v>
      </c>
      <c r="E485" s="117" t="s">
        <v>27</v>
      </c>
      <c r="F485" s="116" t="str">
        <f>IF($E485="","",IFERROR(INDEX(类别属性,MATCH($E485,类别表,0)),""))</f>
        <v>支出</v>
      </c>
      <c r="G485" s="118" t="s">
        <v>510</v>
      </c>
      <c r="H485" s="119"/>
      <c r="I485" s="119">
        <v>260</v>
      </c>
      <c r="J485" s="120"/>
      <c r="K485" s="121">
        <f>IF(OR($A485="",$B485=""),"",IF($J485&lt;&gt;"",$J485,IF($D485=本位币,1,IFERROR(LOOKUP(2,1/((汇率月份&lt;=$A485)*(INDEX(记账汇率区,0,MATCH($D485,汇率币种头,0))&lt;&gt;"")),INDEX(记账汇率区,0,MATCH($D485,汇率币种头,0))),""))))</f>
        <v>1690</v>
      </c>
      <c r="L485" s="122">
        <f t="shared" si="14"/>
        <v>-260</v>
      </c>
      <c r="M485" s="123">
        <f t="shared" si="15"/>
        <v>-439400</v>
      </c>
      <c r="N485" s="122">
        <f>IF($B485="","",ROUND(SUMIF(账户名,$B485,账户期初)+SUMIFS($L$6:L485,$B$6:B485,$B485),2))</f>
        <v>1308943</v>
      </c>
      <c r="O485" s="123">
        <f>IF($B485="","",IFERROR(ROUND(INDEX(账户期初本位,MATCH($B485,账户名,0))+SUMIFS($M$6:M485,$B$6:B485,$B485),2),""))</f>
        <v>2152165366</v>
      </c>
      <c r="P485" s="117" t="s">
        <v>26</v>
      </c>
      <c r="Q485" s="115"/>
      <c r="R485" s="115"/>
      <c r="S485" s="124" t="str">
        <f>IF($B485="","",IF(ISNA(MATCH($B485,账户名,0)),"※这个账户不在【参数设置】的账户档案里",IF($A485="","※没填日期，这一笔不会进任何月份的报表",IF(OR($A485&lt;起始月份,$A485&gt;EOMONTH(起始月份,15)),"△不在本账期（"&amp;TEXT(起始月份,"yyyy-mm")&amp;" ~ "&amp;TEXT(EOMONTH(起始月份,15),"yyyy-mm")&amp;"）内，报表里看不到",IF(AND($H485&lt;&gt;"",$I485&lt;&gt;""),"※收入和支出不能同时填",IF(AND(N($H485)=0,N($I485)=0),IF(ISNUMBER(SEARCH("【待补】",$R485&amp;"")),"△源数据不全（源表缺金额），请补充","※收入和支出都没填"),IF($E485="","※没填收支类别，分类报表会漏掉这一笔",IF(ISNA(MATCH($E485,类别表,0)),"※收支类别不在【参数设置】的清单里",IF($K485="","△"&amp;$D485&amp;" 还没填汇率，去【月度汇率】补上就自动算了",IF(ISNUMBER(SEARCH("【待补】",$R485&amp;"")),"△源数据不全（源表缺摘要或用途），请补充",IF(AND($F485="内部转账",$Q485=""),"△内部转账建议在「往来单位」写上对方账户",IF($N485&lt;0,"△这一笔之后该账户余额成负数了，核一下",""))))))))))))</f>
        <v/>
      </c>
    </row>
    <row r="486" ht="33" spans="1:19">
      <c r="A486" s="114">
        <v>45936</v>
      </c>
      <c r="B486" s="115" t="s">
        <v>30</v>
      </c>
      <c r="C486" s="116" t="str">
        <f>IF($B486="","",IFERROR(INDEX(账户银行,MATCH($B486,账户名,0)),""))</f>
        <v>现金</v>
      </c>
      <c r="D486" s="116" t="str">
        <f>IF($B486="","",IFERROR(INDEX(账户币种,MATCH($B486,账户名,0)),""))</f>
        <v>USD</v>
      </c>
      <c r="E486" s="117" t="s">
        <v>38</v>
      </c>
      <c r="F486" s="116" t="str">
        <f>IF($E486="","",IFERROR(INDEX(类别属性,MATCH($E486,类别表,0)),""))</f>
        <v>支出</v>
      </c>
      <c r="G486" s="118" t="s">
        <v>511</v>
      </c>
      <c r="H486" s="119"/>
      <c r="I486" s="119">
        <v>200</v>
      </c>
      <c r="J486" s="120"/>
      <c r="K486" s="125">
        <f>IF(OR($A486="",$B486=""),"",IF($J486&lt;&gt;"",$J486,IF($D486=本位币,1,IFERROR(LOOKUP(2,1/((汇率月份&lt;=$A486)*(INDEX(记账汇率区,0,MATCH($D486,汇率币种头,0))&lt;&gt;"")),INDEX(记账汇率区,0,MATCH($D486,汇率币种头,0))),""))))</f>
        <v>12060</v>
      </c>
      <c r="L486" s="123">
        <f t="shared" si="14"/>
        <v>-200</v>
      </c>
      <c r="M486" s="123">
        <f t="shared" si="15"/>
        <v>-2412000</v>
      </c>
      <c r="N486" s="123">
        <f>IF($B486="","",ROUND(SUMIF(账户名,$B486,账户期初)+SUMIFS($L$6:L486,$B$6:B486,$B486),2))</f>
        <v>61830</v>
      </c>
      <c r="O486" s="123">
        <f>IF($B486="","",IFERROR(ROUND(INDEX(账户期初本位,MATCH($B486,账户名,0))+SUMIFS($M$6:M486,$B$6:B486,$B486),2),""))</f>
        <v>753087375</v>
      </c>
      <c r="P486" s="117" t="s">
        <v>26</v>
      </c>
      <c r="Q486" s="115" t="s">
        <v>68</v>
      </c>
      <c r="R486" s="115"/>
      <c r="S486" s="124" t="str">
        <f>IF($B486="","",IF(ISNA(MATCH($B486,账户名,0)),"※这个账户不在【参数设置】的账户档案里",IF($A486="","※没填日期，这一笔不会进任何月份的报表",IF(OR($A486&lt;起始月份,$A486&gt;EOMONTH(起始月份,15)),"△不在本账期（"&amp;TEXT(起始月份,"yyyy-mm")&amp;" ~ "&amp;TEXT(EOMONTH(起始月份,15),"yyyy-mm")&amp;"）内，报表里看不到",IF(AND($H486&lt;&gt;"",$I486&lt;&gt;""),"※收入和支出不能同时填",IF(AND(N($H486)=0,N($I486)=0),IF(ISNUMBER(SEARCH("【待补】",$R486&amp;"")),"△源数据不全（源表缺金额），请补充","※收入和支出都没填"),IF($E486="","※没填收支类别，分类报表会漏掉这一笔",IF(ISNA(MATCH($E486,类别表,0)),"※收支类别不在【参数设置】的清单里",IF($K486="","△"&amp;$D486&amp;" 还没填汇率，去【月度汇率】补上就自动算了",IF(ISNUMBER(SEARCH("【待补】",$R486&amp;"")),"△源数据不全（源表缺摘要或用途），请补充",IF(AND($F486="内部转账",$Q486=""),"△内部转账建议在「往来单位」写上对方账户",IF($N486&lt;0,"△这一笔之后该账户余额成负数了，核一下",""))))))))))))</f>
        <v/>
      </c>
    </row>
    <row r="487" ht="49.5" spans="1:19">
      <c r="A487" s="114">
        <v>45936</v>
      </c>
      <c r="B487" s="115" t="s">
        <v>34</v>
      </c>
      <c r="C487" s="116" t="str">
        <f>IF($B487="","",IFERROR(INDEX(账户银行,MATCH($B487,账户名,0)),""))</f>
        <v>现金</v>
      </c>
      <c r="D487" s="116" t="str">
        <f>IF($B487="","",IFERROR(INDEX(账户币种,MATCH($B487,账户名,0)),""))</f>
        <v>UZS</v>
      </c>
      <c r="E487" s="117" t="s">
        <v>27</v>
      </c>
      <c r="F487" s="116" t="str">
        <f>IF($E487="","",IFERROR(INDEX(类别属性,MATCH($E487,类别表,0)),""))</f>
        <v>支出</v>
      </c>
      <c r="G487" s="118" t="s">
        <v>512</v>
      </c>
      <c r="H487" s="119"/>
      <c r="I487" s="119">
        <v>1270000</v>
      </c>
      <c r="J487" s="120"/>
      <c r="K487" s="125">
        <f>IF(OR($A487="",$B487=""),"",IF($J487&lt;&gt;"",$J487,IF($D487=本位币,1,IFERROR(LOOKUP(2,1/((汇率月份&lt;=$A487)*(INDEX(记账汇率区,0,MATCH($D487,汇率币种头,0))&lt;&gt;"")),INDEX(记账汇率区,0,MATCH($D487,汇率币种头,0))),""))))</f>
        <v>1</v>
      </c>
      <c r="L487" s="123">
        <f t="shared" si="14"/>
        <v>-1270000</v>
      </c>
      <c r="M487" s="123">
        <f t="shared" si="15"/>
        <v>-1270000</v>
      </c>
      <c r="N487" s="123">
        <f>IF($B487="","",ROUND(SUMIF(账户名,$B487,账户期初)+SUMIFS($L$6:L487,$B$6:B487,$B487),2))</f>
        <v>-490959999.33</v>
      </c>
      <c r="O487" s="123">
        <f>IF($B487="","",IFERROR(ROUND(INDEX(账户期初本位,MATCH($B487,账户名,0))+SUMIFS($M$6:M487,$B$6:B487,$B487),2),""))</f>
        <v>-490959999.33</v>
      </c>
      <c r="P487" s="117" t="s">
        <v>26</v>
      </c>
      <c r="Q487" s="115"/>
      <c r="R487" s="115"/>
      <c r="S487" s="124" t="str">
        <f>IF($B487="","",IF(ISNA(MATCH($B487,账户名,0)),"※这个账户不在【参数设置】的账户档案里",IF($A487="","※没填日期，这一笔不会进任何月份的报表",IF(OR($A487&lt;起始月份,$A487&gt;EOMONTH(起始月份,15)),"△不在本账期（"&amp;TEXT(起始月份,"yyyy-mm")&amp;" ~ "&amp;TEXT(EOMONTH(起始月份,15),"yyyy-mm")&amp;"）内，报表里看不到",IF(AND($H487&lt;&gt;"",$I487&lt;&gt;""),"※收入和支出不能同时填",IF(AND(N($H487)=0,N($I487)=0),IF(ISNUMBER(SEARCH("【待补】",$R487&amp;"")),"△源数据不全（源表缺金额），请补充","※收入和支出都没填"),IF($E487="","※没填收支类别，分类报表会漏掉这一笔",IF(ISNA(MATCH($E487,类别表,0)),"※收支类别不在【参数设置】的清单里",IF($K487="","△"&amp;$D487&amp;" 还没填汇率，去【月度汇率】补上就自动算了",IF(ISNUMBER(SEARCH("【待补】",$R487&amp;"")),"△源数据不全（源表缺摘要或用途），请补充",IF(AND($F487="内部转账",$Q487=""),"△内部转账建议在「往来单位」写上对方账户",IF($N487&lt;0,"△这一笔之后该账户余额成负数了，核一下",""))))))))))))</f>
        <v>△这一笔之后该账户余额成负数了，核一下</v>
      </c>
    </row>
    <row r="488" ht="33" spans="1:19">
      <c r="A488" s="114">
        <v>45936</v>
      </c>
      <c r="B488" s="115" t="s">
        <v>34</v>
      </c>
      <c r="C488" s="116" t="str">
        <f>IF($B488="","",IFERROR(INDEX(账户银行,MATCH($B488,账户名,0)),""))</f>
        <v>现金</v>
      </c>
      <c r="D488" s="116" t="str">
        <f>IF($B488="","",IFERROR(INDEX(账户币种,MATCH($B488,账户名,0)),""))</f>
        <v>UZS</v>
      </c>
      <c r="E488" s="117" t="s">
        <v>38</v>
      </c>
      <c r="F488" s="116" t="str">
        <f>IF($E488="","",IFERROR(INDEX(类别属性,MATCH($E488,类别表,0)),""))</f>
        <v>支出</v>
      </c>
      <c r="G488" s="118" t="s">
        <v>513</v>
      </c>
      <c r="H488" s="119"/>
      <c r="I488" s="119">
        <v>600000</v>
      </c>
      <c r="J488" s="120"/>
      <c r="K488" s="125">
        <f>IF(OR($A488="",$B488=""),"",IF($J488&lt;&gt;"",$J488,IF($D488=本位币,1,IFERROR(LOOKUP(2,1/((汇率月份&lt;=$A488)*(INDEX(记账汇率区,0,MATCH($D488,汇率币种头,0))&lt;&gt;"")),INDEX(记账汇率区,0,MATCH($D488,汇率币种头,0))),""))))</f>
        <v>1</v>
      </c>
      <c r="L488" s="123">
        <f t="shared" si="14"/>
        <v>-600000</v>
      </c>
      <c r="M488" s="123">
        <f t="shared" si="15"/>
        <v>-600000</v>
      </c>
      <c r="N488" s="123">
        <f>IF($B488="","",ROUND(SUMIF(账户名,$B488,账户期初)+SUMIFS($L$6:L488,$B$6:B488,$B488),2))</f>
        <v>-491559999.33</v>
      </c>
      <c r="O488" s="123">
        <f>IF($B488="","",IFERROR(ROUND(INDEX(账户期初本位,MATCH($B488,账户名,0))+SUMIFS($M$6:M488,$B$6:B488,$B488),2),""))</f>
        <v>-491559999.33</v>
      </c>
      <c r="P488" s="117" t="s">
        <v>26</v>
      </c>
      <c r="Q488" s="115"/>
      <c r="R488" s="115"/>
      <c r="S488" s="124" t="str">
        <f>IF($B488="","",IF(ISNA(MATCH($B488,账户名,0)),"※这个账户不在【参数设置】的账户档案里",IF($A488="","※没填日期，这一笔不会进任何月份的报表",IF(OR($A488&lt;起始月份,$A488&gt;EOMONTH(起始月份,15)),"△不在本账期（"&amp;TEXT(起始月份,"yyyy-mm")&amp;" ~ "&amp;TEXT(EOMONTH(起始月份,15),"yyyy-mm")&amp;"）内，报表里看不到",IF(AND($H488&lt;&gt;"",$I488&lt;&gt;""),"※收入和支出不能同时填",IF(AND(N($H488)=0,N($I488)=0),IF(ISNUMBER(SEARCH("【待补】",$R488&amp;"")),"△源数据不全（源表缺金额），请补充","※收入和支出都没填"),IF($E488="","※没填收支类别，分类报表会漏掉这一笔",IF(ISNA(MATCH($E488,类别表,0)),"※收支类别不在【参数设置】的清单里",IF($K488="","△"&amp;$D488&amp;" 还没填汇率，去【月度汇率】补上就自动算了",IF(ISNUMBER(SEARCH("【待补】",$R488&amp;"")),"△源数据不全（源表缺摘要或用途），请补充",IF(AND($F488="内部转账",$Q488=""),"△内部转账建议在「往来单位」写上对方账户",IF($N488&lt;0,"△这一笔之后该账户余额成负数了，核一下",""))))))))))))</f>
        <v>△这一笔之后该账户余额成负数了，核一下</v>
      </c>
    </row>
    <row r="489" ht="33" spans="1:19">
      <c r="A489" s="114">
        <v>45936</v>
      </c>
      <c r="B489" s="115" t="s">
        <v>34</v>
      </c>
      <c r="C489" s="116" t="str">
        <f>IF($B489="","",IFERROR(INDEX(账户银行,MATCH($B489,账户名,0)),""))</f>
        <v>现金</v>
      </c>
      <c r="D489" s="116" t="str">
        <f>IF($B489="","",IFERROR(INDEX(账户币种,MATCH($B489,账户名,0)),""))</f>
        <v>UZS</v>
      </c>
      <c r="E489" s="117" t="s">
        <v>38</v>
      </c>
      <c r="F489" s="116" t="str">
        <f>IF($E489="","",IFERROR(INDEX(类别属性,MATCH($E489,类别表,0)),""))</f>
        <v>支出</v>
      </c>
      <c r="G489" s="118" t="s">
        <v>514</v>
      </c>
      <c r="H489" s="119"/>
      <c r="I489" s="119">
        <v>220000</v>
      </c>
      <c r="J489" s="120"/>
      <c r="K489" s="125">
        <f>IF(OR($A489="",$B489=""),"",IF($J489&lt;&gt;"",$J489,IF($D489=本位币,1,IFERROR(LOOKUP(2,1/((汇率月份&lt;=$A489)*(INDEX(记账汇率区,0,MATCH($D489,汇率币种头,0))&lt;&gt;"")),INDEX(记账汇率区,0,MATCH($D489,汇率币种头,0))),""))))</f>
        <v>1</v>
      </c>
      <c r="L489" s="123">
        <f t="shared" si="14"/>
        <v>-220000</v>
      </c>
      <c r="M489" s="123">
        <f t="shared" si="15"/>
        <v>-220000</v>
      </c>
      <c r="N489" s="123">
        <f>IF($B489="","",ROUND(SUMIF(账户名,$B489,账户期初)+SUMIFS($L$6:L489,$B$6:B489,$B489),2))</f>
        <v>-491779999.33</v>
      </c>
      <c r="O489" s="123">
        <f>IF($B489="","",IFERROR(ROUND(INDEX(账户期初本位,MATCH($B489,账户名,0))+SUMIFS($M$6:M489,$B$6:B489,$B489),2),""))</f>
        <v>-491779999.33</v>
      </c>
      <c r="P489" s="117" t="s">
        <v>26</v>
      </c>
      <c r="Q489" s="115"/>
      <c r="R489" s="115"/>
      <c r="S489" s="124" t="str">
        <f>IF($B489="","",IF(ISNA(MATCH($B489,账户名,0)),"※这个账户不在【参数设置】的账户档案里",IF($A489="","※没填日期，这一笔不会进任何月份的报表",IF(OR($A489&lt;起始月份,$A489&gt;EOMONTH(起始月份,15)),"△不在本账期（"&amp;TEXT(起始月份,"yyyy-mm")&amp;" ~ "&amp;TEXT(EOMONTH(起始月份,15),"yyyy-mm")&amp;"）内，报表里看不到",IF(AND($H489&lt;&gt;"",$I489&lt;&gt;""),"※收入和支出不能同时填",IF(AND(N($H489)=0,N($I489)=0),IF(ISNUMBER(SEARCH("【待补】",$R489&amp;"")),"△源数据不全（源表缺金额），请补充","※收入和支出都没填"),IF($E489="","※没填收支类别，分类报表会漏掉这一笔",IF(ISNA(MATCH($E489,类别表,0)),"※收支类别不在【参数设置】的清单里",IF($K489="","△"&amp;$D489&amp;" 还没填汇率，去【月度汇率】补上就自动算了",IF(ISNUMBER(SEARCH("【待补】",$R489&amp;"")),"△源数据不全（源表缺摘要或用途），请补充",IF(AND($F489="内部转账",$Q489=""),"△内部转账建议在「往来单位」写上对方账户",IF($N489&lt;0,"△这一笔之后该账户余额成负数了，核一下",""))))))))))))</f>
        <v>△这一笔之后该账户余额成负数了，核一下</v>
      </c>
    </row>
    <row r="490" ht="33" spans="1:19">
      <c r="A490" s="114">
        <v>45936</v>
      </c>
      <c r="B490" s="115" t="s">
        <v>34</v>
      </c>
      <c r="C490" s="116" t="str">
        <f>IF($B490="","",IFERROR(INDEX(账户银行,MATCH($B490,账户名,0)),""))</f>
        <v>现金</v>
      </c>
      <c r="D490" s="116" t="str">
        <f>IF($B490="","",IFERROR(INDEX(账户币种,MATCH($B490,账户名,0)),""))</f>
        <v>UZS</v>
      </c>
      <c r="E490" s="117" t="s">
        <v>57</v>
      </c>
      <c r="F490" s="116" t="str">
        <f>IF($E490="","",IFERROR(INDEX(类别属性,MATCH($E490,类别表,0)),""))</f>
        <v>支出</v>
      </c>
      <c r="G490" s="118" t="s">
        <v>515</v>
      </c>
      <c r="H490" s="119"/>
      <c r="I490" s="119"/>
      <c r="J490" s="120"/>
      <c r="K490" s="125">
        <f>IF(OR($A490="",$B490=""),"",IF($J490&lt;&gt;"",$J490,IF($D490=本位币,1,IFERROR(LOOKUP(2,1/((汇率月份&lt;=$A490)*(INDEX(记账汇率区,0,MATCH($D490,汇率币种头,0))&lt;&gt;"")),INDEX(记账汇率区,0,MATCH($D490,汇率币种头,0))),""))))</f>
        <v>1</v>
      </c>
      <c r="L490" s="123" t="str">
        <f t="shared" si="14"/>
        <v/>
      </c>
      <c r="M490" s="123" t="str">
        <f t="shared" si="15"/>
        <v/>
      </c>
      <c r="N490" s="123">
        <f>IF($B490="","",ROUND(SUMIF(账户名,$B490,账户期初)+SUMIFS($L$6:L490,$B$6:B490,$B490),2))</f>
        <v>-491779999.33</v>
      </c>
      <c r="O490" s="123">
        <f>IF($B490="","",IFERROR(ROUND(INDEX(账户期初本位,MATCH($B490,账户名,0))+SUMIFS($M$6:M490,$B$6:B490,$B490),2),""))</f>
        <v>-491779999.33</v>
      </c>
      <c r="P490" s="117" t="s">
        <v>59</v>
      </c>
      <c r="Q490" s="115"/>
      <c r="R490" s="115" t="s">
        <v>119</v>
      </c>
      <c r="S490" s="124" t="str">
        <f>IF($B490="","",IF(ISNA(MATCH($B490,账户名,0)),"※这个账户不在【参数设置】的账户档案里",IF($A490="","※没填日期，这一笔不会进任何月份的报表",IF(OR($A490&lt;起始月份,$A490&gt;EOMONTH(起始月份,15)),"△不在本账期（"&amp;TEXT(起始月份,"yyyy-mm")&amp;" ~ "&amp;TEXT(EOMONTH(起始月份,15),"yyyy-mm")&amp;"）内，报表里看不到",IF(AND($H490&lt;&gt;"",$I490&lt;&gt;""),"※收入和支出不能同时填",IF(AND(N($H490)=0,N($I490)=0),IF(ISNUMBER(SEARCH("【待补】",$R490&amp;"")),"△源数据不全（源表缺金额），请补充","※收入和支出都没填"),IF($E490="","※没填收支类别，分类报表会漏掉这一笔",IF(ISNA(MATCH($E490,类别表,0)),"※收支类别不在【参数设置】的清单里",IF($K490="","△"&amp;$D490&amp;" 还没填汇率，去【月度汇率】补上就自动算了",IF(ISNUMBER(SEARCH("【待补】",$R490&amp;"")),"△源数据不全（源表缺摘要或用途），请补充",IF(AND($F490="内部转账",$Q490=""),"△内部转账建议在「往来单位」写上对方账户",IF($N490&lt;0,"△这一笔之后该账户余额成负数了，核一下",""))))))))))))</f>
        <v>△源数据不全（源表缺金额），请补充</v>
      </c>
    </row>
    <row r="491" ht="16.5" spans="1:19">
      <c r="A491" s="114">
        <v>45936</v>
      </c>
      <c r="B491" s="115" t="s">
        <v>34</v>
      </c>
      <c r="C491" s="116" t="str">
        <f>IF($B491="","",IFERROR(INDEX(账户银行,MATCH($B491,账户名,0)),""))</f>
        <v>现金</v>
      </c>
      <c r="D491" s="116" t="str">
        <f>IF($B491="","",IFERROR(INDEX(账户币种,MATCH($B491,账户名,0)),""))</f>
        <v>UZS</v>
      </c>
      <c r="E491" s="117" t="s">
        <v>95</v>
      </c>
      <c r="F491" s="116" t="str">
        <f>IF($E491="","",IFERROR(INDEX(类别属性,MATCH($E491,类别表,0)),""))</f>
        <v>支出</v>
      </c>
      <c r="G491" s="118" t="s">
        <v>516</v>
      </c>
      <c r="H491" s="119"/>
      <c r="I491" s="119">
        <v>200000</v>
      </c>
      <c r="J491" s="120"/>
      <c r="K491" s="125">
        <f>IF(OR($A491="",$B491=""),"",IF($J491&lt;&gt;"",$J491,IF($D491=本位币,1,IFERROR(LOOKUP(2,1/((汇率月份&lt;=$A491)*(INDEX(记账汇率区,0,MATCH($D491,汇率币种头,0))&lt;&gt;"")),INDEX(记账汇率区,0,MATCH($D491,汇率币种头,0))),""))))</f>
        <v>1</v>
      </c>
      <c r="L491" s="123">
        <f t="shared" si="14"/>
        <v>-200000</v>
      </c>
      <c r="M491" s="123">
        <f t="shared" si="15"/>
        <v>-200000</v>
      </c>
      <c r="N491" s="123">
        <f>IF($B491="","",ROUND(SUMIF(账户名,$B491,账户期初)+SUMIFS($L$6:L491,$B$6:B491,$B491),2))</f>
        <v>-491979999.33</v>
      </c>
      <c r="O491" s="123">
        <f>IF($B491="","",IFERROR(ROUND(INDEX(账户期初本位,MATCH($B491,账户名,0))+SUMIFS($M$6:M491,$B$6:B491,$B491),2),""))</f>
        <v>-491979999.33</v>
      </c>
      <c r="P491" s="117" t="s">
        <v>97</v>
      </c>
      <c r="Q491" s="115"/>
      <c r="R491" s="115"/>
      <c r="S491" s="124" t="str">
        <f>IF($B491="","",IF(ISNA(MATCH($B491,账户名,0)),"※这个账户不在【参数设置】的账户档案里",IF($A491="","※没填日期，这一笔不会进任何月份的报表",IF(OR($A491&lt;起始月份,$A491&gt;EOMONTH(起始月份,15)),"△不在本账期（"&amp;TEXT(起始月份,"yyyy-mm")&amp;" ~ "&amp;TEXT(EOMONTH(起始月份,15),"yyyy-mm")&amp;"）内，报表里看不到",IF(AND($H491&lt;&gt;"",$I491&lt;&gt;""),"※收入和支出不能同时填",IF(AND(N($H491)=0,N($I491)=0),IF(ISNUMBER(SEARCH("【待补】",$R491&amp;"")),"△源数据不全（源表缺金额），请补充","※收入和支出都没填"),IF($E491="","※没填收支类别，分类报表会漏掉这一笔",IF(ISNA(MATCH($E491,类别表,0)),"※收支类别不在【参数设置】的清单里",IF($K491="","△"&amp;$D491&amp;" 还没填汇率，去【月度汇率】补上就自动算了",IF(ISNUMBER(SEARCH("【待补】",$R491&amp;"")),"△源数据不全（源表缺摘要或用途），请补充",IF(AND($F491="内部转账",$Q491=""),"△内部转账建议在「往来单位」写上对方账户",IF($N491&lt;0,"△这一笔之后该账户余额成负数了，核一下",""))))))))))))</f>
        <v>△这一笔之后该账户余额成负数了，核一下</v>
      </c>
    </row>
    <row r="492" ht="33" spans="1:19">
      <c r="A492" s="114">
        <v>45936</v>
      </c>
      <c r="B492" s="115" t="s">
        <v>34</v>
      </c>
      <c r="C492" s="116" t="str">
        <f>IF($B492="","",IFERROR(INDEX(账户银行,MATCH($B492,账户名,0)),""))</f>
        <v>现金</v>
      </c>
      <c r="D492" s="116" t="str">
        <f>IF($B492="","",IFERROR(INDEX(账户币种,MATCH($B492,账户名,0)),""))</f>
        <v>UZS</v>
      </c>
      <c r="E492" s="117" t="s">
        <v>114</v>
      </c>
      <c r="F492" s="116" t="str">
        <f>IF($E492="","",IFERROR(INDEX(类别属性,MATCH($E492,类别表,0)),""))</f>
        <v>支出</v>
      </c>
      <c r="G492" s="118" t="s">
        <v>517</v>
      </c>
      <c r="H492" s="119"/>
      <c r="I492" s="119">
        <v>1000000</v>
      </c>
      <c r="J492" s="120"/>
      <c r="K492" s="125">
        <f>IF(OR($A492="",$B492=""),"",IF($J492&lt;&gt;"",$J492,IF($D492=本位币,1,IFERROR(LOOKUP(2,1/((汇率月份&lt;=$A492)*(INDEX(记账汇率区,0,MATCH($D492,汇率币种头,0))&lt;&gt;"")),INDEX(记账汇率区,0,MATCH($D492,汇率币种头,0))),""))))</f>
        <v>1</v>
      </c>
      <c r="L492" s="123">
        <f t="shared" si="14"/>
        <v>-1000000</v>
      </c>
      <c r="M492" s="123">
        <f t="shared" si="15"/>
        <v>-1000000</v>
      </c>
      <c r="N492" s="123">
        <f>IF($B492="","",ROUND(SUMIF(账户名,$B492,账户期初)+SUMIFS($L$6:L492,$B$6:B492,$B492),2))</f>
        <v>-492979999.33</v>
      </c>
      <c r="O492" s="123">
        <f>IF($B492="","",IFERROR(ROUND(INDEX(账户期初本位,MATCH($B492,账户名,0))+SUMIFS($M$6:M492,$B$6:B492,$B492),2),""))</f>
        <v>-492979999.33</v>
      </c>
      <c r="P492" s="117" t="s">
        <v>76</v>
      </c>
      <c r="Q492" s="115" t="s">
        <v>206</v>
      </c>
      <c r="R492" s="115"/>
      <c r="S492" s="124" t="str">
        <f>IF($B492="","",IF(ISNA(MATCH($B492,账户名,0)),"※这个账户不在【参数设置】的账户档案里",IF($A492="","※没填日期，这一笔不会进任何月份的报表",IF(OR($A492&lt;起始月份,$A492&gt;EOMONTH(起始月份,15)),"△不在本账期（"&amp;TEXT(起始月份,"yyyy-mm")&amp;" ~ "&amp;TEXT(EOMONTH(起始月份,15),"yyyy-mm")&amp;"）内，报表里看不到",IF(AND($H492&lt;&gt;"",$I492&lt;&gt;""),"※收入和支出不能同时填",IF(AND(N($H492)=0,N($I492)=0),IF(ISNUMBER(SEARCH("【待补】",$R492&amp;"")),"△源数据不全（源表缺金额），请补充","※收入和支出都没填"),IF($E492="","※没填收支类别，分类报表会漏掉这一笔",IF(ISNA(MATCH($E492,类别表,0)),"※收支类别不在【参数设置】的清单里",IF($K492="","△"&amp;$D492&amp;" 还没填汇率，去【月度汇率】补上就自动算了",IF(ISNUMBER(SEARCH("【待补】",$R492&amp;"")),"△源数据不全（源表缺摘要或用途），请补充",IF(AND($F492="内部转账",$Q492=""),"△内部转账建议在「往来单位」写上对方账户",IF($N492&lt;0,"△这一笔之后该账户余额成负数了，核一下",""))))))))))))</f>
        <v>△这一笔之后该账户余额成负数了，核一下</v>
      </c>
    </row>
    <row r="493" ht="66" spans="1:19">
      <c r="A493" s="114">
        <v>45937</v>
      </c>
      <c r="B493" s="115" t="s">
        <v>72</v>
      </c>
      <c r="C493" s="116" t="str">
        <f>IF($B493="","",IFERROR(INDEX(账户银行,MATCH($B493,账户名,0)),""))</f>
        <v>NBU银行</v>
      </c>
      <c r="D493" s="116" t="str">
        <f>IF($B493="","",IFERROR(INDEX(账户币种,MATCH($B493,账户名,0)),""))</f>
        <v>UZS</v>
      </c>
      <c r="E493" s="117" t="s">
        <v>21</v>
      </c>
      <c r="F493" s="116" t="str">
        <f>IF($E493="","",IFERROR(INDEX(类别属性,MATCH($E493,类别表,0)),""))</f>
        <v>支出</v>
      </c>
      <c r="G493" s="118" t="s">
        <v>518</v>
      </c>
      <c r="H493" s="119"/>
      <c r="I493" s="119">
        <v>1805440</v>
      </c>
      <c r="J493" s="120"/>
      <c r="K493" s="125">
        <f>IF(OR($A493="",$B493=""),"",IF($J493&lt;&gt;"",$J493,IF($D493=本位币,1,IFERROR(LOOKUP(2,1/((汇率月份&lt;=$A493)*(INDEX(记账汇率区,0,MATCH($D493,汇率币种头,0))&lt;&gt;"")),INDEX(记账汇率区,0,MATCH($D493,汇率币种头,0))),""))))</f>
        <v>1</v>
      </c>
      <c r="L493" s="123">
        <f t="shared" si="14"/>
        <v>-1805440</v>
      </c>
      <c r="M493" s="123">
        <f t="shared" si="15"/>
        <v>-1805440</v>
      </c>
      <c r="N493" s="123">
        <f>IF($B493="","",ROUND(SUMIF(账户名,$B493,账户期初)+SUMIFS($L$6:L493,$B$6:B493,$B493),2))</f>
        <v>58228967.87</v>
      </c>
      <c r="O493" s="123">
        <f>IF($B493="","",IFERROR(ROUND(INDEX(账户期初本位,MATCH($B493,账户名,0))+SUMIFS($M$6:M493,$B$6:B493,$B493),2),""))</f>
        <v>58228967.87</v>
      </c>
      <c r="P493" s="117" t="s">
        <v>23</v>
      </c>
      <c r="Q493" s="115"/>
      <c r="R493" s="115"/>
      <c r="S493" s="124" t="str">
        <f>IF($B493="","",IF(ISNA(MATCH($B493,账户名,0)),"※这个账户不在【参数设置】的账户档案里",IF($A493="","※没填日期，这一笔不会进任何月份的报表",IF(OR($A493&lt;起始月份,$A493&gt;EOMONTH(起始月份,15)),"△不在本账期（"&amp;TEXT(起始月份,"yyyy-mm")&amp;" ~ "&amp;TEXT(EOMONTH(起始月份,15),"yyyy-mm")&amp;"）内，报表里看不到",IF(AND($H493&lt;&gt;"",$I493&lt;&gt;""),"※收入和支出不能同时填",IF(AND(N($H493)=0,N($I493)=0),IF(ISNUMBER(SEARCH("【待补】",$R493&amp;"")),"△源数据不全（源表缺金额），请补充","※收入和支出都没填"),IF($E493="","※没填收支类别，分类报表会漏掉这一笔",IF(ISNA(MATCH($E493,类别表,0)),"※收支类别不在【参数设置】的清单里",IF($K493="","△"&amp;$D493&amp;" 还没填汇率，去【月度汇率】补上就自动算了",IF(ISNUMBER(SEARCH("【待补】",$R493&amp;"")),"△源数据不全（源表缺摘要或用途），请补充",IF(AND($F493="内部转账",$Q493=""),"△内部转账建议在「往来单位」写上对方账户",IF($N493&lt;0,"△这一笔之后该账户余额成负数了，核一下",""))))))))))))</f>
        <v/>
      </c>
    </row>
    <row r="494" ht="66" spans="1:19">
      <c r="A494" s="114">
        <v>45937</v>
      </c>
      <c r="B494" s="115" t="s">
        <v>72</v>
      </c>
      <c r="C494" s="116" t="str">
        <f>IF($B494="","",IFERROR(INDEX(账户银行,MATCH($B494,账户名,0)),""))</f>
        <v>NBU银行</v>
      </c>
      <c r="D494" s="116" t="str">
        <f>IF($B494="","",IFERROR(INDEX(账户币种,MATCH($B494,账户名,0)),""))</f>
        <v>UZS</v>
      </c>
      <c r="E494" s="117" t="s">
        <v>21</v>
      </c>
      <c r="F494" s="116" t="str">
        <f>IF($E494="","",IFERROR(INDEX(类别属性,MATCH($E494,类别表,0)),""))</f>
        <v>支出</v>
      </c>
      <c r="G494" s="118" t="s">
        <v>518</v>
      </c>
      <c r="H494" s="119"/>
      <c r="I494" s="119">
        <v>1610560</v>
      </c>
      <c r="J494" s="120"/>
      <c r="K494" s="125">
        <f>IF(OR($A494="",$B494=""),"",IF($J494&lt;&gt;"",$J494,IF($D494=本位币,1,IFERROR(LOOKUP(2,1/((汇率月份&lt;=$A494)*(INDEX(记账汇率区,0,MATCH($D494,汇率币种头,0))&lt;&gt;"")),INDEX(记账汇率区,0,MATCH($D494,汇率币种头,0))),""))))</f>
        <v>1</v>
      </c>
      <c r="L494" s="123">
        <f t="shared" si="14"/>
        <v>-1610560</v>
      </c>
      <c r="M494" s="123">
        <f t="shared" si="15"/>
        <v>-1610560</v>
      </c>
      <c r="N494" s="123">
        <f>IF($B494="","",ROUND(SUMIF(账户名,$B494,账户期初)+SUMIFS($L$6:L494,$B$6:B494,$B494),2))</f>
        <v>56618407.87</v>
      </c>
      <c r="O494" s="123">
        <f>IF($B494="","",IFERROR(ROUND(INDEX(账户期初本位,MATCH($B494,账户名,0))+SUMIFS($M$6:M494,$B$6:B494,$B494),2),""))</f>
        <v>56618407.87</v>
      </c>
      <c r="P494" s="117" t="s">
        <v>23</v>
      </c>
      <c r="Q494" s="115"/>
      <c r="R494" s="115"/>
      <c r="S494" s="124" t="str">
        <f>IF($B494="","",IF(ISNA(MATCH($B494,账户名,0)),"※这个账户不在【参数设置】的账户档案里",IF($A494="","※没填日期，这一笔不会进任何月份的报表",IF(OR($A494&lt;起始月份,$A494&gt;EOMONTH(起始月份,15)),"△不在本账期（"&amp;TEXT(起始月份,"yyyy-mm")&amp;" ~ "&amp;TEXT(EOMONTH(起始月份,15),"yyyy-mm")&amp;"）内，报表里看不到",IF(AND($H494&lt;&gt;"",$I494&lt;&gt;""),"※收入和支出不能同时填",IF(AND(N($H494)=0,N($I494)=0),IF(ISNUMBER(SEARCH("【待补】",$R494&amp;"")),"△源数据不全（源表缺金额），请补充","※收入和支出都没填"),IF($E494="","※没填收支类别，分类报表会漏掉这一笔",IF(ISNA(MATCH($E494,类别表,0)),"※收支类别不在【参数设置】的清单里",IF($K494="","△"&amp;$D494&amp;" 还没填汇率，去【月度汇率】补上就自动算了",IF(ISNUMBER(SEARCH("【待补】",$R494&amp;"")),"△源数据不全（源表缺摘要或用途），请补充",IF(AND($F494="内部转账",$Q494=""),"△内部转账建议在「往来单位」写上对方账户",IF($N494&lt;0,"△这一笔之后该账户余额成负数了，核一下",""))))))))))))</f>
        <v/>
      </c>
    </row>
    <row r="495" ht="66" spans="1:19">
      <c r="A495" s="114">
        <v>45937</v>
      </c>
      <c r="B495" s="115" t="s">
        <v>72</v>
      </c>
      <c r="C495" s="116" t="str">
        <f>IF($B495="","",IFERROR(INDEX(账户银行,MATCH($B495,账户名,0)),""))</f>
        <v>NBU银行</v>
      </c>
      <c r="D495" s="116" t="str">
        <f>IF($B495="","",IFERROR(INDEX(账户币种,MATCH($B495,账户名,0)),""))</f>
        <v>UZS</v>
      </c>
      <c r="E495" s="117" t="s">
        <v>21</v>
      </c>
      <c r="F495" s="116" t="str">
        <f>IF($E495="","",IFERROR(INDEX(类别属性,MATCH($E495,类别表,0)),""))</f>
        <v>支出</v>
      </c>
      <c r="G495" s="118" t="s">
        <v>518</v>
      </c>
      <c r="H495" s="119"/>
      <c r="I495" s="119">
        <v>1805440</v>
      </c>
      <c r="J495" s="120"/>
      <c r="K495" s="125">
        <f>IF(OR($A495="",$B495=""),"",IF($J495&lt;&gt;"",$J495,IF($D495=本位币,1,IFERROR(LOOKUP(2,1/((汇率月份&lt;=$A495)*(INDEX(记账汇率区,0,MATCH($D495,汇率币种头,0))&lt;&gt;"")),INDEX(记账汇率区,0,MATCH($D495,汇率币种头,0))),""))))</f>
        <v>1</v>
      </c>
      <c r="L495" s="123">
        <f t="shared" si="14"/>
        <v>-1805440</v>
      </c>
      <c r="M495" s="123">
        <f t="shared" si="15"/>
        <v>-1805440</v>
      </c>
      <c r="N495" s="123">
        <f>IF($B495="","",ROUND(SUMIF(账户名,$B495,账户期初)+SUMIFS($L$6:L495,$B$6:B495,$B495),2))</f>
        <v>54812967.87</v>
      </c>
      <c r="O495" s="123">
        <f>IF($B495="","",IFERROR(ROUND(INDEX(账户期初本位,MATCH($B495,账户名,0))+SUMIFS($M$6:M495,$B$6:B495,$B495),2),""))</f>
        <v>54812967.87</v>
      </c>
      <c r="P495" s="117" t="s">
        <v>23</v>
      </c>
      <c r="Q495" s="115"/>
      <c r="R495" s="115"/>
      <c r="S495" s="124" t="str">
        <f>IF($B495="","",IF(ISNA(MATCH($B495,账户名,0)),"※这个账户不在【参数设置】的账户档案里",IF($A495="","※没填日期，这一笔不会进任何月份的报表",IF(OR($A495&lt;起始月份,$A495&gt;EOMONTH(起始月份,15)),"△不在本账期（"&amp;TEXT(起始月份,"yyyy-mm")&amp;" ~ "&amp;TEXT(EOMONTH(起始月份,15),"yyyy-mm")&amp;"）内，报表里看不到",IF(AND($H495&lt;&gt;"",$I495&lt;&gt;""),"※收入和支出不能同时填",IF(AND(N($H495)=0,N($I495)=0),IF(ISNUMBER(SEARCH("【待补】",$R495&amp;"")),"△源数据不全（源表缺金额），请补充","※收入和支出都没填"),IF($E495="","※没填收支类别，分类报表会漏掉这一笔",IF(ISNA(MATCH($E495,类别表,0)),"※收支类别不在【参数设置】的清单里",IF($K495="","△"&amp;$D495&amp;" 还没填汇率，去【月度汇率】补上就自动算了",IF(ISNUMBER(SEARCH("【待补】",$R495&amp;"")),"△源数据不全（源表缺摘要或用途），请补充",IF(AND($F495="内部转账",$Q495=""),"△内部转账建议在「往来单位」写上对方账户",IF($N495&lt;0,"△这一笔之后该账户余额成负数了，核一下",""))))))))))))</f>
        <v/>
      </c>
    </row>
    <row r="496" ht="66" spans="1:19">
      <c r="A496" s="114">
        <v>45937</v>
      </c>
      <c r="B496" s="115" t="s">
        <v>72</v>
      </c>
      <c r="C496" s="116" t="str">
        <f>IF($B496="","",IFERROR(INDEX(账户银行,MATCH($B496,账户名,0)),""))</f>
        <v>NBU银行</v>
      </c>
      <c r="D496" s="116" t="str">
        <f>IF($B496="","",IFERROR(INDEX(账户币种,MATCH($B496,账户名,0)),""))</f>
        <v>UZS</v>
      </c>
      <c r="E496" s="117" t="s">
        <v>21</v>
      </c>
      <c r="F496" s="116" t="str">
        <f>IF($E496="","",IFERROR(INDEX(类别属性,MATCH($E496,类别表,0)),""))</f>
        <v>支出</v>
      </c>
      <c r="G496" s="118" t="s">
        <v>518</v>
      </c>
      <c r="H496" s="119"/>
      <c r="I496" s="119">
        <v>2000000</v>
      </c>
      <c r="J496" s="120"/>
      <c r="K496" s="125">
        <f>IF(OR($A496="",$B496=""),"",IF($J496&lt;&gt;"",$J496,IF($D496=本位币,1,IFERROR(LOOKUP(2,1/((汇率月份&lt;=$A496)*(INDEX(记账汇率区,0,MATCH($D496,汇率币种头,0))&lt;&gt;"")),INDEX(记账汇率区,0,MATCH($D496,汇率币种头,0))),""))))</f>
        <v>1</v>
      </c>
      <c r="L496" s="123">
        <f t="shared" si="14"/>
        <v>-2000000</v>
      </c>
      <c r="M496" s="123">
        <f t="shared" si="15"/>
        <v>-2000000</v>
      </c>
      <c r="N496" s="123">
        <f>IF($B496="","",ROUND(SUMIF(账户名,$B496,账户期初)+SUMIFS($L$6:L496,$B$6:B496,$B496),2))</f>
        <v>52812967.87</v>
      </c>
      <c r="O496" s="123">
        <f>IF($B496="","",IFERROR(ROUND(INDEX(账户期初本位,MATCH($B496,账户名,0))+SUMIFS($M$6:M496,$B$6:B496,$B496),2),""))</f>
        <v>52812967.87</v>
      </c>
      <c r="P496" s="117" t="s">
        <v>23</v>
      </c>
      <c r="Q496" s="115"/>
      <c r="R496" s="115"/>
      <c r="S496" s="124" t="str">
        <f>IF($B496="","",IF(ISNA(MATCH($B496,账户名,0)),"※这个账户不在【参数设置】的账户档案里",IF($A496="","※没填日期，这一笔不会进任何月份的报表",IF(OR($A496&lt;起始月份,$A496&gt;EOMONTH(起始月份,15)),"△不在本账期（"&amp;TEXT(起始月份,"yyyy-mm")&amp;" ~ "&amp;TEXT(EOMONTH(起始月份,15),"yyyy-mm")&amp;"）内，报表里看不到",IF(AND($H496&lt;&gt;"",$I496&lt;&gt;""),"※收入和支出不能同时填",IF(AND(N($H496)=0,N($I496)=0),IF(ISNUMBER(SEARCH("【待补】",$R496&amp;"")),"△源数据不全（源表缺金额），请补充","※收入和支出都没填"),IF($E496="","※没填收支类别，分类报表会漏掉这一笔",IF(ISNA(MATCH($E496,类别表,0)),"※收支类别不在【参数设置】的清单里",IF($K496="","△"&amp;$D496&amp;" 还没填汇率，去【月度汇率】补上就自动算了",IF(ISNUMBER(SEARCH("【待补】",$R496&amp;"")),"△源数据不全（源表缺摘要或用途），请补充",IF(AND($F496="内部转账",$Q496=""),"△内部转账建议在「往来单位」写上对方账户",IF($N496&lt;0,"△这一笔之后该账户余额成负数了，核一下",""))))))))))))</f>
        <v/>
      </c>
    </row>
    <row r="497" ht="66" spans="1:19">
      <c r="A497" s="114">
        <v>45937</v>
      </c>
      <c r="B497" s="115" t="s">
        <v>72</v>
      </c>
      <c r="C497" s="116" t="str">
        <f>IF($B497="","",IFERROR(INDEX(账户银行,MATCH($B497,账户名,0)),""))</f>
        <v>NBU银行</v>
      </c>
      <c r="D497" s="116" t="str">
        <f>IF($B497="","",IFERROR(INDEX(账户币种,MATCH($B497,账户名,0)),""))</f>
        <v>UZS</v>
      </c>
      <c r="E497" s="117" t="s">
        <v>60</v>
      </c>
      <c r="F497" s="116" t="str">
        <f>IF($E497="","",IFERROR(INDEX(类别属性,MATCH($E497,类别表,0)),""))</f>
        <v>支出</v>
      </c>
      <c r="G497" s="118" t="s">
        <v>519</v>
      </c>
      <c r="H497" s="119"/>
      <c r="I497" s="119">
        <v>10000</v>
      </c>
      <c r="J497" s="120"/>
      <c r="K497" s="125">
        <f>IF(OR($A497="",$B497=""),"",IF($J497&lt;&gt;"",$J497,IF($D497=本位币,1,IFERROR(LOOKUP(2,1/((汇率月份&lt;=$A497)*(INDEX(记账汇率区,0,MATCH($D497,汇率币种头,0))&lt;&gt;"")),INDEX(记账汇率区,0,MATCH($D497,汇率币种头,0))),""))))</f>
        <v>1</v>
      </c>
      <c r="L497" s="123">
        <f t="shared" si="14"/>
        <v>-10000</v>
      </c>
      <c r="M497" s="123">
        <f t="shared" si="15"/>
        <v>-10000</v>
      </c>
      <c r="N497" s="123">
        <f>IF($B497="","",ROUND(SUMIF(账户名,$B497,账户期初)+SUMIFS($L$6:L497,$B$6:B497,$B497),2))</f>
        <v>52802967.87</v>
      </c>
      <c r="O497" s="123">
        <f>IF($B497="","",IFERROR(ROUND(INDEX(账户期初本位,MATCH($B497,账户名,0))+SUMIFS($M$6:M497,$B$6:B497,$B497),2),""))</f>
        <v>52802967.87</v>
      </c>
      <c r="P497" s="117" t="s">
        <v>43</v>
      </c>
      <c r="Q497" s="115"/>
      <c r="R497" s="115"/>
      <c r="S497" s="124" t="str">
        <f>IF($B497="","",IF(ISNA(MATCH($B497,账户名,0)),"※这个账户不在【参数设置】的账户档案里",IF($A497="","※没填日期，这一笔不会进任何月份的报表",IF(OR($A497&lt;起始月份,$A497&gt;EOMONTH(起始月份,15)),"△不在本账期（"&amp;TEXT(起始月份,"yyyy-mm")&amp;" ~ "&amp;TEXT(EOMONTH(起始月份,15),"yyyy-mm")&amp;"）内，报表里看不到",IF(AND($H497&lt;&gt;"",$I497&lt;&gt;""),"※收入和支出不能同时填",IF(AND(N($H497)=0,N($I497)=0),IF(ISNUMBER(SEARCH("【待补】",$R497&amp;"")),"△源数据不全（源表缺金额），请补充","※收入和支出都没填"),IF($E497="","※没填收支类别，分类报表会漏掉这一笔",IF(ISNA(MATCH($E497,类别表,0)),"※收支类别不在【参数设置】的清单里",IF($K497="","△"&amp;$D497&amp;" 还没填汇率，去【月度汇率】补上就自动算了",IF(ISNUMBER(SEARCH("【待补】",$R497&amp;"")),"△源数据不全（源表缺摘要或用途），请补充",IF(AND($F497="内部转账",$Q497=""),"△内部转账建议在「往来单位」写上对方账户",IF($N497&lt;0,"△这一笔之后该账户余额成负数了，核一下",""))))))))))))</f>
        <v/>
      </c>
    </row>
    <row r="498" ht="66" spans="1:19">
      <c r="A498" s="114">
        <v>45937</v>
      </c>
      <c r="B498" s="115" t="s">
        <v>72</v>
      </c>
      <c r="C498" s="116" t="str">
        <f>IF($B498="","",IFERROR(INDEX(账户银行,MATCH($B498,账户名,0)),""))</f>
        <v>NBU银行</v>
      </c>
      <c r="D498" s="116" t="str">
        <f>IF($B498="","",IFERROR(INDEX(账户币种,MATCH($B498,账户名,0)),""))</f>
        <v>UZS</v>
      </c>
      <c r="E498" s="117" t="s">
        <v>60</v>
      </c>
      <c r="F498" s="116" t="str">
        <f>IF($E498="","",IFERROR(INDEX(类别属性,MATCH($E498,类别表,0)),""))</f>
        <v>支出</v>
      </c>
      <c r="G498" s="118" t="s">
        <v>520</v>
      </c>
      <c r="H498" s="119"/>
      <c r="I498" s="119">
        <v>8052.8</v>
      </c>
      <c r="J498" s="120"/>
      <c r="K498" s="125">
        <f>IF(OR($A498="",$B498=""),"",IF($J498&lt;&gt;"",$J498,IF($D498=本位币,1,IFERROR(LOOKUP(2,1/((汇率月份&lt;=$A498)*(INDEX(记账汇率区,0,MATCH($D498,汇率币种头,0))&lt;&gt;"")),INDEX(记账汇率区,0,MATCH($D498,汇率币种头,0))),""))))</f>
        <v>1</v>
      </c>
      <c r="L498" s="123">
        <f t="shared" si="14"/>
        <v>-8052.8</v>
      </c>
      <c r="M498" s="123">
        <f t="shared" si="15"/>
        <v>-8052.8</v>
      </c>
      <c r="N498" s="123">
        <f>IF($B498="","",ROUND(SUMIF(账户名,$B498,账户期初)+SUMIFS($L$6:L498,$B$6:B498,$B498),2))</f>
        <v>52794915.07</v>
      </c>
      <c r="O498" s="123">
        <f>IF($B498="","",IFERROR(ROUND(INDEX(账户期初本位,MATCH($B498,账户名,0))+SUMIFS($M$6:M498,$B$6:B498,$B498),2),""))</f>
        <v>52794915.07</v>
      </c>
      <c r="P498" s="117" t="s">
        <v>43</v>
      </c>
      <c r="Q498" s="115"/>
      <c r="R498" s="115"/>
      <c r="S498" s="124" t="str">
        <f>IF($B498="","",IF(ISNA(MATCH($B498,账户名,0)),"※这个账户不在【参数设置】的账户档案里",IF($A498="","※没填日期，这一笔不会进任何月份的报表",IF(OR($A498&lt;起始月份,$A498&gt;EOMONTH(起始月份,15)),"△不在本账期（"&amp;TEXT(起始月份,"yyyy-mm")&amp;" ~ "&amp;TEXT(EOMONTH(起始月份,15),"yyyy-mm")&amp;"）内，报表里看不到",IF(AND($H498&lt;&gt;"",$I498&lt;&gt;""),"※收入和支出不能同时填",IF(AND(N($H498)=0,N($I498)=0),IF(ISNUMBER(SEARCH("【待补】",$R498&amp;"")),"△源数据不全（源表缺金额），请补充","※收入和支出都没填"),IF($E498="","※没填收支类别，分类报表会漏掉这一笔",IF(ISNA(MATCH($E498,类别表,0)),"※收支类别不在【参数设置】的清单里",IF($K498="","△"&amp;$D498&amp;" 还没填汇率，去【月度汇率】补上就自动算了",IF(ISNUMBER(SEARCH("【待补】",$R498&amp;"")),"△源数据不全（源表缺摘要或用途），请补充",IF(AND($F498="内部转账",$Q498=""),"△内部转账建议在「往来单位」写上对方账户",IF($N498&lt;0,"△这一笔之后该账户余额成负数了，核一下",""))))))))))))</f>
        <v/>
      </c>
    </row>
    <row r="499" ht="66" spans="1:19">
      <c r="A499" s="114">
        <v>45937</v>
      </c>
      <c r="B499" s="115" t="s">
        <v>72</v>
      </c>
      <c r="C499" s="116" t="str">
        <f>IF($B499="","",IFERROR(INDEX(账户银行,MATCH($B499,账户名,0)),""))</f>
        <v>NBU银行</v>
      </c>
      <c r="D499" s="116" t="str">
        <f>IF($B499="","",IFERROR(INDEX(账户币种,MATCH($B499,账户名,0)),""))</f>
        <v>UZS</v>
      </c>
      <c r="E499" s="117" t="s">
        <v>60</v>
      </c>
      <c r="F499" s="116" t="str">
        <f>IF($E499="","",IFERROR(INDEX(类别属性,MATCH($E499,类别表,0)),""))</f>
        <v>支出</v>
      </c>
      <c r="G499" s="118" t="s">
        <v>521</v>
      </c>
      <c r="H499" s="119"/>
      <c r="I499" s="119">
        <v>9027.2</v>
      </c>
      <c r="J499" s="120"/>
      <c r="K499" s="125">
        <f>IF(OR($A499="",$B499=""),"",IF($J499&lt;&gt;"",$J499,IF($D499=本位币,1,IFERROR(LOOKUP(2,1/((汇率月份&lt;=$A499)*(INDEX(记账汇率区,0,MATCH($D499,汇率币种头,0))&lt;&gt;"")),INDEX(记账汇率区,0,MATCH($D499,汇率币种头,0))),""))))</f>
        <v>1</v>
      </c>
      <c r="L499" s="123">
        <f t="shared" si="14"/>
        <v>-9027.2</v>
      </c>
      <c r="M499" s="123">
        <f t="shared" si="15"/>
        <v>-9027.2</v>
      </c>
      <c r="N499" s="123">
        <f>IF($B499="","",ROUND(SUMIF(账户名,$B499,账户期初)+SUMIFS($L$6:L499,$B$6:B499,$B499),2))</f>
        <v>52785887.87</v>
      </c>
      <c r="O499" s="123">
        <f>IF($B499="","",IFERROR(ROUND(INDEX(账户期初本位,MATCH($B499,账户名,0))+SUMIFS($M$6:M499,$B$6:B499,$B499),2),""))</f>
        <v>52785887.87</v>
      </c>
      <c r="P499" s="117" t="s">
        <v>43</v>
      </c>
      <c r="Q499" s="115"/>
      <c r="R499" s="115"/>
      <c r="S499" s="124" t="str">
        <f>IF($B499="","",IF(ISNA(MATCH($B499,账户名,0)),"※这个账户不在【参数设置】的账户档案里",IF($A499="","※没填日期，这一笔不会进任何月份的报表",IF(OR($A499&lt;起始月份,$A499&gt;EOMONTH(起始月份,15)),"△不在本账期（"&amp;TEXT(起始月份,"yyyy-mm")&amp;" ~ "&amp;TEXT(EOMONTH(起始月份,15),"yyyy-mm")&amp;"）内，报表里看不到",IF(AND($H499&lt;&gt;"",$I499&lt;&gt;""),"※收入和支出不能同时填",IF(AND(N($H499)=0,N($I499)=0),IF(ISNUMBER(SEARCH("【待补】",$R499&amp;"")),"△源数据不全（源表缺金额），请补充","※收入和支出都没填"),IF($E499="","※没填收支类别，分类报表会漏掉这一笔",IF(ISNA(MATCH($E499,类别表,0)),"※收支类别不在【参数设置】的清单里",IF($K499="","△"&amp;$D499&amp;" 还没填汇率，去【月度汇率】补上就自动算了",IF(ISNUMBER(SEARCH("【待补】",$R499&amp;"")),"△源数据不全（源表缺摘要或用途），请补充",IF(AND($F499="内部转账",$Q499=""),"△内部转账建议在「往来单位」写上对方账户",IF($N499&lt;0,"△这一笔之后该账户余额成负数了，核一下",""))))))))))))</f>
        <v/>
      </c>
    </row>
    <row r="500" ht="66" spans="1:19">
      <c r="A500" s="114">
        <v>45937</v>
      </c>
      <c r="B500" s="115" t="s">
        <v>72</v>
      </c>
      <c r="C500" s="116" t="str">
        <f>IF($B500="","",IFERROR(INDEX(账户银行,MATCH($B500,账户名,0)),""))</f>
        <v>NBU银行</v>
      </c>
      <c r="D500" s="116" t="str">
        <f>IF($B500="","",IFERROR(INDEX(账户币种,MATCH($B500,账户名,0)),""))</f>
        <v>UZS</v>
      </c>
      <c r="E500" s="117" t="s">
        <v>60</v>
      </c>
      <c r="F500" s="116" t="str">
        <f>IF($E500="","",IFERROR(INDEX(类别属性,MATCH($E500,类别表,0)),""))</f>
        <v>支出</v>
      </c>
      <c r="G500" s="118" t="s">
        <v>521</v>
      </c>
      <c r="H500" s="119"/>
      <c r="I500" s="119">
        <v>9027.2</v>
      </c>
      <c r="J500" s="120"/>
      <c r="K500" s="125">
        <f>IF(OR($A500="",$B500=""),"",IF($J500&lt;&gt;"",$J500,IF($D500=本位币,1,IFERROR(LOOKUP(2,1/((汇率月份&lt;=$A500)*(INDEX(记账汇率区,0,MATCH($D500,汇率币种头,0))&lt;&gt;"")),INDEX(记账汇率区,0,MATCH($D500,汇率币种头,0))),""))))</f>
        <v>1</v>
      </c>
      <c r="L500" s="123">
        <f t="shared" si="14"/>
        <v>-9027.2</v>
      </c>
      <c r="M500" s="123">
        <f t="shared" si="15"/>
        <v>-9027.2</v>
      </c>
      <c r="N500" s="123">
        <f>IF($B500="","",ROUND(SUMIF(账户名,$B500,账户期初)+SUMIFS($L$6:L500,$B$6:B500,$B500),2))</f>
        <v>52776860.67</v>
      </c>
      <c r="O500" s="123">
        <f>IF($B500="","",IFERROR(ROUND(INDEX(账户期初本位,MATCH($B500,账户名,0))+SUMIFS($M$6:M500,$B$6:B500,$B500),2),""))</f>
        <v>52776860.67</v>
      </c>
      <c r="P500" s="117" t="s">
        <v>43</v>
      </c>
      <c r="Q500" s="115"/>
      <c r="R500" s="115"/>
      <c r="S500" s="124" t="str">
        <f>IF($B500="","",IF(ISNA(MATCH($B500,账户名,0)),"※这个账户不在【参数设置】的账户档案里",IF($A500="","※没填日期，这一笔不会进任何月份的报表",IF(OR($A500&lt;起始月份,$A500&gt;EOMONTH(起始月份,15)),"△不在本账期（"&amp;TEXT(起始月份,"yyyy-mm")&amp;" ~ "&amp;TEXT(EOMONTH(起始月份,15),"yyyy-mm")&amp;"）内，报表里看不到",IF(AND($H500&lt;&gt;"",$I500&lt;&gt;""),"※收入和支出不能同时填",IF(AND(N($H500)=0,N($I500)=0),IF(ISNUMBER(SEARCH("【待补】",$R500&amp;"")),"△源数据不全（源表缺金额），请补充","※收入和支出都没填"),IF($E500="","※没填收支类别，分类报表会漏掉这一笔",IF(ISNA(MATCH($E500,类别表,0)),"※收支类别不在【参数设置】的清单里",IF($K500="","△"&amp;$D500&amp;" 还没填汇率，去【月度汇率】补上就自动算了",IF(ISNUMBER(SEARCH("【待补】",$R500&amp;"")),"△源数据不全（源表缺摘要或用途），请补充",IF(AND($F500="内部转账",$Q500=""),"△内部转账建议在「往来单位」写上对方账户",IF($N500&lt;0,"△这一笔之后该账户余额成负数了，核一下",""))))))))))))</f>
        <v/>
      </c>
    </row>
    <row r="501" ht="66" spans="1:19">
      <c r="A501" s="114">
        <v>45937</v>
      </c>
      <c r="B501" s="115" t="s">
        <v>72</v>
      </c>
      <c r="C501" s="116" t="str">
        <f>IF($B501="","",IFERROR(INDEX(账户银行,MATCH($B501,账户名,0)),""))</f>
        <v>NBU银行</v>
      </c>
      <c r="D501" s="116" t="str">
        <f>IF($B501="","",IFERROR(INDEX(账户币种,MATCH($B501,账户名,0)),""))</f>
        <v>UZS</v>
      </c>
      <c r="E501" s="117" t="s">
        <v>60</v>
      </c>
      <c r="F501" s="116" t="str">
        <f>IF($E501="","",IFERROR(INDEX(类别属性,MATCH($E501,类别表,0)),""))</f>
        <v>支出</v>
      </c>
      <c r="G501" s="118" t="s">
        <v>522</v>
      </c>
      <c r="H501" s="119"/>
      <c r="I501" s="119">
        <v>300</v>
      </c>
      <c r="J501" s="120"/>
      <c r="K501" s="125">
        <f>IF(OR($A501="",$B501=""),"",IF($J501&lt;&gt;"",$J501,IF($D501=本位币,1,IFERROR(LOOKUP(2,1/((汇率月份&lt;=$A501)*(INDEX(记账汇率区,0,MATCH($D501,汇率币种头,0))&lt;&gt;"")),INDEX(记账汇率区,0,MATCH($D501,汇率币种头,0))),""))))</f>
        <v>1</v>
      </c>
      <c r="L501" s="123">
        <f t="shared" si="14"/>
        <v>-300</v>
      </c>
      <c r="M501" s="123">
        <f t="shared" si="15"/>
        <v>-300</v>
      </c>
      <c r="N501" s="123">
        <f>IF($B501="","",ROUND(SUMIF(账户名,$B501,账户期初)+SUMIFS($L$6:L501,$B$6:B501,$B501),2))</f>
        <v>52776560.67</v>
      </c>
      <c r="O501" s="123">
        <f>IF($B501="","",IFERROR(ROUND(INDEX(账户期初本位,MATCH($B501,账户名,0))+SUMIFS($M$6:M501,$B$6:B501,$B501),2),""))</f>
        <v>52776560.67</v>
      </c>
      <c r="P501" s="117" t="s">
        <v>43</v>
      </c>
      <c r="Q501" s="115"/>
      <c r="R501" s="115"/>
      <c r="S501" s="124" t="str">
        <f>IF($B501="","",IF(ISNA(MATCH($B501,账户名,0)),"※这个账户不在【参数设置】的账户档案里",IF($A501="","※没填日期，这一笔不会进任何月份的报表",IF(OR($A501&lt;起始月份,$A501&gt;EOMONTH(起始月份,15)),"△不在本账期（"&amp;TEXT(起始月份,"yyyy-mm")&amp;" ~ "&amp;TEXT(EOMONTH(起始月份,15),"yyyy-mm")&amp;"）内，报表里看不到",IF(AND($H501&lt;&gt;"",$I501&lt;&gt;""),"※收入和支出不能同时填",IF(AND(N($H501)=0,N($I501)=0),IF(ISNUMBER(SEARCH("【待补】",$R501&amp;"")),"△源数据不全（源表缺金额），请补充","※收入和支出都没填"),IF($E501="","※没填收支类别，分类报表会漏掉这一笔",IF(ISNA(MATCH($E501,类别表,0)),"※收支类别不在【参数设置】的清单里",IF($K501="","△"&amp;$D501&amp;" 还没填汇率，去【月度汇率】补上就自动算了",IF(ISNUMBER(SEARCH("【待补】",$R501&amp;"")),"△源数据不全（源表缺摘要或用途），请补充",IF(AND($F501="内部转账",$Q501=""),"△内部转账建议在「往来单位」写上对方账户",IF($N501&lt;0,"△这一笔之后该账户余额成负数了，核一下",""))))))))))))</f>
        <v/>
      </c>
    </row>
    <row r="502" ht="66" spans="1:19">
      <c r="A502" s="114">
        <v>45937</v>
      </c>
      <c r="B502" s="115" t="s">
        <v>72</v>
      </c>
      <c r="C502" s="116" t="str">
        <f>IF($B502="","",IFERROR(INDEX(账户银行,MATCH($B502,账户名,0)),""))</f>
        <v>NBU银行</v>
      </c>
      <c r="D502" s="116" t="str">
        <f>IF($B502="","",IFERROR(INDEX(账户币种,MATCH($B502,账户名,0)),""))</f>
        <v>UZS</v>
      </c>
      <c r="E502" s="117" t="s">
        <v>60</v>
      </c>
      <c r="F502" s="116" t="str">
        <f>IF($E502="","",IFERROR(INDEX(类别属性,MATCH($E502,类别表,0)),""))</f>
        <v>支出</v>
      </c>
      <c r="G502" s="118" t="s">
        <v>523</v>
      </c>
      <c r="H502" s="119"/>
      <c r="I502" s="119">
        <v>300</v>
      </c>
      <c r="J502" s="120"/>
      <c r="K502" s="125">
        <f>IF(OR($A502="",$B502=""),"",IF($J502&lt;&gt;"",$J502,IF($D502=本位币,1,IFERROR(LOOKUP(2,1/((汇率月份&lt;=$A502)*(INDEX(记账汇率区,0,MATCH($D502,汇率币种头,0))&lt;&gt;"")),INDEX(记账汇率区,0,MATCH($D502,汇率币种头,0))),""))))</f>
        <v>1</v>
      </c>
      <c r="L502" s="123">
        <f t="shared" si="14"/>
        <v>-300</v>
      </c>
      <c r="M502" s="123">
        <f t="shared" si="15"/>
        <v>-300</v>
      </c>
      <c r="N502" s="123">
        <f>IF($B502="","",ROUND(SUMIF(账户名,$B502,账户期初)+SUMIFS($L$6:L502,$B$6:B502,$B502),2))</f>
        <v>52776260.67</v>
      </c>
      <c r="O502" s="123">
        <f>IF($B502="","",IFERROR(ROUND(INDEX(账户期初本位,MATCH($B502,账户名,0))+SUMIFS($M$6:M502,$B$6:B502,$B502),2),""))</f>
        <v>52776260.67</v>
      </c>
      <c r="P502" s="117" t="s">
        <v>43</v>
      </c>
      <c r="Q502" s="115"/>
      <c r="R502" s="115"/>
      <c r="S502" s="124" t="str">
        <f>IF($B502="","",IF(ISNA(MATCH($B502,账户名,0)),"※这个账户不在【参数设置】的账户档案里",IF($A502="","※没填日期，这一笔不会进任何月份的报表",IF(OR($A502&lt;起始月份,$A502&gt;EOMONTH(起始月份,15)),"△不在本账期（"&amp;TEXT(起始月份,"yyyy-mm")&amp;" ~ "&amp;TEXT(EOMONTH(起始月份,15),"yyyy-mm")&amp;"）内，报表里看不到",IF(AND($H502&lt;&gt;"",$I502&lt;&gt;""),"※收入和支出不能同时填",IF(AND(N($H502)=0,N($I502)=0),IF(ISNUMBER(SEARCH("【待补】",$R502&amp;"")),"△源数据不全（源表缺金额），请补充","※收入和支出都没填"),IF($E502="","※没填收支类别，分类报表会漏掉这一笔",IF(ISNA(MATCH($E502,类别表,0)),"※收支类别不在【参数设置】的清单里",IF($K502="","△"&amp;$D502&amp;" 还没填汇率，去【月度汇率】补上就自动算了",IF(ISNUMBER(SEARCH("【待补】",$R502&amp;"")),"△源数据不全（源表缺摘要或用途），请补充",IF(AND($F502="内部转账",$Q502=""),"△内部转账建议在「往来单位」写上对方账户",IF($N502&lt;0,"△这一笔之后该账户余额成负数了，核一下",""))))))))))))</f>
        <v/>
      </c>
    </row>
    <row r="503" ht="66" spans="1:19">
      <c r="A503" s="114">
        <v>45937</v>
      </c>
      <c r="B503" s="115" t="s">
        <v>72</v>
      </c>
      <c r="C503" s="116" t="str">
        <f>IF($B503="","",IFERROR(INDEX(账户银行,MATCH($B503,账户名,0)),""))</f>
        <v>NBU银行</v>
      </c>
      <c r="D503" s="116" t="str">
        <f>IF($B503="","",IFERROR(INDEX(账户币种,MATCH($B503,账户名,0)),""))</f>
        <v>UZS</v>
      </c>
      <c r="E503" s="117" t="s">
        <v>60</v>
      </c>
      <c r="F503" s="116" t="str">
        <f>IF($E503="","",IFERROR(INDEX(类别属性,MATCH($E503,类别表,0)),""))</f>
        <v>支出</v>
      </c>
      <c r="G503" s="118" t="s">
        <v>523</v>
      </c>
      <c r="H503" s="119"/>
      <c r="I503" s="119">
        <v>300</v>
      </c>
      <c r="J503" s="120"/>
      <c r="K503" s="125">
        <f>IF(OR($A503="",$B503=""),"",IF($J503&lt;&gt;"",$J503,IF($D503=本位币,1,IFERROR(LOOKUP(2,1/((汇率月份&lt;=$A503)*(INDEX(记账汇率区,0,MATCH($D503,汇率币种头,0))&lt;&gt;"")),INDEX(记账汇率区,0,MATCH($D503,汇率币种头,0))),""))))</f>
        <v>1</v>
      </c>
      <c r="L503" s="123">
        <f t="shared" si="14"/>
        <v>-300</v>
      </c>
      <c r="M503" s="123">
        <f t="shared" si="15"/>
        <v>-300</v>
      </c>
      <c r="N503" s="123">
        <f>IF($B503="","",ROUND(SUMIF(账户名,$B503,账户期初)+SUMIFS($L$6:L503,$B$6:B503,$B503),2))</f>
        <v>52775960.67</v>
      </c>
      <c r="O503" s="123">
        <f>IF($B503="","",IFERROR(ROUND(INDEX(账户期初本位,MATCH($B503,账户名,0))+SUMIFS($M$6:M503,$B$6:B503,$B503),2),""))</f>
        <v>52775960.67</v>
      </c>
      <c r="P503" s="117" t="s">
        <v>43</v>
      </c>
      <c r="Q503" s="115"/>
      <c r="R503" s="115"/>
      <c r="S503" s="124" t="str">
        <f>IF($B503="","",IF(ISNA(MATCH($B503,账户名,0)),"※这个账户不在【参数设置】的账户档案里",IF($A503="","※没填日期，这一笔不会进任何月份的报表",IF(OR($A503&lt;起始月份,$A503&gt;EOMONTH(起始月份,15)),"△不在本账期（"&amp;TEXT(起始月份,"yyyy-mm")&amp;" ~ "&amp;TEXT(EOMONTH(起始月份,15),"yyyy-mm")&amp;"）内，报表里看不到",IF(AND($H503&lt;&gt;"",$I503&lt;&gt;""),"※收入和支出不能同时填",IF(AND(N($H503)=0,N($I503)=0),IF(ISNUMBER(SEARCH("【待补】",$R503&amp;"")),"△源数据不全（源表缺金额），请补充","※收入和支出都没填"),IF($E503="","※没填收支类别，分类报表会漏掉这一笔",IF(ISNA(MATCH($E503,类别表,0)),"※收支类别不在【参数设置】的清单里",IF($K503="","△"&amp;$D503&amp;" 还没填汇率，去【月度汇率】补上就自动算了",IF(ISNUMBER(SEARCH("【待补】",$R503&amp;"")),"△源数据不全（源表缺摘要或用途），请补充",IF(AND($F503="内部转账",$Q503=""),"△内部转账建议在「往来单位」写上对方账户",IF($N503&lt;0,"△这一笔之后该账户余额成负数了，核一下",""))))))))))))</f>
        <v/>
      </c>
    </row>
    <row r="504" ht="66" spans="1:19">
      <c r="A504" s="114">
        <v>45937</v>
      </c>
      <c r="B504" s="115" t="s">
        <v>72</v>
      </c>
      <c r="C504" s="116" t="str">
        <f>IF($B504="","",IFERROR(INDEX(账户银行,MATCH($B504,账户名,0)),""))</f>
        <v>NBU银行</v>
      </c>
      <c r="D504" s="116" t="str">
        <f>IF($B504="","",IFERROR(INDEX(账户币种,MATCH($B504,账户名,0)),""))</f>
        <v>UZS</v>
      </c>
      <c r="E504" s="117" t="s">
        <v>60</v>
      </c>
      <c r="F504" s="116" t="str">
        <f>IF($E504="","",IFERROR(INDEX(类别属性,MATCH($E504,类别表,0)),""))</f>
        <v>支出</v>
      </c>
      <c r="G504" s="118" t="s">
        <v>524</v>
      </c>
      <c r="H504" s="119"/>
      <c r="I504" s="119">
        <v>300</v>
      </c>
      <c r="J504" s="120"/>
      <c r="K504" s="125">
        <f>IF(OR($A504="",$B504=""),"",IF($J504&lt;&gt;"",$J504,IF($D504=本位币,1,IFERROR(LOOKUP(2,1/((汇率月份&lt;=$A504)*(INDEX(记账汇率区,0,MATCH($D504,汇率币种头,0))&lt;&gt;"")),INDEX(记账汇率区,0,MATCH($D504,汇率币种头,0))),""))))</f>
        <v>1</v>
      </c>
      <c r="L504" s="123">
        <f t="shared" si="14"/>
        <v>-300</v>
      </c>
      <c r="M504" s="123">
        <f t="shared" si="15"/>
        <v>-300</v>
      </c>
      <c r="N504" s="123">
        <f>IF($B504="","",ROUND(SUMIF(账户名,$B504,账户期初)+SUMIFS($L$6:L504,$B$6:B504,$B504),2))</f>
        <v>52775660.67</v>
      </c>
      <c r="O504" s="123">
        <f>IF($B504="","",IFERROR(ROUND(INDEX(账户期初本位,MATCH($B504,账户名,0))+SUMIFS($M$6:M504,$B$6:B504,$B504),2),""))</f>
        <v>52775660.67</v>
      </c>
      <c r="P504" s="117" t="s">
        <v>43</v>
      </c>
      <c r="Q504" s="115"/>
      <c r="R504" s="115"/>
      <c r="S504" s="124" t="str">
        <f>IF($B504="","",IF(ISNA(MATCH($B504,账户名,0)),"※这个账户不在【参数设置】的账户档案里",IF($A504="","※没填日期，这一笔不会进任何月份的报表",IF(OR($A504&lt;起始月份,$A504&gt;EOMONTH(起始月份,15)),"△不在本账期（"&amp;TEXT(起始月份,"yyyy-mm")&amp;" ~ "&amp;TEXT(EOMONTH(起始月份,15),"yyyy-mm")&amp;"）内，报表里看不到",IF(AND($H504&lt;&gt;"",$I504&lt;&gt;""),"※收入和支出不能同时填",IF(AND(N($H504)=0,N($I504)=0),IF(ISNUMBER(SEARCH("【待补】",$R504&amp;"")),"△源数据不全（源表缺金额），请补充","※收入和支出都没填"),IF($E504="","※没填收支类别，分类报表会漏掉这一笔",IF(ISNA(MATCH($E504,类别表,0)),"※收支类别不在【参数设置】的清单里",IF($K504="","△"&amp;$D504&amp;" 还没填汇率，去【月度汇率】补上就自动算了",IF(ISNUMBER(SEARCH("【待补】",$R504&amp;"")),"△源数据不全（源表缺摘要或用途），请补充",IF(AND($F504="内部转账",$Q504=""),"△内部转账建议在「往来单位」写上对方账户",IF($N504&lt;0,"△这一笔之后该账户余额成负数了，核一下",""))))))))))))</f>
        <v/>
      </c>
    </row>
    <row r="505" ht="33" spans="1:19">
      <c r="A505" s="114">
        <v>45937</v>
      </c>
      <c r="B505" s="115" t="s">
        <v>34</v>
      </c>
      <c r="C505" s="116" t="str">
        <f>IF($B505="","",IFERROR(INDEX(账户银行,MATCH($B505,账户名,0)),""))</f>
        <v>现金</v>
      </c>
      <c r="D505" s="116" t="str">
        <f>IF($B505="","",IFERROR(INDEX(账户币种,MATCH($B505,账户名,0)),""))</f>
        <v>UZS</v>
      </c>
      <c r="E505" s="117" t="s">
        <v>21</v>
      </c>
      <c r="F505" s="116" t="str">
        <f>IF($E505="","",IFERROR(INDEX(类别属性,MATCH($E505,类别表,0)),""))</f>
        <v>支出</v>
      </c>
      <c r="G505" s="118" t="s">
        <v>525</v>
      </c>
      <c r="H505" s="119"/>
      <c r="I505" s="119">
        <v>1978000</v>
      </c>
      <c r="J505" s="120"/>
      <c r="K505" s="125">
        <f>IF(OR($A505="",$B505=""),"",IF($J505&lt;&gt;"",$J505,IF($D505=本位币,1,IFERROR(LOOKUP(2,1/((汇率月份&lt;=$A505)*(INDEX(记账汇率区,0,MATCH($D505,汇率币种头,0))&lt;&gt;"")),INDEX(记账汇率区,0,MATCH($D505,汇率币种头,0))),""))))</f>
        <v>1</v>
      </c>
      <c r="L505" s="123">
        <f t="shared" si="14"/>
        <v>-1978000</v>
      </c>
      <c r="M505" s="123">
        <f t="shared" si="15"/>
        <v>-1978000</v>
      </c>
      <c r="N505" s="123">
        <f>IF($B505="","",ROUND(SUMIF(账户名,$B505,账户期初)+SUMIFS($L$6:L505,$B$6:B505,$B505),2))</f>
        <v>-494957999.33</v>
      </c>
      <c r="O505" s="123">
        <f>IF($B505="","",IFERROR(ROUND(INDEX(账户期初本位,MATCH($B505,账户名,0))+SUMIFS($M$6:M505,$B$6:B505,$B505),2),""))</f>
        <v>-494957999.33</v>
      </c>
      <c r="P505" s="117" t="s">
        <v>23</v>
      </c>
      <c r="Q505" s="115"/>
      <c r="R505" s="115"/>
      <c r="S505" s="124" t="str">
        <f>IF($B505="","",IF(ISNA(MATCH($B505,账户名,0)),"※这个账户不在【参数设置】的账户档案里",IF($A505="","※没填日期，这一笔不会进任何月份的报表",IF(OR($A505&lt;起始月份,$A505&gt;EOMONTH(起始月份,15)),"△不在本账期（"&amp;TEXT(起始月份,"yyyy-mm")&amp;" ~ "&amp;TEXT(EOMONTH(起始月份,15),"yyyy-mm")&amp;"）内，报表里看不到",IF(AND($H505&lt;&gt;"",$I505&lt;&gt;""),"※收入和支出不能同时填",IF(AND(N($H505)=0,N($I505)=0),IF(ISNUMBER(SEARCH("【待补】",$R505&amp;"")),"△源数据不全（源表缺金额），请补充","※收入和支出都没填"),IF($E505="","※没填收支类别，分类报表会漏掉这一笔",IF(ISNA(MATCH($E505,类别表,0)),"※收支类别不在【参数设置】的清单里",IF($K505="","△"&amp;$D505&amp;" 还没填汇率，去【月度汇率】补上就自动算了",IF(ISNUMBER(SEARCH("【待补】",$R505&amp;"")),"△源数据不全（源表缺摘要或用途），请补充",IF(AND($F505="内部转账",$Q505=""),"△内部转账建议在「往来单位」写上对方账户",IF($N505&lt;0,"△这一笔之后该账户余额成负数了，核一下",""))))))))))))</f>
        <v>△这一笔之后该账户余额成负数了，核一下</v>
      </c>
    </row>
    <row r="506" ht="33" spans="1:19">
      <c r="A506" s="114">
        <v>45937</v>
      </c>
      <c r="B506" s="115" t="s">
        <v>34</v>
      </c>
      <c r="C506" s="116" t="str">
        <f>IF($B506="","",IFERROR(INDEX(账户银行,MATCH($B506,账户名,0)),""))</f>
        <v>现金</v>
      </c>
      <c r="D506" s="116" t="str">
        <f>IF($B506="","",IFERROR(INDEX(账户币种,MATCH($B506,账户名,0)),""))</f>
        <v>UZS</v>
      </c>
      <c r="E506" s="117" t="s">
        <v>84</v>
      </c>
      <c r="F506" s="116" t="str">
        <f>IF($E506="","",IFERROR(INDEX(类别属性,MATCH($E506,类别表,0)),""))</f>
        <v>支出</v>
      </c>
      <c r="G506" s="118" t="s">
        <v>526</v>
      </c>
      <c r="H506" s="119"/>
      <c r="I506" s="119">
        <v>19000000</v>
      </c>
      <c r="J506" s="120"/>
      <c r="K506" s="125">
        <f>IF(OR($A506="",$B506=""),"",IF($J506&lt;&gt;"",$J506,IF($D506=本位币,1,IFERROR(LOOKUP(2,1/((汇率月份&lt;=$A506)*(INDEX(记账汇率区,0,MATCH($D506,汇率币种头,0))&lt;&gt;"")),INDEX(记账汇率区,0,MATCH($D506,汇率币种头,0))),""))))</f>
        <v>1</v>
      </c>
      <c r="L506" s="123">
        <f t="shared" si="14"/>
        <v>-19000000</v>
      </c>
      <c r="M506" s="123">
        <f t="shared" si="15"/>
        <v>-19000000</v>
      </c>
      <c r="N506" s="123">
        <f>IF($B506="","",ROUND(SUMIF(账户名,$B506,账户期初)+SUMIFS($L$6:L506,$B$6:B506,$B506),2))</f>
        <v>-513957999.33</v>
      </c>
      <c r="O506" s="123">
        <f>IF($B506="","",IFERROR(ROUND(INDEX(账户期初本位,MATCH($B506,账户名,0))+SUMIFS($M$6:M506,$B$6:B506,$B506),2),""))</f>
        <v>-513957999.33</v>
      </c>
      <c r="P506" s="117" t="s">
        <v>48</v>
      </c>
      <c r="Q506" s="115"/>
      <c r="R506" s="115"/>
      <c r="S506" s="124" t="str">
        <f>IF($B506="","",IF(ISNA(MATCH($B506,账户名,0)),"※这个账户不在【参数设置】的账户档案里",IF($A506="","※没填日期，这一笔不会进任何月份的报表",IF(OR($A506&lt;起始月份,$A506&gt;EOMONTH(起始月份,15)),"△不在本账期（"&amp;TEXT(起始月份,"yyyy-mm")&amp;" ~ "&amp;TEXT(EOMONTH(起始月份,15),"yyyy-mm")&amp;"）内，报表里看不到",IF(AND($H506&lt;&gt;"",$I506&lt;&gt;""),"※收入和支出不能同时填",IF(AND(N($H506)=0,N($I506)=0),IF(ISNUMBER(SEARCH("【待补】",$R506&amp;"")),"△源数据不全（源表缺金额），请补充","※收入和支出都没填"),IF($E506="","※没填收支类别，分类报表会漏掉这一笔",IF(ISNA(MATCH($E506,类别表,0)),"※收支类别不在【参数设置】的清单里",IF($K506="","△"&amp;$D506&amp;" 还没填汇率，去【月度汇率】补上就自动算了",IF(ISNUMBER(SEARCH("【待补】",$R506&amp;"")),"△源数据不全（源表缺摘要或用途），请补充",IF(AND($F506="内部转账",$Q506=""),"△内部转账建议在「往来单位」写上对方账户",IF($N506&lt;0,"△这一笔之后该账户余额成负数了，核一下",""))))))))))))</f>
        <v>△这一笔之后该账户余额成负数了，核一下</v>
      </c>
    </row>
    <row r="507" ht="16.5" spans="1:19">
      <c r="A507" s="114">
        <v>45937</v>
      </c>
      <c r="B507" s="115" t="s">
        <v>34</v>
      </c>
      <c r="C507" s="116" t="str">
        <f>IF($B507="","",IFERROR(INDEX(账户银行,MATCH($B507,账户名,0)),""))</f>
        <v>现金</v>
      </c>
      <c r="D507" s="116" t="str">
        <f>IF($B507="","",IFERROR(INDEX(账户币种,MATCH($B507,账户名,0)),""))</f>
        <v>UZS</v>
      </c>
      <c r="E507" s="117" t="s">
        <v>38</v>
      </c>
      <c r="F507" s="116" t="str">
        <f>IF($E507="","",IFERROR(INDEX(类别属性,MATCH($E507,类别表,0)),""))</f>
        <v>支出</v>
      </c>
      <c r="G507" s="118" t="s">
        <v>442</v>
      </c>
      <c r="H507" s="119"/>
      <c r="I507" s="119">
        <v>492000</v>
      </c>
      <c r="J507" s="120"/>
      <c r="K507" s="125">
        <f>IF(OR($A507="",$B507=""),"",IF($J507&lt;&gt;"",$J507,IF($D507=本位币,1,IFERROR(LOOKUP(2,1/((汇率月份&lt;=$A507)*(INDEX(记账汇率区,0,MATCH($D507,汇率币种头,0))&lt;&gt;"")),INDEX(记账汇率区,0,MATCH($D507,汇率币种头,0))),""))))</f>
        <v>1</v>
      </c>
      <c r="L507" s="123">
        <f t="shared" si="14"/>
        <v>-492000</v>
      </c>
      <c r="M507" s="123">
        <f t="shared" si="15"/>
        <v>-492000</v>
      </c>
      <c r="N507" s="123">
        <f>IF($B507="","",ROUND(SUMIF(账户名,$B507,账户期初)+SUMIFS($L$6:L507,$B$6:B507,$B507),2))</f>
        <v>-514449999.33</v>
      </c>
      <c r="O507" s="123">
        <f>IF($B507="","",IFERROR(ROUND(INDEX(账户期初本位,MATCH($B507,账户名,0))+SUMIFS($M$6:M507,$B$6:B507,$B507),2),""))</f>
        <v>-514449999.33</v>
      </c>
      <c r="P507" s="117" t="s">
        <v>26</v>
      </c>
      <c r="Q507" s="115"/>
      <c r="R507" s="115"/>
      <c r="S507" s="124" t="str">
        <f>IF($B507="","",IF(ISNA(MATCH($B507,账户名,0)),"※这个账户不在【参数设置】的账户档案里",IF($A507="","※没填日期，这一笔不会进任何月份的报表",IF(OR($A507&lt;起始月份,$A507&gt;EOMONTH(起始月份,15)),"△不在本账期（"&amp;TEXT(起始月份,"yyyy-mm")&amp;" ~ "&amp;TEXT(EOMONTH(起始月份,15),"yyyy-mm")&amp;"）内，报表里看不到",IF(AND($H507&lt;&gt;"",$I507&lt;&gt;""),"※收入和支出不能同时填",IF(AND(N($H507)=0,N($I507)=0),IF(ISNUMBER(SEARCH("【待补】",$R507&amp;"")),"△源数据不全（源表缺金额），请补充","※收入和支出都没填"),IF($E507="","※没填收支类别，分类报表会漏掉这一笔",IF(ISNA(MATCH($E507,类别表,0)),"※收支类别不在【参数设置】的清单里",IF($K507="","△"&amp;$D507&amp;" 还没填汇率，去【月度汇率】补上就自动算了",IF(ISNUMBER(SEARCH("【待补】",$R507&amp;"")),"△源数据不全（源表缺摘要或用途），请补充",IF(AND($F507="内部转账",$Q507=""),"△内部转账建议在「往来单位」写上对方账户",IF($N507&lt;0,"△这一笔之后该账户余额成负数了，核一下",""))))))))))))</f>
        <v>△这一笔之后该账户余额成负数了，核一下</v>
      </c>
    </row>
    <row r="508" ht="66" spans="1:19">
      <c r="A508" s="114">
        <v>45938</v>
      </c>
      <c r="B508" s="115" t="s">
        <v>72</v>
      </c>
      <c r="C508" s="116" t="str">
        <f>IF($B508="","",IFERROR(INDEX(账户银行,MATCH($B508,账户名,0)),""))</f>
        <v>NBU银行</v>
      </c>
      <c r="D508" s="116" t="str">
        <f>IF($B508="","",IFERROR(INDEX(账户币种,MATCH($B508,账户名,0)),""))</f>
        <v>UZS</v>
      </c>
      <c r="E508" s="117" t="s">
        <v>21</v>
      </c>
      <c r="F508" s="116" t="str">
        <f>IF($E508="","",IFERROR(INDEX(类别属性,MATCH($E508,类别表,0)),""))</f>
        <v>支出</v>
      </c>
      <c r="G508" s="118" t="s">
        <v>518</v>
      </c>
      <c r="H508" s="119"/>
      <c r="I508" s="119">
        <v>5000000</v>
      </c>
      <c r="J508" s="120"/>
      <c r="K508" s="125">
        <f>IF(OR($A508="",$B508=""),"",IF($J508&lt;&gt;"",$J508,IF($D508=本位币,1,IFERROR(LOOKUP(2,1/((汇率月份&lt;=$A508)*(INDEX(记账汇率区,0,MATCH($D508,汇率币种头,0))&lt;&gt;"")),INDEX(记账汇率区,0,MATCH($D508,汇率币种头,0))),""))))</f>
        <v>1</v>
      </c>
      <c r="L508" s="123">
        <f t="shared" si="14"/>
        <v>-5000000</v>
      </c>
      <c r="M508" s="123">
        <f t="shared" si="15"/>
        <v>-5000000</v>
      </c>
      <c r="N508" s="123">
        <f>IF($B508="","",ROUND(SUMIF(账户名,$B508,账户期初)+SUMIFS($L$6:L508,$B$6:B508,$B508),2))</f>
        <v>47775660.67</v>
      </c>
      <c r="O508" s="123">
        <f>IF($B508="","",IFERROR(ROUND(INDEX(账户期初本位,MATCH($B508,账户名,0))+SUMIFS($M$6:M508,$B$6:B508,$B508),2),""))</f>
        <v>47775660.67</v>
      </c>
      <c r="P508" s="117" t="s">
        <v>23</v>
      </c>
      <c r="Q508" s="115"/>
      <c r="R508" s="115"/>
      <c r="S508" s="124" t="str">
        <f>IF($B508="","",IF(ISNA(MATCH($B508,账户名,0)),"※这个账户不在【参数设置】的账户档案里",IF($A508="","※没填日期，这一笔不会进任何月份的报表",IF(OR($A508&lt;起始月份,$A508&gt;EOMONTH(起始月份,15)),"△不在本账期（"&amp;TEXT(起始月份,"yyyy-mm")&amp;" ~ "&amp;TEXT(EOMONTH(起始月份,15),"yyyy-mm")&amp;"）内，报表里看不到",IF(AND($H508&lt;&gt;"",$I508&lt;&gt;""),"※收入和支出不能同时填",IF(AND(N($H508)=0,N($I508)=0),IF(ISNUMBER(SEARCH("【待补】",$R508&amp;"")),"△源数据不全（源表缺金额），请补充","※收入和支出都没填"),IF($E508="","※没填收支类别，分类报表会漏掉这一笔",IF(ISNA(MATCH($E508,类别表,0)),"※收支类别不在【参数设置】的清单里",IF($K508="","△"&amp;$D508&amp;" 还没填汇率，去【月度汇率】补上就自动算了",IF(ISNUMBER(SEARCH("【待补】",$R508&amp;"")),"△源数据不全（源表缺摘要或用途），请补充",IF(AND($F508="内部转账",$Q508=""),"△内部转账建议在「往来单位」写上对方账户",IF($N508&lt;0,"△这一笔之后该账户余额成负数了，核一下",""))))))))))))</f>
        <v/>
      </c>
    </row>
    <row r="509" ht="66" spans="1:19">
      <c r="A509" s="114">
        <v>45938</v>
      </c>
      <c r="B509" s="115" t="s">
        <v>72</v>
      </c>
      <c r="C509" s="116" t="str">
        <f>IF($B509="","",IFERROR(INDEX(账户银行,MATCH($B509,账户名,0)),""))</f>
        <v>NBU银行</v>
      </c>
      <c r="D509" s="116" t="str">
        <f>IF($B509="","",IFERROR(INDEX(账户币种,MATCH($B509,账户名,0)),""))</f>
        <v>UZS</v>
      </c>
      <c r="E509" s="117" t="s">
        <v>60</v>
      </c>
      <c r="F509" s="116" t="str">
        <f>IF($E509="","",IFERROR(INDEX(类别属性,MATCH($E509,类别表,0)),""))</f>
        <v>支出</v>
      </c>
      <c r="G509" s="118" t="s">
        <v>527</v>
      </c>
      <c r="H509" s="119"/>
      <c r="I509" s="119">
        <v>25000</v>
      </c>
      <c r="J509" s="120"/>
      <c r="K509" s="125">
        <f>IF(OR($A509="",$B509=""),"",IF($J509&lt;&gt;"",$J509,IF($D509=本位币,1,IFERROR(LOOKUP(2,1/((汇率月份&lt;=$A509)*(INDEX(记账汇率区,0,MATCH($D509,汇率币种头,0))&lt;&gt;"")),INDEX(记账汇率区,0,MATCH($D509,汇率币种头,0))),""))))</f>
        <v>1</v>
      </c>
      <c r="L509" s="123">
        <f t="shared" si="14"/>
        <v>-25000</v>
      </c>
      <c r="M509" s="123">
        <f t="shared" si="15"/>
        <v>-25000</v>
      </c>
      <c r="N509" s="123">
        <f>IF($B509="","",ROUND(SUMIF(账户名,$B509,账户期初)+SUMIFS($L$6:L509,$B$6:B509,$B509),2))</f>
        <v>47750660.67</v>
      </c>
      <c r="O509" s="123">
        <f>IF($B509="","",IFERROR(ROUND(INDEX(账户期初本位,MATCH($B509,账户名,0))+SUMIFS($M$6:M509,$B$6:B509,$B509),2),""))</f>
        <v>47750660.67</v>
      </c>
      <c r="P509" s="117" t="s">
        <v>43</v>
      </c>
      <c r="Q509" s="115"/>
      <c r="R509" s="115"/>
      <c r="S509" s="124" t="str">
        <f>IF($B509="","",IF(ISNA(MATCH($B509,账户名,0)),"※这个账户不在【参数设置】的账户档案里",IF($A509="","※没填日期，这一笔不会进任何月份的报表",IF(OR($A509&lt;起始月份,$A509&gt;EOMONTH(起始月份,15)),"△不在本账期（"&amp;TEXT(起始月份,"yyyy-mm")&amp;" ~ "&amp;TEXT(EOMONTH(起始月份,15),"yyyy-mm")&amp;"）内，报表里看不到",IF(AND($H509&lt;&gt;"",$I509&lt;&gt;""),"※收入和支出不能同时填",IF(AND(N($H509)=0,N($I509)=0),IF(ISNUMBER(SEARCH("【待补】",$R509&amp;"")),"△源数据不全（源表缺金额），请补充","※收入和支出都没填"),IF($E509="","※没填收支类别，分类报表会漏掉这一笔",IF(ISNA(MATCH($E509,类别表,0)),"※收支类别不在【参数设置】的清单里",IF($K509="","△"&amp;$D509&amp;" 还没填汇率，去【月度汇率】补上就自动算了",IF(ISNUMBER(SEARCH("【待补】",$R509&amp;"")),"△源数据不全（源表缺摘要或用途），请补充",IF(AND($F509="内部转账",$Q509=""),"△内部转账建议在「往来单位」写上对方账户",IF($N509&lt;0,"△这一笔之后该账户余额成负数了，核一下",""))))))))))))</f>
        <v/>
      </c>
    </row>
    <row r="510" ht="66" spans="1:19">
      <c r="A510" s="114">
        <v>45938</v>
      </c>
      <c r="B510" s="115" t="s">
        <v>72</v>
      </c>
      <c r="C510" s="116" t="str">
        <f>IF($B510="","",IFERROR(INDEX(账户银行,MATCH($B510,账户名,0)),""))</f>
        <v>NBU银行</v>
      </c>
      <c r="D510" s="116" t="str">
        <f>IF($B510="","",IFERROR(INDEX(账户币种,MATCH($B510,账户名,0)),""))</f>
        <v>UZS</v>
      </c>
      <c r="E510" s="117" t="s">
        <v>60</v>
      </c>
      <c r="F510" s="116" t="str">
        <f>IF($E510="","",IFERROR(INDEX(类别属性,MATCH($E510,类别表,0)),""))</f>
        <v>支出</v>
      </c>
      <c r="G510" s="118" t="s">
        <v>528</v>
      </c>
      <c r="H510" s="119"/>
      <c r="I510" s="119">
        <v>300</v>
      </c>
      <c r="J510" s="120"/>
      <c r="K510" s="125">
        <f>IF(OR($A510="",$B510=""),"",IF($J510&lt;&gt;"",$J510,IF($D510=本位币,1,IFERROR(LOOKUP(2,1/((汇率月份&lt;=$A510)*(INDEX(记账汇率区,0,MATCH($D510,汇率币种头,0))&lt;&gt;"")),INDEX(记账汇率区,0,MATCH($D510,汇率币种头,0))),""))))</f>
        <v>1</v>
      </c>
      <c r="L510" s="123">
        <f t="shared" si="14"/>
        <v>-300</v>
      </c>
      <c r="M510" s="123">
        <f t="shared" si="15"/>
        <v>-300</v>
      </c>
      <c r="N510" s="123">
        <f>IF($B510="","",ROUND(SUMIF(账户名,$B510,账户期初)+SUMIFS($L$6:L510,$B$6:B510,$B510),2))</f>
        <v>47750360.67</v>
      </c>
      <c r="O510" s="123">
        <f>IF($B510="","",IFERROR(ROUND(INDEX(账户期初本位,MATCH($B510,账户名,0))+SUMIFS($M$6:M510,$B$6:B510,$B510),2),""))</f>
        <v>47750360.67</v>
      </c>
      <c r="P510" s="117" t="s">
        <v>43</v>
      </c>
      <c r="Q510" s="115"/>
      <c r="R510" s="115"/>
      <c r="S510" s="124" t="str">
        <f>IF($B510="","",IF(ISNA(MATCH($B510,账户名,0)),"※这个账户不在【参数设置】的账户档案里",IF($A510="","※没填日期，这一笔不会进任何月份的报表",IF(OR($A510&lt;起始月份,$A510&gt;EOMONTH(起始月份,15)),"△不在本账期（"&amp;TEXT(起始月份,"yyyy-mm")&amp;" ~ "&amp;TEXT(EOMONTH(起始月份,15),"yyyy-mm")&amp;"）内，报表里看不到",IF(AND($H510&lt;&gt;"",$I510&lt;&gt;""),"※收入和支出不能同时填",IF(AND(N($H510)=0,N($I510)=0),IF(ISNUMBER(SEARCH("【待补】",$R510&amp;"")),"△源数据不全（源表缺金额），请补充","※收入和支出都没填"),IF($E510="","※没填收支类别，分类报表会漏掉这一笔",IF(ISNA(MATCH($E510,类别表,0)),"※收支类别不在【参数设置】的清单里",IF($K510="","△"&amp;$D510&amp;" 还没填汇率，去【月度汇率】补上就自动算了",IF(ISNUMBER(SEARCH("【待补】",$R510&amp;"")),"△源数据不全（源表缺摘要或用途），请补充",IF(AND($F510="内部转账",$Q510=""),"△内部转账建议在「往来单位」写上对方账户",IF($N510&lt;0,"△这一笔之后该账户余额成负数了，核一下",""))))))))))))</f>
        <v/>
      </c>
    </row>
    <row r="511" ht="16.5" spans="1:19">
      <c r="A511" s="114">
        <v>45938</v>
      </c>
      <c r="B511" s="115" t="s">
        <v>34</v>
      </c>
      <c r="C511" s="116" t="str">
        <f>IF($B511="","",IFERROR(INDEX(账户银行,MATCH($B511,账户名,0)),""))</f>
        <v>现金</v>
      </c>
      <c r="D511" s="116" t="str">
        <f>IF($B511="","",IFERROR(INDEX(账户币种,MATCH($B511,账户名,0)),""))</f>
        <v>UZS</v>
      </c>
      <c r="E511" s="117" t="s">
        <v>38</v>
      </c>
      <c r="F511" s="116" t="str">
        <f>IF($E511="","",IFERROR(INDEX(类别属性,MATCH($E511,类别表,0)),""))</f>
        <v>支出</v>
      </c>
      <c r="G511" s="118" t="s">
        <v>529</v>
      </c>
      <c r="H511" s="119"/>
      <c r="I511" s="119">
        <v>35000</v>
      </c>
      <c r="J511" s="120"/>
      <c r="K511" s="125">
        <f>IF(OR($A511="",$B511=""),"",IF($J511&lt;&gt;"",$J511,IF($D511=本位币,1,IFERROR(LOOKUP(2,1/((汇率月份&lt;=$A511)*(INDEX(记账汇率区,0,MATCH($D511,汇率币种头,0))&lt;&gt;"")),INDEX(记账汇率区,0,MATCH($D511,汇率币种头,0))),""))))</f>
        <v>1</v>
      </c>
      <c r="L511" s="123">
        <f t="shared" si="14"/>
        <v>-35000</v>
      </c>
      <c r="M511" s="123">
        <f t="shared" si="15"/>
        <v>-35000</v>
      </c>
      <c r="N511" s="123">
        <f>IF($B511="","",ROUND(SUMIF(账户名,$B511,账户期初)+SUMIFS($L$6:L511,$B$6:B511,$B511),2))</f>
        <v>-514484999.33</v>
      </c>
      <c r="O511" s="123">
        <f>IF($B511="","",IFERROR(ROUND(INDEX(账户期初本位,MATCH($B511,账户名,0))+SUMIFS($M$6:M511,$B$6:B511,$B511),2),""))</f>
        <v>-514484999.33</v>
      </c>
      <c r="P511" s="117" t="s">
        <v>26</v>
      </c>
      <c r="Q511" s="115"/>
      <c r="R511" s="115"/>
      <c r="S511" s="124" t="str">
        <f>IF($B511="","",IF(ISNA(MATCH($B511,账户名,0)),"※这个账户不在【参数设置】的账户档案里",IF($A511="","※没填日期，这一笔不会进任何月份的报表",IF(OR($A511&lt;起始月份,$A511&gt;EOMONTH(起始月份,15)),"△不在本账期（"&amp;TEXT(起始月份,"yyyy-mm")&amp;" ~ "&amp;TEXT(EOMONTH(起始月份,15),"yyyy-mm")&amp;"）内，报表里看不到",IF(AND($H511&lt;&gt;"",$I511&lt;&gt;""),"※收入和支出不能同时填",IF(AND(N($H511)=0,N($I511)=0),IF(ISNUMBER(SEARCH("【待补】",$R511&amp;"")),"△源数据不全（源表缺金额），请补充","※收入和支出都没填"),IF($E511="","※没填收支类别，分类报表会漏掉这一笔",IF(ISNA(MATCH($E511,类别表,0)),"※收支类别不在【参数设置】的清单里",IF($K511="","△"&amp;$D511&amp;" 还没填汇率，去【月度汇率】补上就自动算了",IF(ISNUMBER(SEARCH("【待补】",$R511&amp;"")),"△源数据不全（源表缺摘要或用途），请补充",IF(AND($F511="内部转账",$Q511=""),"△内部转账建议在「往来单位」写上对方账户",IF($N511&lt;0,"△这一笔之后该账户余额成负数了，核一下",""))))))))))))</f>
        <v>△这一笔之后该账户余额成负数了，核一下</v>
      </c>
    </row>
    <row r="512" ht="33" spans="1:19">
      <c r="A512" s="114">
        <v>45938</v>
      </c>
      <c r="B512" s="115" t="s">
        <v>34</v>
      </c>
      <c r="C512" s="116" t="str">
        <f>IF($B512="","",IFERROR(INDEX(账户银行,MATCH($B512,账户名,0)),""))</f>
        <v>现金</v>
      </c>
      <c r="D512" s="116" t="str">
        <f>IF($B512="","",IFERROR(INDEX(账户币种,MATCH($B512,账户名,0)),""))</f>
        <v>UZS</v>
      </c>
      <c r="E512" s="117" t="s">
        <v>54</v>
      </c>
      <c r="F512" s="116" t="str">
        <f>IF($E512="","",IFERROR(INDEX(类别属性,MATCH($E512,类别表,0)),""))</f>
        <v>支出</v>
      </c>
      <c r="G512" s="118" t="s">
        <v>530</v>
      </c>
      <c r="H512" s="119"/>
      <c r="I512" s="119">
        <v>55000</v>
      </c>
      <c r="J512" s="120"/>
      <c r="K512" s="125">
        <f>IF(OR($A512="",$B512=""),"",IF($J512&lt;&gt;"",$J512,IF($D512=本位币,1,IFERROR(LOOKUP(2,1/((汇率月份&lt;=$A512)*(INDEX(记账汇率区,0,MATCH($D512,汇率币种头,0))&lt;&gt;"")),INDEX(记账汇率区,0,MATCH($D512,汇率币种头,0))),""))))</f>
        <v>1</v>
      </c>
      <c r="L512" s="123">
        <f t="shared" si="14"/>
        <v>-55000</v>
      </c>
      <c r="M512" s="123">
        <f t="shared" si="15"/>
        <v>-55000</v>
      </c>
      <c r="N512" s="123">
        <f>IF($B512="","",ROUND(SUMIF(账户名,$B512,账户期初)+SUMIFS($L$6:L512,$B$6:B512,$B512),2))</f>
        <v>-514539999.33</v>
      </c>
      <c r="O512" s="123">
        <f>IF($B512="","",IFERROR(ROUND(INDEX(账户期初本位,MATCH($B512,账户名,0))+SUMIFS($M$6:M512,$B$6:B512,$B512),2),""))</f>
        <v>-514539999.33</v>
      </c>
      <c r="P512" s="117" t="s">
        <v>48</v>
      </c>
      <c r="Q512" s="115"/>
      <c r="R512" s="115"/>
      <c r="S512" s="124" t="str">
        <f>IF($B512="","",IF(ISNA(MATCH($B512,账户名,0)),"※这个账户不在【参数设置】的账户档案里",IF($A512="","※没填日期，这一笔不会进任何月份的报表",IF(OR($A512&lt;起始月份,$A512&gt;EOMONTH(起始月份,15)),"△不在本账期（"&amp;TEXT(起始月份,"yyyy-mm")&amp;" ~ "&amp;TEXT(EOMONTH(起始月份,15),"yyyy-mm")&amp;"）内，报表里看不到",IF(AND($H512&lt;&gt;"",$I512&lt;&gt;""),"※收入和支出不能同时填",IF(AND(N($H512)=0,N($I512)=0),IF(ISNUMBER(SEARCH("【待补】",$R512&amp;"")),"△源数据不全（源表缺金额），请补充","※收入和支出都没填"),IF($E512="","※没填收支类别，分类报表会漏掉这一笔",IF(ISNA(MATCH($E512,类别表,0)),"※收支类别不在【参数设置】的清单里",IF($K512="","△"&amp;$D512&amp;" 还没填汇率，去【月度汇率】补上就自动算了",IF(ISNUMBER(SEARCH("【待补】",$R512&amp;"")),"△源数据不全（源表缺摘要或用途），请补充",IF(AND($F512="内部转账",$Q512=""),"△内部转账建议在「往来单位」写上对方账户",IF($N512&lt;0,"△这一笔之后该账户余额成负数了，核一下",""))))))))))))</f>
        <v>△这一笔之后该账户余额成负数了，核一下</v>
      </c>
    </row>
    <row r="513" ht="33" spans="1:19">
      <c r="A513" s="114">
        <v>45938</v>
      </c>
      <c r="B513" s="115" t="s">
        <v>34</v>
      </c>
      <c r="C513" s="116" t="str">
        <f>IF($B513="","",IFERROR(INDEX(账户银行,MATCH($B513,账户名,0)),""))</f>
        <v>现金</v>
      </c>
      <c r="D513" s="116" t="str">
        <f>IF($B513="","",IFERROR(INDEX(账户币种,MATCH($B513,账户名,0)),""))</f>
        <v>UZS</v>
      </c>
      <c r="E513" s="117" t="s">
        <v>38</v>
      </c>
      <c r="F513" s="116" t="str">
        <f>IF($E513="","",IFERROR(INDEX(类别属性,MATCH($E513,类别表,0)),""))</f>
        <v>支出</v>
      </c>
      <c r="G513" s="118" t="s">
        <v>531</v>
      </c>
      <c r="H513" s="119"/>
      <c r="I513" s="119">
        <v>63000</v>
      </c>
      <c r="J513" s="120"/>
      <c r="K513" s="125">
        <f>IF(OR($A513="",$B513=""),"",IF($J513&lt;&gt;"",$J513,IF($D513=本位币,1,IFERROR(LOOKUP(2,1/((汇率月份&lt;=$A513)*(INDEX(记账汇率区,0,MATCH($D513,汇率币种头,0))&lt;&gt;"")),INDEX(记账汇率区,0,MATCH($D513,汇率币种头,0))),""))))</f>
        <v>1</v>
      </c>
      <c r="L513" s="123">
        <f t="shared" si="14"/>
        <v>-63000</v>
      </c>
      <c r="M513" s="123">
        <f t="shared" si="15"/>
        <v>-63000</v>
      </c>
      <c r="N513" s="123">
        <f>IF($B513="","",ROUND(SUMIF(账户名,$B513,账户期初)+SUMIFS($L$6:L513,$B$6:B513,$B513),2))</f>
        <v>-514602999.33</v>
      </c>
      <c r="O513" s="123">
        <f>IF($B513="","",IFERROR(ROUND(INDEX(账户期初本位,MATCH($B513,账户名,0))+SUMIFS($M$6:M513,$B$6:B513,$B513),2),""))</f>
        <v>-514602999.33</v>
      </c>
      <c r="P513" s="117" t="s">
        <v>26</v>
      </c>
      <c r="Q513" s="115"/>
      <c r="R513" s="115"/>
      <c r="S513" s="124" t="str">
        <f>IF($B513="","",IF(ISNA(MATCH($B513,账户名,0)),"※这个账户不在【参数设置】的账户档案里",IF($A513="","※没填日期，这一笔不会进任何月份的报表",IF(OR($A513&lt;起始月份,$A513&gt;EOMONTH(起始月份,15)),"△不在本账期（"&amp;TEXT(起始月份,"yyyy-mm")&amp;" ~ "&amp;TEXT(EOMONTH(起始月份,15),"yyyy-mm")&amp;"）内，报表里看不到",IF(AND($H513&lt;&gt;"",$I513&lt;&gt;""),"※收入和支出不能同时填",IF(AND(N($H513)=0,N($I513)=0),IF(ISNUMBER(SEARCH("【待补】",$R513&amp;"")),"△源数据不全（源表缺金额），请补充","※收入和支出都没填"),IF($E513="","※没填收支类别，分类报表会漏掉这一笔",IF(ISNA(MATCH($E513,类别表,0)),"※收支类别不在【参数设置】的清单里",IF($K513="","△"&amp;$D513&amp;" 还没填汇率，去【月度汇率】补上就自动算了",IF(ISNUMBER(SEARCH("【待补】",$R513&amp;"")),"△源数据不全（源表缺摘要或用途），请补充",IF(AND($F513="内部转账",$Q513=""),"△内部转账建议在「往来单位」写上对方账户",IF($N513&lt;0,"△这一笔之后该账户余额成负数了，核一下",""))))))))))))</f>
        <v>△这一笔之后该账户余额成负数了，核一下</v>
      </c>
    </row>
    <row r="514" ht="16.5" spans="1:19">
      <c r="A514" s="114">
        <v>45938</v>
      </c>
      <c r="B514" s="115" t="s">
        <v>34</v>
      </c>
      <c r="C514" s="116" t="str">
        <f>IF($B514="","",IFERROR(INDEX(账户银行,MATCH($B514,账户名,0)),""))</f>
        <v>现金</v>
      </c>
      <c r="D514" s="116" t="str">
        <f>IF($B514="","",IFERROR(INDEX(账户币种,MATCH($B514,账户名,0)),""))</f>
        <v>UZS</v>
      </c>
      <c r="E514" s="117" t="s">
        <v>44</v>
      </c>
      <c r="F514" s="116" t="str">
        <f>IF($E514="","",IFERROR(INDEX(类别属性,MATCH($E514,类别表,0)),""))</f>
        <v>支出</v>
      </c>
      <c r="G514" s="118" t="s">
        <v>532</v>
      </c>
      <c r="H514" s="119"/>
      <c r="I514" s="119">
        <v>70000</v>
      </c>
      <c r="J514" s="120"/>
      <c r="K514" s="125">
        <f>IF(OR($A514="",$B514=""),"",IF($J514&lt;&gt;"",$J514,IF($D514=本位币,1,IFERROR(LOOKUP(2,1/((汇率月份&lt;=$A514)*(INDEX(记账汇率区,0,MATCH($D514,汇率币种头,0))&lt;&gt;"")),INDEX(记账汇率区,0,MATCH($D514,汇率币种头,0))),""))))</f>
        <v>1</v>
      </c>
      <c r="L514" s="123">
        <f t="shared" si="14"/>
        <v>-70000</v>
      </c>
      <c r="M514" s="123">
        <f t="shared" si="15"/>
        <v>-70000</v>
      </c>
      <c r="N514" s="123">
        <f>IF($B514="","",ROUND(SUMIF(账户名,$B514,账户期初)+SUMIFS($L$6:L514,$B$6:B514,$B514),2))</f>
        <v>-514672999.33</v>
      </c>
      <c r="O514" s="123">
        <f>IF($B514="","",IFERROR(ROUND(INDEX(账户期初本位,MATCH($B514,账户名,0))+SUMIFS($M$6:M514,$B$6:B514,$B514),2),""))</f>
        <v>-514672999.33</v>
      </c>
      <c r="P514" s="117" t="s">
        <v>26</v>
      </c>
      <c r="Q514" s="115"/>
      <c r="R514" s="115"/>
      <c r="S514" s="124" t="str">
        <f>IF($B514="","",IF(ISNA(MATCH($B514,账户名,0)),"※这个账户不在【参数设置】的账户档案里",IF($A514="","※没填日期，这一笔不会进任何月份的报表",IF(OR($A514&lt;起始月份,$A514&gt;EOMONTH(起始月份,15)),"△不在本账期（"&amp;TEXT(起始月份,"yyyy-mm")&amp;" ~ "&amp;TEXT(EOMONTH(起始月份,15),"yyyy-mm")&amp;"）内，报表里看不到",IF(AND($H514&lt;&gt;"",$I514&lt;&gt;""),"※收入和支出不能同时填",IF(AND(N($H514)=0,N($I514)=0),IF(ISNUMBER(SEARCH("【待补】",$R514&amp;"")),"△源数据不全（源表缺金额），请补充","※收入和支出都没填"),IF($E514="","※没填收支类别，分类报表会漏掉这一笔",IF(ISNA(MATCH($E514,类别表,0)),"※收支类别不在【参数设置】的清单里",IF($K514="","△"&amp;$D514&amp;" 还没填汇率，去【月度汇率】补上就自动算了",IF(ISNUMBER(SEARCH("【待补】",$R514&amp;"")),"△源数据不全（源表缺摘要或用途），请补充",IF(AND($F514="内部转账",$Q514=""),"△内部转账建议在「往来单位」写上对方账户",IF($N514&lt;0,"△这一笔之后该账户余额成负数了，核一下",""))))))))))))</f>
        <v>△这一笔之后该账户余额成负数了，核一下</v>
      </c>
    </row>
    <row r="515" ht="33" spans="1:19">
      <c r="A515" s="114">
        <v>45938</v>
      </c>
      <c r="B515" s="115" t="s">
        <v>34</v>
      </c>
      <c r="C515" s="116" t="str">
        <f>IF($B515="","",IFERROR(INDEX(账户银行,MATCH($B515,账户名,0)),""))</f>
        <v>现金</v>
      </c>
      <c r="D515" s="116" t="str">
        <f>IF($B515="","",IFERROR(INDEX(账户币种,MATCH($B515,账户名,0)),""))</f>
        <v>UZS</v>
      </c>
      <c r="E515" s="117" t="s">
        <v>44</v>
      </c>
      <c r="F515" s="116" t="str">
        <f>IF($E515="","",IFERROR(INDEX(类别属性,MATCH($E515,类别表,0)),""))</f>
        <v>支出</v>
      </c>
      <c r="G515" s="118" t="s">
        <v>533</v>
      </c>
      <c r="H515" s="119"/>
      <c r="I515" s="119">
        <v>70000</v>
      </c>
      <c r="J515" s="120"/>
      <c r="K515" s="125">
        <f>IF(OR($A515="",$B515=""),"",IF($J515&lt;&gt;"",$J515,IF($D515=本位币,1,IFERROR(LOOKUP(2,1/((汇率月份&lt;=$A515)*(INDEX(记账汇率区,0,MATCH($D515,汇率币种头,0))&lt;&gt;"")),INDEX(记账汇率区,0,MATCH($D515,汇率币种头,0))),""))))</f>
        <v>1</v>
      </c>
      <c r="L515" s="123">
        <f t="shared" si="14"/>
        <v>-70000</v>
      </c>
      <c r="M515" s="123">
        <f t="shared" si="15"/>
        <v>-70000</v>
      </c>
      <c r="N515" s="123">
        <f>IF($B515="","",ROUND(SUMIF(账户名,$B515,账户期初)+SUMIFS($L$6:L515,$B$6:B515,$B515),2))</f>
        <v>-514742999.33</v>
      </c>
      <c r="O515" s="123">
        <f>IF($B515="","",IFERROR(ROUND(INDEX(账户期初本位,MATCH($B515,账户名,0))+SUMIFS($M$6:M515,$B$6:B515,$B515),2),""))</f>
        <v>-514742999.33</v>
      </c>
      <c r="P515" s="117" t="s">
        <v>26</v>
      </c>
      <c r="Q515" s="115" t="s">
        <v>172</v>
      </c>
      <c r="R515" s="115"/>
      <c r="S515" s="124" t="str">
        <f>IF($B515="","",IF(ISNA(MATCH($B515,账户名,0)),"※这个账户不在【参数设置】的账户档案里",IF($A515="","※没填日期，这一笔不会进任何月份的报表",IF(OR($A515&lt;起始月份,$A515&gt;EOMONTH(起始月份,15)),"△不在本账期（"&amp;TEXT(起始月份,"yyyy-mm")&amp;" ~ "&amp;TEXT(EOMONTH(起始月份,15),"yyyy-mm")&amp;"）内，报表里看不到",IF(AND($H515&lt;&gt;"",$I515&lt;&gt;""),"※收入和支出不能同时填",IF(AND(N($H515)=0,N($I515)=0),IF(ISNUMBER(SEARCH("【待补】",$R515&amp;"")),"△源数据不全（源表缺金额），请补充","※收入和支出都没填"),IF($E515="","※没填收支类别，分类报表会漏掉这一笔",IF(ISNA(MATCH($E515,类别表,0)),"※收支类别不在【参数设置】的清单里",IF($K515="","△"&amp;$D515&amp;" 还没填汇率，去【月度汇率】补上就自动算了",IF(ISNUMBER(SEARCH("【待补】",$R515&amp;"")),"△源数据不全（源表缺摘要或用途），请补充",IF(AND($F515="内部转账",$Q515=""),"△内部转账建议在「往来单位」写上对方账户",IF($N515&lt;0,"△这一笔之后该账户余额成负数了，核一下",""))))))))))))</f>
        <v>△这一笔之后该账户余额成负数了，核一下</v>
      </c>
    </row>
    <row r="516" ht="49.5" spans="1:19">
      <c r="A516" s="114">
        <v>45939</v>
      </c>
      <c r="B516" s="115" t="s">
        <v>30</v>
      </c>
      <c r="C516" s="116" t="str">
        <f>IF($B516="","",IFERROR(INDEX(账户银行,MATCH($B516,账户名,0)),""))</f>
        <v>现金</v>
      </c>
      <c r="D516" s="116" t="str">
        <f>IF($B516="","",IFERROR(INDEX(账户币种,MATCH($B516,账户名,0)),""))</f>
        <v>USD</v>
      </c>
      <c r="E516" s="117" t="s">
        <v>62</v>
      </c>
      <c r="F516" s="116" t="str">
        <f>IF($E516="","",IFERROR(INDEX(类别属性,MATCH($E516,类别表,0)),""))</f>
        <v>支出</v>
      </c>
      <c r="G516" s="118" t="s">
        <v>534</v>
      </c>
      <c r="H516" s="119"/>
      <c r="I516" s="119">
        <v>1000</v>
      </c>
      <c r="J516" s="120"/>
      <c r="K516" s="125">
        <f>IF(OR($A516="",$B516=""),"",IF($J516&lt;&gt;"",$J516,IF($D516=本位币,1,IFERROR(LOOKUP(2,1/((汇率月份&lt;=$A516)*(INDEX(记账汇率区,0,MATCH($D516,汇率币种头,0))&lt;&gt;"")),INDEX(记账汇率区,0,MATCH($D516,汇率币种头,0))),""))))</f>
        <v>12060</v>
      </c>
      <c r="L516" s="123">
        <f t="shared" si="14"/>
        <v>-1000</v>
      </c>
      <c r="M516" s="123">
        <f t="shared" si="15"/>
        <v>-12060000</v>
      </c>
      <c r="N516" s="123">
        <f>IF($B516="","",ROUND(SUMIF(账户名,$B516,账户期初)+SUMIFS($L$6:L516,$B$6:B516,$B516),2))</f>
        <v>60830</v>
      </c>
      <c r="O516" s="123">
        <f>IF($B516="","",IFERROR(ROUND(INDEX(账户期初本位,MATCH($B516,账户名,0))+SUMIFS($M$6:M516,$B$6:B516,$B516),2),""))</f>
        <v>741027375</v>
      </c>
      <c r="P516" s="117" t="s">
        <v>26</v>
      </c>
      <c r="Q516" s="115"/>
      <c r="R516" s="115"/>
      <c r="S516" s="124" t="str">
        <f>IF($B516="","",IF(ISNA(MATCH($B516,账户名,0)),"※这个账户不在【参数设置】的账户档案里",IF($A516="","※没填日期，这一笔不会进任何月份的报表",IF(OR($A516&lt;起始月份,$A516&gt;EOMONTH(起始月份,15)),"△不在本账期（"&amp;TEXT(起始月份,"yyyy-mm")&amp;" ~ "&amp;TEXT(EOMONTH(起始月份,15),"yyyy-mm")&amp;"）内，报表里看不到",IF(AND($H516&lt;&gt;"",$I516&lt;&gt;""),"※收入和支出不能同时填",IF(AND(N($H516)=0,N($I516)=0),IF(ISNUMBER(SEARCH("【待补】",$R516&amp;"")),"△源数据不全（源表缺金额），请补充","※收入和支出都没填"),IF($E516="","※没填收支类别，分类报表会漏掉这一笔",IF(ISNA(MATCH($E516,类别表,0)),"※收支类别不在【参数设置】的清单里",IF($K516="","△"&amp;$D516&amp;" 还没填汇率，去【月度汇率】补上就自动算了",IF(ISNUMBER(SEARCH("【待补】",$R516&amp;"")),"△源数据不全（源表缺摘要或用途），请补充",IF(AND($F516="内部转账",$Q516=""),"△内部转账建议在「往来单位」写上对方账户",IF($N516&lt;0,"△这一笔之后该账户余额成负数了，核一下",""))))))))))))</f>
        <v/>
      </c>
    </row>
    <row r="517" ht="33" spans="1:19">
      <c r="A517" s="114">
        <v>45939</v>
      </c>
      <c r="B517" s="115" t="s">
        <v>34</v>
      </c>
      <c r="C517" s="116" t="str">
        <f>IF($B517="","",IFERROR(INDEX(账户银行,MATCH($B517,账户名,0)),""))</f>
        <v>现金</v>
      </c>
      <c r="D517" s="116" t="str">
        <f>IF($B517="","",IFERROR(INDEX(账户币种,MATCH($B517,账户名,0)),""))</f>
        <v>UZS</v>
      </c>
      <c r="E517" s="117" t="s">
        <v>44</v>
      </c>
      <c r="F517" s="116" t="str">
        <f>IF($E517="","",IFERROR(INDEX(类别属性,MATCH($E517,类别表,0)),""))</f>
        <v>支出</v>
      </c>
      <c r="G517" s="118" t="s">
        <v>535</v>
      </c>
      <c r="H517" s="119"/>
      <c r="I517" s="119">
        <v>27500000</v>
      </c>
      <c r="J517" s="120"/>
      <c r="K517" s="125">
        <f>IF(OR($A517="",$B517=""),"",IF($J517&lt;&gt;"",$J517,IF($D517=本位币,1,IFERROR(LOOKUP(2,1/((汇率月份&lt;=$A517)*(INDEX(记账汇率区,0,MATCH($D517,汇率币种头,0))&lt;&gt;"")),INDEX(记账汇率区,0,MATCH($D517,汇率币种头,0))),""))))</f>
        <v>1</v>
      </c>
      <c r="L517" s="123">
        <f t="shared" si="14"/>
        <v>-27500000</v>
      </c>
      <c r="M517" s="123">
        <f t="shared" si="15"/>
        <v>-27500000</v>
      </c>
      <c r="N517" s="123">
        <f>IF($B517="","",ROUND(SUMIF(账户名,$B517,账户期初)+SUMIFS($L$6:L517,$B$6:B517,$B517),2))</f>
        <v>-542242999.33</v>
      </c>
      <c r="O517" s="123">
        <f>IF($B517="","",IFERROR(ROUND(INDEX(账户期初本位,MATCH($B517,账户名,0))+SUMIFS($M$6:M517,$B$6:B517,$B517),2),""))</f>
        <v>-542242999.33</v>
      </c>
      <c r="P517" s="117" t="s">
        <v>26</v>
      </c>
      <c r="Q517" s="115"/>
      <c r="R517" s="115"/>
      <c r="S517" s="124" t="str">
        <f>IF($B517="","",IF(ISNA(MATCH($B517,账户名,0)),"※这个账户不在【参数设置】的账户档案里",IF($A517="","※没填日期，这一笔不会进任何月份的报表",IF(OR($A517&lt;起始月份,$A517&gt;EOMONTH(起始月份,15)),"△不在本账期（"&amp;TEXT(起始月份,"yyyy-mm")&amp;" ~ "&amp;TEXT(EOMONTH(起始月份,15),"yyyy-mm")&amp;"）内，报表里看不到",IF(AND($H517&lt;&gt;"",$I517&lt;&gt;""),"※收入和支出不能同时填",IF(AND(N($H517)=0,N($I517)=0),IF(ISNUMBER(SEARCH("【待补】",$R517&amp;"")),"△源数据不全（源表缺金额），请补充","※收入和支出都没填"),IF($E517="","※没填收支类别，分类报表会漏掉这一笔",IF(ISNA(MATCH($E517,类别表,0)),"※收支类别不在【参数设置】的清单里",IF($K517="","△"&amp;$D517&amp;" 还没填汇率，去【月度汇率】补上就自动算了",IF(ISNUMBER(SEARCH("【待补】",$R517&amp;"")),"△源数据不全（源表缺摘要或用途），请补充",IF(AND($F517="内部转账",$Q517=""),"△内部转账建议在「往来单位」写上对方账户",IF($N517&lt;0,"△这一笔之后该账户余额成负数了，核一下",""))))))))))))</f>
        <v>△这一笔之后该账户余额成负数了，核一下</v>
      </c>
    </row>
    <row r="518" ht="33" spans="1:19">
      <c r="A518" s="114">
        <v>45939</v>
      </c>
      <c r="B518" s="115" t="s">
        <v>34</v>
      </c>
      <c r="C518" s="116" t="str">
        <f>IF($B518="","",IFERROR(INDEX(账户银行,MATCH($B518,账户名,0)),""))</f>
        <v>现金</v>
      </c>
      <c r="D518" s="116" t="str">
        <f>IF($B518="","",IFERROR(INDEX(账户币种,MATCH($B518,账户名,0)),""))</f>
        <v>UZS</v>
      </c>
      <c r="E518" s="117" t="s">
        <v>84</v>
      </c>
      <c r="F518" s="116" t="str">
        <f>IF($E518="","",IFERROR(INDEX(类别属性,MATCH($E518,类别表,0)),""))</f>
        <v>支出</v>
      </c>
      <c r="G518" s="118" t="s">
        <v>536</v>
      </c>
      <c r="H518" s="119"/>
      <c r="I518" s="119">
        <v>1250000</v>
      </c>
      <c r="J518" s="120"/>
      <c r="K518" s="125">
        <f>IF(OR($A518="",$B518=""),"",IF($J518&lt;&gt;"",$J518,IF($D518=本位币,1,IFERROR(LOOKUP(2,1/((汇率月份&lt;=$A518)*(INDEX(记账汇率区,0,MATCH($D518,汇率币种头,0))&lt;&gt;"")),INDEX(记账汇率区,0,MATCH($D518,汇率币种头,0))),""))))</f>
        <v>1</v>
      </c>
      <c r="L518" s="123">
        <f t="shared" ref="L518:L581" si="16">IF(AND($H518="",$I518=""),"",ROUND(N($H518)-N($I518),2))</f>
        <v>-1250000</v>
      </c>
      <c r="M518" s="123">
        <f t="shared" ref="M518:M581" si="17">IF(OR($L518="",$K518=""),"",ROUND($L518*$K518,2))</f>
        <v>-1250000</v>
      </c>
      <c r="N518" s="123">
        <f>IF($B518="","",ROUND(SUMIF(账户名,$B518,账户期初)+SUMIFS($L$6:L518,$B$6:B518,$B518),2))</f>
        <v>-543492999.33</v>
      </c>
      <c r="O518" s="123">
        <f>IF($B518="","",IFERROR(ROUND(INDEX(账户期初本位,MATCH($B518,账户名,0))+SUMIFS($M$6:M518,$B$6:B518,$B518),2),""))</f>
        <v>-543492999.33</v>
      </c>
      <c r="P518" s="117" t="s">
        <v>48</v>
      </c>
      <c r="Q518" s="115" t="s">
        <v>129</v>
      </c>
      <c r="R518" s="115"/>
      <c r="S518" s="124" t="str">
        <f>IF($B518="","",IF(ISNA(MATCH($B518,账户名,0)),"※这个账户不在【参数设置】的账户档案里",IF($A518="","※没填日期，这一笔不会进任何月份的报表",IF(OR($A518&lt;起始月份,$A518&gt;EOMONTH(起始月份,15)),"△不在本账期（"&amp;TEXT(起始月份,"yyyy-mm")&amp;" ~ "&amp;TEXT(EOMONTH(起始月份,15),"yyyy-mm")&amp;"）内，报表里看不到",IF(AND($H518&lt;&gt;"",$I518&lt;&gt;""),"※收入和支出不能同时填",IF(AND(N($H518)=0,N($I518)=0),IF(ISNUMBER(SEARCH("【待补】",$R518&amp;"")),"△源数据不全（源表缺金额），请补充","※收入和支出都没填"),IF($E518="","※没填收支类别，分类报表会漏掉这一笔",IF(ISNA(MATCH($E518,类别表,0)),"※收支类别不在【参数设置】的清单里",IF($K518="","△"&amp;$D518&amp;" 还没填汇率，去【月度汇率】补上就自动算了",IF(ISNUMBER(SEARCH("【待补】",$R518&amp;"")),"△源数据不全（源表缺摘要或用途），请补充",IF(AND($F518="内部转账",$Q518=""),"△内部转账建议在「往来单位」写上对方账户",IF($N518&lt;0,"△这一笔之后该账户余额成负数了，核一下",""))))))))))))</f>
        <v>△这一笔之后该账户余额成负数了，核一下</v>
      </c>
    </row>
    <row r="519" ht="49.5" spans="1:19">
      <c r="A519" s="114">
        <v>45940</v>
      </c>
      <c r="B519" s="115" t="s">
        <v>72</v>
      </c>
      <c r="C519" s="116" t="str">
        <f>IF($B519="","",IFERROR(INDEX(账户银行,MATCH($B519,账户名,0)),""))</f>
        <v>NBU银行</v>
      </c>
      <c r="D519" s="116" t="str">
        <f>IF($B519="","",IFERROR(INDEX(账户币种,MATCH($B519,账户名,0)),""))</f>
        <v>UZS</v>
      </c>
      <c r="E519" s="117" t="s">
        <v>95</v>
      </c>
      <c r="F519" s="116" t="str">
        <f>IF($E519="","",IFERROR(INDEX(类别属性,MATCH($E519,类别表,0)),""))</f>
        <v>支出</v>
      </c>
      <c r="G519" s="118" t="s">
        <v>537</v>
      </c>
      <c r="H519" s="119"/>
      <c r="I519" s="119">
        <v>17600000</v>
      </c>
      <c r="J519" s="120"/>
      <c r="K519" s="125">
        <f>IF(OR($A519="",$B519=""),"",IF($J519&lt;&gt;"",$J519,IF($D519=本位币,1,IFERROR(LOOKUP(2,1/((汇率月份&lt;=$A519)*(INDEX(记账汇率区,0,MATCH($D519,汇率币种头,0))&lt;&gt;"")),INDEX(记账汇率区,0,MATCH($D519,汇率币种头,0))),""))))</f>
        <v>1</v>
      </c>
      <c r="L519" s="123">
        <f t="shared" si="16"/>
        <v>-17600000</v>
      </c>
      <c r="M519" s="123">
        <f t="shared" si="17"/>
        <v>-17600000</v>
      </c>
      <c r="N519" s="123">
        <f>IF($B519="","",ROUND(SUMIF(账户名,$B519,账户期初)+SUMIFS($L$6:L519,$B$6:B519,$B519),2))</f>
        <v>30150360.67</v>
      </c>
      <c r="O519" s="123">
        <f>IF($B519="","",IFERROR(ROUND(INDEX(账户期初本位,MATCH($B519,账户名,0))+SUMIFS($M$6:M519,$B$6:B519,$B519),2),""))</f>
        <v>30150360.67</v>
      </c>
      <c r="P519" s="117" t="s">
        <v>97</v>
      </c>
      <c r="Q519" s="115"/>
      <c r="R519" s="115"/>
      <c r="S519" s="124" t="str">
        <f>IF($B519="","",IF(ISNA(MATCH($B519,账户名,0)),"※这个账户不在【参数设置】的账户档案里",IF($A519="","※没填日期，这一笔不会进任何月份的报表",IF(OR($A519&lt;起始月份,$A519&gt;EOMONTH(起始月份,15)),"△不在本账期（"&amp;TEXT(起始月份,"yyyy-mm")&amp;" ~ "&amp;TEXT(EOMONTH(起始月份,15),"yyyy-mm")&amp;"）内，报表里看不到",IF(AND($H519&lt;&gt;"",$I519&lt;&gt;""),"※收入和支出不能同时填",IF(AND(N($H519)=0,N($I519)=0),IF(ISNUMBER(SEARCH("【待补】",$R519&amp;"")),"△源数据不全（源表缺金额），请补充","※收入和支出都没填"),IF($E519="","※没填收支类别，分类报表会漏掉这一笔",IF(ISNA(MATCH($E519,类别表,0)),"※收支类别不在【参数设置】的清单里",IF($K519="","△"&amp;$D519&amp;" 还没填汇率，去【月度汇率】补上就自动算了",IF(ISNUMBER(SEARCH("【待补】",$R519&amp;"")),"△源数据不全（源表缺摘要或用途），请补充",IF(AND($F519="内部转账",$Q519=""),"△内部转账建议在「往来单位」写上对方账户",IF($N519&lt;0,"△这一笔之后该账户余额成负数了，核一下",""))))))))))))</f>
        <v/>
      </c>
    </row>
    <row r="520" ht="33" spans="1:19">
      <c r="A520" s="114">
        <v>45940</v>
      </c>
      <c r="B520" s="115" t="s">
        <v>20</v>
      </c>
      <c r="C520" s="116" t="str">
        <f>IF($B520="","",IFERROR(INDEX(账户银行,MATCH($B520,账户名,0)),""))</f>
        <v>现金</v>
      </c>
      <c r="D520" s="116" t="str">
        <f>IF($B520="","",IFERROR(INDEX(账户币种,MATCH($B520,账户名,0)),""))</f>
        <v>CNY</v>
      </c>
      <c r="E520" s="117" t="s">
        <v>41</v>
      </c>
      <c r="F520" s="116" t="str">
        <f>IF($E520="","",IFERROR(INDEX(类别属性,MATCH($E520,类别表,0)),""))</f>
        <v>内部转账</v>
      </c>
      <c r="G520" s="118" t="s">
        <v>538</v>
      </c>
      <c r="H520" s="119"/>
      <c r="I520" s="119">
        <v>214200</v>
      </c>
      <c r="J520" s="120"/>
      <c r="K520" s="121">
        <f>IF(OR($A520="",$B520=""),"",IF($J520&lt;&gt;"",$J520,IF($D520=本位币,1,IFERROR(LOOKUP(2,1/((汇率月份&lt;=$A520)*(INDEX(记账汇率区,0,MATCH($D520,汇率币种头,0))&lt;&gt;"")),INDEX(记账汇率区,0,MATCH($D520,汇率币种头,0))),""))))</f>
        <v>1690</v>
      </c>
      <c r="L520" s="122">
        <f t="shared" si="16"/>
        <v>-214200</v>
      </c>
      <c r="M520" s="123">
        <f t="shared" si="17"/>
        <v>-361998000</v>
      </c>
      <c r="N520" s="122">
        <f>IF($B520="","",ROUND(SUMIF(账户名,$B520,账户期初)+SUMIFS($L$6:L520,$B$6:B520,$B520),2))</f>
        <v>1094743</v>
      </c>
      <c r="O520" s="123">
        <f>IF($B520="","",IFERROR(ROUND(INDEX(账户期初本位,MATCH($B520,账户名,0))+SUMIFS($M$6:M520,$B$6:B520,$B520),2),""))</f>
        <v>1790167366</v>
      </c>
      <c r="P520" s="117" t="s">
        <v>43</v>
      </c>
      <c r="Q520" s="115"/>
      <c r="R520" s="115"/>
      <c r="S520" s="124" t="str">
        <f>IF($B520="","",IF(ISNA(MATCH($B520,账户名,0)),"※这个账户不在【参数设置】的账户档案里",IF($A520="","※没填日期，这一笔不会进任何月份的报表",IF(OR($A520&lt;起始月份,$A520&gt;EOMONTH(起始月份,15)),"△不在本账期（"&amp;TEXT(起始月份,"yyyy-mm")&amp;" ~ "&amp;TEXT(EOMONTH(起始月份,15),"yyyy-mm")&amp;"）内，报表里看不到",IF(AND($H520&lt;&gt;"",$I520&lt;&gt;""),"※收入和支出不能同时填",IF(AND(N($H520)=0,N($I520)=0),IF(ISNUMBER(SEARCH("【待补】",$R520&amp;"")),"△源数据不全（源表缺金额），请补充","※收入和支出都没填"),IF($E520="","※没填收支类别，分类报表会漏掉这一笔",IF(ISNA(MATCH($E520,类别表,0)),"※收支类别不在【参数设置】的清单里",IF($K520="","△"&amp;$D520&amp;" 还没填汇率，去【月度汇率】补上就自动算了",IF(ISNUMBER(SEARCH("【待补】",$R520&amp;"")),"△源数据不全（源表缺摘要或用途），请补充",IF(AND($F520="内部转账",$Q520=""),"△内部转账建议在「往来单位」写上对方账户",IF($N520&lt;0,"△这一笔之后该账户余额成负数了，核一下",""))))))))))))</f>
        <v>△内部转账建议在「往来单位」写上对方账户</v>
      </c>
    </row>
    <row r="521" ht="33" spans="1:19">
      <c r="A521" s="114">
        <v>45940</v>
      </c>
      <c r="B521" s="115" t="s">
        <v>30</v>
      </c>
      <c r="C521" s="116" t="str">
        <f>IF($B521="","",IFERROR(INDEX(账户银行,MATCH($B521,账户名,0)),""))</f>
        <v>现金</v>
      </c>
      <c r="D521" s="116" t="str">
        <f>IF($B521="","",IFERROR(INDEX(账户币种,MATCH($B521,账户名,0)),""))</f>
        <v>USD</v>
      </c>
      <c r="E521" s="117" t="s">
        <v>41</v>
      </c>
      <c r="F521" s="116" t="str">
        <f>IF($E521="","",IFERROR(INDEX(类别属性,MATCH($E521,类别表,0)),""))</f>
        <v>内部转账</v>
      </c>
      <c r="G521" s="118" t="s">
        <v>538</v>
      </c>
      <c r="H521" s="119">
        <v>30000</v>
      </c>
      <c r="I521" s="119"/>
      <c r="J521" s="120"/>
      <c r="K521" s="125">
        <f>IF(OR($A521="",$B521=""),"",IF($J521&lt;&gt;"",$J521,IF($D521=本位币,1,IFERROR(LOOKUP(2,1/((汇率月份&lt;=$A521)*(INDEX(记账汇率区,0,MATCH($D521,汇率币种头,0))&lt;&gt;"")),INDEX(记账汇率区,0,MATCH($D521,汇率币种头,0))),""))))</f>
        <v>12060</v>
      </c>
      <c r="L521" s="123">
        <f t="shared" si="16"/>
        <v>30000</v>
      </c>
      <c r="M521" s="123">
        <f t="shared" si="17"/>
        <v>361800000</v>
      </c>
      <c r="N521" s="123">
        <f>IF($B521="","",ROUND(SUMIF(账户名,$B521,账户期初)+SUMIFS($L$6:L521,$B$6:B521,$B521),2))</f>
        <v>90830</v>
      </c>
      <c r="O521" s="123">
        <f>IF($B521="","",IFERROR(ROUND(INDEX(账户期初本位,MATCH($B521,账户名,0))+SUMIFS($M$6:M521,$B$6:B521,$B521),2),""))</f>
        <v>1102827375</v>
      </c>
      <c r="P521" s="117" t="s">
        <v>43</v>
      </c>
      <c r="Q521" s="115"/>
      <c r="R521" s="115"/>
      <c r="S521" s="124" t="str">
        <f>IF($B521="","",IF(ISNA(MATCH($B521,账户名,0)),"※这个账户不在【参数设置】的账户档案里",IF($A521="","※没填日期，这一笔不会进任何月份的报表",IF(OR($A521&lt;起始月份,$A521&gt;EOMONTH(起始月份,15)),"△不在本账期（"&amp;TEXT(起始月份,"yyyy-mm")&amp;" ~ "&amp;TEXT(EOMONTH(起始月份,15),"yyyy-mm")&amp;"）内，报表里看不到",IF(AND($H521&lt;&gt;"",$I521&lt;&gt;""),"※收入和支出不能同时填",IF(AND(N($H521)=0,N($I521)=0),IF(ISNUMBER(SEARCH("【待补】",$R521&amp;"")),"△源数据不全（源表缺金额），请补充","※收入和支出都没填"),IF($E521="","※没填收支类别，分类报表会漏掉这一笔",IF(ISNA(MATCH($E521,类别表,0)),"※收支类别不在【参数设置】的清单里",IF($K521="","△"&amp;$D521&amp;" 还没填汇率，去【月度汇率】补上就自动算了",IF(ISNUMBER(SEARCH("【待补】",$R521&amp;"")),"△源数据不全（源表缺摘要或用途），请补充",IF(AND($F521="内部转账",$Q521=""),"△内部转账建议在「往来单位」写上对方账户",IF($N521&lt;0,"△这一笔之后该账户余额成负数了，核一下",""))))))))))))</f>
        <v>△内部转账建议在「往来单位」写上对方账户</v>
      </c>
    </row>
    <row r="522" ht="33" spans="1:19">
      <c r="A522" s="114">
        <v>45940</v>
      </c>
      <c r="B522" s="115" t="s">
        <v>34</v>
      </c>
      <c r="C522" s="116" t="str">
        <f>IF($B522="","",IFERROR(INDEX(账户银行,MATCH($B522,账户名,0)),""))</f>
        <v>现金</v>
      </c>
      <c r="D522" s="116" t="str">
        <f>IF($B522="","",IFERROR(INDEX(账户币种,MATCH($B522,账户名,0)),""))</f>
        <v>UZS</v>
      </c>
      <c r="E522" s="117" t="s">
        <v>438</v>
      </c>
      <c r="F522" s="116" t="str">
        <f>IF($E522="","",IFERROR(INDEX(类别属性,MATCH($E522,类别表,0)),""))</f>
        <v>支出</v>
      </c>
      <c r="G522" s="118" t="s">
        <v>539</v>
      </c>
      <c r="H522" s="119"/>
      <c r="I522" s="119">
        <v>140000</v>
      </c>
      <c r="J522" s="120"/>
      <c r="K522" s="125">
        <f>IF(OR($A522="",$B522=""),"",IF($J522&lt;&gt;"",$J522,IF($D522=本位币,1,IFERROR(LOOKUP(2,1/((汇率月份&lt;=$A522)*(INDEX(记账汇率区,0,MATCH($D522,汇率币种头,0))&lt;&gt;"")),INDEX(记账汇率区,0,MATCH($D522,汇率币种头,0))),""))))</f>
        <v>1</v>
      </c>
      <c r="L522" s="123">
        <f t="shared" si="16"/>
        <v>-140000</v>
      </c>
      <c r="M522" s="123">
        <f t="shared" si="17"/>
        <v>-140000</v>
      </c>
      <c r="N522" s="123">
        <f>IF($B522="","",ROUND(SUMIF(账户名,$B522,账户期初)+SUMIFS($L$6:L522,$B$6:B522,$B522),2))</f>
        <v>-543632999.33</v>
      </c>
      <c r="O522" s="123">
        <f>IF($B522="","",IFERROR(ROUND(INDEX(账户期初本位,MATCH($B522,账户名,0))+SUMIFS($M$6:M522,$B$6:B522,$B522),2),""))</f>
        <v>-543632999.33</v>
      </c>
      <c r="P522" s="117" t="s">
        <v>26</v>
      </c>
      <c r="Q522" s="115"/>
      <c r="R522" s="115"/>
      <c r="S522" s="124" t="str">
        <f>IF($B522="","",IF(ISNA(MATCH($B522,账户名,0)),"※这个账户不在【参数设置】的账户档案里",IF($A522="","※没填日期，这一笔不会进任何月份的报表",IF(OR($A522&lt;起始月份,$A522&gt;EOMONTH(起始月份,15)),"△不在本账期（"&amp;TEXT(起始月份,"yyyy-mm")&amp;" ~ "&amp;TEXT(EOMONTH(起始月份,15),"yyyy-mm")&amp;"）内，报表里看不到",IF(AND($H522&lt;&gt;"",$I522&lt;&gt;""),"※收入和支出不能同时填",IF(AND(N($H522)=0,N($I522)=0),IF(ISNUMBER(SEARCH("【待补】",$R522&amp;"")),"△源数据不全（源表缺金额），请补充","※收入和支出都没填"),IF($E522="","※没填收支类别，分类报表会漏掉这一笔",IF(ISNA(MATCH($E522,类别表,0)),"※收支类别不在【参数设置】的清单里",IF($K522="","△"&amp;$D522&amp;" 还没填汇率，去【月度汇率】补上就自动算了",IF(ISNUMBER(SEARCH("【待补】",$R522&amp;"")),"△源数据不全（源表缺摘要或用途），请补充",IF(AND($F522="内部转账",$Q522=""),"△内部转账建议在「往来单位」写上对方账户",IF($N522&lt;0,"△这一笔之后该账户余额成负数了，核一下",""))))))))))))</f>
        <v>△这一笔之后该账户余额成负数了，核一下</v>
      </c>
    </row>
    <row r="523" ht="16.5" spans="1:19">
      <c r="A523" s="114">
        <v>45940</v>
      </c>
      <c r="B523" s="115" t="s">
        <v>34</v>
      </c>
      <c r="C523" s="116" t="str">
        <f>IF($B523="","",IFERROR(INDEX(账户银行,MATCH($B523,账户名,0)),""))</f>
        <v>现金</v>
      </c>
      <c r="D523" s="116" t="str">
        <f>IF($B523="","",IFERROR(INDEX(账户币种,MATCH($B523,账户名,0)),""))</f>
        <v>UZS</v>
      </c>
      <c r="E523" s="117" t="s">
        <v>38</v>
      </c>
      <c r="F523" s="116" t="str">
        <f>IF($E523="","",IFERROR(INDEX(类别属性,MATCH($E523,类别表,0)),""))</f>
        <v>支出</v>
      </c>
      <c r="G523" s="118" t="s">
        <v>540</v>
      </c>
      <c r="H523" s="119"/>
      <c r="I523" s="119">
        <v>32000</v>
      </c>
      <c r="J523" s="120"/>
      <c r="K523" s="125">
        <f>IF(OR($A523="",$B523=""),"",IF($J523&lt;&gt;"",$J523,IF($D523=本位币,1,IFERROR(LOOKUP(2,1/((汇率月份&lt;=$A523)*(INDEX(记账汇率区,0,MATCH($D523,汇率币种头,0))&lt;&gt;"")),INDEX(记账汇率区,0,MATCH($D523,汇率币种头,0))),""))))</f>
        <v>1</v>
      </c>
      <c r="L523" s="123">
        <f t="shared" si="16"/>
        <v>-32000</v>
      </c>
      <c r="M523" s="123">
        <f t="shared" si="17"/>
        <v>-32000</v>
      </c>
      <c r="N523" s="123">
        <f>IF($B523="","",ROUND(SUMIF(账户名,$B523,账户期初)+SUMIFS($L$6:L523,$B$6:B523,$B523),2))</f>
        <v>-543664999.33</v>
      </c>
      <c r="O523" s="123">
        <f>IF($B523="","",IFERROR(ROUND(INDEX(账户期初本位,MATCH($B523,账户名,0))+SUMIFS($M$6:M523,$B$6:B523,$B523),2),""))</f>
        <v>-543664999.33</v>
      </c>
      <c r="P523" s="117" t="s">
        <v>26</v>
      </c>
      <c r="Q523" s="115"/>
      <c r="R523" s="115"/>
      <c r="S523" s="124" t="str">
        <f>IF($B523="","",IF(ISNA(MATCH($B523,账户名,0)),"※这个账户不在【参数设置】的账户档案里",IF($A523="","※没填日期，这一笔不会进任何月份的报表",IF(OR($A523&lt;起始月份,$A523&gt;EOMONTH(起始月份,15)),"△不在本账期（"&amp;TEXT(起始月份,"yyyy-mm")&amp;" ~ "&amp;TEXT(EOMONTH(起始月份,15),"yyyy-mm")&amp;"）内，报表里看不到",IF(AND($H523&lt;&gt;"",$I523&lt;&gt;""),"※收入和支出不能同时填",IF(AND(N($H523)=0,N($I523)=0),IF(ISNUMBER(SEARCH("【待补】",$R523&amp;"")),"△源数据不全（源表缺金额），请补充","※收入和支出都没填"),IF($E523="","※没填收支类别，分类报表会漏掉这一笔",IF(ISNA(MATCH($E523,类别表,0)),"※收支类别不在【参数设置】的清单里",IF($K523="","△"&amp;$D523&amp;" 还没填汇率，去【月度汇率】补上就自动算了",IF(ISNUMBER(SEARCH("【待补】",$R523&amp;"")),"△源数据不全（源表缺摘要或用途），请补充",IF(AND($F523="内部转账",$Q523=""),"△内部转账建议在「往来单位」写上对方账户",IF($N523&lt;0,"△这一笔之后该账户余额成负数了，核一下",""))))))))))))</f>
        <v>△这一笔之后该账户余额成负数了，核一下</v>
      </c>
    </row>
    <row r="524" ht="16.5" spans="1:19">
      <c r="A524" s="114">
        <v>45941</v>
      </c>
      <c r="B524" s="115" t="s">
        <v>20</v>
      </c>
      <c r="C524" s="116" t="str">
        <f>IF($B524="","",IFERROR(INDEX(账户银行,MATCH($B524,账户名,0)),""))</f>
        <v>现金</v>
      </c>
      <c r="D524" s="116" t="str">
        <f>IF($B524="","",IFERROR(INDEX(账户币种,MATCH($B524,账户名,0)),""))</f>
        <v>CNY</v>
      </c>
      <c r="E524" s="117" t="s">
        <v>24</v>
      </c>
      <c r="F524" s="116" t="str">
        <f>IF($E524="","",IFERROR(INDEX(类别属性,MATCH($E524,类别表,0)),""))</f>
        <v>支出</v>
      </c>
      <c r="G524" s="118" t="s">
        <v>541</v>
      </c>
      <c r="H524" s="119"/>
      <c r="I524" s="119">
        <v>6709</v>
      </c>
      <c r="J524" s="120"/>
      <c r="K524" s="121">
        <f>IF(OR($A524="",$B524=""),"",IF($J524&lt;&gt;"",$J524,IF($D524=本位币,1,IFERROR(LOOKUP(2,1/((汇率月份&lt;=$A524)*(INDEX(记账汇率区,0,MATCH($D524,汇率币种头,0))&lt;&gt;"")),INDEX(记账汇率区,0,MATCH($D524,汇率币种头,0))),""))))</f>
        <v>1690</v>
      </c>
      <c r="L524" s="122">
        <f t="shared" si="16"/>
        <v>-6709</v>
      </c>
      <c r="M524" s="123">
        <f t="shared" si="17"/>
        <v>-11338210</v>
      </c>
      <c r="N524" s="122">
        <f>IF($B524="","",ROUND(SUMIF(账户名,$B524,账户期初)+SUMIFS($L$6:L524,$B$6:B524,$B524),2))</f>
        <v>1088034</v>
      </c>
      <c r="O524" s="123">
        <f>IF($B524="","",IFERROR(ROUND(INDEX(账户期初本位,MATCH($B524,账户名,0))+SUMIFS($M$6:M524,$B$6:B524,$B524),2),""))</f>
        <v>1778829156</v>
      </c>
      <c r="P524" s="117" t="s">
        <v>26</v>
      </c>
      <c r="Q524" s="115"/>
      <c r="R524" s="115"/>
      <c r="S524" s="124" t="str">
        <f>IF($B524="","",IF(ISNA(MATCH($B524,账户名,0)),"※这个账户不在【参数设置】的账户档案里",IF($A524="","※没填日期，这一笔不会进任何月份的报表",IF(OR($A524&lt;起始月份,$A524&gt;EOMONTH(起始月份,15)),"△不在本账期（"&amp;TEXT(起始月份,"yyyy-mm")&amp;" ~ "&amp;TEXT(EOMONTH(起始月份,15),"yyyy-mm")&amp;"）内，报表里看不到",IF(AND($H524&lt;&gt;"",$I524&lt;&gt;""),"※收入和支出不能同时填",IF(AND(N($H524)=0,N($I524)=0),IF(ISNUMBER(SEARCH("【待补】",$R524&amp;"")),"△源数据不全（源表缺金额），请补充","※收入和支出都没填"),IF($E524="","※没填收支类别，分类报表会漏掉这一笔",IF(ISNA(MATCH($E524,类别表,0)),"※收支类别不在【参数设置】的清单里",IF($K524="","△"&amp;$D524&amp;" 还没填汇率，去【月度汇率】补上就自动算了",IF(ISNUMBER(SEARCH("【待补】",$R524&amp;"")),"△源数据不全（源表缺摘要或用途），请补充",IF(AND($F524="内部转账",$Q524=""),"△内部转账建议在「往来单位」写上对方账户",IF($N524&lt;0,"△这一笔之后该账户余额成负数了，核一下",""))))))))))))</f>
        <v/>
      </c>
    </row>
    <row r="525" ht="49.5" spans="1:19">
      <c r="A525" s="114">
        <v>45941</v>
      </c>
      <c r="B525" s="115" t="s">
        <v>30</v>
      </c>
      <c r="C525" s="116" t="str">
        <f>IF($B525="","",IFERROR(INDEX(账户银行,MATCH($B525,账户名,0)),""))</f>
        <v>现金</v>
      </c>
      <c r="D525" s="116" t="str">
        <f>IF($B525="","",IFERROR(INDEX(账户币种,MATCH($B525,账户名,0)),""))</f>
        <v>USD</v>
      </c>
      <c r="E525" s="117" t="s">
        <v>95</v>
      </c>
      <c r="F525" s="116" t="str">
        <f>IF($E525="","",IFERROR(INDEX(类别属性,MATCH($E525,类别表,0)),""))</f>
        <v>支出</v>
      </c>
      <c r="G525" s="118" t="s">
        <v>542</v>
      </c>
      <c r="H525" s="119"/>
      <c r="I525" s="119">
        <v>2000</v>
      </c>
      <c r="J525" s="120"/>
      <c r="K525" s="125">
        <f>IF(OR($A525="",$B525=""),"",IF($J525&lt;&gt;"",$J525,IF($D525=本位币,1,IFERROR(LOOKUP(2,1/((汇率月份&lt;=$A525)*(INDEX(记账汇率区,0,MATCH($D525,汇率币种头,0))&lt;&gt;"")),INDEX(记账汇率区,0,MATCH($D525,汇率币种头,0))),""))))</f>
        <v>12060</v>
      </c>
      <c r="L525" s="123">
        <f t="shared" si="16"/>
        <v>-2000</v>
      </c>
      <c r="M525" s="123">
        <f t="shared" si="17"/>
        <v>-24120000</v>
      </c>
      <c r="N525" s="123">
        <f>IF($B525="","",ROUND(SUMIF(账户名,$B525,账户期初)+SUMIFS($L$6:L525,$B$6:B525,$B525),2))</f>
        <v>88830</v>
      </c>
      <c r="O525" s="123">
        <f>IF($B525="","",IFERROR(ROUND(INDEX(账户期初本位,MATCH($B525,账户名,0))+SUMIFS($M$6:M525,$B$6:B525,$B525),2),""))</f>
        <v>1078707375</v>
      </c>
      <c r="P525" s="117" t="s">
        <v>97</v>
      </c>
      <c r="Q525" s="115" t="s">
        <v>66</v>
      </c>
      <c r="R525" s="115"/>
      <c r="S525" s="124" t="str">
        <f>IF($B525="","",IF(ISNA(MATCH($B525,账户名,0)),"※这个账户不在【参数设置】的账户档案里",IF($A525="","※没填日期，这一笔不会进任何月份的报表",IF(OR($A525&lt;起始月份,$A525&gt;EOMONTH(起始月份,15)),"△不在本账期（"&amp;TEXT(起始月份,"yyyy-mm")&amp;" ~ "&amp;TEXT(EOMONTH(起始月份,15),"yyyy-mm")&amp;"）内，报表里看不到",IF(AND($H525&lt;&gt;"",$I525&lt;&gt;""),"※收入和支出不能同时填",IF(AND(N($H525)=0,N($I525)=0),IF(ISNUMBER(SEARCH("【待补】",$R525&amp;"")),"△源数据不全（源表缺金额），请补充","※收入和支出都没填"),IF($E525="","※没填收支类别，分类报表会漏掉这一笔",IF(ISNA(MATCH($E525,类别表,0)),"※收支类别不在【参数设置】的清单里",IF($K525="","△"&amp;$D525&amp;" 还没填汇率，去【月度汇率】补上就自动算了",IF(ISNUMBER(SEARCH("【待补】",$R525&amp;"")),"△源数据不全（源表缺摘要或用途），请补充",IF(AND($F525="内部转账",$Q525=""),"△内部转账建议在「往来单位」写上对方账户",IF($N525&lt;0,"△这一笔之后该账户余额成负数了，核一下",""))))))))))))</f>
        <v/>
      </c>
    </row>
    <row r="526" ht="66" spans="1:19">
      <c r="A526" s="114">
        <v>45941</v>
      </c>
      <c r="B526" s="115" t="s">
        <v>34</v>
      </c>
      <c r="C526" s="116" t="str">
        <f>IF($B526="","",IFERROR(INDEX(账户银行,MATCH($B526,账户名,0)),""))</f>
        <v>现金</v>
      </c>
      <c r="D526" s="116" t="str">
        <f>IF($B526="","",IFERROR(INDEX(账户币种,MATCH($B526,账户名,0)),""))</f>
        <v>UZS</v>
      </c>
      <c r="E526" s="117" t="s">
        <v>95</v>
      </c>
      <c r="F526" s="116" t="str">
        <f>IF($E526="","",IFERROR(INDEX(类别属性,MATCH($E526,类别表,0)),""))</f>
        <v>支出</v>
      </c>
      <c r="G526" s="118" t="s">
        <v>543</v>
      </c>
      <c r="H526" s="119"/>
      <c r="I526" s="119">
        <v>11260000</v>
      </c>
      <c r="J526" s="120"/>
      <c r="K526" s="125">
        <f>IF(OR($A526="",$B526=""),"",IF($J526&lt;&gt;"",$J526,IF($D526=本位币,1,IFERROR(LOOKUP(2,1/((汇率月份&lt;=$A526)*(INDEX(记账汇率区,0,MATCH($D526,汇率币种头,0))&lt;&gt;"")),INDEX(记账汇率区,0,MATCH($D526,汇率币种头,0))),""))))</f>
        <v>1</v>
      </c>
      <c r="L526" s="123">
        <f t="shared" si="16"/>
        <v>-11260000</v>
      </c>
      <c r="M526" s="123">
        <f t="shared" si="17"/>
        <v>-11260000</v>
      </c>
      <c r="N526" s="123">
        <f>IF($B526="","",ROUND(SUMIF(账户名,$B526,账户期初)+SUMIFS($L$6:L526,$B$6:B526,$B526),2))</f>
        <v>-554924999.33</v>
      </c>
      <c r="O526" s="123">
        <f>IF($B526="","",IFERROR(ROUND(INDEX(账户期初本位,MATCH($B526,账户名,0))+SUMIFS($M$6:M526,$B$6:B526,$B526),2),""))</f>
        <v>-554924999.33</v>
      </c>
      <c r="P526" s="117" t="s">
        <v>97</v>
      </c>
      <c r="Q526" s="115"/>
      <c r="R526" s="115"/>
      <c r="S526" s="124" t="str">
        <f>IF($B526="","",IF(ISNA(MATCH($B526,账户名,0)),"※这个账户不在【参数设置】的账户档案里",IF($A526="","※没填日期，这一笔不会进任何月份的报表",IF(OR($A526&lt;起始月份,$A526&gt;EOMONTH(起始月份,15)),"△不在本账期（"&amp;TEXT(起始月份,"yyyy-mm")&amp;" ~ "&amp;TEXT(EOMONTH(起始月份,15),"yyyy-mm")&amp;"）内，报表里看不到",IF(AND($H526&lt;&gt;"",$I526&lt;&gt;""),"※收入和支出不能同时填",IF(AND(N($H526)=0,N($I526)=0),IF(ISNUMBER(SEARCH("【待补】",$R526&amp;"")),"△源数据不全（源表缺金额），请补充","※收入和支出都没填"),IF($E526="","※没填收支类别，分类报表会漏掉这一笔",IF(ISNA(MATCH($E526,类别表,0)),"※收支类别不在【参数设置】的清单里",IF($K526="","△"&amp;$D526&amp;" 还没填汇率，去【月度汇率】补上就自动算了",IF(ISNUMBER(SEARCH("【待补】",$R526&amp;"")),"△源数据不全（源表缺摘要或用途），请补充",IF(AND($F526="内部转账",$Q526=""),"△内部转账建议在「往来单位」写上对方账户",IF($N526&lt;0,"△这一笔之后该账户余额成负数了，核一下",""))))))))))))</f>
        <v>△这一笔之后该账户余额成负数了，核一下</v>
      </c>
    </row>
    <row r="527" ht="16.5" spans="1:19">
      <c r="A527" s="114">
        <v>45941</v>
      </c>
      <c r="B527" s="115" t="s">
        <v>34</v>
      </c>
      <c r="C527" s="116" t="str">
        <f>IF($B527="","",IFERROR(INDEX(账户银行,MATCH($B527,账户名,0)),""))</f>
        <v>现金</v>
      </c>
      <c r="D527" s="116" t="str">
        <f>IF($B527="","",IFERROR(INDEX(账户币种,MATCH($B527,账户名,0)),""))</f>
        <v>UZS</v>
      </c>
      <c r="E527" s="117" t="s">
        <v>38</v>
      </c>
      <c r="F527" s="116" t="str">
        <f>IF($E527="","",IFERROR(INDEX(类别属性,MATCH($E527,类别表,0)),""))</f>
        <v>支出</v>
      </c>
      <c r="G527" s="118" t="s">
        <v>544</v>
      </c>
      <c r="H527" s="119"/>
      <c r="I527" s="119">
        <v>130000</v>
      </c>
      <c r="J527" s="120"/>
      <c r="K527" s="125">
        <f>IF(OR($A527="",$B527=""),"",IF($J527&lt;&gt;"",$J527,IF($D527=本位币,1,IFERROR(LOOKUP(2,1/((汇率月份&lt;=$A527)*(INDEX(记账汇率区,0,MATCH($D527,汇率币种头,0))&lt;&gt;"")),INDEX(记账汇率区,0,MATCH($D527,汇率币种头,0))),""))))</f>
        <v>1</v>
      </c>
      <c r="L527" s="123">
        <f t="shared" si="16"/>
        <v>-130000</v>
      </c>
      <c r="M527" s="123">
        <f t="shared" si="17"/>
        <v>-130000</v>
      </c>
      <c r="N527" s="123">
        <f>IF($B527="","",ROUND(SUMIF(账户名,$B527,账户期初)+SUMIFS($L$6:L527,$B$6:B527,$B527),2))</f>
        <v>-555054999.33</v>
      </c>
      <c r="O527" s="123">
        <f>IF($B527="","",IFERROR(ROUND(INDEX(账户期初本位,MATCH($B527,账户名,0))+SUMIFS($M$6:M527,$B$6:B527,$B527),2),""))</f>
        <v>-555054999.33</v>
      </c>
      <c r="P527" s="117" t="s">
        <v>26</v>
      </c>
      <c r="Q527" s="115"/>
      <c r="R527" s="115"/>
      <c r="S527" s="124" t="str">
        <f>IF($B527="","",IF(ISNA(MATCH($B527,账户名,0)),"※这个账户不在【参数设置】的账户档案里",IF($A527="","※没填日期，这一笔不会进任何月份的报表",IF(OR($A527&lt;起始月份,$A527&gt;EOMONTH(起始月份,15)),"△不在本账期（"&amp;TEXT(起始月份,"yyyy-mm")&amp;" ~ "&amp;TEXT(EOMONTH(起始月份,15),"yyyy-mm")&amp;"）内，报表里看不到",IF(AND($H527&lt;&gt;"",$I527&lt;&gt;""),"※收入和支出不能同时填",IF(AND(N($H527)=0,N($I527)=0),IF(ISNUMBER(SEARCH("【待补】",$R527&amp;"")),"△源数据不全（源表缺金额），请补充","※收入和支出都没填"),IF($E527="","※没填收支类别，分类报表会漏掉这一笔",IF(ISNA(MATCH($E527,类别表,0)),"※收支类别不在【参数设置】的清单里",IF($K527="","△"&amp;$D527&amp;" 还没填汇率，去【月度汇率】补上就自动算了",IF(ISNUMBER(SEARCH("【待补】",$R527&amp;"")),"△源数据不全（源表缺摘要或用途），请补充",IF(AND($F527="内部转账",$Q527=""),"△内部转账建议在「往来单位」写上对方账户",IF($N527&lt;0,"△这一笔之后该账户余额成负数了，核一下",""))))))))))))</f>
        <v>△这一笔之后该账户余额成负数了，核一下</v>
      </c>
    </row>
    <row r="528" ht="49.5" spans="1:19">
      <c r="A528" s="114">
        <v>45941</v>
      </c>
      <c r="B528" s="115" t="s">
        <v>34</v>
      </c>
      <c r="C528" s="116" t="str">
        <f>IF($B528="","",IFERROR(INDEX(账户银行,MATCH($B528,账户名,0)),""))</f>
        <v>现金</v>
      </c>
      <c r="D528" s="116" t="str">
        <f>IF($B528="","",IFERROR(INDEX(账户币种,MATCH($B528,账户名,0)),""))</f>
        <v>UZS</v>
      </c>
      <c r="E528" s="117" t="s">
        <v>21</v>
      </c>
      <c r="F528" s="116" t="str">
        <f>IF($E528="","",IFERROR(INDEX(类别属性,MATCH($E528,类别表,0)),""))</f>
        <v>支出</v>
      </c>
      <c r="G528" s="118" t="s">
        <v>545</v>
      </c>
      <c r="H528" s="119"/>
      <c r="I528" s="119">
        <v>8500000</v>
      </c>
      <c r="J528" s="120"/>
      <c r="K528" s="125">
        <f>IF(OR($A528="",$B528=""),"",IF($J528&lt;&gt;"",$J528,IF($D528=本位币,1,IFERROR(LOOKUP(2,1/((汇率月份&lt;=$A528)*(INDEX(记账汇率区,0,MATCH($D528,汇率币种头,0))&lt;&gt;"")),INDEX(记账汇率区,0,MATCH($D528,汇率币种头,0))),""))))</f>
        <v>1</v>
      </c>
      <c r="L528" s="123">
        <f t="shared" si="16"/>
        <v>-8500000</v>
      </c>
      <c r="M528" s="123">
        <f t="shared" si="17"/>
        <v>-8500000</v>
      </c>
      <c r="N528" s="123">
        <f>IF($B528="","",ROUND(SUMIF(账户名,$B528,账户期初)+SUMIFS($L$6:L528,$B$6:B528,$B528),2))</f>
        <v>-563554999.33</v>
      </c>
      <c r="O528" s="123">
        <f>IF($B528="","",IFERROR(ROUND(INDEX(账户期初本位,MATCH($B528,账户名,0))+SUMIFS($M$6:M528,$B$6:B528,$B528),2),""))</f>
        <v>-563554999.33</v>
      </c>
      <c r="P528" s="117" t="s">
        <v>23</v>
      </c>
      <c r="Q528" s="115"/>
      <c r="R528" s="115"/>
      <c r="S528" s="124" t="str">
        <f>IF($B528="","",IF(ISNA(MATCH($B528,账户名,0)),"※这个账户不在【参数设置】的账户档案里",IF($A528="","※没填日期，这一笔不会进任何月份的报表",IF(OR($A528&lt;起始月份,$A528&gt;EOMONTH(起始月份,15)),"△不在本账期（"&amp;TEXT(起始月份,"yyyy-mm")&amp;" ~ "&amp;TEXT(EOMONTH(起始月份,15),"yyyy-mm")&amp;"）内，报表里看不到",IF(AND($H528&lt;&gt;"",$I528&lt;&gt;""),"※收入和支出不能同时填",IF(AND(N($H528)=0,N($I528)=0),IF(ISNUMBER(SEARCH("【待补】",$R528&amp;"")),"△源数据不全（源表缺金额），请补充","※收入和支出都没填"),IF($E528="","※没填收支类别，分类报表会漏掉这一笔",IF(ISNA(MATCH($E528,类别表,0)),"※收支类别不在【参数设置】的清单里",IF($K528="","△"&amp;$D528&amp;" 还没填汇率，去【月度汇率】补上就自动算了",IF(ISNUMBER(SEARCH("【待补】",$R528&amp;"")),"△源数据不全（源表缺摘要或用途），请补充",IF(AND($F528="内部转账",$Q528=""),"△内部转账建议在「往来单位」写上对方账户",IF($N528&lt;0,"△这一笔之后该账户余额成负数了，核一下",""))))))))))))</f>
        <v>△这一笔之后该账户余额成负数了，核一下</v>
      </c>
    </row>
    <row r="529" ht="16.5" spans="1:19">
      <c r="A529" s="114">
        <v>45941</v>
      </c>
      <c r="B529" s="115" t="s">
        <v>34</v>
      </c>
      <c r="C529" s="116" t="str">
        <f>IF($B529="","",IFERROR(INDEX(账户银行,MATCH($B529,账户名,0)),""))</f>
        <v>现金</v>
      </c>
      <c r="D529" s="116" t="str">
        <f>IF($B529="","",IFERROR(INDEX(账户币种,MATCH($B529,账户名,0)),""))</f>
        <v>UZS</v>
      </c>
      <c r="E529" s="117" t="s">
        <v>21</v>
      </c>
      <c r="F529" s="116" t="str">
        <f>IF($E529="","",IFERROR(INDEX(类别属性,MATCH($E529,类别表,0)),""))</f>
        <v>支出</v>
      </c>
      <c r="G529" s="118" t="s">
        <v>546</v>
      </c>
      <c r="H529" s="119"/>
      <c r="I529" s="119">
        <v>200000</v>
      </c>
      <c r="J529" s="120"/>
      <c r="K529" s="125">
        <f>IF(OR($A529="",$B529=""),"",IF($J529&lt;&gt;"",$J529,IF($D529=本位币,1,IFERROR(LOOKUP(2,1/((汇率月份&lt;=$A529)*(INDEX(记账汇率区,0,MATCH($D529,汇率币种头,0))&lt;&gt;"")),INDEX(记账汇率区,0,MATCH($D529,汇率币种头,0))),""))))</f>
        <v>1</v>
      </c>
      <c r="L529" s="123">
        <f t="shared" si="16"/>
        <v>-200000</v>
      </c>
      <c r="M529" s="123">
        <f t="shared" si="17"/>
        <v>-200000</v>
      </c>
      <c r="N529" s="123">
        <f>IF($B529="","",ROUND(SUMIF(账户名,$B529,账户期初)+SUMIFS($L$6:L529,$B$6:B529,$B529),2))</f>
        <v>-563754999.33</v>
      </c>
      <c r="O529" s="123">
        <f>IF($B529="","",IFERROR(ROUND(INDEX(账户期初本位,MATCH($B529,账户名,0))+SUMIFS($M$6:M529,$B$6:B529,$B529),2),""))</f>
        <v>-563754999.33</v>
      </c>
      <c r="P529" s="117" t="s">
        <v>23</v>
      </c>
      <c r="Q529" s="115"/>
      <c r="R529" s="115"/>
      <c r="S529" s="124" t="str">
        <f>IF($B529="","",IF(ISNA(MATCH($B529,账户名,0)),"※这个账户不在【参数设置】的账户档案里",IF($A529="","※没填日期，这一笔不会进任何月份的报表",IF(OR($A529&lt;起始月份,$A529&gt;EOMONTH(起始月份,15)),"△不在本账期（"&amp;TEXT(起始月份,"yyyy-mm")&amp;" ~ "&amp;TEXT(EOMONTH(起始月份,15),"yyyy-mm")&amp;"）内，报表里看不到",IF(AND($H529&lt;&gt;"",$I529&lt;&gt;""),"※收入和支出不能同时填",IF(AND(N($H529)=0,N($I529)=0),IF(ISNUMBER(SEARCH("【待补】",$R529&amp;"")),"△源数据不全（源表缺金额），请补充","※收入和支出都没填"),IF($E529="","※没填收支类别，分类报表会漏掉这一笔",IF(ISNA(MATCH($E529,类别表,0)),"※收支类别不在【参数设置】的清单里",IF($K529="","△"&amp;$D529&amp;" 还没填汇率，去【月度汇率】补上就自动算了",IF(ISNUMBER(SEARCH("【待补】",$R529&amp;"")),"△源数据不全（源表缺摘要或用途），请补充",IF(AND($F529="内部转账",$Q529=""),"△内部转账建议在「往来单位」写上对方账户",IF($N529&lt;0,"△这一笔之后该账户余额成负数了，核一下",""))))))))))))</f>
        <v>△这一笔之后该账户余额成负数了，核一下</v>
      </c>
    </row>
    <row r="530" ht="16.5" spans="1:19">
      <c r="A530" s="114">
        <v>45941</v>
      </c>
      <c r="B530" s="115" t="s">
        <v>34</v>
      </c>
      <c r="C530" s="116" t="str">
        <f>IF($B530="","",IFERROR(INDEX(账户银行,MATCH($B530,账户名,0)),""))</f>
        <v>现金</v>
      </c>
      <c r="D530" s="116" t="str">
        <f>IF($B530="","",IFERROR(INDEX(账户币种,MATCH($B530,账户名,0)),""))</f>
        <v>UZS</v>
      </c>
      <c r="E530" s="117" t="s">
        <v>27</v>
      </c>
      <c r="F530" s="116" t="str">
        <f>IF($E530="","",IFERROR(INDEX(类别属性,MATCH($E530,类别表,0)),""))</f>
        <v>支出</v>
      </c>
      <c r="G530" s="118" t="s">
        <v>547</v>
      </c>
      <c r="H530" s="119"/>
      <c r="I530" s="119">
        <v>395000</v>
      </c>
      <c r="J530" s="120"/>
      <c r="K530" s="125">
        <f>IF(OR($A530="",$B530=""),"",IF($J530&lt;&gt;"",$J530,IF($D530=本位币,1,IFERROR(LOOKUP(2,1/((汇率月份&lt;=$A530)*(INDEX(记账汇率区,0,MATCH($D530,汇率币种头,0))&lt;&gt;"")),INDEX(记账汇率区,0,MATCH($D530,汇率币种头,0))),""))))</f>
        <v>1</v>
      </c>
      <c r="L530" s="123">
        <f t="shared" si="16"/>
        <v>-395000</v>
      </c>
      <c r="M530" s="123">
        <f t="shared" si="17"/>
        <v>-395000</v>
      </c>
      <c r="N530" s="123">
        <f>IF($B530="","",ROUND(SUMIF(账户名,$B530,账户期初)+SUMIFS($L$6:L530,$B$6:B530,$B530),2))</f>
        <v>-564149999.33</v>
      </c>
      <c r="O530" s="123">
        <f>IF($B530="","",IFERROR(ROUND(INDEX(账户期初本位,MATCH($B530,账户名,0))+SUMIFS($M$6:M530,$B$6:B530,$B530),2),""))</f>
        <v>-564149999.33</v>
      </c>
      <c r="P530" s="117" t="s">
        <v>26</v>
      </c>
      <c r="Q530" s="115"/>
      <c r="R530" s="115"/>
      <c r="S530" s="124" t="str">
        <f>IF($B530="","",IF(ISNA(MATCH($B530,账户名,0)),"※这个账户不在【参数设置】的账户档案里",IF($A530="","※没填日期，这一笔不会进任何月份的报表",IF(OR($A530&lt;起始月份,$A530&gt;EOMONTH(起始月份,15)),"△不在本账期（"&amp;TEXT(起始月份,"yyyy-mm")&amp;" ~ "&amp;TEXT(EOMONTH(起始月份,15),"yyyy-mm")&amp;"）内，报表里看不到",IF(AND($H530&lt;&gt;"",$I530&lt;&gt;""),"※收入和支出不能同时填",IF(AND(N($H530)=0,N($I530)=0),IF(ISNUMBER(SEARCH("【待补】",$R530&amp;"")),"△源数据不全（源表缺金额），请补充","※收入和支出都没填"),IF($E530="","※没填收支类别，分类报表会漏掉这一笔",IF(ISNA(MATCH($E530,类别表,0)),"※收支类别不在【参数设置】的清单里",IF($K530="","△"&amp;$D530&amp;" 还没填汇率，去【月度汇率】补上就自动算了",IF(ISNUMBER(SEARCH("【待补】",$R530&amp;"")),"△源数据不全（源表缺摘要或用途），请补充",IF(AND($F530="内部转账",$Q530=""),"△内部转账建议在「往来单位」写上对方账户",IF($N530&lt;0,"△这一笔之后该账户余额成负数了，核一下",""))))))))))))</f>
        <v>△这一笔之后该账户余额成负数了，核一下</v>
      </c>
    </row>
    <row r="531" ht="33" spans="1:19">
      <c r="A531" s="114">
        <v>45941</v>
      </c>
      <c r="B531" s="115" t="s">
        <v>34</v>
      </c>
      <c r="C531" s="116" t="str">
        <f>IF($B531="","",IFERROR(INDEX(账户银行,MATCH($B531,账户名,0)),""))</f>
        <v>现金</v>
      </c>
      <c r="D531" s="116" t="str">
        <f>IF($B531="","",IFERROR(INDEX(账户币种,MATCH($B531,账户名,0)),""))</f>
        <v>UZS</v>
      </c>
      <c r="E531" s="117" t="s">
        <v>24</v>
      </c>
      <c r="F531" s="116" t="str">
        <f>IF($E531="","",IFERROR(INDEX(类别属性,MATCH($E531,类别表,0)),""))</f>
        <v>支出</v>
      </c>
      <c r="G531" s="118" t="s">
        <v>548</v>
      </c>
      <c r="H531" s="119"/>
      <c r="I531" s="119">
        <v>2793920</v>
      </c>
      <c r="J531" s="120"/>
      <c r="K531" s="125">
        <f>IF(OR($A531="",$B531=""),"",IF($J531&lt;&gt;"",$J531,IF($D531=本位币,1,IFERROR(LOOKUP(2,1/((汇率月份&lt;=$A531)*(INDEX(记账汇率区,0,MATCH($D531,汇率币种头,0))&lt;&gt;"")),INDEX(记账汇率区,0,MATCH($D531,汇率币种头,0))),""))))</f>
        <v>1</v>
      </c>
      <c r="L531" s="123">
        <f t="shared" si="16"/>
        <v>-2793920</v>
      </c>
      <c r="M531" s="123">
        <f t="shared" si="17"/>
        <v>-2793920</v>
      </c>
      <c r="N531" s="123">
        <f>IF($B531="","",ROUND(SUMIF(账户名,$B531,账户期初)+SUMIFS($L$6:L531,$B$6:B531,$B531),2))</f>
        <v>-566943919.33</v>
      </c>
      <c r="O531" s="123">
        <f>IF($B531="","",IFERROR(ROUND(INDEX(账户期初本位,MATCH($B531,账户名,0))+SUMIFS($M$6:M531,$B$6:B531,$B531),2),""))</f>
        <v>-566943919.33</v>
      </c>
      <c r="P531" s="117" t="s">
        <v>26</v>
      </c>
      <c r="Q531" s="115" t="s">
        <v>68</v>
      </c>
      <c r="R531" s="115"/>
      <c r="S531" s="124" t="str">
        <f>IF($B531="","",IF(ISNA(MATCH($B531,账户名,0)),"※这个账户不在【参数设置】的账户档案里",IF($A531="","※没填日期，这一笔不会进任何月份的报表",IF(OR($A531&lt;起始月份,$A531&gt;EOMONTH(起始月份,15)),"△不在本账期（"&amp;TEXT(起始月份,"yyyy-mm")&amp;" ~ "&amp;TEXT(EOMONTH(起始月份,15),"yyyy-mm")&amp;"）内，报表里看不到",IF(AND($H531&lt;&gt;"",$I531&lt;&gt;""),"※收入和支出不能同时填",IF(AND(N($H531)=0,N($I531)=0),IF(ISNUMBER(SEARCH("【待补】",$R531&amp;"")),"△源数据不全（源表缺金额），请补充","※收入和支出都没填"),IF($E531="","※没填收支类别，分类报表会漏掉这一笔",IF(ISNA(MATCH($E531,类别表,0)),"※收支类别不在【参数设置】的清单里",IF($K531="","△"&amp;$D531&amp;" 还没填汇率，去【月度汇率】补上就自动算了",IF(ISNUMBER(SEARCH("【待补】",$R531&amp;"")),"△源数据不全（源表缺摘要或用途），请补充",IF(AND($F531="内部转账",$Q531=""),"△内部转账建议在「往来单位」写上对方账户",IF($N531&lt;0,"△这一笔之后该账户余额成负数了，核一下",""))))))))))))</f>
        <v>△这一笔之后该账户余额成负数了，核一下</v>
      </c>
    </row>
    <row r="532" ht="33" spans="1:19">
      <c r="A532" s="114">
        <v>45941</v>
      </c>
      <c r="B532" s="115" t="s">
        <v>34</v>
      </c>
      <c r="C532" s="116" t="str">
        <f>IF($B532="","",IFERROR(INDEX(账户银行,MATCH($B532,账户名,0)),""))</f>
        <v>现金</v>
      </c>
      <c r="D532" s="116" t="str">
        <f>IF($B532="","",IFERROR(INDEX(账户币种,MATCH($B532,账户名,0)),""))</f>
        <v>UZS</v>
      </c>
      <c r="E532" s="117" t="s">
        <v>84</v>
      </c>
      <c r="F532" s="116" t="str">
        <f>IF($E532="","",IFERROR(INDEX(类别属性,MATCH($E532,类别表,0)),""))</f>
        <v>支出</v>
      </c>
      <c r="G532" s="118" t="s">
        <v>549</v>
      </c>
      <c r="H532" s="119"/>
      <c r="I532" s="119">
        <v>1500000</v>
      </c>
      <c r="J532" s="120"/>
      <c r="K532" s="125">
        <f>IF(OR($A532="",$B532=""),"",IF($J532&lt;&gt;"",$J532,IF($D532=本位币,1,IFERROR(LOOKUP(2,1/((汇率月份&lt;=$A532)*(INDEX(记账汇率区,0,MATCH($D532,汇率币种头,0))&lt;&gt;"")),INDEX(记账汇率区,0,MATCH($D532,汇率币种头,0))),""))))</f>
        <v>1</v>
      </c>
      <c r="L532" s="123">
        <f t="shared" si="16"/>
        <v>-1500000</v>
      </c>
      <c r="M532" s="123">
        <f t="shared" si="17"/>
        <v>-1500000</v>
      </c>
      <c r="N532" s="123">
        <f>IF($B532="","",ROUND(SUMIF(账户名,$B532,账户期初)+SUMIFS($L$6:L532,$B$6:B532,$B532),2))</f>
        <v>-568443919.33</v>
      </c>
      <c r="O532" s="123">
        <f>IF($B532="","",IFERROR(ROUND(INDEX(账户期初本位,MATCH($B532,账户名,0))+SUMIFS($M$6:M532,$B$6:B532,$B532),2),""))</f>
        <v>-568443919.33</v>
      </c>
      <c r="P532" s="117" t="s">
        <v>48</v>
      </c>
      <c r="Q532" s="115"/>
      <c r="R532" s="115"/>
      <c r="S532" s="124" t="str">
        <f>IF($B532="","",IF(ISNA(MATCH($B532,账户名,0)),"※这个账户不在【参数设置】的账户档案里",IF($A532="","※没填日期，这一笔不会进任何月份的报表",IF(OR($A532&lt;起始月份,$A532&gt;EOMONTH(起始月份,15)),"△不在本账期（"&amp;TEXT(起始月份,"yyyy-mm")&amp;" ~ "&amp;TEXT(EOMONTH(起始月份,15),"yyyy-mm")&amp;"）内，报表里看不到",IF(AND($H532&lt;&gt;"",$I532&lt;&gt;""),"※收入和支出不能同时填",IF(AND(N($H532)=0,N($I532)=0),IF(ISNUMBER(SEARCH("【待补】",$R532&amp;"")),"△源数据不全（源表缺金额），请补充","※收入和支出都没填"),IF($E532="","※没填收支类别，分类报表会漏掉这一笔",IF(ISNA(MATCH($E532,类别表,0)),"※收支类别不在【参数设置】的清单里",IF($K532="","△"&amp;$D532&amp;" 还没填汇率，去【月度汇率】补上就自动算了",IF(ISNUMBER(SEARCH("【待补】",$R532&amp;"")),"△源数据不全（源表缺摘要或用途），请补充",IF(AND($F532="内部转账",$Q532=""),"△内部转账建议在「往来单位」写上对方账户",IF($N532&lt;0,"△这一笔之后该账户余额成负数了，核一下",""))))))))))))</f>
        <v>△这一笔之后该账户余额成负数了，核一下</v>
      </c>
    </row>
    <row r="533" ht="33" spans="1:19">
      <c r="A533" s="114">
        <v>45942</v>
      </c>
      <c r="B533" s="115" t="s">
        <v>30</v>
      </c>
      <c r="C533" s="116" t="str">
        <f>IF($B533="","",IFERROR(INDEX(账户银行,MATCH($B533,账户名,0)),""))</f>
        <v>现金</v>
      </c>
      <c r="D533" s="116" t="str">
        <f>IF($B533="","",IFERROR(INDEX(账户币种,MATCH($B533,账户名,0)),""))</f>
        <v>USD</v>
      </c>
      <c r="E533" s="117" t="s">
        <v>114</v>
      </c>
      <c r="F533" s="116" t="str">
        <f>IF($E533="","",IFERROR(INDEX(类别属性,MATCH($E533,类别表,0)),""))</f>
        <v>支出</v>
      </c>
      <c r="G533" s="118" t="s">
        <v>550</v>
      </c>
      <c r="H533" s="119"/>
      <c r="I533" s="119">
        <v>750</v>
      </c>
      <c r="J533" s="120"/>
      <c r="K533" s="125">
        <f>IF(OR($A533="",$B533=""),"",IF($J533&lt;&gt;"",$J533,IF($D533=本位币,1,IFERROR(LOOKUP(2,1/((汇率月份&lt;=$A533)*(INDEX(记账汇率区,0,MATCH($D533,汇率币种头,0))&lt;&gt;"")),INDEX(记账汇率区,0,MATCH($D533,汇率币种头,0))),""))))</f>
        <v>12060</v>
      </c>
      <c r="L533" s="123">
        <f t="shared" si="16"/>
        <v>-750</v>
      </c>
      <c r="M533" s="123">
        <f t="shared" si="17"/>
        <v>-9045000</v>
      </c>
      <c r="N533" s="123">
        <f>IF($B533="","",ROUND(SUMIF(账户名,$B533,账户期初)+SUMIFS($L$6:L533,$B$6:B533,$B533),2))</f>
        <v>88080</v>
      </c>
      <c r="O533" s="123">
        <f>IF($B533="","",IFERROR(ROUND(INDEX(账户期初本位,MATCH($B533,账户名,0))+SUMIFS($M$6:M533,$B$6:B533,$B533),2),""))</f>
        <v>1069662375</v>
      </c>
      <c r="P533" s="117" t="s">
        <v>76</v>
      </c>
      <c r="Q533" s="115" t="s">
        <v>33</v>
      </c>
      <c r="R533" s="115"/>
      <c r="S533" s="124" t="str">
        <f>IF($B533="","",IF(ISNA(MATCH($B533,账户名,0)),"※这个账户不在【参数设置】的账户档案里",IF($A533="","※没填日期，这一笔不会进任何月份的报表",IF(OR($A533&lt;起始月份,$A533&gt;EOMONTH(起始月份,15)),"△不在本账期（"&amp;TEXT(起始月份,"yyyy-mm")&amp;" ~ "&amp;TEXT(EOMONTH(起始月份,15),"yyyy-mm")&amp;"）内，报表里看不到",IF(AND($H533&lt;&gt;"",$I533&lt;&gt;""),"※收入和支出不能同时填",IF(AND(N($H533)=0,N($I533)=0),IF(ISNUMBER(SEARCH("【待补】",$R533&amp;"")),"△源数据不全（源表缺金额），请补充","※收入和支出都没填"),IF($E533="","※没填收支类别，分类报表会漏掉这一笔",IF(ISNA(MATCH($E533,类别表,0)),"※收支类别不在【参数设置】的清单里",IF($K533="","△"&amp;$D533&amp;" 还没填汇率，去【月度汇率】补上就自动算了",IF(ISNUMBER(SEARCH("【待补】",$R533&amp;"")),"△源数据不全（源表缺摘要或用途），请补充",IF(AND($F533="内部转账",$Q533=""),"△内部转账建议在「往来单位」写上对方账户",IF($N533&lt;0,"△这一笔之后该账户余额成负数了，核一下",""))))))))))))</f>
        <v/>
      </c>
    </row>
    <row r="534" ht="33" spans="1:19">
      <c r="A534" s="114">
        <v>45942</v>
      </c>
      <c r="B534" s="115" t="s">
        <v>30</v>
      </c>
      <c r="C534" s="116" t="str">
        <f>IF($B534="","",IFERROR(INDEX(账户银行,MATCH($B534,账户名,0)),""))</f>
        <v>现金</v>
      </c>
      <c r="D534" s="116" t="str">
        <f>IF($B534="","",IFERROR(INDEX(账户币种,MATCH($B534,账户名,0)),""))</f>
        <v>USD</v>
      </c>
      <c r="E534" s="117" t="s">
        <v>114</v>
      </c>
      <c r="F534" s="116" t="str">
        <f>IF($E534="","",IFERROR(INDEX(类别属性,MATCH($E534,类别表,0)),""))</f>
        <v>支出</v>
      </c>
      <c r="G534" s="118" t="s">
        <v>551</v>
      </c>
      <c r="H534" s="119"/>
      <c r="I534" s="119">
        <v>9500</v>
      </c>
      <c r="J534" s="120"/>
      <c r="K534" s="125">
        <f>IF(OR($A534="",$B534=""),"",IF($J534&lt;&gt;"",$J534,IF($D534=本位币,1,IFERROR(LOOKUP(2,1/((汇率月份&lt;=$A534)*(INDEX(记账汇率区,0,MATCH($D534,汇率币种头,0))&lt;&gt;"")),INDEX(记账汇率区,0,MATCH($D534,汇率币种头,0))),""))))</f>
        <v>12060</v>
      </c>
      <c r="L534" s="123">
        <f t="shared" si="16"/>
        <v>-9500</v>
      </c>
      <c r="M534" s="123">
        <f t="shared" si="17"/>
        <v>-114570000</v>
      </c>
      <c r="N534" s="123">
        <f>IF($B534="","",ROUND(SUMIF(账户名,$B534,账户期初)+SUMIFS($L$6:L534,$B$6:B534,$B534),2))</f>
        <v>78580</v>
      </c>
      <c r="O534" s="123">
        <f>IF($B534="","",IFERROR(ROUND(INDEX(账户期初本位,MATCH($B534,账户名,0))+SUMIFS($M$6:M534,$B$6:B534,$B534),2),""))</f>
        <v>955092375</v>
      </c>
      <c r="P534" s="117" t="s">
        <v>76</v>
      </c>
      <c r="Q534" s="115" t="s">
        <v>33</v>
      </c>
      <c r="R534" s="115"/>
      <c r="S534" s="124" t="str">
        <f>IF($B534="","",IF(ISNA(MATCH($B534,账户名,0)),"※这个账户不在【参数设置】的账户档案里",IF($A534="","※没填日期，这一笔不会进任何月份的报表",IF(OR($A534&lt;起始月份,$A534&gt;EOMONTH(起始月份,15)),"△不在本账期（"&amp;TEXT(起始月份,"yyyy-mm")&amp;" ~ "&amp;TEXT(EOMONTH(起始月份,15),"yyyy-mm")&amp;"）内，报表里看不到",IF(AND($H534&lt;&gt;"",$I534&lt;&gt;""),"※收入和支出不能同时填",IF(AND(N($H534)=0,N($I534)=0),IF(ISNUMBER(SEARCH("【待补】",$R534&amp;"")),"△源数据不全（源表缺金额），请补充","※收入和支出都没填"),IF($E534="","※没填收支类别，分类报表会漏掉这一笔",IF(ISNA(MATCH($E534,类别表,0)),"※收支类别不在【参数设置】的清单里",IF($K534="","△"&amp;$D534&amp;" 还没填汇率，去【月度汇率】补上就自动算了",IF(ISNUMBER(SEARCH("【待补】",$R534&amp;"")),"△源数据不全（源表缺摘要或用途），请补充",IF(AND($F534="内部转账",$Q534=""),"△内部转账建议在「往来单位」写上对方账户",IF($N534&lt;0,"△这一笔之后该账户余额成负数了，核一下",""))))))))))))</f>
        <v/>
      </c>
    </row>
    <row r="535" ht="16.5" spans="1:19">
      <c r="A535" s="114">
        <v>45942</v>
      </c>
      <c r="B535" s="115" t="s">
        <v>30</v>
      </c>
      <c r="C535" s="116" t="str">
        <f>IF($B535="","",IFERROR(INDEX(账户银行,MATCH($B535,账户名,0)),""))</f>
        <v>现金</v>
      </c>
      <c r="D535" s="116" t="str">
        <f>IF($B535="","",IFERROR(INDEX(账户币种,MATCH($B535,账户名,0)),""))</f>
        <v>USD</v>
      </c>
      <c r="E535" s="117" t="s">
        <v>84</v>
      </c>
      <c r="F535" s="116" t="str">
        <f>IF($E535="","",IFERROR(INDEX(类别属性,MATCH($E535,类别表,0)),""))</f>
        <v>支出</v>
      </c>
      <c r="G535" s="118" t="s">
        <v>552</v>
      </c>
      <c r="H535" s="119"/>
      <c r="I535" s="119">
        <v>1000</v>
      </c>
      <c r="J535" s="120"/>
      <c r="K535" s="125">
        <f>IF(OR($A535="",$B535=""),"",IF($J535&lt;&gt;"",$J535,IF($D535=本位币,1,IFERROR(LOOKUP(2,1/((汇率月份&lt;=$A535)*(INDEX(记账汇率区,0,MATCH($D535,汇率币种头,0))&lt;&gt;"")),INDEX(记账汇率区,0,MATCH($D535,汇率币种头,0))),""))))</f>
        <v>12060</v>
      </c>
      <c r="L535" s="123">
        <f t="shared" si="16"/>
        <v>-1000</v>
      </c>
      <c r="M535" s="123">
        <f t="shared" si="17"/>
        <v>-12060000</v>
      </c>
      <c r="N535" s="123">
        <f>IF($B535="","",ROUND(SUMIF(账户名,$B535,账户期初)+SUMIFS($L$6:L535,$B$6:B535,$B535),2))</f>
        <v>77580</v>
      </c>
      <c r="O535" s="123">
        <f>IF($B535="","",IFERROR(ROUND(INDEX(账户期初本位,MATCH($B535,账户名,0))+SUMIFS($M$6:M535,$B$6:B535,$B535),2),""))</f>
        <v>943032375</v>
      </c>
      <c r="P535" s="117" t="s">
        <v>48</v>
      </c>
      <c r="Q535" s="115"/>
      <c r="R535" s="115"/>
      <c r="S535" s="124" t="str">
        <f>IF($B535="","",IF(ISNA(MATCH($B535,账户名,0)),"※这个账户不在【参数设置】的账户档案里",IF($A535="","※没填日期，这一笔不会进任何月份的报表",IF(OR($A535&lt;起始月份,$A535&gt;EOMONTH(起始月份,15)),"△不在本账期（"&amp;TEXT(起始月份,"yyyy-mm")&amp;" ~ "&amp;TEXT(EOMONTH(起始月份,15),"yyyy-mm")&amp;"）内，报表里看不到",IF(AND($H535&lt;&gt;"",$I535&lt;&gt;""),"※收入和支出不能同时填",IF(AND(N($H535)=0,N($I535)=0),IF(ISNUMBER(SEARCH("【待补】",$R535&amp;"")),"△源数据不全（源表缺金额），请补充","※收入和支出都没填"),IF($E535="","※没填收支类别，分类报表会漏掉这一笔",IF(ISNA(MATCH($E535,类别表,0)),"※收支类别不在【参数设置】的清单里",IF($K535="","△"&amp;$D535&amp;" 还没填汇率，去【月度汇率】补上就自动算了",IF(ISNUMBER(SEARCH("【待补】",$R535&amp;"")),"△源数据不全（源表缺摘要或用途），请补充",IF(AND($F535="内部转账",$Q535=""),"△内部转账建议在「往来单位」写上对方账户",IF($N535&lt;0,"△这一笔之后该账户余额成负数了，核一下",""))))))))))))</f>
        <v/>
      </c>
    </row>
    <row r="536" ht="33" spans="1:19">
      <c r="A536" s="114">
        <v>45942</v>
      </c>
      <c r="B536" s="115" t="s">
        <v>34</v>
      </c>
      <c r="C536" s="116" t="str">
        <f>IF($B536="","",IFERROR(INDEX(账户银行,MATCH($B536,账户名,0)),""))</f>
        <v>现金</v>
      </c>
      <c r="D536" s="116" t="str">
        <f>IF($B536="","",IFERROR(INDEX(账户币种,MATCH($B536,账户名,0)),""))</f>
        <v>UZS</v>
      </c>
      <c r="E536" s="117" t="s">
        <v>54</v>
      </c>
      <c r="F536" s="116" t="str">
        <f>IF($E536="","",IFERROR(INDEX(类别属性,MATCH($E536,类别表,0)),""))</f>
        <v>支出</v>
      </c>
      <c r="G536" s="118" t="s">
        <v>553</v>
      </c>
      <c r="H536" s="119"/>
      <c r="I536" s="119">
        <v>3225000</v>
      </c>
      <c r="J536" s="120"/>
      <c r="K536" s="125">
        <f>IF(OR($A536="",$B536=""),"",IF($J536&lt;&gt;"",$J536,IF($D536=本位币,1,IFERROR(LOOKUP(2,1/((汇率月份&lt;=$A536)*(INDEX(记账汇率区,0,MATCH($D536,汇率币种头,0))&lt;&gt;"")),INDEX(记账汇率区,0,MATCH($D536,汇率币种头,0))),""))))</f>
        <v>1</v>
      </c>
      <c r="L536" s="123">
        <f t="shared" si="16"/>
        <v>-3225000</v>
      </c>
      <c r="M536" s="123">
        <f t="shared" si="17"/>
        <v>-3225000</v>
      </c>
      <c r="N536" s="123">
        <f>IF($B536="","",ROUND(SUMIF(账户名,$B536,账户期初)+SUMIFS($L$6:L536,$B$6:B536,$B536),2))</f>
        <v>-571668919.33</v>
      </c>
      <c r="O536" s="123">
        <f>IF($B536="","",IFERROR(ROUND(INDEX(账户期初本位,MATCH($B536,账户名,0))+SUMIFS($M$6:M536,$B$6:B536,$B536),2),""))</f>
        <v>-571668919.33</v>
      </c>
      <c r="P536" s="117" t="s">
        <v>48</v>
      </c>
      <c r="Q536" s="115"/>
      <c r="R536" s="115"/>
      <c r="S536" s="124" t="str">
        <f>IF($B536="","",IF(ISNA(MATCH($B536,账户名,0)),"※这个账户不在【参数设置】的账户档案里",IF($A536="","※没填日期，这一笔不会进任何月份的报表",IF(OR($A536&lt;起始月份,$A536&gt;EOMONTH(起始月份,15)),"△不在本账期（"&amp;TEXT(起始月份,"yyyy-mm")&amp;" ~ "&amp;TEXT(EOMONTH(起始月份,15),"yyyy-mm")&amp;"）内，报表里看不到",IF(AND($H536&lt;&gt;"",$I536&lt;&gt;""),"※收入和支出不能同时填",IF(AND(N($H536)=0,N($I536)=0),IF(ISNUMBER(SEARCH("【待补】",$R536&amp;"")),"△源数据不全（源表缺金额），请补充","※收入和支出都没填"),IF($E536="","※没填收支类别，分类报表会漏掉这一笔",IF(ISNA(MATCH($E536,类别表,0)),"※收支类别不在【参数设置】的清单里",IF($K536="","△"&amp;$D536&amp;" 还没填汇率，去【月度汇率】补上就自动算了",IF(ISNUMBER(SEARCH("【待补】",$R536&amp;"")),"△源数据不全（源表缺摘要或用途），请补充",IF(AND($F536="内部转账",$Q536=""),"△内部转账建议在「往来单位」写上对方账户",IF($N536&lt;0,"△这一笔之后该账户余额成负数了，核一下",""))))))))))))</f>
        <v>△这一笔之后该账户余额成负数了，核一下</v>
      </c>
    </row>
    <row r="537" ht="33" spans="1:19">
      <c r="A537" s="114">
        <v>45942</v>
      </c>
      <c r="B537" s="115" t="s">
        <v>34</v>
      </c>
      <c r="C537" s="116" t="str">
        <f>IF($B537="","",IFERROR(INDEX(账户银行,MATCH($B537,账户名,0)),""))</f>
        <v>现金</v>
      </c>
      <c r="D537" s="116" t="str">
        <f>IF($B537="","",IFERROR(INDEX(账户币种,MATCH($B537,账户名,0)),""))</f>
        <v>UZS</v>
      </c>
      <c r="E537" s="117" t="s">
        <v>114</v>
      </c>
      <c r="F537" s="116" t="str">
        <f>IF($E537="","",IFERROR(INDEX(类别属性,MATCH($E537,类别表,0)),""))</f>
        <v>支出</v>
      </c>
      <c r="G537" s="118" t="s">
        <v>554</v>
      </c>
      <c r="H537" s="119"/>
      <c r="I537" s="119"/>
      <c r="J537" s="120"/>
      <c r="K537" s="125">
        <f>IF(OR($A537="",$B537=""),"",IF($J537&lt;&gt;"",$J537,IF($D537=本位币,1,IFERROR(LOOKUP(2,1/((汇率月份&lt;=$A537)*(INDEX(记账汇率区,0,MATCH($D537,汇率币种头,0))&lt;&gt;"")),INDEX(记账汇率区,0,MATCH($D537,汇率币种头,0))),""))))</f>
        <v>1</v>
      </c>
      <c r="L537" s="123" t="str">
        <f t="shared" si="16"/>
        <v/>
      </c>
      <c r="M537" s="123" t="str">
        <f t="shared" si="17"/>
        <v/>
      </c>
      <c r="N537" s="123">
        <f>IF($B537="","",ROUND(SUMIF(账户名,$B537,账户期初)+SUMIFS($L$6:L537,$B$6:B537,$B537),2))</f>
        <v>-571668919.33</v>
      </c>
      <c r="O537" s="123">
        <f>IF($B537="","",IFERROR(ROUND(INDEX(账户期初本位,MATCH($B537,账户名,0))+SUMIFS($M$6:M537,$B$6:B537,$B537),2),""))</f>
        <v>-571668919.33</v>
      </c>
      <c r="P537" s="117" t="s">
        <v>76</v>
      </c>
      <c r="Q537" s="115" t="s">
        <v>33</v>
      </c>
      <c r="R537" s="115" t="s">
        <v>119</v>
      </c>
      <c r="S537" s="124" t="str">
        <f>IF($B537="","",IF(ISNA(MATCH($B537,账户名,0)),"※这个账户不在【参数设置】的账户档案里",IF($A537="","※没填日期，这一笔不会进任何月份的报表",IF(OR($A537&lt;起始月份,$A537&gt;EOMONTH(起始月份,15)),"△不在本账期（"&amp;TEXT(起始月份,"yyyy-mm")&amp;" ~ "&amp;TEXT(EOMONTH(起始月份,15),"yyyy-mm")&amp;"）内，报表里看不到",IF(AND($H537&lt;&gt;"",$I537&lt;&gt;""),"※收入和支出不能同时填",IF(AND(N($H537)=0,N($I537)=0),IF(ISNUMBER(SEARCH("【待补】",$R537&amp;"")),"△源数据不全（源表缺金额），请补充","※收入和支出都没填"),IF($E537="","※没填收支类别，分类报表会漏掉这一笔",IF(ISNA(MATCH($E537,类别表,0)),"※收支类别不在【参数设置】的清单里",IF($K537="","△"&amp;$D537&amp;" 还没填汇率，去【月度汇率】补上就自动算了",IF(ISNUMBER(SEARCH("【待补】",$R537&amp;"")),"△源数据不全（源表缺摘要或用途），请补充",IF(AND($F537="内部转账",$Q537=""),"△内部转账建议在「往来单位」写上对方账户",IF($N537&lt;0,"△这一笔之后该账户余额成负数了，核一下",""))))))))))))</f>
        <v>△源数据不全（源表缺金额），请补充</v>
      </c>
    </row>
    <row r="538" ht="33" spans="1:19">
      <c r="A538" s="114">
        <v>45942</v>
      </c>
      <c r="B538" s="115" t="s">
        <v>34</v>
      </c>
      <c r="C538" s="116" t="str">
        <f>IF($B538="","",IFERROR(INDEX(账户银行,MATCH($B538,账户名,0)),""))</f>
        <v>现金</v>
      </c>
      <c r="D538" s="116" t="str">
        <f>IF($B538="","",IFERROR(INDEX(账户币种,MATCH($B538,账户名,0)),""))</f>
        <v>UZS</v>
      </c>
      <c r="E538" s="117" t="s">
        <v>114</v>
      </c>
      <c r="F538" s="116" t="str">
        <f>IF($E538="","",IFERROR(INDEX(类别属性,MATCH($E538,类别表,0)),""))</f>
        <v>支出</v>
      </c>
      <c r="G538" s="118" t="s">
        <v>550</v>
      </c>
      <c r="H538" s="119"/>
      <c r="I538" s="119"/>
      <c r="J538" s="120"/>
      <c r="K538" s="125">
        <f>IF(OR($A538="",$B538=""),"",IF($J538&lt;&gt;"",$J538,IF($D538=本位币,1,IFERROR(LOOKUP(2,1/((汇率月份&lt;=$A538)*(INDEX(记账汇率区,0,MATCH($D538,汇率币种头,0))&lt;&gt;"")),INDEX(记账汇率区,0,MATCH($D538,汇率币种头,0))),""))))</f>
        <v>1</v>
      </c>
      <c r="L538" s="123" t="str">
        <f t="shared" si="16"/>
        <v/>
      </c>
      <c r="M538" s="123" t="str">
        <f t="shared" si="17"/>
        <v/>
      </c>
      <c r="N538" s="123">
        <f>IF($B538="","",ROUND(SUMIF(账户名,$B538,账户期初)+SUMIFS($L$6:L538,$B$6:B538,$B538),2))</f>
        <v>-571668919.33</v>
      </c>
      <c r="O538" s="123">
        <f>IF($B538="","",IFERROR(ROUND(INDEX(账户期初本位,MATCH($B538,账户名,0))+SUMIFS($M$6:M538,$B$6:B538,$B538),2),""))</f>
        <v>-571668919.33</v>
      </c>
      <c r="P538" s="117" t="s">
        <v>76</v>
      </c>
      <c r="Q538" s="115" t="s">
        <v>33</v>
      </c>
      <c r="R538" s="115" t="s">
        <v>119</v>
      </c>
      <c r="S538" s="124" t="str">
        <f>IF($B538="","",IF(ISNA(MATCH($B538,账户名,0)),"※这个账户不在【参数设置】的账户档案里",IF($A538="","※没填日期，这一笔不会进任何月份的报表",IF(OR($A538&lt;起始月份,$A538&gt;EOMONTH(起始月份,15)),"△不在本账期（"&amp;TEXT(起始月份,"yyyy-mm")&amp;" ~ "&amp;TEXT(EOMONTH(起始月份,15),"yyyy-mm")&amp;"）内，报表里看不到",IF(AND($H538&lt;&gt;"",$I538&lt;&gt;""),"※收入和支出不能同时填",IF(AND(N($H538)=0,N($I538)=0),IF(ISNUMBER(SEARCH("【待补】",$R538&amp;"")),"△源数据不全（源表缺金额），请补充","※收入和支出都没填"),IF($E538="","※没填收支类别，分类报表会漏掉这一笔",IF(ISNA(MATCH($E538,类别表,0)),"※收支类别不在【参数设置】的清单里",IF($K538="","△"&amp;$D538&amp;" 还没填汇率，去【月度汇率】补上就自动算了",IF(ISNUMBER(SEARCH("【待补】",$R538&amp;"")),"△源数据不全（源表缺摘要或用途），请补充",IF(AND($F538="内部转账",$Q538=""),"△内部转账建议在「往来单位」写上对方账户",IF($N538&lt;0,"△这一笔之后该账户余额成负数了，核一下",""))))))))))))</f>
        <v>△源数据不全（源表缺金额），请补充</v>
      </c>
    </row>
    <row r="539" ht="33" spans="1:19">
      <c r="A539" s="114">
        <v>45942</v>
      </c>
      <c r="B539" s="115" t="s">
        <v>34</v>
      </c>
      <c r="C539" s="116" t="str">
        <f>IF($B539="","",IFERROR(INDEX(账户银行,MATCH($B539,账户名,0)),""))</f>
        <v>现金</v>
      </c>
      <c r="D539" s="116" t="str">
        <f>IF($B539="","",IFERROR(INDEX(账户币种,MATCH($B539,账户名,0)),""))</f>
        <v>UZS</v>
      </c>
      <c r="E539" s="117" t="s">
        <v>114</v>
      </c>
      <c r="F539" s="116" t="str">
        <f>IF($E539="","",IFERROR(INDEX(类别属性,MATCH($E539,类别表,0)),""))</f>
        <v>支出</v>
      </c>
      <c r="G539" s="118" t="s">
        <v>551</v>
      </c>
      <c r="H539" s="119"/>
      <c r="I539" s="119"/>
      <c r="J539" s="120"/>
      <c r="K539" s="125">
        <f>IF(OR($A539="",$B539=""),"",IF($J539&lt;&gt;"",$J539,IF($D539=本位币,1,IFERROR(LOOKUP(2,1/((汇率月份&lt;=$A539)*(INDEX(记账汇率区,0,MATCH($D539,汇率币种头,0))&lt;&gt;"")),INDEX(记账汇率区,0,MATCH($D539,汇率币种头,0))),""))))</f>
        <v>1</v>
      </c>
      <c r="L539" s="123" t="str">
        <f t="shared" si="16"/>
        <v/>
      </c>
      <c r="M539" s="123" t="str">
        <f t="shared" si="17"/>
        <v/>
      </c>
      <c r="N539" s="123">
        <f>IF($B539="","",ROUND(SUMIF(账户名,$B539,账户期初)+SUMIFS($L$6:L539,$B$6:B539,$B539),2))</f>
        <v>-571668919.33</v>
      </c>
      <c r="O539" s="123">
        <f>IF($B539="","",IFERROR(ROUND(INDEX(账户期初本位,MATCH($B539,账户名,0))+SUMIFS($M$6:M539,$B$6:B539,$B539),2),""))</f>
        <v>-571668919.33</v>
      </c>
      <c r="P539" s="117" t="s">
        <v>76</v>
      </c>
      <c r="Q539" s="115" t="s">
        <v>33</v>
      </c>
      <c r="R539" s="115" t="s">
        <v>119</v>
      </c>
      <c r="S539" s="124" t="str">
        <f>IF($B539="","",IF(ISNA(MATCH($B539,账户名,0)),"※这个账户不在【参数设置】的账户档案里",IF($A539="","※没填日期，这一笔不会进任何月份的报表",IF(OR($A539&lt;起始月份,$A539&gt;EOMONTH(起始月份,15)),"△不在本账期（"&amp;TEXT(起始月份,"yyyy-mm")&amp;" ~ "&amp;TEXT(EOMONTH(起始月份,15),"yyyy-mm")&amp;"）内，报表里看不到",IF(AND($H539&lt;&gt;"",$I539&lt;&gt;""),"※收入和支出不能同时填",IF(AND(N($H539)=0,N($I539)=0),IF(ISNUMBER(SEARCH("【待补】",$R539&amp;"")),"△源数据不全（源表缺金额），请补充","※收入和支出都没填"),IF($E539="","※没填收支类别，分类报表会漏掉这一笔",IF(ISNA(MATCH($E539,类别表,0)),"※收支类别不在【参数设置】的清单里",IF($K539="","△"&amp;$D539&amp;" 还没填汇率，去【月度汇率】补上就自动算了",IF(ISNUMBER(SEARCH("【待补】",$R539&amp;"")),"△源数据不全（源表缺摘要或用途），请补充",IF(AND($F539="内部转账",$Q539=""),"△内部转账建议在「往来单位」写上对方账户",IF($N539&lt;0,"△这一笔之后该账户余额成负数了，核一下",""))))))))))))</f>
        <v>△源数据不全（源表缺金额），请补充</v>
      </c>
    </row>
    <row r="540" ht="16.5" spans="1:19">
      <c r="A540" s="114">
        <v>45942</v>
      </c>
      <c r="B540" s="115" t="s">
        <v>34</v>
      </c>
      <c r="C540" s="116" t="str">
        <f>IF($B540="","",IFERROR(INDEX(账户银行,MATCH($B540,账户名,0)),""))</f>
        <v>现金</v>
      </c>
      <c r="D540" s="116" t="str">
        <f>IF($B540="","",IFERROR(INDEX(账户币种,MATCH($B540,账户名,0)),""))</f>
        <v>UZS</v>
      </c>
      <c r="E540" s="117" t="s">
        <v>38</v>
      </c>
      <c r="F540" s="116" t="str">
        <f>IF($E540="","",IFERROR(INDEX(类别属性,MATCH($E540,类别表,0)),""))</f>
        <v>支出</v>
      </c>
      <c r="G540" s="118" t="s">
        <v>555</v>
      </c>
      <c r="H540" s="119"/>
      <c r="I540" s="119">
        <v>8000</v>
      </c>
      <c r="J540" s="120"/>
      <c r="K540" s="125">
        <f>IF(OR($A540="",$B540=""),"",IF($J540&lt;&gt;"",$J540,IF($D540=本位币,1,IFERROR(LOOKUP(2,1/((汇率月份&lt;=$A540)*(INDEX(记账汇率区,0,MATCH($D540,汇率币种头,0))&lt;&gt;"")),INDEX(记账汇率区,0,MATCH($D540,汇率币种头,0))),""))))</f>
        <v>1</v>
      </c>
      <c r="L540" s="123">
        <f t="shared" si="16"/>
        <v>-8000</v>
      </c>
      <c r="M540" s="123">
        <f t="shared" si="17"/>
        <v>-8000</v>
      </c>
      <c r="N540" s="123">
        <f>IF($B540="","",ROUND(SUMIF(账户名,$B540,账户期初)+SUMIFS($L$6:L540,$B$6:B540,$B540),2))</f>
        <v>-571676919.33</v>
      </c>
      <c r="O540" s="123">
        <f>IF($B540="","",IFERROR(ROUND(INDEX(账户期初本位,MATCH($B540,账户名,0))+SUMIFS($M$6:M540,$B$6:B540,$B540),2),""))</f>
        <v>-571676919.33</v>
      </c>
      <c r="P540" s="117" t="s">
        <v>26</v>
      </c>
      <c r="Q540" s="115"/>
      <c r="R540" s="115"/>
      <c r="S540" s="124" t="str">
        <f>IF($B540="","",IF(ISNA(MATCH($B540,账户名,0)),"※这个账户不在【参数设置】的账户档案里",IF($A540="","※没填日期，这一笔不会进任何月份的报表",IF(OR($A540&lt;起始月份,$A540&gt;EOMONTH(起始月份,15)),"△不在本账期（"&amp;TEXT(起始月份,"yyyy-mm")&amp;" ~ "&amp;TEXT(EOMONTH(起始月份,15),"yyyy-mm")&amp;"）内，报表里看不到",IF(AND($H540&lt;&gt;"",$I540&lt;&gt;""),"※收入和支出不能同时填",IF(AND(N($H540)=0,N($I540)=0),IF(ISNUMBER(SEARCH("【待补】",$R540&amp;"")),"△源数据不全（源表缺金额），请补充","※收入和支出都没填"),IF($E540="","※没填收支类别，分类报表会漏掉这一笔",IF(ISNA(MATCH($E540,类别表,0)),"※收支类别不在【参数设置】的清单里",IF($K540="","△"&amp;$D540&amp;" 还没填汇率，去【月度汇率】补上就自动算了",IF(ISNUMBER(SEARCH("【待补】",$R540&amp;"")),"△源数据不全（源表缺摘要或用途），请补充",IF(AND($F540="内部转账",$Q540=""),"△内部转账建议在「往来单位」写上对方账户",IF($N540&lt;0,"△这一笔之后该账户余额成负数了，核一下",""))))))))))))</f>
        <v>△这一笔之后该账户余额成负数了，核一下</v>
      </c>
    </row>
    <row r="541" ht="33" spans="1:19">
      <c r="A541" s="114">
        <v>45942</v>
      </c>
      <c r="B541" s="115" t="s">
        <v>34</v>
      </c>
      <c r="C541" s="116" t="str">
        <f>IF($B541="","",IFERROR(INDEX(账户银行,MATCH($B541,账户名,0)),""))</f>
        <v>现金</v>
      </c>
      <c r="D541" s="116" t="str">
        <f>IF($B541="","",IFERROR(INDEX(账户币种,MATCH($B541,账户名,0)),""))</f>
        <v>UZS</v>
      </c>
      <c r="E541" s="117" t="s">
        <v>38</v>
      </c>
      <c r="F541" s="116" t="str">
        <f>IF($E541="","",IFERROR(INDEX(类别属性,MATCH($E541,类别表,0)),""))</f>
        <v>支出</v>
      </c>
      <c r="G541" s="118" t="s">
        <v>556</v>
      </c>
      <c r="H541" s="119"/>
      <c r="I541" s="119">
        <v>3151000</v>
      </c>
      <c r="J541" s="120"/>
      <c r="K541" s="125">
        <f>IF(OR($A541="",$B541=""),"",IF($J541&lt;&gt;"",$J541,IF($D541=本位币,1,IFERROR(LOOKUP(2,1/((汇率月份&lt;=$A541)*(INDEX(记账汇率区,0,MATCH($D541,汇率币种头,0))&lt;&gt;"")),INDEX(记账汇率区,0,MATCH($D541,汇率币种头,0))),""))))</f>
        <v>1</v>
      </c>
      <c r="L541" s="123">
        <f t="shared" si="16"/>
        <v>-3151000</v>
      </c>
      <c r="M541" s="123">
        <f t="shared" si="17"/>
        <v>-3151000</v>
      </c>
      <c r="N541" s="123">
        <f>IF($B541="","",ROUND(SUMIF(账户名,$B541,账户期初)+SUMIFS($L$6:L541,$B$6:B541,$B541),2))</f>
        <v>-574827919.33</v>
      </c>
      <c r="O541" s="123">
        <f>IF($B541="","",IFERROR(ROUND(INDEX(账户期初本位,MATCH($B541,账户名,0))+SUMIFS($M$6:M541,$B$6:B541,$B541),2),""))</f>
        <v>-574827919.33</v>
      </c>
      <c r="P541" s="117" t="s">
        <v>26</v>
      </c>
      <c r="Q541" s="115"/>
      <c r="R541" s="115"/>
      <c r="S541" s="124" t="str">
        <f>IF($B541="","",IF(ISNA(MATCH($B541,账户名,0)),"※这个账户不在【参数设置】的账户档案里",IF($A541="","※没填日期，这一笔不会进任何月份的报表",IF(OR($A541&lt;起始月份,$A541&gt;EOMONTH(起始月份,15)),"△不在本账期（"&amp;TEXT(起始月份,"yyyy-mm")&amp;" ~ "&amp;TEXT(EOMONTH(起始月份,15),"yyyy-mm")&amp;"）内，报表里看不到",IF(AND($H541&lt;&gt;"",$I541&lt;&gt;""),"※收入和支出不能同时填",IF(AND(N($H541)=0,N($I541)=0),IF(ISNUMBER(SEARCH("【待补】",$R541&amp;"")),"△源数据不全（源表缺金额），请补充","※收入和支出都没填"),IF($E541="","※没填收支类别，分类报表会漏掉这一笔",IF(ISNA(MATCH($E541,类别表,0)),"※收支类别不在【参数设置】的清单里",IF($K541="","△"&amp;$D541&amp;" 还没填汇率，去【月度汇率】补上就自动算了",IF(ISNUMBER(SEARCH("【待补】",$R541&amp;"")),"△源数据不全（源表缺摘要或用途），请补充",IF(AND($F541="内部转账",$Q541=""),"△内部转账建议在「往来单位」写上对方账户",IF($N541&lt;0,"△这一笔之后该账户余额成负数了，核一下",""))))))))))))</f>
        <v>△这一笔之后该账户余额成负数了，核一下</v>
      </c>
    </row>
    <row r="542" ht="16.5" spans="1:19">
      <c r="A542" s="114">
        <v>45942</v>
      </c>
      <c r="B542" s="115" t="s">
        <v>34</v>
      </c>
      <c r="C542" s="116" t="str">
        <f>IF($B542="","",IFERROR(INDEX(账户银行,MATCH($B542,账户名,0)),""))</f>
        <v>现金</v>
      </c>
      <c r="D542" s="116" t="str">
        <f>IF($B542="","",IFERROR(INDEX(账户币种,MATCH($B542,账户名,0)),""))</f>
        <v>UZS</v>
      </c>
      <c r="E542" s="117" t="s">
        <v>38</v>
      </c>
      <c r="F542" s="116" t="str">
        <f>IF($E542="","",IFERROR(INDEX(类别属性,MATCH($E542,类别表,0)),""))</f>
        <v>支出</v>
      </c>
      <c r="G542" s="118" t="s">
        <v>557</v>
      </c>
      <c r="H542" s="119"/>
      <c r="I542" s="119">
        <v>965000</v>
      </c>
      <c r="J542" s="120"/>
      <c r="K542" s="125">
        <f>IF(OR($A542="",$B542=""),"",IF($J542&lt;&gt;"",$J542,IF($D542=本位币,1,IFERROR(LOOKUP(2,1/((汇率月份&lt;=$A542)*(INDEX(记账汇率区,0,MATCH($D542,汇率币种头,0))&lt;&gt;"")),INDEX(记账汇率区,0,MATCH($D542,汇率币种头,0))),""))))</f>
        <v>1</v>
      </c>
      <c r="L542" s="123">
        <f t="shared" si="16"/>
        <v>-965000</v>
      </c>
      <c r="M542" s="123">
        <f t="shared" si="17"/>
        <v>-965000</v>
      </c>
      <c r="N542" s="123">
        <f>IF($B542="","",ROUND(SUMIF(账户名,$B542,账户期初)+SUMIFS($L$6:L542,$B$6:B542,$B542),2))</f>
        <v>-575792919.33</v>
      </c>
      <c r="O542" s="123">
        <f>IF($B542="","",IFERROR(ROUND(INDEX(账户期初本位,MATCH($B542,账户名,0))+SUMIFS($M$6:M542,$B$6:B542,$B542),2),""))</f>
        <v>-575792919.33</v>
      </c>
      <c r="P542" s="117" t="s">
        <v>26</v>
      </c>
      <c r="Q542" s="115"/>
      <c r="R542" s="115"/>
      <c r="S542" s="124" t="str">
        <f>IF($B542="","",IF(ISNA(MATCH($B542,账户名,0)),"※这个账户不在【参数设置】的账户档案里",IF($A542="","※没填日期，这一笔不会进任何月份的报表",IF(OR($A542&lt;起始月份,$A542&gt;EOMONTH(起始月份,15)),"△不在本账期（"&amp;TEXT(起始月份,"yyyy-mm")&amp;" ~ "&amp;TEXT(EOMONTH(起始月份,15),"yyyy-mm")&amp;"）内，报表里看不到",IF(AND($H542&lt;&gt;"",$I542&lt;&gt;""),"※收入和支出不能同时填",IF(AND(N($H542)=0,N($I542)=0),IF(ISNUMBER(SEARCH("【待补】",$R542&amp;"")),"△源数据不全（源表缺金额），请补充","※收入和支出都没填"),IF($E542="","※没填收支类别，分类报表会漏掉这一笔",IF(ISNA(MATCH($E542,类别表,0)),"※收支类别不在【参数设置】的清单里",IF($K542="","△"&amp;$D542&amp;" 还没填汇率，去【月度汇率】补上就自动算了",IF(ISNUMBER(SEARCH("【待补】",$R542&amp;"")),"△源数据不全（源表缺摘要或用途），请补充",IF(AND($F542="内部转账",$Q542=""),"△内部转账建议在「往来单位」写上对方账户",IF($N542&lt;0,"△这一笔之后该账户余额成负数了，核一下",""))))))))))))</f>
        <v>△这一笔之后该账户余额成负数了，核一下</v>
      </c>
    </row>
    <row r="543" ht="66" spans="1:19">
      <c r="A543" s="114">
        <v>45943</v>
      </c>
      <c r="B543" s="115" t="s">
        <v>72</v>
      </c>
      <c r="C543" s="116" t="str">
        <f>IF($B543="","",IFERROR(INDEX(账户银行,MATCH($B543,账户名,0)),""))</f>
        <v>NBU银行</v>
      </c>
      <c r="D543" s="116" t="str">
        <f>IF($B543="","",IFERROR(INDEX(账户币种,MATCH($B543,账户名,0)),""))</f>
        <v>UZS</v>
      </c>
      <c r="E543" s="117" t="s">
        <v>60</v>
      </c>
      <c r="F543" s="116" t="str">
        <f>IF($E543="","",IFERROR(INDEX(类别属性,MATCH($E543,类别表,0)),""))</f>
        <v>支出</v>
      </c>
      <c r="G543" s="118" t="s">
        <v>558</v>
      </c>
      <c r="H543" s="119"/>
      <c r="I543" s="119">
        <v>65</v>
      </c>
      <c r="J543" s="120"/>
      <c r="K543" s="125">
        <f>IF(OR($A543="",$B543=""),"",IF($J543&lt;&gt;"",$J543,IF($D543=本位币,1,IFERROR(LOOKUP(2,1/((汇率月份&lt;=$A543)*(INDEX(记账汇率区,0,MATCH($D543,汇率币种头,0))&lt;&gt;"")),INDEX(记账汇率区,0,MATCH($D543,汇率币种头,0))),""))))</f>
        <v>1</v>
      </c>
      <c r="L543" s="123">
        <f t="shared" si="16"/>
        <v>-65</v>
      </c>
      <c r="M543" s="123">
        <f t="shared" si="17"/>
        <v>-65</v>
      </c>
      <c r="N543" s="123">
        <f>IF($B543="","",ROUND(SUMIF(账户名,$B543,账户期初)+SUMIFS($L$6:L543,$B$6:B543,$B543),2))</f>
        <v>30150295.67</v>
      </c>
      <c r="O543" s="123">
        <f>IF($B543="","",IFERROR(ROUND(INDEX(账户期初本位,MATCH($B543,账户名,0))+SUMIFS($M$6:M543,$B$6:B543,$B543),2),""))</f>
        <v>30150295.67</v>
      </c>
      <c r="P543" s="117" t="s">
        <v>43</v>
      </c>
      <c r="Q543" s="115"/>
      <c r="R543" s="115"/>
      <c r="S543" s="124" t="str">
        <f>IF($B543="","",IF(ISNA(MATCH($B543,账户名,0)),"※这个账户不在【参数设置】的账户档案里",IF($A543="","※没填日期，这一笔不会进任何月份的报表",IF(OR($A543&lt;起始月份,$A543&gt;EOMONTH(起始月份,15)),"△不在本账期（"&amp;TEXT(起始月份,"yyyy-mm")&amp;" ~ "&amp;TEXT(EOMONTH(起始月份,15),"yyyy-mm")&amp;"）内，报表里看不到",IF(AND($H543&lt;&gt;"",$I543&lt;&gt;""),"※收入和支出不能同时填",IF(AND(N($H543)=0,N($I543)=0),IF(ISNUMBER(SEARCH("【待补】",$R543&amp;"")),"△源数据不全（源表缺金额），请补充","※收入和支出都没填"),IF($E543="","※没填收支类别，分类报表会漏掉这一笔",IF(ISNA(MATCH($E543,类别表,0)),"※收支类别不在【参数设置】的清单里",IF($K543="","△"&amp;$D543&amp;" 还没填汇率，去【月度汇率】补上就自动算了",IF(ISNUMBER(SEARCH("【待补】",$R543&amp;"")),"△源数据不全（源表缺摘要或用途），请补充",IF(AND($F543="内部转账",$Q543=""),"△内部转账建议在「往来单位」写上对方账户",IF($N543&lt;0,"△这一笔之后该账户余额成负数了，核一下",""))))))))))))</f>
        <v/>
      </c>
    </row>
    <row r="544" ht="66" spans="1:19">
      <c r="A544" s="114">
        <v>45943</v>
      </c>
      <c r="B544" s="115" t="s">
        <v>72</v>
      </c>
      <c r="C544" s="116" t="str">
        <f>IF($B544="","",IFERROR(INDEX(账户银行,MATCH($B544,账户名,0)),""))</f>
        <v>NBU银行</v>
      </c>
      <c r="D544" s="116" t="str">
        <f>IF($B544="","",IFERROR(INDEX(账户币种,MATCH($B544,账户名,0)),""))</f>
        <v>UZS</v>
      </c>
      <c r="E544" s="117" t="s">
        <v>60</v>
      </c>
      <c r="F544" s="116" t="str">
        <f>IF($E544="","",IFERROR(INDEX(类别属性,MATCH($E544,类别表,0)),""))</f>
        <v>支出</v>
      </c>
      <c r="G544" s="118" t="s">
        <v>559</v>
      </c>
      <c r="H544" s="119"/>
      <c r="I544" s="119">
        <v>300</v>
      </c>
      <c r="J544" s="120"/>
      <c r="K544" s="125">
        <f>IF(OR($A544="",$B544=""),"",IF($J544&lt;&gt;"",$J544,IF($D544=本位币,1,IFERROR(LOOKUP(2,1/((汇率月份&lt;=$A544)*(INDEX(记账汇率区,0,MATCH($D544,汇率币种头,0))&lt;&gt;"")),INDEX(记账汇率区,0,MATCH($D544,汇率币种头,0))),""))))</f>
        <v>1</v>
      </c>
      <c r="L544" s="123">
        <f t="shared" si="16"/>
        <v>-300</v>
      </c>
      <c r="M544" s="123">
        <f t="shared" si="17"/>
        <v>-300</v>
      </c>
      <c r="N544" s="123">
        <f>IF($B544="","",ROUND(SUMIF(账户名,$B544,账户期初)+SUMIFS($L$6:L544,$B$6:B544,$B544),2))</f>
        <v>30149995.67</v>
      </c>
      <c r="O544" s="123">
        <f>IF($B544="","",IFERROR(ROUND(INDEX(账户期初本位,MATCH($B544,账户名,0))+SUMIFS($M$6:M544,$B$6:B544,$B544),2),""))</f>
        <v>30149995.67</v>
      </c>
      <c r="P544" s="117" t="s">
        <v>43</v>
      </c>
      <c r="Q544" s="115"/>
      <c r="R544" s="115"/>
      <c r="S544" s="124" t="str">
        <f>IF($B544="","",IF(ISNA(MATCH($B544,账户名,0)),"※这个账户不在【参数设置】的账户档案里",IF($A544="","※没填日期，这一笔不会进任何月份的报表",IF(OR($A544&lt;起始月份,$A544&gt;EOMONTH(起始月份,15)),"△不在本账期（"&amp;TEXT(起始月份,"yyyy-mm")&amp;" ~ "&amp;TEXT(EOMONTH(起始月份,15),"yyyy-mm")&amp;"）内，报表里看不到",IF(AND($H544&lt;&gt;"",$I544&lt;&gt;""),"※收入和支出不能同时填",IF(AND(N($H544)=0,N($I544)=0),IF(ISNUMBER(SEARCH("【待补】",$R544&amp;"")),"△源数据不全（源表缺金额），请补充","※收入和支出都没填"),IF($E544="","※没填收支类别，分类报表会漏掉这一笔",IF(ISNA(MATCH($E544,类别表,0)),"※收支类别不在【参数设置】的清单里",IF($K544="","△"&amp;$D544&amp;" 还没填汇率，去【月度汇率】补上就自动算了",IF(ISNUMBER(SEARCH("【待补】",$R544&amp;"")),"△源数据不全（源表缺摘要或用途），请补充",IF(AND($F544="内部转账",$Q544=""),"△内部转账建议在「往来单位」写上对方账户",IF($N544&lt;0,"△这一笔之后该账户余额成负数了，核一下",""))))))))))))</f>
        <v/>
      </c>
    </row>
    <row r="545" ht="66" spans="1:19">
      <c r="A545" s="114">
        <v>45943</v>
      </c>
      <c r="B545" s="115" t="s">
        <v>72</v>
      </c>
      <c r="C545" s="116" t="str">
        <f>IF($B545="","",IFERROR(INDEX(账户银行,MATCH($B545,账户名,0)),""))</f>
        <v>NBU银行</v>
      </c>
      <c r="D545" s="116" t="str">
        <f>IF($B545="","",IFERROR(INDEX(账户币种,MATCH($B545,账户名,0)),""))</f>
        <v>UZS</v>
      </c>
      <c r="E545" s="117" t="s">
        <v>60</v>
      </c>
      <c r="F545" s="116" t="str">
        <f>IF($E545="","",IFERROR(INDEX(类别属性,MATCH($E545,类别表,0)),""))</f>
        <v>支出</v>
      </c>
      <c r="G545" s="118" t="s">
        <v>560</v>
      </c>
      <c r="H545" s="119"/>
      <c r="I545" s="119">
        <v>300</v>
      </c>
      <c r="J545" s="120"/>
      <c r="K545" s="125">
        <f>IF(OR($A545="",$B545=""),"",IF($J545&lt;&gt;"",$J545,IF($D545=本位币,1,IFERROR(LOOKUP(2,1/((汇率月份&lt;=$A545)*(INDEX(记账汇率区,0,MATCH($D545,汇率币种头,0))&lt;&gt;"")),INDEX(记账汇率区,0,MATCH($D545,汇率币种头,0))),""))))</f>
        <v>1</v>
      </c>
      <c r="L545" s="123">
        <f t="shared" si="16"/>
        <v>-300</v>
      </c>
      <c r="M545" s="123">
        <f t="shared" si="17"/>
        <v>-300</v>
      </c>
      <c r="N545" s="123">
        <f>IF($B545="","",ROUND(SUMIF(账户名,$B545,账户期初)+SUMIFS($L$6:L545,$B$6:B545,$B545),2))</f>
        <v>30149695.67</v>
      </c>
      <c r="O545" s="123">
        <f>IF($B545="","",IFERROR(ROUND(INDEX(账户期初本位,MATCH($B545,账户名,0))+SUMIFS($M$6:M545,$B$6:B545,$B545),2),""))</f>
        <v>30149695.67</v>
      </c>
      <c r="P545" s="117" t="s">
        <v>43</v>
      </c>
      <c r="Q545" s="115"/>
      <c r="R545" s="115"/>
      <c r="S545" s="124" t="str">
        <f>IF($B545="","",IF(ISNA(MATCH($B545,账户名,0)),"※这个账户不在【参数设置】的账户档案里",IF($A545="","※没填日期，这一笔不会进任何月份的报表",IF(OR($A545&lt;起始月份,$A545&gt;EOMONTH(起始月份,15)),"△不在本账期（"&amp;TEXT(起始月份,"yyyy-mm")&amp;" ~ "&amp;TEXT(EOMONTH(起始月份,15),"yyyy-mm")&amp;"）内，报表里看不到",IF(AND($H545&lt;&gt;"",$I545&lt;&gt;""),"※收入和支出不能同时填",IF(AND(N($H545)=0,N($I545)=0),IF(ISNUMBER(SEARCH("【待补】",$R545&amp;"")),"△源数据不全（源表缺金额），请补充","※收入和支出都没填"),IF($E545="","※没填收支类别，分类报表会漏掉这一笔",IF(ISNA(MATCH($E545,类别表,0)),"※收支类别不在【参数设置】的清单里",IF($K545="","△"&amp;$D545&amp;" 还没填汇率，去【月度汇率】补上就自动算了",IF(ISNUMBER(SEARCH("【待补】",$R545&amp;"")),"△源数据不全（源表缺摘要或用途），请补充",IF(AND($F545="内部转账",$Q545=""),"△内部转账建议在「往来单位」写上对方账户",IF($N545&lt;0,"△这一笔之后该账户余额成负数了，核一下",""))))))))))))</f>
        <v/>
      </c>
    </row>
    <row r="546" ht="66" spans="1:19">
      <c r="A546" s="114">
        <v>45943</v>
      </c>
      <c r="B546" s="115" t="s">
        <v>72</v>
      </c>
      <c r="C546" s="116" t="str">
        <f>IF($B546="","",IFERROR(INDEX(账户银行,MATCH($B546,账户名,0)),""))</f>
        <v>NBU银行</v>
      </c>
      <c r="D546" s="116" t="str">
        <f>IF($B546="","",IFERROR(INDEX(账户币种,MATCH($B546,账户名,0)),""))</f>
        <v>UZS</v>
      </c>
      <c r="E546" s="117" t="s">
        <v>60</v>
      </c>
      <c r="F546" s="116" t="str">
        <f>IF($E546="","",IFERROR(INDEX(类别属性,MATCH($E546,类别表,0)),""))</f>
        <v>支出</v>
      </c>
      <c r="G546" s="118" t="s">
        <v>561</v>
      </c>
      <c r="H546" s="119"/>
      <c r="I546" s="119">
        <v>300</v>
      </c>
      <c r="J546" s="120"/>
      <c r="K546" s="125">
        <f>IF(OR($A546="",$B546=""),"",IF($J546&lt;&gt;"",$J546,IF($D546=本位币,1,IFERROR(LOOKUP(2,1/((汇率月份&lt;=$A546)*(INDEX(记账汇率区,0,MATCH($D546,汇率币种头,0))&lt;&gt;"")),INDEX(记账汇率区,0,MATCH($D546,汇率币种头,0))),""))))</f>
        <v>1</v>
      </c>
      <c r="L546" s="123">
        <f t="shared" si="16"/>
        <v>-300</v>
      </c>
      <c r="M546" s="123">
        <f t="shared" si="17"/>
        <v>-300</v>
      </c>
      <c r="N546" s="123">
        <f>IF($B546="","",ROUND(SUMIF(账户名,$B546,账户期初)+SUMIFS($L$6:L546,$B$6:B546,$B546),2))</f>
        <v>30149395.67</v>
      </c>
      <c r="O546" s="123">
        <f>IF($B546="","",IFERROR(ROUND(INDEX(账户期初本位,MATCH($B546,账户名,0))+SUMIFS($M$6:M546,$B$6:B546,$B546),2),""))</f>
        <v>30149395.67</v>
      </c>
      <c r="P546" s="117" t="s">
        <v>43</v>
      </c>
      <c r="Q546" s="115"/>
      <c r="R546" s="115"/>
      <c r="S546" s="124" t="str">
        <f>IF($B546="","",IF(ISNA(MATCH($B546,账户名,0)),"※这个账户不在【参数设置】的账户档案里",IF($A546="","※没填日期，这一笔不会进任何月份的报表",IF(OR($A546&lt;起始月份,$A546&gt;EOMONTH(起始月份,15)),"△不在本账期（"&amp;TEXT(起始月份,"yyyy-mm")&amp;" ~ "&amp;TEXT(EOMONTH(起始月份,15),"yyyy-mm")&amp;"）内，报表里看不到",IF(AND($H546&lt;&gt;"",$I546&lt;&gt;""),"※收入和支出不能同时填",IF(AND(N($H546)=0,N($I546)=0),IF(ISNUMBER(SEARCH("【待补】",$R546&amp;"")),"△源数据不全（源表缺金额），请补充","※收入和支出都没填"),IF($E546="","※没填收支类别，分类报表会漏掉这一笔",IF(ISNA(MATCH($E546,类别表,0)),"※收支类别不在【参数设置】的清单里",IF($K546="","△"&amp;$D546&amp;" 还没填汇率，去【月度汇率】补上就自动算了",IF(ISNUMBER(SEARCH("【待补】",$R546&amp;"")),"△源数据不全（源表缺摘要或用途），请补充",IF(AND($F546="内部转账",$Q546=""),"△内部转账建议在「往来单位」写上对方账户",IF($N546&lt;0,"△这一笔之后该账户余额成负数了，核一下",""))))))))))))</f>
        <v/>
      </c>
    </row>
    <row r="547" ht="33" spans="1:19">
      <c r="A547" s="114">
        <v>45943</v>
      </c>
      <c r="B547" s="115" t="s">
        <v>72</v>
      </c>
      <c r="C547" s="116" t="str">
        <f>IF($B547="","",IFERROR(INDEX(账户银行,MATCH($B547,账户名,0)),""))</f>
        <v>NBU银行</v>
      </c>
      <c r="D547" s="116" t="str">
        <f>IF($B547="","",IFERROR(INDEX(账户币种,MATCH($B547,账户名,0)),""))</f>
        <v>UZS</v>
      </c>
      <c r="E547" s="117" t="s">
        <v>95</v>
      </c>
      <c r="F547" s="116" t="str">
        <f>IF($E547="","",IFERROR(INDEX(类别属性,MATCH($E547,类别表,0)),""))</f>
        <v>支出</v>
      </c>
      <c r="G547" s="118" t="s">
        <v>365</v>
      </c>
      <c r="H547" s="119"/>
      <c r="I547" s="119">
        <v>1560000</v>
      </c>
      <c r="J547" s="120"/>
      <c r="K547" s="125">
        <f>IF(OR($A547="",$B547=""),"",IF($J547&lt;&gt;"",$J547,IF($D547=本位币,1,IFERROR(LOOKUP(2,1/((汇率月份&lt;=$A547)*(INDEX(记账汇率区,0,MATCH($D547,汇率币种头,0))&lt;&gt;"")),INDEX(记账汇率区,0,MATCH($D547,汇率币种头,0))),""))))</f>
        <v>1</v>
      </c>
      <c r="L547" s="123">
        <f t="shared" si="16"/>
        <v>-1560000</v>
      </c>
      <c r="M547" s="123">
        <f t="shared" si="17"/>
        <v>-1560000</v>
      </c>
      <c r="N547" s="123">
        <f>IF($B547="","",ROUND(SUMIF(账户名,$B547,账户期初)+SUMIFS($L$6:L547,$B$6:B547,$B547),2))</f>
        <v>28589395.67</v>
      </c>
      <c r="O547" s="123">
        <f>IF($B547="","",IFERROR(ROUND(INDEX(账户期初本位,MATCH($B547,账户名,0))+SUMIFS($M$6:M547,$B$6:B547,$B547),2),""))</f>
        <v>28589395.67</v>
      </c>
      <c r="P547" s="117" t="s">
        <v>97</v>
      </c>
      <c r="Q547" s="115"/>
      <c r="R547" s="115"/>
      <c r="S547" s="124" t="str">
        <f>IF($B547="","",IF(ISNA(MATCH($B547,账户名,0)),"※这个账户不在【参数设置】的账户档案里",IF($A547="","※没填日期，这一笔不会进任何月份的报表",IF(OR($A547&lt;起始月份,$A547&gt;EOMONTH(起始月份,15)),"△不在本账期（"&amp;TEXT(起始月份,"yyyy-mm")&amp;" ~ "&amp;TEXT(EOMONTH(起始月份,15),"yyyy-mm")&amp;"）内，报表里看不到",IF(AND($H547&lt;&gt;"",$I547&lt;&gt;""),"※收入和支出不能同时填",IF(AND(N($H547)=0,N($I547)=0),IF(ISNUMBER(SEARCH("【待补】",$R547&amp;"")),"△源数据不全（源表缺金额），请补充","※收入和支出都没填"),IF($E547="","※没填收支类别，分类报表会漏掉这一笔",IF(ISNA(MATCH($E547,类别表,0)),"※收支类别不在【参数设置】的清单里",IF($K547="","△"&amp;$D547&amp;" 还没填汇率，去【月度汇率】补上就自动算了",IF(ISNUMBER(SEARCH("【待补】",$R547&amp;"")),"△源数据不全（源表缺摘要或用途），请补充",IF(AND($F547="内部转账",$Q547=""),"△内部转账建议在「往来单位」写上对方账户",IF($N547&lt;0,"△这一笔之后该账户余额成负数了，核一下",""))))))))))))</f>
        <v/>
      </c>
    </row>
    <row r="548" ht="33" spans="1:19">
      <c r="A548" s="114">
        <v>45943</v>
      </c>
      <c r="B548" s="115" t="s">
        <v>72</v>
      </c>
      <c r="C548" s="116" t="str">
        <f>IF($B548="","",IFERROR(INDEX(账户银行,MATCH($B548,账户名,0)),""))</f>
        <v>NBU银行</v>
      </c>
      <c r="D548" s="116" t="str">
        <f>IF($B548="","",IFERROR(INDEX(账户币种,MATCH($B548,账户名,0)),""))</f>
        <v>UZS</v>
      </c>
      <c r="E548" s="117" t="s">
        <v>366</v>
      </c>
      <c r="F548" s="116" t="str">
        <f>IF($E548="","",IFERROR(INDEX(类别属性,MATCH($E548,类别表,0)),""))</f>
        <v>支出</v>
      </c>
      <c r="G548" s="118" t="s">
        <v>367</v>
      </c>
      <c r="H548" s="119"/>
      <c r="I548" s="119">
        <v>1547000</v>
      </c>
      <c r="J548" s="120"/>
      <c r="K548" s="125">
        <f>IF(OR($A548="",$B548=""),"",IF($J548&lt;&gt;"",$J548,IF($D548=本位币,1,IFERROR(LOOKUP(2,1/((汇率月份&lt;=$A548)*(INDEX(记账汇率区,0,MATCH($D548,汇率币种头,0))&lt;&gt;"")),INDEX(记账汇率区,0,MATCH($D548,汇率币种头,0))),""))))</f>
        <v>1</v>
      </c>
      <c r="L548" s="123">
        <f t="shared" si="16"/>
        <v>-1547000</v>
      </c>
      <c r="M548" s="123">
        <f t="shared" si="17"/>
        <v>-1547000</v>
      </c>
      <c r="N548" s="123">
        <f>IF($B548="","",ROUND(SUMIF(账户名,$B548,账户期初)+SUMIFS($L$6:L548,$B$6:B548,$B548),2))</f>
        <v>27042395.67</v>
      </c>
      <c r="O548" s="123">
        <f>IF($B548="","",IFERROR(ROUND(INDEX(账户期初本位,MATCH($B548,账户名,0))+SUMIFS($M$6:M548,$B$6:B548,$B548),2),""))</f>
        <v>27042395.67</v>
      </c>
      <c r="P548" s="117" t="s">
        <v>122</v>
      </c>
      <c r="Q548" s="115"/>
      <c r="R548" s="115"/>
      <c r="S548" s="124" t="str">
        <f>IF($B548="","",IF(ISNA(MATCH($B548,账户名,0)),"※这个账户不在【参数设置】的账户档案里",IF($A548="","※没填日期，这一笔不会进任何月份的报表",IF(OR($A548&lt;起始月份,$A548&gt;EOMONTH(起始月份,15)),"△不在本账期（"&amp;TEXT(起始月份,"yyyy-mm")&amp;" ~ "&amp;TEXT(EOMONTH(起始月份,15),"yyyy-mm")&amp;"）内，报表里看不到",IF(AND($H548&lt;&gt;"",$I548&lt;&gt;""),"※收入和支出不能同时填",IF(AND(N($H548)=0,N($I548)=0),IF(ISNUMBER(SEARCH("【待补】",$R548&amp;"")),"△源数据不全（源表缺金额），请补充","※收入和支出都没填"),IF($E548="","※没填收支类别，分类报表会漏掉这一笔",IF(ISNA(MATCH($E548,类别表,0)),"※收支类别不在【参数设置】的清单里",IF($K548="","△"&amp;$D548&amp;" 还没填汇率，去【月度汇率】补上就自动算了",IF(ISNUMBER(SEARCH("【待补】",$R548&amp;"")),"△源数据不全（源表缺摘要或用途），请补充",IF(AND($F548="内部转账",$Q548=""),"△内部转账建议在「往来单位」写上对方账户",IF($N548&lt;0,"△这一笔之后该账户余额成负数了，核一下",""))))))))))))</f>
        <v/>
      </c>
    </row>
    <row r="549" ht="33" spans="1:19">
      <c r="A549" s="114">
        <v>45943</v>
      </c>
      <c r="B549" s="115" t="s">
        <v>72</v>
      </c>
      <c r="C549" s="116" t="str">
        <f>IF($B549="","",IFERROR(INDEX(账户银行,MATCH($B549,账户名,0)),""))</f>
        <v>NBU银行</v>
      </c>
      <c r="D549" s="116" t="str">
        <f>IF($B549="","",IFERROR(INDEX(账户币种,MATCH($B549,账户名,0)),""))</f>
        <v>UZS</v>
      </c>
      <c r="E549" s="117" t="s">
        <v>95</v>
      </c>
      <c r="F549" s="116" t="str">
        <f>IF($E549="","",IFERROR(INDEX(类别属性,MATCH($E549,类别表,0)),""))</f>
        <v>支出</v>
      </c>
      <c r="G549" s="118" t="s">
        <v>420</v>
      </c>
      <c r="H549" s="119"/>
      <c r="I549" s="119">
        <v>13000</v>
      </c>
      <c r="J549" s="120"/>
      <c r="K549" s="125">
        <f>IF(OR($A549="",$B549=""),"",IF($J549&lt;&gt;"",$J549,IF($D549=本位币,1,IFERROR(LOOKUP(2,1/((汇率月份&lt;=$A549)*(INDEX(记账汇率区,0,MATCH($D549,汇率币种头,0))&lt;&gt;"")),INDEX(记账汇率区,0,MATCH($D549,汇率币种头,0))),""))))</f>
        <v>1</v>
      </c>
      <c r="L549" s="123">
        <f t="shared" si="16"/>
        <v>-13000</v>
      </c>
      <c r="M549" s="123">
        <f t="shared" si="17"/>
        <v>-13000</v>
      </c>
      <c r="N549" s="123">
        <f>IF($B549="","",ROUND(SUMIF(账户名,$B549,账户期初)+SUMIFS($L$6:L549,$B$6:B549,$B549),2))</f>
        <v>27029395.67</v>
      </c>
      <c r="O549" s="123">
        <f>IF($B549="","",IFERROR(ROUND(INDEX(账户期初本位,MATCH($B549,账户名,0))+SUMIFS($M$6:M549,$B$6:B549,$B549),2),""))</f>
        <v>27029395.67</v>
      </c>
      <c r="P549" s="117" t="s">
        <v>97</v>
      </c>
      <c r="Q549" s="115"/>
      <c r="R549" s="115"/>
      <c r="S549" s="124" t="str">
        <f>IF($B549="","",IF(ISNA(MATCH($B549,账户名,0)),"※这个账户不在【参数设置】的账户档案里",IF($A549="","※没填日期，这一笔不会进任何月份的报表",IF(OR($A549&lt;起始月份,$A549&gt;EOMONTH(起始月份,15)),"△不在本账期（"&amp;TEXT(起始月份,"yyyy-mm")&amp;" ~ "&amp;TEXT(EOMONTH(起始月份,15),"yyyy-mm")&amp;"）内，报表里看不到",IF(AND($H549&lt;&gt;"",$I549&lt;&gt;""),"※收入和支出不能同时填",IF(AND(N($H549)=0,N($I549)=0),IF(ISNUMBER(SEARCH("【待补】",$R549&amp;"")),"△源数据不全（源表缺金额），请补充","※收入和支出都没填"),IF($E549="","※没填收支类别，分类报表会漏掉这一笔",IF(ISNA(MATCH($E549,类别表,0)),"※收支类别不在【参数设置】的清单里",IF($K549="","△"&amp;$D549&amp;" 还没填汇率，去【月度汇率】补上就自动算了",IF(ISNUMBER(SEARCH("【待补】",$R549&amp;"")),"△源数据不全（源表缺摘要或用途），请补充",IF(AND($F549="内部转账",$Q549=""),"△内部转账建议在「往来单位」写上对方账户",IF($N549&lt;0,"△这一笔之后该账户余额成负数了，核一下",""))))))))))))</f>
        <v/>
      </c>
    </row>
    <row r="550" ht="66" spans="1:19">
      <c r="A550" s="114">
        <v>45943</v>
      </c>
      <c r="B550" s="115" t="s">
        <v>34</v>
      </c>
      <c r="C550" s="116" t="str">
        <f>IF($B550="","",IFERROR(INDEX(账户银行,MATCH($B550,账户名,0)),""))</f>
        <v>现金</v>
      </c>
      <c r="D550" s="116" t="str">
        <f>IF($B550="","",IFERROR(INDEX(账户币种,MATCH($B550,账户名,0)),""))</f>
        <v>UZS</v>
      </c>
      <c r="E550" s="117" t="s">
        <v>57</v>
      </c>
      <c r="F550" s="116" t="str">
        <f>IF($E550="","",IFERROR(INDEX(类别属性,MATCH($E550,类别表,0)),""))</f>
        <v>支出</v>
      </c>
      <c r="G550" s="118" t="s">
        <v>562</v>
      </c>
      <c r="H550" s="119"/>
      <c r="I550" s="119">
        <v>2628000</v>
      </c>
      <c r="J550" s="120"/>
      <c r="K550" s="125">
        <f>IF(OR($A550="",$B550=""),"",IF($J550&lt;&gt;"",$J550,IF($D550=本位币,1,IFERROR(LOOKUP(2,1/((汇率月份&lt;=$A550)*(INDEX(记账汇率区,0,MATCH($D550,汇率币种头,0))&lt;&gt;"")),INDEX(记账汇率区,0,MATCH($D550,汇率币种头,0))),""))))</f>
        <v>1</v>
      </c>
      <c r="L550" s="123">
        <f t="shared" si="16"/>
        <v>-2628000</v>
      </c>
      <c r="M550" s="123">
        <f t="shared" si="17"/>
        <v>-2628000</v>
      </c>
      <c r="N550" s="123">
        <f>IF($B550="","",ROUND(SUMIF(账户名,$B550,账户期初)+SUMIFS($L$6:L550,$B$6:B550,$B550),2))</f>
        <v>-578420919.33</v>
      </c>
      <c r="O550" s="123">
        <f>IF($B550="","",IFERROR(ROUND(INDEX(账户期初本位,MATCH($B550,账户名,0))+SUMIFS($M$6:M550,$B$6:B550,$B550),2),""))</f>
        <v>-578420919.33</v>
      </c>
      <c r="P550" s="117" t="s">
        <v>59</v>
      </c>
      <c r="Q550" s="115"/>
      <c r="R550" s="115"/>
      <c r="S550" s="124" t="str">
        <f>IF($B550="","",IF(ISNA(MATCH($B550,账户名,0)),"※这个账户不在【参数设置】的账户档案里",IF($A550="","※没填日期，这一笔不会进任何月份的报表",IF(OR($A550&lt;起始月份,$A550&gt;EOMONTH(起始月份,15)),"△不在本账期（"&amp;TEXT(起始月份,"yyyy-mm")&amp;" ~ "&amp;TEXT(EOMONTH(起始月份,15),"yyyy-mm")&amp;"）内，报表里看不到",IF(AND($H550&lt;&gt;"",$I550&lt;&gt;""),"※收入和支出不能同时填",IF(AND(N($H550)=0,N($I550)=0),IF(ISNUMBER(SEARCH("【待补】",$R550&amp;"")),"△源数据不全（源表缺金额），请补充","※收入和支出都没填"),IF($E550="","※没填收支类别，分类报表会漏掉这一笔",IF(ISNA(MATCH($E550,类别表,0)),"※收支类别不在【参数设置】的清单里",IF($K550="","△"&amp;$D550&amp;" 还没填汇率，去【月度汇率】补上就自动算了",IF(ISNUMBER(SEARCH("【待补】",$R550&amp;"")),"△源数据不全（源表缺摘要或用途），请补充",IF(AND($F550="内部转账",$Q550=""),"△内部转账建议在「往来单位」写上对方账户",IF($N550&lt;0,"△这一笔之后该账户余额成负数了，核一下",""))))))))))))</f>
        <v>△这一笔之后该账户余额成负数了，核一下</v>
      </c>
    </row>
    <row r="551" ht="33" spans="1:19">
      <c r="A551" s="114">
        <v>45943</v>
      </c>
      <c r="B551" s="115" t="s">
        <v>34</v>
      </c>
      <c r="C551" s="116" t="str">
        <f>IF($B551="","",IFERROR(INDEX(账户银行,MATCH($B551,账户名,0)),""))</f>
        <v>现金</v>
      </c>
      <c r="D551" s="116" t="str">
        <f>IF($B551="","",IFERROR(INDEX(账户币种,MATCH($B551,账户名,0)),""))</f>
        <v>UZS</v>
      </c>
      <c r="E551" s="117" t="s">
        <v>44</v>
      </c>
      <c r="F551" s="116" t="str">
        <f>IF($E551="","",IFERROR(INDEX(类别属性,MATCH($E551,类别表,0)),""))</f>
        <v>支出</v>
      </c>
      <c r="G551" s="118" t="s">
        <v>563</v>
      </c>
      <c r="H551" s="119"/>
      <c r="I551" s="119">
        <v>605000</v>
      </c>
      <c r="J551" s="120"/>
      <c r="K551" s="125">
        <f>IF(OR($A551="",$B551=""),"",IF($J551&lt;&gt;"",$J551,IF($D551=本位币,1,IFERROR(LOOKUP(2,1/((汇率月份&lt;=$A551)*(INDEX(记账汇率区,0,MATCH($D551,汇率币种头,0))&lt;&gt;"")),INDEX(记账汇率区,0,MATCH($D551,汇率币种头,0))),""))))</f>
        <v>1</v>
      </c>
      <c r="L551" s="123">
        <f t="shared" si="16"/>
        <v>-605000</v>
      </c>
      <c r="M551" s="123">
        <f t="shared" si="17"/>
        <v>-605000</v>
      </c>
      <c r="N551" s="123">
        <f>IF($B551="","",ROUND(SUMIF(账户名,$B551,账户期初)+SUMIFS($L$6:L551,$B$6:B551,$B551),2))</f>
        <v>-579025919.33</v>
      </c>
      <c r="O551" s="123">
        <f>IF($B551="","",IFERROR(ROUND(INDEX(账户期初本位,MATCH($B551,账户名,0))+SUMIFS($M$6:M551,$B$6:B551,$B551),2),""))</f>
        <v>-579025919.33</v>
      </c>
      <c r="P551" s="117" t="s">
        <v>26</v>
      </c>
      <c r="Q551" s="115"/>
      <c r="R551" s="115"/>
      <c r="S551" s="124" t="str">
        <f>IF($B551="","",IF(ISNA(MATCH($B551,账户名,0)),"※这个账户不在【参数设置】的账户档案里",IF($A551="","※没填日期，这一笔不会进任何月份的报表",IF(OR($A551&lt;起始月份,$A551&gt;EOMONTH(起始月份,15)),"△不在本账期（"&amp;TEXT(起始月份,"yyyy-mm")&amp;" ~ "&amp;TEXT(EOMONTH(起始月份,15),"yyyy-mm")&amp;"）内，报表里看不到",IF(AND($H551&lt;&gt;"",$I551&lt;&gt;""),"※收入和支出不能同时填",IF(AND(N($H551)=0,N($I551)=0),IF(ISNUMBER(SEARCH("【待补】",$R551&amp;"")),"△源数据不全（源表缺金额），请补充","※收入和支出都没填"),IF($E551="","※没填收支类别，分类报表会漏掉这一笔",IF(ISNA(MATCH($E551,类别表,0)),"※收支类别不在【参数设置】的清单里",IF($K551="","△"&amp;$D551&amp;" 还没填汇率，去【月度汇率】补上就自动算了",IF(ISNUMBER(SEARCH("【待补】",$R551&amp;"")),"△源数据不全（源表缺摘要或用途），请补充",IF(AND($F551="内部转账",$Q551=""),"△内部转账建议在「往来单位」写上对方账户",IF($N551&lt;0,"△这一笔之后该账户余额成负数了，核一下",""))))))))))))</f>
        <v>△这一笔之后该账户余额成负数了，核一下</v>
      </c>
    </row>
    <row r="552" ht="16.5" spans="1:19">
      <c r="A552" s="114">
        <v>45943</v>
      </c>
      <c r="B552" s="115" t="s">
        <v>34</v>
      </c>
      <c r="C552" s="116" t="str">
        <f>IF($B552="","",IFERROR(INDEX(账户银行,MATCH($B552,账户名,0)),""))</f>
        <v>现金</v>
      </c>
      <c r="D552" s="116" t="str">
        <f>IF($B552="","",IFERROR(INDEX(账户币种,MATCH($B552,账户名,0)),""))</f>
        <v>UZS</v>
      </c>
      <c r="E552" s="117" t="s">
        <v>84</v>
      </c>
      <c r="F552" s="116" t="str">
        <f>IF($E552="","",IFERROR(INDEX(类别属性,MATCH($E552,类别表,0)),""))</f>
        <v>支出</v>
      </c>
      <c r="G552" s="118" t="s">
        <v>564</v>
      </c>
      <c r="H552" s="119"/>
      <c r="I552" s="119">
        <v>35000</v>
      </c>
      <c r="J552" s="120"/>
      <c r="K552" s="125">
        <f>IF(OR($A552="",$B552=""),"",IF($J552&lt;&gt;"",$J552,IF($D552=本位币,1,IFERROR(LOOKUP(2,1/((汇率月份&lt;=$A552)*(INDEX(记账汇率区,0,MATCH($D552,汇率币种头,0))&lt;&gt;"")),INDEX(记账汇率区,0,MATCH($D552,汇率币种头,0))),""))))</f>
        <v>1</v>
      </c>
      <c r="L552" s="123">
        <f t="shared" si="16"/>
        <v>-35000</v>
      </c>
      <c r="M552" s="123">
        <f t="shared" si="17"/>
        <v>-35000</v>
      </c>
      <c r="N552" s="123">
        <f>IF($B552="","",ROUND(SUMIF(账户名,$B552,账户期初)+SUMIFS($L$6:L552,$B$6:B552,$B552),2))</f>
        <v>-579060919.33</v>
      </c>
      <c r="O552" s="123">
        <f>IF($B552="","",IFERROR(ROUND(INDEX(账户期初本位,MATCH($B552,账户名,0))+SUMIFS($M$6:M552,$B$6:B552,$B552),2),""))</f>
        <v>-579060919.33</v>
      </c>
      <c r="P552" s="117" t="s">
        <v>48</v>
      </c>
      <c r="Q552" s="115"/>
      <c r="R552" s="115"/>
      <c r="S552" s="124" t="str">
        <f>IF($B552="","",IF(ISNA(MATCH($B552,账户名,0)),"※这个账户不在【参数设置】的账户档案里",IF($A552="","※没填日期，这一笔不会进任何月份的报表",IF(OR($A552&lt;起始月份,$A552&gt;EOMONTH(起始月份,15)),"△不在本账期（"&amp;TEXT(起始月份,"yyyy-mm")&amp;" ~ "&amp;TEXT(EOMONTH(起始月份,15),"yyyy-mm")&amp;"）内，报表里看不到",IF(AND($H552&lt;&gt;"",$I552&lt;&gt;""),"※收入和支出不能同时填",IF(AND(N($H552)=0,N($I552)=0),IF(ISNUMBER(SEARCH("【待补】",$R552&amp;"")),"△源数据不全（源表缺金额），请补充","※收入和支出都没填"),IF($E552="","※没填收支类别，分类报表会漏掉这一笔",IF(ISNA(MATCH($E552,类别表,0)),"※收支类别不在【参数设置】的清单里",IF($K552="","△"&amp;$D552&amp;" 还没填汇率，去【月度汇率】补上就自动算了",IF(ISNUMBER(SEARCH("【待补】",$R552&amp;"")),"△源数据不全（源表缺摘要或用途），请补充",IF(AND($F552="内部转账",$Q552=""),"△内部转账建议在「往来单位」写上对方账户",IF($N552&lt;0,"△这一笔之后该账户余额成负数了，核一下",""))))))))))))</f>
        <v>△这一笔之后该账户余额成负数了，核一下</v>
      </c>
    </row>
    <row r="553" ht="16.5" spans="1:19">
      <c r="A553" s="114">
        <v>45943</v>
      </c>
      <c r="B553" s="115" t="s">
        <v>34</v>
      </c>
      <c r="C553" s="116" t="str">
        <f>IF($B553="","",IFERROR(INDEX(账户银行,MATCH($B553,账户名,0)),""))</f>
        <v>现金</v>
      </c>
      <c r="D553" s="116" t="str">
        <f>IF($B553="","",IFERROR(INDEX(账户币种,MATCH($B553,账户名,0)),""))</f>
        <v>UZS</v>
      </c>
      <c r="E553" s="117" t="s">
        <v>84</v>
      </c>
      <c r="F553" s="116" t="str">
        <f>IF($E553="","",IFERROR(INDEX(类别属性,MATCH($E553,类别表,0)),""))</f>
        <v>支出</v>
      </c>
      <c r="G553" s="118" t="s">
        <v>565</v>
      </c>
      <c r="H553" s="119"/>
      <c r="I553" s="119">
        <v>226000</v>
      </c>
      <c r="J553" s="120"/>
      <c r="K553" s="125">
        <f>IF(OR($A553="",$B553=""),"",IF($J553&lt;&gt;"",$J553,IF($D553=本位币,1,IFERROR(LOOKUP(2,1/((汇率月份&lt;=$A553)*(INDEX(记账汇率区,0,MATCH($D553,汇率币种头,0))&lt;&gt;"")),INDEX(记账汇率区,0,MATCH($D553,汇率币种头,0))),""))))</f>
        <v>1</v>
      </c>
      <c r="L553" s="123">
        <f t="shared" si="16"/>
        <v>-226000</v>
      </c>
      <c r="M553" s="123">
        <f t="shared" si="17"/>
        <v>-226000</v>
      </c>
      <c r="N553" s="123">
        <f>IF($B553="","",ROUND(SUMIF(账户名,$B553,账户期初)+SUMIFS($L$6:L553,$B$6:B553,$B553),2))</f>
        <v>-579286919.33</v>
      </c>
      <c r="O553" s="123">
        <f>IF($B553="","",IFERROR(ROUND(INDEX(账户期初本位,MATCH($B553,账户名,0))+SUMIFS($M$6:M553,$B$6:B553,$B553),2),""))</f>
        <v>-579286919.33</v>
      </c>
      <c r="P553" s="117" t="s">
        <v>48</v>
      </c>
      <c r="Q553" s="115"/>
      <c r="R553" s="115"/>
      <c r="S553" s="124" t="str">
        <f>IF($B553="","",IF(ISNA(MATCH($B553,账户名,0)),"※这个账户不在【参数设置】的账户档案里",IF($A553="","※没填日期，这一笔不会进任何月份的报表",IF(OR($A553&lt;起始月份,$A553&gt;EOMONTH(起始月份,15)),"△不在本账期（"&amp;TEXT(起始月份,"yyyy-mm")&amp;" ~ "&amp;TEXT(EOMONTH(起始月份,15),"yyyy-mm")&amp;"）内，报表里看不到",IF(AND($H553&lt;&gt;"",$I553&lt;&gt;""),"※收入和支出不能同时填",IF(AND(N($H553)=0,N($I553)=0),IF(ISNUMBER(SEARCH("【待补】",$R553&amp;"")),"△源数据不全（源表缺金额），请补充","※收入和支出都没填"),IF($E553="","※没填收支类别，分类报表会漏掉这一笔",IF(ISNA(MATCH($E553,类别表,0)),"※收支类别不在【参数设置】的清单里",IF($K553="","△"&amp;$D553&amp;" 还没填汇率，去【月度汇率】补上就自动算了",IF(ISNUMBER(SEARCH("【待补】",$R553&amp;"")),"△源数据不全（源表缺摘要或用途），请补充",IF(AND($F553="内部转账",$Q553=""),"△内部转账建议在「往来单位」写上对方账户",IF($N553&lt;0,"△这一笔之后该账户余额成负数了，核一下",""))))))))))))</f>
        <v>△这一笔之后该账户余额成负数了，核一下</v>
      </c>
    </row>
    <row r="554" ht="33" spans="1:19">
      <c r="A554" s="114">
        <v>45944</v>
      </c>
      <c r="B554" s="115" t="s">
        <v>20</v>
      </c>
      <c r="C554" s="116" t="str">
        <f>IF($B554="","",IFERROR(INDEX(账户银行,MATCH($B554,账户名,0)),""))</f>
        <v>现金</v>
      </c>
      <c r="D554" s="116" t="str">
        <f>IF($B554="","",IFERROR(INDEX(账户币种,MATCH($B554,账户名,0)),""))</f>
        <v>CNY</v>
      </c>
      <c r="E554" s="117" t="s">
        <v>41</v>
      </c>
      <c r="F554" s="116" t="str">
        <f>IF($E554="","",IFERROR(INDEX(类别属性,MATCH($E554,类别表,0)),""))</f>
        <v>内部转账</v>
      </c>
      <c r="G554" s="118" t="s">
        <v>566</v>
      </c>
      <c r="H554" s="119"/>
      <c r="I554" s="119">
        <v>143000</v>
      </c>
      <c r="J554" s="120"/>
      <c r="K554" s="121">
        <f>IF(OR($A554="",$B554=""),"",IF($J554&lt;&gt;"",$J554,IF($D554=本位币,1,IFERROR(LOOKUP(2,1/((汇率月份&lt;=$A554)*(INDEX(记账汇率区,0,MATCH($D554,汇率币种头,0))&lt;&gt;"")),INDEX(记账汇率区,0,MATCH($D554,汇率币种头,0))),""))))</f>
        <v>1690</v>
      </c>
      <c r="L554" s="122">
        <f t="shared" si="16"/>
        <v>-143000</v>
      </c>
      <c r="M554" s="123">
        <f t="shared" si="17"/>
        <v>-241670000</v>
      </c>
      <c r="N554" s="122">
        <f>IF($B554="","",ROUND(SUMIF(账户名,$B554,账户期初)+SUMIFS($L$6:L554,$B$6:B554,$B554),2))</f>
        <v>945034</v>
      </c>
      <c r="O554" s="123">
        <f>IF($B554="","",IFERROR(ROUND(INDEX(账户期初本位,MATCH($B554,账户名,0))+SUMIFS($M$6:M554,$B$6:B554,$B554),2),""))</f>
        <v>1537159156</v>
      </c>
      <c r="P554" s="117" t="s">
        <v>43</v>
      </c>
      <c r="Q554" s="115"/>
      <c r="R554" s="115"/>
      <c r="S554" s="124" t="str">
        <f>IF($B554="","",IF(ISNA(MATCH($B554,账户名,0)),"※这个账户不在【参数设置】的账户档案里",IF($A554="","※没填日期，这一笔不会进任何月份的报表",IF(OR($A554&lt;起始月份,$A554&gt;EOMONTH(起始月份,15)),"△不在本账期（"&amp;TEXT(起始月份,"yyyy-mm")&amp;" ~ "&amp;TEXT(EOMONTH(起始月份,15),"yyyy-mm")&amp;"）内，报表里看不到",IF(AND($H554&lt;&gt;"",$I554&lt;&gt;""),"※收入和支出不能同时填",IF(AND(N($H554)=0,N($I554)=0),IF(ISNUMBER(SEARCH("【待补】",$R554&amp;"")),"△源数据不全（源表缺金额），请补充","※收入和支出都没填"),IF($E554="","※没填收支类别，分类报表会漏掉这一笔",IF(ISNA(MATCH($E554,类别表,0)),"※收支类别不在【参数设置】的清单里",IF($K554="","△"&amp;$D554&amp;" 还没填汇率，去【月度汇率】补上就自动算了",IF(ISNUMBER(SEARCH("【待补】",$R554&amp;"")),"△源数据不全（源表缺摘要或用途），请补充",IF(AND($F554="内部转账",$Q554=""),"△内部转账建议在「往来单位」写上对方账户",IF($N554&lt;0,"△这一笔之后该账户余额成负数了，核一下",""))))))))))))</f>
        <v>△内部转账建议在「往来单位」写上对方账户</v>
      </c>
    </row>
    <row r="555" ht="33" spans="1:19">
      <c r="A555" s="114">
        <v>45944</v>
      </c>
      <c r="B555" s="115" t="s">
        <v>30</v>
      </c>
      <c r="C555" s="116" t="str">
        <f>IF($B555="","",IFERROR(INDEX(账户银行,MATCH($B555,账户名,0)),""))</f>
        <v>现金</v>
      </c>
      <c r="D555" s="116" t="str">
        <f>IF($B555="","",IFERROR(INDEX(账户币种,MATCH($B555,账户名,0)),""))</f>
        <v>USD</v>
      </c>
      <c r="E555" s="117" t="s">
        <v>41</v>
      </c>
      <c r="F555" s="116" t="str">
        <f>IF($E555="","",IFERROR(INDEX(类别属性,MATCH($E555,类别表,0)),""))</f>
        <v>内部转账</v>
      </c>
      <c r="G555" s="118" t="s">
        <v>567</v>
      </c>
      <c r="H555" s="119">
        <v>20000</v>
      </c>
      <c r="I555" s="119"/>
      <c r="J555" s="120"/>
      <c r="K555" s="125">
        <f>IF(OR($A555="",$B555=""),"",IF($J555&lt;&gt;"",$J555,IF($D555=本位币,1,IFERROR(LOOKUP(2,1/((汇率月份&lt;=$A555)*(INDEX(记账汇率区,0,MATCH($D555,汇率币种头,0))&lt;&gt;"")),INDEX(记账汇率区,0,MATCH($D555,汇率币种头,0))),""))))</f>
        <v>12060</v>
      </c>
      <c r="L555" s="123">
        <f t="shared" si="16"/>
        <v>20000</v>
      </c>
      <c r="M555" s="123">
        <f t="shared" si="17"/>
        <v>241200000</v>
      </c>
      <c r="N555" s="123">
        <f>IF($B555="","",ROUND(SUMIF(账户名,$B555,账户期初)+SUMIFS($L$6:L555,$B$6:B555,$B555),2))</f>
        <v>97580</v>
      </c>
      <c r="O555" s="123">
        <f>IF($B555="","",IFERROR(ROUND(INDEX(账户期初本位,MATCH($B555,账户名,0))+SUMIFS($M$6:M555,$B$6:B555,$B555),2),""))</f>
        <v>1184232375</v>
      </c>
      <c r="P555" s="117" t="s">
        <v>43</v>
      </c>
      <c r="Q555" s="115"/>
      <c r="R555" s="115"/>
      <c r="S555" s="124" t="str">
        <f>IF($B555="","",IF(ISNA(MATCH($B555,账户名,0)),"※这个账户不在【参数设置】的账户档案里",IF($A555="","※没填日期，这一笔不会进任何月份的报表",IF(OR($A555&lt;起始月份,$A555&gt;EOMONTH(起始月份,15)),"△不在本账期（"&amp;TEXT(起始月份,"yyyy-mm")&amp;" ~ "&amp;TEXT(EOMONTH(起始月份,15),"yyyy-mm")&amp;"）内，报表里看不到",IF(AND($H555&lt;&gt;"",$I555&lt;&gt;""),"※收入和支出不能同时填",IF(AND(N($H555)=0,N($I555)=0),IF(ISNUMBER(SEARCH("【待补】",$R555&amp;"")),"△源数据不全（源表缺金额），请补充","※收入和支出都没填"),IF($E555="","※没填收支类别，分类报表会漏掉这一笔",IF(ISNA(MATCH($E555,类别表,0)),"※收支类别不在【参数设置】的清单里",IF($K555="","△"&amp;$D555&amp;" 还没填汇率，去【月度汇率】补上就自动算了",IF(ISNUMBER(SEARCH("【待补】",$R555&amp;"")),"△源数据不全（源表缺摘要或用途），请补充",IF(AND($F555="内部转账",$Q555=""),"△内部转账建议在「往来单位」写上对方账户",IF($N555&lt;0,"△这一笔之后该账户余额成负数了，核一下",""))))))))))))</f>
        <v>△内部转账建议在「往来单位」写上对方账户</v>
      </c>
    </row>
    <row r="556" ht="16.5" spans="1:19">
      <c r="A556" s="114">
        <v>45944</v>
      </c>
      <c r="B556" s="115" t="s">
        <v>34</v>
      </c>
      <c r="C556" s="116" t="str">
        <f>IF($B556="","",IFERROR(INDEX(账户银行,MATCH($B556,账户名,0)),""))</f>
        <v>现金</v>
      </c>
      <c r="D556" s="116" t="str">
        <f>IF($B556="","",IFERROR(INDEX(账户币种,MATCH($B556,账户名,0)),""))</f>
        <v>UZS</v>
      </c>
      <c r="E556" s="117" t="s">
        <v>188</v>
      </c>
      <c r="F556" s="116" t="str">
        <f>IF($E556="","",IFERROR(INDEX(类别属性,MATCH($E556,类别表,0)),""))</f>
        <v>支出</v>
      </c>
      <c r="G556" s="118"/>
      <c r="H556" s="119"/>
      <c r="I556" s="119">
        <v>270000</v>
      </c>
      <c r="J556" s="120"/>
      <c r="K556" s="125">
        <f>IF(OR($A556="",$B556=""),"",IF($J556&lt;&gt;"",$J556,IF($D556=本位币,1,IFERROR(LOOKUP(2,1/((汇率月份&lt;=$A556)*(INDEX(记账汇率区,0,MATCH($D556,汇率币种头,0))&lt;&gt;"")),INDEX(记账汇率区,0,MATCH($D556,汇率币种头,0))),""))))</f>
        <v>1</v>
      </c>
      <c r="L556" s="123">
        <f t="shared" si="16"/>
        <v>-270000</v>
      </c>
      <c r="M556" s="123">
        <f t="shared" si="17"/>
        <v>-270000</v>
      </c>
      <c r="N556" s="123">
        <f>IF($B556="","",ROUND(SUMIF(账户名,$B556,账户期初)+SUMIFS($L$6:L556,$B$6:B556,$B556),2))</f>
        <v>-579556919.33</v>
      </c>
      <c r="O556" s="123">
        <f>IF($B556="","",IFERROR(ROUND(INDEX(账户期初本位,MATCH($B556,账户名,0))+SUMIFS($M$6:M556,$B$6:B556,$B556),2),""))</f>
        <v>-579556919.33</v>
      </c>
      <c r="P556" s="117" t="s">
        <v>26</v>
      </c>
      <c r="Q556" s="115"/>
      <c r="R556" s="115" t="s">
        <v>189</v>
      </c>
      <c r="S556" s="124" t="str">
        <f>IF($B556="","",IF(ISNA(MATCH($B556,账户名,0)),"※这个账户不在【参数设置】的账户档案里",IF($A556="","※没填日期，这一笔不会进任何月份的报表",IF(OR($A556&lt;起始月份,$A556&gt;EOMONTH(起始月份,15)),"△不在本账期（"&amp;TEXT(起始月份,"yyyy-mm")&amp;" ~ "&amp;TEXT(EOMONTH(起始月份,15),"yyyy-mm")&amp;"）内，报表里看不到",IF(AND($H556&lt;&gt;"",$I556&lt;&gt;""),"※收入和支出不能同时填",IF(AND(N($H556)=0,N($I556)=0),IF(ISNUMBER(SEARCH("【待补】",$R556&amp;"")),"△源数据不全（源表缺金额），请补充","※收入和支出都没填"),IF($E556="","※没填收支类别，分类报表会漏掉这一笔",IF(ISNA(MATCH($E556,类别表,0)),"※收支类别不在【参数设置】的清单里",IF($K556="","△"&amp;$D556&amp;" 还没填汇率，去【月度汇率】补上就自动算了",IF(ISNUMBER(SEARCH("【待补】",$R556&amp;"")),"△源数据不全（源表缺摘要或用途），请补充",IF(AND($F556="内部转账",$Q556=""),"△内部转账建议在「往来单位」写上对方账户",IF($N556&lt;0,"△这一笔之后该账户余额成负数了，核一下",""))))))))))))</f>
        <v>△源数据不全（源表缺摘要或用途），请补充</v>
      </c>
    </row>
    <row r="557" ht="16.5" spans="1:19">
      <c r="A557" s="114">
        <v>45944</v>
      </c>
      <c r="B557" s="115" t="s">
        <v>34</v>
      </c>
      <c r="C557" s="116" t="str">
        <f>IF($B557="","",IFERROR(INDEX(账户银行,MATCH($B557,账户名,0)),""))</f>
        <v>现金</v>
      </c>
      <c r="D557" s="116" t="str">
        <f>IF($B557="","",IFERROR(INDEX(账户币种,MATCH($B557,账户名,0)),""))</f>
        <v>UZS</v>
      </c>
      <c r="E557" s="117" t="s">
        <v>54</v>
      </c>
      <c r="F557" s="116" t="str">
        <f>IF($E557="","",IFERROR(INDEX(类别属性,MATCH($E557,类别表,0)),""))</f>
        <v>支出</v>
      </c>
      <c r="G557" s="118" t="s">
        <v>568</v>
      </c>
      <c r="H557" s="119"/>
      <c r="I557" s="119">
        <v>70000</v>
      </c>
      <c r="J557" s="120"/>
      <c r="K557" s="125">
        <f>IF(OR($A557="",$B557=""),"",IF($J557&lt;&gt;"",$J557,IF($D557=本位币,1,IFERROR(LOOKUP(2,1/((汇率月份&lt;=$A557)*(INDEX(记账汇率区,0,MATCH($D557,汇率币种头,0))&lt;&gt;"")),INDEX(记账汇率区,0,MATCH($D557,汇率币种头,0))),""))))</f>
        <v>1</v>
      </c>
      <c r="L557" s="123">
        <f t="shared" si="16"/>
        <v>-70000</v>
      </c>
      <c r="M557" s="123">
        <f t="shared" si="17"/>
        <v>-70000</v>
      </c>
      <c r="N557" s="123">
        <f>IF($B557="","",ROUND(SUMIF(账户名,$B557,账户期初)+SUMIFS($L$6:L557,$B$6:B557,$B557),2))</f>
        <v>-579626919.33</v>
      </c>
      <c r="O557" s="123">
        <f>IF($B557="","",IFERROR(ROUND(INDEX(账户期初本位,MATCH($B557,账户名,0))+SUMIFS($M$6:M557,$B$6:B557,$B557),2),""))</f>
        <v>-579626919.33</v>
      </c>
      <c r="P557" s="117" t="s">
        <v>48</v>
      </c>
      <c r="Q557" s="115"/>
      <c r="R557" s="115"/>
      <c r="S557" s="124" t="str">
        <f>IF($B557="","",IF(ISNA(MATCH($B557,账户名,0)),"※这个账户不在【参数设置】的账户档案里",IF($A557="","※没填日期，这一笔不会进任何月份的报表",IF(OR($A557&lt;起始月份,$A557&gt;EOMONTH(起始月份,15)),"△不在本账期（"&amp;TEXT(起始月份,"yyyy-mm")&amp;" ~ "&amp;TEXT(EOMONTH(起始月份,15),"yyyy-mm")&amp;"）内，报表里看不到",IF(AND($H557&lt;&gt;"",$I557&lt;&gt;""),"※收入和支出不能同时填",IF(AND(N($H557)=0,N($I557)=0),IF(ISNUMBER(SEARCH("【待补】",$R557&amp;"")),"△源数据不全（源表缺金额），请补充","※收入和支出都没填"),IF($E557="","※没填收支类别，分类报表会漏掉这一笔",IF(ISNA(MATCH($E557,类别表,0)),"※收支类别不在【参数设置】的清单里",IF($K557="","△"&amp;$D557&amp;" 还没填汇率，去【月度汇率】补上就自动算了",IF(ISNUMBER(SEARCH("【待补】",$R557&amp;"")),"△源数据不全（源表缺摘要或用途），请补充",IF(AND($F557="内部转账",$Q557=""),"△内部转账建议在「往来单位」写上对方账户",IF($N557&lt;0,"△这一笔之后该账户余额成负数了，核一下",""))))))))))))</f>
        <v>△这一笔之后该账户余额成负数了，核一下</v>
      </c>
    </row>
    <row r="558" ht="16.5" spans="1:19">
      <c r="A558" s="114">
        <v>45944</v>
      </c>
      <c r="B558" s="115" t="s">
        <v>34</v>
      </c>
      <c r="C558" s="116" t="str">
        <f>IF($B558="","",IFERROR(INDEX(账户银行,MATCH($B558,账户名,0)),""))</f>
        <v>现金</v>
      </c>
      <c r="D558" s="116" t="str">
        <f>IF($B558="","",IFERROR(INDEX(账户币种,MATCH($B558,账户名,0)),""))</f>
        <v>UZS</v>
      </c>
      <c r="E558" s="117" t="s">
        <v>38</v>
      </c>
      <c r="F558" s="116" t="str">
        <f>IF($E558="","",IFERROR(INDEX(类别属性,MATCH($E558,类别表,0)),""))</f>
        <v>支出</v>
      </c>
      <c r="G558" s="118" t="s">
        <v>569</v>
      </c>
      <c r="H558" s="119"/>
      <c r="I558" s="119">
        <v>100000</v>
      </c>
      <c r="J558" s="120"/>
      <c r="K558" s="125">
        <f>IF(OR($A558="",$B558=""),"",IF($J558&lt;&gt;"",$J558,IF($D558=本位币,1,IFERROR(LOOKUP(2,1/((汇率月份&lt;=$A558)*(INDEX(记账汇率区,0,MATCH($D558,汇率币种头,0))&lt;&gt;"")),INDEX(记账汇率区,0,MATCH($D558,汇率币种头,0))),""))))</f>
        <v>1</v>
      </c>
      <c r="L558" s="123">
        <f t="shared" si="16"/>
        <v>-100000</v>
      </c>
      <c r="M558" s="123">
        <f t="shared" si="17"/>
        <v>-100000</v>
      </c>
      <c r="N558" s="123">
        <f>IF($B558="","",ROUND(SUMIF(账户名,$B558,账户期初)+SUMIFS($L$6:L558,$B$6:B558,$B558),2))</f>
        <v>-579726919.33</v>
      </c>
      <c r="O558" s="123">
        <f>IF($B558="","",IFERROR(ROUND(INDEX(账户期初本位,MATCH($B558,账户名,0))+SUMIFS($M$6:M558,$B$6:B558,$B558),2),""))</f>
        <v>-579726919.33</v>
      </c>
      <c r="P558" s="117" t="s">
        <v>26</v>
      </c>
      <c r="Q558" s="115"/>
      <c r="R558" s="115"/>
      <c r="S558" s="124" t="str">
        <f>IF($B558="","",IF(ISNA(MATCH($B558,账户名,0)),"※这个账户不在【参数设置】的账户档案里",IF($A558="","※没填日期，这一笔不会进任何月份的报表",IF(OR($A558&lt;起始月份,$A558&gt;EOMONTH(起始月份,15)),"△不在本账期（"&amp;TEXT(起始月份,"yyyy-mm")&amp;" ~ "&amp;TEXT(EOMONTH(起始月份,15),"yyyy-mm")&amp;"）内，报表里看不到",IF(AND($H558&lt;&gt;"",$I558&lt;&gt;""),"※收入和支出不能同时填",IF(AND(N($H558)=0,N($I558)=0),IF(ISNUMBER(SEARCH("【待补】",$R558&amp;"")),"△源数据不全（源表缺金额），请补充","※收入和支出都没填"),IF($E558="","※没填收支类别，分类报表会漏掉这一笔",IF(ISNA(MATCH($E558,类别表,0)),"※收支类别不在【参数设置】的清单里",IF($K558="","△"&amp;$D558&amp;" 还没填汇率，去【月度汇率】补上就自动算了",IF(ISNUMBER(SEARCH("【待补】",$R558&amp;"")),"△源数据不全（源表缺摘要或用途），请补充",IF(AND($F558="内部转账",$Q558=""),"△内部转账建议在「往来单位」写上对方账户",IF($N558&lt;0,"△这一笔之后该账户余额成负数了，核一下",""))))))))))))</f>
        <v>△这一笔之后该账户余额成负数了，核一下</v>
      </c>
    </row>
    <row r="559" ht="33" spans="1:19">
      <c r="A559" s="114">
        <v>45944</v>
      </c>
      <c r="B559" s="115" t="s">
        <v>34</v>
      </c>
      <c r="C559" s="116" t="str">
        <f>IF($B559="","",IFERROR(INDEX(账户银行,MATCH($B559,账户名,0)),""))</f>
        <v>现金</v>
      </c>
      <c r="D559" s="116" t="str">
        <f>IF($B559="","",IFERROR(INDEX(账户币种,MATCH($B559,账户名,0)),""))</f>
        <v>UZS</v>
      </c>
      <c r="E559" s="117" t="s">
        <v>24</v>
      </c>
      <c r="F559" s="116" t="str">
        <f>IF($E559="","",IFERROR(INDEX(类别属性,MATCH($E559,类别表,0)),""))</f>
        <v>支出</v>
      </c>
      <c r="G559" s="118" t="s">
        <v>570</v>
      </c>
      <c r="H559" s="119"/>
      <c r="I559" s="119">
        <v>8899000</v>
      </c>
      <c r="J559" s="120"/>
      <c r="K559" s="125">
        <f>IF(OR($A559="",$B559=""),"",IF($J559&lt;&gt;"",$J559,IF($D559=本位币,1,IFERROR(LOOKUP(2,1/((汇率月份&lt;=$A559)*(INDEX(记账汇率区,0,MATCH($D559,汇率币种头,0))&lt;&gt;"")),INDEX(记账汇率区,0,MATCH($D559,汇率币种头,0))),""))))</f>
        <v>1</v>
      </c>
      <c r="L559" s="123">
        <f t="shared" si="16"/>
        <v>-8899000</v>
      </c>
      <c r="M559" s="123">
        <f t="shared" si="17"/>
        <v>-8899000</v>
      </c>
      <c r="N559" s="123">
        <f>IF($B559="","",ROUND(SUMIF(账户名,$B559,账户期初)+SUMIFS($L$6:L559,$B$6:B559,$B559),2))</f>
        <v>-588625919.33</v>
      </c>
      <c r="O559" s="123">
        <f>IF($B559="","",IFERROR(ROUND(INDEX(账户期初本位,MATCH($B559,账户名,0))+SUMIFS($M$6:M559,$B$6:B559,$B559),2),""))</f>
        <v>-588625919.33</v>
      </c>
      <c r="P559" s="117" t="s">
        <v>26</v>
      </c>
      <c r="Q559" s="115"/>
      <c r="R559" s="115"/>
      <c r="S559" s="124" t="str">
        <f>IF($B559="","",IF(ISNA(MATCH($B559,账户名,0)),"※这个账户不在【参数设置】的账户档案里",IF($A559="","※没填日期，这一笔不会进任何月份的报表",IF(OR($A559&lt;起始月份,$A559&gt;EOMONTH(起始月份,15)),"△不在本账期（"&amp;TEXT(起始月份,"yyyy-mm")&amp;" ~ "&amp;TEXT(EOMONTH(起始月份,15),"yyyy-mm")&amp;"）内，报表里看不到",IF(AND($H559&lt;&gt;"",$I559&lt;&gt;""),"※收入和支出不能同时填",IF(AND(N($H559)=0,N($I559)=0),IF(ISNUMBER(SEARCH("【待补】",$R559&amp;"")),"△源数据不全（源表缺金额），请补充","※收入和支出都没填"),IF($E559="","※没填收支类别，分类报表会漏掉这一笔",IF(ISNA(MATCH($E559,类别表,0)),"※收支类别不在【参数设置】的清单里",IF($K559="","△"&amp;$D559&amp;" 还没填汇率，去【月度汇率】补上就自动算了",IF(ISNUMBER(SEARCH("【待补】",$R559&amp;"")),"△源数据不全（源表缺摘要或用途），请补充",IF(AND($F559="内部转账",$Q559=""),"△内部转账建议在「往来单位」写上对方账户",IF($N559&lt;0,"△这一笔之后该账户余额成负数了，核一下",""))))))))))))</f>
        <v>△这一笔之后该账户余额成负数了，核一下</v>
      </c>
    </row>
    <row r="560" ht="16.5" spans="1:19">
      <c r="A560" s="114">
        <v>45944</v>
      </c>
      <c r="B560" s="115" t="s">
        <v>34</v>
      </c>
      <c r="C560" s="116" t="str">
        <f>IF($B560="","",IFERROR(INDEX(账户银行,MATCH($B560,账户名,0)),""))</f>
        <v>现金</v>
      </c>
      <c r="D560" s="116" t="str">
        <f>IF($B560="","",IFERROR(INDEX(账户币种,MATCH($B560,账户名,0)),""))</f>
        <v>UZS</v>
      </c>
      <c r="E560" s="117" t="s">
        <v>38</v>
      </c>
      <c r="F560" s="116" t="str">
        <f>IF($E560="","",IFERROR(INDEX(类别属性,MATCH($E560,类别表,0)),""))</f>
        <v>支出</v>
      </c>
      <c r="G560" s="118" t="s">
        <v>571</v>
      </c>
      <c r="H560" s="119"/>
      <c r="I560" s="119">
        <v>72000</v>
      </c>
      <c r="J560" s="120"/>
      <c r="K560" s="125">
        <f>IF(OR($A560="",$B560=""),"",IF($J560&lt;&gt;"",$J560,IF($D560=本位币,1,IFERROR(LOOKUP(2,1/((汇率月份&lt;=$A560)*(INDEX(记账汇率区,0,MATCH($D560,汇率币种头,0))&lt;&gt;"")),INDEX(记账汇率区,0,MATCH($D560,汇率币种头,0))),""))))</f>
        <v>1</v>
      </c>
      <c r="L560" s="123">
        <f t="shared" si="16"/>
        <v>-72000</v>
      </c>
      <c r="M560" s="123">
        <f t="shared" si="17"/>
        <v>-72000</v>
      </c>
      <c r="N560" s="123">
        <f>IF($B560="","",ROUND(SUMIF(账户名,$B560,账户期初)+SUMIFS($L$6:L560,$B$6:B560,$B560),2))</f>
        <v>-588697919.33</v>
      </c>
      <c r="O560" s="123">
        <f>IF($B560="","",IFERROR(ROUND(INDEX(账户期初本位,MATCH($B560,账户名,0))+SUMIFS($M$6:M560,$B$6:B560,$B560),2),""))</f>
        <v>-588697919.33</v>
      </c>
      <c r="P560" s="117" t="s">
        <v>26</v>
      </c>
      <c r="Q560" s="115"/>
      <c r="R560" s="115"/>
      <c r="S560" s="124" t="str">
        <f>IF($B560="","",IF(ISNA(MATCH($B560,账户名,0)),"※这个账户不在【参数设置】的账户档案里",IF($A560="","※没填日期，这一笔不会进任何月份的报表",IF(OR($A560&lt;起始月份,$A560&gt;EOMONTH(起始月份,15)),"△不在本账期（"&amp;TEXT(起始月份,"yyyy-mm")&amp;" ~ "&amp;TEXT(EOMONTH(起始月份,15),"yyyy-mm")&amp;"）内，报表里看不到",IF(AND($H560&lt;&gt;"",$I560&lt;&gt;""),"※收入和支出不能同时填",IF(AND(N($H560)=0,N($I560)=0),IF(ISNUMBER(SEARCH("【待补】",$R560&amp;"")),"△源数据不全（源表缺金额），请补充","※收入和支出都没填"),IF($E560="","※没填收支类别，分类报表会漏掉这一笔",IF(ISNA(MATCH($E560,类别表,0)),"※收支类别不在【参数设置】的清单里",IF($K560="","△"&amp;$D560&amp;" 还没填汇率，去【月度汇率】补上就自动算了",IF(ISNUMBER(SEARCH("【待补】",$R560&amp;"")),"△源数据不全（源表缺摘要或用途），请补充",IF(AND($F560="内部转账",$Q560=""),"△内部转账建议在「往来单位」写上对方账户",IF($N560&lt;0,"△这一笔之后该账户余额成负数了，核一下",""))))))))))))</f>
        <v>△这一笔之后该账户余额成负数了，核一下</v>
      </c>
    </row>
    <row r="561" ht="16.5" spans="1:19">
      <c r="A561" s="114">
        <v>45944</v>
      </c>
      <c r="B561" s="115" t="s">
        <v>34</v>
      </c>
      <c r="C561" s="116" t="str">
        <f>IF($B561="","",IFERROR(INDEX(账户银行,MATCH($B561,账户名,0)),""))</f>
        <v>现金</v>
      </c>
      <c r="D561" s="116" t="str">
        <f>IF($B561="","",IFERROR(INDEX(账户币种,MATCH($B561,账户名,0)),""))</f>
        <v>UZS</v>
      </c>
      <c r="E561" s="117" t="s">
        <v>38</v>
      </c>
      <c r="F561" s="116" t="str">
        <f>IF($E561="","",IFERROR(INDEX(类别属性,MATCH($E561,类别表,0)),""))</f>
        <v>支出</v>
      </c>
      <c r="G561" s="118" t="s">
        <v>572</v>
      </c>
      <c r="H561" s="119"/>
      <c r="I561" s="119">
        <v>54000</v>
      </c>
      <c r="J561" s="120"/>
      <c r="K561" s="125">
        <f>IF(OR($A561="",$B561=""),"",IF($J561&lt;&gt;"",$J561,IF($D561=本位币,1,IFERROR(LOOKUP(2,1/((汇率月份&lt;=$A561)*(INDEX(记账汇率区,0,MATCH($D561,汇率币种头,0))&lt;&gt;"")),INDEX(记账汇率区,0,MATCH($D561,汇率币种头,0))),""))))</f>
        <v>1</v>
      </c>
      <c r="L561" s="123">
        <f t="shared" si="16"/>
        <v>-54000</v>
      </c>
      <c r="M561" s="123">
        <f t="shared" si="17"/>
        <v>-54000</v>
      </c>
      <c r="N561" s="123">
        <f>IF($B561="","",ROUND(SUMIF(账户名,$B561,账户期初)+SUMIFS($L$6:L561,$B$6:B561,$B561),2))</f>
        <v>-588751919.33</v>
      </c>
      <c r="O561" s="123">
        <f>IF($B561="","",IFERROR(ROUND(INDEX(账户期初本位,MATCH($B561,账户名,0))+SUMIFS($M$6:M561,$B$6:B561,$B561),2),""))</f>
        <v>-588751919.33</v>
      </c>
      <c r="P561" s="117" t="s">
        <v>26</v>
      </c>
      <c r="Q561" s="115"/>
      <c r="R561" s="115"/>
      <c r="S561" s="124" t="str">
        <f>IF($B561="","",IF(ISNA(MATCH($B561,账户名,0)),"※这个账户不在【参数设置】的账户档案里",IF($A561="","※没填日期，这一笔不会进任何月份的报表",IF(OR($A561&lt;起始月份,$A561&gt;EOMONTH(起始月份,15)),"△不在本账期（"&amp;TEXT(起始月份,"yyyy-mm")&amp;" ~ "&amp;TEXT(EOMONTH(起始月份,15),"yyyy-mm")&amp;"）内，报表里看不到",IF(AND($H561&lt;&gt;"",$I561&lt;&gt;""),"※收入和支出不能同时填",IF(AND(N($H561)=0,N($I561)=0),IF(ISNUMBER(SEARCH("【待补】",$R561&amp;"")),"△源数据不全（源表缺金额），请补充","※收入和支出都没填"),IF($E561="","※没填收支类别，分类报表会漏掉这一笔",IF(ISNA(MATCH($E561,类别表,0)),"※收支类别不在【参数设置】的清单里",IF($K561="","△"&amp;$D561&amp;" 还没填汇率，去【月度汇率】补上就自动算了",IF(ISNUMBER(SEARCH("【待补】",$R561&amp;"")),"△源数据不全（源表缺摘要或用途），请补充",IF(AND($F561="内部转账",$Q561=""),"△内部转账建议在「往来单位」写上对方账户",IF($N561&lt;0,"△这一笔之后该账户余额成负数了，核一下",""))))))))))))</f>
        <v>△这一笔之后该账户余额成负数了，核一下</v>
      </c>
    </row>
    <row r="562" ht="16.5" spans="1:19">
      <c r="A562" s="114">
        <v>45944</v>
      </c>
      <c r="B562" s="115" t="s">
        <v>34</v>
      </c>
      <c r="C562" s="116" t="str">
        <f>IF($B562="","",IFERROR(INDEX(账户银行,MATCH($B562,账户名,0)),""))</f>
        <v>现金</v>
      </c>
      <c r="D562" s="116" t="str">
        <f>IF($B562="","",IFERROR(INDEX(账户币种,MATCH($B562,账户名,0)),""))</f>
        <v>UZS</v>
      </c>
      <c r="E562" s="117" t="s">
        <v>38</v>
      </c>
      <c r="F562" s="116" t="str">
        <f>IF($E562="","",IFERROR(INDEX(类别属性,MATCH($E562,类别表,0)),""))</f>
        <v>支出</v>
      </c>
      <c r="G562" s="118" t="s">
        <v>557</v>
      </c>
      <c r="H562" s="119"/>
      <c r="I562" s="119">
        <v>865000</v>
      </c>
      <c r="J562" s="120"/>
      <c r="K562" s="125">
        <f>IF(OR($A562="",$B562=""),"",IF($J562&lt;&gt;"",$J562,IF($D562=本位币,1,IFERROR(LOOKUP(2,1/((汇率月份&lt;=$A562)*(INDEX(记账汇率区,0,MATCH($D562,汇率币种头,0))&lt;&gt;"")),INDEX(记账汇率区,0,MATCH($D562,汇率币种头,0))),""))))</f>
        <v>1</v>
      </c>
      <c r="L562" s="123">
        <f t="shared" si="16"/>
        <v>-865000</v>
      </c>
      <c r="M562" s="123">
        <f t="shared" si="17"/>
        <v>-865000</v>
      </c>
      <c r="N562" s="123">
        <f>IF($B562="","",ROUND(SUMIF(账户名,$B562,账户期初)+SUMIFS($L$6:L562,$B$6:B562,$B562),2))</f>
        <v>-589616919.33</v>
      </c>
      <c r="O562" s="123">
        <f>IF($B562="","",IFERROR(ROUND(INDEX(账户期初本位,MATCH($B562,账户名,0))+SUMIFS($M$6:M562,$B$6:B562,$B562),2),""))</f>
        <v>-589616919.33</v>
      </c>
      <c r="P562" s="117" t="s">
        <v>26</v>
      </c>
      <c r="Q562" s="115"/>
      <c r="R562" s="115"/>
      <c r="S562" s="124" t="str">
        <f>IF($B562="","",IF(ISNA(MATCH($B562,账户名,0)),"※这个账户不在【参数设置】的账户档案里",IF($A562="","※没填日期，这一笔不会进任何月份的报表",IF(OR($A562&lt;起始月份,$A562&gt;EOMONTH(起始月份,15)),"△不在本账期（"&amp;TEXT(起始月份,"yyyy-mm")&amp;" ~ "&amp;TEXT(EOMONTH(起始月份,15),"yyyy-mm")&amp;"）内，报表里看不到",IF(AND($H562&lt;&gt;"",$I562&lt;&gt;""),"※收入和支出不能同时填",IF(AND(N($H562)=0,N($I562)=0),IF(ISNUMBER(SEARCH("【待补】",$R562&amp;"")),"△源数据不全（源表缺金额），请补充","※收入和支出都没填"),IF($E562="","※没填收支类别，分类报表会漏掉这一笔",IF(ISNA(MATCH($E562,类别表,0)),"※收支类别不在【参数设置】的清单里",IF($K562="","△"&amp;$D562&amp;" 还没填汇率，去【月度汇率】补上就自动算了",IF(ISNUMBER(SEARCH("【待补】",$R562&amp;"")),"△源数据不全（源表缺摘要或用途），请补充",IF(AND($F562="内部转账",$Q562=""),"△内部转账建议在「往来单位」写上对方账户",IF($N562&lt;0,"△这一笔之后该账户余额成负数了，核一下",""))))))))))))</f>
        <v>△这一笔之后该账户余额成负数了，核一下</v>
      </c>
    </row>
    <row r="563" ht="49.5" spans="1:19">
      <c r="A563" s="114">
        <v>45945</v>
      </c>
      <c r="B563" s="115" t="s">
        <v>72</v>
      </c>
      <c r="C563" s="116" t="str">
        <f>IF($B563="","",IFERROR(INDEX(账户银行,MATCH($B563,账户名,0)),""))</f>
        <v>NBU银行</v>
      </c>
      <c r="D563" s="116" t="str">
        <f>IF($B563="","",IFERROR(INDEX(账户币种,MATCH($B563,账户名,0)),""))</f>
        <v>UZS</v>
      </c>
      <c r="E563" s="117" t="s">
        <v>84</v>
      </c>
      <c r="F563" s="116" t="str">
        <f>IF($E563="","",IFERROR(INDEX(类别属性,MATCH($E563,类别表,0)),""))</f>
        <v>支出</v>
      </c>
      <c r="G563" s="118" t="s">
        <v>573</v>
      </c>
      <c r="H563" s="119"/>
      <c r="I563" s="119">
        <v>22000000</v>
      </c>
      <c r="J563" s="120"/>
      <c r="K563" s="125">
        <f>IF(OR($A563="",$B563=""),"",IF($J563&lt;&gt;"",$J563,IF($D563=本位币,1,IFERROR(LOOKUP(2,1/((汇率月份&lt;=$A563)*(INDEX(记账汇率区,0,MATCH($D563,汇率币种头,0))&lt;&gt;"")),INDEX(记账汇率区,0,MATCH($D563,汇率币种头,0))),""))))</f>
        <v>1</v>
      </c>
      <c r="L563" s="123">
        <f t="shared" si="16"/>
        <v>-22000000</v>
      </c>
      <c r="M563" s="123">
        <f t="shared" si="17"/>
        <v>-22000000</v>
      </c>
      <c r="N563" s="123">
        <f>IF($B563="","",ROUND(SUMIF(账户名,$B563,账户期初)+SUMIFS($L$6:L563,$B$6:B563,$B563),2))</f>
        <v>5029395.67</v>
      </c>
      <c r="O563" s="123">
        <f>IF($B563="","",IFERROR(ROUND(INDEX(账户期初本位,MATCH($B563,账户名,0))+SUMIFS($M$6:M563,$B$6:B563,$B563),2),""))</f>
        <v>5029395.67</v>
      </c>
      <c r="P563" s="117" t="s">
        <v>48</v>
      </c>
      <c r="Q563" s="115"/>
      <c r="R563" s="115"/>
      <c r="S563" s="124" t="str">
        <f>IF($B563="","",IF(ISNA(MATCH($B563,账户名,0)),"※这个账户不在【参数设置】的账户档案里",IF($A563="","※没填日期，这一笔不会进任何月份的报表",IF(OR($A563&lt;起始月份,$A563&gt;EOMONTH(起始月份,15)),"△不在本账期（"&amp;TEXT(起始月份,"yyyy-mm")&amp;" ~ "&amp;TEXT(EOMONTH(起始月份,15),"yyyy-mm")&amp;"）内，报表里看不到",IF(AND($H563&lt;&gt;"",$I563&lt;&gt;""),"※收入和支出不能同时填",IF(AND(N($H563)=0,N($I563)=0),IF(ISNUMBER(SEARCH("【待补】",$R563&amp;"")),"△源数据不全（源表缺金额），请补充","※收入和支出都没填"),IF($E563="","※没填收支类别，分类报表会漏掉这一笔",IF(ISNA(MATCH($E563,类别表,0)),"※收支类别不在【参数设置】的清单里",IF($K563="","△"&amp;$D563&amp;" 还没填汇率，去【月度汇率】补上就自动算了",IF(ISNUMBER(SEARCH("【待补】",$R563&amp;"")),"△源数据不全（源表缺摘要或用途），请补充",IF(AND($F563="内部转账",$Q563=""),"△内部转账建议在「往来单位」写上对方账户",IF($N563&lt;0,"△这一笔之后该账户余额成负数了，核一下",""))))))))))))</f>
        <v/>
      </c>
    </row>
    <row r="564" ht="66" spans="1:19">
      <c r="A564" s="114">
        <v>45945</v>
      </c>
      <c r="B564" s="115" t="s">
        <v>72</v>
      </c>
      <c r="C564" s="116" t="str">
        <f>IF($B564="","",IFERROR(INDEX(账户银行,MATCH($B564,账户名,0)),""))</f>
        <v>NBU银行</v>
      </c>
      <c r="D564" s="116" t="str">
        <f>IF($B564="","",IFERROR(INDEX(账户币种,MATCH($B564,账户名,0)),""))</f>
        <v>UZS</v>
      </c>
      <c r="E564" s="117" t="s">
        <v>60</v>
      </c>
      <c r="F564" s="116" t="str">
        <f>IF($E564="","",IFERROR(INDEX(类别属性,MATCH($E564,类别表,0)),""))</f>
        <v>支出</v>
      </c>
      <c r="G564" s="118" t="s">
        <v>574</v>
      </c>
      <c r="H564" s="119"/>
      <c r="I564" s="119">
        <v>300</v>
      </c>
      <c r="J564" s="120"/>
      <c r="K564" s="125">
        <f>IF(OR($A564="",$B564=""),"",IF($J564&lt;&gt;"",$J564,IF($D564=本位币,1,IFERROR(LOOKUP(2,1/((汇率月份&lt;=$A564)*(INDEX(记账汇率区,0,MATCH($D564,汇率币种头,0))&lt;&gt;"")),INDEX(记账汇率区,0,MATCH($D564,汇率币种头,0))),""))))</f>
        <v>1</v>
      </c>
      <c r="L564" s="123">
        <f t="shared" si="16"/>
        <v>-300</v>
      </c>
      <c r="M564" s="123">
        <f t="shared" si="17"/>
        <v>-300</v>
      </c>
      <c r="N564" s="123">
        <f>IF($B564="","",ROUND(SUMIF(账户名,$B564,账户期初)+SUMIFS($L$6:L564,$B$6:B564,$B564),2))</f>
        <v>5029095.67</v>
      </c>
      <c r="O564" s="123">
        <f>IF($B564="","",IFERROR(ROUND(INDEX(账户期初本位,MATCH($B564,账户名,0))+SUMIFS($M$6:M564,$B$6:B564,$B564),2),""))</f>
        <v>5029095.67</v>
      </c>
      <c r="P564" s="117" t="s">
        <v>43</v>
      </c>
      <c r="Q564" s="115"/>
      <c r="R564" s="115"/>
      <c r="S564" s="124" t="str">
        <f>IF($B564="","",IF(ISNA(MATCH($B564,账户名,0)),"※这个账户不在【参数设置】的账户档案里",IF($A564="","※没填日期，这一笔不会进任何月份的报表",IF(OR($A564&lt;起始月份,$A564&gt;EOMONTH(起始月份,15)),"△不在本账期（"&amp;TEXT(起始月份,"yyyy-mm")&amp;" ~ "&amp;TEXT(EOMONTH(起始月份,15),"yyyy-mm")&amp;"）内，报表里看不到",IF(AND($H564&lt;&gt;"",$I564&lt;&gt;""),"※收入和支出不能同时填",IF(AND(N($H564)=0,N($I564)=0),IF(ISNUMBER(SEARCH("【待补】",$R564&amp;"")),"△源数据不全（源表缺金额），请补充","※收入和支出都没填"),IF($E564="","※没填收支类别，分类报表会漏掉这一笔",IF(ISNA(MATCH($E564,类别表,0)),"※收支类别不在【参数设置】的清单里",IF($K564="","△"&amp;$D564&amp;" 还没填汇率，去【月度汇率】补上就自动算了",IF(ISNUMBER(SEARCH("【待补】",$R564&amp;"")),"△源数据不全（源表缺摘要或用途），请补充",IF(AND($F564="内部转账",$Q564=""),"△内部转账建议在「往来单位」写上对方账户",IF($N564&lt;0,"△这一笔之后该账户余额成负数了，核一下",""))))))))))))</f>
        <v/>
      </c>
    </row>
    <row r="565" ht="66" spans="1:19">
      <c r="A565" s="114">
        <v>45945</v>
      </c>
      <c r="B565" s="115" t="s">
        <v>72</v>
      </c>
      <c r="C565" s="116" t="str">
        <f>IF($B565="","",IFERROR(INDEX(账户银行,MATCH($B565,账户名,0)),""))</f>
        <v>NBU银行</v>
      </c>
      <c r="D565" s="116" t="str">
        <f>IF($B565="","",IFERROR(INDEX(账户币种,MATCH($B565,账户名,0)),""))</f>
        <v>UZS</v>
      </c>
      <c r="E565" s="117" t="s">
        <v>60</v>
      </c>
      <c r="F565" s="116" t="str">
        <f>IF($E565="","",IFERROR(INDEX(类别属性,MATCH($E565,类别表,0)),""))</f>
        <v>支出</v>
      </c>
      <c r="G565" s="118" t="s">
        <v>575</v>
      </c>
      <c r="H565" s="119"/>
      <c r="I565" s="119">
        <v>110000</v>
      </c>
      <c r="J565" s="120"/>
      <c r="K565" s="125">
        <f>IF(OR($A565="",$B565=""),"",IF($J565&lt;&gt;"",$J565,IF($D565=本位币,1,IFERROR(LOOKUP(2,1/((汇率月份&lt;=$A565)*(INDEX(记账汇率区,0,MATCH($D565,汇率币种头,0))&lt;&gt;"")),INDEX(记账汇率区,0,MATCH($D565,汇率币种头,0))),""))))</f>
        <v>1</v>
      </c>
      <c r="L565" s="123">
        <f t="shared" si="16"/>
        <v>-110000</v>
      </c>
      <c r="M565" s="123">
        <f t="shared" si="17"/>
        <v>-110000</v>
      </c>
      <c r="N565" s="123">
        <f>IF($B565="","",ROUND(SUMIF(账户名,$B565,账户期初)+SUMIFS($L$6:L565,$B$6:B565,$B565),2))</f>
        <v>4919095.67</v>
      </c>
      <c r="O565" s="123">
        <f>IF($B565="","",IFERROR(ROUND(INDEX(账户期初本位,MATCH($B565,账户名,0))+SUMIFS($M$6:M565,$B$6:B565,$B565),2),""))</f>
        <v>4919095.67</v>
      </c>
      <c r="P565" s="117" t="s">
        <v>43</v>
      </c>
      <c r="Q565" s="115"/>
      <c r="R565" s="115"/>
      <c r="S565" s="124" t="str">
        <f>IF($B565="","",IF(ISNA(MATCH($B565,账户名,0)),"※这个账户不在【参数设置】的账户档案里",IF($A565="","※没填日期，这一笔不会进任何月份的报表",IF(OR($A565&lt;起始月份,$A565&gt;EOMONTH(起始月份,15)),"△不在本账期（"&amp;TEXT(起始月份,"yyyy-mm")&amp;" ~ "&amp;TEXT(EOMONTH(起始月份,15),"yyyy-mm")&amp;"）内，报表里看不到",IF(AND($H565&lt;&gt;"",$I565&lt;&gt;""),"※收入和支出不能同时填",IF(AND(N($H565)=0,N($I565)=0),IF(ISNUMBER(SEARCH("【待补】",$R565&amp;"")),"△源数据不全（源表缺金额），请补充","※收入和支出都没填"),IF($E565="","※没填收支类别，分类报表会漏掉这一笔",IF(ISNA(MATCH($E565,类别表,0)),"※收支类别不在【参数设置】的清单里",IF($K565="","△"&amp;$D565&amp;" 还没填汇率，去【月度汇率】补上就自动算了",IF(ISNUMBER(SEARCH("【待补】",$R565&amp;"")),"△源数据不全（源表缺摘要或用途），请补充",IF(AND($F565="内部转账",$Q565=""),"△内部转账建议在「往来单位」写上对方账户",IF($N565&lt;0,"△这一笔之后该账户余额成负数了，核一下",""))))))))))))</f>
        <v/>
      </c>
    </row>
    <row r="566" ht="66" spans="1:19">
      <c r="A566" s="114">
        <v>45945</v>
      </c>
      <c r="B566" s="115" t="s">
        <v>72</v>
      </c>
      <c r="C566" s="116" t="str">
        <f>IF($B566="","",IFERROR(INDEX(账户银行,MATCH($B566,账户名,0)),""))</f>
        <v>NBU银行</v>
      </c>
      <c r="D566" s="116" t="str">
        <f>IF($B566="","",IFERROR(INDEX(账户币种,MATCH($B566,账户名,0)),""))</f>
        <v>UZS</v>
      </c>
      <c r="E566" s="117" t="s">
        <v>60</v>
      </c>
      <c r="F566" s="116" t="str">
        <f>IF($E566="","",IFERROR(INDEX(类别属性,MATCH($E566,类别表,0)),""))</f>
        <v>支出</v>
      </c>
      <c r="G566" s="118" t="s">
        <v>576</v>
      </c>
      <c r="H566" s="119"/>
      <c r="I566" s="119">
        <v>300</v>
      </c>
      <c r="J566" s="120"/>
      <c r="K566" s="125">
        <f>IF(OR($A566="",$B566=""),"",IF($J566&lt;&gt;"",$J566,IF($D566=本位币,1,IFERROR(LOOKUP(2,1/((汇率月份&lt;=$A566)*(INDEX(记账汇率区,0,MATCH($D566,汇率币种头,0))&lt;&gt;"")),INDEX(记账汇率区,0,MATCH($D566,汇率币种头,0))),""))))</f>
        <v>1</v>
      </c>
      <c r="L566" s="123">
        <f t="shared" si="16"/>
        <v>-300</v>
      </c>
      <c r="M566" s="123">
        <f t="shared" si="17"/>
        <v>-300</v>
      </c>
      <c r="N566" s="123">
        <f>IF($B566="","",ROUND(SUMIF(账户名,$B566,账户期初)+SUMIFS($L$6:L566,$B$6:B566,$B566),2))</f>
        <v>4918795.67</v>
      </c>
      <c r="O566" s="123">
        <f>IF($B566="","",IFERROR(ROUND(INDEX(账户期初本位,MATCH($B566,账户名,0))+SUMIFS($M$6:M566,$B$6:B566,$B566),2),""))</f>
        <v>4918795.67</v>
      </c>
      <c r="P566" s="117" t="s">
        <v>43</v>
      </c>
      <c r="Q566" s="115"/>
      <c r="R566" s="115"/>
      <c r="S566" s="124" t="str">
        <f>IF($B566="","",IF(ISNA(MATCH($B566,账户名,0)),"※这个账户不在【参数设置】的账户档案里",IF($A566="","※没填日期，这一笔不会进任何月份的报表",IF(OR($A566&lt;起始月份,$A566&gt;EOMONTH(起始月份,15)),"△不在本账期（"&amp;TEXT(起始月份,"yyyy-mm")&amp;" ~ "&amp;TEXT(EOMONTH(起始月份,15),"yyyy-mm")&amp;"）内，报表里看不到",IF(AND($H566&lt;&gt;"",$I566&lt;&gt;""),"※收入和支出不能同时填",IF(AND(N($H566)=0,N($I566)=0),IF(ISNUMBER(SEARCH("【待补】",$R566&amp;"")),"△源数据不全（源表缺金额），请补充","※收入和支出都没填"),IF($E566="","※没填收支类别，分类报表会漏掉这一笔",IF(ISNA(MATCH($E566,类别表,0)),"※收支类别不在【参数设置】的清单里",IF($K566="","△"&amp;$D566&amp;" 还没填汇率，去【月度汇率】补上就自动算了",IF(ISNUMBER(SEARCH("【待补】",$R566&amp;"")),"△源数据不全（源表缺摘要或用途），请补充",IF(AND($F566="内部转账",$Q566=""),"△内部转账建议在「往来单位」写上对方账户",IF($N566&lt;0,"△这一笔之后该账户余额成负数了，核一下",""))))))))))))</f>
        <v/>
      </c>
    </row>
    <row r="567" ht="33" spans="1:19">
      <c r="A567" s="114">
        <v>45945</v>
      </c>
      <c r="B567" s="115" t="s">
        <v>72</v>
      </c>
      <c r="C567" s="116" t="str">
        <f>IF($B567="","",IFERROR(INDEX(账户银行,MATCH($B567,账户名,0)),""))</f>
        <v>NBU银行</v>
      </c>
      <c r="D567" s="116" t="str">
        <f>IF($B567="","",IFERROR(INDEX(账户币种,MATCH($B567,账户名,0)),""))</f>
        <v>UZS</v>
      </c>
      <c r="E567" s="117" t="s">
        <v>74</v>
      </c>
      <c r="F567" s="116" t="str">
        <f>IF($E567="","",IFERROR(INDEX(类别属性,MATCH($E567,类别表,0)),""))</f>
        <v>收入</v>
      </c>
      <c r="G567" s="118" t="s">
        <v>577</v>
      </c>
      <c r="H567" s="119">
        <v>363900000</v>
      </c>
      <c r="I567" s="119"/>
      <c r="J567" s="120"/>
      <c r="K567" s="125">
        <f>IF(OR($A567="",$B567=""),"",IF($J567&lt;&gt;"",$J567,IF($D567=本位币,1,IFERROR(LOOKUP(2,1/((汇率月份&lt;=$A567)*(INDEX(记账汇率区,0,MATCH($D567,汇率币种头,0))&lt;&gt;"")),INDEX(记账汇率区,0,MATCH($D567,汇率币种头,0))),""))))</f>
        <v>1</v>
      </c>
      <c r="L567" s="123">
        <f t="shared" si="16"/>
        <v>363900000</v>
      </c>
      <c r="M567" s="123">
        <f t="shared" si="17"/>
        <v>363900000</v>
      </c>
      <c r="N567" s="123">
        <f>IF($B567="","",ROUND(SUMIF(账户名,$B567,账户期初)+SUMIFS($L$6:L567,$B$6:B567,$B567),2))</f>
        <v>368818795.67</v>
      </c>
      <c r="O567" s="123">
        <f>IF($B567="","",IFERROR(ROUND(INDEX(账户期初本位,MATCH($B567,账户名,0))+SUMIFS($M$6:M567,$B$6:B567,$B567),2),""))</f>
        <v>368818795.67</v>
      </c>
      <c r="P567" s="117" t="s">
        <v>76</v>
      </c>
      <c r="Q567" s="115" t="s">
        <v>68</v>
      </c>
      <c r="R567" s="115"/>
      <c r="S567" s="124" t="str">
        <f>IF($B567="","",IF(ISNA(MATCH($B567,账户名,0)),"※这个账户不在【参数设置】的账户档案里",IF($A567="","※没填日期，这一笔不会进任何月份的报表",IF(OR($A567&lt;起始月份,$A567&gt;EOMONTH(起始月份,15)),"△不在本账期（"&amp;TEXT(起始月份,"yyyy-mm")&amp;" ~ "&amp;TEXT(EOMONTH(起始月份,15),"yyyy-mm")&amp;"）内，报表里看不到",IF(AND($H567&lt;&gt;"",$I567&lt;&gt;""),"※收入和支出不能同时填",IF(AND(N($H567)=0,N($I567)=0),IF(ISNUMBER(SEARCH("【待补】",$R567&amp;"")),"△源数据不全（源表缺金额），请补充","※收入和支出都没填"),IF($E567="","※没填收支类别，分类报表会漏掉这一笔",IF(ISNA(MATCH($E567,类别表,0)),"※收支类别不在【参数设置】的清单里",IF($K567="","△"&amp;$D567&amp;" 还没填汇率，去【月度汇率】补上就自动算了",IF(ISNUMBER(SEARCH("【待补】",$R567&amp;"")),"△源数据不全（源表缺摘要或用途），请补充",IF(AND($F567="内部转账",$Q567=""),"△内部转账建议在「往来单位」写上对方账户",IF($N567&lt;0,"△这一笔之后该账户余额成负数了，核一下",""))))))))))))</f>
        <v/>
      </c>
    </row>
    <row r="568" ht="16.5" spans="1:19">
      <c r="A568" s="114">
        <v>45945</v>
      </c>
      <c r="B568" s="115" t="s">
        <v>72</v>
      </c>
      <c r="C568" s="116" t="str">
        <f>IF($B568="","",IFERROR(INDEX(账户银行,MATCH($B568,账户名,0)),""))</f>
        <v>NBU银行</v>
      </c>
      <c r="D568" s="116" t="str">
        <f>IF($B568="","",IFERROR(INDEX(账户币种,MATCH($B568,账户名,0)),""))</f>
        <v>UZS</v>
      </c>
      <c r="E568" s="117" t="s">
        <v>366</v>
      </c>
      <c r="F568" s="116" t="str">
        <f>IF($E568="","",IFERROR(INDEX(类别属性,MATCH($E568,类别表,0)),""))</f>
        <v>支出</v>
      </c>
      <c r="G568" s="118" t="s">
        <v>578</v>
      </c>
      <c r="H568" s="119"/>
      <c r="I568" s="119">
        <v>250000000</v>
      </c>
      <c r="J568" s="120"/>
      <c r="K568" s="125">
        <f>IF(OR($A568="",$B568=""),"",IF($J568&lt;&gt;"",$J568,IF($D568=本位币,1,IFERROR(LOOKUP(2,1/((汇率月份&lt;=$A568)*(INDEX(记账汇率区,0,MATCH($D568,汇率币种头,0))&lt;&gt;"")),INDEX(记账汇率区,0,MATCH($D568,汇率币种头,0))),""))))</f>
        <v>1</v>
      </c>
      <c r="L568" s="123">
        <f t="shared" si="16"/>
        <v>-250000000</v>
      </c>
      <c r="M568" s="123">
        <f t="shared" si="17"/>
        <v>-250000000</v>
      </c>
      <c r="N568" s="123">
        <f>IF($B568="","",ROUND(SUMIF(账户名,$B568,账户期初)+SUMIFS($L$6:L568,$B$6:B568,$B568),2))</f>
        <v>118818795.67</v>
      </c>
      <c r="O568" s="123">
        <f>IF($B568="","",IFERROR(ROUND(INDEX(账户期初本位,MATCH($B568,账户名,0))+SUMIFS($M$6:M568,$B$6:B568,$B568),2),""))</f>
        <v>118818795.67</v>
      </c>
      <c r="P568" s="117" t="s">
        <v>122</v>
      </c>
      <c r="Q568" s="115"/>
      <c r="R568" s="115"/>
      <c r="S568" s="124" t="str">
        <f>IF($B568="","",IF(ISNA(MATCH($B568,账户名,0)),"※这个账户不在【参数设置】的账户档案里",IF($A568="","※没填日期，这一笔不会进任何月份的报表",IF(OR($A568&lt;起始月份,$A568&gt;EOMONTH(起始月份,15)),"△不在本账期（"&amp;TEXT(起始月份,"yyyy-mm")&amp;" ~ "&amp;TEXT(EOMONTH(起始月份,15),"yyyy-mm")&amp;"）内，报表里看不到",IF(AND($H568&lt;&gt;"",$I568&lt;&gt;""),"※收入和支出不能同时填",IF(AND(N($H568)=0,N($I568)=0),IF(ISNUMBER(SEARCH("【待补】",$R568&amp;"")),"△源数据不全（源表缺金额），请补充","※收入和支出都没填"),IF($E568="","※没填收支类别，分类报表会漏掉这一笔",IF(ISNA(MATCH($E568,类别表,0)),"※收支类别不在【参数设置】的清单里",IF($K568="","△"&amp;$D568&amp;" 还没填汇率，去【月度汇率】补上就自动算了",IF(ISNUMBER(SEARCH("【待补】",$R568&amp;"")),"△源数据不全（源表缺摘要或用途），请补充",IF(AND($F568="内部转账",$Q568=""),"△内部转账建议在「往来单位」写上对方账户",IF($N568&lt;0,"△这一笔之后该账户余额成负数了，核一下",""))))))))))))</f>
        <v/>
      </c>
    </row>
    <row r="569" ht="49.5" spans="1:19">
      <c r="A569" s="114">
        <v>45945</v>
      </c>
      <c r="B569" s="115" t="s">
        <v>72</v>
      </c>
      <c r="C569" s="116" t="str">
        <f>IF($B569="","",IFERROR(INDEX(账户银行,MATCH($B569,账户名,0)),""))</f>
        <v>NBU银行</v>
      </c>
      <c r="D569" s="116" t="str">
        <f>IF($B569="","",IFERROR(INDEX(账户币种,MATCH($B569,账户名,0)),""))</f>
        <v>UZS</v>
      </c>
      <c r="E569" s="117" t="s">
        <v>120</v>
      </c>
      <c r="F569" s="116" t="str">
        <f>IF($E569="","",IFERROR(INDEX(类别属性,MATCH($E569,类别表,0)),""))</f>
        <v>支出</v>
      </c>
      <c r="G569" s="118" t="s">
        <v>579</v>
      </c>
      <c r="H569" s="119"/>
      <c r="I569" s="119">
        <v>824000</v>
      </c>
      <c r="J569" s="120"/>
      <c r="K569" s="125">
        <f>IF(OR($A569="",$B569=""),"",IF($J569&lt;&gt;"",$J569,IF($D569=本位币,1,IFERROR(LOOKUP(2,1/((汇率月份&lt;=$A569)*(INDEX(记账汇率区,0,MATCH($D569,汇率币种头,0))&lt;&gt;"")),INDEX(记账汇率区,0,MATCH($D569,汇率币种头,0))),""))))</f>
        <v>1</v>
      </c>
      <c r="L569" s="123">
        <f t="shared" si="16"/>
        <v>-824000</v>
      </c>
      <c r="M569" s="123">
        <f t="shared" si="17"/>
        <v>-824000</v>
      </c>
      <c r="N569" s="123">
        <f>IF($B569="","",ROUND(SUMIF(账户名,$B569,账户期初)+SUMIFS($L$6:L569,$B$6:B569,$B569),2))</f>
        <v>117994795.67</v>
      </c>
      <c r="O569" s="123">
        <f>IF($B569="","",IFERROR(ROUND(INDEX(账户期初本位,MATCH($B569,账户名,0))+SUMIFS($M$6:M569,$B$6:B569,$B569),2),""))</f>
        <v>117994795.67</v>
      </c>
      <c r="P569" s="117" t="s">
        <v>122</v>
      </c>
      <c r="Q569" s="115"/>
      <c r="R569" s="115"/>
      <c r="S569" s="124" t="str">
        <f>IF($B569="","",IF(ISNA(MATCH($B569,账户名,0)),"※这个账户不在【参数设置】的账户档案里",IF($A569="","※没填日期，这一笔不会进任何月份的报表",IF(OR($A569&lt;起始月份,$A569&gt;EOMONTH(起始月份,15)),"△不在本账期（"&amp;TEXT(起始月份,"yyyy-mm")&amp;" ~ "&amp;TEXT(EOMONTH(起始月份,15),"yyyy-mm")&amp;"）内，报表里看不到",IF(AND($H569&lt;&gt;"",$I569&lt;&gt;""),"※收入和支出不能同时填",IF(AND(N($H569)=0,N($I569)=0),IF(ISNUMBER(SEARCH("【待补】",$R569&amp;"")),"△源数据不全（源表缺金额），请补充","※收入和支出都没填"),IF($E569="","※没填收支类别，分类报表会漏掉这一笔",IF(ISNA(MATCH($E569,类别表,0)),"※收支类别不在【参数设置】的清单里",IF($K569="","△"&amp;$D569&amp;" 还没填汇率，去【月度汇率】补上就自动算了",IF(ISNUMBER(SEARCH("【待补】",$R569&amp;"")),"△源数据不全（源表缺摘要或用途），请补充",IF(AND($F569="内部转账",$Q569=""),"△内部转账建议在「往来单位」写上对方账户",IF($N569&lt;0,"△这一笔之后该账户余额成负数了，核一下",""))))))))))))</f>
        <v/>
      </c>
    </row>
    <row r="570" ht="49.5" spans="1:19">
      <c r="A570" s="114">
        <v>45945</v>
      </c>
      <c r="B570" s="115" t="s">
        <v>30</v>
      </c>
      <c r="C570" s="116" t="str">
        <f>IF($B570="","",IFERROR(INDEX(账户银行,MATCH($B570,账户名,0)),""))</f>
        <v>现金</v>
      </c>
      <c r="D570" s="116" t="str">
        <f>IF($B570="","",IFERROR(INDEX(账户币种,MATCH($B570,账户名,0)),""))</f>
        <v>USD</v>
      </c>
      <c r="E570" s="117" t="s">
        <v>41</v>
      </c>
      <c r="F570" s="116" t="str">
        <f>IF($E570="","",IFERROR(INDEX(类别属性,MATCH($E570,类别表,0)),""))</f>
        <v>内部转账</v>
      </c>
      <c r="G570" s="118" t="s">
        <v>580</v>
      </c>
      <c r="H570" s="119"/>
      <c r="I570" s="119">
        <v>29500</v>
      </c>
      <c r="J570" s="120"/>
      <c r="K570" s="125">
        <f>IF(OR($A570="",$B570=""),"",IF($J570&lt;&gt;"",$J570,IF($D570=本位币,1,IFERROR(LOOKUP(2,1/((汇率月份&lt;=$A570)*(INDEX(记账汇率区,0,MATCH($D570,汇率币种头,0))&lt;&gt;"")),INDEX(记账汇率区,0,MATCH($D570,汇率币种头,0))),""))))</f>
        <v>12060</v>
      </c>
      <c r="L570" s="123">
        <f t="shared" si="16"/>
        <v>-29500</v>
      </c>
      <c r="M570" s="123">
        <f t="shared" si="17"/>
        <v>-355770000</v>
      </c>
      <c r="N570" s="123">
        <f>IF($B570="","",ROUND(SUMIF(账户名,$B570,账户期初)+SUMIFS($L$6:L570,$B$6:B570,$B570),2))</f>
        <v>68080</v>
      </c>
      <c r="O570" s="123">
        <f>IF($B570="","",IFERROR(ROUND(INDEX(账户期初本位,MATCH($B570,账户名,0))+SUMIFS($M$6:M570,$B$6:B570,$B570),2),""))</f>
        <v>828462375</v>
      </c>
      <c r="P570" s="117" t="s">
        <v>43</v>
      </c>
      <c r="Q570" s="115"/>
      <c r="R570" s="115"/>
      <c r="S570" s="124" t="str">
        <f>IF($B570="","",IF(ISNA(MATCH($B570,账户名,0)),"※这个账户不在【参数设置】的账户档案里",IF($A570="","※没填日期，这一笔不会进任何月份的报表",IF(OR($A570&lt;起始月份,$A570&gt;EOMONTH(起始月份,15)),"△不在本账期（"&amp;TEXT(起始月份,"yyyy-mm")&amp;" ~ "&amp;TEXT(EOMONTH(起始月份,15),"yyyy-mm")&amp;"）内，报表里看不到",IF(AND($H570&lt;&gt;"",$I570&lt;&gt;""),"※收入和支出不能同时填",IF(AND(N($H570)=0,N($I570)=0),IF(ISNUMBER(SEARCH("【待补】",$R570&amp;"")),"△源数据不全（源表缺金额），请补充","※收入和支出都没填"),IF($E570="","※没填收支类别，分类报表会漏掉这一笔",IF(ISNA(MATCH($E570,类别表,0)),"※收支类别不在【参数设置】的清单里",IF($K570="","△"&amp;$D570&amp;" 还没填汇率，去【月度汇率】补上就自动算了",IF(ISNUMBER(SEARCH("【待补】",$R570&amp;"")),"△源数据不全（源表缺摘要或用途），请补充",IF(AND($F570="内部转账",$Q570=""),"△内部转账建议在「往来单位」写上对方账户",IF($N570&lt;0,"△这一笔之后该账户余额成负数了，核一下",""))))))))))))</f>
        <v>△内部转账建议在「往来单位」写上对方账户</v>
      </c>
    </row>
    <row r="571" ht="33" spans="1:19">
      <c r="A571" s="114">
        <v>45945</v>
      </c>
      <c r="B571" s="115" t="s">
        <v>30</v>
      </c>
      <c r="C571" s="116" t="str">
        <f>IF($B571="","",IFERROR(INDEX(账户银行,MATCH($B571,账户名,0)),""))</f>
        <v>现金</v>
      </c>
      <c r="D571" s="116" t="str">
        <f>IF($B571="","",IFERROR(INDEX(账户币种,MATCH($B571,账户名,0)),""))</f>
        <v>USD</v>
      </c>
      <c r="E571" s="117" t="s">
        <v>114</v>
      </c>
      <c r="F571" s="116" t="str">
        <f>IF($E571="","",IFERROR(INDEX(类别属性,MATCH($E571,类别表,0)),""))</f>
        <v>支出</v>
      </c>
      <c r="G571" s="118" t="s">
        <v>581</v>
      </c>
      <c r="H571" s="119"/>
      <c r="I571" s="119">
        <v>9500</v>
      </c>
      <c r="J571" s="120"/>
      <c r="K571" s="125">
        <f>IF(OR($A571="",$B571=""),"",IF($J571&lt;&gt;"",$J571,IF($D571=本位币,1,IFERROR(LOOKUP(2,1/((汇率月份&lt;=$A571)*(INDEX(记账汇率区,0,MATCH($D571,汇率币种头,0))&lt;&gt;"")),INDEX(记账汇率区,0,MATCH($D571,汇率币种头,0))),""))))</f>
        <v>12060</v>
      </c>
      <c r="L571" s="123">
        <f t="shared" si="16"/>
        <v>-9500</v>
      </c>
      <c r="M571" s="123">
        <f t="shared" si="17"/>
        <v>-114570000</v>
      </c>
      <c r="N571" s="123">
        <f>IF($B571="","",ROUND(SUMIF(账户名,$B571,账户期初)+SUMIFS($L$6:L571,$B$6:B571,$B571),2))</f>
        <v>58580</v>
      </c>
      <c r="O571" s="123">
        <f>IF($B571="","",IFERROR(ROUND(INDEX(账户期初本位,MATCH($B571,账户名,0))+SUMIFS($M$6:M571,$B$6:B571,$B571),2),""))</f>
        <v>713892375</v>
      </c>
      <c r="P571" s="117" t="s">
        <v>76</v>
      </c>
      <c r="Q571" s="115" t="s">
        <v>68</v>
      </c>
      <c r="R571" s="115"/>
      <c r="S571" s="124" t="str">
        <f>IF($B571="","",IF(ISNA(MATCH($B571,账户名,0)),"※这个账户不在【参数设置】的账户档案里",IF($A571="","※没填日期，这一笔不会进任何月份的报表",IF(OR($A571&lt;起始月份,$A571&gt;EOMONTH(起始月份,15)),"△不在本账期（"&amp;TEXT(起始月份,"yyyy-mm")&amp;" ~ "&amp;TEXT(EOMONTH(起始月份,15),"yyyy-mm")&amp;"）内，报表里看不到",IF(AND($H571&lt;&gt;"",$I571&lt;&gt;""),"※收入和支出不能同时填",IF(AND(N($H571)=0,N($I571)=0),IF(ISNUMBER(SEARCH("【待补】",$R571&amp;"")),"△源数据不全（源表缺金额），请补充","※收入和支出都没填"),IF($E571="","※没填收支类别，分类报表会漏掉这一笔",IF(ISNA(MATCH($E571,类别表,0)),"※收支类别不在【参数设置】的清单里",IF($K571="","△"&amp;$D571&amp;" 还没填汇率，去【月度汇率】补上就自动算了",IF(ISNUMBER(SEARCH("【待补】",$R571&amp;"")),"△源数据不全（源表缺摘要或用途），请补充",IF(AND($F571="内部转账",$Q571=""),"△内部转账建议在「往来单位」写上对方账户",IF($N571&lt;0,"△这一笔之后该账户余额成负数了，核一下",""))))))))))))</f>
        <v/>
      </c>
    </row>
    <row r="572" ht="49.5" spans="1:19">
      <c r="A572" s="114">
        <v>45945</v>
      </c>
      <c r="B572" s="115" t="s">
        <v>34</v>
      </c>
      <c r="C572" s="116" t="str">
        <f>IF($B572="","",IFERROR(INDEX(账户银行,MATCH($B572,账户名,0)),""))</f>
        <v>现金</v>
      </c>
      <c r="D572" s="116" t="str">
        <f>IF($B572="","",IFERROR(INDEX(账户币种,MATCH($B572,账户名,0)),""))</f>
        <v>UZS</v>
      </c>
      <c r="E572" s="117" t="s">
        <v>44</v>
      </c>
      <c r="F572" s="116" t="str">
        <f>IF($E572="","",IFERROR(INDEX(类别属性,MATCH($E572,类别表,0)),""))</f>
        <v>支出</v>
      </c>
      <c r="G572" s="118" t="s">
        <v>582</v>
      </c>
      <c r="H572" s="119"/>
      <c r="I572" s="119">
        <v>296000</v>
      </c>
      <c r="J572" s="120"/>
      <c r="K572" s="125">
        <f>IF(OR($A572="",$B572=""),"",IF($J572&lt;&gt;"",$J572,IF($D572=本位币,1,IFERROR(LOOKUP(2,1/((汇率月份&lt;=$A572)*(INDEX(记账汇率区,0,MATCH($D572,汇率币种头,0))&lt;&gt;"")),INDEX(记账汇率区,0,MATCH($D572,汇率币种头,0))),""))))</f>
        <v>1</v>
      </c>
      <c r="L572" s="123">
        <f t="shared" si="16"/>
        <v>-296000</v>
      </c>
      <c r="M572" s="123">
        <f t="shared" si="17"/>
        <v>-296000</v>
      </c>
      <c r="N572" s="123">
        <f>IF($B572="","",ROUND(SUMIF(账户名,$B572,账户期初)+SUMIFS($L$6:L572,$B$6:B572,$B572),2))</f>
        <v>-589912919.33</v>
      </c>
      <c r="O572" s="123">
        <f>IF($B572="","",IFERROR(ROUND(INDEX(账户期初本位,MATCH($B572,账户名,0))+SUMIFS($M$6:M572,$B$6:B572,$B572),2),""))</f>
        <v>-589912919.33</v>
      </c>
      <c r="P572" s="117" t="s">
        <v>26</v>
      </c>
      <c r="Q572" s="115"/>
      <c r="R572" s="115"/>
      <c r="S572" s="124" t="str">
        <f>IF($B572="","",IF(ISNA(MATCH($B572,账户名,0)),"※这个账户不在【参数设置】的账户档案里",IF($A572="","※没填日期，这一笔不会进任何月份的报表",IF(OR($A572&lt;起始月份,$A572&gt;EOMONTH(起始月份,15)),"△不在本账期（"&amp;TEXT(起始月份,"yyyy-mm")&amp;" ~ "&amp;TEXT(EOMONTH(起始月份,15),"yyyy-mm")&amp;"）内，报表里看不到",IF(AND($H572&lt;&gt;"",$I572&lt;&gt;""),"※收入和支出不能同时填",IF(AND(N($H572)=0,N($I572)=0),IF(ISNUMBER(SEARCH("【待补】",$R572&amp;"")),"△源数据不全（源表缺金额），请补充","※收入和支出都没填"),IF($E572="","※没填收支类别，分类报表会漏掉这一笔",IF(ISNA(MATCH($E572,类别表,0)),"※收支类别不在【参数设置】的清单里",IF($K572="","△"&amp;$D572&amp;" 还没填汇率，去【月度汇率】补上就自动算了",IF(ISNUMBER(SEARCH("【待补】",$R572&amp;"")),"△源数据不全（源表缺摘要或用途），请补充",IF(AND($F572="内部转账",$Q572=""),"△内部转账建议在「往来单位」写上对方账户",IF($N572&lt;0,"△这一笔之后该账户余额成负数了，核一下",""))))))))))))</f>
        <v>△这一笔之后该账户余额成负数了，核一下</v>
      </c>
    </row>
    <row r="573" ht="33" spans="1:19">
      <c r="A573" s="114">
        <v>45945</v>
      </c>
      <c r="B573" s="115" t="s">
        <v>34</v>
      </c>
      <c r="C573" s="116" t="str">
        <f>IF($B573="","",IFERROR(INDEX(账户银行,MATCH($B573,账户名,0)),""))</f>
        <v>现金</v>
      </c>
      <c r="D573" s="116" t="str">
        <f>IF($B573="","",IFERROR(INDEX(账户币种,MATCH($B573,账户名,0)),""))</f>
        <v>UZS</v>
      </c>
      <c r="E573" s="117" t="s">
        <v>38</v>
      </c>
      <c r="F573" s="116" t="str">
        <f>IF($E573="","",IFERROR(INDEX(类别属性,MATCH($E573,类别表,0)),""))</f>
        <v>支出</v>
      </c>
      <c r="G573" s="118" t="s">
        <v>583</v>
      </c>
      <c r="H573" s="119"/>
      <c r="I573" s="119">
        <v>200000</v>
      </c>
      <c r="J573" s="120"/>
      <c r="K573" s="125">
        <f>IF(OR($A573="",$B573=""),"",IF($J573&lt;&gt;"",$J573,IF($D573=本位币,1,IFERROR(LOOKUP(2,1/((汇率月份&lt;=$A573)*(INDEX(记账汇率区,0,MATCH($D573,汇率币种头,0))&lt;&gt;"")),INDEX(记账汇率区,0,MATCH($D573,汇率币种头,0))),""))))</f>
        <v>1</v>
      </c>
      <c r="L573" s="123">
        <f t="shared" si="16"/>
        <v>-200000</v>
      </c>
      <c r="M573" s="123">
        <f t="shared" si="17"/>
        <v>-200000</v>
      </c>
      <c r="N573" s="123">
        <f>IF($B573="","",ROUND(SUMIF(账户名,$B573,账户期初)+SUMIFS($L$6:L573,$B$6:B573,$B573),2))</f>
        <v>-590112919.33</v>
      </c>
      <c r="O573" s="123">
        <f>IF($B573="","",IFERROR(ROUND(INDEX(账户期初本位,MATCH($B573,账户名,0))+SUMIFS($M$6:M573,$B$6:B573,$B573),2),""))</f>
        <v>-590112919.33</v>
      </c>
      <c r="P573" s="117" t="s">
        <v>26</v>
      </c>
      <c r="Q573" s="115"/>
      <c r="R573" s="115"/>
      <c r="S573" s="124" t="str">
        <f>IF($B573="","",IF(ISNA(MATCH($B573,账户名,0)),"※这个账户不在【参数设置】的账户档案里",IF($A573="","※没填日期，这一笔不会进任何月份的报表",IF(OR($A573&lt;起始月份,$A573&gt;EOMONTH(起始月份,15)),"△不在本账期（"&amp;TEXT(起始月份,"yyyy-mm")&amp;" ~ "&amp;TEXT(EOMONTH(起始月份,15),"yyyy-mm")&amp;"）内，报表里看不到",IF(AND($H573&lt;&gt;"",$I573&lt;&gt;""),"※收入和支出不能同时填",IF(AND(N($H573)=0,N($I573)=0),IF(ISNUMBER(SEARCH("【待补】",$R573&amp;"")),"△源数据不全（源表缺金额），请补充","※收入和支出都没填"),IF($E573="","※没填收支类别，分类报表会漏掉这一笔",IF(ISNA(MATCH($E573,类别表,0)),"※收支类别不在【参数设置】的清单里",IF($K573="","△"&amp;$D573&amp;" 还没填汇率，去【月度汇率】补上就自动算了",IF(ISNUMBER(SEARCH("【待补】",$R573&amp;"")),"△源数据不全（源表缺摘要或用途），请补充",IF(AND($F573="内部转账",$Q573=""),"△内部转账建议在「往来单位」写上对方账户",IF($N573&lt;0,"△这一笔之后该账户余额成负数了，核一下",""))))))))))))</f>
        <v>△这一笔之后该账户余额成负数了，核一下</v>
      </c>
    </row>
    <row r="574" ht="49.5" spans="1:19">
      <c r="A574" s="114">
        <v>45945</v>
      </c>
      <c r="B574" s="115" t="s">
        <v>34</v>
      </c>
      <c r="C574" s="116" t="str">
        <f>IF($B574="","",IFERROR(INDEX(账户银行,MATCH($B574,账户名,0)),""))</f>
        <v>现金</v>
      </c>
      <c r="D574" s="116" t="str">
        <f>IF($B574="","",IFERROR(INDEX(账户币种,MATCH($B574,账户名,0)),""))</f>
        <v>UZS</v>
      </c>
      <c r="E574" s="117" t="s">
        <v>21</v>
      </c>
      <c r="F574" s="116" t="str">
        <f>IF($E574="","",IFERROR(INDEX(类别属性,MATCH($E574,类别表,0)),""))</f>
        <v>支出</v>
      </c>
      <c r="G574" s="118" t="s">
        <v>584</v>
      </c>
      <c r="H574" s="119"/>
      <c r="I574" s="119">
        <v>5026260</v>
      </c>
      <c r="J574" s="120"/>
      <c r="K574" s="125">
        <f>IF(OR($A574="",$B574=""),"",IF($J574&lt;&gt;"",$J574,IF($D574=本位币,1,IFERROR(LOOKUP(2,1/((汇率月份&lt;=$A574)*(INDEX(记账汇率区,0,MATCH($D574,汇率币种头,0))&lt;&gt;"")),INDEX(记账汇率区,0,MATCH($D574,汇率币种头,0))),""))))</f>
        <v>1</v>
      </c>
      <c r="L574" s="123">
        <f t="shared" si="16"/>
        <v>-5026260</v>
      </c>
      <c r="M574" s="123">
        <f t="shared" si="17"/>
        <v>-5026260</v>
      </c>
      <c r="N574" s="123">
        <f>IF($B574="","",ROUND(SUMIF(账户名,$B574,账户期初)+SUMIFS($L$6:L574,$B$6:B574,$B574),2))</f>
        <v>-595139179.33</v>
      </c>
      <c r="O574" s="123">
        <f>IF($B574="","",IFERROR(ROUND(INDEX(账户期初本位,MATCH($B574,账户名,0))+SUMIFS($M$6:M574,$B$6:B574,$B574),2),""))</f>
        <v>-595139179.33</v>
      </c>
      <c r="P574" s="117" t="s">
        <v>23</v>
      </c>
      <c r="Q574" s="115"/>
      <c r="R574" s="115"/>
      <c r="S574" s="124" t="str">
        <f>IF($B574="","",IF(ISNA(MATCH($B574,账户名,0)),"※这个账户不在【参数设置】的账户档案里",IF($A574="","※没填日期，这一笔不会进任何月份的报表",IF(OR($A574&lt;起始月份,$A574&gt;EOMONTH(起始月份,15)),"△不在本账期（"&amp;TEXT(起始月份,"yyyy-mm")&amp;" ~ "&amp;TEXT(EOMONTH(起始月份,15),"yyyy-mm")&amp;"）内，报表里看不到",IF(AND($H574&lt;&gt;"",$I574&lt;&gt;""),"※收入和支出不能同时填",IF(AND(N($H574)=0,N($I574)=0),IF(ISNUMBER(SEARCH("【待补】",$R574&amp;"")),"△源数据不全（源表缺金额），请补充","※收入和支出都没填"),IF($E574="","※没填收支类别，分类报表会漏掉这一笔",IF(ISNA(MATCH($E574,类别表,0)),"※收支类别不在【参数设置】的清单里",IF($K574="","△"&amp;$D574&amp;" 还没填汇率，去【月度汇率】补上就自动算了",IF(ISNUMBER(SEARCH("【待补】",$R574&amp;"")),"△源数据不全（源表缺摘要或用途），请补充",IF(AND($F574="内部转账",$Q574=""),"△内部转账建议在「往来单位」写上对方账户",IF($N574&lt;0,"△这一笔之后该账户余额成负数了，核一下",""))))))))))))</f>
        <v>△这一笔之后该账户余额成负数了，核一下</v>
      </c>
    </row>
    <row r="575" ht="33" spans="1:19">
      <c r="A575" s="114">
        <v>45945</v>
      </c>
      <c r="B575" s="115" t="s">
        <v>34</v>
      </c>
      <c r="C575" s="116" t="str">
        <f>IF($B575="","",IFERROR(INDEX(账户银行,MATCH($B575,账户名,0)),""))</f>
        <v>现金</v>
      </c>
      <c r="D575" s="116" t="str">
        <f>IF($B575="","",IFERROR(INDEX(账户币种,MATCH($B575,账户名,0)),""))</f>
        <v>UZS</v>
      </c>
      <c r="E575" s="117" t="s">
        <v>38</v>
      </c>
      <c r="F575" s="116" t="str">
        <f>IF($E575="","",IFERROR(INDEX(类别属性,MATCH($E575,类别表,0)),""))</f>
        <v>支出</v>
      </c>
      <c r="G575" s="118" t="s">
        <v>585</v>
      </c>
      <c r="H575" s="119"/>
      <c r="I575" s="119">
        <v>61000</v>
      </c>
      <c r="J575" s="120"/>
      <c r="K575" s="125">
        <f>IF(OR($A575="",$B575=""),"",IF($J575&lt;&gt;"",$J575,IF($D575=本位币,1,IFERROR(LOOKUP(2,1/((汇率月份&lt;=$A575)*(INDEX(记账汇率区,0,MATCH($D575,汇率币种头,0))&lt;&gt;"")),INDEX(记账汇率区,0,MATCH($D575,汇率币种头,0))),""))))</f>
        <v>1</v>
      </c>
      <c r="L575" s="123">
        <f t="shared" si="16"/>
        <v>-61000</v>
      </c>
      <c r="M575" s="123">
        <f t="shared" si="17"/>
        <v>-61000</v>
      </c>
      <c r="N575" s="123">
        <f>IF($B575="","",ROUND(SUMIF(账户名,$B575,账户期初)+SUMIFS($L$6:L575,$B$6:B575,$B575),2))</f>
        <v>-595200179.33</v>
      </c>
      <c r="O575" s="123">
        <f>IF($B575="","",IFERROR(ROUND(INDEX(账户期初本位,MATCH($B575,账户名,0))+SUMIFS($M$6:M575,$B$6:B575,$B575),2),""))</f>
        <v>-595200179.33</v>
      </c>
      <c r="P575" s="117" t="s">
        <v>26</v>
      </c>
      <c r="Q575" s="115"/>
      <c r="R575" s="115"/>
      <c r="S575" s="124" t="str">
        <f>IF($B575="","",IF(ISNA(MATCH($B575,账户名,0)),"※这个账户不在【参数设置】的账户档案里",IF($A575="","※没填日期，这一笔不会进任何月份的报表",IF(OR($A575&lt;起始月份,$A575&gt;EOMONTH(起始月份,15)),"△不在本账期（"&amp;TEXT(起始月份,"yyyy-mm")&amp;" ~ "&amp;TEXT(EOMONTH(起始月份,15),"yyyy-mm")&amp;"）内，报表里看不到",IF(AND($H575&lt;&gt;"",$I575&lt;&gt;""),"※收入和支出不能同时填",IF(AND(N($H575)=0,N($I575)=0),IF(ISNUMBER(SEARCH("【待补】",$R575&amp;"")),"△源数据不全（源表缺金额），请补充","※收入和支出都没填"),IF($E575="","※没填收支类别，分类报表会漏掉这一笔",IF(ISNA(MATCH($E575,类别表,0)),"※收支类别不在【参数设置】的清单里",IF($K575="","△"&amp;$D575&amp;" 还没填汇率，去【月度汇率】补上就自动算了",IF(ISNUMBER(SEARCH("【待补】",$R575&amp;"")),"△源数据不全（源表缺摘要或用途），请补充",IF(AND($F575="内部转账",$Q575=""),"△内部转账建议在「往来单位」写上对方账户",IF($N575&lt;0,"△这一笔之后该账户余额成负数了，核一下",""))))))))))))</f>
        <v>△这一笔之后该账户余额成负数了，核一下</v>
      </c>
    </row>
    <row r="576" ht="33" spans="1:19">
      <c r="A576" s="114">
        <v>45945</v>
      </c>
      <c r="B576" s="115" t="s">
        <v>34</v>
      </c>
      <c r="C576" s="116" t="str">
        <f>IF($B576="","",IFERROR(INDEX(账户银行,MATCH($B576,账户名,0)),""))</f>
        <v>现金</v>
      </c>
      <c r="D576" s="116" t="str">
        <f>IF($B576="","",IFERROR(INDEX(账户币种,MATCH($B576,账户名,0)),""))</f>
        <v>UZS</v>
      </c>
      <c r="E576" s="117" t="s">
        <v>62</v>
      </c>
      <c r="F576" s="116" t="str">
        <f>IF($E576="","",IFERROR(INDEX(类别属性,MATCH($E576,类别表,0)),""))</f>
        <v>支出</v>
      </c>
      <c r="G576" s="118" t="s">
        <v>586</v>
      </c>
      <c r="H576" s="119"/>
      <c r="I576" s="119">
        <v>5356000</v>
      </c>
      <c r="J576" s="120"/>
      <c r="K576" s="125">
        <f>IF(OR($A576="",$B576=""),"",IF($J576&lt;&gt;"",$J576,IF($D576=本位币,1,IFERROR(LOOKUP(2,1/((汇率月份&lt;=$A576)*(INDEX(记账汇率区,0,MATCH($D576,汇率币种头,0))&lt;&gt;"")),INDEX(记账汇率区,0,MATCH($D576,汇率币种头,0))),""))))</f>
        <v>1</v>
      </c>
      <c r="L576" s="123">
        <f t="shared" si="16"/>
        <v>-5356000</v>
      </c>
      <c r="M576" s="123">
        <f t="shared" si="17"/>
        <v>-5356000</v>
      </c>
      <c r="N576" s="123">
        <f>IF($B576="","",ROUND(SUMIF(账户名,$B576,账户期初)+SUMIFS($L$6:L576,$B$6:B576,$B576),2))</f>
        <v>-600556179.33</v>
      </c>
      <c r="O576" s="123">
        <f>IF($B576="","",IFERROR(ROUND(INDEX(账户期初本位,MATCH($B576,账户名,0))+SUMIFS($M$6:M576,$B$6:B576,$B576),2),""))</f>
        <v>-600556179.33</v>
      </c>
      <c r="P576" s="117" t="s">
        <v>26</v>
      </c>
      <c r="Q576" s="115"/>
      <c r="R576" s="115"/>
      <c r="S576" s="124" t="str">
        <f>IF($B576="","",IF(ISNA(MATCH($B576,账户名,0)),"※这个账户不在【参数设置】的账户档案里",IF($A576="","※没填日期，这一笔不会进任何月份的报表",IF(OR($A576&lt;起始月份,$A576&gt;EOMONTH(起始月份,15)),"△不在本账期（"&amp;TEXT(起始月份,"yyyy-mm")&amp;" ~ "&amp;TEXT(EOMONTH(起始月份,15),"yyyy-mm")&amp;"）内，报表里看不到",IF(AND($H576&lt;&gt;"",$I576&lt;&gt;""),"※收入和支出不能同时填",IF(AND(N($H576)=0,N($I576)=0),IF(ISNUMBER(SEARCH("【待补】",$R576&amp;"")),"△源数据不全（源表缺金额），请补充","※收入和支出都没填"),IF($E576="","※没填收支类别，分类报表会漏掉这一笔",IF(ISNA(MATCH($E576,类别表,0)),"※收支类别不在【参数设置】的清单里",IF($K576="","△"&amp;$D576&amp;" 还没填汇率，去【月度汇率】补上就自动算了",IF(ISNUMBER(SEARCH("【待补】",$R576&amp;"")),"△源数据不全（源表缺摘要或用途），请补充",IF(AND($F576="内部转账",$Q576=""),"△内部转账建议在「往来单位」写上对方账户",IF($N576&lt;0,"△这一笔之后该账户余额成负数了，核一下",""))))))))))))</f>
        <v>△这一笔之后该账户余额成负数了，核一下</v>
      </c>
    </row>
    <row r="577" ht="16.5" spans="1:19">
      <c r="A577" s="114">
        <v>45946</v>
      </c>
      <c r="B577" s="115" t="s">
        <v>20</v>
      </c>
      <c r="C577" s="116" t="str">
        <f>IF($B577="","",IFERROR(INDEX(账户银行,MATCH($B577,账户名,0)),""))</f>
        <v>现金</v>
      </c>
      <c r="D577" s="116" t="str">
        <f>IF($B577="","",IFERROR(INDEX(账户币种,MATCH($B577,账户名,0)),""))</f>
        <v>CNY</v>
      </c>
      <c r="E577" s="117" t="s">
        <v>95</v>
      </c>
      <c r="F577" s="116" t="str">
        <f>IF($E577="","",IFERROR(INDEX(类别属性,MATCH($E577,类别表,0)),""))</f>
        <v>支出</v>
      </c>
      <c r="G577" s="118" t="s">
        <v>587</v>
      </c>
      <c r="H577" s="119"/>
      <c r="I577" s="119">
        <v>3920</v>
      </c>
      <c r="J577" s="120"/>
      <c r="K577" s="121">
        <f>IF(OR($A577="",$B577=""),"",IF($J577&lt;&gt;"",$J577,IF($D577=本位币,1,IFERROR(LOOKUP(2,1/((汇率月份&lt;=$A577)*(INDEX(记账汇率区,0,MATCH($D577,汇率币种头,0))&lt;&gt;"")),INDEX(记账汇率区,0,MATCH($D577,汇率币种头,0))),""))))</f>
        <v>1690</v>
      </c>
      <c r="L577" s="122">
        <f t="shared" si="16"/>
        <v>-3920</v>
      </c>
      <c r="M577" s="123">
        <f t="shared" si="17"/>
        <v>-6624800</v>
      </c>
      <c r="N577" s="122">
        <f>IF($B577="","",ROUND(SUMIF(账户名,$B577,账户期初)+SUMIFS($L$6:L577,$B$6:B577,$B577),2))</f>
        <v>941114</v>
      </c>
      <c r="O577" s="123">
        <f>IF($B577="","",IFERROR(ROUND(INDEX(账户期初本位,MATCH($B577,账户名,0))+SUMIFS($M$6:M577,$B$6:B577,$B577),2),""))</f>
        <v>1530534356</v>
      </c>
      <c r="P577" s="117" t="s">
        <v>97</v>
      </c>
      <c r="Q577" s="115"/>
      <c r="R577" s="115"/>
      <c r="S577" s="124" t="str">
        <f>IF($B577="","",IF(ISNA(MATCH($B577,账户名,0)),"※这个账户不在【参数设置】的账户档案里",IF($A577="","※没填日期，这一笔不会进任何月份的报表",IF(OR($A577&lt;起始月份,$A577&gt;EOMONTH(起始月份,15)),"△不在本账期（"&amp;TEXT(起始月份,"yyyy-mm")&amp;" ~ "&amp;TEXT(EOMONTH(起始月份,15),"yyyy-mm")&amp;"）内，报表里看不到",IF(AND($H577&lt;&gt;"",$I577&lt;&gt;""),"※收入和支出不能同时填",IF(AND(N($H577)=0,N($I577)=0),IF(ISNUMBER(SEARCH("【待补】",$R577&amp;"")),"△源数据不全（源表缺金额），请补充","※收入和支出都没填"),IF($E577="","※没填收支类别，分类报表会漏掉这一笔",IF(ISNA(MATCH($E577,类别表,0)),"※收支类别不在【参数设置】的清单里",IF($K577="","△"&amp;$D577&amp;" 还没填汇率，去【月度汇率】补上就自动算了",IF(ISNUMBER(SEARCH("【待补】",$R577&amp;"")),"△源数据不全（源表缺摘要或用途），请补充",IF(AND($F577="内部转账",$Q577=""),"△内部转账建议在「往来单位」写上对方账户",IF($N577&lt;0,"△这一笔之后该账户余额成负数了，核一下",""))))))))))))</f>
        <v/>
      </c>
    </row>
    <row r="578" ht="16.5" spans="1:19">
      <c r="A578" s="114">
        <v>45946</v>
      </c>
      <c r="B578" s="115" t="s">
        <v>34</v>
      </c>
      <c r="C578" s="116" t="str">
        <f>IF($B578="","",IFERROR(INDEX(账户银行,MATCH($B578,账户名,0)),""))</f>
        <v>现金</v>
      </c>
      <c r="D578" s="116" t="str">
        <f>IF($B578="","",IFERROR(INDEX(账户币种,MATCH($B578,账户名,0)),""))</f>
        <v>UZS</v>
      </c>
      <c r="E578" s="117" t="s">
        <v>38</v>
      </c>
      <c r="F578" s="116" t="str">
        <f>IF($E578="","",IFERROR(INDEX(类别属性,MATCH($E578,类别表,0)),""))</f>
        <v>支出</v>
      </c>
      <c r="G578" s="118" t="s">
        <v>449</v>
      </c>
      <c r="H578" s="119"/>
      <c r="I578" s="119">
        <v>50000</v>
      </c>
      <c r="J578" s="120"/>
      <c r="K578" s="125">
        <f>IF(OR($A578="",$B578=""),"",IF($J578&lt;&gt;"",$J578,IF($D578=本位币,1,IFERROR(LOOKUP(2,1/((汇率月份&lt;=$A578)*(INDEX(记账汇率区,0,MATCH($D578,汇率币种头,0))&lt;&gt;"")),INDEX(记账汇率区,0,MATCH($D578,汇率币种头,0))),""))))</f>
        <v>1</v>
      </c>
      <c r="L578" s="123">
        <f t="shared" si="16"/>
        <v>-50000</v>
      </c>
      <c r="M578" s="123">
        <f t="shared" si="17"/>
        <v>-50000</v>
      </c>
      <c r="N578" s="123">
        <f>IF($B578="","",ROUND(SUMIF(账户名,$B578,账户期初)+SUMIFS($L$6:L578,$B$6:B578,$B578),2))</f>
        <v>-600606179.33</v>
      </c>
      <c r="O578" s="123">
        <f>IF($B578="","",IFERROR(ROUND(INDEX(账户期初本位,MATCH($B578,账户名,0))+SUMIFS($M$6:M578,$B$6:B578,$B578),2),""))</f>
        <v>-600606179.33</v>
      </c>
      <c r="P578" s="117" t="s">
        <v>26</v>
      </c>
      <c r="Q578" s="115"/>
      <c r="R578" s="115"/>
      <c r="S578" s="124" t="str">
        <f>IF($B578="","",IF(ISNA(MATCH($B578,账户名,0)),"※这个账户不在【参数设置】的账户档案里",IF($A578="","※没填日期，这一笔不会进任何月份的报表",IF(OR($A578&lt;起始月份,$A578&gt;EOMONTH(起始月份,15)),"△不在本账期（"&amp;TEXT(起始月份,"yyyy-mm")&amp;" ~ "&amp;TEXT(EOMONTH(起始月份,15),"yyyy-mm")&amp;"）内，报表里看不到",IF(AND($H578&lt;&gt;"",$I578&lt;&gt;""),"※收入和支出不能同时填",IF(AND(N($H578)=0,N($I578)=0),IF(ISNUMBER(SEARCH("【待补】",$R578&amp;"")),"△源数据不全（源表缺金额），请补充","※收入和支出都没填"),IF($E578="","※没填收支类别，分类报表会漏掉这一笔",IF(ISNA(MATCH($E578,类别表,0)),"※收支类别不在【参数设置】的清单里",IF($K578="","△"&amp;$D578&amp;" 还没填汇率，去【月度汇率】补上就自动算了",IF(ISNUMBER(SEARCH("【待补】",$R578&amp;"")),"△源数据不全（源表缺摘要或用途），请补充",IF(AND($F578="内部转账",$Q578=""),"△内部转账建议在「往来单位」写上对方账户",IF($N578&lt;0,"△这一笔之后该账户余额成负数了，核一下",""))))))))))))</f>
        <v>△这一笔之后该账户余额成负数了，核一下</v>
      </c>
    </row>
    <row r="579" ht="33" spans="1:19">
      <c r="A579" s="114">
        <v>45946</v>
      </c>
      <c r="B579" s="115" t="s">
        <v>34</v>
      </c>
      <c r="C579" s="116" t="str">
        <f>IF($B579="","",IFERROR(INDEX(账户银行,MATCH($B579,账户名,0)),""))</f>
        <v>现金</v>
      </c>
      <c r="D579" s="116" t="str">
        <f>IF($B579="","",IFERROR(INDEX(账户币种,MATCH($B579,账户名,0)),""))</f>
        <v>UZS</v>
      </c>
      <c r="E579" s="117" t="s">
        <v>95</v>
      </c>
      <c r="F579" s="116" t="str">
        <f>IF($E579="","",IFERROR(INDEX(类别属性,MATCH($E579,类别表,0)),""))</f>
        <v>支出</v>
      </c>
      <c r="G579" s="118" t="s">
        <v>588</v>
      </c>
      <c r="H579" s="119"/>
      <c r="I579" s="119">
        <v>15250000</v>
      </c>
      <c r="J579" s="120"/>
      <c r="K579" s="125">
        <f>IF(OR($A579="",$B579=""),"",IF($J579&lt;&gt;"",$J579,IF($D579=本位币,1,IFERROR(LOOKUP(2,1/((汇率月份&lt;=$A579)*(INDEX(记账汇率区,0,MATCH($D579,汇率币种头,0))&lt;&gt;"")),INDEX(记账汇率区,0,MATCH($D579,汇率币种头,0))),""))))</f>
        <v>1</v>
      </c>
      <c r="L579" s="123">
        <f t="shared" si="16"/>
        <v>-15250000</v>
      </c>
      <c r="M579" s="123">
        <f t="shared" si="17"/>
        <v>-15250000</v>
      </c>
      <c r="N579" s="123">
        <f>IF($B579="","",ROUND(SUMIF(账户名,$B579,账户期初)+SUMIFS($L$6:L579,$B$6:B579,$B579),2))</f>
        <v>-615856179.33</v>
      </c>
      <c r="O579" s="123">
        <f>IF($B579="","",IFERROR(ROUND(INDEX(账户期初本位,MATCH($B579,账户名,0))+SUMIFS($M$6:M579,$B$6:B579,$B579),2),""))</f>
        <v>-615856179.33</v>
      </c>
      <c r="P579" s="117" t="s">
        <v>97</v>
      </c>
      <c r="Q579" s="115"/>
      <c r="R579" s="115"/>
      <c r="S579" s="124" t="str">
        <f>IF($B579="","",IF(ISNA(MATCH($B579,账户名,0)),"※这个账户不在【参数设置】的账户档案里",IF($A579="","※没填日期，这一笔不会进任何月份的报表",IF(OR($A579&lt;起始月份,$A579&gt;EOMONTH(起始月份,15)),"△不在本账期（"&amp;TEXT(起始月份,"yyyy-mm")&amp;" ~ "&amp;TEXT(EOMONTH(起始月份,15),"yyyy-mm")&amp;"）内，报表里看不到",IF(AND($H579&lt;&gt;"",$I579&lt;&gt;""),"※收入和支出不能同时填",IF(AND(N($H579)=0,N($I579)=0),IF(ISNUMBER(SEARCH("【待补】",$R579&amp;"")),"△源数据不全（源表缺金额），请补充","※收入和支出都没填"),IF($E579="","※没填收支类别，分类报表会漏掉这一笔",IF(ISNA(MATCH($E579,类别表,0)),"※收支类别不在【参数设置】的清单里",IF($K579="","△"&amp;$D579&amp;" 还没填汇率，去【月度汇率】补上就自动算了",IF(ISNUMBER(SEARCH("【待补】",$R579&amp;"")),"△源数据不全（源表缺摘要或用途），请补充",IF(AND($F579="内部转账",$Q579=""),"△内部转账建议在「往来单位」写上对方账户",IF($N579&lt;0,"△这一笔之后该账户余额成负数了，核一下",""))))))))))))</f>
        <v>△这一笔之后该账户余额成负数了，核一下</v>
      </c>
    </row>
    <row r="580" ht="82.5" spans="1:19">
      <c r="A580" s="114">
        <v>45947</v>
      </c>
      <c r="B580" s="115" t="s">
        <v>72</v>
      </c>
      <c r="C580" s="116" t="str">
        <f>IF($B580="","",IFERROR(INDEX(账户银行,MATCH($B580,账户名,0)),""))</f>
        <v>NBU银行</v>
      </c>
      <c r="D580" s="116" t="str">
        <f>IF($B580="","",IFERROR(INDEX(账户币种,MATCH($B580,账户名,0)),""))</f>
        <v>UZS</v>
      </c>
      <c r="E580" s="117" t="s">
        <v>60</v>
      </c>
      <c r="F580" s="116" t="str">
        <f>IF($E580="","",IFERROR(INDEX(类别属性,MATCH($E580,类别表,0)),""))</f>
        <v>支出</v>
      </c>
      <c r="G580" s="118" t="s">
        <v>589</v>
      </c>
      <c r="H580" s="119"/>
      <c r="I580" s="119">
        <v>65000</v>
      </c>
      <c r="J580" s="120"/>
      <c r="K580" s="125">
        <f>IF(OR($A580="",$B580=""),"",IF($J580&lt;&gt;"",$J580,IF($D580=本位币,1,IFERROR(LOOKUP(2,1/((汇率月份&lt;=$A580)*(INDEX(记账汇率区,0,MATCH($D580,汇率币种头,0))&lt;&gt;"")),INDEX(记账汇率区,0,MATCH($D580,汇率币种头,0))),""))))</f>
        <v>1</v>
      </c>
      <c r="L580" s="123">
        <f t="shared" si="16"/>
        <v>-65000</v>
      </c>
      <c r="M580" s="123">
        <f t="shared" si="17"/>
        <v>-65000</v>
      </c>
      <c r="N580" s="123">
        <f>IF($B580="","",ROUND(SUMIF(账户名,$B580,账户期初)+SUMIFS($L$6:L580,$B$6:B580,$B580),2))</f>
        <v>117929795.67</v>
      </c>
      <c r="O580" s="123">
        <f>IF($B580="","",IFERROR(ROUND(INDEX(账户期初本位,MATCH($B580,账户名,0))+SUMIFS($M$6:M580,$B$6:B580,$B580),2),""))</f>
        <v>117929795.67</v>
      </c>
      <c r="P580" s="117" t="s">
        <v>43</v>
      </c>
      <c r="Q580" s="115"/>
      <c r="R580" s="115"/>
      <c r="S580" s="124" t="str">
        <f>IF($B580="","",IF(ISNA(MATCH($B580,账户名,0)),"※这个账户不在【参数设置】的账户档案里",IF($A580="","※没填日期，这一笔不会进任何月份的报表",IF(OR($A580&lt;起始月份,$A580&gt;EOMONTH(起始月份,15)),"△不在本账期（"&amp;TEXT(起始月份,"yyyy-mm")&amp;" ~ "&amp;TEXT(EOMONTH(起始月份,15),"yyyy-mm")&amp;"）内，报表里看不到",IF(AND($H580&lt;&gt;"",$I580&lt;&gt;""),"※收入和支出不能同时填",IF(AND(N($H580)=0,N($I580)=0),IF(ISNUMBER(SEARCH("【待补】",$R580&amp;"")),"△源数据不全（源表缺金额），请补充","※收入和支出都没填"),IF($E580="","※没填收支类别，分类报表会漏掉这一笔",IF(ISNA(MATCH($E580,类别表,0)),"※收支类别不在【参数设置】的清单里",IF($K580="","△"&amp;$D580&amp;" 还没填汇率，去【月度汇率】补上就自动算了",IF(ISNUMBER(SEARCH("【待补】",$R580&amp;"")),"△源数据不全（源表缺摘要或用途），请补充",IF(AND($F580="内部转账",$Q580=""),"△内部转账建议在「往来单位」写上对方账户",IF($N580&lt;0,"△这一笔之后该账户余额成负数了，核一下",""))))))))))))</f>
        <v/>
      </c>
    </row>
    <row r="581" ht="82.5" spans="1:19">
      <c r="A581" s="114">
        <v>45947</v>
      </c>
      <c r="B581" s="115" t="s">
        <v>72</v>
      </c>
      <c r="C581" s="116" t="str">
        <f>IF($B581="","",IFERROR(INDEX(账户银行,MATCH($B581,账户名,0)),""))</f>
        <v>NBU银行</v>
      </c>
      <c r="D581" s="116" t="str">
        <f>IF($B581="","",IFERROR(INDEX(账户币种,MATCH($B581,账户名,0)),""))</f>
        <v>UZS</v>
      </c>
      <c r="E581" s="117" t="s">
        <v>60</v>
      </c>
      <c r="F581" s="116" t="str">
        <f>IF($E581="","",IFERROR(INDEX(类别属性,MATCH($E581,类别表,0)),""))</f>
        <v>支出</v>
      </c>
      <c r="G581" s="118" t="s">
        <v>590</v>
      </c>
      <c r="H581" s="119"/>
      <c r="I581" s="119">
        <v>300</v>
      </c>
      <c r="J581" s="120"/>
      <c r="K581" s="125">
        <f>IF(OR($A581="",$B581=""),"",IF($J581&lt;&gt;"",$J581,IF($D581=本位币,1,IFERROR(LOOKUP(2,1/((汇率月份&lt;=$A581)*(INDEX(记账汇率区,0,MATCH($D581,汇率币种头,0))&lt;&gt;"")),INDEX(记账汇率区,0,MATCH($D581,汇率币种头,0))),""))))</f>
        <v>1</v>
      </c>
      <c r="L581" s="123">
        <f t="shared" si="16"/>
        <v>-300</v>
      </c>
      <c r="M581" s="123">
        <f t="shared" si="17"/>
        <v>-300</v>
      </c>
      <c r="N581" s="123">
        <f>IF($B581="","",ROUND(SUMIF(账户名,$B581,账户期初)+SUMIFS($L$6:L581,$B$6:B581,$B581),2))</f>
        <v>117929495.67</v>
      </c>
      <c r="O581" s="123">
        <f>IF($B581="","",IFERROR(ROUND(INDEX(账户期初本位,MATCH($B581,账户名,0))+SUMIFS($M$6:M581,$B$6:B581,$B581),2),""))</f>
        <v>117929495.67</v>
      </c>
      <c r="P581" s="117" t="s">
        <v>43</v>
      </c>
      <c r="Q581" s="115"/>
      <c r="R581" s="115"/>
      <c r="S581" s="124" t="str">
        <f>IF($B581="","",IF(ISNA(MATCH($B581,账户名,0)),"※这个账户不在【参数设置】的账户档案里",IF($A581="","※没填日期，这一笔不会进任何月份的报表",IF(OR($A581&lt;起始月份,$A581&gt;EOMONTH(起始月份,15)),"△不在本账期（"&amp;TEXT(起始月份,"yyyy-mm")&amp;" ~ "&amp;TEXT(EOMONTH(起始月份,15),"yyyy-mm")&amp;"）内，报表里看不到",IF(AND($H581&lt;&gt;"",$I581&lt;&gt;""),"※收入和支出不能同时填",IF(AND(N($H581)=0,N($I581)=0),IF(ISNUMBER(SEARCH("【待补】",$R581&amp;"")),"△源数据不全（源表缺金额），请补充","※收入和支出都没填"),IF($E581="","※没填收支类别，分类报表会漏掉这一笔",IF(ISNA(MATCH($E581,类别表,0)),"※收支类别不在【参数设置】的清单里",IF($K581="","△"&amp;$D581&amp;" 还没填汇率，去【月度汇率】补上就自动算了",IF(ISNUMBER(SEARCH("【待补】",$R581&amp;"")),"△源数据不全（源表缺摘要或用途），请补充",IF(AND($F581="内部转账",$Q581=""),"△内部转账建议在「往来单位」写上对方账户",IF($N581&lt;0,"△这一笔之后该账户余额成负数了，核一下",""))))))))))))</f>
        <v/>
      </c>
    </row>
    <row r="582" ht="82.5" spans="1:19">
      <c r="A582" s="114">
        <v>45947</v>
      </c>
      <c r="B582" s="115" t="s">
        <v>72</v>
      </c>
      <c r="C582" s="116" t="str">
        <f>IF($B582="","",IFERROR(INDEX(账户银行,MATCH($B582,账户名,0)),""))</f>
        <v>NBU银行</v>
      </c>
      <c r="D582" s="116" t="str">
        <f>IF($B582="","",IFERROR(INDEX(账户币种,MATCH($B582,账户名,0)),""))</f>
        <v>UZS</v>
      </c>
      <c r="E582" s="117" t="s">
        <v>60</v>
      </c>
      <c r="F582" s="116" t="str">
        <f>IF($E582="","",IFERROR(INDEX(类别属性,MATCH($E582,类别表,0)),""))</f>
        <v>支出</v>
      </c>
      <c r="G582" s="118" t="s">
        <v>591</v>
      </c>
      <c r="H582" s="119"/>
      <c r="I582" s="119">
        <v>618</v>
      </c>
      <c r="J582" s="120"/>
      <c r="K582" s="125">
        <f>IF(OR($A582="",$B582=""),"",IF($J582&lt;&gt;"",$J582,IF($D582=本位币,1,IFERROR(LOOKUP(2,1/((汇率月份&lt;=$A582)*(INDEX(记账汇率区,0,MATCH($D582,汇率币种头,0))&lt;&gt;"")),INDEX(记账汇率区,0,MATCH($D582,汇率币种头,0))),""))))</f>
        <v>1</v>
      </c>
      <c r="L582" s="123">
        <f t="shared" ref="L582:L645" si="18">IF(AND($H582="",$I582=""),"",ROUND(N($H582)-N($I582),2))</f>
        <v>-618</v>
      </c>
      <c r="M582" s="123">
        <f t="shared" ref="M582:M645" si="19">IF(OR($L582="",$K582=""),"",ROUND($L582*$K582,2))</f>
        <v>-618</v>
      </c>
      <c r="N582" s="123">
        <f>IF($B582="","",ROUND(SUMIF(账户名,$B582,账户期初)+SUMIFS($L$6:L582,$B$6:B582,$B582),2))</f>
        <v>117928877.67</v>
      </c>
      <c r="O582" s="123">
        <f>IF($B582="","",IFERROR(ROUND(INDEX(账户期初本位,MATCH($B582,账户名,0))+SUMIFS($M$6:M582,$B$6:B582,$B582),2),""))</f>
        <v>117928877.67</v>
      </c>
      <c r="P582" s="117" t="s">
        <v>43</v>
      </c>
      <c r="Q582" s="115"/>
      <c r="R582" s="115"/>
      <c r="S582" s="124" t="str">
        <f>IF($B582="","",IF(ISNA(MATCH($B582,账户名,0)),"※这个账户不在【参数设置】的账户档案里",IF($A582="","※没填日期，这一笔不会进任何月份的报表",IF(OR($A582&lt;起始月份,$A582&gt;EOMONTH(起始月份,15)),"△不在本账期（"&amp;TEXT(起始月份,"yyyy-mm")&amp;" ~ "&amp;TEXT(EOMONTH(起始月份,15),"yyyy-mm")&amp;"）内，报表里看不到",IF(AND($H582&lt;&gt;"",$I582&lt;&gt;""),"※收入和支出不能同时填",IF(AND(N($H582)=0,N($I582)=0),IF(ISNUMBER(SEARCH("【待补】",$R582&amp;"")),"△源数据不全（源表缺金额），请补充","※收入和支出都没填"),IF($E582="","※没填收支类别，分类报表会漏掉这一笔",IF(ISNA(MATCH($E582,类别表,0)),"※收支类别不在【参数设置】的清单里",IF($K582="","△"&amp;$D582&amp;" 还没填汇率，去【月度汇率】补上就自动算了",IF(ISNUMBER(SEARCH("【待补】",$R582&amp;"")),"△源数据不全（源表缺摘要或用途），请补充",IF(AND($F582="内部转账",$Q582=""),"△内部转账建议在「往来单位」写上对方账户",IF($N582&lt;0,"△这一笔之后该账户余额成负数了，核一下",""))))))))))))</f>
        <v/>
      </c>
    </row>
    <row r="583" ht="66" spans="1:19">
      <c r="A583" s="114">
        <v>45947</v>
      </c>
      <c r="B583" s="115" t="s">
        <v>72</v>
      </c>
      <c r="C583" s="116" t="str">
        <f>IF($B583="","",IFERROR(INDEX(账户银行,MATCH($B583,账户名,0)),""))</f>
        <v>NBU银行</v>
      </c>
      <c r="D583" s="116" t="str">
        <f>IF($B583="","",IFERROR(INDEX(账户币种,MATCH($B583,账户名,0)),""))</f>
        <v>UZS</v>
      </c>
      <c r="E583" s="117" t="s">
        <v>21</v>
      </c>
      <c r="F583" s="116" t="str">
        <f>IF($E583="","",IFERROR(INDEX(类别属性,MATCH($E583,类别表,0)),""))</f>
        <v>支出</v>
      </c>
      <c r="G583" s="118" t="s">
        <v>592</v>
      </c>
      <c r="H583" s="119"/>
      <c r="I583" s="119">
        <v>13000000</v>
      </c>
      <c r="J583" s="120"/>
      <c r="K583" s="125">
        <f>IF(OR($A583="",$B583=""),"",IF($J583&lt;&gt;"",$J583,IF($D583=本位币,1,IFERROR(LOOKUP(2,1/((汇率月份&lt;=$A583)*(INDEX(记账汇率区,0,MATCH($D583,汇率币种头,0))&lt;&gt;"")),INDEX(记账汇率区,0,MATCH($D583,汇率币种头,0))),""))))</f>
        <v>1</v>
      </c>
      <c r="L583" s="123">
        <f t="shared" si="18"/>
        <v>-13000000</v>
      </c>
      <c r="M583" s="123">
        <f t="shared" si="19"/>
        <v>-13000000</v>
      </c>
      <c r="N583" s="123">
        <f>IF($B583="","",ROUND(SUMIF(账户名,$B583,账户期初)+SUMIFS($L$6:L583,$B$6:B583,$B583),2))</f>
        <v>104928877.67</v>
      </c>
      <c r="O583" s="123">
        <f>IF($B583="","",IFERROR(ROUND(INDEX(账户期初本位,MATCH($B583,账户名,0))+SUMIFS($M$6:M583,$B$6:B583,$B583),2),""))</f>
        <v>104928877.67</v>
      </c>
      <c r="P583" s="117" t="s">
        <v>23</v>
      </c>
      <c r="Q583" s="115"/>
      <c r="R583" s="115"/>
      <c r="S583" s="124" t="str">
        <f>IF($B583="","",IF(ISNA(MATCH($B583,账户名,0)),"※这个账户不在【参数设置】的账户档案里",IF($A583="","※没填日期，这一笔不会进任何月份的报表",IF(OR($A583&lt;起始月份,$A583&gt;EOMONTH(起始月份,15)),"△不在本账期（"&amp;TEXT(起始月份,"yyyy-mm")&amp;" ~ "&amp;TEXT(EOMONTH(起始月份,15),"yyyy-mm")&amp;"）内，报表里看不到",IF(AND($H583&lt;&gt;"",$I583&lt;&gt;""),"※收入和支出不能同时填",IF(AND(N($H583)=0,N($I583)=0),IF(ISNUMBER(SEARCH("【待补】",$R583&amp;"")),"△源数据不全（源表缺金额），请补充","※收入和支出都没填"),IF($E583="","※没填收支类别，分类报表会漏掉这一笔",IF(ISNA(MATCH($E583,类别表,0)),"※收支类别不在【参数设置】的清单里",IF($K583="","△"&amp;$D583&amp;" 还没填汇率，去【月度汇率】补上就自动算了",IF(ISNUMBER(SEARCH("【待补】",$R583&amp;"")),"△源数据不全（源表缺摘要或用途），请补充",IF(AND($F583="内部转账",$Q583=""),"△内部转账建议在「往来单位」写上对方账户",IF($N583&lt;0,"△这一笔之后该账户余额成负数了，核一下",""))))))))))))</f>
        <v/>
      </c>
    </row>
    <row r="584" ht="82.5" spans="1:19">
      <c r="A584" s="114">
        <v>45947</v>
      </c>
      <c r="B584" s="115" t="s">
        <v>72</v>
      </c>
      <c r="C584" s="116" t="str">
        <f>IF($B584="","",IFERROR(INDEX(账户银行,MATCH($B584,账户名,0)),""))</f>
        <v>NBU银行</v>
      </c>
      <c r="D584" s="116" t="str">
        <f>IF($B584="","",IFERROR(INDEX(账户币种,MATCH($B584,账户名,0)),""))</f>
        <v>UZS</v>
      </c>
      <c r="E584" s="117" t="s">
        <v>60</v>
      </c>
      <c r="F584" s="116" t="str">
        <f>IF($E584="","",IFERROR(INDEX(类别属性,MATCH($E584,类别表,0)),""))</f>
        <v>支出</v>
      </c>
      <c r="G584" s="118" t="s">
        <v>593</v>
      </c>
      <c r="H584" s="119"/>
      <c r="I584" s="119">
        <v>618000</v>
      </c>
      <c r="J584" s="120"/>
      <c r="K584" s="125">
        <f>IF(OR($A584="",$B584=""),"",IF($J584&lt;&gt;"",$J584,IF($D584=本位币,1,IFERROR(LOOKUP(2,1/((汇率月份&lt;=$A584)*(INDEX(记账汇率区,0,MATCH($D584,汇率币种头,0))&lt;&gt;"")),INDEX(记账汇率区,0,MATCH($D584,汇率币种头,0))),""))))</f>
        <v>1</v>
      </c>
      <c r="L584" s="123">
        <f t="shared" si="18"/>
        <v>-618000</v>
      </c>
      <c r="M584" s="123">
        <f t="shared" si="19"/>
        <v>-618000</v>
      </c>
      <c r="N584" s="123">
        <f>IF($B584="","",ROUND(SUMIF(账户名,$B584,账户期初)+SUMIFS($L$6:L584,$B$6:B584,$B584),2))</f>
        <v>104310877.67</v>
      </c>
      <c r="O584" s="123">
        <f>IF($B584="","",IFERROR(ROUND(INDEX(账户期初本位,MATCH($B584,账户名,0))+SUMIFS($M$6:M584,$B$6:B584,$B584),2),""))</f>
        <v>104310877.67</v>
      </c>
      <c r="P584" s="117" t="s">
        <v>43</v>
      </c>
      <c r="Q584" s="115"/>
      <c r="R584" s="115"/>
      <c r="S584" s="124" t="str">
        <f>IF($B584="","",IF(ISNA(MATCH($B584,账户名,0)),"※这个账户不在【参数设置】的账户档案里",IF($A584="","※没填日期，这一笔不会进任何月份的报表",IF(OR($A584&lt;起始月份,$A584&gt;EOMONTH(起始月份,15)),"△不在本账期（"&amp;TEXT(起始月份,"yyyy-mm")&amp;" ~ "&amp;TEXT(EOMONTH(起始月份,15),"yyyy-mm")&amp;"）内，报表里看不到",IF(AND($H584&lt;&gt;"",$I584&lt;&gt;""),"※收入和支出不能同时填",IF(AND(N($H584)=0,N($I584)=0),IF(ISNUMBER(SEARCH("【待补】",$R584&amp;"")),"△源数据不全（源表缺金额），请补充","※收入和支出都没填"),IF($E584="","※没填收支类别，分类报表会漏掉这一笔",IF(ISNA(MATCH($E584,类别表,0)),"※收支类别不在【参数设置】的清单里",IF($K584="","△"&amp;$D584&amp;" 还没填汇率，去【月度汇率】补上就自动算了",IF(ISNUMBER(SEARCH("【待补】",$R584&amp;"")),"△源数据不全（源表缺摘要或用途），请补充",IF(AND($F584="内部转账",$Q584=""),"△内部转账建议在「往来单位」写上对方账户",IF($N584&lt;0,"△这一笔之后该账户余额成负数了，核一下",""))))))))))))</f>
        <v/>
      </c>
    </row>
    <row r="585" ht="33" spans="1:19">
      <c r="A585" s="114">
        <v>45948</v>
      </c>
      <c r="B585" s="115" t="s">
        <v>20</v>
      </c>
      <c r="C585" s="116" t="str">
        <f>IF($B585="","",IFERROR(INDEX(账户银行,MATCH($B585,账户名,0)),""))</f>
        <v>现金</v>
      </c>
      <c r="D585" s="116" t="str">
        <f>IF($B585="","",IFERROR(INDEX(账户币种,MATCH($B585,账户名,0)),""))</f>
        <v>CNY</v>
      </c>
      <c r="E585" s="117" t="s">
        <v>41</v>
      </c>
      <c r="F585" s="116" t="str">
        <f>IF($E585="","",IFERROR(INDEX(类别属性,MATCH($E585,类别表,0)),""))</f>
        <v>内部转账</v>
      </c>
      <c r="G585" s="118" t="s">
        <v>594</v>
      </c>
      <c r="H585" s="119"/>
      <c r="I585" s="119">
        <v>357000</v>
      </c>
      <c r="J585" s="120"/>
      <c r="K585" s="121">
        <f>IF(OR($A585="",$B585=""),"",IF($J585&lt;&gt;"",$J585,IF($D585=本位币,1,IFERROR(LOOKUP(2,1/((汇率月份&lt;=$A585)*(INDEX(记账汇率区,0,MATCH($D585,汇率币种头,0))&lt;&gt;"")),INDEX(记账汇率区,0,MATCH($D585,汇率币种头,0))),""))))</f>
        <v>1690</v>
      </c>
      <c r="L585" s="122">
        <f t="shared" si="18"/>
        <v>-357000</v>
      </c>
      <c r="M585" s="123">
        <f t="shared" si="19"/>
        <v>-603330000</v>
      </c>
      <c r="N585" s="122">
        <f>IF($B585="","",ROUND(SUMIF(账户名,$B585,账户期初)+SUMIFS($L$6:L585,$B$6:B585,$B585),2))</f>
        <v>584114</v>
      </c>
      <c r="O585" s="123">
        <f>IF($B585="","",IFERROR(ROUND(INDEX(账户期初本位,MATCH($B585,账户名,0))+SUMIFS($M$6:M585,$B$6:B585,$B585),2),""))</f>
        <v>927204356</v>
      </c>
      <c r="P585" s="117" t="s">
        <v>43</v>
      </c>
      <c r="Q585" s="115"/>
      <c r="R585" s="115"/>
      <c r="S585" s="124" t="str">
        <f>IF($B585="","",IF(ISNA(MATCH($B585,账户名,0)),"※这个账户不在【参数设置】的账户档案里",IF($A585="","※没填日期，这一笔不会进任何月份的报表",IF(OR($A585&lt;起始月份,$A585&gt;EOMONTH(起始月份,15)),"△不在本账期（"&amp;TEXT(起始月份,"yyyy-mm")&amp;" ~ "&amp;TEXT(EOMONTH(起始月份,15),"yyyy-mm")&amp;"）内，报表里看不到",IF(AND($H585&lt;&gt;"",$I585&lt;&gt;""),"※收入和支出不能同时填",IF(AND(N($H585)=0,N($I585)=0),IF(ISNUMBER(SEARCH("【待补】",$R585&amp;"")),"△源数据不全（源表缺金额），请补充","※收入和支出都没填"),IF($E585="","※没填收支类别，分类报表会漏掉这一笔",IF(ISNA(MATCH($E585,类别表,0)),"※收支类别不在【参数设置】的清单里",IF($K585="","△"&amp;$D585&amp;" 还没填汇率，去【月度汇率】补上就自动算了",IF(ISNUMBER(SEARCH("【待补】",$R585&amp;"")),"△源数据不全（源表缺摘要或用途），请补充",IF(AND($F585="内部转账",$Q585=""),"△内部转账建议在「往来单位」写上对方账户",IF($N585&lt;0,"△这一笔之后该账户余额成负数了，核一下",""))))))))))))</f>
        <v>△内部转账建议在「往来单位」写上对方账户</v>
      </c>
    </row>
    <row r="586" ht="33" spans="1:19">
      <c r="A586" s="114">
        <v>45948</v>
      </c>
      <c r="B586" s="115" t="s">
        <v>30</v>
      </c>
      <c r="C586" s="116" t="str">
        <f>IF($B586="","",IFERROR(INDEX(账户银行,MATCH($B586,账户名,0)),""))</f>
        <v>现金</v>
      </c>
      <c r="D586" s="116" t="str">
        <f>IF($B586="","",IFERROR(INDEX(账户币种,MATCH($B586,账户名,0)),""))</f>
        <v>USD</v>
      </c>
      <c r="E586" s="117" t="s">
        <v>41</v>
      </c>
      <c r="F586" s="116" t="str">
        <f>IF($E586="","",IFERROR(INDEX(类别属性,MATCH($E586,类别表,0)),""))</f>
        <v>内部转账</v>
      </c>
      <c r="G586" s="118" t="s">
        <v>594</v>
      </c>
      <c r="H586" s="119">
        <v>50000</v>
      </c>
      <c r="I586" s="119"/>
      <c r="J586" s="120"/>
      <c r="K586" s="125">
        <f>IF(OR($A586="",$B586=""),"",IF($J586&lt;&gt;"",$J586,IF($D586=本位币,1,IFERROR(LOOKUP(2,1/((汇率月份&lt;=$A586)*(INDEX(记账汇率区,0,MATCH($D586,汇率币种头,0))&lt;&gt;"")),INDEX(记账汇率区,0,MATCH($D586,汇率币种头,0))),""))))</f>
        <v>12060</v>
      </c>
      <c r="L586" s="123">
        <f t="shared" si="18"/>
        <v>50000</v>
      </c>
      <c r="M586" s="123">
        <f t="shared" si="19"/>
        <v>603000000</v>
      </c>
      <c r="N586" s="123">
        <f>IF($B586="","",ROUND(SUMIF(账户名,$B586,账户期初)+SUMIFS($L$6:L586,$B$6:B586,$B586),2))</f>
        <v>108580</v>
      </c>
      <c r="O586" s="123">
        <f>IF($B586="","",IFERROR(ROUND(INDEX(账户期初本位,MATCH($B586,账户名,0))+SUMIFS($M$6:M586,$B$6:B586,$B586),2),""))</f>
        <v>1316892375</v>
      </c>
      <c r="P586" s="117" t="s">
        <v>43</v>
      </c>
      <c r="Q586" s="115"/>
      <c r="R586" s="115"/>
      <c r="S586" s="124" t="str">
        <f>IF($B586="","",IF(ISNA(MATCH($B586,账户名,0)),"※这个账户不在【参数设置】的账户档案里",IF($A586="","※没填日期，这一笔不会进任何月份的报表",IF(OR($A586&lt;起始月份,$A586&gt;EOMONTH(起始月份,15)),"△不在本账期（"&amp;TEXT(起始月份,"yyyy-mm")&amp;" ~ "&amp;TEXT(EOMONTH(起始月份,15),"yyyy-mm")&amp;"）内，报表里看不到",IF(AND($H586&lt;&gt;"",$I586&lt;&gt;""),"※收入和支出不能同时填",IF(AND(N($H586)=0,N($I586)=0),IF(ISNUMBER(SEARCH("【待补】",$R586&amp;"")),"△源数据不全（源表缺金额），请补充","※收入和支出都没填"),IF($E586="","※没填收支类别，分类报表会漏掉这一笔",IF(ISNA(MATCH($E586,类别表,0)),"※收支类别不在【参数设置】的清单里",IF($K586="","△"&amp;$D586&amp;" 还没填汇率，去【月度汇率】补上就自动算了",IF(ISNUMBER(SEARCH("【待补】",$R586&amp;"")),"△源数据不全（源表缺摘要或用途），请补充",IF(AND($F586="内部转账",$Q586=""),"△内部转账建议在「往来单位」写上对方账户",IF($N586&lt;0,"△这一笔之后该账户余额成负数了，核一下",""))))))))))))</f>
        <v>△内部转账建议在「往来单位」写上对方账户</v>
      </c>
    </row>
    <row r="587" ht="16.5" spans="1:19">
      <c r="A587" s="114">
        <v>45948</v>
      </c>
      <c r="B587" s="115" t="s">
        <v>34</v>
      </c>
      <c r="C587" s="116" t="str">
        <f>IF($B587="","",IFERROR(INDEX(账户银行,MATCH($B587,账户名,0)),""))</f>
        <v>现金</v>
      </c>
      <c r="D587" s="116" t="str">
        <f>IF($B587="","",IFERROR(INDEX(账户币种,MATCH($B587,账户名,0)),""))</f>
        <v>UZS</v>
      </c>
      <c r="E587" s="117" t="s">
        <v>46</v>
      </c>
      <c r="F587" s="116" t="str">
        <f>IF($E587="","",IFERROR(INDEX(类别属性,MATCH($E587,类别表,0)),""))</f>
        <v>支出</v>
      </c>
      <c r="G587" s="118" t="s">
        <v>595</v>
      </c>
      <c r="H587" s="119"/>
      <c r="I587" s="119">
        <v>5900000</v>
      </c>
      <c r="J587" s="120"/>
      <c r="K587" s="125">
        <f>IF(OR($A587="",$B587=""),"",IF($J587&lt;&gt;"",$J587,IF($D587=本位币,1,IFERROR(LOOKUP(2,1/((汇率月份&lt;=$A587)*(INDEX(记账汇率区,0,MATCH($D587,汇率币种头,0))&lt;&gt;"")),INDEX(记账汇率区,0,MATCH($D587,汇率币种头,0))),""))))</f>
        <v>1</v>
      </c>
      <c r="L587" s="123">
        <f t="shared" si="18"/>
        <v>-5900000</v>
      </c>
      <c r="M587" s="123">
        <f t="shared" si="19"/>
        <v>-5900000</v>
      </c>
      <c r="N587" s="123">
        <f>IF($B587="","",ROUND(SUMIF(账户名,$B587,账户期初)+SUMIFS($L$6:L587,$B$6:B587,$B587),2))</f>
        <v>-621756179.33</v>
      </c>
      <c r="O587" s="123">
        <f>IF($B587="","",IFERROR(ROUND(INDEX(账户期初本位,MATCH($B587,账户名,0))+SUMIFS($M$6:M587,$B$6:B587,$B587),2),""))</f>
        <v>-621756179.33</v>
      </c>
      <c r="P587" s="117" t="s">
        <v>48</v>
      </c>
      <c r="Q587" s="115"/>
      <c r="R587" s="115"/>
      <c r="S587" s="124" t="str">
        <f>IF($B587="","",IF(ISNA(MATCH($B587,账户名,0)),"※这个账户不在【参数设置】的账户档案里",IF($A587="","※没填日期，这一笔不会进任何月份的报表",IF(OR($A587&lt;起始月份,$A587&gt;EOMONTH(起始月份,15)),"△不在本账期（"&amp;TEXT(起始月份,"yyyy-mm")&amp;" ~ "&amp;TEXT(EOMONTH(起始月份,15),"yyyy-mm")&amp;"）内，报表里看不到",IF(AND($H587&lt;&gt;"",$I587&lt;&gt;""),"※收入和支出不能同时填",IF(AND(N($H587)=0,N($I587)=0),IF(ISNUMBER(SEARCH("【待补】",$R587&amp;"")),"△源数据不全（源表缺金额），请补充","※收入和支出都没填"),IF($E587="","※没填收支类别，分类报表会漏掉这一笔",IF(ISNA(MATCH($E587,类别表,0)),"※收支类别不在【参数设置】的清单里",IF($K587="","△"&amp;$D587&amp;" 还没填汇率，去【月度汇率】补上就自动算了",IF(ISNUMBER(SEARCH("【待补】",$R587&amp;"")),"△源数据不全（源表缺摘要或用途），请补充",IF(AND($F587="内部转账",$Q587=""),"△内部转账建议在「往来单位」写上对方账户",IF($N587&lt;0,"△这一笔之后该账户余额成负数了，核一下",""))))))))))))</f>
        <v>△这一笔之后该账户余额成负数了，核一下</v>
      </c>
    </row>
    <row r="588" ht="33" spans="1:19">
      <c r="A588" s="114">
        <v>45948</v>
      </c>
      <c r="B588" s="115" t="s">
        <v>34</v>
      </c>
      <c r="C588" s="116" t="str">
        <f>IF($B588="","",IFERROR(INDEX(账户银行,MATCH($B588,账户名,0)),""))</f>
        <v>现金</v>
      </c>
      <c r="D588" s="116" t="str">
        <f>IF($B588="","",IFERROR(INDEX(账户币种,MATCH($B588,账户名,0)),""))</f>
        <v>UZS</v>
      </c>
      <c r="E588" s="117" t="s">
        <v>44</v>
      </c>
      <c r="F588" s="116" t="str">
        <f>IF($E588="","",IFERROR(INDEX(类别属性,MATCH($E588,类别表,0)),""))</f>
        <v>支出</v>
      </c>
      <c r="G588" s="118" t="s">
        <v>596</v>
      </c>
      <c r="H588" s="119"/>
      <c r="I588" s="119">
        <v>170000</v>
      </c>
      <c r="J588" s="120"/>
      <c r="K588" s="125">
        <f>IF(OR($A588="",$B588=""),"",IF($J588&lt;&gt;"",$J588,IF($D588=本位币,1,IFERROR(LOOKUP(2,1/((汇率月份&lt;=$A588)*(INDEX(记账汇率区,0,MATCH($D588,汇率币种头,0))&lt;&gt;"")),INDEX(记账汇率区,0,MATCH($D588,汇率币种头,0))),""))))</f>
        <v>1</v>
      </c>
      <c r="L588" s="123">
        <f t="shared" si="18"/>
        <v>-170000</v>
      </c>
      <c r="M588" s="123">
        <f t="shared" si="19"/>
        <v>-170000</v>
      </c>
      <c r="N588" s="123">
        <f>IF($B588="","",ROUND(SUMIF(账户名,$B588,账户期初)+SUMIFS($L$6:L588,$B$6:B588,$B588),2))</f>
        <v>-621926179.33</v>
      </c>
      <c r="O588" s="123">
        <f>IF($B588="","",IFERROR(ROUND(INDEX(账户期初本位,MATCH($B588,账户名,0))+SUMIFS($M$6:M588,$B$6:B588,$B588),2),""))</f>
        <v>-621926179.33</v>
      </c>
      <c r="P588" s="117" t="s">
        <v>26</v>
      </c>
      <c r="Q588" s="115"/>
      <c r="R588" s="115"/>
      <c r="S588" s="124" t="str">
        <f>IF($B588="","",IF(ISNA(MATCH($B588,账户名,0)),"※这个账户不在【参数设置】的账户档案里",IF($A588="","※没填日期，这一笔不会进任何月份的报表",IF(OR($A588&lt;起始月份,$A588&gt;EOMONTH(起始月份,15)),"△不在本账期（"&amp;TEXT(起始月份,"yyyy-mm")&amp;" ~ "&amp;TEXT(EOMONTH(起始月份,15),"yyyy-mm")&amp;"）内，报表里看不到",IF(AND($H588&lt;&gt;"",$I588&lt;&gt;""),"※收入和支出不能同时填",IF(AND(N($H588)=0,N($I588)=0),IF(ISNUMBER(SEARCH("【待补】",$R588&amp;"")),"△源数据不全（源表缺金额），请补充","※收入和支出都没填"),IF($E588="","※没填收支类别，分类报表会漏掉这一笔",IF(ISNA(MATCH($E588,类别表,0)),"※收支类别不在【参数设置】的清单里",IF($K588="","△"&amp;$D588&amp;" 还没填汇率，去【月度汇率】补上就自动算了",IF(ISNUMBER(SEARCH("【待补】",$R588&amp;"")),"△源数据不全（源表缺摘要或用途），请补充",IF(AND($F588="内部转账",$Q588=""),"△内部转账建议在「往来单位」写上对方账户",IF($N588&lt;0,"△这一笔之后该账户余额成负数了，核一下",""))))))))))))</f>
        <v>△这一笔之后该账户余额成负数了，核一下</v>
      </c>
    </row>
    <row r="589" ht="16.5" spans="1:19">
      <c r="A589" s="114">
        <v>45948</v>
      </c>
      <c r="B589" s="115" t="s">
        <v>34</v>
      </c>
      <c r="C589" s="116" t="str">
        <f>IF($B589="","",IFERROR(INDEX(账户银行,MATCH($B589,账户名,0)),""))</f>
        <v>现金</v>
      </c>
      <c r="D589" s="116" t="str">
        <f>IF($B589="","",IFERROR(INDEX(账户币种,MATCH($B589,账户名,0)),""))</f>
        <v>UZS</v>
      </c>
      <c r="E589" s="117" t="s">
        <v>38</v>
      </c>
      <c r="F589" s="116" t="str">
        <f>IF($E589="","",IFERROR(INDEX(类别属性,MATCH($E589,类别表,0)),""))</f>
        <v>支出</v>
      </c>
      <c r="G589" s="118" t="s">
        <v>557</v>
      </c>
      <c r="H589" s="119"/>
      <c r="I589" s="119">
        <v>600000</v>
      </c>
      <c r="J589" s="120"/>
      <c r="K589" s="125">
        <f>IF(OR($A589="",$B589=""),"",IF($J589&lt;&gt;"",$J589,IF($D589=本位币,1,IFERROR(LOOKUP(2,1/((汇率月份&lt;=$A589)*(INDEX(记账汇率区,0,MATCH($D589,汇率币种头,0))&lt;&gt;"")),INDEX(记账汇率区,0,MATCH($D589,汇率币种头,0))),""))))</f>
        <v>1</v>
      </c>
      <c r="L589" s="123">
        <f t="shared" si="18"/>
        <v>-600000</v>
      </c>
      <c r="M589" s="123">
        <f t="shared" si="19"/>
        <v>-600000</v>
      </c>
      <c r="N589" s="123">
        <f>IF($B589="","",ROUND(SUMIF(账户名,$B589,账户期初)+SUMIFS($L$6:L589,$B$6:B589,$B589),2))</f>
        <v>-622526179.33</v>
      </c>
      <c r="O589" s="123">
        <f>IF($B589="","",IFERROR(ROUND(INDEX(账户期初本位,MATCH($B589,账户名,0))+SUMIFS($M$6:M589,$B$6:B589,$B589),2),""))</f>
        <v>-622526179.33</v>
      </c>
      <c r="P589" s="117" t="s">
        <v>26</v>
      </c>
      <c r="Q589" s="115"/>
      <c r="R589" s="115"/>
      <c r="S589" s="124" t="str">
        <f>IF($B589="","",IF(ISNA(MATCH($B589,账户名,0)),"※这个账户不在【参数设置】的账户档案里",IF($A589="","※没填日期，这一笔不会进任何月份的报表",IF(OR($A589&lt;起始月份,$A589&gt;EOMONTH(起始月份,15)),"△不在本账期（"&amp;TEXT(起始月份,"yyyy-mm")&amp;" ~ "&amp;TEXT(EOMONTH(起始月份,15),"yyyy-mm")&amp;"）内，报表里看不到",IF(AND($H589&lt;&gt;"",$I589&lt;&gt;""),"※收入和支出不能同时填",IF(AND(N($H589)=0,N($I589)=0),IF(ISNUMBER(SEARCH("【待补】",$R589&amp;"")),"△源数据不全（源表缺金额），请补充","※收入和支出都没填"),IF($E589="","※没填收支类别，分类报表会漏掉这一笔",IF(ISNA(MATCH($E589,类别表,0)),"※收支类别不在【参数设置】的清单里",IF($K589="","△"&amp;$D589&amp;" 还没填汇率，去【月度汇率】补上就自动算了",IF(ISNUMBER(SEARCH("【待补】",$R589&amp;"")),"△源数据不全（源表缺摘要或用途），请补充",IF(AND($F589="内部转账",$Q589=""),"△内部转账建议在「往来单位」写上对方账户",IF($N589&lt;0,"△这一笔之后该账户余额成负数了，核一下",""))))))))))))</f>
        <v>△这一笔之后该账户余额成负数了，核一下</v>
      </c>
    </row>
    <row r="590" ht="33" spans="1:19">
      <c r="A590" s="114">
        <v>45950</v>
      </c>
      <c r="B590" s="115" t="s">
        <v>72</v>
      </c>
      <c r="C590" s="116" t="str">
        <f>IF($B590="","",IFERROR(INDEX(账户银行,MATCH($B590,账户名,0)),""))</f>
        <v>NBU银行</v>
      </c>
      <c r="D590" s="116" t="str">
        <f>IF($B590="","",IFERROR(INDEX(账户币种,MATCH($B590,账户名,0)),""))</f>
        <v>UZS</v>
      </c>
      <c r="E590" s="117" t="s">
        <v>74</v>
      </c>
      <c r="F590" s="116" t="str">
        <f>IF($E590="","",IFERROR(INDEX(类别属性,MATCH($E590,类别表,0)),""))</f>
        <v>收入</v>
      </c>
      <c r="G590" s="118" t="s">
        <v>577</v>
      </c>
      <c r="H590" s="119">
        <v>482800000</v>
      </c>
      <c r="I590" s="119"/>
      <c r="J590" s="120"/>
      <c r="K590" s="125">
        <f>IF(OR($A590="",$B590=""),"",IF($J590&lt;&gt;"",$J590,IF($D590=本位币,1,IFERROR(LOOKUP(2,1/((汇率月份&lt;=$A590)*(INDEX(记账汇率区,0,MATCH($D590,汇率币种头,0))&lt;&gt;"")),INDEX(记账汇率区,0,MATCH($D590,汇率币种头,0))),""))))</f>
        <v>1</v>
      </c>
      <c r="L590" s="123">
        <f t="shared" si="18"/>
        <v>482800000</v>
      </c>
      <c r="M590" s="123">
        <f t="shared" si="19"/>
        <v>482800000</v>
      </c>
      <c r="N590" s="123">
        <f>IF($B590="","",ROUND(SUMIF(账户名,$B590,账户期初)+SUMIFS($L$6:L590,$B$6:B590,$B590),2))</f>
        <v>587110877.67</v>
      </c>
      <c r="O590" s="123">
        <f>IF($B590="","",IFERROR(ROUND(INDEX(账户期初本位,MATCH($B590,账户名,0))+SUMIFS($M$6:M590,$B$6:B590,$B590),2),""))</f>
        <v>587110877.67</v>
      </c>
      <c r="P590" s="117" t="s">
        <v>76</v>
      </c>
      <c r="Q590" s="115" t="s">
        <v>68</v>
      </c>
      <c r="R590" s="115"/>
      <c r="S590" s="124" t="str">
        <f>IF($B590="","",IF(ISNA(MATCH($B590,账户名,0)),"※这个账户不在【参数设置】的账户档案里",IF($A590="","※没填日期，这一笔不会进任何月份的报表",IF(OR($A590&lt;起始月份,$A590&gt;EOMONTH(起始月份,15)),"△不在本账期（"&amp;TEXT(起始月份,"yyyy-mm")&amp;" ~ "&amp;TEXT(EOMONTH(起始月份,15),"yyyy-mm")&amp;"）内，报表里看不到",IF(AND($H590&lt;&gt;"",$I590&lt;&gt;""),"※收入和支出不能同时填",IF(AND(N($H590)=0,N($I590)=0),IF(ISNUMBER(SEARCH("【待补】",$R590&amp;"")),"△源数据不全（源表缺金额），请补充","※收入和支出都没填"),IF($E590="","※没填收支类别，分类报表会漏掉这一笔",IF(ISNA(MATCH($E590,类别表,0)),"※收支类别不在【参数设置】的清单里",IF($K590="","△"&amp;$D590&amp;" 还没填汇率，去【月度汇率】补上就自动算了",IF(ISNUMBER(SEARCH("【待补】",$R590&amp;"")),"△源数据不全（源表缺摘要或用途），请补充",IF(AND($F590="内部转账",$Q590=""),"△内部转账建议在「往来单位」写上对方账户",IF($N590&lt;0,"△这一笔之后该账户余额成负数了，核一下",""))))))))))))</f>
        <v/>
      </c>
    </row>
    <row r="591" ht="16.5" spans="1:19">
      <c r="A591" s="114">
        <v>45950</v>
      </c>
      <c r="B591" s="115" t="s">
        <v>72</v>
      </c>
      <c r="C591" s="116" t="str">
        <f>IF($B591="","",IFERROR(INDEX(账户银行,MATCH($B591,账户名,0)),""))</f>
        <v>NBU银行</v>
      </c>
      <c r="D591" s="116" t="str">
        <f>IF($B591="","",IFERROR(INDEX(账户币种,MATCH($B591,账户名,0)),""))</f>
        <v>UZS</v>
      </c>
      <c r="E591" s="117" t="s">
        <v>366</v>
      </c>
      <c r="F591" s="116" t="str">
        <f>IF($E591="","",IFERROR(INDEX(类别属性,MATCH($E591,类别表,0)),""))</f>
        <v>支出</v>
      </c>
      <c r="G591" s="118" t="s">
        <v>578</v>
      </c>
      <c r="H591" s="119"/>
      <c r="I591" s="119">
        <v>300000000</v>
      </c>
      <c r="J591" s="120"/>
      <c r="K591" s="125">
        <f>IF(OR($A591="",$B591=""),"",IF($J591&lt;&gt;"",$J591,IF($D591=本位币,1,IFERROR(LOOKUP(2,1/((汇率月份&lt;=$A591)*(INDEX(记账汇率区,0,MATCH($D591,汇率币种头,0))&lt;&gt;"")),INDEX(记账汇率区,0,MATCH($D591,汇率币种头,0))),""))))</f>
        <v>1</v>
      </c>
      <c r="L591" s="123">
        <f t="shared" si="18"/>
        <v>-300000000</v>
      </c>
      <c r="M591" s="123">
        <f t="shared" si="19"/>
        <v>-300000000</v>
      </c>
      <c r="N591" s="123">
        <f>IF($B591="","",ROUND(SUMIF(账户名,$B591,账户期初)+SUMIFS($L$6:L591,$B$6:B591,$B591),2))</f>
        <v>287110877.67</v>
      </c>
      <c r="O591" s="123">
        <f>IF($B591="","",IFERROR(ROUND(INDEX(账户期初本位,MATCH($B591,账户名,0))+SUMIFS($M$6:M591,$B$6:B591,$B591),2),""))</f>
        <v>287110877.67</v>
      </c>
      <c r="P591" s="117" t="s">
        <v>122</v>
      </c>
      <c r="Q591" s="115"/>
      <c r="R591" s="115"/>
      <c r="S591" s="124" t="str">
        <f>IF($B591="","",IF(ISNA(MATCH($B591,账户名,0)),"※这个账户不在【参数设置】的账户档案里",IF($A591="","※没填日期，这一笔不会进任何月份的报表",IF(OR($A591&lt;起始月份,$A591&gt;EOMONTH(起始月份,15)),"△不在本账期（"&amp;TEXT(起始月份,"yyyy-mm")&amp;" ~ "&amp;TEXT(EOMONTH(起始月份,15),"yyyy-mm")&amp;"）内，报表里看不到",IF(AND($H591&lt;&gt;"",$I591&lt;&gt;""),"※收入和支出不能同时填",IF(AND(N($H591)=0,N($I591)=0),IF(ISNUMBER(SEARCH("【待补】",$R591&amp;"")),"△源数据不全（源表缺金额），请补充","※收入和支出都没填"),IF($E591="","※没填收支类别，分类报表会漏掉这一笔",IF(ISNA(MATCH($E591,类别表,0)),"※收支类别不在【参数设置】的清单里",IF($K591="","△"&amp;$D591&amp;" 还没填汇率，去【月度汇率】补上就自动算了",IF(ISNUMBER(SEARCH("【待补】",$R591&amp;"")),"△源数据不全（源表缺摘要或用途），请补充",IF(AND($F591="内部转账",$Q591=""),"△内部转账建议在「往来单位」写上对方账户",IF($N591&lt;0,"△这一笔之后该账户余额成负数了，核一下",""))))))))))))</f>
        <v/>
      </c>
    </row>
    <row r="592" ht="33" spans="1:19">
      <c r="A592" s="114">
        <v>45950</v>
      </c>
      <c r="B592" s="115" t="s">
        <v>20</v>
      </c>
      <c r="C592" s="116" t="str">
        <f>IF($B592="","",IFERROR(INDEX(账户银行,MATCH($B592,账户名,0)),""))</f>
        <v>现金</v>
      </c>
      <c r="D592" s="116" t="str">
        <f>IF($B592="","",IFERROR(INDEX(账户币种,MATCH($B592,账户名,0)),""))</f>
        <v>CNY</v>
      </c>
      <c r="E592" s="117" t="s">
        <v>95</v>
      </c>
      <c r="F592" s="116" t="str">
        <f>IF($E592="","",IFERROR(INDEX(类别属性,MATCH($E592,类别表,0)),""))</f>
        <v>支出</v>
      </c>
      <c r="G592" s="118" t="s">
        <v>597</v>
      </c>
      <c r="H592" s="119"/>
      <c r="I592" s="119">
        <v>2148</v>
      </c>
      <c r="J592" s="120"/>
      <c r="K592" s="121">
        <f>IF(OR($A592="",$B592=""),"",IF($J592&lt;&gt;"",$J592,IF($D592=本位币,1,IFERROR(LOOKUP(2,1/((汇率月份&lt;=$A592)*(INDEX(记账汇率区,0,MATCH($D592,汇率币种头,0))&lt;&gt;"")),INDEX(记账汇率区,0,MATCH($D592,汇率币种头,0))),""))))</f>
        <v>1690</v>
      </c>
      <c r="L592" s="122">
        <f t="shared" si="18"/>
        <v>-2148</v>
      </c>
      <c r="M592" s="123">
        <f t="shared" si="19"/>
        <v>-3630120</v>
      </c>
      <c r="N592" s="122">
        <f>IF($B592="","",ROUND(SUMIF(账户名,$B592,账户期初)+SUMIFS($L$6:L592,$B$6:B592,$B592),2))</f>
        <v>581966</v>
      </c>
      <c r="O592" s="123">
        <f>IF($B592="","",IFERROR(ROUND(INDEX(账户期初本位,MATCH($B592,账户名,0))+SUMIFS($M$6:M592,$B$6:B592,$B592),2),""))</f>
        <v>923574236</v>
      </c>
      <c r="P592" s="117" t="s">
        <v>97</v>
      </c>
      <c r="Q592" s="115" t="s">
        <v>206</v>
      </c>
      <c r="R592" s="115"/>
      <c r="S592" s="124" t="str">
        <f>IF($B592="","",IF(ISNA(MATCH($B592,账户名,0)),"※这个账户不在【参数设置】的账户档案里",IF($A592="","※没填日期，这一笔不会进任何月份的报表",IF(OR($A592&lt;起始月份,$A592&gt;EOMONTH(起始月份,15)),"△不在本账期（"&amp;TEXT(起始月份,"yyyy-mm")&amp;" ~ "&amp;TEXT(EOMONTH(起始月份,15),"yyyy-mm")&amp;"）内，报表里看不到",IF(AND($H592&lt;&gt;"",$I592&lt;&gt;""),"※收入和支出不能同时填",IF(AND(N($H592)=0,N($I592)=0),IF(ISNUMBER(SEARCH("【待补】",$R592&amp;"")),"△源数据不全（源表缺金额），请补充","※收入和支出都没填"),IF($E592="","※没填收支类别，分类报表会漏掉这一笔",IF(ISNA(MATCH($E592,类别表,0)),"※收支类别不在【参数设置】的清单里",IF($K592="","△"&amp;$D592&amp;" 还没填汇率，去【月度汇率】补上就自动算了",IF(ISNUMBER(SEARCH("【待补】",$R592&amp;"")),"△源数据不全（源表缺摘要或用途），请补充",IF(AND($F592="内部转账",$Q592=""),"△内部转账建议在「往来单位」写上对方账户",IF($N592&lt;0,"△这一笔之后该账户余额成负数了，核一下",""))))))))))))</f>
        <v/>
      </c>
    </row>
    <row r="593" ht="33" spans="1:19">
      <c r="A593" s="114">
        <v>45950</v>
      </c>
      <c r="B593" s="115" t="s">
        <v>30</v>
      </c>
      <c r="C593" s="116" t="str">
        <f>IF($B593="","",IFERROR(INDEX(账户银行,MATCH($B593,账户名,0)),""))</f>
        <v>现金</v>
      </c>
      <c r="D593" s="116" t="str">
        <f>IF($B593="","",IFERROR(INDEX(账户币种,MATCH($B593,账户名,0)),""))</f>
        <v>USD</v>
      </c>
      <c r="E593" s="117" t="s">
        <v>41</v>
      </c>
      <c r="F593" s="116" t="str">
        <f>IF($E593="","",IFERROR(INDEX(类别属性,MATCH($E593,类别表,0)),""))</f>
        <v>内部转账</v>
      </c>
      <c r="G593" s="118" t="s">
        <v>598</v>
      </c>
      <c r="H593" s="119"/>
      <c r="I593" s="119">
        <v>40000</v>
      </c>
      <c r="J593" s="120"/>
      <c r="K593" s="125">
        <f>IF(OR($A593="",$B593=""),"",IF($J593&lt;&gt;"",$J593,IF($D593=本位币,1,IFERROR(LOOKUP(2,1/((汇率月份&lt;=$A593)*(INDEX(记账汇率区,0,MATCH($D593,汇率币种头,0))&lt;&gt;"")),INDEX(记账汇率区,0,MATCH($D593,汇率币种头,0))),""))))</f>
        <v>12060</v>
      </c>
      <c r="L593" s="123">
        <f t="shared" si="18"/>
        <v>-40000</v>
      </c>
      <c r="M593" s="123">
        <f t="shared" si="19"/>
        <v>-482400000</v>
      </c>
      <c r="N593" s="123">
        <f>IF($B593="","",ROUND(SUMIF(账户名,$B593,账户期初)+SUMIFS($L$6:L593,$B$6:B593,$B593),2))</f>
        <v>68580</v>
      </c>
      <c r="O593" s="123">
        <f>IF($B593="","",IFERROR(ROUND(INDEX(账户期初本位,MATCH($B593,账户名,0))+SUMIFS($M$6:M593,$B$6:B593,$B593),2),""))</f>
        <v>834492375</v>
      </c>
      <c r="P593" s="117" t="s">
        <v>43</v>
      </c>
      <c r="Q593" s="115"/>
      <c r="R593" s="115" t="s">
        <v>599</v>
      </c>
      <c r="S593" s="124" t="str">
        <f>IF($B593="","",IF(ISNA(MATCH($B593,账户名,0)),"※这个账户不在【参数设置】的账户档案里",IF($A593="","※没填日期，这一笔不会进任何月份的报表",IF(OR($A593&lt;起始月份,$A593&gt;EOMONTH(起始月份,15)),"△不在本账期（"&amp;TEXT(起始月份,"yyyy-mm")&amp;" ~ "&amp;TEXT(EOMONTH(起始月份,15),"yyyy-mm")&amp;"）内，报表里看不到",IF(AND($H593&lt;&gt;"",$I593&lt;&gt;""),"※收入和支出不能同时填",IF(AND(N($H593)=0,N($I593)=0),IF(ISNUMBER(SEARCH("【待补】",$R593&amp;"")),"△源数据不全（源表缺金额），请补充","※收入和支出都没填"),IF($E593="","※没填收支类别，分类报表会漏掉这一笔",IF(ISNA(MATCH($E593,类别表,0)),"※收支类别不在【参数设置】的清单里",IF($K593="","△"&amp;$D593&amp;" 还没填汇率，去【月度汇率】补上就自动算了",IF(ISNUMBER(SEARCH("【待补】",$R593&amp;"")),"△源数据不全（源表缺摘要或用途），请补充",IF(AND($F593="内部转账",$Q593=""),"△内部转账建议在「往来单位」写上对方账户",IF($N593&lt;0,"△这一笔之后该账户余额成负数了，核一下",""))))))))))))</f>
        <v>△内部转账建议在「往来单位」写上对方账户</v>
      </c>
    </row>
    <row r="594" ht="33" spans="1:19">
      <c r="A594" s="114">
        <v>45950</v>
      </c>
      <c r="B594" s="115" t="s">
        <v>34</v>
      </c>
      <c r="C594" s="116" t="str">
        <f>IF($B594="","",IFERROR(INDEX(账户银行,MATCH($B594,账户名,0)),""))</f>
        <v>现金</v>
      </c>
      <c r="D594" s="116" t="str">
        <f>IF($B594="","",IFERROR(INDEX(账户币种,MATCH($B594,账户名,0)),""))</f>
        <v>UZS</v>
      </c>
      <c r="E594" s="117" t="s">
        <v>44</v>
      </c>
      <c r="F594" s="116" t="str">
        <f>IF($E594="","",IFERROR(INDEX(类别属性,MATCH($E594,类别表,0)),""))</f>
        <v>支出</v>
      </c>
      <c r="G594" s="118" t="s">
        <v>600</v>
      </c>
      <c r="H594" s="119"/>
      <c r="I594" s="119">
        <v>70000</v>
      </c>
      <c r="J594" s="120"/>
      <c r="K594" s="125">
        <f>IF(OR($A594="",$B594=""),"",IF($J594&lt;&gt;"",$J594,IF($D594=本位币,1,IFERROR(LOOKUP(2,1/((汇率月份&lt;=$A594)*(INDEX(记账汇率区,0,MATCH($D594,汇率币种头,0))&lt;&gt;"")),INDEX(记账汇率区,0,MATCH($D594,汇率币种头,0))),""))))</f>
        <v>1</v>
      </c>
      <c r="L594" s="123">
        <f t="shared" si="18"/>
        <v>-70000</v>
      </c>
      <c r="M594" s="123">
        <f t="shared" si="19"/>
        <v>-70000</v>
      </c>
      <c r="N594" s="123">
        <f>IF($B594="","",ROUND(SUMIF(账户名,$B594,账户期初)+SUMIFS($L$6:L594,$B$6:B594,$B594),2))</f>
        <v>-622596179.33</v>
      </c>
      <c r="O594" s="123">
        <f>IF($B594="","",IFERROR(ROUND(INDEX(账户期初本位,MATCH($B594,账户名,0))+SUMIFS($M$6:M594,$B$6:B594,$B594),2),""))</f>
        <v>-622596179.33</v>
      </c>
      <c r="P594" s="117" t="s">
        <v>26</v>
      </c>
      <c r="Q594" s="115" t="s">
        <v>172</v>
      </c>
      <c r="R594" s="115"/>
      <c r="S594" s="124" t="str">
        <f>IF($B594="","",IF(ISNA(MATCH($B594,账户名,0)),"※这个账户不在【参数设置】的账户档案里",IF($A594="","※没填日期，这一笔不会进任何月份的报表",IF(OR($A594&lt;起始月份,$A594&gt;EOMONTH(起始月份,15)),"△不在本账期（"&amp;TEXT(起始月份,"yyyy-mm")&amp;" ~ "&amp;TEXT(EOMONTH(起始月份,15),"yyyy-mm")&amp;"）内，报表里看不到",IF(AND($H594&lt;&gt;"",$I594&lt;&gt;""),"※收入和支出不能同时填",IF(AND(N($H594)=0,N($I594)=0),IF(ISNUMBER(SEARCH("【待补】",$R594&amp;"")),"△源数据不全（源表缺金额），请补充","※收入和支出都没填"),IF($E594="","※没填收支类别，分类报表会漏掉这一笔",IF(ISNA(MATCH($E594,类别表,0)),"※收支类别不在【参数设置】的清单里",IF($K594="","△"&amp;$D594&amp;" 还没填汇率，去【月度汇率】补上就自动算了",IF(ISNUMBER(SEARCH("【待补】",$R594&amp;"")),"△源数据不全（源表缺摘要或用途），请补充",IF(AND($F594="内部转账",$Q594=""),"△内部转账建议在「往来单位」写上对方账户",IF($N594&lt;0,"△这一笔之后该账户余额成负数了，核一下",""))))))))))))</f>
        <v>△这一笔之后该账户余额成负数了，核一下</v>
      </c>
    </row>
    <row r="595" ht="33" spans="1:19">
      <c r="A595" s="114">
        <v>45950</v>
      </c>
      <c r="B595" s="115" t="s">
        <v>34</v>
      </c>
      <c r="C595" s="116" t="str">
        <f>IF($B595="","",IFERROR(INDEX(账户银行,MATCH($B595,账户名,0)),""))</f>
        <v>现金</v>
      </c>
      <c r="D595" s="116" t="str">
        <f>IF($B595="","",IFERROR(INDEX(账户币种,MATCH($B595,账户名,0)),""))</f>
        <v>UZS</v>
      </c>
      <c r="E595" s="117" t="s">
        <v>54</v>
      </c>
      <c r="F595" s="116" t="str">
        <f>IF($E595="","",IFERROR(INDEX(类别属性,MATCH($E595,类别表,0)),""))</f>
        <v>支出</v>
      </c>
      <c r="G595" s="118" t="s">
        <v>601</v>
      </c>
      <c r="H595" s="119"/>
      <c r="I595" s="119">
        <v>4000000</v>
      </c>
      <c r="J595" s="120"/>
      <c r="K595" s="125">
        <f>IF(OR($A595="",$B595=""),"",IF($J595&lt;&gt;"",$J595,IF($D595=本位币,1,IFERROR(LOOKUP(2,1/((汇率月份&lt;=$A595)*(INDEX(记账汇率区,0,MATCH($D595,汇率币种头,0))&lt;&gt;"")),INDEX(记账汇率区,0,MATCH($D595,汇率币种头,0))),""))))</f>
        <v>1</v>
      </c>
      <c r="L595" s="123">
        <f t="shared" si="18"/>
        <v>-4000000</v>
      </c>
      <c r="M595" s="123">
        <f t="shared" si="19"/>
        <v>-4000000</v>
      </c>
      <c r="N595" s="123">
        <f>IF($B595="","",ROUND(SUMIF(账户名,$B595,账户期初)+SUMIFS($L$6:L595,$B$6:B595,$B595),2))</f>
        <v>-626596179.33</v>
      </c>
      <c r="O595" s="123">
        <f>IF($B595="","",IFERROR(ROUND(INDEX(账户期初本位,MATCH($B595,账户名,0))+SUMIFS($M$6:M595,$B$6:B595,$B595),2),""))</f>
        <v>-626596179.33</v>
      </c>
      <c r="P595" s="117" t="s">
        <v>48</v>
      </c>
      <c r="Q595" s="115"/>
      <c r="R595" s="115"/>
      <c r="S595" s="124" t="str">
        <f>IF($B595="","",IF(ISNA(MATCH($B595,账户名,0)),"※这个账户不在【参数设置】的账户档案里",IF($A595="","※没填日期，这一笔不会进任何月份的报表",IF(OR($A595&lt;起始月份,$A595&gt;EOMONTH(起始月份,15)),"△不在本账期（"&amp;TEXT(起始月份,"yyyy-mm")&amp;" ~ "&amp;TEXT(EOMONTH(起始月份,15),"yyyy-mm")&amp;"）内，报表里看不到",IF(AND($H595&lt;&gt;"",$I595&lt;&gt;""),"※收入和支出不能同时填",IF(AND(N($H595)=0,N($I595)=0),IF(ISNUMBER(SEARCH("【待补】",$R595&amp;"")),"△源数据不全（源表缺金额），请补充","※收入和支出都没填"),IF($E595="","※没填收支类别，分类报表会漏掉这一笔",IF(ISNA(MATCH($E595,类别表,0)),"※收支类别不在【参数设置】的清单里",IF($K595="","△"&amp;$D595&amp;" 还没填汇率，去【月度汇率】补上就自动算了",IF(ISNUMBER(SEARCH("【待补】",$R595&amp;"")),"△源数据不全（源表缺摘要或用途），请补充",IF(AND($F595="内部转账",$Q595=""),"△内部转账建议在「往来单位」写上对方账户",IF($N595&lt;0,"△这一笔之后该账户余额成负数了，核一下",""))))))))))))</f>
        <v>△这一笔之后该账户余额成负数了，核一下</v>
      </c>
    </row>
    <row r="596" ht="16.5" spans="1:19">
      <c r="A596" s="114">
        <v>45950</v>
      </c>
      <c r="B596" s="115" t="s">
        <v>34</v>
      </c>
      <c r="C596" s="116" t="str">
        <f>IF($B596="","",IFERROR(INDEX(账户银行,MATCH($B596,账户名,0)),""))</f>
        <v>现金</v>
      </c>
      <c r="D596" s="116" t="str">
        <f>IF($B596="","",IFERROR(INDEX(账户币种,MATCH($B596,账户名,0)),""))</f>
        <v>UZS</v>
      </c>
      <c r="E596" s="117" t="s">
        <v>84</v>
      </c>
      <c r="F596" s="116" t="str">
        <f>IF($E596="","",IFERROR(INDEX(类别属性,MATCH($E596,类别表,0)),""))</f>
        <v>支出</v>
      </c>
      <c r="G596" s="118" t="s">
        <v>602</v>
      </c>
      <c r="H596" s="119"/>
      <c r="I596" s="119">
        <v>1830000</v>
      </c>
      <c r="J596" s="120"/>
      <c r="K596" s="125">
        <f>IF(OR($A596="",$B596=""),"",IF($J596&lt;&gt;"",$J596,IF($D596=本位币,1,IFERROR(LOOKUP(2,1/((汇率月份&lt;=$A596)*(INDEX(记账汇率区,0,MATCH($D596,汇率币种头,0))&lt;&gt;"")),INDEX(记账汇率区,0,MATCH($D596,汇率币种头,0))),""))))</f>
        <v>1</v>
      </c>
      <c r="L596" s="123">
        <f t="shared" si="18"/>
        <v>-1830000</v>
      </c>
      <c r="M596" s="123">
        <f t="shared" si="19"/>
        <v>-1830000</v>
      </c>
      <c r="N596" s="123">
        <f>IF($B596="","",ROUND(SUMIF(账户名,$B596,账户期初)+SUMIFS($L$6:L596,$B$6:B596,$B596),2))</f>
        <v>-628426179.33</v>
      </c>
      <c r="O596" s="123">
        <f>IF($B596="","",IFERROR(ROUND(INDEX(账户期初本位,MATCH($B596,账户名,0))+SUMIFS($M$6:M596,$B$6:B596,$B596),2),""))</f>
        <v>-628426179.33</v>
      </c>
      <c r="P596" s="117" t="s">
        <v>48</v>
      </c>
      <c r="Q596" s="115"/>
      <c r="R596" s="115"/>
      <c r="S596" s="124" t="str">
        <f>IF($B596="","",IF(ISNA(MATCH($B596,账户名,0)),"※这个账户不在【参数设置】的账户档案里",IF($A596="","※没填日期，这一笔不会进任何月份的报表",IF(OR($A596&lt;起始月份,$A596&gt;EOMONTH(起始月份,15)),"△不在本账期（"&amp;TEXT(起始月份,"yyyy-mm")&amp;" ~ "&amp;TEXT(EOMONTH(起始月份,15),"yyyy-mm")&amp;"）内，报表里看不到",IF(AND($H596&lt;&gt;"",$I596&lt;&gt;""),"※收入和支出不能同时填",IF(AND(N($H596)=0,N($I596)=0),IF(ISNUMBER(SEARCH("【待补】",$R596&amp;"")),"△源数据不全（源表缺金额），请补充","※收入和支出都没填"),IF($E596="","※没填收支类别，分类报表会漏掉这一笔",IF(ISNA(MATCH($E596,类别表,0)),"※收支类别不在【参数设置】的清单里",IF($K596="","△"&amp;$D596&amp;" 还没填汇率，去【月度汇率】补上就自动算了",IF(ISNUMBER(SEARCH("【待补】",$R596&amp;"")),"△源数据不全（源表缺摘要或用途），请补充",IF(AND($F596="内部转账",$Q596=""),"△内部转账建议在「往来单位」写上对方账户",IF($N596&lt;0,"△这一笔之后该账户余额成负数了，核一下",""))))))))))))</f>
        <v>△这一笔之后该账户余额成负数了，核一下</v>
      </c>
    </row>
    <row r="597" ht="49.5" spans="1:19">
      <c r="A597" s="114">
        <v>45950</v>
      </c>
      <c r="B597" s="115" t="s">
        <v>34</v>
      </c>
      <c r="C597" s="116" t="str">
        <f>IF($B597="","",IFERROR(INDEX(账户银行,MATCH($B597,账户名,0)),""))</f>
        <v>现金</v>
      </c>
      <c r="D597" s="116" t="str">
        <f>IF($B597="","",IFERROR(INDEX(账户币种,MATCH($B597,账户名,0)),""))</f>
        <v>UZS</v>
      </c>
      <c r="E597" s="117" t="s">
        <v>54</v>
      </c>
      <c r="F597" s="116" t="str">
        <f>IF($E597="","",IFERROR(INDEX(类别属性,MATCH($E597,类别表,0)),""))</f>
        <v>支出</v>
      </c>
      <c r="G597" s="118" t="s">
        <v>603</v>
      </c>
      <c r="H597" s="119"/>
      <c r="I597" s="119">
        <v>796000</v>
      </c>
      <c r="J597" s="120"/>
      <c r="K597" s="125">
        <f>IF(OR($A597="",$B597=""),"",IF($J597&lt;&gt;"",$J597,IF($D597=本位币,1,IFERROR(LOOKUP(2,1/((汇率月份&lt;=$A597)*(INDEX(记账汇率区,0,MATCH($D597,汇率币种头,0))&lt;&gt;"")),INDEX(记账汇率区,0,MATCH($D597,汇率币种头,0))),""))))</f>
        <v>1</v>
      </c>
      <c r="L597" s="123">
        <f t="shared" si="18"/>
        <v>-796000</v>
      </c>
      <c r="M597" s="123">
        <f t="shared" si="19"/>
        <v>-796000</v>
      </c>
      <c r="N597" s="123">
        <f>IF($B597="","",ROUND(SUMIF(账户名,$B597,账户期初)+SUMIFS($L$6:L597,$B$6:B597,$B597),2))</f>
        <v>-629222179.33</v>
      </c>
      <c r="O597" s="123">
        <f>IF($B597="","",IFERROR(ROUND(INDEX(账户期初本位,MATCH($B597,账户名,0))+SUMIFS($M$6:M597,$B$6:B597,$B597),2),""))</f>
        <v>-629222179.33</v>
      </c>
      <c r="P597" s="117" t="s">
        <v>48</v>
      </c>
      <c r="Q597" s="115"/>
      <c r="R597" s="115"/>
      <c r="S597" s="124" t="str">
        <f>IF($B597="","",IF(ISNA(MATCH($B597,账户名,0)),"※这个账户不在【参数设置】的账户档案里",IF($A597="","※没填日期，这一笔不会进任何月份的报表",IF(OR($A597&lt;起始月份,$A597&gt;EOMONTH(起始月份,15)),"△不在本账期（"&amp;TEXT(起始月份,"yyyy-mm")&amp;" ~ "&amp;TEXT(EOMONTH(起始月份,15),"yyyy-mm")&amp;"）内，报表里看不到",IF(AND($H597&lt;&gt;"",$I597&lt;&gt;""),"※收入和支出不能同时填",IF(AND(N($H597)=0,N($I597)=0),IF(ISNUMBER(SEARCH("【待补】",$R597&amp;"")),"△源数据不全（源表缺金额），请补充","※收入和支出都没填"),IF($E597="","※没填收支类别，分类报表会漏掉这一笔",IF(ISNA(MATCH($E597,类别表,0)),"※收支类别不在【参数设置】的清单里",IF($K597="","△"&amp;$D597&amp;" 还没填汇率，去【月度汇率】补上就自动算了",IF(ISNUMBER(SEARCH("【待补】",$R597&amp;"")),"△源数据不全（源表缺摘要或用途），请补充",IF(AND($F597="内部转账",$Q597=""),"△内部转账建议在「往来单位」写上对方账户",IF($N597&lt;0,"△这一笔之后该账户余额成负数了，核一下",""))))))))))))</f>
        <v>△这一笔之后该账户余额成负数了，核一下</v>
      </c>
    </row>
    <row r="598" ht="16.5" spans="1:19">
      <c r="A598" s="114">
        <v>45950</v>
      </c>
      <c r="B598" s="115" t="s">
        <v>34</v>
      </c>
      <c r="C598" s="116" t="str">
        <f>IF($B598="","",IFERROR(INDEX(账户银行,MATCH($B598,账户名,0)),""))</f>
        <v>现金</v>
      </c>
      <c r="D598" s="116" t="str">
        <f>IF($B598="","",IFERROR(INDEX(账户币种,MATCH($B598,账户名,0)),""))</f>
        <v>UZS</v>
      </c>
      <c r="E598" s="117" t="s">
        <v>84</v>
      </c>
      <c r="F598" s="116" t="str">
        <f>IF($E598="","",IFERROR(INDEX(类别属性,MATCH($E598,类别表,0)),""))</f>
        <v>支出</v>
      </c>
      <c r="G598" s="118" t="s">
        <v>604</v>
      </c>
      <c r="H598" s="119"/>
      <c r="I598" s="119">
        <v>284000</v>
      </c>
      <c r="J598" s="120"/>
      <c r="K598" s="125">
        <f>IF(OR($A598="",$B598=""),"",IF($J598&lt;&gt;"",$J598,IF($D598=本位币,1,IFERROR(LOOKUP(2,1/((汇率月份&lt;=$A598)*(INDEX(记账汇率区,0,MATCH($D598,汇率币种头,0))&lt;&gt;"")),INDEX(记账汇率区,0,MATCH($D598,汇率币种头,0))),""))))</f>
        <v>1</v>
      </c>
      <c r="L598" s="123">
        <f t="shared" si="18"/>
        <v>-284000</v>
      </c>
      <c r="M598" s="123">
        <f t="shared" si="19"/>
        <v>-284000</v>
      </c>
      <c r="N598" s="123">
        <f>IF($B598="","",ROUND(SUMIF(账户名,$B598,账户期初)+SUMIFS($L$6:L598,$B$6:B598,$B598),2))</f>
        <v>-629506179.33</v>
      </c>
      <c r="O598" s="123">
        <f>IF($B598="","",IFERROR(ROUND(INDEX(账户期初本位,MATCH($B598,账户名,0))+SUMIFS($M$6:M598,$B$6:B598,$B598),2),""))</f>
        <v>-629506179.33</v>
      </c>
      <c r="P598" s="117" t="s">
        <v>48</v>
      </c>
      <c r="Q598" s="115"/>
      <c r="R598" s="115"/>
      <c r="S598" s="124" t="str">
        <f>IF($B598="","",IF(ISNA(MATCH($B598,账户名,0)),"※这个账户不在【参数设置】的账户档案里",IF($A598="","※没填日期，这一笔不会进任何月份的报表",IF(OR($A598&lt;起始月份,$A598&gt;EOMONTH(起始月份,15)),"△不在本账期（"&amp;TEXT(起始月份,"yyyy-mm")&amp;" ~ "&amp;TEXT(EOMONTH(起始月份,15),"yyyy-mm")&amp;"）内，报表里看不到",IF(AND($H598&lt;&gt;"",$I598&lt;&gt;""),"※收入和支出不能同时填",IF(AND(N($H598)=0,N($I598)=0),IF(ISNUMBER(SEARCH("【待补】",$R598&amp;"")),"△源数据不全（源表缺金额），请补充","※收入和支出都没填"),IF($E598="","※没填收支类别，分类报表会漏掉这一笔",IF(ISNA(MATCH($E598,类别表,0)),"※收支类别不在【参数设置】的清单里",IF($K598="","△"&amp;$D598&amp;" 还没填汇率，去【月度汇率】补上就自动算了",IF(ISNUMBER(SEARCH("【待补】",$R598&amp;"")),"△源数据不全（源表缺摘要或用途），请补充",IF(AND($F598="内部转账",$Q598=""),"△内部转账建议在「往来单位」写上对方账户",IF($N598&lt;0,"△这一笔之后该账户余额成负数了，核一下",""))))))))))))</f>
        <v>△这一笔之后该账户余额成负数了，核一下</v>
      </c>
    </row>
    <row r="599" ht="16.5" spans="1:19">
      <c r="A599" s="114">
        <v>45950</v>
      </c>
      <c r="B599" s="115" t="s">
        <v>34</v>
      </c>
      <c r="C599" s="116" t="str">
        <f>IF($B599="","",IFERROR(INDEX(账户银行,MATCH($B599,账户名,0)),""))</f>
        <v>现金</v>
      </c>
      <c r="D599" s="116" t="str">
        <f>IF($B599="","",IFERROR(INDEX(账户币种,MATCH($B599,账户名,0)),""))</f>
        <v>UZS</v>
      </c>
      <c r="E599" s="117" t="s">
        <v>84</v>
      </c>
      <c r="F599" s="116" t="str">
        <f>IF($E599="","",IFERROR(INDEX(类别属性,MATCH($E599,类别表,0)),""))</f>
        <v>支出</v>
      </c>
      <c r="G599" s="118" t="s">
        <v>605</v>
      </c>
      <c r="H599" s="119"/>
      <c r="I599" s="119">
        <v>1250000</v>
      </c>
      <c r="J599" s="120"/>
      <c r="K599" s="125">
        <f>IF(OR($A599="",$B599=""),"",IF($J599&lt;&gt;"",$J599,IF($D599=本位币,1,IFERROR(LOOKUP(2,1/((汇率月份&lt;=$A599)*(INDEX(记账汇率区,0,MATCH($D599,汇率币种头,0))&lt;&gt;"")),INDEX(记账汇率区,0,MATCH($D599,汇率币种头,0))),""))))</f>
        <v>1</v>
      </c>
      <c r="L599" s="123">
        <f t="shared" si="18"/>
        <v>-1250000</v>
      </c>
      <c r="M599" s="123">
        <f t="shared" si="19"/>
        <v>-1250000</v>
      </c>
      <c r="N599" s="123">
        <f>IF($B599="","",ROUND(SUMIF(账户名,$B599,账户期初)+SUMIFS($L$6:L599,$B$6:B599,$B599),2))</f>
        <v>-630756179.33</v>
      </c>
      <c r="O599" s="123">
        <f>IF($B599="","",IFERROR(ROUND(INDEX(账户期初本位,MATCH($B599,账户名,0))+SUMIFS($M$6:M599,$B$6:B599,$B599),2),""))</f>
        <v>-630756179.33</v>
      </c>
      <c r="P599" s="117" t="s">
        <v>48</v>
      </c>
      <c r="Q599" s="115"/>
      <c r="R599" s="115"/>
      <c r="S599" s="124" t="str">
        <f>IF($B599="","",IF(ISNA(MATCH($B599,账户名,0)),"※这个账户不在【参数设置】的账户档案里",IF($A599="","※没填日期，这一笔不会进任何月份的报表",IF(OR($A599&lt;起始月份,$A599&gt;EOMONTH(起始月份,15)),"△不在本账期（"&amp;TEXT(起始月份,"yyyy-mm")&amp;" ~ "&amp;TEXT(EOMONTH(起始月份,15),"yyyy-mm")&amp;"）内，报表里看不到",IF(AND($H599&lt;&gt;"",$I599&lt;&gt;""),"※收入和支出不能同时填",IF(AND(N($H599)=0,N($I599)=0),IF(ISNUMBER(SEARCH("【待补】",$R599&amp;"")),"△源数据不全（源表缺金额），请补充","※收入和支出都没填"),IF($E599="","※没填收支类别，分类报表会漏掉这一笔",IF(ISNA(MATCH($E599,类别表,0)),"※收支类别不在【参数设置】的清单里",IF($K599="","△"&amp;$D599&amp;" 还没填汇率，去【月度汇率】补上就自动算了",IF(ISNUMBER(SEARCH("【待补】",$R599&amp;"")),"△源数据不全（源表缺摘要或用途），请补充",IF(AND($F599="内部转账",$Q599=""),"△内部转账建议在「往来单位」写上对方账户",IF($N599&lt;0,"△这一笔之后该账户余额成负数了，核一下",""))))))))))))</f>
        <v>△这一笔之后该账户余额成负数了，核一下</v>
      </c>
    </row>
    <row r="600" ht="82.5" spans="1:19">
      <c r="A600" s="114">
        <v>45951</v>
      </c>
      <c r="B600" s="115" t="s">
        <v>72</v>
      </c>
      <c r="C600" s="116" t="str">
        <f>IF($B600="","",IFERROR(INDEX(账户银行,MATCH($B600,账户名,0)),""))</f>
        <v>NBU银行</v>
      </c>
      <c r="D600" s="116" t="str">
        <f>IF($B600="","",IFERROR(INDEX(账户币种,MATCH($B600,账户名,0)),""))</f>
        <v>UZS</v>
      </c>
      <c r="E600" s="117" t="s">
        <v>60</v>
      </c>
      <c r="F600" s="116" t="str">
        <f>IF($E600="","",IFERROR(INDEX(类别属性,MATCH($E600,类别表,0)),""))</f>
        <v>支出</v>
      </c>
      <c r="G600" s="118" t="s">
        <v>606</v>
      </c>
      <c r="H600" s="119"/>
      <c r="I600" s="119">
        <v>618</v>
      </c>
      <c r="J600" s="120"/>
      <c r="K600" s="125">
        <f>IF(OR($A600="",$B600=""),"",IF($J600&lt;&gt;"",$J600,IF($D600=本位币,1,IFERROR(LOOKUP(2,1/((汇率月份&lt;=$A600)*(INDEX(记账汇率区,0,MATCH($D600,汇率币种头,0))&lt;&gt;"")),INDEX(记账汇率区,0,MATCH($D600,汇率币种头,0))),""))))</f>
        <v>1</v>
      </c>
      <c r="L600" s="123">
        <f t="shared" si="18"/>
        <v>-618</v>
      </c>
      <c r="M600" s="123">
        <f t="shared" si="19"/>
        <v>-618</v>
      </c>
      <c r="N600" s="123">
        <f>IF($B600="","",ROUND(SUMIF(账户名,$B600,账户期初)+SUMIFS($L$6:L600,$B$6:B600,$B600),2))</f>
        <v>287110259.67</v>
      </c>
      <c r="O600" s="123">
        <f>IF($B600="","",IFERROR(ROUND(INDEX(账户期初本位,MATCH($B600,账户名,0))+SUMIFS($M$6:M600,$B$6:B600,$B600),2),""))</f>
        <v>287110259.67</v>
      </c>
      <c r="P600" s="117" t="s">
        <v>43</v>
      </c>
      <c r="Q600" s="115"/>
      <c r="R600" s="115"/>
      <c r="S600" s="124" t="str">
        <f>IF($B600="","",IF(ISNA(MATCH($B600,账户名,0)),"※这个账户不在【参数设置】的账户档案里",IF($A600="","※没填日期，这一笔不会进任何月份的报表",IF(OR($A600&lt;起始月份,$A600&gt;EOMONTH(起始月份,15)),"△不在本账期（"&amp;TEXT(起始月份,"yyyy-mm")&amp;" ~ "&amp;TEXT(EOMONTH(起始月份,15),"yyyy-mm")&amp;"）内，报表里看不到",IF(AND($H600&lt;&gt;"",$I600&lt;&gt;""),"※收入和支出不能同时填",IF(AND(N($H600)=0,N($I600)=0),IF(ISNUMBER(SEARCH("【待补】",$R600&amp;"")),"△源数据不全（源表缺金额），请补充","※收入和支出都没填"),IF($E600="","※没填收支类别，分类报表会漏掉这一笔",IF(ISNA(MATCH($E600,类别表,0)),"※收支类别不在【参数设置】的清单里",IF($K600="","△"&amp;$D600&amp;" 还没填汇率，去【月度汇率】补上就自动算了",IF(ISNUMBER(SEARCH("【待补】",$R600&amp;"")),"△源数据不全（源表缺摘要或用途），请补充",IF(AND($F600="内部转账",$Q600=""),"△内部转账建议在「往来单位」写上对方账户",IF($N600&lt;0,"△这一笔之后该账户余额成负数了，核一下",""))))))))))))</f>
        <v/>
      </c>
    </row>
    <row r="601" ht="16.5" spans="1:19">
      <c r="A601" s="114">
        <v>45951</v>
      </c>
      <c r="B601" s="115" t="s">
        <v>72</v>
      </c>
      <c r="C601" s="116" t="str">
        <f>IF($B601="","",IFERROR(INDEX(账户银行,MATCH($B601,账户名,0)),""))</f>
        <v>NBU银行</v>
      </c>
      <c r="D601" s="116" t="str">
        <f>IF($B601="","",IFERROR(INDEX(账户币种,MATCH($B601,账户名,0)),""))</f>
        <v>UZS</v>
      </c>
      <c r="E601" s="117" t="s">
        <v>366</v>
      </c>
      <c r="F601" s="116" t="str">
        <f>IF($E601="","",IFERROR(INDEX(类别属性,MATCH($E601,类别表,0)),""))</f>
        <v>支出</v>
      </c>
      <c r="G601" s="118" t="s">
        <v>578</v>
      </c>
      <c r="H601" s="119"/>
      <c r="I601" s="119">
        <v>280000000</v>
      </c>
      <c r="J601" s="120"/>
      <c r="K601" s="125">
        <f>IF(OR($A601="",$B601=""),"",IF($J601&lt;&gt;"",$J601,IF($D601=本位币,1,IFERROR(LOOKUP(2,1/((汇率月份&lt;=$A601)*(INDEX(记账汇率区,0,MATCH($D601,汇率币种头,0))&lt;&gt;"")),INDEX(记账汇率区,0,MATCH($D601,汇率币种头,0))),""))))</f>
        <v>1</v>
      </c>
      <c r="L601" s="123">
        <f t="shared" si="18"/>
        <v>-280000000</v>
      </c>
      <c r="M601" s="123">
        <f t="shared" si="19"/>
        <v>-280000000</v>
      </c>
      <c r="N601" s="123">
        <f>IF($B601="","",ROUND(SUMIF(账户名,$B601,账户期初)+SUMIFS($L$6:L601,$B$6:B601,$B601),2))</f>
        <v>7110259.67</v>
      </c>
      <c r="O601" s="123">
        <f>IF($B601="","",IFERROR(ROUND(INDEX(账户期初本位,MATCH($B601,账户名,0))+SUMIFS($M$6:M601,$B$6:B601,$B601),2),""))</f>
        <v>7110259.67</v>
      </c>
      <c r="P601" s="117" t="s">
        <v>122</v>
      </c>
      <c r="Q601" s="115"/>
      <c r="R601" s="115"/>
      <c r="S601" s="124" t="str">
        <f>IF($B601="","",IF(ISNA(MATCH($B601,账户名,0)),"※这个账户不在【参数设置】的账户档案里",IF($A601="","※没填日期，这一笔不会进任何月份的报表",IF(OR($A601&lt;起始月份,$A601&gt;EOMONTH(起始月份,15)),"△不在本账期（"&amp;TEXT(起始月份,"yyyy-mm")&amp;" ~ "&amp;TEXT(EOMONTH(起始月份,15),"yyyy-mm")&amp;"）内，报表里看不到",IF(AND($H601&lt;&gt;"",$I601&lt;&gt;""),"※收入和支出不能同时填",IF(AND(N($H601)=0,N($I601)=0),IF(ISNUMBER(SEARCH("【待补】",$R601&amp;"")),"△源数据不全（源表缺金额），请补充","※收入和支出都没填"),IF($E601="","※没填收支类别，分类报表会漏掉这一笔",IF(ISNA(MATCH($E601,类别表,0)),"※收支类别不在【参数设置】的清单里",IF($K601="","△"&amp;$D601&amp;" 还没填汇率，去【月度汇率】补上就自动算了",IF(ISNUMBER(SEARCH("【待补】",$R601&amp;"")),"△源数据不全（源表缺摘要或用途），请补充",IF(AND($F601="内部转账",$Q601=""),"△内部转账建议在「往来单位」写上对方账户",IF($N601&lt;0,"△这一笔之后该账户余额成负数了，核一下",""))))))))))))</f>
        <v/>
      </c>
    </row>
    <row r="602" ht="82.5" spans="1:19">
      <c r="A602" s="114">
        <v>45951</v>
      </c>
      <c r="B602" s="115" t="s">
        <v>72</v>
      </c>
      <c r="C602" s="116" t="str">
        <f>IF($B602="","",IFERROR(INDEX(账户银行,MATCH($B602,账户名,0)),""))</f>
        <v>NBU银行</v>
      </c>
      <c r="D602" s="116" t="str">
        <f>IF($B602="","",IFERROR(INDEX(账户币种,MATCH($B602,账户名,0)),""))</f>
        <v>UZS</v>
      </c>
      <c r="E602" s="117" t="s">
        <v>60</v>
      </c>
      <c r="F602" s="116" t="str">
        <f>IF($E602="","",IFERROR(INDEX(类别属性,MATCH($E602,类别表,0)),""))</f>
        <v>支出</v>
      </c>
      <c r="G602" s="118" t="s">
        <v>593</v>
      </c>
      <c r="H602" s="119"/>
      <c r="I602" s="119">
        <v>618000</v>
      </c>
      <c r="J602" s="120"/>
      <c r="K602" s="125">
        <f>IF(OR($A602="",$B602=""),"",IF($J602&lt;&gt;"",$J602,IF($D602=本位币,1,IFERROR(LOOKUP(2,1/((汇率月份&lt;=$A602)*(INDEX(记账汇率区,0,MATCH($D602,汇率币种头,0))&lt;&gt;"")),INDEX(记账汇率区,0,MATCH($D602,汇率币种头,0))),""))))</f>
        <v>1</v>
      </c>
      <c r="L602" s="123">
        <f t="shared" si="18"/>
        <v>-618000</v>
      </c>
      <c r="M602" s="123">
        <f t="shared" si="19"/>
        <v>-618000</v>
      </c>
      <c r="N602" s="123">
        <f>IF($B602="","",ROUND(SUMIF(账户名,$B602,账户期初)+SUMIFS($L$6:L602,$B$6:B602,$B602),2))</f>
        <v>6492259.67</v>
      </c>
      <c r="O602" s="123">
        <f>IF($B602="","",IFERROR(ROUND(INDEX(账户期初本位,MATCH($B602,账户名,0))+SUMIFS($M$6:M602,$B$6:B602,$B602),2),""))</f>
        <v>6492259.67</v>
      </c>
      <c r="P602" s="117" t="s">
        <v>43</v>
      </c>
      <c r="Q602" s="115"/>
      <c r="R602" s="115"/>
      <c r="S602" s="124" t="str">
        <f>IF($B602="","",IF(ISNA(MATCH($B602,账户名,0)),"※这个账户不在【参数设置】的账户档案里",IF($A602="","※没填日期，这一笔不会进任何月份的报表",IF(OR($A602&lt;起始月份,$A602&gt;EOMONTH(起始月份,15)),"△不在本账期（"&amp;TEXT(起始月份,"yyyy-mm")&amp;" ~ "&amp;TEXT(EOMONTH(起始月份,15),"yyyy-mm")&amp;"）内，报表里看不到",IF(AND($H602&lt;&gt;"",$I602&lt;&gt;""),"※收入和支出不能同时填",IF(AND(N($H602)=0,N($I602)=0),IF(ISNUMBER(SEARCH("【待补】",$R602&amp;"")),"△源数据不全（源表缺金额），请补充","※收入和支出都没填"),IF($E602="","※没填收支类别，分类报表会漏掉这一笔",IF(ISNA(MATCH($E602,类别表,0)),"※收支类别不在【参数设置】的清单里",IF($K602="","△"&amp;$D602&amp;" 还没填汇率，去【月度汇率】补上就自动算了",IF(ISNUMBER(SEARCH("【待补】",$R602&amp;"")),"△源数据不全（源表缺摘要或用途），请补充",IF(AND($F602="内部转账",$Q602=""),"△内部转账建议在「往来单位」写上对方账户",IF($N602&lt;0,"△这一笔之后该账户余额成负数了，核一下",""))))))))))))</f>
        <v/>
      </c>
    </row>
    <row r="603" ht="16.5" spans="1:19">
      <c r="A603" s="114">
        <v>45951</v>
      </c>
      <c r="B603" s="115" t="s">
        <v>34</v>
      </c>
      <c r="C603" s="116" t="str">
        <f>IF($B603="","",IFERROR(INDEX(账户银行,MATCH($B603,账户名,0)),""))</f>
        <v>现金</v>
      </c>
      <c r="D603" s="116" t="str">
        <f>IF($B603="","",IFERROR(INDEX(账户币种,MATCH($B603,账户名,0)),""))</f>
        <v>UZS</v>
      </c>
      <c r="E603" s="117" t="s">
        <v>438</v>
      </c>
      <c r="F603" s="116" t="str">
        <f>IF($E603="","",IFERROR(INDEX(类别属性,MATCH($E603,类别表,0)),""))</f>
        <v>支出</v>
      </c>
      <c r="G603" s="118" t="s">
        <v>607</v>
      </c>
      <c r="H603" s="119"/>
      <c r="I603" s="119">
        <v>200000</v>
      </c>
      <c r="J603" s="120"/>
      <c r="K603" s="125">
        <f>IF(OR($A603="",$B603=""),"",IF($J603&lt;&gt;"",$J603,IF($D603=本位币,1,IFERROR(LOOKUP(2,1/((汇率月份&lt;=$A603)*(INDEX(记账汇率区,0,MATCH($D603,汇率币种头,0))&lt;&gt;"")),INDEX(记账汇率区,0,MATCH($D603,汇率币种头,0))),""))))</f>
        <v>1</v>
      </c>
      <c r="L603" s="123">
        <f t="shared" si="18"/>
        <v>-200000</v>
      </c>
      <c r="M603" s="123">
        <f t="shared" si="19"/>
        <v>-200000</v>
      </c>
      <c r="N603" s="123">
        <f>IF($B603="","",ROUND(SUMIF(账户名,$B603,账户期初)+SUMIFS($L$6:L603,$B$6:B603,$B603),2))</f>
        <v>-630956179.33</v>
      </c>
      <c r="O603" s="123">
        <f>IF($B603="","",IFERROR(ROUND(INDEX(账户期初本位,MATCH($B603,账户名,0))+SUMIFS($M$6:M603,$B$6:B603,$B603),2),""))</f>
        <v>-630956179.33</v>
      </c>
      <c r="P603" s="117" t="s">
        <v>26</v>
      </c>
      <c r="Q603" s="115"/>
      <c r="R603" s="115"/>
      <c r="S603" s="124" t="str">
        <f>IF($B603="","",IF(ISNA(MATCH($B603,账户名,0)),"※这个账户不在【参数设置】的账户档案里",IF($A603="","※没填日期，这一笔不会进任何月份的报表",IF(OR($A603&lt;起始月份,$A603&gt;EOMONTH(起始月份,15)),"△不在本账期（"&amp;TEXT(起始月份,"yyyy-mm")&amp;" ~ "&amp;TEXT(EOMONTH(起始月份,15),"yyyy-mm")&amp;"）内，报表里看不到",IF(AND($H603&lt;&gt;"",$I603&lt;&gt;""),"※收入和支出不能同时填",IF(AND(N($H603)=0,N($I603)=0),IF(ISNUMBER(SEARCH("【待补】",$R603&amp;"")),"△源数据不全（源表缺金额），请补充","※收入和支出都没填"),IF($E603="","※没填收支类别，分类报表会漏掉这一笔",IF(ISNA(MATCH($E603,类别表,0)),"※收支类别不在【参数设置】的清单里",IF($K603="","△"&amp;$D603&amp;" 还没填汇率，去【月度汇率】补上就自动算了",IF(ISNUMBER(SEARCH("【待补】",$R603&amp;"")),"△源数据不全（源表缺摘要或用途），请补充",IF(AND($F603="内部转账",$Q603=""),"△内部转账建议在「往来单位」写上对方账户",IF($N603&lt;0,"△这一笔之后该账户余额成负数了，核一下",""))))))))))))</f>
        <v>△这一笔之后该账户余额成负数了，核一下</v>
      </c>
    </row>
    <row r="604" ht="16.5" spans="1:19">
      <c r="A604" s="114">
        <v>45951</v>
      </c>
      <c r="B604" s="115" t="s">
        <v>34</v>
      </c>
      <c r="C604" s="116" t="str">
        <f>IF($B604="","",IFERROR(INDEX(账户银行,MATCH($B604,账户名,0)),""))</f>
        <v>现金</v>
      </c>
      <c r="D604" s="116" t="str">
        <f>IF($B604="","",IFERROR(INDEX(账户币种,MATCH($B604,账户名,0)),""))</f>
        <v>UZS</v>
      </c>
      <c r="E604" s="117" t="s">
        <v>44</v>
      </c>
      <c r="F604" s="116" t="str">
        <f>IF($E604="","",IFERROR(INDEX(类别属性,MATCH($E604,类别表,0)),""))</f>
        <v>支出</v>
      </c>
      <c r="G604" s="118" t="s">
        <v>608</v>
      </c>
      <c r="H604" s="119"/>
      <c r="I604" s="119">
        <v>9000000</v>
      </c>
      <c r="J604" s="120"/>
      <c r="K604" s="125">
        <f>IF(OR($A604="",$B604=""),"",IF($J604&lt;&gt;"",$J604,IF($D604=本位币,1,IFERROR(LOOKUP(2,1/((汇率月份&lt;=$A604)*(INDEX(记账汇率区,0,MATCH($D604,汇率币种头,0))&lt;&gt;"")),INDEX(记账汇率区,0,MATCH($D604,汇率币种头,0))),""))))</f>
        <v>1</v>
      </c>
      <c r="L604" s="123">
        <f t="shared" si="18"/>
        <v>-9000000</v>
      </c>
      <c r="M604" s="123">
        <f t="shared" si="19"/>
        <v>-9000000</v>
      </c>
      <c r="N604" s="123">
        <f>IF($B604="","",ROUND(SUMIF(账户名,$B604,账户期初)+SUMIFS($L$6:L604,$B$6:B604,$B604),2))</f>
        <v>-639956179.33</v>
      </c>
      <c r="O604" s="123">
        <f>IF($B604="","",IFERROR(ROUND(INDEX(账户期初本位,MATCH($B604,账户名,0))+SUMIFS($M$6:M604,$B$6:B604,$B604),2),""))</f>
        <v>-639956179.33</v>
      </c>
      <c r="P604" s="117" t="s">
        <v>26</v>
      </c>
      <c r="Q604" s="115"/>
      <c r="R604" s="115"/>
      <c r="S604" s="124" t="str">
        <f>IF($B604="","",IF(ISNA(MATCH($B604,账户名,0)),"※这个账户不在【参数设置】的账户档案里",IF($A604="","※没填日期，这一笔不会进任何月份的报表",IF(OR($A604&lt;起始月份,$A604&gt;EOMONTH(起始月份,15)),"△不在本账期（"&amp;TEXT(起始月份,"yyyy-mm")&amp;" ~ "&amp;TEXT(EOMONTH(起始月份,15),"yyyy-mm")&amp;"）内，报表里看不到",IF(AND($H604&lt;&gt;"",$I604&lt;&gt;""),"※收入和支出不能同时填",IF(AND(N($H604)=0,N($I604)=0),IF(ISNUMBER(SEARCH("【待补】",$R604&amp;"")),"△源数据不全（源表缺金额），请补充","※收入和支出都没填"),IF($E604="","※没填收支类别，分类报表会漏掉这一笔",IF(ISNA(MATCH($E604,类别表,0)),"※收支类别不在【参数设置】的清单里",IF($K604="","△"&amp;$D604&amp;" 还没填汇率，去【月度汇率】补上就自动算了",IF(ISNUMBER(SEARCH("【待补】",$R604&amp;"")),"△源数据不全（源表缺摘要或用途），请补充",IF(AND($F604="内部转账",$Q604=""),"△内部转账建议在「往来单位」写上对方账户",IF($N604&lt;0,"△这一笔之后该账户余额成负数了，核一下",""))))))))))))</f>
        <v>△这一笔之后该账户余额成负数了，核一下</v>
      </c>
    </row>
    <row r="605" ht="16.5" spans="1:19">
      <c r="A605" s="114">
        <v>45951</v>
      </c>
      <c r="B605" s="115" t="s">
        <v>34</v>
      </c>
      <c r="C605" s="116" t="str">
        <f>IF($B605="","",IFERROR(INDEX(账户银行,MATCH($B605,账户名,0)),""))</f>
        <v>现金</v>
      </c>
      <c r="D605" s="116" t="str">
        <f>IF($B605="","",IFERROR(INDEX(账户币种,MATCH($B605,账户名,0)),""))</f>
        <v>UZS</v>
      </c>
      <c r="E605" s="117" t="s">
        <v>21</v>
      </c>
      <c r="F605" s="116" t="str">
        <f>IF($E605="","",IFERROR(INDEX(类别属性,MATCH($E605,类别表,0)),""))</f>
        <v>支出</v>
      </c>
      <c r="G605" s="118" t="s">
        <v>609</v>
      </c>
      <c r="H605" s="119"/>
      <c r="I605" s="119">
        <v>4000000</v>
      </c>
      <c r="J605" s="120"/>
      <c r="K605" s="125">
        <f>IF(OR($A605="",$B605=""),"",IF($J605&lt;&gt;"",$J605,IF($D605=本位币,1,IFERROR(LOOKUP(2,1/((汇率月份&lt;=$A605)*(INDEX(记账汇率区,0,MATCH($D605,汇率币种头,0))&lt;&gt;"")),INDEX(记账汇率区,0,MATCH($D605,汇率币种头,0))),""))))</f>
        <v>1</v>
      </c>
      <c r="L605" s="123">
        <f t="shared" si="18"/>
        <v>-4000000</v>
      </c>
      <c r="M605" s="123">
        <f t="shared" si="19"/>
        <v>-4000000</v>
      </c>
      <c r="N605" s="123">
        <f>IF($B605="","",ROUND(SUMIF(账户名,$B605,账户期初)+SUMIFS($L$6:L605,$B$6:B605,$B605),2))</f>
        <v>-643956179.33</v>
      </c>
      <c r="O605" s="123">
        <f>IF($B605="","",IFERROR(ROUND(INDEX(账户期初本位,MATCH($B605,账户名,0))+SUMIFS($M$6:M605,$B$6:B605,$B605),2),""))</f>
        <v>-643956179.33</v>
      </c>
      <c r="P605" s="117" t="s">
        <v>23</v>
      </c>
      <c r="Q605" s="115"/>
      <c r="R605" s="115"/>
      <c r="S605" s="124" t="str">
        <f>IF($B605="","",IF(ISNA(MATCH($B605,账户名,0)),"※这个账户不在【参数设置】的账户档案里",IF($A605="","※没填日期，这一笔不会进任何月份的报表",IF(OR($A605&lt;起始月份,$A605&gt;EOMONTH(起始月份,15)),"△不在本账期（"&amp;TEXT(起始月份,"yyyy-mm")&amp;" ~ "&amp;TEXT(EOMONTH(起始月份,15),"yyyy-mm")&amp;"）内，报表里看不到",IF(AND($H605&lt;&gt;"",$I605&lt;&gt;""),"※收入和支出不能同时填",IF(AND(N($H605)=0,N($I605)=0),IF(ISNUMBER(SEARCH("【待补】",$R605&amp;"")),"△源数据不全（源表缺金额），请补充","※收入和支出都没填"),IF($E605="","※没填收支类别，分类报表会漏掉这一笔",IF(ISNA(MATCH($E605,类别表,0)),"※收支类别不在【参数设置】的清单里",IF($K605="","△"&amp;$D605&amp;" 还没填汇率，去【月度汇率】补上就自动算了",IF(ISNUMBER(SEARCH("【待补】",$R605&amp;"")),"△源数据不全（源表缺摘要或用途），请补充",IF(AND($F605="内部转账",$Q605=""),"△内部转账建议在「往来单位」写上对方账户",IF($N605&lt;0,"△这一笔之后该账户余额成负数了，核一下",""))))))))))))</f>
        <v>△这一笔之后该账户余额成负数了，核一下</v>
      </c>
    </row>
    <row r="606" ht="16.5" spans="1:19">
      <c r="A606" s="114">
        <v>45951</v>
      </c>
      <c r="B606" s="115" t="s">
        <v>34</v>
      </c>
      <c r="C606" s="116" t="str">
        <f>IF($B606="","",IFERROR(INDEX(账户银行,MATCH($B606,账户名,0)),""))</f>
        <v>现金</v>
      </c>
      <c r="D606" s="116" t="str">
        <f>IF($B606="","",IFERROR(INDEX(账户币种,MATCH($B606,账户名,0)),""))</f>
        <v>UZS</v>
      </c>
      <c r="E606" s="117" t="s">
        <v>38</v>
      </c>
      <c r="F606" s="116" t="str">
        <f>IF($E606="","",IFERROR(INDEX(类别属性,MATCH($E606,类别表,0)),""))</f>
        <v>支出</v>
      </c>
      <c r="G606" s="118" t="s">
        <v>557</v>
      </c>
      <c r="H606" s="119"/>
      <c r="I606" s="119">
        <v>490000</v>
      </c>
      <c r="J606" s="120"/>
      <c r="K606" s="125">
        <f>IF(OR($A606="",$B606=""),"",IF($J606&lt;&gt;"",$J606,IF($D606=本位币,1,IFERROR(LOOKUP(2,1/((汇率月份&lt;=$A606)*(INDEX(记账汇率区,0,MATCH($D606,汇率币种头,0))&lt;&gt;"")),INDEX(记账汇率区,0,MATCH($D606,汇率币种头,0))),""))))</f>
        <v>1</v>
      </c>
      <c r="L606" s="123">
        <f t="shared" si="18"/>
        <v>-490000</v>
      </c>
      <c r="M606" s="123">
        <f t="shared" si="19"/>
        <v>-490000</v>
      </c>
      <c r="N606" s="123">
        <f>IF($B606="","",ROUND(SUMIF(账户名,$B606,账户期初)+SUMIFS($L$6:L606,$B$6:B606,$B606),2))</f>
        <v>-644446179.33</v>
      </c>
      <c r="O606" s="123">
        <f>IF($B606="","",IFERROR(ROUND(INDEX(账户期初本位,MATCH($B606,账户名,0))+SUMIFS($M$6:M606,$B$6:B606,$B606),2),""))</f>
        <v>-644446179.33</v>
      </c>
      <c r="P606" s="117" t="s">
        <v>26</v>
      </c>
      <c r="Q606" s="115"/>
      <c r="R606" s="115"/>
      <c r="S606" s="124" t="str">
        <f>IF($B606="","",IF(ISNA(MATCH($B606,账户名,0)),"※这个账户不在【参数设置】的账户档案里",IF($A606="","※没填日期，这一笔不会进任何月份的报表",IF(OR($A606&lt;起始月份,$A606&gt;EOMONTH(起始月份,15)),"△不在本账期（"&amp;TEXT(起始月份,"yyyy-mm")&amp;" ~ "&amp;TEXT(EOMONTH(起始月份,15),"yyyy-mm")&amp;"）内，报表里看不到",IF(AND($H606&lt;&gt;"",$I606&lt;&gt;""),"※收入和支出不能同时填",IF(AND(N($H606)=0,N($I606)=0),IF(ISNUMBER(SEARCH("【待补】",$R606&amp;"")),"△源数据不全（源表缺金额），请补充","※收入和支出都没填"),IF($E606="","※没填收支类别，分类报表会漏掉这一笔",IF(ISNA(MATCH($E606,类别表,0)),"※收支类别不在【参数设置】的清单里",IF($K606="","△"&amp;$D606&amp;" 还没填汇率，去【月度汇率】补上就自动算了",IF(ISNUMBER(SEARCH("【待补】",$R606&amp;"")),"△源数据不全（源表缺摘要或用途），请补充",IF(AND($F606="内部转账",$Q606=""),"△内部转账建议在「往来单位」写上对方账户",IF($N606&lt;0,"△这一笔之后该账户余额成负数了，核一下",""))))))))))))</f>
        <v>△这一笔之后该账户余额成负数了，核一下</v>
      </c>
    </row>
    <row r="607" ht="49.5" spans="1:19">
      <c r="A607" s="114">
        <v>45952</v>
      </c>
      <c r="B607" s="115" t="s">
        <v>30</v>
      </c>
      <c r="C607" s="116" t="str">
        <f>IF($B607="","",IFERROR(INDEX(账户银行,MATCH($B607,账户名,0)),""))</f>
        <v>现金</v>
      </c>
      <c r="D607" s="116" t="str">
        <f>IF($B607="","",IFERROR(INDEX(账户币种,MATCH($B607,账户名,0)),""))</f>
        <v>USD</v>
      </c>
      <c r="E607" s="117" t="s">
        <v>41</v>
      </c>
      <c r="F607" s="116" t="str">
        <f>IF($E607="","",IFERROR(INDEX(类别属性,MATCH($E607,类别表,0)),""))</f>
        <v>内部转账</v>
      </c>
      <c r="G607" s="118" t="s">
        <v>610</v>
      </c>
      <c r="H607" s="119"/>
      <c r="I607" s="119">
        <v>10000</v>
      </c>
      <c r="J607" s="120"/>
      <c r="K607" s="125">
        <f>IF(OR($A607="",$B607=""),"",IF($J607&lt;&gt;"",$J607,IF($D607=本位币,1,IFERROR(LOOKUP(2,1/((汇率月份&lt;=$A607)*(INDEX(记账汇率区,0,MATCH($D607,汇率币种头,0))&lt;&gt;"")),INDEX(记账汇率区,0,MATCH($D607,汇率币种头,0))),""))))</f>
        <v>12060</v>
      </c>
      <c r="L607" s="123">
        <f t="shared" si="18"/>
        <v>-10000</v>
      </c>
      <c r="M607" s="123">
        <f t="shared" si="19"/>
        <v>-120600000</v>
      </c>
      <c r="N607" s="123">
        <f>IF($B607="","",ROUND(SUMIF(账户名,$B607,账户期初)+SUMIFS($L$6:L607,$B$6:B607,$B607),2))</f>
        <v>58580</v>
      </c>
      <c r="O607" s="123">
        <f>IF($B607="","",IFERROR(ROUND(INDEX(账户期初本位,MATCH($B607,账户名,0))+SUMIFS($M$6:M607,$B$6:B607,$B607),2),""))</f>
        <v>713892375</v>
      </c>
      <c r="P607" s="117" t="s">
        <v>43</v>
      </c>
      <c r="Q607" s="115"/>
      <c r="R607" s="115"/>
      <c r="S607" s="124" t="str">
        <f>IF($B607="","",IF(ISNA(MATCH($B607,账户名,0)),"※这个账户不在【参数设置】的账户档案里",IF($A607="","※没填日期，这一笔不会进任何月份的报表",IF(OR($A607&lt;起始月份,$A607&gt;EOMONTH(起始月份,15)),"△不在本账期（"&amp;TEXT(起始月份,"yyyy-mm")&amp;" ~ "&amp;TEXT(EOMONTH(起始月份,15),"yyyy-mm")&amp;"）内，报表里看不到",IF(AND($H607&lt;&gt;"",$I607&lt;&gt;""),"※收入和支出不能同时填",IF(AND(N($H607)=0,N($I607)=0),IF(ISNUMBER(SEARCH("【待补】",$R607&amp;"")),"△源数据不全（源表缺金额），请补充","※收入和支出都没填"),IF($E607="","※没填收支类别，分类报表会漏掉这一笔",IF(ISNA(MATCH($E607,类别表,0)),"※收支类别不在【参数设置】的清单里",IF($K607="","△"&amp;$D607&amp;" 还没填汇率，去【月度汇率】补上就自动算了",IF(ISNUMBER(SEARCH("【待补】",$R607&amp;"")),"△源数据不全（源表缺摘要或用途），请补充",IF(AND($F607="内部转账",$Q607=""),"△内部转账建议在「往来单位」写上对方账户",IF($N607&lt;0,"△这一笔之后该账户余额成负数了，核一下",""))))))))))))</f>
        <v>△内部转账建议在「往来单位」写上对方账户</v>
      </c>
    </row>
    <row r="608" ht="33" spans="1:19">
      <c r="A608" s="114">
        <v>45952</v>
      </c>
      <c r="B608" s="115" t="s">
        <v>34</v>
      </c>
      <c r="C608" s="116" t="str">
        <f>IF($B608="","",IFERROR(INDEX(账户银行,MATCH($B608,账户名,0)),""))</f>
        <v>现金</v>
      </c>
      <c r="D608" s="116" t="str">
        <f>IF($B608="","",IFERROR(INDEX(账户币种,MATCH($B608,账户名,0)),""))</f>
        <v>UZS</v>
      </c>
      <c r="E608" s="117" t="s">
        <v>44</v>
      </c>
      <c r="F608" s="116" t="str">
        <f>IF($E608="","",IFERROR(INDEX(类别属性,MATCH($E608,类别表,0)),""))</f>
        <v>支出</v>
      </c>
      <c r="G608" s="118" t="s">
        <v>611</v>
      </c>
      <c r="H608" s="119"/>
      <c r="I608" s="119">
        <v>9000000</v>
      </c>
      <c r="J608" s="120"/>
      <c r="K608" s="125">
        <f>IF(OR($A608="",$B608=""),"",IF($J608&lt;&gt;"",$J608,IF($D608=本位币,1,IFERROR(LOOKUP(2,1/((汇率月份&lt;=$A608)*(INDEX(记账汇率区,0,MATCH($D608,汇率币种头,0))&lt;&gt;"")),INDEX(记账汇率区,0,MATCH($D608,汇率币种头,0))),""))))</f>
        <v>1</v>
      </c>
      <c r="L608" s="123">
        <f t="shared" si="18"/>
        <v>-9000000</v>
      </c>
      <c r="M608" s="123">
        <f t="shared" si="19"/>
        <v>-9000000</v>
      </c>
      <c r="N608" s="123">
        <f>IF($B608="","",ROUND(SUMIF(账户名,$B608,账户期初)+SUMIFS($L$6:L608,$B$6:B608,$B608),2))</f>
        <v>-653446179.33</v>
      </c>
      <c r="O608" s="123">
        <f>IF($B608="","",IFERROR(ROUND(INDEX(账户期初本位,MATCH($B608,账户名,0))+SUMIFS($M$6:M608,$B$6:B608,$B608),2),""))</f>
        <v>-653446179.33</v>
      </c>
      <c r="P608" s="117" t="s">
        <v>26</v>
      </c>
      <c r="Q608" s="115"/>
      <c r="R608" s="115"/>
      <c r="S608" s="124" t="str">
        <f>IF($B608="","",IF(ISNA(MATCH($B608,账户名,0)),"※这个账户不在【参数设置】的账户档案里",IF($A608="","※没填日期，这一笔不会进任何月份的报表",IF(OR($A608&lt;起始月份,$A608&gt;EOMONTH(起始月份,15)),"△不在本账期（"&amp;TEXT(起始月份,"yyyy-mm")&amp;" ~ "&amp;TEXT(EOMONTH(起始月份,15),"yyyy-mm")&amp;"）内，报表里看不到",IF(AND($H608&lt;&gt;"",$I608&lt;&gt;""),"※收入和支出不能同时填",IF(AND(N($H608)=0,N($I608)=0),IF(ISNUMBER(SEARCH("【待补】",$R608&amp;"")),"△源数据不全（源表缺金额），请补充","※收入和支出都没填"),IF($E608="","※没填收支类别，分类报表会漏掉这一笔",IF(ISNA(MATCH($E608,类别表,0)),"※收支类别不在【参数设置】的清单里",IF($K608="","△"&amp;$D608&amp;" 还没填汇率，去【月度汇率】补上就自动算了",IF(ISNUMBER(SEARCH("【待补】",$R608&amp;"")),"△源数据不全（源表缺摘要或用途），请补充",IF(AND($F608="内部转账",$Q608=""),"△内部转账建议在「往来单位」写上对方账户",IF($N608&lt;0,"△这一笔之后该账户余额成负数了，核一下",""))))))))))))</f>
        <v>△这一笔之后该账户余额成负数了，核一下</v>
      </c>
    </row>
    <row r="609" ht="49.5" spans="1:19">
      <c r="A609" s="114">
        <v>45952</v>
      </c>
      <c r="B609" s="115" t="s">
        <v>34</v>
      </c>
      <c r="C609" s="116" t="str">
        <f>IF($B609="","",IFERROR(INDEX(账户银行,MATCH($B609,账户名,0)),""))</f>
        <v>现金</v>
      </c>
      <c r="D609" s="116" t="str">
        <f>IF($B609="","",IFERROR(INDEX(账户币种,MATCH($B609,账户名,0)),""))</f>
        <v>UZS</v>
      </c>
      <c r="E609" s="117" t="s">
        <v>41</v>
      </c>
      <c r="F609" s="116" t="str">
        <f>IF($E609="","",IFERROR(INDEX(类别属性,MATCH($E609,类别表,0)),""))</f>
        <v>内部转账</v>
      </c>
      <c r="G609" s="118" t="s">
        <v>612</v>
      </c>
      <c r="H609" s="119"/>
      <c r="I609" s="119">
        <v>845000</v>
      </c>
      <c r="J609" s="120"/>
      <c r="K609" s="125">
        <f>IF(OR($A609="",$B609=""),"",IF($J609&lt;&gt;"",$J609,IF($D609=本位币,1,IFERROR(LOOKUP(2,1/((汇率月份&lt;=$A609)*(INDEX(记账汇率区,0,MATCH($D609,汇率币种头,0))&lt;&gt;"")),INDEX(记账汇率区,0,MATCH($D609,汇率币种头,0))),""))))</f>
        <v>1</v>
      </c>
      <c r="L609" s="123">
        <f t="shared" si="18"/>
        <v>-845000</v>
      </c>
      <c r="M609" s="123">
        <f t="shared" si="19"/>
        <v>-845000</v>
      </c>
      <c r="N609" s="123">
        <f>IF($B609="","",ROUND(SUMIF(账户名,$B609,账户期初)+SUMIFS($L$6:L609,$B$6:B609,$B609),2))</f>
        <v>-654291179.33</v>
      </c>
      <c r="O609" s="123">
        <f>IF($B609="","",IFERROR(ROUND(INDEX(账户期初本位,MATCH($B609,账户名,0))+SUMIFS($M$6:M609,$B$6:B609,$B609),2),""))</f>
        <v>-654291179.33</v>
      </c>
      <c r="P609" s="117" t="s">
        <v>43</v>
      </c>
      <c r="Q609" s="115" t="s">
        <v>613</v>
      </c>
      <c r="R609" s="115"/>
      <c r="S609" s="124" t="str">
        <f>IF($B609="","",IF(ISNA(MATCH($B609,账户名,0)),"※这个账户不在【参数设置】的账户档案里",IF($A609="","※没填日期，这一笔不会进任何月份的报表",IF(OR($A609&lt;起始月份,$A609&gt;EOMONTH(起始月份,15)),"△不在本账期（"&amp;TEXT(起始月份,"yyyy-mm")&amp;" ~ "&amp;TEXT(EOMONTH(起始月份,15),"yyyy-mm")&amp;"）内，报表里看不到",IF(AND($H609&lt;&gt;"",$I609&lt;&gt;""),"※收入和支出不能同时填",IF(AND(N($H609)=0,N($I609)=0),IF(ISNUMBER(SEARCH("【待补】",$R609&amp;"")),"△源数据不全（源表缺金额），请补充","※收入和支出都没填"),IF($E609="","※没填收支类别，分类报表会漏掉这一笔",IF(ISNA(MATCH($E609,类别表,0)),"※收支类别不在【参数设置】的清单里",IF($K609="","△"&amp;$D609&amp;" 还没填汇率，去【月度汇率】补上就自动算了",IF(ISNUMBER(SEARCH("【待补】",$R609&amp;"")),"△源数据不全（源表缺摘要或用途），请补充",IF(AND($F609="内部转账",$Q609=""),"△内部转账建议在「往来单位」写上对方账户",IF($N609&lt;0,"△这一笔之后该账户余额成负数了，核一下",""))))))))))))</f>
        <v>△这一笔之后该账户余额成负数了，核一下</v>
      </c>
    </row>
    <row r="610" ht="33" spans="1:19">
      <c r="A610" s="114">
        <v>45952</v>
      </c>
      <c r="B610" s="115" t="s">
        <v>34</v>
      </c>
      <c r="C610" s="116" t="str">
        <f>IF($B610="","",IFERROR(INDEX(账户银行,MATCH($B610,账户名,0)),""))</f>
        <v>现金</v>
      </c>
      <c r="D610" s="116" t="str">
        <f>IF($B610="","",IFERROR(INDEX(账户币种,MATCH($B610,账户名,0)),""))</f>
        <v>UZS</v>
      </c>
      <c r="E610" s="117" t="s">
        <v>84</v>
      </c>
      <c r="F610" s="116" t="str">
        <f>IF($E610="","",IFERROR(INDEX(类别属性,MATCH($E610,类别表,0)),""))</f>
        <v>支出</v>
      </c>
      <c r="G610" s="118" t="s">
        <v>614</v>
      </c>
      <c r="H610" s="119"/>
      <c r="I610" s="119">
        <v>9000000</v>
      </c>
      <c r="J610" s="120"/>
      <c r="K610" s="125">
        <f>IF(OR($A610="",$B610=""),"",IF($J610&lt;&gt;"",$J610,IF($D610=本位币,1,IFERROR(LOOKUP(2,1/((汇率月份&lt;=$A610)*(INDEX(记账汇率区,0,MATCH($D610,汇率币种头,0))&lt;&gt;"")),INDEX(记账汇率区,0,MATCH($D610,汇率币种头,0))),""))))</f>
        <v>1</v>
      </c>
      <c r="L610" s="123">
        <f t="shared" si="18"/>
        <v>-9000000</v>
      </c>
      <c r="M610" s="123">
        <f t="shared" si="19"/>
        <v>-9000000</v>
      </c>
      <c r="N610" s="123">
        <f>IF($B610="","",ROUND(SUMIF(账户名,$B610,账户期初)+SUMIFS($L$6:L610,$B$6:B610,$B610),2))</f>
        <v>-663291179.33</v>
      </c>
      <c r="O610" s="123">
        <f>IF($B610="","",IFERROR(ROUND(INDEX(账户期初本位,MATCH($B610,账户名,0))+SUMIFS($M$6:M610,$B$6:B610,$B610),2),""))</f>
        <v>-663291179.33</v>
      </c>
      <c r="P610" s="117" t="s">
        <v>48</v>
      </c>
      <c r="Q610" s="115"/>
      <c r="R610" s="115"/>
      <c r="S610" s="124" t="str">
        <f>IF($B610="","",IF(ISNA(MATCH($B610,账户名,0)),"※这个账户不在【参数设置】的账户档案里",IF($A610="","※没填日期，这一笔不会进任何月份的报表",IF(OR($A610&lt;起始月份,$A610&gt;EOMONTH(起始月份,15)),"△不在本账期（"&amp;TEXT(起始月份,"yyyy-mm")&amp;" ~ "&amp;TEXT(EOMONTH(起始月份,15),"yyyy-mm")&amp;"）内，报表里看不到",IF(AND($H610&lt;&gt;"",$I610&lt;&gt;""),"※收入和支出不能同时填",IF(AND(N($H610)=0,N($I610)=0),IF(ISNUMBER(SEARCH("【待补】",$R610&amp;"")),"△源数据不全（源表缺金额），请补充","※收入和支出都没填"),IF($E610="","※没填收支类别，分类报表会漏掉这一笔",IF(ISNA(MATCH($E610,类别表,0)),"※收支类别不在【参数设置】的清单里",IF($K610="","△"&amp;$D610&amp;" 还没填汇率，去【月度汇率】补上就自动算了",IF(ISNUMBER(SEARCH("【待补】",$R610&amp;"")),"△源数据不全（源表缺摘要或用途），请补充",IF(AND($F610="内部转账",$Q610=""),"△内部转账建议在「往来单位」写上对方账户",IF($N610&lt;0,"△这一笔之后该账户余额成负数了，核一下",""))))))))))))</f>
        <v>△这一笔之后该账户余额成负数了，核一下</v>
      </c>
    </row>
    <row r="611" ht="16.5" spans="1:19">
      <c r="A611" s="114">
        <v>45952</v>
      </c>
      <c r="B611" s="115" t="s">
        <v>34</v>
      </c>
      <c r="C611" s="116" t="str">
        <f>IF($B611="","",IFERROR(INDEX(账户银行,MATCH($B611,账户名,0)),""))</f>
        <v>现金</v>
      </c>
      <c r="D611" s="116" t="str">
        <f>IF($B611="","",IFERROR(INDEX(账户币种,MATCH($B611,账户名,0)),""))</f>
        <v>UZS</v>
      </c>
      <c r="E611" s="117" t="s">
        <v>21</v>
      </c>
      <c r="F611" s="116" t="str">
        <f>IF($E611="","",IFERROR(INDEX(类别属性,MATCH($E611,类别表,0)),""))</f>
        <v>支出</v>
      </c>
      <c r="G611" s="118" t="s">
        <v>615</v>
      </c>
      <c r="H611" s="119"/>
      <c r="I611" s="119">
        <v>900000</v>
      </c>
      <c r="J611" s="120"/>
      <c r="K611" s="125">
        <f>IF(OR($A611="",$B611=""),"",IF($J611&lt;&gt;"",$J611,IF($D611=本位币,1,IFERROR(LOOKUP(2,1/((汇率月份&lt;=$A611)*(INDEX(记账汇率区,0,MATCH($D611,汇率币种头,0))&lt;&gt;"")),INDEX(记账汇率区,0,MATCH($D611,汇率币种头,0))),""))))</f>
        <v>1</v>
      </c>
      <c r="L611" s="123">
        <f t="shared" si="18"/>
        <v>-900000</v>
      </c>
      <c r="M611" s="123">
        <f t="shared" si="19"/>
        <v>-900000</v>
      </c>
      <c r="N611" s="123">
        <f>IF($B611="","",ROUND(SUMIF(账户名,$B611,账户期初)+SUMIFS($L$6:L611,$B$6:B611,$B611),2))</f>
        <v>-664191179.33</v>
      </c>
      <c r="O611" s="123">
        <f>IF($B611="","",IFERROR(ROUND(INDEX(账户期初本位,MATCH($B611,账户名,0))+SUMIFS($M$6:M611,$B$6:B611,$B611),2),""))</f>
        <v>-664191179.33</v>
      </c>
      <c r="P611" s="117" t="s">
        <v>23</v>
      </c>
      <c r="Q611" s="115"/>
      <c r="R611" s="115"/>
      <c r="S611" s="124" t="str">
        <f>IF($B611="","",IF(ISNA(MATCH($B611,账户名,0)),"※这个账户不在【参数设置】的账户档案里",IF($A611="","※没填日期，这一笔不会进任何月份的报表",IF(OR($A611&lt;起始月份,$A611&gt;EOMONTH(起始月份,15)),"△不在本账期（"&amp;TEXT(起始月份,"yyyy-mm")&amp;" ~ "&amp;TEXT(EOMONTH(起始月份,15),"yyyy-mm")&amp;"）内，报表里看不到",IF(AND($H611&lt;&gt;"",$I611&lt;&gt;""),"※收入和支出不能同时填",IF(AND(N($H611)=0,N($I611)=0),IF(ISNUMBER(SEARCH("【待补】",$R611&amp;"")),"△源数据不全（源表缺金额），请补充","※收入和支出都没填"),IF($E611="","※没填收支类别，分类报表会漏掉这一笔",IF(ISNA(MATCH($E611,类别表,0)),"※收支类别不在【参数设置】的清单里",IF($K611="","△"&amp;$D611&amp;" 还没填汇率，去【月度汇率】补上就自动算了",IF(ISNUMBER(SEARCH("【待补】",$R611&amp;"")),"△源数据不全（源表缺摘要或用途），请补充",IF(AND($F611="内部转账",$Q611=""),"△内部转账建议在「往来单位」写上对方账户",IF($N611&lt;0,"△这一笔之后该账户余额成负数了，核一下",""))))))))))))</f>
        <v>△这一笔之后该账户余额成负数了，核一下</v>
      </c>
    </row>
    <row r="612" ht="49.5" spans="1:19">
      <c r="A612" s="114">
        <v>45952</v>
      </c>
      <c r="B612" s="115" t="s">
        <v>34</v>
      </c>
      <c r="C612" s="116" t="str">
        <f>IF($B612="","",IFERROR(INDEX(账户银行,MATCH($B612,账户名,0)),""))</f>
        <v>现金</v>
      </c>
      <c r="D612" s="116" t="str">
        <f>IF($B612="","",IFERROR(INDEX(账户币种,MATCH($B612,账户名,0)),""))</f>
        <v>UZS</v>
      </c>
      <c r="E612" s="117" t="s">
        <v>44</v>
      </c>
      <c r="F612" s="116" t="str">
        <f>IF($E612="","",IFERROR(INDEX(类别属性,MATCH($E612,类别表,0)),""))</f>
        <v>支出</v>
      </c>
      <c r="G612" s="118" t="s">
        <v>616</v>
      </c>
      <c r="H612" s="119"/>
      <c r="I612" s="119">
        <v>95000</v>
      </c>
      <c r="J612" s="120"/>
      <c r="K612" s="125">
        <f>IF(OR($A612="",$B612=""),"",IF($J612&lt;&gt;"",$J612,IF($D612=本位币,1,IFERROR(LOOKUP(2,1/((汇率月份&lt;=$A612)*(INDEX(记账汇率区,0,MATCH($D612,汇率币种头,0))&lt;&gt;"")),INDEX(记账汇率区,0,MATCH($D612,汇率币种头,0))),""))))</f>
        <v>1</v>
      </c>
      <c r="L612" s="123">
        <f t="shared" si="18"/>
        <v>-95000</v>
      </c>
      <c r="M612" s="123">
        <f t="shared" si="19"/>
        <v>-95000</v>
      </c>
      <c r="N612" s="123">
        <f>IF($B612="","",ROUND(SUMIF(账户名,$B612,账户期初)+SUMIFS($L$6:L612,$B$6:B612,$B612),2))</f>
        <v>-664286179.33</v>
      </c>
      <c r="O612" s="123">
        <f>IF($B612="","",IFERROR(ROUND(INDEX(账户期初本位,MATCH($B612,账户名,0))+SUMIFS($M$6:M612,$B$6:B612,$B612),2),""))</f>
        <v>-664286179.33</v>
      </c>
      <c r="P612" s="117" t="s">
        <v>26</v>
      </c>
      <c r="Q612" s="115" t="s">
        <v>172</v>
      </c>
      <c r="R612" s="115"/>
      <c r="S612" s="124" t="str">
        <f>IF($B612="","",IF(ISNA(MATCH($B612,账户名,0)),"※这个账户不在【参数设置】的账户档案里",IF($A612="","※没填日期，这一笔不会进任何月份的报表",IF(OR($A612&lt;起始月份,$A612&gt;EOMONTH(起始月份,15)),"△不在本账期（"&amp;TEXT(起始月份,"yyyy-mm")&amp;" ~ "&amp;TEXT(EOMONTH(起始月份,15),"yyyy-mm")&amp;"）内，报表里看不到",IF(AND($H612&lt;&gt;"",$I612&lt;&gt;""),"※收入和支出不能同时填",IF(AND(N($H612)=0,N($I612)=0),IF(ISNUMBER(SEARCH("【待补】",$R612&amp;"")),"△源数据不全（源表缺金额），请补充","※收入和支出都没填"),IF($E612="","※没填收支类别，分类报表会漏掉这一笔",IF(ISNA(MATCH($E612,类别表,0)),"※收支类别不在【参数设置】的清单里",IF($K612="","△"&amp;$D612&amp;" 还没填汇率，去【月度汇率】补上就自动算了",IF(ISNUMBER(SEARCH("【待补】",$R612&amp;"")),"△源数据不全（源表缺摘要或用途），请补充",IF(AND($F612="内部转账",$Q612=""),"△内部转账建议在「往来单位」写上对方账户",IF($N612&lt;0,"△这一笔之后该账户余额成负数了，核一下",""))))))))))))</f>
        <v>△这一笔之后该账户余额成负数了，核一下</v>
      </c>
    </row>
    <row r="613" ht="16.5" spans="1:19">
      <c r="A613" s="114">
        <v>45952</v>
      </c>
      <c r="B613" s="115" t="s">
        <v>34</v>
      </c>
      <c r="C613" s="116" t="str">
        <f>IF($B613="","",IFERROR(INDEX(账户银行,MATCH($B613,账户名,0)),""))</f>
        <v>现金</v>
      </c>
      <c r="D613" s="116" t="str">
        <f>IF($B613="","",IFERROR(INDEX(账户币种,MATCH($B613,账户名,0)),""))</f>
        <v>UZS</v>
      </c>
      <c r="E613" s="117" t="s">
        <v>54</v>
      </c>
      <c r="F613" s="116" t="str">
        <f>IF($E613="","",IFERROR(INDEX(类别属性,MATCH($E613,类别表,0)),""))</f>
        <v>支出</v>
      </c>
      <c r="G613" s="118" t="s">
        <v>617</v>
      </c>
      <c r="H613" s="119"/>
      <c r="I613" s="119">
        <v>420000</v>
      </c>
      <c r="J613" s="120"/>
      <c r="K613" s="125">
        <f>IF(OR($A613="",$B613=""),"",IF($J613&lt;&gt;"",$J613,IF($D613=本位币,1,IFERROR(LOOKUP(2,1/((汇率月份&lt;=$A613)*(INDEX(记账汇率区,0,MATCH($D613,汇率币种头,0))&lt;&gt;"")),INDEX(记账汇率区,0,MATCH($D613,汇率币种头,0))),""))))</f>
        <v>1</v>
      </c>
      <c r="L613" s="123">
        <f t="shared" si="18"/>
        <v>-420000</v>
      </c>
      <c r="M613" s="123">
        <f t="shared" si="19"/>
        <v>-420000</v>
      </c>
      <c r="N613" s="123">
        <f>IF($B613="","",ROUND(SUMIF(账户名,$B613,账户期初)+SUMIFS($L$6:L613,$B$6:B613,$B613),2))</f>
        <v>-664706179.33</v>
      </c>
      <c r="O613" s="123">
        <f>IF($B613="","",IFERROR(ROUND(INDEX(账户期初本位,MATCH($B613,账户名,0))+SUMIFS($M$6:M613,$B$6:B613,$B613),2),""))</f>
        <v>-664706179.33</v>
      </c>
      <c r="P613" s="117" t="s">
        <v>48</v>
      </c>
      <c r="Q613" s="115"/>
      <c r="R613" s="115"/>
      <c r="S613" s="124" t="str">
        <f>IF($B613="","",IF(ISNA(MATCH($B613,账户名,0)),"※这个账户不在【参数设置】的账户档案里",IF($A613="","※没填日期，这一笔不会进任何月份的报表",IF(OR($A613&lt;起始月份,$A613&gt;EOMONTH(起始月份,15)),"△不在本账期（"&amp;TEXT(起始月份,"yyyy-mm")&amp;" ~ "&amp;TEXT(EOMONTH(起始月份,15),"yyyy-mm")&amp;"）内，报表里看不到",IF(AND($H613&lt;&gt;"",$I613&lt;&gt;""),"※收入和支出不能同时填",IF(AND(N($H613)=0,N($I613)=0),IF(ISNUMBER(SEARCH("【待补】",$R613&amp;"")),"△源数据不全（源表缺金额），请补充","※收入和支出都没填"),IF($E613="","※没填收支类别，分类报表会漏掉这一笔",IF(ISNA(MATCH($E613,类别表,0)),"※收支类别不在【参数设置】的清单里",IF($K613="","△"&amp;$D613&amp;" 还没填汇率，去【月度汇率】补上就自动算了",IF(ISNUMBER(SEARCH("【待补】",$R613&amp;"")),"△源数据不全（源表缺摘要或用途），请补充",IF(AND($F613="内部转账",$Q613=""),"△内部转账建议在「往来单位」写上对方账户",IF($N613&lt;0,"△这一笔之后该账户余额成负数了，核一下",""))))))))))))</f>
        <v>△这一笔之后该账户余额成负数了，核一下</v>
      </c>
    </row>
    <row r="614" ht="82.5" spans="1:19">
      <c r="A614" s="114">
        <v>45953</v>
      </c>
      <c r="B614" s="115" t="s">
        <v>72</v>
      </c>
      <c r="C614" s="116" t="str">
        <f>IF($B614="","",IFERROR(INDEX(账户银行,MATCH($B614,账户名,0)),""))</f>
        <v>NBU银行</v>
      </c>
      <c r="D614" s="116" t="str">
        <f>IF($B614="","",IFERROR(INDEX(账户币种,MATCH($B614,账户名,0)),""))</f>
        <v>UZS</v>
      </c>
      <c r="E614" s="117" t="s">
        <v>60</v>
      </c>
      <c r="F614" s="116" t="str">
        <f>IF($E614="","",IFERROR(INDEX(类别属性,MATCH($E614,类别表,0)),""))</f>
        <v>支出</v>
      </c>
      <c r="G614" s="118" t="s">
        <v>618</v>
      </c>
      <c r="H614" s="119"/>
      <c r="I614" s="119">
        <v>13000</v>
      </c>
      <c r="J614" s="120"/>
      <c r="K614" s="125">
        <f>IF(OR($A614="",$B614=""),"",IF($J614&lt;&gt;"",$J614,IF($D614=本位币,1,IFERROR(LOOKUP(2,1/((汇率月份&lt;=$A614)*(INDEX(记账汇率区,0,MATCH($D614,汇率币种头,0))&lt;&gt;"")),INDEX(记账汇率区,0,MATCH($D614,汇率币种头,0))),""))))</f>
        <v>1</v>
      </c>
      <c r="L614" s="123">
        <f t="shared" si="18"/>
        <v>-13000</v>
      </c>
      <c r="M614" s="123">
        <f t="shared" si="19"/>
        <v>-13000</v>
      </c>
      <c r="N614" s="123">
        <f>IF($B614="","",ROUND(SUMIF(账户名,$B614,账户期初)+SUMIFS($L$6:L614,$B$6:B614,$B614),2))</f>
        <v>6479259.67</v>
      </c>
      <c r="O614" s="123">
        <f>IF($B614="","",IFERROR(ROUND(INDEX(账户期初本位,MATCH($B614,账户名,0))+SUMIFS($M$6:M614,$B$6:B614,$B614),2),""))</f>
        <v>6479259.67</v>
      </c>
      <c r="P614" s="117" t="s">
        <v>43</v>
      </c>
      <c r="Q614" s="115"/>
      <c r="R614" s="115"/>
      <c r="S614" s="124" t="str">
        <f>IF($B614="","",IF(ISNA(MATCH($B614,账户名,0)),"※这个账户不在【参数设置】的账户档案里",IF($A614="","※没填日期，这一笔不会进任何月份的报表",IF(OR($A614&lt;起始月份,$A614&gt;EOMONTH(起始月份,15)),"△不在本账期（"&amp;TEXT(起始月份,"yyyy-mm")&amp;" ~ "&amp;TEXT(EOMONTH(起始月份,15),"yyyy-mm")&amp;"）内，报表里看不到",IF(AND($H614&lt;&gt;"",$I614&lt;&gt;""),"※收入和支出不能同时填",IF(AND(N($H614)=0,N($I614)=0),IF(ISNUMBER(SEARCH("【待补】",$R614&amp;"")),"△源数据不全（源表缺金额），请补充","※收入和支出都没填"),IF($E614="","※没填收支类别，分类报表会漏掉这一笔",IF(ISNA(MATCH($E614,类别表,0)),"※收支类别不在【参数设置】的清单里",IF($K614="","△"&amp;$D614&amp;" 还没填汇率，去【月度汇率】补上就自动算了",IF(ISNUMBER(SEARCH("【待补】",$R614&amp;"")),"△源数据不全（源表缺摘要或用途），请补充",IF(AND($F614="内部转账",$Q614=""),"△内部转账建议在「往来单位」写上对方账户",IF($N614&lt;0,"△这一笔之后该账户余额成负数了，核一下",""))))))))))))</f>
        <v/>
      </c>
    </row>
    <row r="615" ht="66" spans="1:19">
      <c r="A615" s="114">
        <v>45953</v>
      </c>
      <c r="B615" s="115" t="s">
        <v>72</v>
      </c>
      <c r="C615" s="116" t="str">
        <f>IF($B615="","",IFERROR(INDEX(账户银行,MATCH($B615,账户名,0)),""))</f>
        <v>NBU银行</v>
      </c>
      <c r="D615" s="116" t="str">
        <f>IF($B615="","",IFERROR(INDEX(账户币种,MATCH($B615,账户名,0)),""))</f>
        <v>UZS</v>
      </c>
      <c r="E615" s="117" t="s">
        <v>60</v>
      </c>
      <c r="F615" s="116" t="str">
        <f>IF($E615="","",IFERROR(INDEX(类别属性,MATCH($E615,类别表,0)),""))</f>
        <v>支出</v>
      </c>
      <c r="G615" s="118" t="s">
        <v>619</v>
      </c>
      <c r="H615" s="119"/>
      <c r="I615" s="119">
        <v>300</v>
      </c>
      <c r="J615" s="120"/>
      <c r="K615" s="125">
        <f>IF(OR($A615="",$B615=""),"",IF($J615&lt;&gt;"",$J615,IF($D615=本位币,1,IFERROR(LOOKUP(2,1/((汇率月份&lt;=$A615)*(INDEX(记账汇率区,0,MATCH($D615,汇率币种头,0))&lt;&gt;"")),INDEX(记账汇率区,0,MATCH($D615,汇率币种头,0))),""))))</f>
        <v>1</v>
      </c>
      <c r="L615" s="123">
        <f t="shared" si="18"/>
        <v>-300</v>
      </c>
      <c r="M615" s="123">
        <f t="shared" si="19"/>
        <v>-300</v>
      </c>
      <c r="N615" s="123">
        <f>IF($B615="","",ROUND(SUMIF(账户名,$B615,账户期初)+SUMIFS($L$6:L615,$B$6:B615,$B615),2))</f>
        <v>6478959.67</v>
      </c>
      <c r="O615" s="123">
        <f>IF($B615="","",IFERROR(ROUND(INDEX(账户期初本位,MATCH($B615,账户名,0))+SUMIFS($M$6:M615,$B$6:B615,$B615),2),""))</f>
        <v>6478959.67</v>
      </c>
      <c r="P615" s="117" t="s">
        <v>43</v>
      </c>
      <c r="Q615" s="115"/>
      <c r="R615" s="115"/>
      <c r="S615" s="124" t="str">
        <f>IF($B615="","",IF(ISNA(MATCH($B615,账户名,0)),"※这个账户不在【参数设置】的账户档案里",IF($A615="","※没填日期，这一笔不会进任何月份的报表",IF(OR($A615&lt;起始月份,$A615&gt;EOMONTH(起始月份,15)),"△不在本账期（"&amp;TEXT(起始月份,"yyyy-mm")&amp;" ~ "&amp;TEXT(EOMONTH(起始月份,15),"yyyy-mm")&amp;"）内，报表里看不到",IF(AND($H615&lt;&gt;"",$I615&lt;&gt;""),"※收入和支出不能同时填",IF(AND(N($H615)=0,N($I615)=0),IF(ISNUMBER(SEARCH("【待补】",$R615&amp;"")),"△源数据不全（源表缺金额），请补充","※收入和支出都没填"),IF($E615="","※没填收支类别，分类报表会漏掉这一笔",IF(ISNA(MATCH($E615,类别表,0)),"※收支类别不在【参数设置】的清单里",IF($K615="","△"&amp;$D615&amp;" 还没填汇率，去【月度汇率】补上就自动算了",IF(ISNUMBER(SEARCH("【待补】",$R615&amp;"")),"△源数据不全（源表缺摘要或用途），请补充",IF(AND($F615="内部转账",$Q615=""),"△内部转账建议在「往来单位」写上对方账户",IF($N615&lt;0,"△这一笔之后该账户余额成负数了，核一下",""))))))))))))</f>
        <v/>
      </c>
    </row>
    <row r="616" ht="82.5" spans="1:19">
      <c r="A616" s="114">
        <v>45953</v>
      </c>
      <c r="B616" s="115" t="s">
        <v>72</v>
      </c>
      <c r="C616" s="116" t="str">
        <f>IF($B616="","",IFERROR(INDEX(账户银行,MATCH($B616,账户名,0)),""))</f>
        <v>NBU银行</v>
      </c>
      <c r="D616" s="116" t="str">
        <f>IF($B616="","",IFERROR(INDEX(账户币种,MATCH($B616,账户名,0)),""))</f>
        <v>UZS</v>
      </c>
      <c r="E616" s="117" t="s">
        <v>31</v>
      </c>
      <c r="F616" s="116" t="str">
        <f>IF($E616="","",IFERROR(INDEX(类别属性,MATCH($E616,类别表,0)),""))</f>
        <v>支出</v>
      </c>
      <c r="G616" s="118" t="s">
        <v>620</v>
      </c>
      <c r="H616" s="119"/>
      <c r="I616" s="119">
        <v>2600000</v>
      </c>
      <c r="J616" s="120"/>
      <c r="K616" s="125">
        <f>IF(OR($A616="",$B616=""),"",IF($J616&lt;&gt;"",$J616,IF($D616=本位币,1,IFERROR(LOOKUP(2,1/((汇率月份&lt;=$A616)*(INDEX(记账汇率区,0,MATCH($D616,汇率币种头,0))&lt;&gt;"")),INDEX(记账汇率区,0,MATCH($D616,汇率币种头,0))),""))))</f>
        <v>1</v>
      </c>
      <c r="L616" s="123">
        <f t="shared" si="18"/>
        <v>-2600000</v>
      </c>
      <c r="M616" s="123">
        <f t="shared" si="19"/>
        <v>-2600000</v>
      </c>
      <c r="N616" s="123">
        <f>IF($B616="","",ROUND(SUMIF(账户名,$B616,账户期初)+SUMIFS($L$6:L616,$B$6:B616,$B616),2))</f>
        <v>3878959.67</v>
      </c>
      <c r="O616" s="123">
        <f>IF($B616="","",IFERROR(ROUND(INDEX(账户期初本位,MATCH($B616,账户名,0))+SUMIFS($M$6:M616,$B$6:B616,$B616),2),""))</f>
        <v>3878959.67</v>
      </c>
      <c r="P616" s="117" t="s">
        <v>26</v>
      </c>
      <c r="Q616" s="115"/>
      <c r="R616" s="115"/>
      <c r="S616" s="124" t="str">
        <f>IF($B616="","",IF(ISNA(MATCH($B616,账户名,0)),"※这个账户不在【参数设置】的账户档案里",IF($A616="","※没填日期，这一笔不会进任何月份的报表",IF(OR($A616&lt;起始月份,$A616&gt;EOMONTH(起始月份,15)),"△不在本账期（"&amp;TEXT(起始月份,"yyyy-mm")&amp;" ~ "&amp;TEXT(EOMONTH(起始月份,15),"yyyy-mm")&amp;"）内，报表里看不到",IF(AND($H616&lt;&gt;"",$I616&lt;&gt;""),"※收入和支出不能同时填",IF(AND(N($H616)=0,N($I616)=0),IF(ISNUMBER(SEARCH("【待补】",$R616&amp;"")),"△源数据不全（源表缺金额），请补充","※收入和支出都没填"),IF($E616="","※没填收支类别，分类报表会漏掉这一笔",IF(ISNA(MATCH($E616,类别表,0)),"※收支类别不在【参数设置】的清单里",IF($K616="","△"&amp;$D616&amp;" 还没填汇率，去【月度汇率】补上就自动算了",IF(ISNUMBER(SEARCH("【待补】",$R616&amp;"")),"△源数据不全（源表缺摘要或用途），请补充",IF(AND($F616="内部转账",$Q616=""),"△内部转账建议在「往来单位」写上对方账户",IF($N616&lt;0,"△这一笔之后该账户余额成负数了，核一下",""))))))))))))</f>
        <v/>
      </c>
    </row>
    <row r="617" ht="33" spans="1:19">
      <c r="A617" s="114">
        <v>45953</v>
      </c>
      <c r="B617" s="115" t="s">
        <v>72</v>
      </c>
      <c r="C617" s="116" t="str">
        <f>IF($B617="","",IFERROR(INDEX(账户银行,MATCH($B617,账户名,0)),""))</f>
        <v>NBU银行</v>
      </c>
      <c r="D617" s="116" t="str">
        <f>IF($B617="","",IFERROR(INDEX(账户币种,MATCH($B617,账户名,0)),""))</f>
        <v>UZS</v>
      </c>
      <c r="E617" s="117" t="s">
        <v>74</v>
      </c>
      <c r="F617" s="116" t="str">
        <f>IF($E617="","",IFERROR(INDEX(类别属性,MATCH($E617,类别表,0)),""))</f>
        <v>收入</v>
      </c>
      <c r="G617" s="118" t="s">
        <v>577</v>
      </c>
      <c r="H617" s="119">
        <v>15000000</v>
      </c>
      <c r="I617" s="119"/>
      <c r="J617" s="120"/>
      <c r="K617" s="125">
        <f>IF(OR($A617="",$B617=""),"",IF($J617&lt;&gt;"",$J617,IF($D617=本位币,1,IFERROR(LOOKUP(2,1/((汇率月份&lt;=$A617)*(INDEX(记账汇率区,0,MATCH($D617,汇率币种头,0))&lt;&gt;"")),INDEX(记账汇率区,0,MATCH($D617,汇率币种头,0))),""))))</f>
        <v>1</v>
      </c>
      <c r="L617" s="123">
        <f t="shared" si="18"/>
        <v>15000000</v>
      </c>
      <c r="M617" s="123">
        <f t="shared" si="19"/>
        <v>15000000</v>
      </c>
      <c r="N617" s="123">
        <f>IF($B617="","",ROUND(SUMIF(账户名,$B617,账户期初)+SUMIFS($L$6:L617,$B$6:B617,$B617),2))</f>
        <v>18878959.67</v>
      </c>
      <c r="O617" s="123">
        <f>IF($B617="","",IFERROR(ROUND(INDEX(账户期初本位,MATCH($B617,账户名,0))+SUMIFS($M$6:M617,$B$6:B617,$B617),2),""))</f>
        <v>18878959.67</v>
      </c>
      <c r="P617" s="117" t="s">
        <v>76</v>
      </c>
      <c r="Q617" s="115" t="s">
        <v>68</v>
      </c>
      <c r="R617" s="115"/>
      <c r="S617" s="124" t="str">
        <f>IF($B617="","",IF(ISNA(MATCH($B617,账户名,0)),"※这个账户不在【参数设置】的账户档案里",IF($A617="","※没填日期，这一笔不会进任何月份的报表",IF(OR($A617&lt;起始月份,$A617&gt;EOMONTH(起始月份,15)),"△不在本账期（"&amp;TEXT(起始月份,"yyyy-mm")&amp;" ~ "&amp;TEXT(EOMONTH(起始月份,15),"yyyy-mm")&amp;"）内，报表里看不到",IF(AND($H617&lt;&gt;"",$I617&lt;&gt;""),"※收入和支出不能同时填",IF(AND(N($H617)=0,N($I617)=0),IF(ISNUMBER(SEARCH("【待补】",$R617&amp;"")),"△源数据不全（源表缺金额），请补充","※收入和支出都没填"),IF($E617="","※没填收支类别，分类报表会漏掉这一笔",IF(ISNA(MATCH($E617,类别表,0)),"※收支类别不在【参数设置】的清单里",IF($K617="","△"&amp;$D617&amp;" 还没填汇率，去【月度汇率】补上就自动算了",IF(ISNUMBER(SEARCH("【待补】",$R617&amp;"")),"△源数据不全（源表缺摘要或用途），请补充",IF(AND($F617="内部转账",$Q617=""),"△内部转账建议在「往来单位」写上对方账户",IF($N617&lt;0,"△这一笔之后该账户余额成负数了，核一下",""))))))))))))</f>
        <v/>
      </c>
    </row>
    <row r="618" ht="16.5" spans="1:19">
      <c r="A618" s="114">
        <v>45953</v>
      </c>
      <c r="B618" s="115" t="s">
        <v>20</v>
      </c>
      <c r="C618" s="116" t="str">
        <f>IF($B618="","",IFERROR(INDEX(账户银行,MATCH($B618,账户名,0)),""))</f>
        <v>现金</v>
      </c>
      <c r="D618" s="116" t="str">
        <f>IF($B618="","",IFERROR(INDEX(账户币种,MATCH($B618,账户名,0)),""))</f>
        <v>CNY</v>
      </c>
      <c r="E618" s="117" t="s">
        <v>80</v>
      </c>
      <c r="F618" s="116" t="str">
        <f>IF($E618="","",IFERROR(INDEX(类别属性,MATCH($E618,类别表,0)),""))</f>
        <v>支出</v>
      </c>
      <c r="G618" s="118" t="s">
        <v>621</v>
      </c>
      <c r="H618" s="119"/>
      <c r="I618" s="119">
        <v>830</v>
      </c>
      <c r="J618" s="120"/>
      <c r="K618" s="121">
        <f>IF(OR($A618="",$B618=""),"",IF($J618&lt;&gt;"",$J618,IF($D618=本位币,1,IFERROR(LOOKUP(2,1/((汇率月份&lt;=$A618)*(INDEX(记账汇率区,0,MATCH($D618,汇率币种头,0))&lt;&gt;"")),INDEX(记账汇率区,0,MATCH($D618,汇率币种头,0))),""))))</f>
        <v>1690</v>
      </c>
      <c r="L618" s="122">
        <f t="shared" si="18"/>
        <v>-830</v>
      </c>
      <c r="M618" s="123">
        <f t="shared" si="19"/>
        <v>-1402700</v>
      </c>
      <c r="N618" s="122">
        <f>IF($B618="","",ROUND(SUMIF(账户名,$B618,账户期初)+SUMIFS($L$6:L618,$B$6:B618,$B618),2))</f>
        <v>581136</v>
      </c>
      <c r="O618" s="123">
        <f>IF($B618="","",IFERROR(ROUND(INDEX(账户期初本位,MATCH($B618,账户名,0))+SUMIFS($M$6:M618,$B$6:B618,$B618),2),""))</f>
        <v>922171536</v>
      </c>
      <c r="P618" s="117" t="s">
        <v>26</v>
      </c>
      <c r="Q618" s="115"/>
      <c r="R618" s="115"/>
      <c r="S618" s="124" t="str">
        <f>IF($B618="","",IF(ISNA(MATCH($B618,账户名,0)),"※这个账户不在【参数设置】的账户档案里",IF($A618="","※没填日期，这一笔不会进任何月份的报表",IF(OR($A618&lt;起始月份,$A618&gt;EOMONTH(起始月份,15)),"△不在本账期（"&amp;TEXT(起始月份,"yyyy-mm")&amp;" ~ "&amp;TEXT(EOMONTH(起始月份,15),"yyyy-mm")&amp;"）内，报表里看不到",IF(AND($H618&lt;&gt;"",$I618&lt;&gt;""),"※收入和支出不能同时填",IF(AND(N($H618)=0,N($I618)=0),IF(ISNUMBER(SEARCH("【待补】",$R618&amp;"")),"△源数据不全（源表缺金额），请补充","※收入和支出都没填"),IF($E618="","※没填收支类别，分类报表会漏掉这一笔",IF(ISNA(MATCH($E618,类别表,0)),"※收支类别不在【参数设置】的清单里",IF($K618="","△"&amp;$D618&amp;" 还没填汇率，去【月度汇率】补上就自动算了",IF(ISNUMBER(SEARCH("【待补】",$R618&amp;"")),"△源数据不全（源表缺摘要或用途），请补充",IF(AND($F618="内部转账",$Q618=""),"△内部转账建议在「往来单位」写上对方账户",IF($N618&lt;0,"△这一笔之后该账户余额成负数了，核一下",""))))))))))))</f>
        <v/>
      </c>
    </row>
    <row r="619" ht="33" spans="1:19">
      <c r="A619" s="114">
        <v>45953</v>
      </c>
      <c r="B619" s="115" t="s">
        <v>20</v>
      </c>
      <c r="C619" s="116" t="str">
        <f>IF($B619="","",IFERROR(INDEX(账户银行,MATCH($B619,账户名,0)),""))</f>
        <v>现金</v>
      </c>
      <c r="D619" s="116" t="str">
        <f>IF($B619="","",IFERROR(INDEX(账户币种,MATCH($B619,账户名,0)),""))</f>
        <v>CNY</v>
      </c>
      <c r="E619" s="117" t="s">
        <v>41</v>
      </c>
      <c r="F619" s="116" t="str">
        <f>IF($E619="","",IFERROR(INDEX(类别属性,MATCH($E619,类别表,0)),""))</f>
        <v>内部转账</v>
      </c>
      <c r="G619" s="118" t="s">
        <v>622</v>
      </c>
      <c r="H619" s="119">
        <v>500</v>
      </c>
      <c r="I619" s="119"/>
      <c r="J619" s="120"/>
      <c r="K619" s="121">
        <f>IF(OR($A619="",$B619=""),"",IF($J619&lt;&gt;"",$J619,IF($D619=本位币,1,IFERROR(LOOKUP(2,1/((汇率月份&lt;=$A619)*(INDEX(记账汇率区,0,MATCH($D619,汇率币种头,0))&lt;&gt;"")),INDEX(记账汇率区,0,MATCH($D619,汇率币种头,0))),""))))</f>
        <v>1690</v>
      </c>
      <c r="L619" s="122">
        <f t="shared" si="18"/>
        <v>500</v>
      </c>
      <c r="M619" s="123">
        <f t="shared" si="19"/>
        <v>845000</v>
      </c>
      <c r="N619" s="122">
        <f>IF($B619="","",ROUND(SUMIF(账户名,$B619,账户期初)+SUMIFS($L$6:L619,$B$6:B619,$B619),2))</f>
        <v>581636</v>
      </c>
      <c r="O619" s="123">
        <f>IF($B619="","",IFERROR(ROUND(INDEX(账户期初本位,MATCH($B619,账户名,0))+SUMIFS($M$6:M619,$B$6:B619,$B619),2),""))</f>
        <v>923016536</v>
      </c>
      <c r="P619" s="117" t="s">
        <v>43</v>
      </c>
      <c r="Q619" s="115" t="s">
        <v>471</v>
      </c>
      <c r="R619" s="115"/>
      <c r="S619" s="124" t="str">
        <f>IF($B619="","",IF(ISNA(MATCH($B619,账户名,0)),"※这个账户不在【参数设置】的账户档案里",IF($A619="","※没填日期，这一笔不会进任何月份的报表",IF(OR($A619&lt;起始月份,$A619&gt;EOMONTH(起始月份,15)),"△不在本账期（"&amp;TEXT(起始月份,"yyyy-mm")&amp;" ~ "&amp;TEXT(EOMONTH(起始月份,15),"yyyy-mm")&amp;"）内，报表里看不到",IF(AND($H619&lt;&gt;"",$I619&lt;&gt;""),"※收入和支出不能同时填",IF(AND(N($H619)=0,N($I619)=0),IF(ISNUMBER(SEARCH("【待补】",$R619&amp;"")),"△源数据不全（源表缺金额），请补充","※收入和支出都没填"),IF($E619="","※没填收支类别，分类报表会漏掉这一笔",IF(ISNA(MATCH($E619,类别表,0)),"※收支类别不在【参数设置】的清单里",IF($K619="","△"&amp;$D619&amp;" 还没填汇率，去【月度汇率】补上就自动算了",IF(ISNUMBER(SEARCH("【待补】",$R619&amp;"")),"△源数据不全（源表缺摘要或用途），请补充",IF(AND($F619="内部转账",$Q619=""),"△内部转账建议在「往来单位」写上对方账户",IF($N619&lt;0,"△这一笔之后该账户余额成负数了，核一下",""))))))))))))</f>
        <v/>
      </c>
    </row>
    <row r="620" ht="16.5" spans="1:19">
      <c r="A620" s="114">
        <v>45953</v>
      </c>
      <c r="B620" s="115" t="s">
        <v>34</v>
      </c>
      <c r="C620" s="116" t="str">
        <f>IF($B620="","",IFERROR(INDEX(账户银行,MATCH($B620,账户名,0)),""))</f>
        <v>现金</v>
      </c>
      <c r="D620" s="116" t="str">
        <f>IF($B620="","",IFERROR(INDEX(账户币种,MATCH($B620,账户名,0)),""))</f>
        <v>UZS</v>
      </c>
      <c r="E620" s="117" t="s">
        <v>188</v>
      </c>
      <c r="F620" s="116" t="str">
        <f>IF($E620="","",IFERROR(INDEX(类别属性,MATCH($E620,类别表,0)),""))</f>
        <v>支出</v>
      </c>
      <c r="G620" s="118"/>
      <c r="H620" s="119"/>
      <c r="I620" s="119">
        <v>46000</v>
      </c>
      <c r="J620" s="120"/>
      <c r="K620" s="125">
        <f>IF(OR($A620="",$B620=""),"",IF($J620&lt;&gt;"",$J620,IF($D620=本位币,1,IFERROR(LOOKUP(2,1/((汇率月份&lt;=$A620)*(INDEX(记账汇率区,0,MATCH($D620,汇率币种头,0))&lt;&gt;"")),INDEX(记账汇率区,0,MATCH($D620,汇率币种头,0))),""))))</f>
        <v>1</v>
      </c>
      <c r="L620" s="123">
        <f t="shared" si="18"/>
        <v>-46000</v>
      </c>
      <c r="M620" s="123">
        <f t="shared" si="19"/>
        <v>-46000</v>
      </c>
      <c r="N620" s="123">
        <f>IF($B620="","",ROUND(SUMIF(账户名,$B620,账户期初)+SUMIFS($L$6:L620,$B$6:B620,$B620),2))</f>
        <v>-664752179.33</v>
      </c>
      <c r="O620" s="123">
        <f>IF($B620="","",IFERROR(ROUND(INDEX(账户期初本位,MATCH($B620,账户名,0))+SUMIFS($M$6:M620,$B$6:B620,$B620),2),""))</f>
        <v>-664752179.33</v>
      </c>
      <c r="P620" s="117" t="s">
        <v>26</v>
      </c>
      <c r="Q620" s="115"/>
      <c r="R620" s="115" t="s">
        <v>189</v>
      </c>
      <c r="S620" s="124" t="str">
        <f>IF($B620="","",IF(ISNA(MATCH($B620,账户名,0)),"※这个账户不在【参数设置】的账户档案里",IF($A620="","※没填日期，这一笔不会进任何月份的报表",IF(OR($A620&lt;起始月份,$A620&gt;EOMONTH(起始月份,15)),"△不在本账期（"&amp;TEXT(起始月份,"yyyy-mm")&amp;" ~ "&amp;TEXT(EOMONTH(起始月份,15),"yyyy-mm")&amp;"）内，报表里看不到",IF(AND($H620&lt;&gt;"",$I620&lt;&gt;""),"※收入和支出不能同时填",IF(AND(N($H620)=0,N($I620)=0),IF(ISNUMBER(SEARCH("【待补】",$R620&amp;"")),"△源数据不全（源表缺金额），请补充","※收入和支出都没填"),IF($E620="","※没填收支类别，分类报表会漏掉这一笔",IF(ISNA(MATCH($E620,类别表,0)),"※收支类别不在【参数设置】的清单里",IF($K620="","△"&amp;$D620&amp;" 还没填汇率，去【月度汇率】补上就自动算了",IF(ISNUMBER(SEARCH("【待补】",$R620&amp;"")),"△源数据不全（源表缺摘要或用途），请补充",IF(AND($F620="内部转账",$Q620=""),"△内部转账建议在「往来单位」写上对方账户",IF($N620&lt;0,"△这一笔之后该账户余额成负数了，核一下",""))))))))))))</f>
        <v>△源数据不全（源表缺摘要或用途），请补充</v>
      </c>
    </row>
    <row r="621" ht="16.5" spans="1:19">
      <c r="A621" s="114">
        <v>45953</v>
      </c>
      <c r="B621" s="115" t="s">
        <v>34</v>
      </c>
      <c r="C621" s="116" t="str">
        <f>IF($B621="","",IFERROR(INDEX(账户银行,MATCH($B621,账户名,0)),""))</f>
        <v>现金</v>
      </c>
      <c r="D621" s="116" t="str">
        <f>IF($B621="","",IFERROR(INDEX(账户币种,MATCH($B621,账户名,0)),""))</f>
        <v>UZS</v>
      </c>
      <c r="E621" s="117" t="s">
        <v>38</v>
      </c>
      <c r="F621" s="116" t="str">
        <f>IF($E621="","",IFERROR(INDEX(类别属性,MATCH($E621,类别表,0)),""))</f>
        <v>支出</v>
      </c>
      <c r="G621" s="118" t="s">
        <v>623</v>
      </c>
      <c r="H621" s="119"/>
      <c r="I621" s="119">
        <v>276000</v>
      </c>
      <c r="J621" s="120"/>
      <c r="K621" s="125">
        <f>IF(OR($A621="",$B621=""),"",IF($J621&lt;&gt;"",$J621,IF($D621=本位币,1,IFERROR(LOOKUP(2,1/((汇率月份&lt;=$A621)*(INDEX(记账汇率区,0,MATCH($D621,汇率币种头,0))&lt;&gt;"")),INDEX(记账汇率区,0,MATCH($D621,汇率币种头,0))),""))))</f>
        <v>1</v>
      </c>
      <c r="L621" s="123">
        <f t="shared" si="18"/>
        <v>-276000</v>
      </c>
      <c r="M621" s="123">
        <f t="shared" si="19"/>
        <v>-276000</v>
      </c>
      <c r="N621" s="123">
        <f>IF($B621="","",ROUND(SUMIF(账户名,$B621,账户期初)+SUMIFS($L$6:L621,$B$6:B621,$B621),2))</f>
        <v>-665028179.33</v>
      </c>
      <c r="O621" s="123">
        <f>IF($B621="","",IFERROR(ROUND(INDEX(账户期初本位,MATCH($B621,账户名,0))+SUMIFS($M$6:M621,$B$6:B621,$B621),2),""))</f>
        <v>-665028179.33</v>
      </c>
      <c r="P621" s="117" t="s">
        <v>26</v>
      </c>
      <c r="Q621" s="115"/>
      <c r="R621" s="115"/>
      <c r="S621" s="124" t="str">
        <f>IF($B621="","",IF(ISNA(MATCH($B621,账户名,0)),"※这个账户不在【参数设置】的账户档案里",IF($A621="","※没填日期，这一笔不会进任何月份的报表",IF(OR($A621&lt;起始月份,$A621&gt;EOMONTH(起始月份,15)),"△不在本账期（"&amp;TEXT(起始月份,"yyyy-mm")&amp;" ~ "&amp;TEXT(EOMONTH(起始月份,15),"yyyy-mm")&amp;"）内，报表里看不到",IF(AND($H621&lt;&gt;"",$I621&lt;&gt;""),"※收入和支出不能同时填",IF(AND(N($H621)=0,N($I621)=0),IF(ISNUMBER(SEARCH("【待补】",$R621&amp;"")),"△源数据不全（源表缺金额），请补充","※收入和支出都没填"),IF($E621="","※没填收支类别，分类报表会漏掉这一笔",IF(ISNA(MATCH($E621,类别表,0)),"※收支类别不在【参数设置】的清单里",IF($K621="","△"&amp;$D621&amp;" 还没填汇率，去【月度汇率】补上就自动算了",IF(ISNUMBER(SEARCH("【待补】",$R621&amp;"")),"△源数据不全（源表缺摘要或用途），请补充",IF(AND($F621="内部转账",$Q621=""),"△内部转账建议在「往来单位」写上对方账户",IF($N621&lt;0,"△这一笔之后该账户余额成负数了，核一下",""))))))))))))</f>
        <v>△这一笔之后该账户余额成负数了，核一下</v>
      </c>
    </row>
    <row r="622" ht="33" spans="1:19">
      <c r="A622" s="114">
        <v>45953</v>
      </c>
      <c r="B622" s="115" t="s">
        <v>34</v>
      </c>
      <c r="C622" s="116" t="str">
        <f>IF($B622="","",IFERROR(INDEX(账户银行,MATCH($B622,账户名,0)),""))</f>
        <v>现金</v>
      </c>
      <c r="D622" s="116" t="str">
        <f>IF($B622="","",IFERROR(INDEX(账户币种,MATCH($B622,账户名,0)),""))</f>
        <v>UZS</v>
      </c>
      <c r="E622" s="117" t="s">
        <v>54</v>
      </c>
      <c r="F622" s="116" t="str">
        <f>IF($E622="","",IFERROR(INDEX(类别属性,MATCH($E622,类别表,0)),""))</f>
        <v>支出</v>
      </c>
      <c r="G622" s="118" t="s">
        <v>624</v>
      </c>
      <c r="H622" s="119"/>
      <c r="I622" s="119">
        <v>120000</v>
      </c>
      <c r="J622" s="120"/>
      <c r="K622" s="125">
        <f>IF(OR($A622="",$B622=""),"",IF($J622&lt;&gt;"",$J622,IF($D622=本位币,1,IFERROR(LOOKUP(2,1/((汇率月份&lt;=$A622)*(INDEX(记账汇率区,0,MATCH($D622,汇率币种头,0))&lt;&gt;"")),INDEX(记账汇率区,0,MATCH($D622,汇率币种头,0))),""))))</f>
        <v>1</v>
      </c>
      <c r="L622" s="123">
        <f t="shared" si="18"/>
        <v>-120000</v>
      </c>
      <c r="M622" s="123">
        <f t="shared" si="19"/>
        <v>-120000</v>
      </c>
      <c r="N622" s="123">
        <f>IF($B622="","",ROUND(SUMIF(账户名,$B622,账户期初)+SUMIFS($L$6:L622,$B$6:B622,$B622),2))</f>
        <v>-665148179.33</v>
      </c>
      <c r="O622" s="123">
        <f>IF($B622="","",IFERROR(ROUND(INDEX(账户期初本位,MATCH($B622,账户名,0))+SUMIFS($M$6:M622,$B$6:B622,$B622),2),""))</f>
        <v>-665148179.33</v>
      </c>
      <c r="P622" s="117" t="s">
        <v>48</v>
      </c>
      <c r="Q622" s="115" t="s">
        <v>172</v>
      </c>
      <c r="R622" s="115"/>
      <c r="S622" s="124" t="str">
        <f>IF($B622="","",IF(ISNA(MATCH($B622,账户名,0)),"※这个账户不在【参数设置】的账户档案里",IF($A622="","※没填日期，这一笔不会进任何月份的报表",IF(OR($A622&lt;起始月份,$A622&gt;EOMONTH(起始月份,15)),"△不在本账期（"&amp;TEXT(起始月份,"yyyy-mm")&amp;" ~ "&amp;TEXT(EOMONTH(起始月份,15),"yyyy-mm")&amp;"）内，报表里看不到",IF(AND($H622&lt;&gt;"",$I622&lt;&gt;""),"※收入和支出不能同时填",IF(AND(N($H622)=0,N($I622)=0),IF(ISNUMBER(SEARCH("【待补】",$R622&amp;"")),"△源数据不全（源表缺金额），请补充","※收入和支出都没填"),IF($E622="","※没填收支类别，分类报表会漏掉这一笔",IF(ISNA(MATCH($E622,类别表,0)),"※收支类别不在【参数设置】的清单里",IF($K622="","△"&amp;$D622&amp;" 还没填汇率，去【月度汇率】补上就自动算了",IF(ISNUMBER(SEARCH("【待补】",$R622&amp;"")),"△源数据不全（源表缺摘要或用途），请补充",IF(AND($F622="内部转账",$Q622=""),"△内部转账建议在「往来单位」写上对方账户",IF($N622&lt;0,"△这一笔之后该账户余额成负数了，核一下",""))))))))))))</f>
        <v>△这一笔之后该账户余额成负数了，核一下</v>
      </c>
    </row>
    <row r="623" ht="33" spans="1:19">
      <c r="A623" s="114">
        <v>45953</v>
      </c>
      <c r="B623" s="115" t="s">
        <v>34</v>
      </c>
      <c r="C623" s="116" t="str">
        <f>IF($B623="","",IFERROR(INDEX(账户银行,MATCH($B623,账户名,0)),""))</f>
        <v>现金</v>
      </c>
      <c r="D623" s="116" t="str">
        <f>IF($B623="","",IFERROR(INDEX(账户币种,MATCH($B623,账户名,0)),""))</f>
        <v>UZS</v>
      </c>
      <c r="E623" s="117" t="s">
        <v>77</v>
      </c>
      <c r="F623" s="116" t="str">
        <f>IF($E623="","",IFERROR(INDEX(类别属性,MATCH($E623,类别表,0)),""))</f>
        <v>内部转账</v>
      </c>
      <c r="G623" s="118" t="s">
        <v>625</v>
      </c>
      <c r="H623" s="119"/>
      <c r="I623" s="119">
        <v>15000000</v>
      </c>
      <c r="J623" s="120"/>
      <c r="K623" s="125">
        <f>IF(OR($A623="",$B623=""),"",IF($J623&lt;&gt;"",$J623,IF($D623=本位币,1,IFERROR(LOOKUP(2,1/((汇率月份&lt;=$A623)*(INDEX(记账汇率区,0,MATCH($D623,汇率币种头,0))&lt;&gt;"")),INDEX(记账汇率区,0,MATCH($D623,汇率币种头,0))),""))))</f>
        <v>1</v>
      </c>
      <c r="L623" s="123">
        <f t="shared" si="18"/>
        <v>-15000000</v>
      </c>
      <c r="M623" s="123">
        <f t="shared" si="19"/>
        <v>-15000000</v>
      </c>
      <c r="N623" s="123">
        <f>IF($B623="","",ROUND(SUMIF(账户名,$B623,账户期初)+SUMIFS($L$6:L623,$B$6:B623,$B623),2))</f>
        <v>-680148179.33</v>
      </c>
      <c r="O623" s="123">
        <f>IF($B623="","",IFERROR(ROUND(INDEX(账户期初本位,MATCH($B623,账户名,0))+SUMIFS($M$6:M623,$B$6:B623,$B623),2),""))</f>
        <v>-680148179.33</v>
      </c>
      <c r="P623" s="117" t="s">
        <v>43</v>
      </c>
      <c r="Q623" s="115"/>
      <c r="R623" s="115"/>
      <c r="S623" s="124" t="str">
        <f>IF($B623="","",IF(ISNA(MATCH($B623,账户名,0)),"※这个账户不在【参数设置】的账户档案里",IF($A623="","※没填日期，这一笔不会进任何月份的报表",IF(OR($A623&lt;起始月份,$A623&gt;EOMONTH(起始月份,15)),"△不在本账期（"&amp;TEXT(起始月份,"yyyy-mm")&amp;" ~ "&amp;TEXT(EOMONTH(起始月份,15),"yyyy-mm")&amp;"）内，报表里看不到",IF(AND($H623&lt;&gt;"",$I623&lt;&gt;""),"※收入和支出不能同时填",IF(AND(N($H623)=0,N($I623)=0),IF(ISNUMBER(SEARCH("【待补】",$R623&amp;"")),"△源数据不全（源表缺金额），请补充","※收入和支出都没填"),IF($E623="","※没填收支类别，分类报表会漏掉这一笔",IF(ISNA(MATCH($E623,类别表,0)),"※收支类别不在【参数设置】的清单里",IF($K623="","△"&amp;$D623&amp;" 还没填汇率，去【月度汇率】补上就自动算了",IF(ISNUMBER(SEARCH("【待补】",$R623&amp;"")),"△源数据不全（源表缺摘要或用途），请补充",IF(AND($F623="内部转账",$Q623=""),"△内部转账建议在「往来单位」写上对方账户",IF($N623&lt;0,"△这一笔之后该账户余额成负数了，核一下",""))))))))))))</f>
        <v>△内部转账建议在「往来单位」写上对方账户</v>
      </c>
    </row>
    <row r="624" ht="16.5" spans="1:19">
      <c r="A624" s="114">
        <v>45953</v>
      </c>
      <c r="B624" s="115" t="s">
        <v>34</v>
      </c>
      <c r="C624" s="116" t="str">
        <f>IF($B624="","",IFERROR(INDEX(账户银行,MATCH($B624,账户名,0)),""))</f>
        <v>现金</v>
      </c>
      <c r="D624" s="116" t="str">
        <f>IF($B624="","",IFERROR(INDEX(账户币种,MATCH($B624,账户名,0)),""))</f>
        <v>UZS</v>
      </c>
      <c r="E624" s="117" t="s">
        <v>46</v>
      </c>
      <c r="F624" s="116" t="str">
        <f>IF($E624="","",IFERROR(INDEX(类别属性,MATCH($E624,类别表,0)),""))</f>
        <v>支出</v>
      </c>
      <c r="G624" s="118" t="s">
        <v>626</v>
      </c>
      <c r="H624" s="119"/>
      <c r="I624" s="119">
        <v>391000</v>
      </c>
      <c r="J624" s="120"/>
      <c r="K624" s="125">
        <f>IF(OR($A624="",$B624=""),"",IF($J624&lt;&gt;"",$J624,IF($D624=本位币,1,IFERROR(LOOKUP(2,1/((汇率月份&lt;=$A624)*(INDEX(记账汇率区,0,MATCH($D624,汇率币种头,0))&lt;&gt;"")),INDEX(记账汇率区,0,MATCH($D624,汇率币种头,0))),""))))</f>
        <v>1</v>
      </c>
      <c r="L624" s="123">
        <f t="shared" si="18"/>
        <v>-391000</v>
      </c>
      <c r="M624" s="123">
        <f t="shared" si="19"/>
        <v>-391000</v>
      </c>
      <c r="N624" s="123">
        <f>IF($B624="","",ROUND(SUMIF(账户名,$B624,账户期初)+SUMIFS($L$6:L624,$B$6:B624,$B624),2))</f>
        <v>-680539179.33</v>
      </c>
      <c r="O624" s="123">
        <f>IF($B624="","",IFERROR(ROUND(INDEX(账户期初本位,MATCH($B624,账户名,0))+SUMIFS($M$6:M624,$B$6:B624,$B624),2),""))</f>
        <v>-680539179.33</v>
      </c>
      <c r="P624" s="117" t="s">
        <v>48</v>
      </c>
      <c r="Q624" s="115"/>
      <c r="R624" s="115"/>
      <c r="S624" s="124" t="str">
        <f>IF($B624="","",IF(ISNA(MATCH($B624,账户名,0)),"※这个账户不在【参数设置】的账户档案里",IF($A624="","※没填日期，这一笔不会进任何月份的报表",IF(OR($A624&lt;起始月份,$A624&gt;EOMONTH(起始月份,15)),"△不在本账期（"&amp;TEXT(起始月份,"yyyy-mm")&amp;" ~ "&amp;TEXT(EOMONTH(起始月份,15),"yyyy-mm")&amp;"）内，报表里看不到",IF(AND($H624&lt;&gt;"",$I624&lt;&gt;""),"※收入和支出不能同时填",IF(AND(N($H624)=0,N($I624)=0),IF(ISNUMBER(SEARCH("【待补】",$R624&amp;"")),"△源数据不全（源表缺金额），请补充","※收入和支出都没填"),IF($E624="","※没填收支类别，分类报表会漏掉这一笔",IF(ISNA(MATCH($E624,类别表,0)),"※收支类别不在【参数设置】的清单里",IF($K624="","△"&amp;$D624&amp;" 还没填汇率，去【月度汇率】补上就自动算了",IF(ISNUMBER(SEARCH("【待补】",$R624&amp;"")),"△源数据不全（源表缺摘要或用途），请补充",IF(AND($F624="内部转账",$Q624=""),"△内部转账建议在「往来单位」写上对方账户",IF($N624&lt;0,"△这一笔之后该账户余额成负数了，核一下",""))))))))))))</f>
        <v>△这一笔之后该账户余额成负数了，核一下</v>
      </c>
    </row>
    <row r="625" ht="16.5" spans="1:19">
      <c r="A625" s="114">
        <v>45953</v>
      </c>
      <c r="B625" s="115" t="s">
        <v>34</v>
      </c>
      <c r="C625" s="116" t="str">
        <f>IF($B625="","",IFERROR(INDEX(账户银行,MATCH($B625,账户名,0)),""))</f>
        <v>现金</v>
      </c>
      <c r="D625" s="116" t="str">
        <f>IF($B625="","",IFERROR(INDEX(账户币种,MATCH($B625,账户名,0)),""))</f>
        <v>UZS</v>
      </c>
      <c r="E625" s="117" t="s">
        <v>54</v>
      </c>
      <c r="F625" s="116" t="str">
        <f>IF($E625="","",IFERROR(INDEX(类别属性,MATCH($E625,类别表,0)),""))</f>
        <v>支出</v>
      </c>
      <c r="G625" s="118" t="s">
        <v>627</v>
      </c>
      <c r="H625" s="119"/>
      <c r="I625" s="119">
        <v>490000</v>
      </c>
      <c r="J625" s="120"/>
      <c r="K625" s="125">
        <f>IF(OR($A625="",$B625=""),"",IF($J625&lt;&gt;"",$J625,IF($D625=本位币,1,IFERROR(LOOKUP(2,1/((汇率月份&lt;=$A625)*(INDEX(记账汇率区,0,MATCH($D625,汇率币种头,0))&lt;&gt;"")),INDEX(记账汇率区,0,MATCH($D625,汇率币种头,0))),""))))</f>
        <v>1</v>
      </c>
      <c r="L625" s="123">
        <f t="shared" si="18"/>
        <v>-490000</v>
      </c>
      <c r="M625" s="123">
        <f t="shared" si="19"/>
        <v>-490000</v>
      </c>
      <c r="N625" s="123">
        <f>IF($B625="","",ROUND(SUMIF(账户名,$B625,账户期初)+SUMIFS($L$6:L625,$B$6:B625,$B625),2))</f>
        <v>-681029179.33</v>
      </c>
      <c r="O625" s="123">
        <f>IF($B625="","",IFERROR(ROUND(INDEX(账户期初本位,MATCH($B625,账户名,0))+SUMIFS($M$6:M625,$B$6:B625,$B625),2),""))</f>
        <v>-681029179.33</v>
      </c>
      <c r="P625" s="117" t="s">
        <v>48</v>
      </c>
      <c r="Q625" s="115"/>
      <c r="R625" s="115"/>
      <c r="S625" s="124" t="str">
        <f>IF($B625="","",IF(ISNA(MATCH($B625,账户名,0)),"※这个账户不在【参数设置】的账户档案里",IF($A625="","※没填日期，这一笔不会进任何月份的报表",IF(OR($A625&lt;起始月份,$A625&gt;EOMONTH(起始月份,15)),"△不在本账期（"&amp;TEXT(起始月份,"yyyy-mm")&amp;" ~ "&amp;TEXT(EOMONTH(起始月份,15),"yyyy-mm")&amp;"）内，报表里看不到",IF(AND($H625&lt;&gt;"",$I625&lt;&gt;""),"※收入和支出不能同时填",IF(AND(N($H625)=0,N($I625)=0),IF(ISNUMBER(SEARCH("【待补】",$R625&amp;"")),"△源数据不全（源表缺金额），请补充","※收入和支出都没填"),IF($E625="","※没填收支类别，分类报表会漏掉这一笔",IF(ISNA(MATCH($E625,类别表,0)),"※收支类别不在【参数设置】的清单里",IF($K625="","△"&amp;$D625&amp;" 还没填汇率，去【月度汇率】补上就自动算了",IF(ISNUMBER(SEARCH("【待补】",$R625&amp;"")),"△源数据不全（源表缺摘要或用途），请补充",IF(AND($F625="内部转账",$Q625=""),"△内部转账建议在「往来单位」写上对方账户",IF($N625&lt;0,"△这一笔之后该账户余额成负数了，核一下",""))))))))))))</f>
        <v>△这一笔之后该账户余额成负数了，核一下</v>
      </c>
    </row>
    <row r="626" ht="16.5" spans="1:19">
      <c r="A626" s="114">
        <v>45953</v>
      </c>
      <c r="B626" s="115" t="s">
        <v>34</v>
      </c>
      <c r="C626" s="116" t="str">
        <f>IF($B626="","",IFERROR(INDEX(账户银行,MATCH($B626,账户名,0)),""))</f>
        <v>现金</v>
      </c>
      <c r="D626" s="116" t="str">
        <f>IF($B626="","",IFERROR(INDEX(账户币种,MATCH($B626,账户名,0)),""))</f>
        <v>UZS</v>
      </c>
      <c r="E626" s="117" t="s">
        <v>84</v>
      </c>
      <c r="F626" s="116" t="str">
        <f>IF($E626="","",IFERROR(INDEX(类别属性,MATCH($E626,类别表,0)),""))</f>
        <v>支出</v>
      </c>
      <c r="G626" s="118" t="s">
        <v>628</v>
      </c>
      <c r="H626" s="119"/>
      <c r="I626" s="119">
        <v>103000</v>
      </c>
      <c r="J626" s="120"/>
      <c r="K626" s="125">
        <f>IF(OR($A626="",$B626=""),"",IF($J626&lt;&gt;"",$J626,IF($D626=本位币,1,IFERROR(LOOKUP(2,1/((汇率月份&lt;=$A626)*(INDEX(记账汇率区,0,MATCH($D626,汇率币种头,0))&lt;&gt;"")),INDEX(记账汇率区,0,MATCH($D626,汇率币种头,0))),""))))</f>
        <v>1</v>
      </c>
      <c r="L626" s="123">
        <f t="shared" si="18"/>
        <v>-103000</v>
      </c>
      <c r="M626" s="123">
        <f t="shared" si="19"/>
        <v>-103000</v>
      </c>
      <c r="N626" s="123">
        <f>IF($B626="","",ROUND(SUMIF(账户名,$B626,账户期初)+SUMIFS($L$6:L626,$B$6:B626,$B626),2))</f>
        <v>-681132179.33</v>
      </c>
      <c r="O626" s="123">
        <f>IF($B626="","",IFERROR(ROUND(INDEX(账户期初本位,MATCH($B626,账户名,0))+SUMIFS($M$6:M626,$B$6:B626,$B626),2),""))</f>
        <v>-681132179.33</v>
      </c>
      <c r="P626" s="117" t="s">
        <v>48</v>
      </c>
      <c r="Q626" s="115"/>
      <c r="R626" s="115"/>
      <c r="S626" s="124" t="str">
        <f>IF($B626="","",IF(ISNA(MATCH($B626,账户名,0)),"※这个账户不在【参数设置】的账户档案里",IF($A626="","※没填日期，这一笔不会进任何月份的报表",IF(OR($A626&lt;起始月份,$A626&gt;EOMONTH(起始月份,15)),"△不在本账期（"&amp;TEXT(起始月份,"yyyy-mm")&amp;" ~ "&amp;TEXT(EOMONTH(起始月份,15),"yyyy-mm")&amp;"）内，报表里看不到",IF(AND($H626&lt;&gt;"",$I626&lt;&gt;""),"※收入和支出不能同时填",IF(AND(N($H626)=0,N($I626)=0),IF(ISNUMBER(SEARCH("【待补】",$R626&amp;"")),"△源数据不全（源表缺金额），请补充","※收入和支出都没填"),IF($E626="","※没填收支类别，分类报表会漏掉这一笔",IF(ISNA(MATCH($E626,类别表,0)),"※收支类别不在【参数设置】的清单里",IF($K626="","△"&amp;$D626&amp;" 还没填汇率，去【月度汇率】补上就自动算了",IF(ISNUMBER(SEARCH("【待补】",$R626&amp;"")),"△源数据不全（源表缺摘要或用途），请补充",IF(AND($F626="内部转账",$Q626=""),"△内部转账建议在「往来单位」写上对方账户",IF($N626&lt;0,"△这一笔之后该账户余额成负数了，核一下",""))))))))))))</f>
        <v>△这一笔之后该账户余额成负数了，核一下</v>
      </c>
    </row>
    <row r="627" ht="82.5" spans="1:19">
      <c r="A627" s="114">
        <v>45954</v>
      </c>
      <c r="B627" s="115" t="s">
        <v>72</v>
      </c>
      <c r="C627" s="116" t="str">
        <f>IF($B627="","",IFERROR(INDEX(账户银行,MATCH($B627,账户名,0)),""))</f>
        <v>NBU银行</v>
      </c>
      <c r="D627" s="116" t="str">
        <f>IF($B627="","",IFERROR(INDEX(账户币种,MATCH($B627,账户名,0)),""))</f>
        <v>UZS</v>
      </c>
      <c r="E627" s="117" t="s">
        <v>60</v>
      </c>
      <c r="F627" s="116" t="str">
        <f>IF($E627="","",IFERROR(INDEX(类别属性,MATCH($E627,类别表,0)),""))</f>
        <v>支出</v>
      </c>
      <c r="G627" s="118" t="s">
        <v>629</v>
      </c>
      <c r="H627" s="119"/>
      <c r="I627" s="119">
        <v>27500</v>
      </c>
      <c r="J627" s="120"/>
      <c r="K627" s="125">
        <f>IF(OR($A627="",$B627=""),"",IF($J627&lt;&gt;"",$J627,IF($D627=本位币,1,IFERROR(LOOKUP(2,1/((汇率月份&lt;=$A627)*(INDEX(记账汇率区,0,MATCH($D627,汇率币种头,0))&lt;&gt;"")),INDEX(记账汇率区,0,MATCH($D627,汇率币种头,0))),""))))</f>
        <v>1</v>
      </c>
      <c r="L627" s="123">
        <f t="shared" si="18"/>
        <v>-27500</v>
      </c>
      <c r="M627" s="123">
        <f t="shared" si="19"/>
        <v>-27500</v>
      </c>
      <c r="N627" s="123">
        <f>IF($B627="","",ROUND(SUMIF(账户名,$B627,账户期初)+SUMIFS($L$6:L627,$B$6:B627,$B627),2))</f>
        <v>18851459.67</v>
      </c>
      <c r="O627" s="123">
        <f>IF($B627="","",IFERROR(ROUND(INDEX(账户期初本位,MATCH($B627,账户名,0))+SUMIFS($M$6:M627,$B$6:B627,$B627),2),""))</f>
        <v>18851459.67</v>
      </c>
      <c r="P627" s="117" t="s">
        <v>43</v>
      </c>
      <c r="Q627" s="115"/>
      <c r="R627" s="115"/>
      <c r="S627" s="124" t="str">
        <f>IF($B627="","",IF(ISNA(MATCH($B627,账户名,0)),"※这个账户不在【参数设置】的账户档案里",IF($A627="","※没填日期，这一笔不会进任何月份的报表",IF(OR($A627&lt;起始月份,$A627&gt;EOMONTH(起始月份,15)),"△不在本账期（"&amp;TEXT(起始月份,"yyyy-mm")&amp;" ~ "&amp;TEXT(EOMONTH(起始月份,15),"yyyy-mm")&amp;"）内，报表里看不到",IF(AND($H627&lt;&gt;"",$I627&lt;&gt;""),"※收入和支出不能同时填",IF(AND(N($H627)=0,N($I627)=0),IF(ISNUMBER(SEARCH("【待补】",$R627&amp;"")),"△源数据不全（源表缺金额），请补充","※收入和支出都没填"),IF($E627="","※没填收支类别，分类报表会漏掉这一笔",IF(ISNA(MATCH($E627,类别表,0)),"※收支类别不在【参数设置】的清单里",IF($K627="","△"&amp;$D627&amp;" 还没填汇率，去【月度汇率】补上就自动算了",IF(ISNUMBER(SEARCH("【待补】",$R627&amp;"")),"△源数据不全（源表缺摘要或用途），请补充",IF(AND($F627="内部转账",$Q627=""),"△内部转账建议在「往来单位」写上对方账户",IF($N627&lt;0,"△这一笔之后该账户余额成负数了，核一下",""))))))))))))</f>
        <v/>
      </c>
    </row>
    <row r="628" ht="66" spans="1:19">
      <c r="A628" s="114">
        <v>45954</v>
      </c>
      <c r="B628" s="115" t="s">
        <v>72</v>
      </c>
      <c r="C628" s="116" t="str">
        <f>IF($B628="","",IFERROR(INDEX(账户银行,MATCH($B628,账户名,0)),""))</f>
        <v>NBU银行</v>
      </c>
      <c r="D628" s="116" t="str">
        <f>IF($B628="","",IFERROR(INDEX(账户币种,MATCH($B628,账户名,0)),""))</f>
        <v>UZS</v>
      </c>
      <c r="E628" s="117" t="s">
        <v>60</v>
      </c>
      <c r="F628" s="116" t="str">
        <f>IF($E628="","",IFERROR(INDEX(类别属性,MATCH($E628,类别表,0)),""))</f>
        <v>支出</v>
      </c>
      <c r="G628" s="118" t="s">
        <v>630</v>
      </c>
      <c r="H628" s="119"/>
      <c r="I628" s="119">
        <v>300</v>
      </c>
      <c r="J628" s="120"/>
      <c r="K628" s="125">
        <f>IF(OR($A628="",$B628=""),"",IF($J628&lt;&gt;"",$J628,IF($D628=本位币,1,IFERROR(LOOKUP(2,1/((汇率月份&lt;=$A628)*(INDEX(记账汇率区,0,MATCH($D628,汇率币种头,0))&lt;&gt;"")),INDEX(记账汇率区,0,MATCH($D628,汇率币种头,0))),""))))</f>
        <v>1</v>
      </c>
      <c r="L628" s="123">
        <f t="shared" si="18"/>
        <v>-300</v>
      </c>
      <c r="M628" s="123">
        <f t="shared" si="19"/>
        <v>-300</v>
      </c>
      <c r="N628" s="123">
        <f>IF($B628="","",ROUND(SUMIF(账户名,$B628,账户期初)+SUMIFS($L$6:L628,$B$6:B628,$B628),2))</f>
        <v>18851159.67</v>
      </c>
      <c r="O628" s="123">
        <f>IF($B628="","",IFERROR(ROUND(INDEX(账户期初本位,MATCH($B628,账户名,0))+SUMIFS($M$6:M628,$B$6:B628,$B628),2),""))</f>
        <v>18851159.67</v>
      </c>
      <c r="P628" s="117" t="s">
        <v>43</v>
      </c>
      <c r="Q628" s="115"/>
      <c r="R628" s="115"/>
      <c r="S628" s="124" t="str">
        <f>IF($B628="","",IF(ISNA(MATCH($B628,账户名,0)),"※这个账户不在【参数设置】的账户档案里",IF($A628="","※没填日期，这一笔不会进任何月份的报表",IF(OR($A628&lt;起始月份,$A628&gt;EOMONTH(起始月份,15)),"△不在本账期（"&amp;TEXT(起始月份,"yyyy-mm")&amp;" ~ "&amp;TEXT(EOMONTH(起始月份,15),"yyyy-mm")&amp;"）内，报表里看不到",IF(AND($H628&lt;&gt;"",$I628&lt;&gt;""),"※收入和支出不能同时填",IF(AND(N($H628)=0,N($I628)=0),IF(ISNUMBER(SEARCH("【待补】",$R628&amp;"")),"△源数据不全（源表缺金额），请补充","※收入和支出都没填"),IF($E628="","※没填收支类别，分类报表会漏掉这一笔",IF(ISNA(MATCH($E628,类别表,0)),"※收支类别不在【参数设置】的清单里",IF($K628="","△"&amp;$D628&amp;" 还没填汇率，去【月度汇率】补上就自动算了",IF(ISNUMBER(SEARCH("【待补】",$R628&amp;"")),"△源数据不全（源表缺摘要或用途），请补充",IF(AND($F628="内部转账",$Q628=""),"△内部转账建议在「往来单位」写上对方账户",IF($N628&lt;0,"△这一笔之后该账户余额成负数了，核一下",""))))))))))))</f>
        <v/>
      </c>
    </row>
    <row r="629" ht="66" spans="1:19">
      <c r="A629" s="114">
        <v>45954</v>
      </c>
      <c r="B629" s="115" t="s">
        <v>72</v>
      </c>
      <c r="C629" s="116" t="str">
        <f>IF($B629="","",IFERROR(INDEX(账户银行,MATCH($B629,账户名,0)),""))</f>
        <v>NBU银行</v>
      </c>
      <c r="D629" s="116" t="str">
        <f>IF($B629="","",IFERROR(INDEX(账户币种,MATCH($B629,账户名,0)),""))</f>
        <v>UZS</v>
      </c>
      <c r="E629" s="117" t="s">
        <v>21</v>
      </c>
      <c r="F629" s="116" t="str">
        <f>IF($E629="","",IFERROR(INDEX(类别属性,MATCH($E629,类别表,0)),""))</f>
        <v>支出</v>
      </c>
      <c r="G629" s="118" t="s">
        <v>592</v>
      </c>
      <c r="H629" s="119"/>
      <c r="I629" s="119">
        <v>5500000</v>
      </c>
      <c r="J629" s="120"/>
      <c r="K629" s="125">
        <f>IF(OR($A629="",$B629=""),"",IF($J629&lt;&gt;"",$J629,IF($D629=本位币,1,IFERROR(LOOKUP(2,1/((汇率月份&lt;=$A629)*(INDEX(记账汇率区,0,MATCH($D629,汇率币种头,0))&lt;&gt;"")),INDEX(记账汇率区,0,MATCH($D629,汇率币种头,0))),""))))</f>
        <v>1</v>
      </c>
      <c r="L629" s="123">
        <f t="shared" si="18"/>
        <v>-5500000</v>
      </c>
      <c r="M629" s="123">
        <f t="shared" si="19"/>
        <v>-5500000</v>
      </c>
      <c r="N629" s="123">
        <f>IF($B629="","",ROUND(SUMIF(账户名,$B629,账户期初)+SUMIFS($L$6:L629,$B$6:B629,$B629),2))</f>
        <v>13351159.67</v>
      </c>
      <c r="O629" s="123">
        <f>IF($B629="","",IFERROR(ROUND(INDEX(账户期初本位,MATCH($B629,账户名,0))+SUMIFS($M$6:M629,$B$6:B629,$B629),2),""))</f>
        <v>13351159.67</v>
      </c>
      <c r="P629" s="117" t="s">
        <v>23</v>
      </c>
      <c r="Q629" s="115"/>
      <c r="R629" s="115"/>
      <c r="S629" s="124" t="str">
        <f>IF($B629="","",IF(ISNA(MATCH($B629,账户名,0)),"※这个账户不在【参数设置】的账户档案里",IF($A629="","※没填日期，这一笔不会进任何月份的报表",IF(OR($A629&lt;起始月份,$A629&gt;EOMONTH(起始月份,15)),"△不在本账期（"&amp;TEXT(起始月份,"yyyy-mm")&amp;" ~ "&amp;TEXT(EOMONTH(起始月份,15),"yyyy-mm")&amp;"）内，报表里看不到",IF(AND($H629&lt;&gt;"",$I629&lt;&gt;""),"※收入和支出不能同时填",IF(AND(N($H629)=0,N($I629)=0),IF(ISNUMBER(SEARCH("【待补】",$R629&amp;"")),"△源数据不全（源表缺金额），请补充","※收入和支出都没填"),IF($E629="","※没填收支类别，分类报表会漏掉这一笔",IF(ISNA(MATCH($E629,类别表,0)),"※收支类别不在【参数设置】的清单里",IF($K629="","△"&amp;$D629&amp;" 还没填汇率，去【月度汇率】补上就自动算了",IF(ISNUMBER(SEARCH("【待补】",$R629&amp;"")),"△源数据不全（源表缺摘要或用途），请补充",IF(AND($F629="内部转账",$Q629=""),"△内部转账建议在「往来单位」写上对方账户",IF($N629&lt;0,"△这一笔之后该账户余额成负数了，核一下",""))))))))))))</f>
        <v/>
      </c>
    </row>
    <row r="630" ht="16.5" spans="1:19">
      <c r="A630" s="114">
        <v>45954</v>
      </c>
      <c r="B630" s="115" t="s">
        <v>34</v>
      </c>
      <c r="C630" s="116" t="str">
        <f>IF($B630="","",IFERROR(INDEX(账户银行,MATCH($B630,账户名,0)),""))</f>
        <v>现金</v>
      </c>
      <c r="D630" s="116" t="str">
        <f>IF($B630="","",IFERROR(INDEX(账户币种,MATCH($B630,账户名,0)),""))</f>
        <v>UZS</v>
      </c>
      <c r="E630" s="117" t="s">
        <v>38</v>
      </c>
      <c r="F630" s="116" t="str">
        <f>IF($E630="","",IFERROR(INDEX(类别属性,MATCH($E630,类别表,0)),""))</f>
        <v>支出</v>
      </c>
      <c r="G630" s="118" t="s">
        <v>631</v>
      </c>
      <c r="H630" s="119"/>
      <c r="I630" s="119">
        <v>150000</v>
      </c>
      <c r="J630" s="120"/>
      <c r="K630" s="125">
        <f>IF(OR($A630="",$B630=""),"",IF($J630&lt;&gt;"",$J630,IF($D630=本位币,1,IFERROR(LOOKUP(2,1/((汇率月份&lt;=$A630)*(INDEX(记账汇率区,0,MATCH($D630,汇率币种头,0))&lt;&gt;"")),INDEX(记账汇率区,0,MATCH($D630,汇率币种头,0))),""))))</f>
        <v>1</v>
      </c>
      <c r="L630" s="123">
        <f t="shared" si="18"/>
        <v>-150000</v>
      </c>
      <c r="M630" s="123">
        <f t="shared" si="19"/>
        <v>-150000</v>
      </c>
      <c r="N630" s="123">
        <f>IF($B630="","",ROUND(SUMIF(账户名,$B630,账户期初)+SUMIFS($L$6:L630,$B$6:B630,$B630),2))</f>
        <v>-681282179.33</v>
      </c>
      <c r="O630" s="123">
        <f>IF($B630="","",IFERROR(ROUND(INDEX(账户期初本位,MATCH($B630,账户名,0))+SUMIFS($M$6:M630,$B$6:B630,$B630),2),""))</f>
        <v>-681282179.33</v>
      </c>
      <c r="P630" s="117" t="s">
        <v>26</v>
      </c>
      <c r="Q630" s="115"/>
      <c r="R630" s="115"/>
      <c r="S630" s="124" t="str">
        <f>IF($B630="","",IF(ISNA(MATCH($B630,账户名,0)),"※这个账户不在【参数设置】的账户档案里",IF($A630="","※没填日期，这一笔不会进任何月份的报表",IF(OR($A630&lt;起始月份,$A630&gt;EOMONTH(起始月份,15)),"△不在本账期（"&amp;TEXT(起始月份,"yyyy-mm")&amp;" ~ "&amp;TEXT(EOMONTH(起始月份,15),"yyyy-mm")&amp;"）内，报表里看不到",IF(AND($H630&lt;&gt;"",$I630&lt;&gt;""),"※收入和支出不能同时填",IF(AND(N($H630)=0,N($I630)=0),IF(ISNUMBER(SEARCH("【待补】",$R630&amp;"")),"△源数据不全（源表缺金额），请补充","※收入和支出都没填"),IF($E630="","※没填收支类别，分类报表会漏掉这一笔",IF(ISNA(MATCH($E630,类别表,0)),"※收支类别不在【参数设置】的清单里",IF($K630="","△"&amp;$D630&amp;" 还没填汇率，去【月度汇率】补上就自动算了",IF(ISNUMBER(SEARCH("【待补】",$R630&amp;"")),"△源数据不全（源表缺摘要或用途），请补充",IF(AND($F630="内部转账",$Q630=""),"△内部转账建议在「往来单位」写上对方账户",IF($N630&lt;0,"△这一笔之后该账户余额成负数了，核一下",""))))))))))))</f>
        <v>△这一笔之后该账户余额成负数了，核一下</v>
      </c>
    </row>
    <row r="631" ht="33" spans="1:19">
      <c r="A631" s="114">
        <v>45954</v>
      </c>
      <c r="B631" s="115" t="s">
        <v>34</v>
      </c>
      <c r="C631" s="116" t="str">
        <f>IF($B631="","",IFERROR(INDEX(账户银行,MATCH($B631,账户名,0)),""))</f>
        <v>现金</v>
      </c>
      <c r="D631" s="116" t="str">
        <f>IF($B631="","",IFERROR(INDEX(账户币种,MATCH($B631,账户名,0)),""))</f>
        <v>UZS</v>
      </c>
      <c r="E631" s="117" t="s">
        <v>114</v>
      </c>
      <c r="F631" s="116" t="str">
        <f>IF($E631="","",IFERROR(INDEX(类别属性,MATCH($E631,类别表,0)),""))</f>
        <v>支出</v>
      </c>
      <c r="G631" s="118" t="s">
        <v>554</v>
      </c>
      <c r="H631" s="119"/>
      <c r="I631" s="119"/>
      <c r="J631" s="120"/>
      <c r="K631" s="125">
        <f>IF(OR($A631="",$B631=""),"",IF($J631&lt;&gt;"",$J631,IF($D631=本位币,1,IFERROR(LOOKUP(2,1/((汇率月份&lt;=$A631)*(INDEX(记账汇率区,0,MATCH($D631,汇率币种头,0))&lt;&gt;"")),INDEX(记账汇率区,0,MATCH($D631,汇率币种头,0))),""))))</f>
        <v>1</v>
      </c>
      <c r="L631" s="123" t="str">
        <f t="shared" si="18"/>
        <v/>
      </c>
      <c r="M631" s="123" t="str">
        <f t="shared" si="19"/>
        <v/>
      </c>
      <c r="N631" s="123">
        <f>IF($B631="","",ROUND(SUMIF(账户名,$B631,账户期初)+SUMIFS($L$6:L631,$B$6:B631,$B631),2))</f>
        <v>-681282179.33</v>
      </c>
      <c r="O631" s="123">
        <f>IF($B631="","",IFERROR(ROUND(INDEX(账户期初本位,MATCH($B631,账户名,0))+SUMIFS($M$6:M631,$B$6:B631,$B631),2),""))</f>
        <v>-681282179.33</v>
      </c>
      <c r="P631" s="117" t="s">
        <v>76</v>
      </c>
      <c r="Q631" s="115" t="s">
        <v>33</v>
      </c>
      <c r="R631" s="115" t="s">
        <v>119</v>
      </c>
      <c r="S631" s="124" t="str">
        <f>IF($B631="","",IF(ISNA(MATCH($B631,账户名,0)),"※这个账户不在【参数设置】的账户档案里",IF($A631="","※没填日期，这一笔不会进任何月份的报表",IF(OR($A631&lt;起始月份,$A631&gt;EOMONTH(起始月份,15)),"△不在本账期（"&amp;TEXT(起始月份,"yyyy-mm")&amp;" ~ "&amp;TEXT(EOMONTH(起始月份,15),"yyyy-mm")&amp;"）内，报表里看不到",IF(AND($H631&lt;&gt;"",$I631&lt;&gt;""),"※收入和支出不能同时填",IF(AND(N($H631)=0,N($I631)=0),IF(ISNUMBER(SEARCH("【待补】",$R631&amp;"")),"△源数据不全（源表缺金额），请补充","※收入和支出都没填"),IF($E631="","※没填收支类别，分类报表会漏掉这一笔",IF(ISNA(MATCH($E631,类别表,0)),"※收支类别不在【参数设置】的清单里",IF($K631="","△"&amp;$D631&amp;" 还没填汇率，去【月度汇率】补上就自动算了",IF(ISNUMBER(SEARCH("【待补】",$R631&amp;"")),"△源数据不全（源表缺摘要或用途），请补充",IF(AND($F631="内部转账",$Q631=""),"△内部转账建议在「往来单位」写上对方账户",IF($N631&lt;0,"△这一笔之后该账户余额成负数了，核一下",""))))))))))))</f>
        <v>△源数据不全（源表缺金额），请补充</v>
      </c>
    </row>
    <row r="632" ht="33" spans="1:19">
      <c r="A632" s="114">
        <v>45954</v>
      </c>
      <c r="B632" s="115" t="s">
        <v>34</v>
      </c>
      <c r="C632" s="116" t="str">
        <f>IF($B632="","",IFERROR(INDEX(账户银行,MATCH($B632,账户名,0)),""))</f>
        <v>现金</v>
      </c>
      <c r="D632" s="116" t="str">
        <f>IF($B632="","",IFERROR(INDEX(账户币种,MATCH($B632,账户名,0)),""))</f>
        <v>UZS</v>
      </c>
      <c r="E632" s="117" t="s">
        <v>38</v>
      </c>
      <c r="F632" s="116" t="str">
        <f>IF($E632="","",IFERROR(INDEX(类别属性,MATCH($E632,类别表,0)),""))</f>
        <v>支出</v>
      </c>
      <c r="G632" s="118" t="s">
        <v>632</v>
      </c>
      <c r="H632" s="119"/>
      <c r="I632" s="119">
        <v>115000</v>
      </c>
      <c r="J632" s="120"/>
      <c r="K632" s="125">
        <f>IF(OR($A632="",$B632=""),"",IF($J632&lt;&gt;"",$J632,IF($D632=本位币,1,IFERROR(LOOKUP(2,1/((汇率月份&lt;=$A632)*(INDEX(记账汇率区,0,MATCH($D632,汇率币种头,0))&lt;&gt;"")),INDEX(记账汇率区,0,MATCH($D632,汇率币种头,0))),""))))</f>
        <v>1</v>
      </c>
      <c r="L632" s="123">
        <f t="shared" si="18"/>
        <v>-115000</v>
      </c>
      <c r="M632" s="123">
        <f t="shared" si="19"/>
        <v>-115000</v>
      </c>
      <c r="N632" s="123">
        <f>IF($B632="","",ROUND(SUMIF(账户名,$B632,账户期初)+SUMIFS($L$6:L632,$B$6:B632,$B632),2))</f>
        <v>-681397179.33</v>
      </c>
      <c r="O632" s="123">
        <f>IF($B632="","",IFERROR(ROUND(INDEX(账户期初本位,MATCH($B632,账户名,0))+SUMIFS($M$6:M632,$B$6:B632,$B632),2),""))</f>
        <v>-681397179.33</v>
      </c>
      <c r="P632" s="117" t="s">
        <v>26</v>
      </c>
      <c r="Q632" s="115"/>
      <c r="R632" s="115"/>
      <c r="S632" s="124" t="str">
        <f>IF($B632="","",IF(ISNA(MATCH($B632,账户名,0)),"※这个账户不在【参数设置】的账户档案里",IF($A632="","※没填日期，这一笔不会进任何月份的报表",IF(OR($A632&lt;起始月份,$A632&gt;EOMONTH(起始月份,15)),"△不在本账期（"&amp;TEXT(起始月份,"yyyy-mm")&amp;" ~ "&amp;TEXT(EOMONTH(起始月份,15),"yyyy-mm")&amp;"）内，报表里看不到",IF(AND($H632&lt;&gt;"",$I632&lt;&gt;""),"※收入和支出不能同时填",IF(AND(N($H632)=0,N($I632)=0),IF(ISNUMBER(SEARCH("【待补】",$R632&amp;"")),"△源数据不全（源表缺金额），请补充","※收入和支出都没填"),IF($E632="","※没填收支类别，分类报表会漏掉这一笔",IF(ISNA(MATCH($E632,类别表,0)),"※收支类别不在【参数设置】的清单里",IF($K632="","△"&amp;$D632&amp;" 还没填汇率，去【月度汇率】补上就自动算了",IF(ISNUMBER(SEARCH("【待补】",$R632&amp;"")),"△源数据不全（源表缺摘要或用途），请补充",IF(AND($F632="内部转账",$Q632=""),"△内部转账建议在「往来单位」写上对方账户",IF($N632&lt;0,"△这一笔之后该账户余额成负数了，核一下",""))))))))))))</f>
        <v>△这一笔之后该账户余额成负数了，核一下</v>
      </c>
    </row>
    <row r="633" ht="16.5" spans="1:19">
      <c r="A633" s="114">
        <v>45954</v>
      </c>
      <c r="B633" s="115" t="s">
        <v>34</v>
      </c>
      <c r="C633" s="116" t="str">
        <f>IF($B633="","",IFERROR(INDEX(账户银行,MATCH($B633,账户名,0)),""))</f>
        <v>现金</v>
      </c>
      <c r="D633" s="116" t="str">
        <f>IF($B633="","",IFERROR(INDEX(账户币种,MATCH($B633,账户名,0)),""))</f>
        <v>UZS</v>
      </c>
      <c r="E633" s="117" t="s">
        <v>84</v>
      </c>
      <c r="F633" s="116" t="str">
        <f>IF($E633="","",IFERROR(INDEX(类别属性,MATCH($E633,类别表,0)),""))</f>
        <v>支出</v>
      </c>
      <c r="G633" s="118" t="s">
        <v>633</v>
      </c>
      <c r="H633" s="119"/>
      <c r="I633" s="119">
        <v>3600000</v>
      </c>
      <c r="J633" s="120"/>
      <c r="K633" s="125">
        <f>IF(OR($A633="",$B633=""),"",IF($J633&lt;&gt;"",$J633,IF($D633=本位币,1,IFERROR(LOOKUP(2,1/((汇率月份&lt;=$A633)*(INDEX(记账汇率区,0,MATCH($D633,汇率币种头,0))&lt;&gt;"")),INDEX(记账汇率区,0,MATCH($D633,汇率币种头,0))),""))))</f>
        <v>1</v>
      </c>
      <c r="L633" s="123">
        <f t="shared" si="18"/>
        <v>-3600000</v>
      </c>
      <c r="M633" s="123">
        <f t="shared" si="19"/>
        <v>-3600000</v>
      </c>
      <c r="N633" s="123">
        <f>IF($B633="","",ROUND(SUMIF(账户名,$B633,账户期初)+SUMIFS($L$6:L633,$B$6:B633,$B633),2))</f>
        <v>-684997179.33</v>
      </c>
      <c r="O633" s="123">
        <f>IF($B633="","",IFERROR(ROUND(INDEX(账户期初本位,MATCH($B633,账户名,0))+SUMIFS($M$6:M633,$B$6:B633,$B633),2),""))</f>
        <v>-684997179.33</v>
      </c>
      <c r="P633" s="117" t="s">
        <v>48</v>
      </c>
      <c r="Q633" s="115"/>
      <c r="R633" s="115"/>
      <c r="S633" s="124" t="str">
        <f>IF($B633="","",IF(ISNA(MATCH($B633,账户名,0)),"※这个账户不在【参数设置】的账户档案里",IF($A633="","※没填日期，这一笔不会进任何月份的报表",IF(OR($A633&lt;起始月份,$A633&gt;EOMONTH(起始月份,15)),"△不在本账期（"&amp;TEXT(起始月份,"yyyy-mm")&amp;" ~ "&amp;TEXT(EOMONTH(起始月份,15),"yyyy-mm")&amp;"）内，报表里看不到",IF(AND($H633&lt;&gt;"",$I633&lt;&gt;""),"※收入和支出不能同时填",IF(AND(N($H633)=0,N($I633)=0),IF(ISNUMBER(SEARCH("【待补】",$R633&amp;"")),"△源数据不全（源表缺金额），请补充","※收入和支出都没填"),IF($E633="","※没填收支类别，分类报表会漏掉这一笔",IF(ISNA(MATCH($E633,类别表,0)),"※收支类别不在【参数设置】的清单里",IF($K633="","△"&amp;$D633&amp;" 还没填汇率，去【月度汇率】补上就自动算了",IF(ISNUMBER(SEARCH("【待补】",$R633&amp;"")),"△源数据不全（源表缺摘要或用途），请补充",IF(AND($F633="内部转账",$Q633=""),"△内部转账建议在「往来单位」写上对方账户",IF($N633&lt;0,"△这一笔之后该账户余额成负数了，核一下",""))))))))))))</f>
        <v>△这一笔之后该账户余额成负数了，核一下</v>
      </c>
    </row>
    <row r="634" ht="16.5" spans="1:19">
      <c r="A634" s="114">
        <v>45955</v>
      </c>
      <c r="B634" s="115" t="s">
        <v>34</v>
      </c>
      <c r="C634" s="116" t="str">
        <f>IF($B634="","",IFERROR(INDEX(账户银行,MATCH($B634,账户名,0)),""))</f>
        <v>现金</v>
      </c>
      <c r="D634" s="116" t="str">
        <f>IF($B634="","",IFERROR(INDEX(账户币种,MATCH($B634,账户名,0)),""))</f>
        <v>UZS</v>
      </c>
      <c r="E634" s="117" t="s">
        <v>80</v>
      </c>
      <c r="F634" s="116" t="str">
        <f>IF($E634="","",IFERROR(INDEX(类别属性,MATCH($E634,类别表,0)),""))</f>
        <v>支出</v>
      </c>
      <c r="G634" s="118" t="s">
        <v>634</v>
      </c>
      <c r="H634" s="119"/>
      <c r="I634" s="119">
        <v>75000</v>
      </c>
      <c r="J634" s="120"/>
      <c r="K634" s="125">
        <f>IF(OR($A634="",$B634=""),"",IF($J634&lt;&gt;"",$J634,IF($D634=本位币,1,IFERROR(LOOKUP(2,1/((汇率月份&lt;=$A634)*(INDEX(记账汇率区,0,MATCH($D634,汇率币种头,0))&lt;&gt;"")),INDEX(记账汇率区,0,MATCH($D634,汇率币种头,0))),""))))</f>
        <v>1</v>
      </c>
      <c r="L634" s="123">
        <f t="shared" si="18"/>
        <v>-75000</v>
      </c>
      <c r="M634" s="123">
        <f t="shared" si="19"/>
        <v>-75000</v>
      </c>
      <c r="N634" s="123">
        <f>IF($B634="","",ROUND(SUMIF(账户名,$B634,账户期初)+SUMIFS($L$6:L634,$B$6:B634,$B634),2))</f>
        <v>-685072179.33</v>
      </c>
      <c r="O634" s="123">
        <f>IF($B634="","",IFERROR(ROUND(INDEX(账户期初本位,MATCH($B634,账户名,0))+SUMIFS($M$6:M634,$B$6:B634,$B634),2),""))</f>
        <v>-685072179.33</v>
      </c>
      <c r="P634" s="117" t="s">
        <v>26</v>
      </c>
      <c r="Q634" s="115"/>
      <c r="R634" s="115"/>
      <c r="S634" s="124" t="str">
        <f>IF($B634="","",IF(ISNA(MATCH($B634,账户名,0)),"※这个账户不在【参数设置】的账户档案里",IF($A634="","※没填日期，这一笔不会进任何月份的报表",IF(OR($A634&lt;起始月份,$A634&gt;EOMONTH(起始月份,15)),"△不在本账期（"&amp;TEXT(起始月份,"yyyy-mm")&amp;" ~ "&amp;TEXT(EOMONTH(起始月份,15),"yyyy-mm")&amp;"）内，报表里看不到",IF(AND($H634&lt;&gt;"",$I634&lt;&gt;""),"※收入和支出不能同时填",IF(AND(N($H634)=0,N($I634)=0),IF(ISNUMBER(SEARCH("【待补】",$R634&amp;"")),"△源数据不全（源表缺金额），请补充","※收入和支出都没填"),IF($E634="","※没填收支类别，分类报表会漏掉这一笔",IF(ISNA(MATCH($E634,类别表,0)),"※收支类别不在【参数设置】的清单里",IF($K634="","△"&amp;$D634&amp;" 还没填汇率，去【月度汇率】补上就自动算了",IF(ISNUMBER(SEARCH("【待补】",$R634&amp;"")),"△源数据不全（源表缺摘要或用途），请补充",IF(AND($F634="内部转账",$Q634=""),"△内部转账建议在「往来单位」写上对方账户",IF($N634&lt;0,"△这一笔之后该账户余额成负数了，核一下",""))))))))))))</f>
        <v>△这一笔之后该账户余额成负数了，核一下</v>
      </c>
    </row>
    <row r="635" ht="33" spans="1:19">
      <c r="A635" s="114">
        <v>45955</v>
      </c>
      <c r="B635" s="115" t="s">
        <v>34</v>
      </c>
      <c r="C635" s="116" t="str">
        <f>IF($B635="","",IFERROR(INDEX(账户银行,MATCH($B635,账户名,0)),""))</f>
        <v>现金</v>
      </c>
      <c r="D635" s="116" t="str">
        <f>IF($B635="","",IFERROR(INDEX(账户币种,MATCH($B635,账户名,0)),""))</f>
        <v>UZS</v>
      </c>
      <c r="E635" s="117" t="s">
        <v>114</v>
      </c>
      <c r="F635" s="116" t="str">
        <f>IF($E635="","",IFERROR(INDEX(类别属性,MATCH($E635,类别表,0)),""))</f>
        <v>支出</v>
      </c>
      <c r="G635" s="118" t="s">
        <v>635</v>
      </c>
      <c r="H635" s="119"/>
      <c r="I635" s="119">
        <v>2000000</v>
      </c>
      <c r="J635" s="120"/>
      <c r="K635" s="125">
        <f>IF(OR($A635="",$B635=""),"",IF($J635&lt;&gt;"",$J635,IF($D635=本位币,1,IFERROR(LOOKUP(2,1/((汇率月份&lt;=$A635)*(INDEX(记账汇率区,0,MATCH($D635,汇率币种头,0))&lt;&gt;"")),INDEX(记账汇率区,0,MATCH($D635,汇率币种头,0))),""))))</f>
        <v>1</v>
      </c>
      <c r="L635" s="123">
        <f t="shared" si="18"/>
        <v>-2000000</v>
      </c>
      <c r="M635" s="123">
        <f t="shared" si="19"/>
        <v>-2000000</v>
      </c>
      <c r="N635" s="123">
        <f>IF($B635="","",ROUND(SUMIF(账户名,$B635,账户期初)+SUMIFS($L$6:L635,$B$6:B635,$B635),2))</f>
        <v>-687072179.33</v>
      </c>
      <c r="O635" s="123">
        <f>IF($B635="","",IFERROR(ROUND(INDEX(账户期初本位,MATCH($B635,账户名,0))+SUMIFS($M$6:M635,$B$6:B635,$B635),2),""))</f>
        <v>-687072179.33</v>
      </c>
      <c r="P635" s="117" t="s">
        <v>76</v>
      </c>
      <c r="Q635" s="115" t="s">
        <v>329</v>
      </c>
      <c r="R635" s="115"/>
      <c r="S635" s="124" t="str">
        <f>IF($B635="","",IF(ISNA(MATCH($B635,账户名,0)),"※这个账户不在【参数设置】的账户档案里",IF($A635="","※没填日期，这一笔不会进任何月份的报表",IF(OR($A635&lt;起始月份,$A635&gt;EOMONTH(起始月份,15)),"△不在本账期（"&amp;TEXT(起始月份,"yyyy-mm")&amp;" ~ "&amp;TEXT(EOMONTH(起始月份,15),"yyyy-mm")&amp;"）内，报表里看不到",IF(AND($H635&lt;&gt;"",$I635&lt;&gt;""),"※收入和支出不能同时填",IF(AND(N($H635)=0,N($I635)=0),IF(ISNUMBER(SEARCH("【待补】",$R635&amp;"")),"△源数据不全（源表缺金额），请补充","※收入和支出都没填"),IF($E635="","※没填收支类别，分类报表会漏掉这一笔",IF(ISNA(MATCH($E635,类别表,0)),"※收支类别不在【参数设置】的清单里",IF($K635="","△"&amp;$D635&amp;" 还没填汇率，去【月度汇率】补上就自动算了",IF(ISNUMBER(SEARCH("【待补】",$R635&amp;"")),"△源数据不全（源表缺摘要或用途），请补充",IF(AND($F635="内部转账",$Q635=""),"△内部转账建议在「往来单位」写上对方账户",IF($N635&lt;0,"△这一笔之后该账户余额成负数了，核一下",""))))))))))))</f>
        <v>△这一笔之后该账户余额成负数了，核一下</v>
      </c>
    </row>
    <row r="636" ht="16.5" spans="1:19">
      <c r="A636" s="114">
        <v>45955</v>
      </c>
      <c r="B636" s="115" t="s">
        <v>34</v>
      </c>
      <c r="C636" s="116" t="str">
        <f>IF($B636="","",IFERROR(INDEX(账户银行,MATCH($B636,账户名,0)),""))</f>
        <v>现金</v>
      </c>
      <c r="D636" s="116" t="str">
        <f>IF($B636="","",IFERROR(INDEX(账户币种,MATCH($B636,账户名,0)),""))</f>
        <v>UZS</v>
      </c>
      <c r="E636" s="117" t="s">
        <v>54</v>
      </c>
      <c r="F636" s="116" t="str">
        <f>IF($E636="","",IFERROR(INDEX(类别属性,MATCH($E636,类别表,0)),""))</f>
        <v>支出</v>
      </c>
      <c r="G636" s="118" t="s">
        <v>636</v>
      </c>
      <c r="H636" s="119"/>
      <c r="I636" s="119">
        <v>64000</v>
      </c>
      <c r="J636" s="120"/>
      <c r="K636" s="125">
        <f>IF(OR($A636="",$B636=""),"",IF($J636&lt;&gt;"",$J636,IF($D636=本位币,1,IFERROR(LOOKUP(2,1/((汇率月份&lt;=$A636)*(INDEX(记账汇率区,0,MATCH($D636,汇率币种头,0))&lt;&gt;"")),INDEX(记账汇率区,0,MATCH($D636,汇率币种头,0))),""))))</f>
        <v>1</v>
      </c>
      <c r="L636" s="123">
        <f t="shared" si="18"/>
        <v>-64000</v>
      </c>
      <c r="M636" s="123">
        <f t="shared" si="19"/>
        <v>-64000</v>
      </c>
      <c r="N636" s="123">
        <f>IF($B636="","",ROUND(SUMIF(账户名,$B636,账户期初)+SUMIFS($L$6:L636,$B$6:B636,$B636),2))</f>
        <v>-687136179.33</v>
      </c>
      <c r="O636" s="123">
        <f>IF($B636="","",IFERROR(ROUND(INDEX(账户期初本位,MATCH($B636,账户名,0))+SUMIFS($M$6:M636,$B$6:B636,$B636),2),""))</f>
        <v>-687136179.33</v>
      </c>
      <c r="P636" s="117" t="s">
        <v>48</v>
      </c>
      <c r="Q636" s="115"/>
      <c r="R636" s="115"/>
      <c r="S636" s="124" t="str">
        <f>IF($B636="","",IF(ISNA(MATCH($B636,账户名,0)),"※这个账户不在【参数设置】的账户档案里",IF($A636="","※没填日期，这一笔不会进任何月份的报表",IF(OR($A636&lt;起始月份,$A636&gt;EOMONTH(起始月份,15)),"△不在本账期（"&amp;TEXT(起始月份,"yyyy-mm")&amp;" ~ "&amp;TEXT(EOMONTH(起始月份,15),"yyyy-mm")&amp;"）内，报表里看不到",IF(AND($H636&lt;&gt;"",$I636&lt;&gt;""),"※收入和支出不能同时填",IF(AND(N($H636)=0,N($I636)=0),IF(ISNUMBER(SEARCH("【待补】",$R636&amp;"")),"△源数据不全（源表缺金额），请补充","※收入和支出都没填"),IF($E636="","※没填收支类别，分类报表会漏掉这一笔",IF(ISNA(MATCH($E636,类别表,0)),"※收支类别不在【参数设置】的清单里",IF($K636="","△"&amp;$D636&amp;" 还没填汇率，去【月度汇率】补上就自动算了",IF(ISNUMBER(SEARCH("【待补】",$R636&amp;"")),"△源数据不全（源表缺摘要或用途），请补充",IF(AND($F636="内部转账",$Q636=""),"△内部转账建议在「往来单位」写上对方账户",IF($N636&lt;0,"△这一笔之后该账户余额成负数了，核一下",""))))))))))))</f>
        <v>△这一笔之后该账户余额成负数了，核一下</v>
      </c>
    </row>
    <row r="637" ht="33" spans="1:19">
      <c r="A637" s="114">
        <v>45955</v>
      </c>
      <c r="B637" s="115" t="s">
        <v>34</v>
      </c>
      <c r="C637" s="116" t="str">
        <f>IF($B637="","",IFERROR(INDEX(账户银行,MATCH($B637,账户名,0)),""))</f>
        <v>现金</v>
      </c>
      <c r="D637" s="116" t="str">
        <f>IF($B637="","",IFERROR(INDEX(账户币种,MATCH($B637,账户名,0)),""))</f>
        <v>UZS</v>
      </c>
      <c r="E637" s="117" t="s">
        <v>54</v>
      </c>
      <c r="F637" s="116" t="str">
        <f>IF($E637="","",IFERROR(INDEX(类别属性,MATCH($E637,类别表,0)),""))</f>
        <v>支出</v>
      </c>
      <c r="G637" s="118" t="s">
        <v>637</v>
      </c>
      <c r="H637" s="119"/>
      <c r="I637" s="119">
        <v>209000</v>
      </c>
      <c r="J637" s="120"/>
      <c r="K637" s="125">
        <f>IF(OR($A637="",$B637=""),"",IF($J637&lt;&gt;"",$J637,IF($D637=本位币,1,IFERROR(LOOKUP(2,1/((汇率月份&lt;=$A637)*(INDEX(记账汇率区,0,MATCH($D637,汇率币种头,0))&lt;&gt;"")),INDEX(记账汇率区,0,MATCH($D637,汇率币种头,0))),""))))</f>
        <v>1</v>
      </c>
      <c r="L637" s="123">
        <f t="shared" si="18"/>
        <v>-209000</v>
      </c>
      <c r="M637" s="123">
        <f t="shared" si="19"/>
        <v>-209000</v>
      </c>
      <c r="N637" s="123">
        <f>IF($B637="","",ROUND(SUMIF(账户名,$B637,账户期初)+SUMIFS($L$6:L637,$B$6:B637,$B637),2))</f>
        <v>-687345179.33</v>
      </c>
      <c r="O637" s="123">
        <f>IF($B637="","",IFERROR(ROUND(INDEX(账户期初本位,MATCH($B637,账户名,0))+SUMIFS($M$6:M637,$B$6:B637,$B637),2),""))</f>
        <v>-687345179.33</v>
      </c>
      <c r="P637" s="117" t="s">
        <v>48</v>
      </c>
      <c r="Q637" s="115"/>
      <c r="R637" s="115"/>
      <c r="S637" s="124" t="str">
        <f>IF($B637="","",IF(ISNA(MATCH($B637,账户名,0)),"※这个账户不在【参数设置】的账户档案里",IF($A637="","※没填日期，这一笔不会进任何月份的报表",IF(OR($A637&lt;起始月份,$A637&gt;EOMONTH(起始月份,15)),"△不在本账期（"&amp;TEXT(起始月份,"yyyy-mm")&amp;" ~ "&amp;TEXT(EOMONTH(起始月份,15),"yyyy-mm")&amp;"）内，报表里看不到",IF(AND($H637&lt;&gt;"",$I637&lt;&gt;""),"※收入和支出不能同时填",IF(AND(N($H637)=0,N($I637)=0),IF(ISNUMBER(SEARCH("【待补】",$R637&amp;"")),"△源数据不全（源表缺金额），请补充","※收入和支出都没填"),IF($E637="","※没填收支类别，分类报表会漏掉这一笔",IF(ISNA(MATCH($E637,类别表,0)),"※收支类别不在【参数设置】的清单里",IF($K637="","△"&amp;$D637&amp;" 还没填汇率，去【月度汇率】补上就自动算了",IF(ISNUMBER(SEARCH("【待补】",$R637&amp;"")),"△源数据不全（源表缺摘要或用途），请补充",IF(AND($F637="内部转账",$Q637=""),"△内部转账建议在「往来单位」写上对方账户",IF($N637&lt;0,"△这一笔之后该账户余额成负数了，核一下",""))))))))))))</f>
        <v>△这一笔之后该账户余额成负数了，核一下</v>
      </c>
    </row>
    <row r="638" ht="33" spans="1:19">
      <c r="A638" s="114">
        <v>45955</v>
      </c>
      <c r="B638" s="115" t="s">
        <v>34</v>
      </c>
      <c r="C638" s="116" t="str">
        <f>IF($B638="","",IFERROR(INDEX(账户银行,MATCH($B638,账户名,0)),""))</f>
        <v>现金</v>
      </c>
      <c r="D638" s="116" t="str">
        <f>IF($B638="","",IFERROR(INDEX(账户币种,MATCH($B638,账户名,0)),""))</f>
        <v>UZS</v>
      </c>
      <c r="E638" s="117" t="s">
        <v>84</v>
      </c>
      <c r="F638" s="116" t="str">
        <f>IF($E638="","",IFERROR(INDEX(类别属性,MATCH($E638,类别表,0)),""))</f>
        <v>支出</v>
      </c>
      <c r="G638" s="118" t="s">
        <v>638</v>
      </c>
      <c r="H638" s="119"/>
      <c r="I638" s="119">
        <v>355000</v>
      </c>
      <c r="J638" s="120"/>
      <c r="K638" s="125">
        <f>IF(OR($A638="",$B638=""),"",IF($J638&lt;&gt;"",$J638,IF($D638=本位币,1,IFERROR(LOOKUP(2,1/((汇率月份&lt;=$A638)*(INDEX(记账汇率区,0,MATCH($D638,汇率币种头,0))&lt;&gt;"")),INDEX(记账汇率区,0,MATCH($D638,汇率币种头,0))),""))))</f>
        <v>1</v>
      </c>
      <c r="L638" s="123">
        <f t="shared" si="18"/>
        <v>-355000</v>
      </c>
      <c r="M638" s="123">
        <f t="shared" si="19"/>
        <v>-355000</v>
      </c>
      <c r="N638" s="123">
        <f>IF($B638="","",ROUND(SUMIF(账户名,$B638,账户期初)+SUMIFS($L$6:L638,$B$6:B638,$B638),2))</f>
        <v>-687700179.33</v>
      </c>
      <c r="O638" s="123">
        <f>IF($B638="","",IFERROR(ROUND(INDEX(账户期初本位,MATCH($B638,账户名,0))+SUMIFS($M$6:M638,$B$6:B638,$B638),2),""))</f>
        <v>-687700179.33</v>
      </c>
      <c r="P638" s="117" t="s">
        <v>48</v>
      </c>
      <c r="Q638" s="115"/>
      <c r="R638" s="115"/>
      <c r="S638" s="124" t="str">
        <f>IF($B638="","",IF(ISNA(MATCH($B638,账户名,0)),"※这个账户不在【参数设置】的账户档案里",IF($A638="","※没填日期，这一笔不会进任何月份的报表",IF(OR($A638&lt;起始月份,$A638&gt;EOMONTH(起始月份,15)),"△不在本账期（"&amp;TEXT(起始月份,"yyyy-mm")&amp;" ~ "&amp;TEXT(EOMONTH(起始月份,15),"yyyy-mm")&amp;"）内，报表里看不到",IF(AND($H638&lt;&gt;"",$I638&lt;&gt;""),"※收入和支出不能同时填",IF(AND(N($H638)=0,N($I638)=0),IF(ISNUMBER(SEARCH("【待补】",$R638&amp;"")),"△源数据不全（源表缺金额），请补充","※收入和支出都没填"),IF($E638="","※没填收支类别，分类报表会漏掉这一笔",IF(ISNA(MATCH($E638,类别表,0)),"※收支类别不在【参数设置】的清单里",IF($K638="","△"&amp;$D638&amp;" 还没填汇率，去【月度汇率】补上就自动算了",IF(ISNUMBER(SEARCH("【待补】",$R638&amp;"")),"△源数据不全（源表缺摘要或用途），请补充",IF(AND($F638="内部转账",$Q638=""),"△内部转账建议在「往来单位」写上对方账户",IF($N638&lt;0,"△这一笔之后该账户余额成负数了，核一下",""))))))))))))</f>
        <v>△这一笔之后该账户余额成负数了，核一下</v>
      </c>
    </row>
    <row r="639" ht="33" spans="1:19">
      <c r="A639" s="114">
        <v>45955</v>
      </c>
      <c r="B639" s="115" t="s">
        <v>34</v>
      </c>
      <c r="C639" s="116" t="str">
        <f>IF($B639="","",IFERROR(INDEX(账户银行,MATCH($B639,账户名,0)),""))</f>
        <v>现金</v>
      </c>
      <c r="D639" s="116" t="str">
        <f>IF($B639="","",IFERROR(INDEX(账户币种,MATCH($B639,账户名,0)),""))</f>
        <v>UZS</v>
      </c>
      <c r="E639" s="117" t="s">
        <v>38</v>
      </c>
      <c r="F639" s="116" t="str">
        <f>IF($E639="","",IFERROR(INDEX(类别属性,MATCH($E639,类别表,0)),""))</f>
        <v>支出</v>
      </c>
      <c r="G639" s="118" t="s">
        <v>639</v>
      </c>
      <c r="H639" s="119"/>
      <c r="I639" s="119">
        <v>623000</v>
      </c>
      <c r="J639" s="120"/>
      <c r="K639" s="125">
        <f>IF(OR($A639="",$B639=""),"",IF($J639&lt;&gt;"",$J639,IF($D639=本位币,1,IFERROR(LOOKUP(2,1/((汇率月份&lt;=$A639)*(INDEX(记账汇率区,0,MATCH($D639,汇率币种头,0))&lt;&gt;"")),INDEX(记账汇率区,0,MATCH($D639,汇率币种头,0))),""))))</f>
        <v>1</v>
      </c>
      <c r="L639" s="123">
        <f t="shared" si="18"/>
        <v>-623000</v>
      </c>
      <c r="M639" s="123">
        <f t="shared" si="19"/>
        <v>-623000</v>
      </c>
      <c r="N639" s="123">
        <f>IF($B639="","",ROUND(SUMIF(账户名,$B639,账户期初)+SUMIFS($L$6:L639,$B$6:B639,$B639),2))</f>
        <v>-688323179.33</v>
      </c>
      <c r="O639" s="123">
        <f>IF($B639="","",IFERROR(ROUND(INDEX(账户期初本位,MATCH($B639,账户名,0))+SUMIFS($M$6:M639,$B$6:B639,$B639),2),""))</f>
        <v>-688323179.33</v>
      </c>
      <c r="P639" s="117" t="s">
        <v>26</v>
      </c>
      <c r="Q639" s="115"/>
      <c r="R639" s="115"/>
      <c r="S639" s="124" t="str">
        <f>IF($B639="","",IF(ISNA(MATCH($B639,账户名,0)),"※这个账户不在【参数设置】的账户档案里",IF($A639="","※没填日期，这一笔不会进任何月份的报表",IF(OR($A639&lt;起始月份,$A639&gt;EOMONTH(起始月份,15)),"△不在本账期（"&amp;TEXT(起始月份,"yyyy-mm")&amp;" ~ "&amp;TEXT(EOMONTH(起始月份,15),"yyyy-mm")&amp;"）内，报表里看不到",IF(AND($H639&lt;&gt;"",$I639&lt;&gt;""),"※收入和支出不能同时填",IF(AND(N($H639)=0,N($I639)=0),IF(ISNUMBER(SEARCH("【待补】",$R639&amp;"")),"△源数据不全（源表缺金额），请补充","※收入和支出都没填"),IF($E639="","※没填收支类别，分类报表会漏掉这一笔",IF(ISNA(MATCH($E639,类别表,0)),"※收支类别不在【参数设置】的清单里",IF($K639="","△"&amp;$D639&amp;" 还没填汇率，去【月度汇率】补上就自动算了",IF(ISNUMBER(SEARCH("【待补】",$R639&amp;"")),"△源数据不全（源表缺摘要或用途），请补充",IF(AND($F639="内部转账",$Q639=""),"△内部转账建议在「往来单位」写上对方账户",IF($N639&lt;0,"△这一笔之后该账户余额成负数了，核一下",""))))))))))))</f>
        <v>△这一笔之后该账户余额成负数了，核一下</v>
      </c>
    </row>
    <row r="640" ht="16.5" spans="1:19">
      <c r="A640" s="114">
        <v>45955</v>
      </c>
      <c r="B640" s="115" t="s">
        <v>34</v>
      </c>
      <c r="C640" s="116" t="str">
        <f>IF($B640="","",IFERROR(INDEX(账户银行,MATCH($B640,账户名,0)),""))</f>
        <v>现金</v>
      </c>
      <c r="D640" s="116" t="str">
        <f>IF($B640="","",IFERROR(INDEX(账户币种,MATCH($B640,账户名,0)),""))</f>
        <v>UZS</v>
      </c>
      <c r="E640" s="117" t="s">
        <v>114</v>
      </c>
      <c r="F640" s="116" t="str">
        <f>IF($E640="","",IFERROR(INDEX(类别属性,MATCH($E640,类别表,0)),""))</f>
        <v>支出</v>
      </c>
      <c r="G640" s="118" t="s">
        <v>640</v>
      </c>
      <c r="H640" s="119">
        <v>200000</v>
      </c>
      <c r="I640" s="119"/>
      <c r="J640" s="120"/>
      <c r="K640" s="125">
        <f>IF(OR($A640="",$B640=""),"",IF($J640&lt;&gt;"",$J640,IF($D640=本位币,1,IFERROR(LOOKUP(2,1/((汇率月份&lt;=$A640)*(INDEX(记账汇率区,0,MATCH($D640,汇率币种头,0))&lt;&gt;"")),INDEX(记账汇率区,0,MATCH($D640,汇率币种头,0))),""))))</f>
        <v>1</v>
      </c>
      <c r="L640" s="123">
        <f t="shared" si="18"/>
        <v>200000</v>
      </c>
      <c r="M640" s="123">
        <f t="shared" si="19"/>
        <v>200000</v>
      </c>
      <c r="N640" s="123">
        <f>IF($B640="","",ROUND(SUMIF(账户名,$B640,账户期初)+SUMIFS($L$6:L640,$B$6:B640,$B640),2))</f>
        <v>-688123179.33</v>
      </c>
      <c r="O640" s="123">
        <f>IF($B640="","",IFERROR(ROUND(INDEX(账户期初本位,MATCH($B640,账户名,0))+SUMIFS($M$6:M640,$B$6:B640,$B640),2),""))</f>
        <v>-688123179.33</v>
      </c>
      <c r="P640" s="117" t="s">
        <v>76</v>
      </c>
      <c r="Q640" s="115"/>
      <c r="R640" s="115"/>
      <c r="S640" s="124" t="str">
        <f>IF($B640="","",IF(ISNA(MATCH($B640,账户名,0)),"※这个账户不在【参数设置】的账户档案里",IF($A640="","※没填日期，这一笔不会进任何月份的报表",IF(OR($A640&lt;起始月份,$A640&gt;EOMONTH(起始月份,15)),"△不在本账期（"&amp;TEXT(起始月份,"yyyy-mm")&amp;" ~ "&amp;TEXT(EOMONTH(起始月份,15),"yyyy-mm")&amp;"）内，报表里看不到",IF(AND($H640&lt;&gt;"",$I640&lt;&gt;""),"※收入和支出不能同时填",IF(AND(N($H640)=0,N($I640)=0),IF(ISNUMBER(SEARCH("【待补】",$R640&amp;"")),"△源数据不全（源表缺金额），请补充","※收入和支出都没填"),IF($E640="","※没填收支类别，分类报表会漏掉这一笔",IF(ISNA(MATCH($E640,类别表,0)),"※收支类别不在【参数设置】的清单里",IF($K640="","△"&amp;$D640&amp;" 还没填汇率，去【月度汇率】补上就自动算了",IF(ISNUMBER(SEARCH("【待补】",$R640&amp;"")),"△源数据不全（源表缺摘要或用途），请补充",IF(AND($F640="内部转账",$Q640=""),"△内部转账建议在「往来单位」写上对方账户",IF($N640&lt;0,"△这一笔之后该账户余额成负数了，核一下",""))))))))))))</f>
        <v>△这一笔之后该账户余额成负数了，核一下</v>
      </c>
    </row>
    <row r="641" ht="33" spans="1:19">
      <c r="A641" s="114">
        <v>45956</v>
      </c>
      <c r="B641" s="115" t="s">
        <v>20</v>
      </c>
      <c r="C641" s="116" t="str">
        <f>IF($B641="","",IFERROR(INDEX(账户银行,MATCH($B641,账户名,0)),""))</f>
        <v>现金</v>
      </c>
      <c r="D641" s="116" t="str">
        <f>IF($B641="","",IFERROR(INDEX(账户币种,MATCH($B641,账户名,0)),""))</f>
        <v>CNY</v>
      </c>
      <c r="E641" s="117" t="s">
        <v>95</v>
      </c>
      <c r="F641" s="116" t="str">
        <f>IF($E641="","",IFERROR(INDEX(类别属性,MATCH($E641,类别表,0)),""))</f>
        <v>支出</v>
      </c>
      <c r="G641" s="118" t="s">
        <v>641</v>
      </c>
      <c r="H641" s="119"/>
      <c r="I641" s="119">
        <v>6000</v>
      </c>
      <c r="J641" s="120"/>
      <c r="K641" s="121">
        <f>IF(OR($A641="",$B641=""),"",IF($J641&lt;&gt;"",$J641,IF($D641=本位币,1,IFERROR(LOOKUP(2,1/((汇率月份&lt;=$A641)*(INDEX(记账汇率区,0,MATCH($D641,汇率币种头,0))&lt;&gt;"")),INDEX(记账汇率区,0,MATCH($D641,汇率币种头,0))),""))))</f>
        <v>1690</v>
      </c>
      <c r="L641" s="122">
        <f t="shared" si="18"/>
        <v>-6000</v>
      </c>
      <c r="M641" s="123">
        <f t="shared" si="19"/>
        <v>-10140000</v>
      </c>
      <c r="N641" s="122">
        <f>IF($B641="","",ROUND(SUMIF(账户名,$B641,账户期初)+SUMIFS($L$6:L641,$B$6:B641,$B641),2))</f>
        <v>575636</v>
      </c>
      <c r="O641" s="123">
        <f>IF($B641="","",IFERROR(ROUND(INDEX(账户期初本位,MATCH($B641,账户名,0))+SUMIFS($M$6:M641,$B$6:B641,$B641),2),""))</f>
        <v>912876536</v>
      </c>
      <c r="P641" s="117" t="s">
        <v>97</v>
      </c>
      <c r="Q641" s="115" t="s">
        <v>471</v>
      </c>
      <c r="R641" s="115"/>
      <c r="S641" s="124" t="str">
        <f>IF($B641="","",IF(ISNA(MATCH($B641,账户名,0)),"※这个账户不在【参数设置】的账户档案里",IF($A641="","※没填日期，这一笔不会进任何月份的报表",IF(OR($A641&lt;起始月份,$A641&gt;EOMONTH(起始月份,15)),"△不在本账期（"&amp;TEXT(起始月份,"yyyy-mm")&amp;" ~ "&amp;TEXT(EOMONTH(起始月份,15),"yyyy-mm")&amp;"）内，报表里看不到",IF(AND($H641&lt;&gt;"",$I641&lt;&gt;""),"※收入和支出不能同时填",IF(AND(N($H641)=0,N($I641)=0),IF(ISNUMBER(SEARCH("【待补】",$R641&amp;"")),"△源数据不全（源表缺金额），请补充","※收入和支出都没填"),IF($E641="","※没填收支类别，分类报表会漏掉这一笔",IF(ISNA(MATCH($E641,类别表,0)),"※收支类别不在【参数设置】的清单里",IF($K641="","△"&amp;$D641&amp;" 还没填汇率，去【月度汇率】补上就自动算了",IF(ISNUMBER(SEARCH("【待补】",$R641&amp;"")),"△源数据不全（源表缺摘要或用途），请补充",IF(AND($F641="内部转账",$Q641=""),"△内部转账建议在「往来单位」写上对方账户",IF($N641&lt;0,"△这一笔之后该账户余额成负数了，核一下",""))))))))))))</f>
        <v/>
      </c>
    </row>
    <row r="642" ht="16.5" spans="1:19">
      <c r="A642" s="114">
        <v>45956</v>
      </c>
      <c r="B642" s="115" t="s">
        <v>20</v>
      </c>
      <c r="C642" s="116" t="str">
        <f>IF($B642="","",IFERROR(INDEX(账户银行,MATCH($B642,账户名,0)),""))</f>
        <v>现金</v>
      </c>
      <c r="D642" s="116" t="str">
        <f>IF($B642="","",IFERROR(INDEX(账户币种,MATCH($B642,账户名,0)),""))</f>
        <v>CNY</v>
      </c>
      <c r="E642" s="117" t="s">
        <v>84</v>
      </c>
      <c r="F642" s="116" t="str">
        <f>IF($E642="","",IFERROR(INDEX(类别属性,MATCH($E642,类别表,0)),""))</f>
        <v>支出</v>
      </c>
      <c r="G642" s="118" t="s">
        <v>642</v>
      </c>
      <c r="H642" s="119"/>
      <c r="I642" s="119">
        <v>10000</v>
      </c>
      <c r="J642" s="120"/>
      <c r="K642" s="121">
        <f>IF(OR($A642="",$B642=""),"",IF($J642&lt;&gt;"",$J642,IF($D642=本位币,1,IFERROR(LOOKUP(2,1/((汇率月份&lt;=$A642)*(INDEX(记账汇率区,0,MATCH($D642,汇率币种头,0))&lt;&gt;"")),INDEX(记账汇率区,0,MATCH($D642,汇率币种头,0))),""))))</f>
        <v>1690</v>
      </c>
      <c r="L642" s="122">
        <f t="shared" si="18"/>
        <v>-10000</v>
      </c>
      <c r="M642" s="123">
        <f t="shared" si="19"/>
        <v>-16900000</v>
      </c>
      <c r="N642" s="122">
        <f>IF($B642="","",ROUND(SUMIF(账户名,$B642,账户期初)+SUMIFS($L$6:L642,$B$6:B642,$B642),2))</f>
        <v>565636</v>
      </c>
      <c r="O642" s="123">
        <f>IF($B642="","",IFERROR(ROUND(INDEX(账户期初本位,MATCH($B642,账户名,0))+SUMIFS($M$6:M642,$B$6:B642,$B642),2),""))</f>
        <v>895976536</v>
      </c>
      <c r="P642" s="117" t="s">
        <v>48</v>
      </c>
      <c r="Q642" s="115"/>
      <c r="R642" s="115"/>
      <c r="S642" s="124" t="str">
        <f>IF($B642="","",IF(ISNA(MATCH($B642,账户名,0)),"※这个账户不在【参数设置】的账户档案里",IF($A642="","※没填日期，这一笔不会进任何月份的报表",IF(OR($A642&lt;起始月份,$A642&gt;EOMONTH(起始月份,15)),"△不在本账期（"&amp;TEXT(起始月份,"yyyy-mm")&amp;" ~ "&amp;TEXT(EOMONTH(起始月份,15),"yyyy-mm")&amp;"）内，报表里看不到",IF(AND($H642&lt;&gt;"",$I642&lt;&gt;""),"※收入和支出不能同时填",IF(AND(N($H642)=0,N($I642)=0),IF(ISNUMBER(SEARCH("【待补】",$R642&amp;"")),"△源数据不全（源表缺金额），请补充","※收入和支出都没填"),IF($E642="","※没填收支类别，分类报表会漏掉这一笔",IF(ISNA(MATCH($E642,类别表,0)),"※收支类别不在【参数设置】的清单里",IF($K642="","△"&amp;$D642&amp;" 还没填汇率，去【月度汇率】补上就自动算了",IF(ISNUMBER(SEARCH("【待补】",$R642&amp;"")),"△源数据不全（源表缺摘要或用途），请补充",IF(AND($F642="内部转账",$Q642=""),"△内部转账建议在「往来单位」写上对方账户",IF($N642&lt;0,"△这一笔之后该账户余额成负数了，核一下",""))))))))))))</f>
        <v/>
      </c>
    </row>
    <row r="643" ht="82.5" spans="1:19">
      <c r="A643" s="114">
        <v>45960</v>
      </c>
      <c r="B643" s="115" t="s">
        <v>72</v>
      </c>
      <c r="C643" s="116" t="str">
        <f>IF($B643="","",IFERROR(INDEX(账户银行,MATCH($B643,账户名,0)),""))</f>
        <v>NBU银行</v>
      </c>
      <c r="D643" s="116" t="str">
        <f>IF($B643="","",IFERROR(INDEX(账户币种,MATCH($B643,账户名,0)),""))</f>
        <v>UZS</v>
      </c>
      <c r="E643" s="117" t="s">
        <v>60</v>
      </c>
      <c r="F643" s="116" t="str">
        <f>IF($E643="","",IFERROR(INDEX(类别属性,MATCH($E643,类别表,0)),""))</f>
        <v>支出</v>
      </c>
      <c r="G643" s="118" t="s">
        <v>643</v>
      </c>
      <c r="H643" s="119"/>
      <c r="I643" s="119">
        <v>53813.76</v>
      </c>
      <c r="J643" s="120"/>
      <c r="K643" s="125">
        <f>IF(OR($A643="",$B643=""),"",IF($J643&lt;&gt;"",$J643,IF($D643=本位币,1,IFERROR(LOOKUP(2,1/((汇率月份&lt;=$A643)*(INDEX(记账汇率区,0,MATCH($D643,汇率币种头,0))&lt;&gt;"")),INDEX(记账汇率区,0,MATCH($D643,汇率币种头,0))),""))))</f>
        <v>1</v>
      </c>
      <c r="L643" s="123">
        <f t="shared" si="18"/>
        <v>-53813.76</v>
      </c>
      <c r="M643" s="123">
        <f t="shared" si="19"/>
        <v>-53813.76</v>
      </c>
      <c r="N643" s="123">
        <f>IF($B643="","",ROUND(SUMIF(账户名,$B643,账户期初)+SUMIFS($L$6:L643,$B$6:B643,$B643),2))</f>
        <v>13297345.91</v>
      </c>
      <c r="O643" s="123">
        <f>IF($B643="","",IFERROR(ROUND(INDEX(账户期初本位,MATCH($B643,账户名,0))+SUMIFS($M$6:M643,$B$6:B643,$B643),2),""))</f>
        <v>13297345.91</v>
      </c>
      <c r="P643" s="117" t="s">
        <v>43</v>
      </c>
      <c r="Q643" s="115"/>
      <c r="R643" s="115"/>
      <c r="S643" s="124" t="str">
        <f>IF($B643="","",IF(ISNA(MATCH($B643,账户名,0)),"※这个账户不在【参数设置】的账户档案里",IF($A643="","※没填日期，这一笔不会进任何月份的报表",IF(OR($A643&lt;起始月份,$A643&gt;EOMONTH(起始月份,15)),"△不在本账期（"&amp;TEXT(起始月份,"yyyy-mm")&amp;" ~ "&amp;TEXT(EOMONTH(起始月份,15),"yyyy-mm")&amp;"）内，报表里看不到",IF(AND($H643&lt;&gt;"",$I643&lt;&gt;""),"※收入和支出不能同时填",IF(AND(N($H643)=0,N($I643)=0),IF(ISNUMBER(SEARCH("【待补】",$R643&amp;"")),"△源数据不全（源表缺金额），请补充","※收入和支出都没填"),IF($E643="","※没填收支类别，分类报表会漏掉这一笔",IF(ISNA(MATCH($E643,类别表,0)),"※收支类别不在【参数设置】的清单里",IF($K643="","△"&amp;$D643&amp;" 还没填汇率，去【月度汇率】补上就自动算了",IF(ISNUMBER(SEARCH("【待补】",$R643&amp;"")),"△源数据不全（源表缺摘要或用途），请补充",IF(AND($F643="内部转账",$Q643=""),"△内部转账建议在「往来单位」写上对方账户",IF($N643&lt;0,"△这一笔之后该账户余额成负数了，核一下",""))))))))))))</f>
        <v/>
      </c>
    </row>
    <row r="644" ht="82.5" spans="1:19">
      <c r="A644" s="114">
        <v>45960</v>
      </c>
      <c r="B644" s="115" t="s">
        <v>72</v>
      </c>
      <c r="C644" s="116" t="str">
        <f>IF($B644="","",IFERROR(INDEX(账户银行,MATCH($B644,账户名,0)),""))</f>
        <v>NBU银行</v>
      </c>
      <c r="D644" s="116" t="str">
        <f>IF($B644="","",IFERROR(INDEX(账户币种,MATCH($B644,账户名,0)),""))</f>
        <v>UZS</v>
      </c>
      <c r="E644" s="117" t="s">
        <v>60</v>
      </c>
      <c r="F644" s="116" t="str">
        <f>IF($E644="","",IFERROR(INDEX(类别属性,MATCH($E644,类别表,0)),""))</f>
        <v>支出</v>
      </c>
      <c r="G644" s="118" t="s">
        <v>644</v>
      </c>
      <c r="H644" s="119"/>
      <c r="I644" s="119">
        <v>300</v>
      </c>
      <c r="J644" s="120"/>
      <c r="K644" s="125">
        <f>IF(OR($A644="",$B644=""),"",IF($J644&lt;&gt;"",$J644,IF($D644=本位币,1,IFERROR(LOOKUP(2,1/((汇率月份&lt;=$A644)*(INDEX(记账汇率区,0,MATCH($D644,汇率币种头,0))&lt;&gt;"")),INDEX(记账汇率区,0,MATCH($D644,汇率币种头,0))),""))))</f>
        <v>1</v>
      </c>
      <c r="L644" s="123">
        <f t="shared" si="18"/>
        <v>-300</v>
      </c>
      <c r="M644" s="123">
        <f t="shared" si="19"/>
        <v>-300</v>
      </c>
      <c r="N644" s="123">
        <f>IF($B644="","",ROUND(SUMIF(账户名,$B644,账户期初)+SUMIFS($L$6:L644,$B$6:B644,$B644),2))</f>
        <v>13297045.91</v>
      </c>
      <c r="O644" s="123">
        <f>IF($B644="","",IFERROR(ROUND(INDEX(账户期初本位,MATCH($B644,账户名,0))+SUMIFS($M$6:M644,$B$6:B644,$B644),2),""))</f>
        <v>13297045.91</v>
      </c>
      <c r="P644" s="117" t="s">
        <v>43</v>
      </c>
      <c r="Q644" s="115"/>
      <c r="R644" s="115"/>
      <c r="S644" s="124" t="str">
        <f>IF($B644="","",IF(ISNA(MATCH($B644,账户名,0)),"※这个账户不在【参数设置】的账户档案里",IF($A644="","※没填日期，这一笔不会进任何月份的报表",IF(OR($A644&lt;起始月份,$A644&gt;EOMONTH(起始月份,15)),"△不在本账期（"&amp;TEXT(起始月份,"yyyy-mm")&amp;" ~ "&amp;TEXT(EOMONTH(起始月份,15),"yyyy-mm")&amp;"）内，报表里看不到",IF(AND($H644&lt;&gt;"",$I644&lt;&gt;""),"※收入和支出不能同时填",IF(AND(N($H644)=0,N($I644)=0),IF(ISNUMBER(SEARCH("【待补】",$R644&amp;"")),"△源数据不全（源表缺金额），请补充","※收入和支出都没填"),IF($E644="","※没填收支类别，分类报表会漏掉这一笔",IF(ISNA(MATCH($E644,类别表,0)),"※收支类别不在【参数设置】的清单里",IF($K644="","△"&amp;$D644&amp;" 还没填汇率，去【月度汇率】补上就自动算了",IF(ISNUMBER(SEARCH("【待补】",$R644&amp;"")),"△源数据不全（源表缺摘要或用途），请补充",IF(AND($F644="内部转账",$Q644=""),"△内部转账建议在「往来单位」写上对方账户",IF($N644&lt;0,"△这一笔之后该账户余额成负数了，核一下",""))))))))))))</f>
        <v/>
      </c>
    </row>
    <row r="645" ht="82.5" spans="1:19">
      <c r="A645" s="114">
        <v>45960</v>
      </c>
      <c r="B645" s="115" t="s">
        <v>72</v>
      </c>
      <c r="C645" s="116" t="str">
        <f>IF($B645="","",IFERROR(INDEX(账户银行,MATCH($B645,账户名,0)),""))</f>
        <v>NBU银行</v>
      </c>
      <c r="D645" s="116" t="str">
        <f>IF($B645="","",IFERROR(INDEX(账户币种,MATCH($B645,账户名,0)),""))</f>
        <v>UZS</v>
      </c>
      <c r="E645" s="117" t="s">
        <v>21</v>
      </c>
      <c r="F645" s="116" t="str">
        <f>IF($E645="","",IFERROR(INDEX(类别属性,MATCH($E645,类别表,0)),""))</f>
        <v>支出</v>
      </c>
      <c r="G645" s="118" t="s">
        <v>645</v>
      </c>
      <c r="H645" s="119"/>
      <c r="I645" s="119">
        <v>10762752</v>
      </c>
      <c r="J645" s="120"/>
      <c r="K645" s="125">
        <f>IF(OR($A645="",$B645=""),"",IF($J645&lt;&gt;"",$J645,IF($D645=本位币,1,IFERROR(LOOKUP(2,1/((汇率月份&lt;=$A645)*(INDEX(记账汇率区,0,MATCH($D645,汇率币种头,0))&lt;&gt;"")),INDEX(记账汇率区,0,MATCH($D645,汇率币种头,0))),""))))</f>
        <v>1</v>
      </c>
      <c r="L645" s="123">
        <f t="shared" si="18"/>
        <v>-10762752</v>
      </c>
      <c r="M645" s="123">
        <f t="shared" si="19"/>
        <v>-10762752</v>
      </c>
      <c r="N645" s="123">
        <f>IF($B645="","",ROUND(SUMIF(账户名,$B645,账户期初)+SUMIFS($L$6:L645,$B$6:B645,$B645),2))</f>
        <v>2534293.91</v>
      </c>
      <c r="O645" s="123">
        <f>IF($B645="","",IFERROR(ROUND(INDEX(账户期初本位,MATCH($B645,账户名,0))+SUMIFS($M$6:M645,$B$6:B645,$B645),2),""))</f>
        <v>2534293.91</v>
      </c>
      <c r="P645" s="117" t="s">
        <v>23</v>
      </c>
      <c r="Q645" s="115"/>
      <c r="R645" s="115"/>
      <c r="S645" s="124" t="str">
        <f>IF($B645="","",IF(ISNA(MATCH($B645,账户名,0)),"※这个账户不在【参数设置】的账户档案里",IF($A645="","※没填日期，这一笔不会进任何月份的报表",IF(OR($A645&lt;起始月份,$A645&gt;EOMONTH(起始月份,15)),"△不在本账期（"&amp;TEXT(起始月份,"yyyy-mm")&amp;" ~ "&amp;TEXT(EOMONTH(起始月份,15),"yyyy-mm")&amp;"）内，报表里看不到",IF(AND($H645&lt;&gt;"",$I645&lt;&gt;""),"※收入和支出不能同时填",IF(AND(N($H645)=0,N($I645)=0),IF(ISNUMBER(SEARCH("【待补】",$R645&amp;"")),"△源数据不全（源表缺金额），请补充","※收入和支出都没填"),IF($E645="","※没填收支类别，分类报表会漏掉这一笔",IF(ISNA(MATCH($E645,类别表,0)),"※收支类别不在【参数设置】的清单里",IF($K645="","△"&amp;$D645&amp;" 还没填汇率，去【月度汇率】补上就自动算了",IF(ISNUMBER(SEARCH("【待补】",$R645&amp;"")),"△源数据不全（源表缺摘要或用途），请补充",IF(AND($F645="内部转账",$Q645=""),"△内部转账建议在「往来单位」写上对方账户",IF($N645&lt;0,"△这一笔之后该账户余额成负数了，核一下",""))))))))))))</f>
        <v/>
      </c>
    </row>
    <row r="646" ht="33" spans="1:19">
      <c r="A646" s="114">
        <v>45960</v>
      </c>
      <c r="B646" s="115" t="s">
        <v>20</v>
      </c>
      <c r="C646" s="116" t="str">
        <f>IF($B646="","",IFERROR(INDEX(账户银行,MATCH($B646,账户名,0)),""))</f>
        <v>现金</v>
      </c>
      <c r="D646" s="116" t="str">
        <f>IF($B646="","",IFERROR(INDEX(账户币种,MATCH($B646,账户名,0)),""))</f>
        <v>CNY</v>
      </c>
      <c r="E646" s="117" t="s">
        <v>41</v>
      </c>
      <c r="F646" s="116" t="str">
        <f>IF($E646="","",IFERROR(INDEX(类别属性,MATCH($E646,类别表,0)),""))</f>
        <v>内部转账</v>
      </c>
      <c r="G646" s="118" t="s">
        <v>646</v>
      </c>
      <c r="H646" s="119"/>
      <c r="I646" s="119">
        <v>142400</v>
      </c>
      <c r="J646" s="120"/>
      <c r="K646" s="121">
        <f>IF(OR($A646="",$B646=""),"",IF($J646&lt;&gt;"",$J646,IF($D646=本位币,1,IFERROR(LOOKUP(2,1/((汇率月份&lt;=$A646)*(INDEX(记账汇率区,0,MATCH($D646,汇率币种头,0))&lt;&gt;"")),INDEX(记账汇率区,0,MATCH($D646,汇率币种头,0))),""))))</f>
        <v>1690</v>
      </c>
      <c r="L646" s="122">
        <f t="shared" ref="L646:L709" si="20">IF(AND($H646="",$I646=""),"",ROUND(N($H646)-N($I646),2))</f>
        <v>-142400</v>
      </c>
      <c r="M646" s="123">
        <f t="shared" ref="M646:M709" si="21">IF(OR($L646="",$K646=""),"",ROUND($L646*$K646,2))</f>
        <v>-240656000</v>
      </c>
      <c r="N646" s="122">
        <f>IF($B646="","",ROUND(SUMIF(账户名,$B646,账户期初)+SUMIFS($L$6:L646,$B$6:B646,$B646),2))</f>
        <v>423236</v>
      </c>
      <c r="O646" s="123">
        <f>IF($B646="","",IFERROR(ROUND(INDEX(账户期初本位,MATCH($B646,账户名,0))+SUMIFS($M$6:M646,$B$6:B646,$B646),2),""))</f>
        <v>655320536</v>
      </c>
      <c r="P646" s="117" t="s">
        <v>43</v>
      </c>
      <c r="Q646" s="115"/>
      <c r="R646" s="115"/>
      <c r="S646" s="124" t="str">
        <f>IF($B646="","",IF(ISNA(MATCH($B646,账户名,0)),"※这个账户不在【参数设置】的账户档案里",IF($A646="","※没填日期，这一笔不会进任何月份的报表",IF(OR($A646&lt;起始月份,$A646&gt;EOMONTH(起始月份,15)),"△不在本账期（"&amp;TEXT(起始月份,"yyyy-mm")&amp;" ~ "&amp;TEXT(EOMONTH(起始月份,15),"yyyy-mm")&amp;"）内，报表里看不到",IF(AND($H646&lt;&gt;"",$I646&lt;&gt;""),"※收入和支出不能同时填",IF(AND(N($H646)=0,N($I646)=0),IF(ISNUMBER(SEARCH("【待补】",$R646&amp;"")),"△源数据不全（源表缺金额），请补充","※收入和支出都没填"),IF($E646="","※没填收支类别，分类报表会漏掉这一笔",IF(ISNA(MATCH($E646,类别表,0)),"※收支类别不在【参数设置】的清单里",IF($K646="","△"&amp;$D646&amp;" 还没填汇率，去【月度汇率】补上就自动算了",IF(ISNUMBER(SEARCH("【待补】",$R646&amp;"")),"△源数据不全（源表缺摘要或用途），请补充",IF(AND($F646="内部转账",$Q646=""),"△内部转账建议在「往来单位」写上对方账户",IF($N646&lt;0,"△这一笔之后该账户余额成负数了，核一下",""))))))))))))</f>
        <v>△内部转账建议在「往来单位」写上对方账户</v>
      </c>
    </row>
    <row r="647" ht="33" spans="1:19">
      <c r="A647" s="114">
        <v>45960</v>
      </c>
      <c r="B647" s="115" t="s">
        <v>30</v>
      </c>
      <c r="C647" s="116" t="str">
        <f>IF($B647="","",IFERROR(INDEX(账户银行,MATCH($B647,账户名,0)),""))</f>
        <v>现金</v>
      </c>
      <c r="D647" s="116" t="str">
        <f>IF($B647="","",IFERROR(INDEX(账户币种,MATCH($B647,账户名,0)),""))</f>
        <v>USD</v>
      </c>
      <c r="E647" s="117" t="s">
        <v>41</v>
      </c>
      <c r="F647" s="116" t="str">
        <f>IF($E647="","",IFERROR(INDEX(类别属性,MATCH($E647,类别表,0)),""))</f>
        <v>内部转账</v>
      </c>
      <c r="G647" s="118" t="s">
        <v>646</v>
      </c>
      <c r="H647" s="119">
        <v>20000</v>
      </c>
      <c r="I647" s="119"/>
      <c r="J647" s="120"/>
      <c r="K647" s="125">
        <f>IF(OR($A647="",$B647=""),"",IF($J647&lt;&gt;"",$J647,IF($D647=本位币,1,IFERROR(LOOKUP(2,1/((汇率月份&lt;=$A647)*(INDEX(记账汇率区,0,MATCH($D647,汇率币种头,0))&lt;&gt;"")),INDEX(记账汇率区,0,MATCH($D647,汇率币种头,0))),""))))</f>
        <v>12060</v>
      </c>
      <c r="L647" s="123">
        <f t="shared" si="20"/>
        <v>20000</v>
      </c>
      <c r="M647" s="123">
        <f t="shared" si="21"/>
        <v>241200000</v>
      </c>
      <c r="N647" s="123">
        <f>IF($B647="","",ROUND(SUMIF(账户名,$B647,账户期初)+SUMIFS($L$6:L647,$B$6:B647,$B647),2))</f>
        <v>78580</v>
      </c>
      <c r="O647" s="123">
        <f>IF($B647="","",IFERROR(ROUND(INDEX(账户期初本位,MATCH($B647,账户名,0))+SUMIFS($M$6:M647,$B$6:B647,$B647),2),""))</f>
        <v>955092375</v>
      </c>
      <c r="P647" s="117" t="s">
        <v>43</v>
      </c>
      <c r="Q647" s="115"/>
      <c r="R647" s="115"/>
      <c r="S647" s="124" t="str">
        <f>IF($B647="","",IF(ISNA(MATCH($B647,账户名,0)),"※这个账户不在【参数设置】的账户档案里",IF($A647="","※没填日期，这一笔不会进任何月份的报表",IF(OR($A647&lt;起始月份,$A647&gt;EOMONTH(起始月份,15)),"△不在本账期（"&amp;TEXT(起始月份,"yyyy-mm")&amp;" ~ "&amp;TEXT(EOMONTH(起始月份,15),"yyyy-mm")&amp;"）内，报表里看不到",IF(AND($H647&lt;&gt;"",$I647&lt;&gt;""),"※收入和支出不能同时填",IF(AND(N($H647)=0,N($I647)=0),IF(ISNUMBER(SEARCH("【待补】",$R647&amp;"")),"△源数据不全（源表缺金额），请补充","※收入和支出都没填"),IF($E647="","※没填收支类别，分类报表会漏掉这一笔",IF(ISNA(MATCH($E647,类别表,0)),"※收支类别不在【参数设置】的清单里",IF($K647="","△"&amp;$D647&amp;" 还没填汇率，去【月度汇率】补上就自动算了",IF(ISNUMBER(SEARCH("【待补】",$R647&amp;"")),"△源数据不全（源表缺摘要或用途），请补充",IF(AND($F647="内部转账",$Q647=""),"△内部转账建议在「往来单位」写上对方账户",IF($N647&lt;0,"△这一笔之后该账户余额成负数了，核一下",""))))))))))))</f>
        <v>△内部转账建议在「往来单位」写上对方账户</v>
      </c>
    </row>
    <row r="648" ht="49.5" spans="1:19">
      <c r="A648" s="114">
        <v>45960</v>
      </c>
      <c r="B648" s="115" t="s">
        <v>34</v>
      </c>
      <c r="C648" s="116" t="str">
        <f>IF($B648="","",IFERROR(INDEX(账户银行,MATCH($B648,账户名,0)),""))</f>
        <v>现金</v>
      </c>
      <c r="D648" s="116" t="str">
        <f>IF($B648="","",IFERROR(INDEX(账户币种,MATCH($B648,账户名,0)),""))</f>
        <v>UZS</v>
      </c>
      <c r="E648" s="117" t="s">
        <v>647</v>
      </c>
      <c r="F648" s="116" t="str">
        <f>IF($E648="","",IFERROR(INDEX(类别属性,MATCH($E648,类别表,0)),""))</f>
        <v>收入</v>
      </c>
      <c r="G648" s="118" t="s">
        <v>648</v>
      </c>
      <c r="H648" s="119">
        <v>6220000</v>
      </c>
      <c r="I648" s="119"/>
      <c r="J648" s="120"/>
      <c r="K648" s="125">
        <f>IF(OR($A648="",$B648=""),"",IF($J648&lt;&gt;"",$J648,IF($D648=本位币,1,IFERROR(LOOKUP(2,1/((汇率月份&lt;=$A648)*(INDEX(记账汇率区,0,MATCH($D648,汇率币种头,0))&lt;&gt;"")),INDEX(记账汇率区,0,MATCH($D648,汇率币种头,0))),""))))</f>
        <v>1</v>
      </c>
      <c r="L648" s="123">
        <f t="shared" si="20"/>
        <v>6220000</v>
      </c>
      <c r="M648" s="123">
        <f t="shared" si="21"/>
        <v>6220000</v>
      </c>
      <c r="N648" s="123">
        <f>IF($B648="","",ROUND(SUMIF(账户名,$B648,账户期初)+SUMIFS($L$6:L648,$B$6:B648,$B648),2))</f>
        <v>-681903179.33</v>
      </c>
      <c r="O648" s="123">
        <f>IF($B648="","",IFERROR(ROUND(INDEX(账户期初本位,MATCH($B648,账户名,0))+SUMIFS($M$6:M648,$B$6:B648,$B648),2),""))</f>
        <v>-681903179.33</v>
      </c>
      <c r="P648" s="117" t="s">
        <v>109</v>
      </c>
      <c r="Q648" s="115"/>
      <c r="R648" s="115"/>
      <c r="S648" s="124" t="str">
        <f>IF($B648="","",IF(ISNA(MATCH($B648,账户名,0)),"※这个账户不在【参数设置】的账户档案里",IF($A648="","※没填日期，这一笔不会进任何月份的报表",IF(OR($A648&lt;起始月份,$A648&gt;EOMONTH(起始月份,15)),"△不在本账期（"&amp;TEXT(起始月份,"yyyy-mm")&amp;" ~ "&amp;TEXT(EOMONTH(起始月份,15),"yyyy-mm")&amp;"）内，报表里看不到",IF(AND($H648&lt;&gt;"",$I648&lt;&gt;""),"※收入和支出不能同时填",IF(AND(N($H648)=0,N($I648)=0),IF(ISNUMBER(SEARCH("【待补】",$R648&amp;"")),"△源数据不全（源表缺金额），请补充","※收入和支出都没填"),IF($E648="","※没填收支类别，分类报表会漏掉这一笔",IF(ISNA(MATCH($E648,类别表,0)),"※收支类别不在【参数设置】的清单里",IF($K648="","△"&amp;$D648&amp;" 还没填汇率，去【月度汇率】补上就自动算了",IF(ISNUMBER(SEARCH("【待补】",$R648&amp;"")),"△源数据不全（源表缺摘要或用途），请补充",IF(AND($F648="内部转账",$Q648=""),"△内部转账建议在「往来单位」写上对方账户",IF($N648&lt;0,"△这一笔之后该账户余额成负数了，核一下",""))))))))))))</f>
        <v>△这一笔之后该账户余额成负数了，核一下</v>
      </c>
    </row>
    <row r="649" ht="33" spans="1:19">
      <c r="A649" s="114">
        <v>45961</v>
      </c>
      <c r="B649" s="115" t="s">
        <v>72</v>
      </c>
      <c r="C649" s="116" t="str">
        <f>IF($B649="","",IFERROR(INDEX(账户银行,MATCH($B649,账户名,0)),""))</f>
        <v>NBU银行</v>
      </c>
      <c r="D649" s="116" t="str">
        <f>IF($B649="","",IFERROR(INDEX(账户币种,MATCH($B649,账户名,0)),""))</f>
        <v>UZS</v>
      </c>
      <c r="E649" s="117" t="s">
        <v>74</v>
      </c>
      <c r="F649" s="116" t="str">
        <f>IF($E649="","",IFERROR(INDEX(类别属性,MATCH($E649,类别表,0)),""))</f>
        <v>收入</v>
      </c>
      <c r="G649" s="118" t="s">
        <v>577</v>
      </c>
      <c r="H649" s="119">
        <v>120000000</v>
      </c>
      <c r="I649" s="119"/>
      <c r="J649" s="120"/>
      <c r="K649" s="125">
        <f>IF(OR($A649="",$B649=""),"",IF($J649&lt;&gt;"",$J649,IF($D649=本位币,1,IFERROR(LOOKUP(2,1/((汇率月份&lt;=$A649)*(INDEX(记账汇率区,0,MATCH($D649,汇率币种头,0))&lt;&gt;"")),INDEX(记账汇率区,0,MATCH($D649,汇率币种头,0))),""))))</f>
        <v>1</v>
      </c>
      <c r="L649" s="123">
        <f t="shared" si="20"/>
        <v>120000000</v>
      </c>
      <c r="M649" s="123">
        <f t="shared" si="21"/>
        <v>120000000</v>
      </c>
      <c r="N649" s="123">
        <f>IF($B649="","",ROUND(SUMIF(账户名,$B649,账户期初)+SUMIFS($L$6:L649,$B$6:B649,$B649),2))</f>
        <v>122534293.91</v>
      </c>
      <c r="O649" s="123">
        <f>IF($B649="","",IFERROR(ROUND(INDEX(账户期初本位,MATCH($B649,账户名,0))+SUMIFS($M$6:M649,$B$6:B649,$B649),2),""))</f>
        <v>122534293.91</v>
      </c>
      <c r="P649" s="117" t="s">
        <v>76</v>
      </c>
      <c r="Q649" s="115" t="s">
        <v>68</v>
      </c>
      <c r="R649" s="115"/>
      <c r="S649" s="124" t="str">
        <f>IF($B649="","",IF(ISNA(MATCH($B649,账户名,0)),"※这个账户不在【参数设置】的账户档案里",IF($A649="","※没填日期，这一笔不会进任何月份的报表",IF(OR($A649&lt;起始月份,$A649&gt;EOMONTH(起始月份,15)),"△不在本账期（"&amp;TEXT(起始月份,"yyyy-mm")&amp;" ~ "&amp;TEXT(EOMONTH(起始月份,15),"yyyy-mm")&amp;"）内，报表里看不到",IF(AND($H649&lt;&gt;"",$I649&lt;&gt;""),"※收入和支出不能同时填",IF(AND(N($H649)=0,N($I649)=0),IF(ISNUMBER(SEARCH("【待补】",$R649&amp;"")),"△源数据不全（源表缺金额），请补充","※收入和支出都没填"),IF($E649="","※没填收支类别，分类报表会漏掉这一笔",IF(ISNA(MATCH($E649,类别表,0)),"※收支类别不在【参数设置】的清单里",IF($K649="","△"&amp;$D649&amp;" 还没填汇率，去【月度汇率】补上就自动算了",IF(ISNUMBER(SEARCH("【待补】",$R649&amp;"")),"△源数据不全（源表缺摘要或用途），请补充",IF(AND($F649="内部转账",$Q649=""),"△内部转账建议在「往来单位」写上对方账户",IF($N649&lt;0,"△这一笔之后该账户余额成负数了，核一下",""))))))))))))</f>
        <v/>
      </c>
    </row>
    <row r="650" ht="16.5" spans="1:19">
      <c r="A650" s="114">
        <v>45962</v>
      </c>
      <c r="B650" s="115" t="s">
        <v>34</v>
      </c>
      <c r="C650" s="116" t="str">
        <f>IF($B650="","",IFERROR(INDEX(账户银行,MATCH($B650,账户名,0)),""))</f>
        <v>现金</v>
      </c>
      <c r="D650" s="116" t="str">
        <f>IF($B650="","",IFERROR(INDEX(账户币种,MATCH($B650,账户名,0)),""))</f>
        <v>UZS</v>
      </c>
      <c r="E650" s="117" t="s">
        <v>188</v>
      </c>
      <c r="F650" s="116" t="str">
        <f>IF($E650="","",IFERROR(INDEX(类别属性,MATCH($E650,类别表,0)),""))</f>
        <v>支出</v>
      </c>
      <c r="G650" s="118"/>
      <c r="H650" s="119"/>
      <c r="I650" s="119">
        <v>17500000</v>
      </c>
      <c r="J650" s="120"/>
      <c r="K650" s="125">
        <f>IF(OR($A650="",$B650=""),"",IF($J650&lt;&gt;"",$J650,IF($D650=本位币,1,IFERROR(LOOKUP(2,1/((汇率月份&lt;=$A650)*(INDEX(记账汇率区,0,MATCH($D650,汇率币种头,0))&lt;&gt;"")),INDEX(记账汇率区,0,MATCH($D650,汇率币种头,0))),""))))</f>
        <v>1</v>
      </c>
      <c r="L650" s="123">
        <f t="shared" si="20"/>
        <v>-17500000</v>
      </c>
      <c r="M650" s="123">
        <f t="shared" si="21"/>
        <v>-17500000</v>
      </c>
      <c r="N650" s="123">
        <f>IF($B650="","",ROUND(SUMIF(账户名,$B650,账户期初)+SUMIFS($L$6:L650,$B$6:B650,$B650),2))</f>
        <v>-699403179.33</v>
      </c>
      <c r="O650" s="123">
        <f>IF($B650="","",IFERROR(ROUND(INDEX(账户期初本位,MATCH($B650,账户名,0))+SUMIFS($M$6:M650,$B$6:B650,$B650),2),""))</f>
        <v>-699403179.33</v>
      </c>
      <c r="P650" s="117" t="s">
        <v>26</v>
      </c>
      <c r="Q650" s="115"/>
      <c r="R650" s="115" t="s">
        <v>189</v>
      </c>
      <c r="S650" s="124" t="str">
        <f>IF($B650="","",IF(ISNA(MATCH($B650,账户名,0)),"※这个账户不在【参数设置】的账户档案里",IF($A650="","※没填日期，这一笔不会进任何月份的报表",IF(OR($A650&lt;起始月份,$A650&gt;EOMONTH(起始月份,15)),"△不在本账期（"&amp;TEXT(起始月份,"yyyy-mm")&amp;" ~ "&amp;TEXT(EOMONTH(起始月份,15),"yyyy-mm")&amp;"）内，报表里看不到",IF(AND($H650&lt;&gt;"",$I650&lt;&gt;""),"※收入和支出不能同时填",IF(AND(N($H650)=0,N($I650)=0),IF(ISNUMBER(SEARCH("【待补】",$R650&amp;"")),"△源数据不全（源表缺金额），请补充","※收入和支出都没填"),IF($E650="","※没填收支类别，分类报表会漏掉这一笔",IF(ISNA(MATCH($E650,类别表,0)),"※收支类别不在【参数设置】的清单里",IF($K650="","△"&amp;$D650&amp;" 还没填汇率，去【月度汇率】补上就自动算了",IF(ISNUMBER(SEARCH("【待补】",$R650&amp;"")),"△源数据不全（源表缺摘要或用途），请补充",IF(AND($F650="内部转账",$Q650=""),"△内部转账建议在「往来单位」写上对方账户",IF($N650&lt;0,"△这一笔之后该账户余额成负数了，核一下",""))))))))))))</f>
        <v>△源数据不全（源表缺摘要或用途），请补充</v>
      </c>
    </row>
    <row r="651" ht="16.5" spans="1:19">
      <c r="A651" s="114">
        <v>45962</v>
      </c>
      <c r="B651" s="115" t="s">
        <v>34</v>
      </c>
      <c r="C651" s="116" t="str">
        <f>IF($B651="","",IFERROR(INDEX(账户银行,MATCH($B651,账户名,0)),""))</f>
        <v>现金</v>
      </c>
      <c r="D651" s="116" t="str">
        <f>IF($B651="","",IFERROR(INDEX(账户币种,MATCH($B651,账户名,0)),""))</f>
        <v>UZS</v>
      </c>
      <c r="E651" s="117" t="s">
        <v>188</v>
      </c>
      <c r="F651" s="116" t="str">
        <f>IF($E651="","",IFERROR(INDEX(类别属性,MATCH($E651,类别表,0)),""))</f>
        <v>支出</v>
      </c>
      <c r="G651" s="118"/>
      <c r="H651" s="119"/>
      <c r="I651" s="119">
        <v>782000</v>
      </c>
      <c r="J651" s="120"/>
      <c r="K651" s="125">
        <f>IF(OR($A651="",$B651=""),"",IF($J651&lt;&gt;"",$J651,IF($D651=本位币,1,IFERROR(LOOKUP(2,1/((汇率月份&lt;=$A651)*(INDEX(记账汇率区,0,MATCH($D651,汇率币种头,0))&lt;&gt;"")),INDEX(记账汇率区,0,MATCH($D651,汇率币种头,0))),""))))</f>
        <v>1</v>
      </c>
      <c r="L651" s="123">
        <f t="shared" si="20"/>
        <v>-782000</v>
      </c>
      <c r="M651" s="123">
        <f t="shared" si="21"/>
        <v>-782000</v>
      </c>
      <c r="N651" s="123">
        <f>IF($B651="","",ROUND(SUMIF(账户名,$B651,账户期初)+SUMIFS($L$6:L651,$B$6:B651,$B651),2))</f>
        <v>-700185179.33</v>
      </c>
      <c r="O651" s="123">
        <f>IF($B651="","",IFERROR(ROUND(INDEX(账户期初本位,MATCH($B651,账户名,0))+SUMIFS($M$6:M651,$B$6:B651,$B651),2),""))</f>
        <v>-700185179.33</v>
      </c>
      <c r="P651" s="117" t="s">
        <v>26</v>
      </c>
      <c r="Q651" s="115"/>
      <c r="R651" s="115" t="s">
        <v>189</v>
      </c>
      <c r="S651" s="124" t="str">
        <f>IF($B651="","",IF(ISNA(MATCH($B651,账户名,0)),"※这个账户不在【参数设置】的账户档案里",IF($A651="","※没填日期，这一笔不会进任何月份的报表",IF(OR($A651&lt;起始月份,$A651&gt;EOMONTH(起始月份,15)),"△不在本账期（"&amp;TEXT(起始月份,"yyyy-mm")&amp;" ~ "&amp;TEXT(EOMONTH(起始月份,15),"yyyy-mm")&amp;"）内，报表里看不到",IF(AND($H651&lt;&gt;"",$I651&lt;&gt;""),"※收入和支出不能同时填",IF(AND(N($H651)=0,N($I651)=0),IF(ISNUMBER(SEARCH("【待补】",$R651&amp;"")),"△源数据不全（源表缺金额），请补充","※收入和支出都没填"),IF($E651="","※没填收支类别，分类报表会漏掉这一笔",IF(ISNA(MATCH($E651,类别表,0)),"※收支类别不在【参数设置】的清单里",IF($K651="","△"&amp;$D651&amp;" 还没填汇率，去【月度汇率】补上就自动算了",IF(ISNUMBER(SEARCH("【待补】",$R651&amp;"")),"△源数据不全（源表缺摘要或用途），请补充",IF(AND($F651="内部转账",$Q651=""),"△内部转账建议在「往来单位」写上对方账户",IF($N651&lt;0,"△这一笔之后该账户余额成负数了，核一下",""))))))))))))</f>
        <v>△源数据不全（源表缺摘要或用途），请补充</v>
      </c>
    </row>
    <row r="652" ht="16.5" spans="1:19">
      <c r="A652" s="114">
        <v>45962</v>
      </c>
      <c r="B652" s="115" t="s">
        <v>34</v>
      </c>
      <c r="C652" s="116" t="str">
        <f>IF($B652="","",IFERROR(INDEX(账户银行,MATCH($B652,账户名,0)),""))</f>
        <v>现金</v>
      </c>
      <c r="D652" s="116" t="str">
        <f>IF($B652="","",IFERROR(INDEX(账户币种,MATCH($B652,账户名,0)),""))</f>
        <v>UZS</v>
      </c>
      <c r="E652" s="117" t="s">
        <v>21</v>
      </c>
      <c r="F652" s="116" t="str">
        <f>IF($E652="","",IFERROR(INDEX(类别属性,MATCH($E652,类别表,0)),""))</f>
        <v>支出</v>
      </c>
      <c r="G652" s="118" t="s">
        <v>649</v>
      </c>
      <c r="H652" s="119"/>
      <c r="I652" s="119"/>
      <c r="J652" s="120"/>
      <c r="K652" s="125">
        <f>IF(OR($A652="",$B652=""),"",IF($J652&lt;&gt;"",$J652,IF($D652=本位币,1,IFERROR(LOOKUP(2,1/((汇率月份&lt;=$A652)*(INDEX(记账汇率区,0,MATCH($D652,汇率币种头,0))&lt;&gt;"")),INDEX(记账汇率区,0,MATCH($D652,汇率币种头,0))),""))))</f>
        <v>1</v>
      </c>
      <c r="L652" s="123" t="str">
        <f t="shared" si="20"/>
        <v/>
      </c>
      <c r="M652" s="123" t="str">
        <f t="shared" si="21"/>
        <v/>
      </c>
      <c r="N652" s="123">
        <f>IF($B652="","",ROUND(SUMIF(账户名,$B652,账户期初)+SUMIFS($L$6:L652,$B$6:B652,$B652),2))</f>
        <v>-700185179.33</v>
      </c>
      <c r="O652" s="123">
        <f>IF($B652="","",IFERROR(ROUND(INDEX(账户期初本位,MATCH($B652,账户名,0))+SUMIFS($M$6:M652,$B$6:B652,$B652),2),""))</f>
        <v>-700185179.33</v>
      </c>
      <c r="P652" s="117" t="s">
        <v>23</v>
      </c>
      <c r="Q652" s="115"/>
      <c r="R652" s="115" t="s">
        <v>119</v>
      </c>
      <c r="S652" s="124" t="str">
        <f>IF($B652="","",IF(ISNA(MATCH($B652,账户名,0)),"※这个账户不在【参数设置】的账户档案里",IF($A652="","※没填日期，这一笔不会进任何月份的报表",IF(OR($A652&lt;起始月份,$A652&gt;EOMONTH(起始月份,15)),"△不在本账期（"&amp;TEXT(起始月份,"yyyy-mm")&amp;" ~ "&amp;TEXT(EOMONTH(起始月份,15),"yyyy-mm")&amp;"）内，报表里看不到",IF(AND($H652&lt;&gt;"",$I652&lt;&gt;""),"※收入和支出不能同时填",IF(AND(N($H652)=0,N($I652)=0),IF(ISNUMBER(SEARCH("【待补】",$R652&amp;"")),"△源数据不全（源表缺金额），请补充","※收入和支出都没填"),IF($E652="","※没填收支类别，分类报表会漏掉这一笔",IF(ISNA(MATCH($E652,类别表,0)),"※收支类别不在【参数设置】的清单里",IF($K652="","△"&amp;$D652&amp;" 还没填汇率，去【月度汇率】补上就自动算了",IF(ISNUMBER(SEARCH("【待补】",$R652&amp;"")),"△源数据不全（源表缺摘要或用途），请补充",IF(AND($F652="内部转账",$Q652=""),"△内部转账建议在「往来单位」写上对方账户",IF($N652&lt;0,"△这一笔之后该账户余额成负数了，核一下",""))))))))))))</f>
        <v>△源数据不全（源表缺金额），请补充</v>
      </c>
    </row>
    <row r="653" ht="33" spans="1:19">
      <c r="A653" s="114">
        <v>45962</v>
      </c>
      <c r="B653" s="115" t="s">
        <v>34</v>
      </c>
      <c r="C653" s="116" t="str">
        <f>IF($B653="","",IFERROR(INDEX(账户银行,MATCH($B653,账户名,0)),""))</f>
        <v>现金</v>
      </c>
      <c r="D653" s="116" t="str">
        <f>IF($B653="","",IFERROR(INDEX(账户币种,MATCH($B653,账户名,0)),""))</f>
        <v>UZS</v>
      </c>
      <c r="E653" s="117" t="s">
        <v>21</v>
      </c>
      <c r="F653" s="116" t="str">
        <f>IF($E653="","",IFERROR(INDEX(类别属性,MATCH($E653,类别表,0)),""))</f>
        <v>支出</v>
      </c>
      <c r="G653" s="118" t="s">
        <v>650</v>
      </c>
      <c r="H653" s="119"/>
      <c r="I653" s="119"/>
      <c r="J653" s="120"/>
      <c r="K653" s="125">
        <f>IF(OR($A653="",$B653=""),"",IF($J653&lt;&gt;"",$J653,IF($D653=本位币,1,IFERROR(LOOKUP(2,1/((汇率月份&lt;=$A653)*(INDEX(记账汇率区,0,MATCH($D653,汇率币种头,0))&lt;&gt;"")),INDEX(记账汇率区,0,MATCH($D653,汇率币种头,0))),""))))</f>
        <v>1</v>
      </c>
      <c r="L653" s="123" t="str">
        <f t="shared" si="20"/>
        <v/>
      </c>
      <c r="M653" s="123" t="str">
        <f t="shared" si="21"/>
        <v/>
      </c>
      <c r="N653" s="123">
        <f>IF($B653="","",ROUND(SUMIF(账户名,$B653,账户期初)+SUMIFS($L$6:L653,$B$6:B653,$B653),2))</f>
        <v>-700185179.33</v>
      </c>
      <c r="O653" s="123">
        <f>IF($B653="","",IFERROR(ROUND(INDEX(账户期初本位,MATCH($B653,账户名,0))+SUMIFS($M$6:M653,$B$6:B653,$B653),2),""))</f>
        <v>-700185179.33</v>
      </c>
      <c r="P653" s="117" t="s">
        <v>23</v>
      </c>
      <c r="Q653" s="115"/>
      <c r="R653" s="115" t="s">
        <v>119</v>
      </c>
      <c r="S653" s="124" t="str">
        <f>IF($B653="","",IF(ISNA(MATCH($B653,账户名,0)),"※这个账户不在【参数设置】的账户档案里",IF($A653="","※没填日期，这一笔不会进任何月份的报表",IF(OR($A653&lt;起始月份,$A653&gt;EOMONTH(起始月份,15)),"△不在本账期（"&amp;TEXT(起始月份,"yyyy-mm")&amp;" ~ "&amp;TEXT(EOMONTH(起始月份,15),"yyyy-mm")&amp;"）内，报表里看不到",IF(AND($H653&lt;&gt;"",$I653&lt;&gt;""),"※收入和支出不能同时填",IF(AND(N($H653)=0,N($I653)=0),IF(ISNUMBER(SEARCH("【待补】",$R653&amp;"")),"△源数据不全（源表缺金额），请补充","※收入和支出都没填"),IF($E653="","※没填收支类别，分类报表会漏掉这一笔",IF(ISNA(MATCH($E653,类别表,0)),"※收支类别不在【参数设置】的清单里",IF($K653="","△"&amp;$D653&amp;" 还没填汇率，去【月度汇率】补上就自动算了",IF(ISNUMBER(SEARCH("【待补】",$R653&amp;"")),"△源数据不全（源表缺摘要或用途），请补充",IF(AND($F653="内部转账",$Q653=""),"△内部转账建议在「往来单位」写上对方账户",IF($N653&lt;0,"△这一笔之后该账户余额成负数了，核一下",""))))))))))))</f>
        <v>△源数据不全（源表缺金额），请补充</v>
      </c>
    </row>
    <row r="654" ht="33" spans="1:19">
      <c r="A654" s="114">
        <v>45963</v>
      </c>
      <c r="B654" s="115" t="s">
        <v>34</v>
      </c>
      <c r="C654" s="116" t="str">
        <f>IF($B654="","",IFERROR(INDEX(账户银行,MATCH($B654,账户名,0)),""))</f>
        <v>现金</v>
      </c>
      <c r="D654" s="116" t="str">
        <f>IF($B654="","",IFERROR(INDEX(账户币种,MATCH($B654,账户名,0)),""))</f>
        <v>UZS</v>
      </c>
      <c r="E654" s="117" t="s">
        <v>54</v>
      </c>
      <c r="F654" s="116" t="str">
        <f>IF($E654="","",IFERROR(INDEX(类别属性,MATCH($E654,类别表,0)),""))</f>
        <v>支出</v>
      </c>
      <c r="G654" s="118" t="s">
        <v>651</v>
      </c>
      <c r="H654" s="119"/>
      <c r="I654" s="119">
        <v>190000</v>
      </c>
      <c r="J654" s="120"/>
      <c r="K654" s="125">
        <f>IF(OR($A654="",$B654=""),"",IF($J654&lt;&gt;"",$J654,IF($D654=本位币,1,IFERROR(LOOKUP(2,1/((汇率月份&lt;=$A654)*(INDEX(记账汇率区,0,MATCH($D654,汇率币种头,0))&lt;&gt;"")),INDEX(记账汇率区,0,MATCH($D654,汇率币种头,0))),""))))</f>
        <v>1</v>
      </c>
      <c r="L654" s="123">
        <f t="shared" si="20"/>
        <v>-190000</v>
      </c>
      <c r="M654" s="123">
        <f t="shared" si="21"/>
        <v>-190000</v>
      </c>
      <c r="N654" s="123">
        <f>IF($B654="","",ROUND(SUMIF(账户名,$B654,账户期初)+SUMIFS($L$6:L654,$B$6:B654,$B654),2))</f>
        <v>-700375179.33</v>
      </c>
      <c r="O654" s="123">
        <f>IF($B654="","",IFERROR(ROUND(INDEX(账户期初本位,MATCH($B654,账户名,0))+SUMIFS($M$6:M654,$B$6:B654,$B654),2),""))</f>
        <v>-700375179.33</v>
      </c>
      <c r="P654" s="117" t="s">
        <v>48</v>
      </c>
      <c r="Q654" s="115"/>
      <c r="R654" s="115"/>
      <c r="S654" s="124" t="str">
        <f>IF($B654="","",IF(ISNA(MATCH($B654,账户名,0)),"※这个账户不在【参数设置】的账户档案里",IF($A654="","※没填日期，这一笔不会进任何月份的报表",IF(OR($A654&lt;起始月份,$A654&gt;EOMONTH(起始月份,15)),"△不在本账期（"&amp;TEXT(起始月份,"yyyy-mm")&amp;" ~ "&amp;TEXT(EOMONTH(起始月份,15),"yyyy-mm")&amp;"）内，报表里看不到",IF(AND($H654&lt;&gt;"",$I654&lt;&gt;""),"※收入和支出不能同时填",IF(AND(N($H654)=0,N($I654)=0),IF(ISNUMBER(SEARCH("【待补】",$R654&amp;"")),"△源数据不全（源表缺金额），请补充","※收入和支出都没填"),IF($E654="","※没填收支类别，分类报表会漏掉这一笔",IF(ISNA(MATCH($E654,类别表,0)),"※收支类别不在【参数设置】的清单里",IF($K654="","△"&amp;$D654&amp;" 还没填汇率，去【月度汇率】补上就自动算了",IF(ISNUMBER(SEARCH("【待补】",$R654&amp;"")),"△源数据不全（源表缺摘要或用途），请补充",IF(AND($F654="内部转账",$Q654=""),"△内部转账建议在「往来单位」写上对方账户",IF($N654&lt;0,"△这一笔之后该账户余额成负数了，核一下",""))))))))))))</f>
        <v>△这一笔之后该账户余额成负数了，核一下</v>
      </c>
    </row>
    <row r="655" ht="16.5" spans="1:19">
      <c r="A655" s="114">
        <v>45963</v>
      </c>
      <c r="B655" s="115" t="s">
        <v>34</v>
      </c>
      <c r="C655" s="116" t="str">
        <f>IF($B655="","",IFERROR(INDEX(账户银行,MATCH($B655,账户名,0)),""))</f>
        <v>现金</v>
      </c>
      <c r="D655" s="116" t="str">
        <f>IF($B655="","",IFERROR(INDEX(账户币种,MATCH($B655,账户名,0)),""))</f>
        <v>UZS</v>
      </c>
      <c r="E655" s="117" t="s">
        <v>84</v>
      </c>
      <c r="F655" s="116" t="str">
        <f>IF($E655="","",IFERROR(INDEX(类别属性,MATCH($E655,类别表,0)),""))</f>
        <v>支出</v>
      </c>
      <c r="G655" s="118" t="s">
        <v>652</v>
      </c>
      <c r="H655" s="119"/>
      <c r="I655" s="119">
        <v>120000</v>
      </c>
      <c r="J655" s="120"/>
      <c r="K655" s="125">
        <f>IF(OR($A655="",$B655=""),"",IF($J655&lt;&gt;"",$J655,IF($D655=本位币,1,IFERROR(LOOKUP(2,1/((汇率月份&lt;=$A655)*(INDEX(记账汇率区,0,MATCH($D655,汇率币种头,0))&lt;&gt;"")),INDEX(记账汇率区,0,MATCH($D655,汇率币种头,0))),""))))</f>
        <v>1</v>
      </c>
      <c r="L655" s="123">
        <f t="shared" si="20"/>
        <v>-120000</v>
      </c>
      <c r="M655" s="123">
        <f t="shared" si="21"/>
        <v>-120000</v>
      </c>
      <c r="N655" s="123">
        <f>IF($B655="","",ROUND(SUMIF(账户名,$B655,账户期初)+SUMIFS($L$6:L655,$B$6:B655,$B655),2))</f>
        <v>-700495179.33</v>
      </c>
      <c r="O655" s="123">
        <f>IF($B655="","",IFERROR(ROUND(INDEX(账户期初本位,MATCH($B655,账户名,0))+SUMIFS($M$6:M655,$B$6:B655,$B655),2),""))</f>
        <v>-700495179.33</v>
      </c>
      <c r="P655" s="117" t="s">
        <v>48</v>
      </c>
      <c r="Q655" s="115"/>
      <c r="R655" s="115"/>
      <c r="S655" s="124" t="str">
        <f>IF($B655="","",IF(ISNA(MATCH($B655,账户名,0)),"※这个账户不在【参数设置】的账户档案里",IF($A655="","※没填日期，这一笔不会进任何月份的报表",IF(OR($A655&lt;起始月份,$A655&gt;EOMONTH(起始月份,15)),"△不在本账期（"&amp;TEXT(起始月份,"yyyy-mm")&amp;" ~ "&amp;TEXT(EOMONTH(起始月份,15),"yyyy-mm")&amp;"）内，报表里看不到",IF(AND($H655&lt;&gt;"",$I655&lt;&gt;""),"※收入和支出不能同时填",IF(AND(N($H655)=0,N($I655)=0),IF(ISNUMBER(SEARCH("【待补】",$R655&amp;"")),"△源数据不全（源表缺金额），请补充","※收入和支出都没填"),IF($E655="","※没填收支类别，分类报表会漏掉这一笔",IF(ISNA(MATCH($E655,类别表,0)),"※收支类别不在【参数设置】的清单里",IF($K655="","△"&amp;$D655&amp;" 还没填汇率，去【月度汇率】补上就自动算了",IF(ISNUMBER(SEARCH("【待补】",$R655&amp;"")),"△源数据不全（源表缺摘要或用途），请补充",IF(AND($F655="内部转账",$Q655=""),"△内部转账建议在「往来单位」写上对方账户",IF($N655&lt;0,"△这一笔之后该账户余额成负数了，核一下",""))))))))))))</f>
        <v>△这一笔之后该账户余额成负数了，核一下</v>
      </c>
    </row>
    <row r="656" ht="49.5" spans="1:19">
      <c r="A656" s="114">
        <v>45964</v>
      </c>
      <c r="B656" s="115" t="s">
        <v>34</v>
      </c>
      <c r="C656" s="116" t="str">
        <f>IF($B656="","",IFERROR(INDEX(账户银行,MATCH($B656,账户名,0)),""))</f>
        <v>现金</v>
      </c>
      <c r="D656" s="116" t="str">
        <f>IF($B656="","",IFERROR(INDEX(账户币种,MATCH($B656,账户名,0)),""))</f>
        <v>UZS</v>
      </c>
      <c r="E656" s="117" t="s">
        <v>38</v>
      </c>
      <c r="F656" s="116" t="str">
        <f>IF($E656="","",IFERROR(INDEX(类别属性,MATCH($E656,类别表,0)),""))</f>
        <v>支出</v>
      </c>
      <c r="G656" s="118" t="s">
        <v>653</v>
      </c>
      <c r="H656" s="119"/>
      <c r="I656" s="119">
        <v>280000</v>
      </c>
      <c r="J656" s="120"/>
      <c r="K656" s="125">
        <f>IF(OR($A656="",$B656=""),"",IF($J656&lt;&gt;"",$J656,IF($D656=本位币,1,IFERROR(LOOKUP(2,1/((汇率月份&lt;=$A656)*(INDEX(记账汇率区,0,MATCH($D656,汇率币种头,0))&lt;&gt;"")),INDEX(记账汇率区,0,MATCH($D656,汇率币种头,0))),""))))</f>
        <v>1</v>
      </c>
      <c r="L656" s="123">
        <f t="shared" si="20"/>
        <v>-280000</v>
      </c>
      <c r="M656" s="123">
        <f t="shared" si="21"/>
        <v>-280000</v>
      </c>
      <c r="N656" s="123">
        <f>IF($B656="","",ROUND(SUMIF(账户名,$B656,账户期初)+SUMIFS($L$6:L656,$B$6:B656,$B656),2))</f>
        <v>-700775179.33</v>
      </c>
      <c r="O656" s="123">
        <f>IF($B656="","",IFERROR(ROUND(INDEX(账户期初本位,MATCH($B656,账户名,0))+SUMIFS($M$6:M656,$B$6:B656,$B656),2),""))</f>
        <v>-700775179.33</v>
      </c>
      <c r="P656" s="117" t="s">
        <v>26</v>
      </c>
      <c r="Q656" s="115"/>
      <c r="R656" s="115"/>
      <c r="S656" s="124" t="str">
        <f>IF($B656="","",IF(ISNA(MATCH($B656,账户名,0)),"※这个账户不在【参数设置】的账户档案里",IF($A656="","※没填日期，这一笔不会进任何月份的报表",IF(OR($A656&lt;起始月份,$A656&gt;EOMONTH(起始月份,15)),"△不在本账期（"&amp;TEXT(起始月份,"yyyy-mm")&amp;" ~ "&amp;TEXT(EOMONTH(起始月份,15),"yyyy-mm")&amp;"）内，报表里看不到",IF(AND($H656&lt;&gt;"",$I656&lt;&gt;""),"※收入和支出不能同时填",IF(AND(N($H656)=0,N($I656)=0),IF(ISNUMBER(SEARCH("【待补】",$R656&amp;"")),"△源数据不全（源表缺金额），请补充","※收入和支出都没填"),IF($E656="","※没填收支类别，分类报表会漏掉这一笔",IF(ISNA(MATCH($E656,类别表,0)),"※收支类别不在【参数设置】的清单里",IF($K656="","△"&amp;$D656&amp;" 还没填汇率，去【月度汇率】补上就自动算了",IF(ISNUMBER(SEARCH("【待补】",$R656&amp;"")),"△源数据不全（源表缺摘要或用途），请补充",IF(AND($F656="内部转账",$Q656=""),"△内部转账建议在「往来单位」写上对方账户",IF($N656&lt;0,"△这一笔之后该账户余额成负数了，核一下",""))))))))))))</f>
        <v>△这一笔之后该账户余额成负数了，核一下</v>
      </c>
    </row>
    <row r="657" ht="33" spans="1:19">
      <c r="A657" s="114">
        <v>45964</v>
      </c>
      <c r="B657" s="115" t="s">
        <v>34</v>
      </c>
      <c r="C657" s="116" t="str">
        <f>IF($B657="","",IFERROR(INDEX(账户银行,MATCH($B657,账户名,0)),""))</f>
        <v>现金</v>
      </c>
      <c r="D657" s="116" t="str">
        <f>IF($B657="","",IFERROR(INDEX(账户币种,MATCH($B657,账户名,0)),""))</f>
        <v>UZS</v>
      </c>
      <c r="E657" s="117" t="s">
        <v>84</v>
      </c>
      <c r="F657" s="116" t="str">
        <f>IF($E657="","",IFERROR(INDEX(类别属性,MATCH($E657,类别表,0)),""))</f>
        <v>支出</v>
      </c>
      <c r="G657" s="118" t="s">
        <v>654</v>
      </c>
      <c r="H657" s="119"/>
      <c r="I657" s="119">
        <v>7920000</v>
      </c>
      <c r="J657" s="120"/>
      <c r="K657" s="125">
        <f>IF(OR($A657="",$B657=""),"",IF($J657&lt;&gt;"",$J657,IF($D657=本位币,1,IFERROR(LOOKUP(2,1/((汇率月份&lt;=$A657)*(INDEX(记账汇率区,0,MATCH($D657,汇率币种头,0))&lt;&gt;"")),INDEX(记账汇率区,0,MATCH($D657,汇率币种头,0))),""))))</f>
        <v>1</v>
      </c>
      <c r="L657" s="123">
        <f t="shared" si="20"/>
        <v>-7920000</v>
      </c>
      <c r="M657" s="123">
        <f t="shared" si="21"/>
        <v>-7920000</v>
      </c>
      <c r="N657" s="123">
        <f>IF($B657="","",ROUND(SUMIF(账户名,$B657,账户期初)+SUMIFS($L$6:L657,$B$6:B657,$B657),2))</f>
        <v>-708695179.33</v>
      </c>
      <c r="O657" s="123">
        <f>IF($B657="","",IFERROR(ROUND(INDEX(账户期初本位,MATCH($B657,账户名,0))+SUMIFS($M$6:M657,$B$6:B657,$B657),2),""))</f>
        <v>-708695179.33</v>
      </c>
      <c r="P657" s="117" t="s">
        <v>48</v>
      </c>
      <c r="Q657" s="115"/>
      <c r="R657" s="115"/>
      <c r="S657" s="124" t="str">
        <f>IF($B657="","",IF(ISNA(MATCH($B657,账户名,0)),"※这个账户不在【参数设置】的账户档案里",IF($A657="","※没填日期，这一笔不会进任何月份的报表",IF(OR($A657&lt;起始月份,$A657&gt;EOMONTH(起始月份,15)),"△不在本账期（"&amp;TEXT(起始月份,"yyyy-mm")&amp;" ~ "&amp;TEXT(EOMONTH(起始月份,15),"yyyy-mm")&amp;"）内，报表里看不到",IF(AND($H657&lt;&gt;"",$I657&lt;&gt;""),"※收入和支出不能同时填",IF(AND(N($H657)=0,N($I657)=0),IF(ISNUMBER(SEARCH("【待补】",$R657&amp;"")),"△源数据不全（源表缺金额），请补充","※收入和支出都没填"),IF($E657="","※没填收支类别，分类报表会漏掉这一笔",IF(ISNA(MATCH($E657,类别表,0)),"※收支类别不在【参数设置】的清单里",IF($K657="","△"&amp;$D657&amp;" 还没填汇率，去【月度汇率】补上就自动算了",IF(ISNUMBER(SEARCH("【待补】",$R657&amp;"")),"△源数据不全（源表缺摘要或用途），请补充",IF(AND($F657="内部转账",$Q657=""),"△内部转账建议在「往来单位」写上对方账户",IF($N657&lt;0,"△这一笔之后该账户余额成负数了，核一下",""))))))))))))</f>
        <v>△这一笔之后该账户余额成负数了，核一下</v>
      </c>
    </row>
    <row r="658" ht="66" spans="1:19">
      <c r="A658" s="114">
        <v>45965</v>
      </c>
      <c r="B658" s="115" t="s">
        <v>72</v>
      </c>
      <c r="C658" s="116" t="str">
        <f>IF($B658="","",IFERROR(INDEX(账户银行,MATCH($B658,账户名,0)),""))</f>
        <v>NBU银行</v>
      </c>
      <c r="D658" s="116" t="str">
        <f>IF($B658="","",IFERROR(INDEX(账户币种,MATCH($B658,账户名,0)),""))</f>
        <v>UZS</v>
      </c>
      <c r="E658" s="117" t="s">
        <v>62</v>
      </c>
      <c r="F658" s="116" t="str">
        <f>IF($E658="","",IFERROR(INDEX(类别属性,MATCH($E658,类别表,0)),""))</f>
        <v>支出</v>
      </c>
      <c r="G658" s="118" t="s">
        <v>655</v>
      </c>
      <c r="H658" s="119"/>
      <c r="I658" s="119">
        <v>25305000</v>
      </c>
      <c r="J658" s="120"/>
      <c r="K658" s="125">
        <f>IF(OR($A658="",$B658=""),"",IF($J658&lt;&gt;"",$J658,IF($D658=本位币,1,IFERROR(LOOKUP(2,1/((汇率月份&lt;=$A658)*(INDEX(记账汇率区,0,MATCH($D658,汇率币种头,0))&lt;&gt;"")),INDEX(记账汇率区,0,MATCH($D658,汇率币种头,0))),""))))</f>
        <v>1</v>
      </c>
      <c r="L658" s="123">
        <f t="shared" si="20"/>
        <v>-25305000</v>
      </c>
      <c r="M658" s="123">
        <f t="shared" si="21"/>
        <v>-25305000</v>
      </c>
      <c r="N658" s="123">
        <f>IF($B658="","",ROUND(SUMIF(账户名,$B658,账户期初)+SUMIFS($L$6:L658,$B$6:B658,$B658),2))</f>
        <v>97229293.91</v>
      </c>
      <c r="O658" s="123">
        <f>IF($B658="","",IFERROR(ROUND(INDEX(账户期初本位,MATCH($B658,账户名,0))+SUMIFS($M$6:M658,$B$6:B658,$B658),2),""))</f>
        <v>97229293.91</v>
      </c>
      <c r="P658" s="117" t="s">
        <v>26</v>
      </c>
      <c r="Q658" s="115"/>
      <c r="R658" s="115"/>
      <c r="S658" s="124" t="str">
        <f>IF($B658="","",IF(ISNA(MATCH($B658,账户名,0)),"※这个账户不在【参数设置】的账户档案里",IF($A658="","※没填日期，这一笔不会进任何月份的报表",IF(OR($A658&lt;起始月份,$A658&gt;EOMONTH(起始月份,15)),"△不在本账期（"&amp;TEXT(起始月份,"yyyy-mm")&amp;" ~ "&amp;TEXT(EOMONTH(起始月份,15),"yyyy-mm")&amp;"）内，报表里看不到",IF(AND($H658&lt;&gt;"",$I658&lt;&gt;""),"※收入和支出不能同时填",IF(AND(N($H658)=0,N($I658)=0),IF(ISNUMBER(SEARCH("【待补】",$R658&amp;"")),"△源数据不全（源表缺金额），请补充","※收入和支出都没填"),IF($E658="","※没填收支类别，分类报表会漏掉这一笔",IF(ISNA(MATCH($E658,类别表,0)),"※收支类别不在【参数设置】的清单里",IF($K658="","△"&amp;$D658&amp;" 还没填汇率，去【月度汇率】补上就自动算了",IF(ISNUMBER(SEARCH("【待补】",$R658&amp;"")),"△源数据不全（源表缺摘要或用途），请补充",IF(AND($F658="内部转账",$Q658=""),"△内部转账建议在「往来单位」写上对方账户",IF($N658&lt;0,"△这一笔之后该账户余额成负数了，核一下",""))))))))))))</f>
        <v/>
      </c>
    </row>
    <row r="659" ht="82.5" spans="1:19">
      <c r="A659" s="114">
        <v>45965</v>
      </c>
      <c r="B659" s="115" t="s">
        <v>72</v>
      </c>
      <c r="C659" s="116" t="str">
        <f>IF($B659="","",IFERROR(INDEX(账户银行,MATCH($B659,账户名,0)),""))</f>
        <v>NBU银行</v>
      </c>
      <c r="D659" s="116" t="str">
        <f>IF($B659="","",IFERROR(INDEX(账户币种,MATCH($B659,账户名,0)),""))</f>
        <v>UZS</v>
      </c>
      <c r="E659" s="117" t="s">
        <v>60</v>
      </c>
      <c r="F659" s="116" t="str">
        <f>IF($E659="","",IFERROR(INDEX(类别属性,MATCH($E659,类别表,0)),""))</f>
        <v>支出</v>
      </c>
      <c r="G659" s="118" t="s">
        <v>656</v>
      </c>
      <c r="H659" s="119"/>
      <c r="I659" s="119">
        <v>126525</v>
      </c>
      <c r="J659" s="120"/>
      <c r="K659" s="125">
        <f>IF(OR($A659="",$B659=""),"",IF($J659&lt;&gt;"",$J659,IF($D659=本位币,1,IFERROR(LOOKUP(2,1/((汇率月份&lt;=$A659)*(INDEX(记账汇率区,0,MATCH($D659,汇率币种头,0))&lt;&gt;"")),INDEX(记账汇率区,0,MATCH($D659,汇率币种头,0))),""))))</f>
        <v>1</v>
      </c>
      <c r="L659" s="123">
        <f t="shared" si="20"/>
        <v>-126525</v>
      </c>
      <c r="M659" s="123">
        <f t="shared" si="21"/>
        <v>-126525</v>
      </c>
      <c r="N659" s="123">
        <f>IF($B659="","",ROUND(SUMIF(账户名,$B659,账户期初)+SUMIFS($L$6:L659,$B$6:B659,$B659),2))</f>
        <v>97102768.91</v>
      </c>
      <c r="O659" s="123">
        <f>IF($B659="","",IFERROR(ROUND(INDEX(账户期初本位,MATCH($B659,账户名,0))+SUMIFS($M$6:M659,$B$6:B659,$B659),2),""))</f>
        <v>97102768.91</v>
      </c>
      <c r="P659" s="117" t="s">
        <v>43</v>
      </c>
      <c r="Q659" s="115"/>
      <c r="R659" s="115"/>
      <c r="S659" s="124" t="str">
        <f>IF($B659="","",IF(ISNA(MATCH($B659,账户名,0)),"※这个账户不在【参数设置】的账户档案里",IF($A659="","※没填日期，这一笔不会进任何月份的报表",IF(OR($A659&lt;起始月份,$A659&gt;EOMONTH(起始月份,15)),"△不在本账期（"&amp;TEXT(起始月份,"yyyy-mm")&amp;" ~ "&amp;TEXT(EOMONTH(起始月份,15),"yyyy-mm")&amp;"）内，报表里看不到",IF(AND($H659&lt;&gt;"",$I659&lt;&gt;""),"※收入和支出不能同时填",IF(AND(N($H659)=0,N($I659)=0),IF(ISNUMBER(SEARCH("【待补】",$R659&amp;"")),"△源数据不全（源表缺金额），请补充","※收入和支出都没填"),IF($E659="","※没填收支类别，分类报表会漏掉这一笔",IF(ISNA(MATCH($E659,类别表,0)),"※收支类别不在【参数设置】的清单里",IF($K659="","△"&amp;$D659&amp;" 还没填汇率，去【月度汇率】补上就自动算了",IF(ISNUMBER(SEARCH("【待补】",$R659&amp;"")),"△源数据不全（源表缺摘要或用途），请补充",IF(AND($F659="内部转账",$Q659=""),"△内部转账建议在「往来单位」写上对方账户",IF($N659&lt;0,"△这一笔之后该账户余额成负数了，核一下",""))))))))))))</f>
        <v/>
      </c>
    </row>
    <row r="660" ht="82.5" spans="1:19">
      <c r="A660" s="114">
        <v>45965</v>
      </c>
      <c r="B660" s="115" t="s">
        <v>72</v>
      </c>
      <c r="C660" s="116" t="str">
        <f>IF($B660="","",IFERROR(INDEX(账户银行,MATCH($B660,账户名,0)),""))</f>
        <v>NBU银行</v>
      </c>
      <c r="D660" s="116" t="str">
        <f>IF($B660="","",IFERROR(INDEX(账户币种,MATCH($B660,账户名,0)),""))</f>
        <v>UZS</v>
      </c>
      <c r="E660" s="117" t="s">
        <v>60</v>
      </c>
      <c r="F660" s="116" t="str">
        <f>IF($E660="","",IFERROR(INDEX(类别属性,MATCH($E660,类别表,0)),""))</f>
        <v>支出</v>
      </c>
      <c r="G660" s="118" t="s">
        <v>657</v>
      </c>
      <c r="H660" s="119"/>
      <c r="I660" s="119">
        <v>300</v>
      </c>
      <c r="J660" s="120"/>
      <c r="K660" s="125">
        <f>IF(OR($A660="",$B660=""),"",IF($J660&lt;&gt;"",$J660,IF($D660=本位币,1,IFERROR(LOOKUP(2,1/((汇率月份&lt;=$A660)*(INDEX(记账汇率区,0,MATCH($D660,汇率币种头,0))&lt;&gt;"")),INDEX(记账汇率区,0,MATCH($D660,汇率币种头,0))),""))))</f>
        <v>1</v>
      </c>
      <c r="L660" s="123">
        <f t="shared" si="20"/>
        <v>-300</v>
      </c>
      <c r="M660" s="123">
        <f t="shared" si="21"/>
        <v>-300</v>
      </c>
      <c r="N660" s="123">
        <f>IF($B660="","",ROUND(SUMIF(账户名,$B660,账户期初)+SUMIFS($L$6:L660,$B$6:B660,$B660),2))</f>
        <v>97102468.91</v>
      </c>
      <c r="O660" s="123">
        <f>IF($B660="","",IFERROR(ROUND(INDEX(账户期初本位,MATCH($B660,账户名,0))+SUMIFS($M$6:M660,$B$6:B660,$B660),2),""))</f>
        <v>97102468.91</v>
      </c>
      <c r="P660" s="117" t="s">
        <v>43</v>
      </c>
      <c r="Q660" s="115"/>
      <c r="R660" s="115"/>
      <c r="S660" s="124" t="str">
        <f>IF($B660="","",IF(ISNA(MATCH($B660,账户名,0)),"※这个账户不在【参数设置】的账户档案里",IF($A660="","※没填日期，这一笔不会进任何月份的报表",IF(OR($A660&lt;起始月份,$A660&gt;EOMONTH(起始月份,15)),"△不在本账期（"&amp;TEXT(起始月份,"yyyy-mm")&amp;" ~ "&amp;TEXT(EOMONTH(起始月份,15),"yyyy-mm")&amp;"）内，报表里看不到",IF(AND($H660&lt;&gt;"",$I660&lt;&gt;""),"※收入和支出不能同时填",IF(AND(N($H660)=0,N($I660)=0),IF(ISNUMBER(SEARCH("【待补】",$R660&amp;"")),"△源数据不全（源表缺金额），请补充","※收入和支出都没填"),IF($E660="","※没填收支类别，分类报表会漏掉这一笔",IF(ISNA(MATCH($E660,类别表,0)),"※收支类别不在【参数设置】的清单里",IF($K660="","△"&amp;$D660&amp;" 还没填汇率，去【月度汇率】补上就自动算了",IF(ISNUMBER(SEARCH("【待补】",$R660&amp;"")),"△源数据不全（源表缺摘要或用途），请补充",IF(AND($F660="内部转账",$Q660=""),"△内部转账建议在「往来单位」写上对方账户",IF($N660&lt;0,"△这一笔之后该账户余额成负数了，核一下",""))))))))))))</f>
        <v/>
      </c>
    </row>
    <row r="661" ht="33" spans="1:19">
      <c r="A661" s="114">
        <v>45965</v>
      </c>
      <c r="B661" s="115" t="s">
        <v>20</v>
      </c>
      <c r="C661" s="116" t="str">
        <f>IF($B661="","",IFERROR(INDEX(账户银行,MATCH($B661,账户名,0)),""))</f>
        <v>现金</v>
      </c>
      <c r="D661" s="116" t="str">
        <f>IF($B661="","",IFERROR(INDEX(账户币种,MATCH($B661,账户名,0)),""))</f>
        <v>CNY</v>
      </c>
      <c r="E661" s="117" t="s">
        <v>84</v>
      </c>
      <c r="F661" s="116" t="str">
        <f>IF($E661="","",IFERROR(INDEX(类别属性,MATCH($E661,类别表,0)),""))</f>
        <v>支出</v>
      </c>
      <c r="G661" s="118" t="s">
        <v>658</v>
      </c>
      <c r="H661" s="119"/>
      <c r="I661" s="119">
        <v>3400</v>
      </c>
      <c r="J661" s="120"/>
      <c r="K661" s="121">
        <f>IF(OR($A661="",$B661=""),"",IF($J661&lt;&gt;"",$J661,IF($D661=本位币,1,IFERROR(LOOKUP(2,1/((汇率月份&lt;=$A661)*(INDEX(记账汇率区,0,MATCH($D661,汇率币种头,0))&lt;&gt;"")),INDEX(记账汇率区,0,MATCH($D661,汇率币种头,0))),""))))</f>
        <v>1668.54</v>
      </c>
      <c r="L661" s="122">
        <f t="shared" si="20"/>
        <v>-3400</v>
      </c>
      <c r="M661" s="123">
        <f t="shared" si="21"/>
        <v>-5673036</v>
      </c>
      <c r="N661" s="122">
        <f>IF($B661="","",ROUND(SUMIF(账户名,$B661,账户期初)+SUMIFS($L$6:L661,$B$6:B661,$B661),2))</f>
        <v>419836</v>
      </c>
      <c r="O661" s="123">
        <f>IF($B661="","",IFERROR(ROUND(INDEX(账户期初本位,MATCH($B661,账户名,0))+SUMIFS($M$6:M661,$B$6:B661,$B661),2),""))</f>
        <v>649647500</v>
      </c>
      <c r="P661" s="117" t="s">
        <v>48</v>
      </c>
      <c r="Q661" s="115" t="s">
        <v>659</v>
      </c>
      <c r="R661" s="115"/>
      <c r="S661" s="124" t="str">
        <f>IF($B661="","",IF(ISNA(MATCH($B661,账户名,0)),"※这个账户不在【参数设置】的账户档案里",IF($A661="","※没填日期，这一笔不会进任何月份的报表",IF(OR($A661&lt;起始月份,$A661&gt;EOMONTH(起始月份,15)),"△不在本账期（"&amp;TEXT(起始月份,"yyyy-mm")&amp;" ~ "&amp;TEXT(EOMONTH(起始月份,15),"yyyy-mm")&amp;"）内，报表里看不到",IF(AND($H661&lt;&gt;"",$I661&lt;&gt;""),"※收入和支出不能同时填",IF(AND(N($H661)=0,N($I661)=0),IF(ISNUMBER(SEARCH("【待补】",$R661&amp;"")),"△源数据不全（源表缺金额），请补充","※收入和支出都没填"),IF($E661="","※没填收支类别，分类报表会漏掉这一笔",IF(ISNA(MATCH($E661,类别表,0)),"※收支类别不在【参数设置】的清单里",IF($K661="","△"&amp;$D661&amp;" 还没填汇率，去【月度汇率】补上就自动算了",IF(ISNUMBER(SEARCH("【待补】",$R661&amp;"")),"△源数据不全（源表缺摘要或用途），请补充",IF(AND($F661="内部转账",$Q661=""),"△内部转账建议在「往来单位」写上对方账户",IF($N661&lt;0,"△这一笔之后该账户余额成负数了，核一下",""))))))))))))</f>
        <v/>
      </c>
    </row>
    <row r="662" ht="16.5" spans="1:19">
      <c r="A662" s="114">
        <v>45965</v>
      </c>
      <c r="B662" s="115" t="s">
        <v>20</v>
      </c>
      <c r="C662" s="116" t="str">
        <f>IF($B662="","",IFERROR(INDEX(账户银行,MATCH($B662,账户名,0)),""))</f>
        <v>现金</v>
      </c>
      <c r="D662" s="116" t="str">
        <f>IF($B662="","",IFERROR(INDEX(账户币种,MATCH($B662,账户名,0)),""))</f>
        <v>CNY</v>
      </c>
      <c r="E662" s="117" t="s">
        <v>95</v>
      </c>
      <c r="F662" s="116" t="str">
        <f>IF($E662="","",IFERROR(INDEX(类别属性,MATCH($E662,类别表,0)),""))</f>
        <v>支出</v>
      </c>
      <c r="G662" s="118" t="s">
        <v>660</v>
      </c>
      <c r="H662" s="119"/>
      <c r="I662" s="119">
        <v>21600</v>
      </c>
      <c r="J662" s="120"/>
      <c r="K662" s="121">
        <f>IF(OR($A662="",$B662=""),"",IF($J662&lt;&gt;"",$J662,IF($D662=本位币,1,IFERROR(LOOKUP(2,1/((汇率月份&lt;=$A662)*(INDEX(记账汇率区,0,MATCH($D662,汇率币种头,0))&lt;&gt;"")),INDEX(记账汇率区,0,MATCH($D662,汇率币种头,0))),""))))</f>
        <v>1668.54</v>
      </c>
      <c r="L662" s="122">
        <f t="shared" si="20"/>
        <v>-21600</v>
      </c>
      <c r="M662" s="123">
        <f t="shared" si="21"/>
        <v>-36040464</v>
      </c>
      <c r="N662" s="122">
        <f>IF($B662="","",ROUND(SUMIF(账户名,$B662,账户期初)+SUMIFS($L$6:L662,$B$6:B662,$B662),2))</f>
        <v>398236</v>
      </c>
      <c r="O662" s="123">
        <f>IF($B662="","",IFERROR(ROUND(INDEX(账户期初本位,MATCH($B662,账户名,0))+SUMIFS($M$6:M662,$B$6:B662,$B662),2),""))</f>
        <v>613607036</v>
      </c>
      <c r="P662" s="117" t="s">
        <v>97</v>
      </c>
      <c r="Q662" s="115" t="s">
        <v>661</v>
      </c>
      <c r="R662" s="115"/>
      <c r="S662" s="124" t="str">
        <f>IF($B662="","",IF(ISNA(MATCH($B662,账户名,0)),"※这个账户不在【参数设置】的账户档案里",IF($A662="","※没填日期，这一笔不会进任何月份的报表",IF(OR($A662&lt;起始月份,$A662&gt;EOMONTH(起始月份,15)),"△不在本账期（"&amp;TEXT(起始月份,"yyyy-mm")&amp;" ~ "&amp;TEXT(EOMONTH(起始月份,15),"yyyy-mm")&amp;"）内，报表里看不到",IF(AND($H662&lt;&gt;"",$I662&lt;&gt;""),"※收入和支出不能同时填",IF(AND(N($H662)=0,N($I662)=0),IF(ISNUMBER(SEARCH("【待补】",$R662&amp;"")),"△源数据不全（源表缺金额），请补充","※收入和支出都没填"),IF($E662="","※没填收支类别，分类报表会漏掉这一笔",IF(ISNA(MATCH($E662,类别表,0)),"※收支类别不在【参数设置】的清单里",IF($K662="","△"&amp;$D662&amp;" 还没填汇率，去【月度汇率】补上就自动算了",IF(ISNUMBER(SEARCH("【待补】",$R662&amp;"")),"△源数据不全（源表缺摘要或用途），请补充",IF(AND($F662="内部转账",$Q662=""),"△内部转账建议在「往来单位」写上对方账户",IF($N662&lt;0,"△这一笔之后该账户余额成负数了，核一下",""))))))))))))</f>
        <v/>
      </c>
    </row>
    <row r="663" ht="16.5" spans="1:19">
      <c r="A663" s="114">
        <v>45965</v>
      </c>
      <c r="B663" s="115" t="s">
        <v>20</v>
      </c>
      <c r="C663" s="116" t="str">
        <f>IF($B663="","",IFERROR(INDEX(账户银行,MATCH($B663,账户名,0)),""))</f>
        <v>现金</v>
      </c>
      <c r="D663" s="116" t="str">
        <f>IF($B663="","",IFERROR(INDEX(账户币种,MATCH($B663,账户名,0)),""))</f>
        <v>CNY</v>
      </c>
      <c r="E663" s="117" t="s">
        <v>95</v>
      </c>
      <c r="F663" s="116" t="str">
        <f>IF($E663="","",IFERROR(INDEX(类别属性,MATCH($E663,类别表,0)),""))</f>
        <v>支出</v>
      </c>
      <c r="G663" s="118" t="s">
        <v>662</v>
      </c>
      <c r="H663" s="119"/>
      <c r="I663" s="119">
        <v>27695</v>
      </c>
      <c r="J663" s="120"/>
      <c r="K663" s="121">
        <f>IF(OR($A663="",$B663=""),"",IF($J663&lt;&gt;"",$J663,IF($D663=本位币,1,IFERROR(LOOKUP(2,1/((汇率月份&lt;=$A663)*(INDEX(记账汇率区,0,MATCH($D663,汇率币种头,0))&lt;&gt;"")),INDEX(记账汇率区,0,MATCH($D663,汇率币种头,0))),""))))</f>
        <v>1668.54</v>
      </c>
      <c r="L663" s="122">
        <f t="shared" si="20"/>
        <v>-27695</v>
      </c>
      <c r="M663" s="123">
        <f t="shared" si="21"/>
        <v>-46210215.3</v>
      </c>
      <c r="N663" s="122">
        <f>IF($B663="","",ROUND(SUMIF(账户名,$B663,账户期初)+SUMIFS($L$6:L663,$B$6:B663,$B663),2))</f>
        <v>370541</v>
      </c>
      <c r="O663" s="123">
        <f>IF($B663="","",IFERROR(ROUND(INDEX(账户期初本位,MATCH($B663,账户名,0))+SUMIFS($M$6:M663,$B$6:B663,$B663),2),""))</f>
        <v>567396820.7</v>
      </c>
      <c r="P663" s="117" t="s">
        <v>97</v>
      </c>
      <c r="Q663" s="115" t="s">
        <v>68</v>
      </c>
      <c r="R663" s="115"/>
      <c r="S663" s="124" t="str">
        <f>IF($B663="","",IF(ISNA(MATCH($B663,账户名,0)),"※这个账户不在【参数设置】的账户档案里",IF($A663="","※没填日期，这一笔不会进任何月份的报表",IF(OR($A663&lt;起始月份,$A663&gt;EOMONTH(起始月份,15)),"△不在本账期（"&amp;TEXT(起始月份,"yyyy-mm")&amp;" ~ "&amp;TEXT(EOMONTH(起始月份,15),"yyyy-mm")&amp;"）内，报表里看不到",IF(AND($H663&lt;&gt;"",$I663&lt;&gt;""),"※收入和支出不能同时填",IF(AND(N($H663)=0,N($I663)=0),IF(ISNUMBER(SEARCH("【待补】",$R663&amp;"")),"△源数据不全（源表缺金额），请补充","※收入和支出都没填"),IF($E663="","※没填收支类别，分类报表会漏掉这一笔",IF(ISNA(MATCH($E663,类别表,0)),"※收支类别不在【参数设置】的清单里",IF($K663="","△"&amp;$D663&amp;" 还没填汇率，去【月度汇率】补上就自动算了",IF(ISNUMBER(SEARCH("【待补】",$R663&amp;"")),"△源数据不全（源表缺摘要或用途），请补充",IF(AND($F663="内部转账",$Q663=""),"△内部转账建议在「往来单位」写上对方账户",IF($N663&lt;0,"△这一笔之后该账户余额成负数了，核一下",""))))))))))))</f>
        <v/>
      </c>
    </row>
    <row r="664" ht="16.5" spans="1:19">
      <c r="A664" s="114">
        <v>45965</v>
      </c>
      <c r="B664" s="115" t="s">
        <v>20</v>
      </c>
      <c r="C664" s="116" t="str">
        <f>IF($B664="","",IFERROR(INDEX(账户银行,MATCH($B664,账户名,0)),""))</f>
        <v>现金</v>
      </c>
      <c r="D664" s="116" t="str">
        <f>IF($B664="","",IFERROR(INDEX(账户币种,MATCH($B664,账户名,0)),""))</f>
        <v>CNY</v>
      </c>
      <c r="E664" s="117" t="s">
        <v>24</v>
      </c>
      <c r="F664" s="116" t="str">
        <f>IF($E664="","",IFERROR(INDEX(类别属性,MATCH($E664,类别表,0)),""))</f>
        <v>支出</v>
      </c>
      <c r="G664" s="118" t="s">
        <v>663</v>
      </c>
      <c r="H664" s="119"/>
      <c r="I664" s="119">
        <v>400</v>
      </c>
      <c r="J664" s="120"/>
      <c r="K664" s="121">
        <f>IF(OR($A664="",$B664=""),"",IF($J664&lt;&gt;"",$J664,IF($D664=本位币,1,IFERROR(LOOKUP(2,1/((汇率月份&lt;=$A664)*(INDEX(记账汇率区,0,MATCH($D664,汇率币种头,0))&lt;&gt;"")),INDEX(记账汇率区,0,MATCH($D664,汇率币种头,0))),""))))</f>
        <v>1668.54</v>
      </c>
      <c r="L664" s="122">
        <f t="shared" si="20"/>
        <v>-400</v>
      </c>
      <c r="M664" s="123">
        <f t="shared" si="21"/>
        <v>-667416</v>
      </c>
      <c r="N664" s="122">
        <f>IF($B664="","",ROUND(SUMIF(账户名,$B664,账户期初)+SUMIFS($L$6:L664,$B$6:B664,$B664),2))</f>
        <v>370141</v>
      </c>
      <c r="O664" s="123">
        <f>IF($B664="","",IFERROR(ROUND(INDEX(账户期初本位,MATCH($B664,账户名,0))+SUMIFS($M$6:M664,$B$6:B664,$B664),2),""))</f>
        <v>566729404.7</v>
      </c>
      <c r="P664" s="117" t="s">
        <v>26</v>
      </c>
      <c r="Q664" s="115" t="s">
        <v>471</v>
      </c>
      <c r="R664" s="115"/>
      <c r="S664" s="124" t="str">
        <f>IF($B664="","",IF(ISNA(MATCH($B664,账户名,0)),"※这个账户不在【参数设置】的账户档案里",IF($A664="","※没填日期，这一笔不会进任何月份的报表",IF(OR($A664&lt;起始月份,$A664&gt;EOMONTH(起始月份,15)),"△不在本账期（"&amp;TEXT(起始月份,"yyyy-mm")&amp;" ~ "&amp;TEXT(EOMONTH(起始月份,15),"yyyy-mm")&amp;"）内，报表里看不到",IF(AND($H664&lt;&gt;"",$I664&lt;&gt;""),"※收入和支出不能同时填",IF(AND(N($H664)=0,N($I664)=0),IF(ISNUMBER(SEARCH("【待补】",$R664&amp;"")),"△源数据不全（源表缺金额），请补充","※收入和支出都没填"),IF($E664="","※没填收支类别，分类报表会漏掉这一笔",IF(ISNA(MATCH($E664,类别表,0)),"※收支类别不在【参数设置】的清单里",IF($K664="","△"&amp;$D664&amp;" 还没填汇率，去【月度汇率】补上就自动算了",IF(ISNUMBER(SEARCH("【待补】",$R664&amp;"")),"△源数据不全（源表缺摘要或用途），请补充",IF(AND($F664="内部转账",$Q664=""),"△内部转账建议在「往来单位」写上对方账户",IF($N664&lt;0,"△这一笔之后该账户余额成负数了，核一下",""))))))))))))</f>
        <v/>
      </c>
    </row>
    <row r="665" ht="16.5" spans="1:19">
      <c r="A665" s="114">
        <v>45965</v>
      </c>
      <c r="B665" s="115" t="s">
        <v>20</v>
      </c>
      <c r="C665" s="116" t="str">
        <f>IF($B665="","",IFERROR(INDEX(账户银行,MATCH($B665,账户名,0)),""))</f>
        <v>现金</v>
      </c>
      <c r="D665" s="116" t="str">
        <f>IF($B665="","",IFERROR(INDEX(账户币种,MATCH($B665,账户名,0)),""))</f>
        <v>CNY</v>
      </c>
      <c r="E665" s="117" t="s">
        <v>95</v>
      </c>
      <c r="F665" s="116" t="str">
        <f>IF($E665="","",IFERROR(INDEX(类别属性,MATCH($E665,类别表,0)),""))</f>
        <v>支出</v>
      </c>
      <c r="G665" s="118" t="s">
        <v>664</v>
      </c>
      <c r="H665" s="119"/>
      <c r="I665" s="119">
        <v>28271</v>
      </c>
      <c r="J665" s="120"/>
      <c r="K665" s="121">
        <f>IF(OR($A665="",$B665=""),"",IF($J665&lt;&gt;"",$J665,IF($D665=本位币,1,IFERROR(LOOKUP(2,1/((汇率月份&lt;=$A665)*(INDEX(记账汇率区,0,MATCH($D665,汇率币种头,0))&lt;&gt;"")),INDEX(记账汇率区,0,MATCH($D665,汇率币种头,0))),""))))</f>
        <v>1668.54</v>
      </c>
      <c r="L665" s="122">
        <f t="shared" si="20"/>
        <v>-28271</v>
      </c>
      <c r="M665" s="123">
        <f t="shared" si="21"/>
        <v>-47171294.34</v>
      </c>
      <c r="N665" s="122">
        <f>IF($B665="","",ROUND(SUMIF(账户名,$B665,账户期初)+SUMIFS($L$6:L665,$B$6:B665,$B665),2))</f>
        <v>341870</v>
      </c>
      <c r="O665" s="123">
        <f>IF($B665="","",IFERROR(ROUND(INDEX(账户期初本位,MATCH($B665,账户名,0))+SUMIFS($M$6:M665,$B$6:B665,$B665),2),""))</f>
        <v>519558110.36</v>
      </c>
      <c r="P665" s="117" t="s">
        <v>97</v>
      </c>
      <c r="Q665" s="115" t="s">
        <v>33</v>
      </c>
      <c r="R665" s="115"/>
      <c r="S665" s="124" t="str">
        <f>IF($B665="","",IF(ISNA(MATCH($B665,账户名,0)),"※这个账户不在【参数设置】的账户档案里",IF($A665="","※没填日期，这一笔不会进任何月份的报表",IF(OR($A665&lt;起始月份,$A665&gt;EOMONTH(起始月份,15)),"△不在本账期（"&amp;TEXT(起始月份,"yyyy-mm")&amp;" ~ "&amp;TEXT(EOMONTH(起始月份,15),"yyyy-mm")&amp;"）内，报表里看不到",IF(AND($H665&lt;&gt;"",$I665&lt;&gt;""),"※收入和支出不能同时填",IF(AND(N($H665)=0,N($I665)=0),IF(ISNUMBER(SEARCH("【待补】",$R665&amp;"")),"△源数据不全（源表缺金额），请补充","※收入和支出都没填"),IF($E665="","※没填收支类别，分类报表会漏掉这一笔",IF(ISNA(MATCH($E665,类别表,0)),"※收支类别不在【参数设置】的清单里",IF($K665="","△"&amp;$D665&amp;" 还没填汇率，去【月度汇率】补上就自动算了",IF(ISNUMBER(SEARCH("【待补】",$R665&amp;"")),"△源数据不全（源表缺摘要或用途），请补充",IF(AND($F665="内部转账",$Q665=""),"△内部转账建议在「往来单位」写上对方账户",IF($N665&lt;0,"△这一笔之后该账户余额成负数了，核一下",""))))))))))))</f>
        <v/>
      </c>
    </row>
    <row r="666" ht="16.5" spans="1:19">
      <c r="A666" s="114">
        <v>45965</v>
      </c>
      <c r="B666" s="115" t="s">
        <v>20</v>
      </c>
      <c r="C666" s="116" t="str">
        <f>IF($B666="","",IFERROR(INDEX(账户银行,MATCH($B666,账户名,0)),""))</f>
        <v>现金</v>
      </c>
      <c r="D666" s="116" t="str">
        <f>IF($B666="","",IFERROR(INDEX(账户币种,MATCH($B666,账户名,0)),""))</f>
        <v>CNY</v>
      </c>
      <c r="E666" s="117" t="s">
        <v>95</v>
      </c>
      <c r="F666" s="116" t="str">
        <f>IF($E666="","",IFERROR(INDEX(类别属性,MATCH($E666,类别表,0)),""))</f>
        <v>支出</v>
      </c>
      <c r="G666" s="118" t="s">
        <v>665</v>
      </c>
      <c r="H666" s="119"/>
      <c r="I666" s="119">
        <v>6000</v>
      </c>
      <c r="J666" s="120"/>
      <c r="K666" s="121">
        <f>IF(OR($A666="",$B666=""),"",IF($J666&lt;&gt;"",$J666,IF($D666=本位币,1,IFERROR(LOOKUP(2,1/((汇率月份&lt;=$A666)*(INDEX(记账汇率区,0,MATCH($D666,汇率币种头,0))&lt;&gt;"")),INDEX(记账汇率区,0,MATCH($D666,汇率币种头,0))),""))))</f>
        <v>1668.54</v>
      </c>
      <c r="L666" s="122">
        <f t="shared" si="20"/>
        <v>-6000</v>
      </c>
      <c r="M666" s="123">
        <f t="shared" si="21"/>
        <v>-10011240</v>
      </c>
      <c r="N666" s="122">
        <f>IF($B666="","",ROUND(SUMIF(账户名,$B666,账户期初)+SUMIFS($L$6:L666,$B$6:B666,$B666),2))</f>
        <v>335870</v>
      </c>
      <c r="O666" s="123">
        <f>IF($B666="","",IFERROR(ROUND(INDEX(账户期初本位,MATCH($B666,账户名,0))+SUMIFS($M$6:M666,$B$6:B666,$B666),2),""))</f>
        <v>509546870.36</v>
      </c>
      <c r="P666" s="117" t="s">
        <v>97</v>
      </c>
      <c r="Q666" s="115" t="s">
        <v>232</v>
      </c>
      <c r="R666" s="115"/>
      <c r="S666" s="124" t="str">
        <f>IF($B666="","",IF(ISNA(MATCH($B666,账户名,0)),"※这个账户不在【参数设置】的账户档案里",IF($A666="","※没填日期，这一笔不会进任何月份的报表",IF(OR($A666&lt;起始月份,$A666&gt;EOMONTH(起始月份,15)),"△不在本账期（"&amp;TEXT(起始月份,"yyyy-mm")&amp;" ~ "&amp;TEXT(EOMONTH(起始月份,15),"yyyy-mm")&amp;"）内，报表里看不到",IF(AND($H666&lt;&gt;"",$I666&lt;&gt;""),"※收入和支出不能同时填",IF(AND(N($H666)=0,N($I666)=0),IF(ISNUMBER(SEARCH("【待补】",$R666&amp;"")),"△源数据不全（源表缺金额），请补充","※收入和支出都没填"),IF($E666="","※没填收支类别，分类报表会漏掉这一笔",IF(ISNA(MATCH($E666,类别表,0)),"※收支类别不在【参数设置】的清单里",IF($K666="","△"&amp;$D666&amp;" 还没填汇率，去【月度汇率】补上就自动算了",IF(ISNUMBER(SEARCH("【待补】",$R666&amp;"")),"△源数据不全（源表缺摘要或用途），请补充",IF(AND($F666="内部转账",$Q666=""),"△内部转账建议在「往来单位」写上对方账户",IF($N666&lt;0,"△这一笔之后该账户余额成负数了，核一下",""))))))))))))</f>
        <v/>
      </c>
    </row>
    <row r="667" ht="16.5" spans="1:19">
      <c r="A667" s="114">
        <v>45965</v>
      </c>
      <c r="B667" s="115" t="s">
        <v>20</v>
      </c>
      <c r="C667" s="116" t="str">
        <f>IF($B667="","",IFERROR(INDEX(账户银行,MATCH($B667,账户名,0)),""))</f>
        <v>现金</v>
      </c>
      <c r="D667" s="116" t="str">
        <f>IF($B667="","",IFERROR(INDEX(账户币种,MATCH($B667,账户名,0)),""))</f>
        <v>CNY</v>
      </c>
      <c r="E667" s="117" t="s">
        <v>95</v>
      </c>
      <c r="F667" s="116" t="str">
        <f>IF($E667="","",IFERROR(INDEX(类别属性,MATCH($E667,类别表,0)),""))</f>
        <v>支出</v>
      </c>
      <c r="G667" s="118" t="s">
        <v>666</v>
      </c>
      <c r="H667" s="119"/>
      <c r="I667" s="119">
        <v>6000</v>
      </c>
      <c r="J667" s="120"/>
      <c r="K667" s="121">
        <f>IF(OR($A667="",$B667=""),"",IF($J667&lt;&gt;"",$J667,IF($D667=本位币,1,IFERROR(LOOKUP(2,1/((汇率月份&lt;=$A667)*(INDEX(记账汇率区,0,MATCH($D667,汇率币种头,0))&lt;&gt;"")),INDEX(记账汇率区,0,MATCH($D667,汇率币种头,0))),""))))</f>
        <v>1668.54</v>
      </c>
      <c r="L667" s="122">
        <f t="shared" si="20"/>
        <v>-6000</v>
      </c>
      <c r="M667" s="123">
        <f t="shared" si="21"/>
        <v>-10011240</v>
      </c>
      <c r="N667" s="122">
        <f>IF($B667="","",ROUND(SUMIF(账户名,$B667,账户期初)+SUMIFS($L$6:L667,$B$6:B667,$B667),2))</f>
        <v>329870</v>
      </c>
      <c r="O667" s="123">
        <f>IF($B667="","",IFERROR(ROUND(INDEX(账户期初本位,MATCH($B667,账户名,0))+SUMIFS($M$6:M667,$B$6:B667,$B667),2),""))</f>
        <v>499535630.36</v>
      </c>
      <c r="P667" s="117" t="s">
        <v>97</v>
      </c>
      <c r="Q667" s="115" t="s">
        <v>232</v>
      </c>
      <c r="R667" s="115"/>
      <c r="S667" s="124" t="str">
        <f>IF($B667="","",IF(ISNA(MATCH($B667,账户名,0)),"※这个账户不在【参数设置】的账户档案里",IF($A667="","※没填日期，这一笔不会进任何月份的报表",IF(OR($A667&lt;起始月份,$A667&gt;EOMONTH(起始月份,15)),"△不在本账期（"&amp;TEXT(起始月份,"yyyy-mm")&amp;" ~ "&amp;TEXT(EOMONTH(起始月份,15),"yyyy-mm")&amp;"）内，报表里看不到",IF(AND($H667&lt;&gt;"",$I667&lt;&gt;""),"※收入和支出不能同时填",IF(AND(N($H667)=0,N($I667)=0),IF(ISNUMBER(SEARCH("【待补】",$R667&amp;"")),"△源数据不全（源表缺金额），请补充","※收入和支出都没填"),IF($E667="","※没填收支类别，分类报表会漏掉这一笔",IF(ISNA(MATCH($E667,类别表,0)),"※收支类别不在【参数设置】的清单里",IF($K667="","△"&amp;$D667&amp;" 还没填汇率，去【月度汇率】补上就自动算了",IF(ISNUMBER(SEARCH("【待补】",$R667&amp;"")),"△源数据不全（源表缺摘要或用途），请补充",IF(AND($F667="内部转账",$Q667=""),"△内部转账建议在「往来单位」写上对方账户",IF($N667&lt;0,"△这一笔之后该账户余额成负数了，核一下",""))))))))))))</f>
        <v/>
      </c>
    </row>
    <row r="668" ht="33" spans="1:19">
      <c r="A668" s="114">
        <v>45965</v>
      </c>
      <c r="B668" s="115" t="s">
        <v>34</v>
      </c>
      <c r="C668" s="116" t="str">
        <f>IF($B668="","",IFERROR(INDEX(账户银行,MATCH($B668,账户名,0)),""))</f>
        <v>现金</v>
      </c>
      <c r="D668" s="116" t="str">
        <f>IF($B668="","",IFERROR(INDEX(账户币种,MATCH($B668,账户名,0)),""))</f>
        <v>UZS</v>
      </c>
      <c r="E668" s="117" t="s">
        <v>57</v>
      </c>
      <c r="F668" s="116" t="str">
        <f>IF($E668="","",IFERROR(INDEX(类别属性,MATCH($E668,类别表,0)),""))</f>
        <v>支出</v>
      </c>
      <c r="G668" s="118" t="s">
        <v>667</v>
      </c>
      <c r="H668" s="119"/>
      <c r="I668" s="119">
        <v>120000</v>
      </c>
      <c r="J668" s="120"/>
      <c r="K668" s="125">
        <f>IF(OR($A668="",$B668=""),"",IF($J668&lt;&gt;"",$J668,IF($D668=本位币,1,IFERROR(LOOKUP(2,1/((汇率月份&lt;=$A668)*(INDEX(记账汇率区,0,MATCH($D668,汇率币种头,0))&lt;&gt;"")),INDEX(记账汇率区,0,MATCH($D668,汇率币种头,0))),""))))</f>
        <v>1</v>
      </c>
      <c r="L668" s="123">
        <f t="shared" si="20"/>
        <v>-120000</v>
      </c>
      <c r="M668" s="123">
        <f t="shared" si="21"/>
        <v>-120000</v>
      </c>
      <c r="N668" s="123">
        <f>IF($B668="","",ROUND(SUMIF(账户名,$B668,账户期初)+SUMIFS($L$6:L668,$B$6:B668,$B668),2))</f>
        <v>-708815179.33</v>
      </c>
      <c r="O668" s="123">
        <f>IF($B668="","",IFERROR(ROUND(INDEX(账户期初本位,MATCH($B668,账户名,0))+SUMIFS($M$6:M668,$B$6:B668,$B668),2),""))</f>
        <v>-708815179.33</v>
      </c>
      <c r="P668" s="117" t="s">
        <v>59</v>
      </c>
      <c r="Q668" s="115" t="s">
        <v>668</v>
      </c>
      <c r="R668" s="115"/>
      <c r="S668" s="124" t="str">
        <f>IF($B668="","",IF(ISNA(MATCH($B668,账户名,0)),"※这个账户不在【参数设置】的账户档案里",IF($A668="","※没填日期，这一笔不会进任何月份的报表",IF(OR($A668&lt;起始月份,$A668&gt;EOMONTH(起始月份,15)),"△不在本账期（"&amp;TEXT(起始月份,"yyyy-mm")&amp;" ~ "&amp;TEXT(EOMONTH(起始月份,15),"yyyy-mm")&amp;"）内，报表里看不到",IF(AND($H668&lt;&gt;"",$I668&lt;&gt;""),"※收入和支出不能同时填",IF(AND(N($H668)=0,N($I668)=0),IF(ISNUMBER(SEARCH("【待补】",$R668&amp;"")),"△源数据不全（源表缺金额），请补充","※收入和支出都没填"),IF($E668="","※没填收支类别，分类报表会漏掉这一笔",IF(ISNA(MATCH($E668,类别表,0)),"※收支类别不在【参数设置】的清单里",IF($K668="","△"&amp;$D668&amp;" 还没填汇率，去【月度汇率】补上就自动算了",IF(ISNUMBER(SEARCH("【待补】",$R668&amp;"")),"△源数据不全（源表缺摘要或用途），请补充",IF(AND($F668="内部转账",$Q668=""),"△内部转账建议在「往来单位」写上对方账户",IF($N668&lt;0,"△这一笔之后该账户余额成负数了，核一下",""))))))))))))</f>
        <v>△这一笔之后该账户余额成负数了，核一下</v>
      </c>
    </row>
    <row r="669" ht="33" spans="1:19">
      <c r="A669" s="114">
        <v>45965</v>
      </c>
      <c r="B669" s="115" t="s">
        <v>34</v>
      </c>
      <c r="C669" s="116" t="str">
        <f>IF($B669="","",IFERROR(INDEX(账户银行,MATCH($B669,账户名,0)),""))</f>
        <v>现金</v>
      </c>
      <c r="D669" s="116" t="str">
        <f>IF($B669="","",IFERROR(INDEX(账户币种,MATCH($B669,账户名,0)),""))</f>
        <v>UZS</v>
      </c>
      <c r="E669" s="117" t="s">
        <v>54</v>
      </c>
      <c r="F669" s="116" t="str">
        <f>IF($E669="","",IFERROR(INDEX(类别属性,MATCH($E669,类别表,0)),""))</f>
        <v>支出</v>
      </c>
      <c r="G669" s="118" t="s">
        <v>669</v>
      </c>
      <c r="H669" s="119"/>
      <c r="I669" s="119">
        <v>2550000</v>
      </c>
      <c r="J669" s="120"/>
      <c r="K669" s="125">
        <f>IF(OR($A669="",$B669=""),"",IF($J669&lt;&gt;"",$J669,IF($D669=本位币,1,IFERROR(LOOKUP(2,1/((汇率月份&lt;=$A669)*(INDEX(记账汇率区,0,MATCH($D669,汇率币种头,0))&lt;&gt;"")),INDEX(记账汇率区,0,MATCH($D669,汇率币种头,0))),""))))</f>
        <v>1</v>
      </c>
      <c r="L669" s="123">
        <f t="shared" si="20"/>
        <v>-2550000</v>
      </c>
      <c r="M669" s="123">
        <f t="shared" si="21"/>
        <v>-2550000</v>
      </c>
      <c r="N669" s="123">
        <f>IF($B669="","",ROUND(SUMIF(账户名,$B669,账户期初)+SUMIFS($L$6:L669,$B$6:B669,$B669),2))</f>
        <v>-711365179.33</v>
      </c>
      <c r="O669" s="123">
        <f>IF($B669="","",IFERROR(ROUND(INDEX(账户期初本位,MATCH($B669,账户名,0))+SUMIFS($M$6:M669,$B$6:B669,$B669),2),""))</f>
        <v>-711365179.33</v>
      </c>
      <c r="P669" s="117" t="s">
        <v>48</v>
      </c>
      <c r="Q669" s="115"/>
      <c r="R669" s="115"/>
      <c r="S669" s="124" t="str">
        <f>IF($B669="","",IF(ISNA(MATCH($B669,账户名,0)),"※这个账户不在【参数设置】的账户档案里",IF($A669="","※没填日期，这一笔不会进任何月份的报表",IF(OR($A669&lt;起始月份,$A669&gt;EOMONTH(起始月份,15)),"△不在本账期（"&amp;TEXT(起始月份,"yyyy-mm")&amp;" ~ "&amp;TEXT(EOMONTH(起始月份,15),"yyyy-mm")&amp;"）内，报表里看不到",IF(AND($H669&lt;&gt;"",$I669&lt;&gt;""),"※收入和支出不能同时填",IF(AND(N($H669)=0,N($I669)=0),IF(ISNUMBER(SEARCH("【待补】",$R669&amp;"")),"△源数据不全（源表缺金额），请补充","※收入和支出都没填"),IF($E669="","※没填收支类别，分类报表会漏掉这一笔",IF(ISNA(MATCH($E669,类别表,0)),"※收支类别不在【参数设置】的清单里",IF($K669="","△"&amp;$D669&amp;" 还没填汇率，去【月度汇率】补上就自动算了",IF(ISNUMBER(SEARCH("【待补】",$R669&amp;"")),"△源数据不全（源表缺摘要或用途），请补充",IF(AND($F669="内部转账",$Q669=""),"△内部转账建议在「往来单位」写上对方账户",IF($N669&lt;0,"△这一笔之后该账户余额成负数了，核一下",""))))))))))))</f>
        <v>△这一笔之后该账户余额成负数了，核一下</v>
      </c>
    </row>
    <row r="670" ht="16.5" spans="1:19">
      <c r="A670" s="114">
        <v>45965</v>
      </c>
      <c r="B670" s="115" t="s">
        <v>34</v>
      </c>
      <c r="C670" s="116" t="str">
        <f>IF($B670="","",IFERROR(INDEX(账户银行,MATCH($B670,账户名,0)),""))</f>
        <v>现金</v>
      </c>
      <c r="D670" s="116" t="str">
        <f>IF($B670="","",IFERROR(INDEX(账户币种,MATCH($B670,账户名,0)),""))</f>
        <v>UZS</v>
      </c>
      <c r="E670" s="117" t="s">
        <v>54</v>
      </c>
      <c r="F670" s="116" t="str">
        <f>IF($E670="","",IFERROR(INDEX(类别属性,MATCH($E670,类别表,0)),""))</f>
        <v>支出</v>
      </c>
      <c r="G670" s="118" t="s">
        <v>670</v>
      </c>
      <c r="H670" s="119"/>
      <c r="I670" s="119">
        <v>280000</v>
      </c>
      <c r="J670" s="120"/>
      <c r="K670" s="125">
        <f>IF(OR($A670="",$B670=""),"",IF($J670&lt;&gt;"",$J670,IF($D670=本位币,1,IFERROR(LOOKUP(2,1/((汇率月份&lt;=$A670)*(INDEX(记账汇率区,0,MATCH($D670,汇率币种头,0))&lt;&gt;"")),INDEX(记账汇率区,0,MATCH($D670,汇率币种头,0))),""))))</f>
        <v>1</v>
      </c>
      <c r="L670" s="123">
        <f t="shared" si="20"/>
        <v>-280000</v>
      </c>
      <c r="M670" s="123">
        <f t="shared" si="21"/>
        <v>-280000</v>
      </c>
      <c r="N670" s="123">
        <f>IF($B670="","",ROUND(SUMIF(账户名,$B670,账户期初)+SUMIFS($L$6:L670,$B$6:B670,$B670),2))</f>
        <v>-711645179.33</v>
      </c>
      <c r="O670" s="123">
        <f>IF($B670="","",IFERROR(ROUND(INDEX(账户期初本位,MATCH($B670,账户名,0))+SUMIFS($M$6:M670,$B$6:B670,$B670),2),""))</f>
        <v>-711645179.33</v>
      </c>
      <c r="P670" s="117" t="s">
        <v>48</v>
      </c>
      <c r="Q670" s="115" t="s">
        <v>206</v>
      </c>
      <c r="R670" s="115"/>
      <c r="S670" s="124" t="str">
        <f>IF($B670="","",IF(ISNA(MATCH($B670,账户名,0)),"※这个账户不在【参数设置】的账户档案里",IF($A670="","※没填日期，这一笔不会进任何月份的报表",IF(OR($A670&lt;起始月份,$A670&gt;EOMONTH(起始月份,15)),"△不在本账期（"&amp;TEXT(起始月份,"yyyy-mm")&amp;" ~ "&amp;TEXT(EOMONTH(起始月份,15),"yyyy-mm")&amp;"）内，报表里看不到",IF(AND($H670&lt;&gt;"",$I670&lt;&gt;""),"※收入和支出不能同时填",IF(AND(N($H670)=0,N($I670)=0),IF(ISNUMBER(SEARCH("【待补】",$R670&amp;"")),"△源数据不全（源表缺金额），请补充","※收入和支出都没填"),IF($E670="","※没填收支类别，分类报表会漏掉这一笔",IF(ISNA(MATCH($E670,类别表,0)),"※收支类别不在【参数设置】的清单里",IF($K670="","△"&amp;$D670&amp;" 还没填汇率，去【月度汇率】补上就自动算了",IF(ISNUMBER(SEARCH("【待补】",$R670&amp;"")),"△源数据不全（源表缺摘要或用途），请补充",IF(AND($F670="内部转账",$Q670=""),"△内部转账建议在「往来单位」写上对方账户",IF($N670&lt;0,"△这一笔之后该账户余额成负数了，核一下",""))))))))))))</f>
        <v>△这一笔之后该账户余额成负数了，核一下</v>
      </c>
    </row>
    <row r="671" ht="16.5" spans="1:19">
      <c r="A671" s="114">
        <v>45965</v>
      </c>
      <c r="B671" s="115" t="s">
        <v>34</v>
      </c>
      <c r="C671" s="116" t="str">
        <f>IF($B671="","",IFERROR(INDEX(账户银行,MATCH($B671,账户名,0)),""))</f>
        <v>现金</v>
      </c>
      <c r="D671" s="116" t="str">
        <f>IF($B671="","",IFERROR(INDEX(账户币种,MATCH($B671,账户名,0)),""))</f>
        <v>UZS</v>
      </c>
      <c r="E671" s="117" t="s">
        <v>54</v>
      </c>
      <c r="F671" s="116" t="str">
        <f>IF($E671="","",IFERROR(INDEX(类别属性,MATCH($E671,类别表,0)),""))</f>
        <v>支出</v>
      </c>
      <c r="G671" s="118" t="s">
        <v>671</v>
      </c>
      <c r="H671" s="119"/>
      <c r="I671" s="119">
        <v>4368000</v>
      </c>
      <c r="J671" s="120"/>
      <c r="K671" s="125">
        <f>IF(OR($A671="",$B671=""),"",IF($J671&lt;&gt;"",$J671,IF($D671=本位币,1,IFERROR(LOOKUP(2,1/((汇率月份&lt;=$A671)*(INDEX(记账汇率区,0,MATCH($D671,汇率币种头,0))&lt;&gt;"")),INDEX(记账汇率区,0,MATCH($D671,汇率币种头,0))),""))))</f>
        <v>1</v>
      </c>
      <c r="L671" s="123">
        <f t="shared" si="20"/>
        <v>-4368000</v>
      </c>
      <c r="M671" s="123">
        <f t="shared" si="21"/>
        <v>-4368000</v>
      </c>
      <c r="N671" s="123">
        <f>IF($B671="","",ROUND(SUMIF(账户名,$B671,账户期初)+SUMIFS($L$6:L671,$B$6:B671,$B671),2))</f>
        <v>-716013179.33</v>
      </c>
      <c r="O671" s="123">
        <f>IF($B671="","",IFERROR(ROUND(INDEX(账户期初本位,MATCH($B671,账户名,0))+SUMIFS($M$6:M671,$B$6:B671,$B671),2),""))</f>
        <v>-716013179.33</v>
      </c>
      <c r="P671" s="117" t="s">
        <v>48</v>
      </c>
      <c r="Q671" s="115"/>
      <c r="R671" s="115"/>
      <c r="S671" s="124" t="str">
        <f>IF($B671="","",IF(ISNA(MATCH($B671,账户名,0)),"※这个账户不在【参数设置】的账户档案里",IF($A671="","※没填日期，这一笔不会进任何月份的报表",IF(OR($A671&lt;起始月份,$A671&gt;EOMONTH(起始月份,15)),"△不在本账期（"&amp;TEXT(起始月份,"yyyy-mm")&amp;" ~ "&amp;TEXT(EOMONTH(起始月份,15),"yyyy-mm")&amp;"）内，报表里看不到",IF(AND($H671&lt;&gt;"",$I671&lt;&gt;""),"※收入和支出不能同时填",IF(AND(N($H671)=0,N($I671)=0),IF(ISNUMBER(SEARCH("【待补】",$R671&amp;"")),"△源数据不全（源表缺金额），请补充","※收入和支出都没填"),IF($E671="","※没填收支类别，分类报表会漏掉这一笔",IF(ISNA(MATCH($E671,类别表,0)),"※收支类别不在【参数设置】的清单里",IF($K671="","△"&amp;$D671&amp;" 还没填汇率，去【月度汇率】补上就自动算了",IF(ISNUMBER(SEARCH("【待补】",$R671&amp;"")),"△源数据不全（源表缺摘要或用途），请补充",IF(AND($F671="内部转账",$Q671=""),"△内部转账建议在「往来单位」写上对方账户",IF($N671&lt;0,"△这一笔之后该账户余额成负数了，核一下",""))))))))))))</f>
        <v>△这一笔之后该账户余额成负数了，核一下</v>
      </c>
    </row>
    <row r="672" ht="16.5" spans="1:19">
      <c r="A672" s="114">
        <v>45965</v>
      </c>
      <c r="B672" s="115" t="s">
        <v>34</v>
      </c>
      <c r="C672" s="116" t="str">
        <f>IF($B672="","",IFERROR(INDEX(账户银行,MATCH($B672,账户名,0)),""))</f>
        <v>现金</v>
      </c>
      <c r="D672" s="116" t="str">
        <f>IF($B672="","",IFERROR(INDEX(账户币种,MATCH($B672,账户名,0)),""))</f>
        <v>UZS</v>
      </c>
      <c r="E672" s="117" t="s">
        <v>54</v>
      </c>
      <c r="F672" s="116" t="str">
        <f>IF($E672="","",IFERROR(INDEX(类别属性,MATCH($E672,类别表,0)),""))</f>
        <v>支出</v>
      </c>
      <c r="G672" s="118" t="s">
        <v>672</v>
      </c>
      <c r="H672" s="119"/>
      <c r="I672" s="119">
        <v>62000</v>
      </c>
      <c r="J672" s="120"/>
      <c r="K672" s="125">
        <f>IF(OR($A672="",$B672=""),"",IF($J672&lt;&gt;"",$J672,IF($D672=本位币,1,IFERROR(LOOKUP(2,1/((汇率月份&lt;=$A672)*(INDEX(记账汇率区,0,MATCH($D672,汇率币种头,0))&lt;&gt;"")),INDEX(记账汇率区,0,MATCH($D672,汇率币种头,0))),""))))</f>
        <v>1</v>
      </c>
      <c r="L672" s="123">
        <f t="shared" si="20"/>
        <v>-62000</v>
      </c>
      <c r="M672" s="123">
        <f t="shared" si="21"/>
        <v>-62000</v>
      </c>
      <c r="N672" s="123">
        <f>IF($B672="","",ROUND(SUMIF(账户名,$B672,账户期初)+SUMIFS($L$6:L672,$B$6:B672,$B672),2))</f>
        <v>-716075179.33</v>
      </c>
      <c r="O672" s="123">
        <f>IF($B672="","",IFERROR(ROUND(INDEX(账户期初本位,MATCH($B672,账户名,0))+SUMIFS($M$6:M672,$B$6:B672,$B672),2),""))</f>
        <v>-716075179.33</v>
      </c>
      <c r="P672" s="117" t="s">
        <v>48</v>
      </c>
      <c r="Q672" s="115"/>
      <c r="R672" s="115"/>
      <c r="S672" s="124" t="str">
        <f>IF($B672="","",IF(ISNA(MATCH($B672,账户名,0)),"※这个账户不在【参数设置】的账户档案里",IF($A672="","※没填日期，这一笔不会进任何月份的报表",IF(OR($A672&lt;起始月份,$A672&gt;EOMONTH(起始月份,15)),"△不在本账期（"&amp;TEXT(起始月份,"yyyy-mm")&amp;" ~ "&amp;TEXT(EOMONTH(起始月份,15),"yyyy-mm")&amp;"）内，报表里看不到",IF(AND($H672&lt;&gt;"",$I672&lt;&gt;""),"※收入和支出不能同时填",IF(AND(N($H672)=0,N($I672)=0),IF(ISNUMBER(SEARCH("【待补】",$R672&amp;"")),"△源数据不全（源表缺金额），请补充","※收入和支出都没填"),IF($E672="","※没填收支类别，分类报表会漏掉这一笔",IF(ISNA(MATCH($E672,类别表,0)),"※收支类别不在【参数设置】的清单里",IF($K672="","△"&amp;$D672&amp;" 还没填汇率，去【月度汇率】补上就自动算了",IF(ISNUMBER(SEARCH("【待补】",$R672&amp;"")),"△源数据不全（源表缺摘要或用途），请补充",IF(AND($F672="内部转账",$Q672=""),"△内部转账建议在「往来单位」写上对方账户",IF($N672&lt;0,"△这一笔之后该账户余额成负数了，核一下",""))))))))))))</f>
        <v>△这一笔之后该账户余额成负数了，核一下</v>
      </c>
    </row>
    <row r="673" ht="16.5" spans="1:19">
      <c r="A673" s="114">
        <v>45965</v>
      </c>
      <c r="B673" s="115" t="s">
        <v>34</v>
      </c>
      <c r="C673" s="116" t="str">
        <f>IF($B673="","",IFERROR(INDEX(账户银行,MATCH($B673,账户名,0)),""))</f>
        <v>现金</v>
      </c>
      <c r="D673" s="116" t="str">
        <f>IF($B673="","",IFERROR(INDEX(账户币种,MATCH($B673,账户名,0)),""))</f>
        <v>UZS</v>
      </c>
      <c r="E673" s="117" t="s">
        <v>38</v>
      </c>
      <c r="F673" s="116" t="str">
        <f>IF($E673="","",IFERROR(INDEX(类别属性,MATCH($E673,类别表,0)),""))</f>
        <v>支出</v>
      </c>
      <c r="G673" s="118" t="s">
        <v>557</v>
      </c>
      <c r="H673" s="119"/>
      <c r="I673" s="119">
        <v>500000</v>
      </c>
      <c r="J673" s="120"/>
      <c r="K673" s="125">
        <f>IF(OR($A673="",$B673=""),"",IF($J673&lt;&gt;"",$J673,IF($D673=本位币,1,IFERROR(LOOKUP(2,1/((汇率月份&lt;=$A673)*(INDEX(记账汇率区,0,MATCH($D673,汇率币种头,0))&lt;&gt;"")),INDEX(记账汇率区,0,MATCH($D673,汇率币种头,0))),""))))</f>
        <v>1</v>
      </c>
      <c r="L673" s="123">
        <f t="shared" si="20"/>
        <v>-500000</v>
      </c>
      <c r="M673" s="123">
        <f t="shared" si="21"/>
        <v>-500000</v>
      </c>
      <c r="N673" s="123">
        <f>IF($B673="","",ROUND(SUMIF(账户名,$B673,账户期初)+SUMIFS($L$6:L673,$B$6:B673,$B673),2))</f>
        <v>-716575179.33</v>
      </c>
      <c r="O673" s="123">
        <f>IF($B673="","",IFERROR(ROUND(INDEX(账户期初本位,MATCH($B673,账户名,0))+SUMIFS($M$6:M673,$B$6:B673,$B673),2),""))</f>
        <v>-716575179.33</v>
      </c>
      <c r="P673" s="117" t="s">
        <v>26</v>
      </c>
      <c r="Q673" s="115"/>
      <c r="R673" s="115"/>
      <c r="S673" s="124" t="str">
        <f>IF($B673="","",IF(ISNA(MATCH($B673,账户名,0)),"※这个账户不在【参数设置】的账户档案里",IF($A673="","※没填日期，这一笔不会进任何月份的报表",IF(OR($A673&lt;起始月份,$A673&gt;EOMONTH(起始月份,15)),"△不在本账期（"&amp;TEXT(起始月份,"yyyy-mm")&amp;" ~ "&amp;TEXT(EOMONTH(起始月份,15),"yyyy-mm")&amp;"）内，报表里看不到",IF(AND($H673&lt;&gt;"",$I673&lt;&gt;""),"※收入和支出不能同时填",IF(AND(N($H673)=0,N($I673)=0),IF(ISNUMBER(SEARCH("【待补】",$R673&amp;"")),"△源数据不全（源表缺金额），请补充","※收入和支出都没填"),IF($E673="","※没填收支类别，分类报表会漏掉这一笔",IF(ISNA(MATCH($E673,类别表,0)),"※收支类别不在【参数设置】的清单里",IF($K673="","△"&amp;$D673&amp;" 还没填汇率，去【月度汇率】补上就自动算了",IF(ISNUMBER(SEARCH("【待补】",$R673&amp;"")),"△源数据不全（源表缺摘要或用途），请补充",IF(AND($F673="内部转账",$Q673=""),"△内部转账建议在「往来单位」写上对方账户",IF($N673&lt;0,"△这一笔之后该账户余额成负数了，核一下",""))))))))))))</f>
        <v>△这一笔之后该账户余额成负数了，核一下</v>
      </c>
    </row>
    <row r="674" ht="16.5" spans="1:19">
      <c r="A674" s="114">
        <v>45965</v>
      </c>
      <c r="B674" s="115" t="s">
        <v>34</v>
      </c>
      <c r="C674" s="116" t="str">
        <f>IF($B674="","",IFERROR(INDEX(账户银行,MATCH($B674,账户名,0)),""))</f>
        <v>现金</v>
      </c>
      <c r="D674" s="116" t="str">
        <f>IF($B674="","",IFERROR(INDEX(账户币种,MATCH($B674,账户名,0)),""))</f>
        <v>UZS</v>
      </c>
      <c r="E674" s="117" t="s">
        <v>114</v>
      </c>
      <c r="F674" s="116" t="str">
        <f>IF($E674="","",IFERROR(INDEX(类别属性,MATCH($E674,类别表,0)),""))</f>
        <v>支出</v>
      </c>
      <c r="G674" s="118" t="s">
        <v>673</v>
      </c>
      <c r="H674" s="119"/>
      <c r="I674" s="119">
        <v>1000000</v>
      </c>
      <c r="J674" s="120"/>
      <c r="K674" s="125">
        <f>IF(OR($A674="",$B674=""),"",IF($J674&lt;&gt;"",$J674,IF($D674=本位币,1,IFERROR(LOOKUP(2,1/((汇率月份&lt;=$A674)*(INDEX(记账汇率区,0,MATCH($D674,汇率币种头,0))&lt;&gt;"")),INDEX(记账汇率区,0,MATCH($D674,汇率币种头,0))),""))))</f>
        <v>1</v>
      </c>
      <c r="L674" s="123">
        <f t="shared" si="20"/>
        <v>-1000000</v>
      </c>
      <c r="M674" s="123">
        <f t="shared" si="21"/>
        <v>-1000000</v>
      </c>
      <c r="N674" s="123">
        <f>IF($B674="","",ROUND(SUMIF(账户名,$B674,账户期初)+SUMIFS($L$6:L674,$B$6:B674,$B674),2))</f>
        <v>-717575179.33</v>
      </c>
      <c r="O674" s="123">
        <f>IF($B674="","",IFERROR(ROUND(INDEX(账户期初本位,MATCH($B674,账户名,0))+SUMIFS($M$6:M674,$B$6:B674,$B674),2),""))</f>
        <v>-717575179.33</v>
      </c>
      <c r="P674" s="117" t="s">
        <v>76</v>
      </c>
      <c r="Q674" s="115" t="s">
        <v>206</v>
      </c>
      <c r="R674" s="115"/>
      <c r="S674" s="124" t="str">
        <f>IF($B674="","",IF(ISNA(MATCH($B674,账户名,0)),"※这个账户不在【参数设置】的账户档案里",IF($A674="","※没填日期，这一笔不会进任何月份的报表",IF(OR($A674&lt;起始月份,$A674&gt;EOMONTH(起始月份,15)),"△不在本账期（"&amp;TEXT(起始月份,"yyyy-mm")&amp;" ~ "&amp;TEXT(EOMONTH(起始月份,15),"yyyy-mm")&amp;"）内，报表里看不到",IF(AND($H674&lt;&gt;"",$I674&lt;&gt;""),"※收入和支出不能同时填",IF(AND(N($H674)=0,N($I674)=0),IF(ISNUMBER(SEARCH("【待补】",$R674&amp;"")),"△源数据不全（源表缺金额），请补充","※收入和支出都没填"),IF($E674="","※没填收支类别，分类报表会漏掉这一笔",IF(ISNA(MATCH($E674,类别表,0)),"※收支类别不在【参数设置】的清单里",IF($K674="","△"&amp;$D674&amp;" 还没填汇率，去【月度汇率】补上就自动算了",IF(ISNUMBER(SEARCH("【待补】",$R674&amp;"")),"△源数据不全（源表缺摘要或用途），请补充",IF(AND($F674="内部转账",$Q674=""),"△内部转账建议在「往来单位」写上对方账户",IF($N674&lt;0,"△这一笔之后该账户余额成负数了，核一下",""))))))))))))</f>
        <v>△这一笔之后该账户余额成负数了，核一下</v>
      </c>
    </row>
    <row r="675" ht="33" spans="1:19">
      <c r="A675" s="114">
        <v>45967</v>
      </c>
      <c r="B675" s="115" t="s">
        <v>34</v>
      </c>
      <c r="C675" s="116" t="str">
        <f>IF($B675="","",IFERROR(INDEX(账户银行,MATCH($B675,账户名,0)),""))</f>
        <v>现金</v>
      </c>
      <c r="D675" s="116" t="str">
        <f>IF($B675="","",IFERROR(INDEX(账户币种,MATCH($B675,账户名,0)),""))</f>
        <v>UZS</v>
      </c>
      <c r="E675" s="117" t="s">
        <v>44</v>
      </c>
      <c r="F675" s="116" t="str">
        <f>IF($E675="","",IFERROR(INDEX(类别属性,MATCH($E675,类别表,0)),""))</f>
        <v>支出</v>
      </c>
      <c r="G675" s="118" t="s">
        <v>674</v>
      </c>
      <c r="H675" s="119"/>
      <c r="I675" s="119">
        <v>90000</v>
      </c>
      <c r="J675" s="120"/>
      <c r="K675" s="125">
        <f>IF(OR($A675="",$B675=""),"",IF($J675&lt;&gt;"",$J675,IF($D675=本位币,1,IFERROR(LOOKUP(2,1/((汇率月份&lt;=$A675)*(INDEX(记账汇率区,0,MATCH($D675,汇率币种头,0))&lt;&gt;"")),INDEX(记账汇率区,0,MATCH($D675,汇率币种头,0))),""))))</f>
        <v>1</v>
      </c>
      <c r="L675" s="123">
        <f t="shared" si="20"/>
        <v>-90000</v>
      </c>
      <c r="M675" s="123">
        <f t="shared" si="21"/>
        <v>-90000</v>
      </c>
      <c r="N675" s="123">
        <f>IF($B675="","",ROUND(SUMIF(账户名,$B675,账户期初)+SUMIFS($L$6:L675,$B$6:B675,$B675),2))</f>
        <v>-717665179.33</v>
      </c>
      <c r="O675" s="123">
        <f>IF($B675="","",IFERROR(ROUND(INDEX(账户期初本位,MATCH($B675,账户名,0))+SUMIFS($M$6:M675,$B$6:B675,$B675),2),""))</f>
        <v>-717665179.33</v>
      </c>
      <c r="P675" s="117" t="s">
        <v>26</v>
      </c>
      <c r="Q675" s="115"/>
      <c r="R675" s="115"/>
      <c r="S675" s="124" t="str">
        <f>IF($B675="","",IF(ISNA(MATCH($B675,账户名,0)),"※这个账户不在【参数设置】的账户档案里",IF($A675="","※没填日期，这一笔不会进任何月份的报表",IF(OR($A675&lt;起始月份,$A675&gt;EOMONTH(起始月份,15)),"△不在本账期（"&amp;TEXT(起始月份,"yyyy-mm")&amp;" ~ "&amp;TEXT(EOMONTH(起始月份,15),"yyyy-mm")&amp;"）内，报表里看不到",IF(AND($H675&lt;&gt;"",$I675&lt;&gt;""),"※收入和支出不能同时填",IF(AND(N($H675)=0,N($I675)=0),IF(ISNUMBER(SEARCH("【待补】",$R675&amp;"")),"△源数据不全（源表缺金额），请补充","※收入和支出都没填"),IF($E675="","※没填收支类别，分类报表会漏掉这一笔",IF(ISNA(MATCH($E675,类别表,0)),"※收支类别不在【参数设置】的清单里",IF($K675="","△"&amp;$D675&amp;" 还没填汇率，去【月度汇率】补上就自动算了",IF(ISNUMBER(SEARCH("【待补】",$R675&amp;"")),"△源数据不全（源表缺摘要或用途），请补充",IF(AND($F675="内部转账",$Q675=""),"△内部转账建议在「往来单位」写上对方账户",IF($N675&lt;0,"△这一笔之后该账户余额成负数了，核一下",""))))))))))))</f>
        <v>△这一笔之后该账户余额成负数了，核一下</v>
      </c>
    </row>
    <row r="676" ht="16.5" spans="1:19">
      <c r="A676" s="114">
        <v>45967</v>
      </c>
      <c r="B676" s="115" t="s">
        <v>34</v>
      </c>
      <c r="C676" s="116" t="str">
        <f>IF($B676="","",IFERROR(INDEX(账户银行,MATCH($B676,账户名,0)),""))</f>
        <v>现金</v>
      </c>
      <c r="D676" s="116" t="str">
        <f>IF($B676="","",IFERROR(INDEX(账户币种,MATCH($B676,账户名,0)),""))</f>
        <v>UZS</v>
      </c>
      <c r="E676" s="117" t="s">
        <v>38</v>
      </c>
      <c r="F676" s="116" t="str">
        <f>IF($E676="","",IFERROR(INDEX(类别属性,MATCH($E676,类别表,0)),""))</f>
        <v>支出</v>
      </c>
      <c r="G676" s="118" t="s">
        <v>675</v>
      </c>
      <c r="H676" s="119"/>
      <c r="I676" s="119">
        <v>750000</v>
      </c>
      <c r="J676" s="120"/>
      <c r="K676" s="125">
        <f>IF(OR($A676="",$B676=""),"",IF($J676&lt;&gt;"",$J676,IF($D676=本位币,1,IFERROR(LOOKUP(2,1/((汇率月份&lt;=$A676)*(INDEX(记账汇率区,0,MATCH($D676,汇率币种头,0))&lt;&gt;"")),INDEX(记账汇率区,0,MATCH($D676,汇率币种头,0))),""))))</f>
        <v>1</v>
      </c>
      <c r="L676" s="123">
        <f t="shared" si="20"/>
        <v>-750000</v>
      </c>
      <c r="M676" s="123">
        <f t="shared" si="21"/>
        <v>-750000</v>
      </c>
      <c r="N676" s="123">
        <f>IF($B676="","",ROUND(SUMIF(账户名,$B676,账户期初)+SUMIFS($L$6:L676,$B$6:B676,$B676),2))</f>
        <v>-718415179.33</v>
      </c>
      <c r="O676" s="123">
        <f>IF($B676="","",IFERROR(ROUND(INDEX(账户期初本位,MATCH($B676,账户名,0))+SUMIFS($M$6:M676,$B$6:B676,$B676),2),""))</f>
        <v>-718415179.33</v>
      </c>
      <c r="P676" s="117" t="s">
        <v>26</v>
      </c>
      <c r="Q676" s="115"/>
      <c r="R676" s="115"/>
      <c r="S676" s="124" t="str">
        <f>IF($B676="","",IF(ISNA(MATCH($B676,账户名,0)),"※这个账户不在【参数设置】的账户档案里",IF($A676="","※没填日期，这一笔不会进任何月份的报表",IF(OR($A676&lt;起始月份,$A676&gt;EOMONTH(起始月份,15)),"△不在本账期（"&amp;TEXT(起始月份,"yyyy-mm")&amp;" ~ "&amp;TEXT(EOMONTH(起始月份,15),"yyyy-mm")&amp;"）内，报表里看不到",IF(AND($H676&lt;&gt;"",$I676&lt;&gt;""),"※收入和支出不能同时填",IF(AND(N($H676)=0,N($I676)=0),IF(ISNUMBER(SEARCH("【待补】",$R676&amp;"")),"△源数据不全（源表缺金额），请补充","※收入和支出都没填"),IF($E676="","※没填收支类别，分类报表会漏掉这一笔",IF(ISNA(MATCH($E676,类别表,0)),"※收支类别不在【参数设置】的清单里",IF($K676="","△"&amp;$D676&amp;" 还没填汇率，去【月度汇率】补上就自动算了",IF(ISNUMBER(SEARCH("【待补】",$R676&amp;"")),"△源数据不全（源表缺摘要或用途），请补充",IF(AND($F676="内部转账",$Q676=""),"△内部转账建议在「往来单位」写上对方账户",IF($N676&lt;0,"△这一笔之后该账户余额成负数了，核一下",""))))))))))))</f>
        <v>△这一笔之后该账户余额成负数了，核一下</v>
      </c>
    </row>
    <row r="677" ht="16.5" spans="1:19">
      <c r="A677" s="114">
        <v>45967</v>
      </c>
      <c r="B677" s="115" t="s">
        <v>34</v>
      </c>
      <c r="C677" s="116" t="str">
        <f>IF($B677="","",IFERROR(INDEX(账户银行,MATCH($B677,账户名,0)),""))</f>
        <v>现金</v>
      </c>
      <c r="D677" s="116" t="str">
        <f>IF($B677="","",IFERROR(INDEX(账户币种,MATCH($B677,账户名,0)),""))</f>
        <v>UZS</v>
      </c>
      <c r="E677" s="117" t="s">
        <v>84</v>
      </c>
      <c r="F677" s="116" t="str">
        <f>IF($E677="","",IFERROR(INDEX(类别属性,MATCH($E677,类别表,0)),""))</f>
        <v>支出</v>
      </c>
      <c r="G677" s="118" t="s">
        <v>676</v>
      </c>
      <c r="H677" s="119"/>
      <c r="I677" s="119">
        <v>293000</v>
      </c>
      <c r="J677" s="120"/>
      <c r="K677" s="125">
        <f>IF(OR($A677="",$B677=""),"",IF($J677&lt;&gt;"",$J677,IF($D677=本位币,1,IFERROR(LOOKUP(2,1/((汇率月份&lt;=$A677)*(INDEX(记账汇率区,0,MATCH($D677,汇率币种头,0))&lt;&gt;"")),INDEX(记账汇率区,0,MATCH($D677,汇率币种头,0))),""))))</f>
        <v>1</v>
      </c>
      <c r="L677" s="123">
        <f t="shared" si="20"/>
        <v>-293000</v>
      </c>
      <c r="M677" s="123">
        <f t="shared" si="21"/>
        <v>-293000</v>
      </c>
      <c r="N677" s="123">
        <f>IF($B677="","",ROUND(SUMIF(账户名,$B677,账户期初)+SUMIFS($L$6:L677,$B$6:B677,$B677),2))</f>
        <v>-718708179.33</v>
      </c>
      <c r="O677" s="123">
        <f>IF($B677="","",IFERROR(ROUND(INDEX(账户期初本位,MATCH($B677,账户名,0))+SUMIFS($M$6:M677,$B$6:B677,$B677),2),""))</f>
        <v>-718708179.33</v>
      </c>
      <c r="P677" s="117" t="s">
        <v>48</v>
      </c>
      <c r="Q677" s="115"/>
      <c r="R677" s="115"/>
      <c r="S677" s="124" t="str">
        <f>IF($B677="","",IF(ISNA(MATCH($B677,账户名,0)),"※这个账户不在【参数设置】的账户档案里",IF($A677="","※没填日期，这一笔不会进任何月份的报表",IF(OR($A677&lt;起始月份,$A677&gt;EOMONTH(起始月份,15)),"△不在本账期（"&amp;TEXT(起始月份,"yyyy-mm")&amp;" ~ "&amp;TEXT(EOMONTH(起始月份,15),"yyyy-mm")&amp;"）内，报表里看不到",IF(AND($H677&lt;&gt;"",$I677&lt;&gt;""),"※收入和支出不能同时填",IF(AND(N($H677)=0,N($I677)=0),IF(ISNUMBER(SEARCH("【待补】",$R677&amp;"")),"△源数据不全（源表缺金额），请补充","※收入和支出都没填"),IF($E677="","※没填收支类别，分类报表会漏掉这一笔",IF(ISNA(MATCH($E677,类别表,0)),"※收支类别不在【参数设置】的清单里",IF($K677="","△"&amp;$D677&amp;" 还没填汇率，去【月度汇率】补上就自动算了",IF(ISNUMBER(SEARCH("【待补】",$R677&amp;"")),"△源数据不全（源表缺摘要或用途），请补充",IF(AND($F677="内部转账",$Q677=""),"△内部转账建议在「往来单位」写上对方账户",IF($N677&lt;0,"△这一笔之后该账户余额成负数了，核一下",""))))))))))))</f>
        <v>△这一笔之后该账户余额成负数了，核一下</v>
      </c>
    </row>
    <row r="678" ht="115.5" spans="1:19">
      <c r="A678" s="114">
        <v>45968</v>
      </c>
      <c r="B678" s="115" t="s">
        <v>72</v>
      </c>
      <c r="C678" s="116" t="str">
        <f>IF($B678="","",IFERROR(INDEX(账户银行,MATCH($B678,账户名,0)),""))</f>
        <v>NBU银行</v>
      </c>
      <c r="D678" s="116" t="str">
        <f>IF($B678="","",IFERROR(INDEX(账户币种,MATCH($B678,账户名,0)),""))</f>
        <v>UZS</v>
      </c>
      <c r="E678" s="117" t="s">
        <v>21</v>
      </c>
      <c r="F678" s="116" t="str">
        <f>IF($E678="","",IFERROR(INDEX(类别属性,MATCH($E678,类别表,0)),""))</f>
        <v>支出</v>
      </c>
      <c r="G678" s="118" t="s">
        <v>677</v>
      </c>
      <c r="H678" s="119"/>
      <c r="I678" s="119">
        <v>13542256</v>
      </c>
      <c r="J678" s="120"/>
      <c r="K678" s="125">
        <f>IF(OR($A678="",$B678=""),"",IF($J678&lt;&gt;"",$J678,IF($D678=本位币,1,IFERROR(LOOKUP(2,1/((汇率月份&lt;=$A678)*(INDEX(记账汇率区,0,MATCH($D678,汇率币种头,0))&lt;&gt;"")),INDEX(记账汇率区,0,MATCH($D678,汇率币种头,0))),""))))</f>
        <v>1</v>
      </c>
      <c r="L678" s="123">
        <f t="shared" si="20"/>
        <v>-13542256</v>
      </c>
      <c r="M678" s="123">
        <f t="shared" si="21"/>
        <v>-13542256</v>
      </c>
      <c r="N678" s="123">
        <f>IF($B678="","",ROUND(SUMIF(账户名,$B678,账户期初)+SUMIFS($L$6:L678,$B$6:B678,$B678),2))</f>
        <v>83560212.91</v>
      </c>
      <c r="O678" s="123">
        <f>IF($B678="","",IFERROR(ROUND(INDEX(账户期初本位,MATCH($B678,账户名,0))+SUMIFS($M$6:M678,$B$6:B678,$B678),2),""))</f>
        <v>83560212.91</v>
      </c>
      <c r="P678" s="117" t="s">
        <v>678</v>
      </c>
      <c r="Q678" s="115"/>
      <c r="R678" s="115"/>
      <c r="S678" s="124" t="str">
        <f>IF($B678="","",IF(ISNA(MATCH($B678,账户名,0)),"※这个账户不在【参数设置】的账户档案里",IF($A678="","※没填日期，这一笔不会进任何月份的报表",IF(OR($A678&lt;起始月份,$A678&gt;EOMONTH(起始月份,15)),"△不在本账期（"&amp;TEXT(起始月份,"yyyy-mm")&amp;" ~ "&amp;TEXT(EOMONTH(起始月份,15),"yyyy-mm")&amp;"）内，报表里看不到",IF(AND($H678&lt;&gt;"",$I678&lt;&gt;""),"※收入和支出不能同时填",IF(AND(N($H678)=0,N($I678)=0),IF(ISNUMBER(SEARCH("【待补】",$R678&amp;"")),"△源数据不全（源表缺金额），请补充","※收入和支出都没填"),IF($E678="","※没填收支类别，分类报表会漏掉这一笔",IF(ISNA(MATCH($E678,类别表,0)),"※收支类别不在【参数设置】的清单里",IF($K678="","△"&amp;$D678&amp;" 还没填汇率，去【月度汇率】补上就自动算了",IF(ISNUMBER(SEARCH("【待补】",$R678&amp;"")),"△源数据不全（源表缺摘要或用途），请补充",IF(AND($F678="内部转账",$Q678=""),"△内部转账建议在「往来单位」写上对方账户",IF($N678&lt;0,"△这一笔之后该账户余额成负数了，核一下",""))))))))))))</f>
        <v/>
      </c>
    </row>
    <row r="679" ht="82.5" spans="1:19">
      <c r="A679" s="114">
        <v>45968</v>
      </c>
      <c r="B679" s="115" t="s">
        <v>72</v>
      </c>
      <c r="C679" s="116" t="str">
        <f>IF($B679="","",IFERROR(INDEX(账户银行,MATCH($B679,账户名,0)),""))</f>
        <v>NBU银行</v>
      </c>
      <c r="D679" s="116" t="str">
        <f>IF($B679="","",IFERROR(INDEX(账户币种,MATCH($B679,账户名,0)),""))</f>
        <v>UZS</v>
      </c>
      <c r="E679" s="117" t="s">
        <v>60</v>
      </c>
      <c r="F679" s="116" t="str">
        <f>IF($E679="","",IFERROR(INDEX(类别属性,MATCH($E679,类别表,0)),""))</f>
        <v>支出</v>
      </c>
      <c r="G679" s="118" t="s">
        <v>679</v>
      </c>
      <c r="H679" s="119"/>
      <c r="I679" s="119">
        <v>67711.28</v>
      </c>
      <c r="J679" s="120"/>
      <c r="K679" s="125">
        <f>IF(OR($A679="",$B679=""),"",IF($J679&lt;&gt;"",$J679,IF($D679=本位币,1,IFERROR(LOOKUP(2,1/((汇率月份&lt;=$A679)*(INDEX(记账汇率区,0,MATCH($D679,汇率币种头,0))&lt;&gt;"")),INDEX(记账汇率区,0,MATCH($D679,汇率币种头,0))),""))))</f>
        <v>1</v>
      </c>
      <c r="L679" s="123">
        <f t="shared" si="20"/>
        <v>-67711.28</v>
      </c>
      <c r="M679" s="123">
        <f t="shared" si="21"/>
        <v>-67711.28</v>
      </c>
      <c r="N679" s="123">
        <f>IF($B679="","",ROUND(SUMIF(账户名,$B679,账户期初)+SUMIFS($L$6:L679,$B$6:B679,$B679),2))</f>
        <v>83492501.63</v>
      </c>
      <c r="O679" s="123">
        <f>IF($B679="","",IFERROR(ROUND(INDEX(账户期初本位,MATCH($B679,账户名,0))+SUMIFS($M$6:M679,$B$6:B679,$B679),2),""))</f>
        <v>83492501.63</v>
      </c>
      <c r="P679" s="117" t="s">
        <v>43</v>
      </c>
      <c r="Q679" s="115"/>
      <c r="R679" s="115"/>
      <c r="S679" s="124" t="str">
        <f>IF($B679="","",IF(ISNA(MATCH($B679,账户名,0)),"※这个账户不在【参数设置】的账户档案里",IF($A679="","※没填日期，这一笔不会进任何月份的报表",IF(OR($A679&lt;起始月份,$A679&gt;EOMONTH(起始月份,15)),"△不在本账期（"&amp;TEXT(起始月份,"yyyy-mm")&amp;" ~ "&amp;TEXT(EOMONTH(起始月份,15),"yyyy-mm")&amp;"）内，报表里看不到",IF(AND($H679&lt;&gt;"",$I679&lt;&gt;""),"※收入和支出不能同时填",IF(AND(N($H679)=0,N($I679)=0),IF(ISNUMBER(SEARCH("【待补】",$R679&amp;"")),"△源数据不全（源表缺金额），请补充","※收入和支出都没填"),IF($E679="","※没填收支类别，分类报表会漏掉这一笔",IF(ISNA(MATCH($E679,类别表,0)),"※收支类别不在【参数设置】的清单里",IF($K679="","△"&amp;$D679&amp;" 还没填汇率，去【月度汇率】补上就自动算了",IF(ISNUMBER(SEARCH("【待补】",$R679&amp;"")),"△源数据不全（源表缺摘要或用途），请补充",IF(AND($F679="内部转账",$Q679=""),"△内部转账建议在「往来单位」写上对方账户",IF($N679&lt;0,"△这一笔之后该账户余额成负数了，核一下",""))))))))))))</f>
        <v/>
      </c>
    </row>
    <row r="680" ht="82.5" spans="1:19">
      <c r="A680" s="114">
        <v>45968</v>
      </c>
      <c r="B680" s="115" t="s">
        <v>72</v>
      </c>
      <c r="C680" s="116" t="str">
        <f>IF($B680="","",IFERROR(INDEX(账户银行,MATCH($B680,账户名,0)),""))</f>
        <v>NBU银行</v>
      </c>
      <c r="D680" s="116" t="str">
        <f>IF($B680="","",IFERROR(INDEX(账户币种,MATCH($B680,账户名,0)),""))</f>
        <v>UZS</v>
      </c>
      <c r="E680" s="117" t="s">
        <v>60</v>
      </c>
      <c r="F680" s="116" t="str">
        <f>IF($E680="","",IFERROR(INDEX(类别属性,MATCH($E680,类别表,0)),""))</f>
        <v>支出</v>
      </c>
      <c r="G680" s="118" t="s">
        <v>680</v>
      </c>
      <c r="H680" s="119"/>
      <c r="I680" s="119">
        <v>300</v>
      </c>
      <c r="J680" s="120"/>
      <c r="K680" s="125">
        <f>IF(OR($A680="",$B680=""),"",IF($J680&lt;&gt;"",$J680,IF($D680=本位币,1,IFERROR(LOOKUP(2,1/((汇率月份&lt;=$A680)*(INDEX(记账汇率区,0,MATCH($D680,汇率币种头,0))&lt;&gt;"")),INDEX(记账汇率区,0,MATCH($D680,汇率币种头,0))),""))))</f>
        <v>1</v>
      </c>
      <c r="L680" s="123">
        <f t="shared" si="20"/>
        <v>-300</v>
      </c>
      <c r="M680" s="123">
        <f t="shared" si="21"/>
        <v>-300</v>
      </c>
      <c r="N680" s="123">
        <f>IF($B680="","",ROUND(SUMIF(账户名,$B680,账户期初)+SUMIFS($L$6:L680,$B$6:B680,$B680),2))</f>
        <v>83492201.63</v>
      </c>
      <c r="O680" s="123">
        <f>IF($B680="","",IFERROR(ROUND(INDEX(账户期初本位,MATCH($B680,账户名,0))+SUMIFS($M$6:M680,$B$6:B680,$B680),2),""))</f>
        <v>83492201.63</v>
      </c>
      <c r="P680" s="117" t="s">
        <v>43</v>
      </c>
      <c r="Q680" s="115"/>
      <c r="R680" s="115"/>
      <c r="S680" s="124" t="str">
        <f>IF($B680="","",IF(ISNA(MATCH($B680,账户名,0)),"※这个账户不在【参数设置】的账户档案里",IF($A680="","※没填日期，这一笔不会进任何月份的报表",IF(OR($A680&lt;起始月份,$A680&gt;EOMONTH(起始月份,15)),"△不在本账期（"&amp;TEXT(起始月份,"yyyy-mm")&amp;" ~ "&amp;TEXT(EOMONTH(起始月份,15),"yyyy-mm")&amp;"）内，报表里看不到",IF(AND($H680&lt;&gt;"",$I680&lt;&gt;""),"※收入和支出不能同时填",IF(AND(N($H680)=0,N($I680)=0),IF(ISNUMBER(SEARCH("【待补】",$R680&amp;"")),"△源数据不全（源表缺金额），请补充","※收入和支出都没填"),IF($E680="","※没填收支类别，分类报表会漏掉这一笔",IF(ISNA(MATCH($E680,类别表,0)),"※收支类别不在【参数设置】的清单里",IF($K680="","△"&amp;$D680&amp;" 还没填汇率，去【月度汇率】补上就自动算了",IF(ISNUMBER(SEARCH("【待补】",$R680&amp;"")),"△源数据不全（源表缺摘要或用途），请补充",IF(AND($F680="内部转账",$Q680=""),"△内部转账建议在「往来单位」写上对方账户",IF($N680&lt;0,"△这一笔之后该账户余额成负数了，核一下",""))))))))))))</f>
        <v/>
      </c>
    </row>
    <row r="681" ht="16.5" spans="1:19">
      <c r="A681" s="114">
        <v>45968</v>
      </c>
      <c r="B681" s="115" t="s">
        <v>34</v>
      </c>
      <c r="C681" s="116" t="str">
        <f>IF($B681="","",IFERROR(INDEX(账户银行,MATCH($B681,账户名,0)),""))</f>
        <v>现金</v>
      </c>
      <c r="D681" s="116" t="str">
        <f>IF($B681="","",IFERROR(INDEX(账户币种,MATCH($B681,账户名,0)),""))</f>
        <v>UZS</v>
      </c>
      <c r="E681" s="117" t="s">
        <v>188</v>
      </c>
      <c r="F681" s="116" t="str">
        <f>IF($E681="","",IFERROR(INDEX(类别属性,MATCH($E681,类别表,0)),""))</f>
        <v>支出</v>
      </c>
      <c r="G681" s="118"/>
      <c r="H681" s="119"/>
      <c r="I681" s="119"/>
      <c r="J681" s="120"/>
      <c r="K681" s="125">
        <f>IF(OR($A681="",$B681=""),"",IF($J681&lt;&gt;"",$J681,IF($D681=本位币,1,IFERROR(LOOKUP(2,1/((汇率月份&lt;=$A681)*(INDEX(记账汇率区,0,MATCH($D681,汇率币种头,0))&lt;&gt;"")),INDEX(记账汇率区,0,MATCH($D681,汇率币种头,0))),""))))</f>
        <v>1</v>
      </c>
      <c r="L681" s="123" t="str">
        <f t="shared" si="20"/>
        <v/>
      </c>
      <c r="M681" s="123" t="str">
        <f t="shared" si="21"/>
        <v/>
      </c>
      <c r="N681" s="123">
        <f>IF($B681="","",ROUND(SUMIF(账户名,$B681,账户期初)+SUMIFS($L$6:L681,$B$6:B681,$B681),2))</f>
        <v>-718708179.33</v>
      </c>
      <c r="O681" s="123">
        <f>IF($B681="","",IFERROR(ROUND(INDEX(账户期初本位,MATCH($B681,账户名,0))+SUMIFS($M$6:M681,$B$6:B681,$B681),2),""))</f>
        <v>-718708179.33</v>
      </c>
      <c r="P681" s="117" t="s">
        <v>26</v>
      </c>
      <c r="Q681" s="115"/>
      <c r="R681" s="115" t="s">
        <v>119</v>
      </c>
      <c r="S681" s="124" t="str">
        <f>IF($B681="","",IF(ISNA(MATCH($B681,账户名,0)),"※这个账户不在【参数设置】的账户档案里",IF($A681="","※没填日期，这一笔不会进任何月份的报表",IF(OR($A681&lt;起始月份,$A681&gt;EOMONTH(起始月份,15)),"△不在本账期（"&amp;TEXT(起始月份,"yyyy-mm")&amp;" ~ "&amp;TEXT(EOMONTH(起始月份,15),"yyyy-mm")&amp;"）内，报表里看不到",IF(AND($H681&lt;&gt;"",$I681&lt;&gt;""),"※收入和支出不能同时填",IF(AND(N($H681)=0,N($I681)=0),IF(ISNUMBER(SEARCH("【待补】",$R681&amp;"")),"△源数据不全（源表缺金额），请补充","※收入和支出都没填"),IF($E681="","※没填收支类别，分类报表会漏掉这一笔",IF(ISNA(MATCH($E681,类别表,0)),"※收支类别不在【参数设置】的清单里",IF($K681="","△"&amp;$D681&amp;" 还没填汇率，去【月度汇率】补上就自动算了",IF(ISNUMBER(SEARCH("【待补】",$R681&amp;"")),"△源数据不全（源表缺摘要或用途），请补充",IF(AND($F681="内部转账",$Q681=""),"△内部转账建议在「往来单位」写上对方账户",IF($N681&lt;0,"△这一笔之后该账户余额成负数了，核一下",""))))))))))))</f>
        <v>△源数据不全（源表缺金额），请补充</v>
      </c>
    </row>
    <row r="682" ht="16.5" spans="1:19">
      <c r="A682" s="114">
        <v>45968</v>
      </c>
      <c r="B682" s="115" t="s">
        <v>34</v>
      </c>
      <c r="C682" s="116" t="str">
        <f>IF($B682="","",IFERROR(INDEX(账户银行,MATCH($B682,账户名,0)),""))</f>
        <v>现金</v>
      </c>
      <c r="D682" s="116" t="str">
        <f>IF($B682="","",IFERROR(INDEX(账户币种,MATCH($B682,账户名,0)),""))</f>
        <v>UZS</v>
      </c>
      <c r="E682" s="117" t="s">
        <v>38</v>
      </c>
      <c r="F682" s="116" t="str">
        <f>IF($E682="","",IFERROR(INDEX(类别属性,MATCH($E682,类别表,0)),""))</f>
        <v>支出</v>
      </c>
      <c r="G682" s="118" t="s">
        <v>681</v>
      </c>
      <c r="H682" s="119"/>
      <c r="I682" s="119">
        <v>85000</v>
      </c>
      <c r="J682" s="120"/>
      <c r="K682" s="125">
        <f>IF(OR($A682="",$B682=""),"",IF($J682&lt;&gt;"",$J682,IF($D682=本位币,1,IFERROR(LOOKUP(2,1/((汇率月份&lt;=$A682)*(INDEX(记账汇率区,0,MATCH($D682,汇率币种头,0))&lt;&gt;"")),INDEX(记账汇率区,0,MATCH($D682,汇率币种头,0))),""))))</f>
        <v>1</v>
      </c>
      <c r="L682" s="123">
        <f t="shared" si="20"/>
        <v>-85000</v>
      </c>
      <c r="M682" s="123">
        <f t="shared" si="21"/>
        <v>-85000</v>
      </c>
      <c r="N682" s="123">
        <f>IF($B682="","",ROUND(SUMIF(账户名,$B682,账户期初)+SUMIFS($L$6:L682,$B$6:B682,$B682),2))</f>
        <v>-718793179.33</v>
      </c>
      <c r="O682" s="123">
        <f>IF($B682="","",IFERROR(ROUND(INDEX(账户期初本位,MATCH($B682,账户名,0))+SUMIFS($M$6:M682,$B$6:B682,$B682),2),""))</f>
        <v>-718793179.33</v>
      </c>
      <c r="P682" s="117" t="s">
        <v>26</v>
      </c>
      <c r="Q682" s="115"/>
      <c r="R682" s="115"/>
      <c r="S682" s="124" t="str">
        <f>IF($B682="","",IF(ISNA(MATCH($B682,账户名,0)),"※这个账户不在【参数设置】的账户档案里",IF($A682="","※没填日期，这一笔不会进任何月份的报表",IF(OR($A682&lt;起始月份,$A682&gt;EOMONTH(起始月份,15)),"△不在本账期（"&amp;TEXT(起始月份,"yyyy-mm")&amp;" ~ "&amp;TEXT(EOMONTH(起始月份,15),"yyyy-mm")&amp;"）内，报表里看不到",IF(AND($H682&lt;&gt;"",$I682&lt;&gt;""),"※收入和支出不能同时填",IF(AND(N($H682)=0,N($I682)=0),IF(ISNUMBER(SEARCH("【待补】",$R682&amp;"")),"△源数据不全（源表缺金额），请补充","※收入和支出都没填"),IF($E682="","※没填收支类别，分类报表会漏掉这一笔",IF(ISNA(MATCH($E682,类别表,0)),"※收支类别不在【参数设置】的清单里",IF($K682="","△"&amp;$D682&amp;" 还没填汇率，去【月度汇率】补上就自动算了",IF(ISNUMBER(SEARCH("【待补】",$R682&amp;"")),"△源数据不全（源表缺摘要或用途），请补充",IF(AND($F682="内部转账",$Q682=""),"△内部转账建议在「往来单位」写上对方账户",IF($N682&lt;0,"△这一笔之后该账户余额成负数了，核一下",""))))))))))))</f>
        <v>△这一笔之后该账户余额成负数了，核一下</v>
      </c>
    </row>
    <row r="683" ht="16.5" spans="1:19">
      <c r="A683" s="114">
        <v>45968</v>
      </c>
      <c r="B683" s="115" t="s">
        <v>34</v>
      </c>
      <c r="C683" s="116" t="str">
        <f>IF($B683="","",IFERROR(INDEX(账户银行,MATCH($B683,账户名,0)),""))</f>
        <v>现金</v>
      </c>
      <c r="D683" s="116" t="str">
        <f>IF($B683="","",IFERROR(INDEX(账户币种,MATCH($B683,账户名,0)),""))</f>
        <v>UZS</v>
      </c>
      <c r="E683" s="117" t="s">
        <v>84</v>
      </c>
      <c r="F683" s="116" t="str">
        <f>IF($E683="","",IFERROR(INDEX(类别属性,MATCH($E683,类别表,0)),""))</f>
        <v>支出</v>
      </c>
      <c r="G683" s="118" t="s">
        <v>265</v>
      </c>
      <c r="H683" s="119"/>
      <c r="I683" s="119">
        <v>750000</v>
      </c>
      <c r="J683" s="120"/>
      <c r="K683" s="125">
        <f>IF(OR($A683="",$B683=""),"",IF($J683&lt;&gt;"",$J683,IF($D683=本位币,1,IFERROR(LOOKUP(2,1/((汇率月份&lt;=$A683)*(INDEX(记账汇率区,0,MATCH($D683,汇率币种头,0))&lt;&gt;"")),INDEX(记账汇率区,0,MATCH($D683,汇率币种头,0))),""))))</f>
        <v>1</v>
      </c>
      <c r="L683" s="123">
        <f t="shared" si="20"/>
        <v>-750000</v>
      </c>
      <c r="M683" s="123">
        <f t="shared" si="21"/>
        <v>-750000</v>
      </c>
      <c r="N683" s="123">
        <f>IF($B683="","",ROUND(SUMIF(账户名,$B683,账户期初)+SUMIFS($L$6:L683,$B$6:B683,$B683),2))</f>
        <v>-719543179.33</v>
      </c>
      <c r="O683" s="123">
        <f>IF($B683="","",IFERROR(ROUND(INDEX(账户期初本位,MATCH($B683,账户名,0))+SUMIFS($M$6:M683,$B$6:B683,$B683),2),""))</f>
        <v>-719543179.33</v>
      </c>
      <c r="P683" s="117" t="s">
        <v>48</v>
      </c>
      <c r="Q683" s="115"/>
      <c r="R683" s="115"/>
      <c r="S683" s="124" t="str">
        <f>IF($B683="","",IF(ISNA(MATCH($B683,账户名,0)),"※这个账户不在【参数设置】的账户档案里",IF($A683="","※没填日期，这一笔不会进任何月份的报表",IF(OR($A683&lt;起始月份,$A683&gt;EOMONTH(起始月份,15)),"△不在本账期（"&amp;TEXT(起始月份,"yyyy-mm")&amp;" ~ "&amp;TEXT(EOMONTH(起始月份,15),"yyyy-mm")&amp;"）内，报表里看不到",IF(AND($H683&lt;&gt;"",$I683&lt;&gt;""),"※收入和支出不能同时填",IF(AND(N($H683)=0,N($I683)=0),IF(ISNUMBER(SEARCH("【待补】",$R683&amp;"")),"△源数据不全（源表缺金额），请补充","※收入和支出都没填"),IF($E683="","※没填收支类别，分类报表会漏掉这一笔",IF(ISNA(MATCH($E683,类别表,0)),"※收支类别不在【参数设置】的清单里",IF($K683="","△"&amp;$D683&amp;" 还没填汇率，去【月度汇率】补上就自动算了",IF(ISNUMBER(SEARCH("【待补】",$R683&amp;"")),"△源数据不全（源表缺摘要或用途），请补充",IF(AND($F683="内部转账",$Q683=""),"△内部转账建议在「往来单位」写上对方账户",IF($N683&lt;0,"△这一笔之后该账户余额成负数了，核一下",""))))))))))))</f>
        <v>△这一笔之后该账户余额成负数了，核一下</v>
      </c>
    </row>
    <row r="684" ht="16.5" spans="1:19">
      <c r="A684" s="114">
        <v>45969</v>
      </c>
      <c r="B684" s="115" t="s">
        <v>34</v>
      </c>
      <c r="C684" s="116" t="str">
        <f>IF($B684="","",IFERROR(INDEX(账户银行,MATCH($B684,账户名,0)),""))</f>
        <v>现金</v>
      </c>
      <c r="D684" s="116" t="str">
        <f>IF($B684="","",IFERROR(INDEX(账户币种,MATCH($B684,账户名,0)),""))</f>
        <v>UZS</v>
      </c>
      <c r="E684" s="117" t="s">
        <v>44</v>
      </c>
      <c r="F684" s="116" t="str">
        <f>IF($E684="","",IFERROR(INDEX(类别属性,MATCH($E684,类别表,0)),""))</f>
        <v>支出</v>
      </c>
      <c r="G684" s="118" t="s">
        <v>682</v>
      </c>
      <c r="H684" s="119"/>
      <c r="I684" s="119">
        <v>120000</v>
      </c>
      <c r="J684" s="120"/>
      <c r="K684" s="125">
        <f>IF(OR($A684="",$B684=""),"",IF($J684&lt;&gt;"",$J684,IF($D684=本位币,1,IFERROR(LOOKUP(2,1/((汇率月份&lt;=$A684)*(INDEX(记账汇率区,0,MATCH($D684,汇率币种头,0))&lt;&gt;"")),INDEX(记账汇率区,0,MATCH($D684,汇率币种头,0))),""))))</f>
        <v>1</v>
      </c>
      <c r="L684" s="123">
        <f t="shared" si="20"/>
        <v>-120000</v>
      </c>
      <c r="M684" s="123">
        <f t="shared" si="21"/>
        <v>-120000</v>
      </c>
      <c r="N684" s="123">
        <f>IF($B684="","",ROUND(SUMIF(账户名,$B684,账户期初)+SUMIFS($L$6:L684,$B$6:B684,$B684),2))</f>
        <v>-719663179.33</v>
      </c>
      <c r="O684" s="123">
        <f>IF($B684="","",IFERROR(ROUND(INDEX(账户期初本位,MATCH($B684,账户名,0))+SUMIFS($M$6:M684,$B$6:B684,$B684),2),""))</f>
        <v>-719663179.33</v>
      </c>
      <c r="P684" s="117" t="s">
        <v>26</v>
      </c>
      <c r="Q684" s="115" t="s">
        <v>683</v>
      </c>
      <c r="R684" s="115"/>
      <c r="S684" s="124" t="str">
        <f>IF($B684="","",IF(ISNA(MATCH($B684,账户名,0)),"※这个账户不在【参数设置】的账户档案里",IF($A684="","※没填日期，这一笔不会进任何月份的报表",IF(OR($A684&lt;起始月份,$A684&gt;EOMONTH(起始月份,15)),"△不在本账期（"&amp;TEXT(起始月份,"yyyy-mm")&amp;" ~ "&amp;TEXT(EOMONTH(起始月份,15),"yyyy-mm")&amp;"）内，报表里看不到",IF(AND($H684&lt;&gt;"",$I684&lt;&gt;""),"※收入和支出不能同时填",IF(AND(N($H684)=0,N($I684)=0),IF(ISNUMBER(SEARCH("【待补】",$R684&amp;"")),"△源数据不全（源表缺金额），请补充","※收入和支出都没填"),IF($E684="","※没填收支类别，分类报表会漏掉这一笔",IF(ISNA(MATCH($E684,类别表,0)),"※收支类别不在【参数设置】的清单里",IF($K684="","△"&amp;$D684&amp;" 还没填汇率，去【月度汇率】补上就自动算了",IF(ISNUMBER(SEARCH("【待补】",$R684&amp;"")),"△源数据不全（源表缺摘要或用途），请补充",IF(AND($F684="内部转账",$Q684=""),"△内部转账建议在「往来单位」写上对方账户",IF($N684&lt;0,"△这一笔之后该账户余额成负数了，核一下",""))))))))))))</f>
        <v>△这一笔之后该账户余额成负数了，核一下</v>
      </c>
    </row>
    <row r="685" ht="33" spans="1:19">
      <c r="A685" s="114">
        <v>45969</v>
      </c>
      <c r="B685" s="115" t="s">
        <v>34</v>
      </c>
      <c r="C685" s="116" t="str">
        <f>IF($B685="","",IFERROR(INDEX(账户银行,MATCH($B685,账户名,0)),""))</f>
        <v>现金</v>
      </c>
      <c r="D685" s="116" t="str">
        <f>IF($B685="","",IFERROR(INDEX(账户币种,MATCH($B685,账户名,0)),""))</f>
        <v>UZS</v>
      </c>
      <c r="E685" s="117" t="s">
        <v>38</v>
      </c>
      <c r="F685" s="116" t="str">
        <f>IF($E685="","",IFERROR(INDEX(类别属性,MATCH($E685,类别表,0)),""))</f>
        <v>支出</v>
      </c>
      <c r="G685" s="118" t="s">
        <v>336</v>
      </c>
      <c r="H685" s="119"/>
      <c r="I685" s="119">
        <v>150000</v>
      </c>
      <c r="J685" s="120"/>
      <c r="K685" s="125">
        <f>IF(OR($A685="",$B685=""),"",IF($J685&lt;&gt;"",$J685,IF($D685=本位币,1,IFERROR(LOOKUP(2,1/((汇率月份&lt;=$A685)*(INDEX(记账汇率区,0,MATCH($D685,汇率币种头,0))&lt;&gt;"")),INDEX(记账汇率区,0,MATCH($D685,汇率币种头,0))),""))))</f>
        <v>1</v>
      </c>
      <c r="L685" s="123">
        <f t="shared" si="20"/>
        <v>-150000</v>
      </c>
      <c r="M685" s="123">
        <f t="shared" si="21"/>
        <v>-150000</v>
      </c>
      <c r="N685" s="123">
        <f>IF($B685="","",ROUND(SUMIF(账户名,$B685,账户期初)+SUMIFS($L$6:L685,$B$6:B685,$B685),2))</f>
        <v>-719813179.33</v>
      </c>
      <c r="O685" s="123">
        <f>IF($B685="","",IFERROR(ROUND(INDEX(账户期初本位,MATCH($B685,账户名,0))+SUMIFS($M$6:M685,$B$6:B685,$B685),2),""))</f>
        <v>-719813179.33</v>
      </c>
      <c r="P685" s="117" t="s">
        <v>26</v>
      </c>
      <c r="Q685" s="115"/>
      <c r="R685" s="115"/>
      <c r="S685" s="124" t="str">
        <f>IF($B685="","",IF(ISNA(MATCH($B685,账户名,0)),"※这个账户不在【参数设置】的账户档案里",IF($A685="","※没填日期，这一笔不会进任何月份的报表",IF(OR($A685&lt;起始月份,$A685&gt;EOMONTH(起始月份,15)),"△不在本账期（"&amp;TEXT(起始月份,"yyyy-mm")&amp;" ~ "&amp;TEXT(EOMONTH(起始月份,15),"yyyy-mm")&amp;"）内，报表里看不到",IF(AND($H685&lt;&gt;"",$I685&lt;&gt;""),"※收入和支出不能同时填",IF(AND(N($H685)=0,N($I685)=0),IF(ISNUMBER(SEARCH("【待补】",$R685&amp;"")),"△源数据不全（源表缺金额），请补充","※收入和支出都没填"),IF($E685="","※没填收支类别，分类报表会漏掉这一笔",IF(ISNA(MATCH($E685,类别表,0)),"※收支类别不在【参数设置】的清单里",IF($K685="","△"&amp;$D685&amp;" 还没填汇率，去【月度汇率】补上就自动算了",IF(ISNUMBER(SEARCH("【待补】",$R685&amp;"")),"△源数据不全（源表缺摘要或用途），请补充",IF(AND($F685="内部转账",$Q685=""),"△内部转账建议在「往来单位」写上对方账户",IF($N685&lt;0,"△这一笔之后该账户余额成负数了，核一下",""))))))))))))</f>
        <v>△这一笔之后该账户余额成负数了，核一下</v>
      </c>
    </row>
    <row r="686" ht="16.5" spans="1:19">
      <c r="A686" s="114">
        <v>45969</v>
      </c>
      <c r="B686" s="115" t="s">
        <v>34</v>
      </c>
      <c r="C686" s="116" t="str">
        <f>IF($B686="","",IFERROR(INDEX(账户银行,MATCH($B686,账户名,0)),""))</f>
        <v>现金</v>
      </c>
      <c r="D686" s="116" t="str">
        <f>IF($B686="","",IFERROR(INDEX(账户币种,MATCH($B686,账户名,0)),""))</f>
        <v>UZS</v>
      </c>
      <c r="E686" s="117" t="s">
        <v>38</v>
      </c>
      <c r="F686" s="116" t="str">
        <f>IF($E686="","",IFERROR(INDEX(类别属性,MATCH($E686,类别表,0)),""))</f>
        <v>支出</v>
      </c>
      <c r="G686" s="118" t="s">
        <v>684</v>
      </c>
      <c r="H686" s="119"/>
      <c r="I686" s="119">
        <v>365000</v>
      </c>
      <c r="J686" s="120"/>
      <c r="K686" s="125">
        <f>IF(OR($A686="",$B686=""),"",IF($J686&lt;&gt;"",$J686,IF($D686=本位币,1,IFERROR(LOOKUP(2,1/((汇率月份&lt;=$A686)*(INDEX(记账汇率区,0,MATCH($D686,汇率币种头,0))&lt;&gt;"")),INDEX(记账汇率区,0,MATCH($D686,汇率币种头,0))),""))))</f>
        <v>1</v>
      </c>
      <c r="L686" s="123">
        <f t="shared" si="20"/>
        <v>-365000</v>
      </c>
      <c r="M686" s="123">
        <f t="shared" si="21"/>
        <v>-365000</v>
      </c>
      <c r="N686" s="123">
        <f>IF($B686="","",ROUND(SUMIF(账户名,$B686,账户期初)+SUMIFS($L$6:L686,$B$6:B686,$B686),2))</f>
        <v>-720178179.33</v>
      </c>
      <c r="O686" s="123">
        <f>IF($B686="","",IFERROR(ROUND(INDEX(账户期初本位,MATCH($B686,账户名,0))+SUMIFS($M$6:M686,$B$6:B686,$B686),2),""))</f>
        <v>-720178179.33</v>
      </c>
      <c r="P686" s="117" t="s">
        <v>26</v>
      </c>
      <c r="Q686" s="115"/>
      <c r="R686" s="115"/>
      <c r="S686" s="124" t="str">
        <f>IF($B686="","",IF(ISNA(MATCH($B686,账户名,0)),"※这个账户不在【参数设置】的账户档案里",IF($A686="","※没填日期，这一笔不会进任何月份的报表",IF(OR($A686&lt;起始月份,$A686&gt;EOMONTH(起始月份,15)),"△不在本账期（"&amp;TEXT(起始月份,"yyyy-mm")&amp;" ~ "&amp;TEXT(EOMONTH(起始月份,15),"yyyy-mm")&amp;"）内，报表里看不到",IF(AND($H686&lt;&gt;"",$I686&lt;&gt;""),"※收入和支出不能同时填",IF(AND(N($H686)=0,N($I686)=0),IF(ISNUMBER(SEARCH("【待补】",$R686&amp;"")),"△源数据不全（源表缺金额），请补充","※收入和支出都没填"),IF($E686="","※没填收支类别，分类报表会漏掉这一笔",IF(ISNA(MATCH($E686,类别表,0)),"※收支类别不在【参数设置】的清单里",IF($K686="","△"&amp;$D686&amp;" 还没填汇率，去【月度汇率】补上就自动算了",IF(ISNUMBER(SEARCH("【待补】",$R686&amp;"")),"△源数据不全（源表缺摘要或用途），请补充",IF(AND($F686="内部转账",$Q686=""),"△内部转账建议在「往来单位」写上对方账户",IF($N686&lt;0,"△这一笔之后该账户余额成负数了，核一下",""))))))))))))</f>
        <v>△这一笔之后该账户余额成负数了，核一下</v>
      </c>
    </row>
    <row r="687" ht="16.5" spans="1:19">
      <c r="A687" s="114">
        <v>45969</v>
      </c>
      <c r="B687" s="115" t="s">
        <v>34</v>
      </c>
      <c r="C687" s="116" t="str">
        <f>IF($B687="","",IFERROR(INDEX(账户银行,MATCH($B687,账户名,0)),""))</f>
        <v>现金</v>
      </c>
      <c r="D687" s="116" t="str">
        <f>IF($B687="","",IFERROR(INDEX(账户币种,MATCH($B687,账户名,0)),""))</f>
        <v>UZS</v>
      </c>
      <c r="E687" s="117" t="s">
        <v>38</v>
      </c>
      <c r="F687" s="116" t="str">
        <f>IF($E687="","",IFERROR(INDEX(类别属性,MATCH($E687,类别表,0)),""))</f>
        <v>支出</v>
      </c>
      <c r="G687" s="118" t="s">
        <v>557</v>
      </c>
      <c r="H687" s="119"/>
      <c r="I687" s="119">
        <v>646000</v>
      </c>
      <c r="J687" s="120"/>
      <c r="K687" s="125">
        <f>IF(OR($A687="",$B687=""),"",IF($J687&lt;&gt;"",$J687,IF($D687=本位币,1,IFERROR(LOOKUP(2,1/((汇率月份&lt;=$A687)*(INDEX(记账汇率区,0,MATCH($D687,汇率币种头,0))&lt;&gt;"")),INDEX(记账汇率区,0,MATCH($D687,汇率币种头,0))),""))))</f>
        <v>1</v>
      </c>
      <c r="L687" s="123">
        <f t="shared" si="20"/>
        <v>-646000</v>
      </c>
      <c r="M687" s="123">
        <f t="shared" si="21"/>
        <v>-646000</v>
      </c>
      <c r="N687" s="123">
        <f>IF($B687="","",ROUND(SUMIF(账户名,$B687,账户期初)+SUMIFS($L$6:L687,$B$6:B687,$B687),2))</f>
        <v>-720824179.33</v>
      </c>
      <c r="O687" s="123">
        <f>IF($B687="","",IFERROR(ROUND(INDEX(账户期初本位,MATCH($B687,账户名,0))+SUMIFS($M$6:M687,$B$6:B687,$B687),2),""))</f>
        <v>-720824179.33</v>
      </c>
      <c r="P687" s="117" t="s">
        <v>26</v>
      </c>
      <c r="Q687" s="115"/>
      <c r="R687" s="115"/>
      <c r="S687" s="124" t="str">
        <f>IF($B687="","",IF(ISNA(MATCH($B687,账户名,0)),"※这个账户不在【参数设置】的账户档案里",IF($A687="","※没填日期，这一笔不会进任何月份的报表",IF(OR($A687&lt;起始月份,$A687&gt;EOMONTH(起始月份,15)),"△不在本账期（"&amp;TEXT(起始月份,"yyyy-mm")&amp;" ~ "&amp;TEXT(EOMONTH(起始月份,15),"yyyy-mm")&amp;"）内，报表里看不到",IF(AND($H687&lt;&gt;"",$I687&lt;&gt;""),"※收入和支出不能同时填",IF(AND(N($H687)=0,N($I687)=0),IF(ISNUMBER(SEARCH("【待补】",$R687&amp;"")),"△源数据不全（源表缺金额），请补充","※收入和支出都没填"),IF($E687="","※没填收支类别，分类报表会漏掉这一笔",IF(ISNA(MATCH($E687,类别表,0)),"※收支类别不在【参数设置】的清单里",IF($K687="","△"&amp;$D687&amp;" 还没填汇率，去【月度汇率】补上就自动算了",IF(ISNUMBER(SEARCH("【待补】",$R687&amp;"")),"△源数据不全（源表缺摘要或用途），请补充",IF(AND($F687="内部转账",$Q687=""),"△内部转账建议在「往来单位」写上对方账户",IF($N687&lt;0,"△这一笔之后该账户余额成负数了，核一下",""))))))))))))</f>
        <v>△这一笔之后该账户余额成负数了，核一下</v>
      </c>
    </row>
    <row r="688" ht="16.5" spans="1:19">
      <c r="A688" s="114">
        <v>45970</v>
      </c>
      <c r="B688" s="115" t="s">
        <v>34</v>
      </c>
      <c r="C688" s="116" t="str">
        <f>IF($B688="","",IFERROR(INDEX(账户银行,MATCH($B688,账户名,0)),""))</f>
        <v>现金</v>
      </c>
      <c r="D688" s="116" t="str">
        <f>IF($B688="","",IFERROR(INDEX(账户币种,MATCH($B688,账户名,0)),""))</f>
        <v>UZS</v>
      </c>
      <c r="E688" s="117" t="s">
        <v>21</v>
      </c>
      <c r="F688" s="116" t="str">
        <f>IF($E688="","",IFERROR(INDEX(类别属性,MATCH($E688,类别表,0)),""))</f>
        <v>支出</v>
      </c>
      <c r="G688" s="118" t="s">
        <v>685</v>
      </c>
      <c r="H688" s="119"/>
      <c r="I688" s="119">
        <v>3288000</v>
      </c>
      <c r="J688" s="120"/>
      <c r="K688" s="125">
        <f>IF(OR($A688="",$B688=""),"",IF($J688&lt;&gt;"",$J688,IF($D688=本位币,1,IFERROR(LOOKUP(2,1/((汇率月份&lt;=$A688)*(INDEX(记账汇率区,0,MATCH($D688,汇率币种头,0))&lt;&gt;"")),INDEX(记账汇率区,0,MATCH($D688,汇率币种头,0))),""))))</f>
        <v>1</v>
      </c>
      <c r="L688" s="123">
        <f t="shared" si="20"/>
        <v>-3288000</v>
      </c>
      <c r="M688" s="123">
        <f t="shared" si="21"/>
        <v>-3288000</v>
      </c>
      <c r="N688" s="123">
        <f>IF($B688="","",ROUND(SUMIF(账户名,$B688,账户期初)+SUMIFS($L$6:L688,$B$6:B688,$B688),2))</f>
        <v>-724112179.33</v>
      </c>
      <c r="O688" s="123">
        <f>IF($B688="","",IFERROR(ROUND(INDEX(账户期初本位,MATCH($B688,账户名,0))+SUMIFS($M$6:M688,$B$6:B688,$B688),2),""))</f>
        <v>-724112179.33</v>
      </c>
      <c r="P688" s="117" t="s">
        <v>23</v>
      </c>
      <c r="Q688" s="115"/>
      <c r="R688" s="115"/>
      <c r="S688" s="124" t="str">
        <f>IF($B688="","",IF(ISNA(MATCH($B688,账户名,0)),"※这个账户不在【参数设置】的账户档案里",IF($A688="","※没填日期，这一笔不会进任何月份的报表",IF(OR($A688&lt;起始月份,$A688&gt;EOMONTH(起始月份,15)),"△不在本账期（"&amp;TEXT(起始月份,"yyyy-mm")&amp;" ~ "&amp;TEXT(EOMONTH(起始月份,15),"yyyy-mm")&amp;"）内，报表里看不到",IF(AND($H688&lt;&gt;"",$I688&lt;&gt;""),"※收入和支出不能同时填",IF(AND(N($H688)=0,N($I688)=0),IF(ISNUMBER(SEARCH("【待补】",$R688&amp;"")),"△源数据不全（源表缺金额），请补充","※收入和支出都没填"),IF($E688="","※没填收支类别，分类报表会漏掉这一笔",IF(ISNA(MATCH($E688,类别表,0)),"※收支类别不在【参数设置】的清单里",IF($K688="","△"&amp;$D688&amp;" 还没填汇率，去【月度汇率】补上就自动算了",IF(ISNUMBER(SEARCH("【待补】",$R688&amp;"")),"△源数据不全（源表缺摘要或用途），请补充",IF(AND($F688="内部转账",$Q688=""),"△内部转账建议在「往来单位」写上对方账户",IF($N688&lt;0,"△这一笔之后该账户余额成负数了，核一下",""))))))))))))</f>
        <v>△这一笔之后该账户余额成负数了，核一下</v>
      </c>
    </row>
    <row r="689" ht="16.5" spans="1:19">
      <c r="A689" s="114">
        <v>45970</v>
      </c>
      <c r="B689" s="115" t="s">
        <v>34</v>
      </c>
      <c r="C689" s="116" t="str">
        <f>IF($B689="","",IFERROR(INDEX(账户银行,MATCH($B689,账户名,0)),""))</f>
        <v>现金</v>
      </c>
      <c r="D689" s="116" t="str">
        <f>IF($B689="","",IFERROR(INDEX(账户币种,MATCH($B689,账户名,0)),""))</f>
        <v>UZS</v>
      </c>
      <c r="E689" s="117" t="s">
        <v>38</v>
      </c>
      <c r="F689" s="116" t="str">
        <f>IF($E689="","",IFERROR(INDEX(类别属性,MATCH($E689,类别表,0)),""))</f>
        <v>支出</v>
      </c>
      <c r="G689" s="118" t="s">
        <v>557</v>
      </c>
      <c r="H689" s="119"/>
      <c r="I689" s="119">
        <v>230000</v>
      </c>
      <c r="J689" s="120"/>
      <c r="K689" s="125">
        <f>IF(OR($A689="",$B689=""),"",IF($J689&lt;&gt;"",$J689,IF($D689=本位币,1,IFERROR(LOOKUP(2,1/((汇率月份&lt;=$A689)*(INDEX(记账汇率区,0,MATCH($D689,汇率币种头,0))&lt;&gt;"")),INDEX(记账汇率区,0,MATCH($D689,汇率币种头,0))),""))))</f>
        <v>1</v>
      </c>
      <c r="L689" s="123">
        <f t="shared" si="20"/>
        <v>-230000</v>
      </c>
      <c r="M689" s="123">
        <f t="shared" si="21"/>
        <v>-230000</v>
      </c>
      <c r="N689" s="123">
        <f>IF($B689="","",ROUND(SUMIF(账户名,$B689,账户期初)+SUMIFS($L$6:L689,$B$6:B689,$B689),2))</f>
        <v>-724342179.33</v>
      </c>
      <c r="O689" s="123">
        <f>IF($B689="","",IFERROR(ROUND(INDEX(账户期初本位,MATCH($B689,账户名,0))+SUMIFS($M$6:M689,$B$6:B689,$B689),2),""))</f>
        <v>-724342179.33</v>
      </c>
      <c r="P689" s="117" t="s">
        <v>26</v>
      </c>
      <c r="Q689" s="115"/>
      <c r="R689" s="115"/>
      <c r="S689" s="124" t="str">
        <f>IF($B689="","",IF(ISNA(MATCH($B689,账户名,0)),"※这个账户不在【参数设置】的账户档案里",IF($A689="","※没填日期，这一笔不会进任何月份的报表",IF(OR($A689&lt;起始月份,$A689&gt;EOMONTH(起始月份,15)),"△不在本账期（"&amp;TEXT(起始月份,"yyyy-mm")&amp;" ~ "&amp;TEXT(EOMONTH(起始月份,15),"yyyy-mm")&amp;"）内，报表里看不到",IF(AND($H689&lt;&gt;"",$I689&lt;&gt;""),"※收入和支出不能同时填",IF(AND(N($H689)=0,N($I689)=0),IF(ISNUMBER(SEARCH("【待补】",$R689&amp;"")),"△源数据不全（源表缺金额），请补充","※收入和支出都没填"),IF($E689="","※没填收支类别，分类报表会漏掉这一笔",IF(ISNA(MATCH($E689,类别表,0)),"※收支类别不在【参数设置】的清单里",IF($K689="","△"&amp;$D689&amp;" 还没填汇率，去【月度汇率】补上就自动算了",IF(ISNUMBER(SEARCH("【待补】",$R689&amp;"")),"△源数据不全（源表缺摘要或用途），请补充",IF(AND($F689="内部转账",$Q689=""),"△内部转账建议在「往来单位」写上对方账户",IF($N689&lt;0,"△这一笔之后该账户余额成负数了，核一下",""))))))))))))</f>
        <v>△这一笔之后该账户余额成负数了，核一下</v>
      </c>
    </row>
    <row r="690" ht="16.5" spans="1:19">
      <c r="A690" s="114">
        <v>45971</v>
      </c>
      <c r="B690" s="115" t="s">
        <v>34</v>
      </c>
      <c r="C690" s="116" t="str">
        <f>IF($B690="","",IFERROR(INDEX(账户银行,MATCH($B690,账户名,0)),""))</f>
        <v>现金</v>
      </c>
      <c r="D690" s="116" t="str">
        <f>IF($B690="","",IFERROR(INDEX(账户币种,MATCH($B690,账户名,0)),""))</f>
        <v>UZS</v>
      </c>
      <c r="E690" s="117" t="s">
        <v>21</v>
      </c>
      <c r="F690" s="116" t="str">
        <f>IF($E690="","",IFERROR(INDEX(类别属性,MATCH($E690,类别表,0)),""))</f>
        <v>支出</v>
      </c>
      <c r="G690" s="118" t="s">
        <v>685</v>
      </c>
      <c r="H690" s="119"/>
      <c r="I690" s="119">
        <v>310000</v>
      </c>
      <c r="J690" s="120"/>
      <c r="K690" s="125">
        <f>IF(OR($A690="",$B690=""),"",IF($J690&lt;&gt;"",$J690,IF($D690=本位币,1,IFERROR(LOOKUP(2,1/((汇率月份&lt;=$A690)*(INDEX(记账汇率区,0,MATCH($D690,汇率币种头,0))&lt;&gt;"")),INDEX(记账汇率区,0,MATCH($D690,汇率币种头,0))),""))))</f>
        <v>1</v>
      </c>
      <c r="L690" s="123">
        <f t="shared" si="20"/>
        <v>-310000</v>
      </c>
      <c r="M690" s="123">
        <f t="shared" si="21"/>
        <v>-310000</v>
      </c>
      <c r="N690" s="123">
        <f>IF($B690="","",ROUND(SUMIF(账户名,$B690,账户期初)+SUMIFS($L$6:L690,$B$6:B690,$B690),2))</f>
        <v>-724652179.33</v>
      </c>
      <c r="O690" s="123">
        <f>IF($B690="","",IFERROR(ROUND(INDEX(账户期初本位,MATCH($B690,账户名,0))+SUMIFS($M$6:M690,$B$6:B690,$B690),2),""))</f>
        <v>-724652179.33</v>
      </c>
      <c r="P690" s="117" t="s">
        <v>23</v>
      </c>
      <c r="Q690" s="115"/>
      <c r="R690" s="115"/>
      <c r="S690" s="124" t="str">
        <f>IF($B690="","",IF(ISNA(MATCH($B690,账户名,0)),"※这个账户不在【参数设置】的账户档案里",IF($A690="","※没填日期，这一笔不会进任何月份的报表",IF(OR($A690&lt;起始月份,$A690&gt;EOMONTH(起始月份,15)),"△不在本账期（"&amp;TEXT(起始月份,"yyyy-mm")&amp;" ~ "&amp;TEXT(EOMONTH(起始月份,15),"yyyy-mm")&amp;"）内，报表里看不到",IF(AND($H690&lt;&gt;"",$I690&lt;&gt;""),"※收入和支出不能同时填",IF(AND(N($H690)=0,N($I690)=0),IF(ISNUMBER(SEARCH("【待补】",$R690&amp;"")),"△源数据不全（源表缺金额），请补充","※收入和支出都没填"),IF($E690="","※没填收支类别，分类报表会漏掉这一笔",IF(ISNA(MATCH($E690,类别表,0)),"※收支类别不在【参数设置】的清单里",IF($K690="","△"&amp;$D690&amp;" 还没填汇率，去【月度汇率】补上就自动算了",IF(ISNUMBER(SEARCH("【待补】",$R690&amp;"")),"△源数据不全（源表缺摘要或用途），请补充",IF(AND($F690="内部转账",$Q690=""),"△内部转账建议在「往来单位」写上对方账户",IF($N690&lt;0,"△这一笔之后该账户余额成负数了，核一下",""))))))))))))</f>
        <v>△这一笔之后该账户余额成负数了，核一下</v>
      </c>
    </row>
    <row r="691" ht="33" spans="1:19">
      <c r="A691" s="114">
        <v>45971</v>
      </c>
      <c r="B691" s="115" t="s">
        <v>34</v>
      </c>
      <c r="C691" s="116" t="str">
        <f>IF($B691="","",IFERROR(INDEX(账户银行,MATCH($B691,账户名,0)),""))</f>
        <v>现金</v>
      </c>
      <c r="D691" s="116" t="str">
        <f>IF($B691="","",IFERROR(INDEX(账户币种,MATCH($B691,账户名,0)),""))</f>
        <v>UZS</v>
      </c>
      <c r="E691" s="117" t="s">
        <v>44</v>
      </c>
      <c r="F691" s="116" t="str">
        <f>IF($E691="","",IFERROR(INDEX(类别属性,MATCH($E691,类别表,0)),""))</f>
        <v>支出</v>
      </c>
      <c r="G691" s="118" t="s">
        <v>338</v>
      </c>
      <c r="H691" s="119"/>
      <c r="I691" s="119">
        <v>70000</v>
      </c>
      <c r="J691" s="120"/>
      <c r="K691" s="125">
        <f>IF(OR($A691="",$B691=""),"",IF($J691&lt;&gt;"",$J691,IF($D691=本位币,1,IFERROR(LOOKUP(2,1/((汇率月份&lt;=$A691)*(INDEX(记账汇率区,0,MATCH($D691,汇率币种头,0))&lt;&gt;"")),INDEX(记账汇率区,0,MATCH($D691,汇率币种头,0))),""))))</f>
        <v>1</v>
      </c>
      <c r="L691" s="123">
        <f t="shared" si="20"/>
        <v>-70000</v>
      </c>
      <c r="M691" s="123">
        <f t="shared" si="21"/>
        <v>-70000</v>
      </c>
      <c r="N691" s="123">
        <f>IF($B691="","",ROUND(SUMIF(账户名,$B691,账户期初)+SUMIFS($L$6:L691,$B$6:B691,$B691),2))</f>
        <v>-724722179.33</v>
      </c>
      <c r="O691" s="123">
        <f>IF($B691="","",IFERROR(ROUND(INDEX(账户期初本位,MATCH($B691,账户名,0))+SUMIFS($M$6:M691,$B$6:B691,$B691),2),""))</f>
        <v>-724722179.33</v>
      </c>
      <c r="P691" s="117" t="s">
        <v>26</v>
      </c>
      <c r="Q691" s="115" t="s">
        <v>172</v>
      </c>
      <c r="R691" s="115"/>
      <c r="S691" s="124" t="str">
        <f>IF($B691="","",IF(ISNA(MATCH($B691,账户名,0)),"※这个账户不在【参数设置】的账户档案里",IF($A691="","※没填日期，这一笔不会进任何月份的报表",IF(OR($A691&lt;起始月份,$A691&gt;EOMONTH(起始月份,15)),"△不在本账期（"&amp;TEXT(起始月份,"yyyy-mm")&amp;" ~ "&amp;TEXT(EOMONTH(起始月份,15),"yyyy-mm")&amp;"）内，报表里看不到",IF(AND($H691&lt;&gt;"",$I691&lt;&gt;""),"※收入和支出不能同时填",IF(AND(N($H691)=0,N($I691)=0),IF(ISNUMBER(SEARCH("【待补】",$R691&amp;"")),"△源数据不全（源表缺金额），请补充","※收入和支出都没填"),IF($E691="","※没填收支类别，分类报表会漏掉这一笔",IF(ISNA(MATCH($E691,类别表,0)),"※收支类别不在【参数设置】的清单里",IF($K691="","△"&amp;$D691&amp;" 还没填汇率，去【月度汇率】补上就自动算了",IF(ISNUMBER(SEARCH("【待补】",$R691&amp;"")),"△源数据不全（源表缺摘要或用途），请补充",IF(AND($F691="内部转账",$Q691=""),"△内部转账建议在「往来单位」写上对方账户",IF($N691&lt;0,"△这一笔之后该账户余额成负数了，核一下",""))))))))))))</f>
        <v>△这一笔之后该账户余额成负数了，核一下</v>
      </c>
    </row>
    <row r="692" ht="49.5" spans="1:19">
      <c r="A692" s="114">
        <v>45972</v>
      </c>
      <c r="B692" s="115" t="s">
        <v>72</v>
      </c>
      <c r="C692" s="116" t="str">
        <f>IF($B692="","",IFERROR(INDEX(账户银行,MATCH($B692,账户名,0)),""))</f>
        <v>NBU银行</v>
      </c>
      <c r="D692" s="116" t="str">
        <f>IF($B692="","",IFERROR(INDEX(账户币种,MATCH($B692,账户名,0)),""))</f>
        <v>UZS</v>
      </c>
      <c r="E692" s="117" t="s">
        <v>95</v>
      </c>
      <c r="F692" s="116" t="str">
        <f>IF($E692="","",IFERROR(INDEX(类别属性,MATCH($E692,类别表,0)),""))</f>
        <v>支出</v>
      </c>
      <c r="G692" s="118" t="s">
        <v>686</v>
      </c>
      <c r="H692" s="119"/>
      <c r="I692" s="119">
        <v>11440000</v>
      </c>
      <c r="J692" s="120"/>
      <c r="K692" s="125">
        <f>IF(OR($A692="",$B692=""),"",IF($J692&lt;&gt;"",$J692,IF($D692=本位币,1,IFERROR(LOOKUP(2,1/((汇率月份&lt;=$A692)*(INDEX(记账汇率区,0,MATCH($D692,汇率币种头,0))&lt;&gt;"")),INDEX(记账汇率区,0,MATCH($D692,汇率币种头,0))),""))))</f>
        <v>1</v>
      </c>
      <c r="L692" s="123">
        <f t="shared" si="20"/>
        <v>-11440000</v>
      </c>
      <c r="M692" s="123">
        <f t="shared" si="21"/>
        <v>-11440000</v>
      </c>
      <c r="N692" s="123">
        <f>IF($B692="","",ROUND(SUMIF(账户名,$B692,账户期初)+SUMIFS($L$6:L692,$B$6:B692,$B692),2))</f>
        <v>72052201.63</v>
      </c>
      <c r="O692" s="123">
        <f>IF($B692="","",IFERROR(ROUND(INDEX(账户期初本位,MATCH($B692,账户名,0))+SUMIFS($M$6:M692,$B$6:B692,$B692),2),""))</f>
        <v>72052201.63</v>
      </c>
      <c r="P692" s="117" t="s">
        <v>97</v>
      </c>
      <c r="Q692" s="115"/>
      <c r="R692" s="115"/>
      <c r="S692" s="124" t="str">
        <f>IF($B692="","",IF(ISNA(MATCH($B692,账户名,0)),"※这个账户不在【参数设置】的账户档案里",IF($A692="","※没填日期，这一笔不会进任何月份的报表",IF(OR($A692&lt;起始月份,$A692&gt;EOMONTH(起始月份,15)),"△不在本账期（"&amp;TEXT(起始月份,"yyyy-mm")&amp;" ~ "&amp;TEXT(EOMONTH(起始月份,15),"yyyy-mm")&amp;"）内，报表里看不到",IF(AND($H692&lt;&gt;"",$I692&lt;&gt;""),"※收入和支出不能同时填",IF(AND(N($H692)=0,N($I692)=0),IF(ISNUMBER(SEARCH("【待补】",$R692&amp;"")),"△源数据不全（源表缺金额），请补充","※收入和支出都没填"),IF($E692="","※没填收支类别，分类报表会漏掉这一笔",IF(ISNA(MATCH($E692,类别表,0)),"※收支类别不在【参数设置】的清单里",IF($K692="","△"&amp;$D692&amp;" 还没填汇率，去【月度汇率】补上就自动算了",IF(ISNUMBER(SEARCH("【待补】",$R692&amp;"")),"△源数据不全（源表缺摘要或用途），请补充",IF(AND($F692="内部转账",$Q692=""),"△内部转账建议在「往来单位」写上对方账户",IF($N692&lt;0,"△这一笔之后该账户余额成负数了，核一下",""))))))))))))</f>
        <v/>
      </c>
    </row>
    <row r="693" ht="16.5" spans="1:19">
      <c r="A693" s="114">
        <v>45973</v>
      </c>
      <c r="B693" s="115" t="s">
        <v>34</v>
      </c>
      <c r="C693" s="116" t="str">
        <f>IF($B693="","",IFERROR(INDEX(账户银行,MATCH($B693,账户名,0)),""))</f>
        <v>现金</v>
      </c>
      <c r="D693" s="116" t="str">
        <f>IF($B693="","",IFERROR(INDEX(账户币种,MATCH($B693,账户名,0)),""))</f>
        <v>UZS</v>
      </c>
      <c r="E693" s="117" t="s">
        <v>54</v>
      </c>
      <c r="F693" s="116" t="str">
        <f>IF($E693="","",IFERROR(INDEX(类别属性,MATCH($E693,类别表,0)),""))</f>
        <v>支出</v>
      </c>
      <c r="G693" s="118" t="s">
        <v>687</v>
      </c>
      <c r="H693" s="119"/>
      <c r="I693" s="119">
        <v>258000</v>
      </c>
      <c r="J693" s="120"/>
      <c r="K693" s="125">
        <f>IF(OR($A693="",$B693=""),"",IF($J693&lt;&gt;"",$J693,IF($D693=本位币,1,IFERROR(LOOKUP(2,1/((汇率月份&lt;=$A693)*(INDEX(记账汇率区,0,MATCH($D693,汇率币种头,0))&lt;&gt;"")),INDEX(记账汇率区,0,MATCH($D693,汇率币种头,0))),""))))</f>
        <v>1</v>
      </c>
      <c r="L693" s="123">
        <f t="shared" si="20"/>
        <v>-258000</v>
      </c>
      <c r="M693" s="123">
        <f t="shared" si="21"/>
        <v>-258000</v>
      </c>
      <c r="N693" s="123">
        <f>IF($B693="","",ROUND(SUMIF(账户名,$B693,账户期初)+SUMIFS($L$6:L693,$B$6:B693,$B693),2))</f>
        <v>-724980179.33</v>
      </c>
      <c r="O693" s="123">
        <f>IF($B693="","",IFERROR(ROUND(INDEX(账户期初本位,MATCH($B693,账户名,0))+SUMIFS($M$6:M693,$B$6:B693,$B693),2),""))</f>
        <v>-724980179.33</v>
      </c>
      <c r="P693" s="117" t="s">
        <v>48</v>
      </c>
      <c r="Q693" s="115"/>
      <c r="R693" s="115"/>
      <c r="S693" s="124" t="str">
        <f>IF($B693="","",IF(ISNA(MATCH($B693,账户名,0)),"※这个账户不在【参数设置】的账户档案里",IF($A693="","※没填日期，这一笔不会进任何月份的报表",IF(OR($A693&lt;起始月份,$A693&gt;EOMONTH(起始月份,15)),"△不在本账期（"&amp;TEXT(起始月份,"yyyy-mm")&amp;" ~ "&amp;TEXT(EOMONTH(起始月份,15),"yyyy-mm")&amp;"）内，报表里看不到",IF(AND($H693&lt;&gt;"",$I693&lt;&gt;""),"※收入和支出不能同时填",IF(AND(N($H693)=0,N($I693)=0),IF(ISNUMBER(SEARCH("【待补】",$R693&amp;"")),"△源数据不全（源表缺金额），请补充","※收入和支出都没填"),IF($E693="","※没填收支类别，分类报表会漏掉这一笔",IF(ISNA(MATCH($E693,类别表,0)),"※收支类别不在【参数设置】的清单里",IF($K693="","△"&amp;$D693&amp;" 还没填汇率，去【月度汇率】补上就自动算了",IF(ISNUMBER(SEARCH("【待补】",$R693&amp;"")),"△源数据不全（源表缺摘要或用途），请补充",IF(AND($F693="内部转账",$Q693=""),"△内部转账建议在「往来单位」写上对方账户",IF($N693&lt;0,"△这一笔之后该账户余额成负数了，核一下",""))))))))))))</f>
        <v>△这一笔之后该账户余额成负数了，核一下</v>
      </c>
    </row>
    <row r="694" ht="16.5" spans="1:19">
      <c r="A694" s="114">
        <v>45973</v>
      </c>
      <c r="B694" s="115" t="s">
        <v>34</v>
      </c>
      <c r="C694" s="116" t="str">
        <f>IF($B694="","",IFERROR(INDEX(账户银行,MATCH($B694,账户名,0)),""))</f>
        <v>现金</v>
      </c>
      <c r="D694" s="116" t="str">
        <f>IF($B694="","",IFERROR(INDEX(账户币种,MATCH($B694,账户名,0)),""))</f>
        <v>UZS</v>
      </c>
      <c r="E694" s="117" t="s">
        <v>38</v>
      </c>
      <c r="F694" s="116" t="str">
        <f>IF($E694="","",IFERROR(INDEX(类别属性,MATCH($E694,类别表,0)),""))</f>
        <v>支出</v>
      </c>
      <c r="G694" s="118" t="s">
        <v>557</v>
      </c>
      <c r="H694" s="119"/>
      <c r="I694" s="119">
        <v>610000</v>
      </c>
      <c r="J694" s="120"/>
      <c r="K694" s="125">
        <f>IF(OR($A694="",$B694=""),"",IF($J694&lt;&gt;"",$J694,IF($D694=本位币,1,IFERROR(LOOKUP(2,1/((汇率月份&lt;=$A694)*(INDEX(记账汇率区,0,MATCH($D694,汇率币种头,0))&lt;&gt;"")),INDEX(记账汇率区,0,MATCH($D694,汇率币种头,0))),""))))</f>
        <v>1</v>
      </c>
      <c r="L694" s="123">
        <f t="shared" si="20"/>
        <v>-610000</v>
      </c>
      <c r="M694" s="123">
        <f t="shared" si="21"/>
        <v>-610000</v>
      </c>
      <c r="N694" s="123">
        <f>IF($B694="","",ROUND(SUMIF(账户名,$B694,账户期初)+SUMIFS($L$6:L694,$B$6:B694,$B694),2))</f>
        <v>-725590179.33</v>
      </c>
      <c r="O694" s="123">
        <f>IF($B694="","",IFERROR(ROUND(INDEX(账户期初本位,MATCH($B694,账户名,0))+SUMIFS($M$6:M694,$B$6:B694,$B694),2),""))</f>
        <v>-725590179.33</v>
      </c>
      <c r="P694" s="117" t="s">
        <v>26</v>
      </c>
      <c r="Q694" s="115"/>
      <c r="R694" s="115"/>
      <c r="S694" s="124" t="str">
        <f>IF($B694="","",IF(ISNA(MATCH($B694,账户名,0)),"※这个账户不在【参数设置】的账户档案里",IF($A694="","※没填日期，这一笔不会进任何月份的报表",IF(OR($A694&lt;起始月份,$A694&gt;EOMONTH(起始月份,15)),"△不在本账期（"&amp;TEXT(起始月份,"yyyy-mm")&amp;" ~ "&amp;TEXT(EOMONTH(起始月份,15),"yyyy-mm")&amp;"）内，报表里看不到",IF(AND($H694&lt;&gt;"",$I694&lt;&gt;""),"※收入和支出不能同时填",IF(AND(N($H694)=0,N($I694)=0),IF(ISNUMBER(SEARCH("【待补】",$R694&amp;"")),"△源数据不全（源表缺金额），请补充","※收入和支出都没填"),IF($E694="","※没填收支类别，分类报表会漏掉这一笔",IF(ISNA(MATCH($E694,类别表,0)),"※收支类别不在【参数设置】的清单里",IF($K694="","△"&amp;$D694&amp;" 还没填汇率，去【月度汇率】补上就自动算了",IF(ISNUMBER(SEARCH("【待补】",$R694&amp;"")),"△源数据不全（源表缺摘要或用途），请补充",IF(AND($F694="内部转账",$Q694=""),"△内部转账建议在「往来单位」写上对方账户",IF($N694&lt;0,"△这一笔之后该账户余额成负数了，核一下",""))))))))))))</f>
        <v>△这一笔之后该账户余额成负数了，核一下</v>
      </c>
    </row>
    <row r="695" ht="66" spans="1:19">
      <c r="A695" s="114">
        <v>45974</v>
      </c>
      <c r="B695" s="115" t="s">
        <v>72</v>
      </c>
      <c r="C695" s="116" t="str">
        <f>IF($B695="","",IFERROR(INDEX(账户银行,MATCH($B695,账户名,0)),""))</f>
        <v>NBU银行</v>
      </c>
      <c r="D695" s="116" t="str">
        <f>IF($B695="","",IFERROR(INDEX(账户币种,MATCH($B695,账户名,0)),""))</f>
        <v>UZS</v>
      </c>
      <c r="E695" s="117" t="s">
        <v>62</v>
      </c>
      <c r="F695" s="116" t="str">
        <f>IF($E695="","",IFERROR(INDEX(类别属性,MATCH($E695,类别表,0)),""))</f>
        <v>支出</v>
      </c>
      <c r="G695" s="118" t="s">
        <v>688</v>
      </c>
      <c r="H695" s="119"/>
      <c r="I695" s="119">
        <v>4020000</v>
      </c>
      <c r="J695" s="120"/>
      <c r="K695" s="125">
        <f>IF(OR($A695="",$B695=""),"",IF($J695&lt;&gt;"",$J695,IF($D695=本位币,1,IFERROR(LOOKUP(2,1/((汇率月份&lt;=$A695)*(INDEX(记账汇率区,0,MATCH($D695,汇率币种头,0))&lt;&gt;"")),INDEX(记账汇率区,0,MATCH($D695,汇率币种头,0))),""))))</f>
        <v>1</v>
      </c>
      <c r="L695" s="123">
        <f t="shared" si="20"/>
        <v>-4020000</v>
      </c>
      <c r="M695" s="123">
        <f t="shared" si="21"/>
        <v>-4020000</v>
      </c>
      <c r="N695" s="123">
        <f>IF($B695="","",ROUND(SUMIF(账户名,$B695,账户期初)+SUMIFS($L$6:L695,$B$6:B695,$B695),2))</f>
        <v>68032201.63</v>
      </c>
      <c r="O695" s="123">
        <f>IF($B695="","",IFERROR(ROUND(INDEX(账户期初本位,MATCH($B695,账户名,0))+SUMIFS($M$6:M695,$B$6:B695,$B695),2),""))</f>
        <v>68032201.63</v>
      </c>
      <c r="P695" s="117" t="s">
        <v>26</v>
      </c>
      <c r="Q695" s="115"/>
      <c r="R695" s="115"/>
      <c r="S695" s="124" t="str">
        <f>IF($B695="","",IF(ISNA(MATCH($B695,账户名,0)),"※这个账户不在【参数设置】的账户档案里",IF($A695="","※没填日期，这一笔不会进任何月份的报表",IF(OR($A695&lt;起始月份,$A695&gt;EOMONTH(起始月份,15)),"△不在本账期（"&amp;TEXT(起始月份,"yyyy-mm")&amp;" ~ "&amp;TEXT(EOMONTH(起始月份,15),"yyyy-mm")&amp;"）内，报表里看不到",IF(AND($H695&lt;&gt;"",$I695&lt;&gt;""),"※收入和支出不能同时填",IF(AND(N($H695)=0,N($I695)=0),IF(ISNUMBER(SEARCH("【待补】",$R695&amp;"")),"△源数据不全（源表缺金额），请补充","※收入和支出都没填"),IF($E695="","※没填收支类别，分类报表会漏掉这一笔",IF(ISNA(MATCH($E695,类别表,0)),"※收支类别不在【参数设置】的清单里",IF($K695="","△"&amp;$D695&amp;" 还没填汇率，去【月度汇率】补上就自动算了",IF(ISNUMBER(SEARCH("【待补】",$R695&amp;"")),"△源数据不全（源表缺摘要或用途），请补充",IF(AND($F695="内部转账",$Q695=""),"△内部转账建议在「往来单位」写上对方账户",IF($N695&lt;0,"△这一笔之后该账户余额成负数了，核一下",""))))))))))))</f>
        <v/>
      </c>
    </row>
    <row r="696" ht="66" spans="1:19">
      <c r="A696" s="114">
        <v>45974</v>
      </c>
      <c r="B696" s="115" t="s">
        <v>72</v>
      </c>
      <c r="C696" s="116" t="str">
        <f>IF($B696="","",IFERROR(INDEX(账户银行,MATCH($B696,账户名,0)),""))</f>
        <v>NBU银行</v>
      </c>
      <c r="D696" s="116" t="str">
        <f>IF($B696="","",IFERROR(INDEX(账户币种,MATCH($B696,账户名,0)),""))</f>
        <v>UZS</v>
      </c>
      <c r="E696" s="117" t="s">
        <v>60</v>
      </c>
      <c r="F696" s="116" t="str">
        <f>IF($E696="","",IFERROR(INDEX(类别属性,MATCH($E696,类别表,0)),""))</f>
        <v>支出</v>
      </c>
      <c r="G696" s="118" t="s">
        <v>689</v>
      </c>
      <c r="H696" s="119"/>
      <c r="I696" s="119">
        <v>300</v>
      </c>
      <c r="J696" s="120"/>
      <c r="K696" s="125">
        <f>IF(OR($A696="",$B696=""),"",IF($J696&lt;&gt;"",$J696,IF($D696=本位币,1,IFERROR(LOOKUP(2,1/((汇率月份&lt;=$A696)*(INDEX(记账汇率区,0,MATCH($D696,汇率币种头,0))&lt;&gt;"")),INDEX(记账汇率区,0,MATCH($D696,汇率币种头,0))),""))))</f>
        <v>1</v>
      </c>
      <c r="L696" s="123">
        <f t="shared" si="20"/>
        <v>-300</v>
      </c>
      <c r="M696" s="123">
        <f t="shared" si="21"/>
        <v>-300</v>
      </c>
      <c r="N696" s="123">
        <f>IF($B696="","",ROUND(SUMIF(账户名,$B696,账户期初)+SUMIFS($L$6:L696,$B$6:B696,$B696),2))</f>
        <v>68031901.63</v>
      </c>
      <c r="O696" s="123">
        <f>IF($B696="","",IFERROR(ROUND(INDEX(账户期初本位,MATCH($B696,账户名,0))+SUMIFS($M$6:M696,$B$6:B696,$B696),2),""))</f>
        <v>68031901.63</v>
      </c>
      <c r="P696" s="117" t="s">
        <v>43</v>
      </c>
      <c r="Q696" s="115"/>
      <c r="R696" s="115"/>
      <c r="S696" s="124" t="str">
        <f>IF($B696="","",IF(ISNA(MATCH($B696,账户名,0)),"※这个账户不在【参数设置】的账户档案里",IF($A696="","※没填日期，这一笔不会进任何月份的报表",IF(OR($A696&lt;起始月份,$A696&gt;EOMONTH(起始月份,15)),"△不在本账期（"&amp;TEXT(起始月份,"yyyy-mm")&amp;" ~ "&amp;TEXT(EOMONTH(起始月份,15),"yyyy-mm")&amp;"）内，报表里看不到",IF(AND($H696&lt;&gt;"",$I696&lt;&gt;""),"※收入和支出不能同时填",IF(AND(N($H696)=0,N($I696)=0),IF(ISNUMBER(SEARCH("【待补】",$R696&amp;"")),"△源数据不全（源表缺金额），请补充","※收入和支出都没填"),IF($E696="","※没填收支类别，分类报表会漏掉这一笔",IF(ISNA(MATCH($E696,类别表,0)),"※收支类别不在【参数设置】的清单里",IF($K696="","△"&amp;$D696&amp;" 还没填汇率，去【月度汇率】补上就自动算了",IF(ISNUMBER(SEARCH("【待补】",$R696&amp;"")),"△源数据不全（源表缺摘要或用途），请补充",IF(AND($F696="内部转账",$Q696=""),"△内部转账建议在「往来单位」写上对方账户",IF($N696&lt;0,"△这一笔之后该账户余额成负数了，核一下",""))))))))))))</f>
        <v/>
      </c>
    </row>
    <row r="697" ht="66" spans="1:19">
      <c r="A697" s="114">
        <v>45974</v>
      </c>
      <c r="B697" s="115" t="s">
        <v>72</v>
      </c>
      <c r="C697" s="116" t="str">
        <f>IF($B697="","",IFERROR(INDEX(账户银行,MATCH($B697,账户名,0)),""))</f>
        <v>NBU银行</v>
      </c>
      <c r="D697" s="116" t="str">
        <f>IF($B697="","",IFERROR(INDEX(账户币种,MATCH($B697,账户名,0)),""))</f>
        <v>UZS</v>
      </c>
      <c r="E697" s="117" t="s">
        <v>60</v>
      </c>
      <c r="F697" s="116" t="str">
        <f>IF($E697="","",IFERROR(INDEX(类别属性,MATCH($E697,类别表,0)),""))</f>
        <v>支出</v>
      </c>
      <c r="G697" s="118" t="s">
        <v>690</v>
      </c>
      <c r="H697" s="119"/>
      <c r="I697" s="119">
        <v>300</v>
      </c>
      <c r="J697" s="120"/>
      <c r="K697" s="125">
        <f>IF(OR($A697="",$B697=""),"",IF($J697&lt;&gt;"",$J697,IF($D697=本位币,1,IFERROR(LOOKUP(2,1/((汇率月份&lt;=$A697)*(INDEX(记账汇率区,0,MATCH($D697,汇率币种头,0))&lt;&gt;"")),INDEX(记账汇率区,0,MATCH($D697,汇率币种头,0))),""))))</f>
        <v>1</v>
      </c>
      <c r="L697" s="123">
        <f t="shared" si="20"/>
        <v>-300</v>
      </c>
      <c r="M697" s="123">
        <f t="shared" si="21"/>
        <v>-300</v>
      </c>
      <c r="N697" s="123">
        <f>IF($B697="","",ROUND(SUMIF(账户名,$B697,账户期初)+SUMIFS($L$6:L697,$B$6:B697,$B697),2))</f>
        <v>68031601.63</v>
      </c>
      <c r="O697" s="123">
        <f>IF($B697="","",IFERROR(ROUND(INDEX(账户期初本位,MATCH($B697,账户名,0))+SUMIFS($M$6:M697,$B$6:B697,$B697),2),""))</f>
        <v>68031601.63</v>
      </c>
      <c r="P697" s="117" t="s">
        <v>43</v>
      </c>
      <c r="Q697" s="115"/>
      <c r="R697" s="115"/>
      <c r="S697" s="124" t="str">
        <f>IF($B697="","",IF(ISNA(MATCH($B697,账户名,0)),"※这个账户不在【参数设置】的账户档案里",IF($A697="","※没填日期，这一笔不会进任何月份的报表",IF(OR($A697&lt;起始月份,$A697&gt;EOMONTH(起始月份,15)),"△不在本账期（"&amp;TEXT(起始月份,"yyyy-mm")&amp;" ~ "&amp;TEXT(EOMONTH(起始月份,15),"yyyy-mm")&amp;"）内，报表里看不到",IF(AND($H697&lt;&gt;"",$I697&lt;&gt;""),"※收入和支出不能同时填",IF(AND(N($H697)=0,N($I697)=0),IF(ISNUMBER(SEARCH("【待补】",$R697&amp;"")),"△源数据不全（源表缺金额），请补充","※收入和支出都没填"),IF($E697="","※没填收支类别，分类报表会漏掉这一笔",IF(ISNA(MATCH($E697,类别表,0)),"※收支类别不在【参数设置】的清单里",IF($K697="","△"&amp;$D697&amp;" 还没填汇率，去【月度汇率】补上就自动算了",IF(ISNUMBER(SEARCH("【待补】",$R697&amp;"")),"△源数据不全（源表缺摘要或用途），请补充",IF(AND($F697="内部转账",$Q697=""),"△内部转账建议在「往来单位」写上对方账户",IF($N697&lt;0,"△这一笔之后该账户余额成负数了，核一下",""))))))))))))</f>
        <v/>
      </c>
    </row>
    <row r="698" ht="66" spans="1:19">
      <c r="A698" s="114">
        <v>45974</v>
      </c>
      <c r="B698" s="115" t="s">
        <v>72</v>
      </c>
      <c r="C698" s="116" t="str">
        <f>IF($B698="","",IFERROR(INDEX(账户银行,MATCH($B698,账户名,0)),""))</f>
        <v>NBU银行</v>
      </c>
      <c r="D698" s="116" t="str">
        <f>IF($B698="","",IFERROR(INDEX(账户币种,MATCH($B698,账户名,0)),""))</f>
        <v>UZS</v>
      </c>
      <c r="E698" s="117" t="s">
        <v>60</v>
      </c>
      <c r="F698" s="116" t="str">
        <f>IF($E698="","",IFERROR(INDEX(类别属性,MATCH($E698,类别表,0)),""))</f>
        <v>支出</v>
      </c>
      <c r="G698" s="118" t="s">
        <v>691</v>
      </c>
      <c r="H698" s="119"/>
      <c r="I698" s="119">
        <v>65</v>
      </c>
      <c r="J698" s="120"/>
      <c r="K698" s="125">
        <f>IF(OR($A698="",$B698=""),"",IF($J698&lt;&gt;"",$J698,IF($D698=本位币,1,IFERROR(LOOKUP(2,1/((汇率月份&lt;=$A698)*(INDEX(记账汇率区,0,MATCH($D698,汇率币种头,0))&lt;&gt;"")),INDEX(记账汇率区,0,MATCH($D698,汇率币种头,0))),""))))</f>
        <v>1</v>
      </c>
      <c r="L698" s="123">
        <f t="shared" si="20"/>
        <v>-65</v>
      </c>
      <c r="M698" s="123">
        <f t="shared" si="21"/>
        <v>-65</v>
      </c>
      <c r="N698" s="123">
        <f>IF($B698="","",ROUND(SUMIF(账户名,$B698,账户期初)+SUMIFS($L$6:L698,$B$6:B698,$B698),2))</f>
        <v>68031536.63</v>
      </c>
      <c r="O698" s="123">
        <f>IF($B698="","",IFERROR(ROUND(INDEX(账户期初本位,MATCH($B698,账户名,0))+SUMIFS($M$6:M698,$B$6:B698,$B698),2),""))</f>
        <v>68031536.63</v>
      </c>
      <c r="P698" s="117" t="s">
        <v>43</v>
      </c>
      <c r="Q698" s="115"/>
      <c r="R698" s="115"/>
      <c r="S698" s="124" t="str">
        <f>IF($B698="","",IF(ISNA(MATCH($B698,账户名,0)),"※这个账户不在【参数设置】的账户档案里",IF($A698="","※没填日期，这一笔不会进任何月份的报表",IF(OR($A698&lt;起始月份,$A698&gt;EOMONTH(起始月份,15)),"△不在本账期（"&amp;TEXT(起始月份,"yyyy-mm")&amp;" ~ "&amp;TEXT(EOMONTH(起始月份,15),"yyyy-mm")&amp;"）内，报表里看不到",IF(AND($H698&lt;&gt;"",$I698&lt;&gt;""),"※收入和支出不能同时填",IF(AND(N($H698)=0,N($I698)=0),IF(ISNUMBER(SEARCH("【待补】",$R698&amp;"")),"△源数据不全（源表缺金额），请补充","※收入和支出都没填"),IF($E698="","※没填收支类别，分类报表会漏掉这一笔",IF(ISNA(MATCH($E698,类别表,0)),"※收支类别不在【参数设置】的清单里",IF($K698="","△"&amp;$D698&amp;" 还没填汇率，去【月度汇率】补上就自动算了",IF(ISNUMBER(SEARCH("【待补】",$R698&amp;"")),"△源数据不全（源表缺摘要或用途），请补充",IF(AND($F698="内部转账",$Q698=""),"△内部转账建议在「往来单位」写上对方账户",IF($N698&lt;0,"△这一笔之后该账户余额成负数了，核一下",""))))))))))))</f>
        <v/>
      </c>
    </row>
    <row r="699" ht="66" spans="1:19">
      <c r="A699" s="114">
        <v>45974</v>
      </c>
      <c r="B699" s="115" t="s">
        <v>72</v>
      </c>
      <c r="C699" s="116" t="str">
        <f>IF($B699="","",IFERROR(INDEX(账户银行,MATCH($B699,账户名,0)),""))</f>
        <v>NBU银行</v>
      </c>
      <c r="D699" s="116" t="str">
        <f>IF($B699="","",IFERROR(INDEX(账户币种,MATCH($B699,账户名,0)),""))</f>
        <v>UZS</v>
      </c>
      <c r="E699" s="117" t="s">
        <v>60</v>
      </c>
      <c r="F699" s="116" t="str">
        <f>IF($E699="","",IFERROR(INDEX(类别属性,MATCH($E699,类别表,0)),""))</f>
        <v>支出</v>
      </c>
      <c r="G699" s="118" t="s">
        <v>692</v>
      </c>
      <c r="H699" s="119"/>
      <c r="I699" s="119">
        <v>300</v>
      </c>
      <c r="J699" s="120"/>
      <c r="K699" s="125">
        <f>IF(OR($A699="",$B699=""),"",IF($J699&lt;&gt;"",$J699,IF($D699=本位币,1,IFERROR(LOOKUP(2,1/((汇率月份&lt;=$A699)*(INDEX(记账汇率区,0,MATCH($D699,汇率币种头,0))&lt;&gt;"")),INDEX(记账汇率区,0,MATCH($D699,汇率币种头,0))),""))))</f>
        <v>1</v>
      </c>
      <c r="L699" s="123">
        <f t="shared" si="20"/>
        <v>-300</v>
      </c>
      <c r="M699" s="123">
        <f t="shared" si="21"/>
        <v>-300</v>
      </c>
      <c r="N699" s="123">
        <f>IF($B699="","",ROUND(SUMIF(账户名,$B699,账户期初)+SUMIFS($L$6:L699,$B$6:B699,$B699),2))</f>
        <v>68031236.63</v>
      </c>
      <c r="O699" s="123">
        <f>IF($B699="","",IFERROR(ROUND(INDEX(账户期初本位,MATCH($B699,账户名,0))+SUMIFS($M$6:M699,$B$6:B699,$B699),2),""))</f>
        <v>68031236.63</v>
      </c>
      <c r="P699" s="117" t="s">
        <v>43</v>
      </c>
      <c r="Q699" s="115"/>
      <c r="R699" s="115"/>
      <c r="S699" s="124" t="str">
        <f>IF($B699="","",IF(ISNA(MATCH($B699,账户名,0)),"※这个账户不在【参数设置】的账户档案里",IF($A699="","※没填日期，这一笔不会进任何月份的报表",IF(OR($A699&lt;起始月份,$A699&gt;EOMONTH(起始月份,15)),"△不在本账期（"&amp;TEXT(起始月份,"yyyy-mm")&amp;" ~ "&amp;TEXT(EOMONTH(起始月份,15),"yyyy-mm")&amp;"）内，报表里看不到",IF(AND($H699&lt;&gt;"",$I699&lt;&gt;""),"※收入和支出不能同时填",IF(AND(N($H699)=0,N($I699)=0),IF(ISNUMBER(SEARCH("【待补】",$R699&amp;"")),"△源数据不全（源表缺金额），请补充","※收入和支出都没填"),IF($E699="","※没填收支类别，分类报表会漏掉这一笔",IF(ISNA(MATCH($E699,类别表,0)),"※收支类别不在【参数设置】的清单里",IF($K699="","△"&amp;$D699&amp;" 还没填汇率，去【月度汇率】补上就自动算了",IF(ISNUMBER(SEARCH("【待补】",$R699&amp;"")),"△源数据不全（源表缺摘要或用途），请补充",IF(AND($F699="内部转账",$Q699=""),"△内部转账建议在「往来单位」写上对方账户",IF($N699&lt;0,"△这一笔之后该账户余额成负数了，核一下",""))))))))))))</f>
        <v/>
      </c>
    </row>
    <row r="700" ht="66" spans="1:19">
      <c r="A700" s="114">
        <v>45974</v>
      </c>
      <c r="B700" s="115" t="s">
        <v>72</v>
      </c>
      <c r="C700" s="116" t="str">
        <f>IF($B700="","",IFERROR(INDEX(账户银行,MATCH($B700,账户名,0)),""))</f>
        <v>NBU银行</v>
      </c>
      <c r="D700" s="116" t="str">
        <f>IF($B700="","",IFERROR(INDEX(账户币种,MATCH($B700,账户名,0)),""))</f>
        <v>UZS</v>
      </c>
      <c r="E700" s="117" t="s">
        <v>60</v>
      </c>
      <c r="F700" s="116" t="str">
        <f>IF($E700="","",IFERROR(INDEX(类别属性,MATCH($E700,类别表,0)),""))</f>
        <v>支出</v>
      </c>
      <c r="G700" s="118" t="s">
        <v>693</v>
      </c>
      <c r="H700" s="119"/>
      <c r="I700" s="119">
        <v>20100</v>
      </c>
      <c r="J700" s="120"/>
      <c r="K700" s="125">
        <f>IF(OR($A700="",$B700=""),"",IF($J700&lt;&gt;"",$J700,IF($D700=本位币,1,IFERROR(LOOKUP(2,1/((汇率月份&lt;=$A700)*(INDEX(记账汇率区,0,MATCH($D700,汇率币种头,0))&lt;&gt;"")),INDEX(记账汇率区,0,MATCH($D700,汇率币种头,0))),""))))</f>
        <v>1</v>
      </c>
      <c r="L700" s="123">
        <f t="shared" si="20"/>
        <v>-20100</v>
      </c>
      <c r="M700" s="123">
        <f t="shared" si="21"/>
        <v>-20100</v>
      </c>
      <c r="N700" s="123">
        <f>IF($B700="","",ROUND(SUMIF(账户名,$B700,账户期初)+SUMIFS($L$6:L700,$B$6:B700,$B700),2))</f>
        <v>68011136.63</v>
      </c>
      <c r="O700" s="123">
        <f>IF($B700="","",IFERROR(ROUND(INDEX(账户期初本位,MATCH($B700,账户名,0))+SUMIFS($M$6:M700,$B$6:B700,$B700),2),""))</f>
        <v>68011136.63</v>
      </c>
      <c r="P700" s="117" t="s">
        <v>43</v>
      </c>
      <c r="Q700" s="115"/>
      <c r="R700" s="115"/>
      <c r="S700" s="124" t="str">
        <f>IF($B700="","",IF(ISNA(MATCH($B700,账户名,0)),"※这个账户不在【参数设置】的账户档案里",IF($A700="","※没填日期，这一笔不会进任何月份的报表",IF(OR($A700&lt;起始月份,$A700&gt;EOMONTH(起始月份,15)),"△不在本账期（"&amp;TEXT(起始月份,"yyyy-mm")&amp;" ~ "&amp;TEXT(EOMONTH(起始月份,15),"yyyy-mm")&amp;"）内，报表里看不到",IF(AND($H700&lt;&gt;"",$I700&lt;&gt;""),"※收入和支出不能同时填",IF(AND(N($H700)=0,N($I700)=0),IF(ISNUMBER(SEARCH("【待补】",$R700&amp;"")),"△源数据不全（源表缺金额），请补充","※收入和支出都没填"),IF($E700="","※没填收支类别，分类报表会漏掉这一笔",IF(ISNA(MATCH($E700,类别表,0)),"※收支类别不在【参数设置】的清单里",IF($K700="","△"&amp;$D700&amp;" 还没填汇率，去【月度汇率】补上就自动算了",IF(ISNUMBER(SEARCH("【待补】",$R700&amp;"")),"△源数据不全（源表缺摘要或用途），请补充",IF(AND($F700="内部转账",$Q700=""),"△内部转账建议在「往来单位」写上对方账户",IF($N700&lt;0,"△这一笔之后该账户余额成负数了，核一下",""))))))))))))</f>
        <v/>
      </c>
    </row>
    <row r="701" ht="66" spans="1:19">
      <c r="A701" s="114">
        <v>45974</v>
      </c>
      <c r="B701" s="115" t="s">
        <v>72</v>
      </c>
      <c r="C701" s="116" t="str">
        <f>IF($B701="","",IFERROR(INDEX(账户银行,MATCH($B701,账户名,0)),""))</f>
        <v>NBU银行</v>
      </c>
      <c r="D701" s="116" t="str">
        <f>IF($B701="","",IFERROR(INDEX(账户币种,MATCH($B701,账户名,0)),""))</f>
        <v>UZS</v>
      </c>
      <c r="E701" s="117" t="s">
        <v>60</v>
      </c>
      <c r="F701" s="116" t="str">
        <f>IF($E701="","",IFERROR(INDEX(类别属性,MATCH($E701,类别表,0)),""))</f>
        <v>支出</v>
      </c>
      <c r="G701" s="118" t="s">
        <v>694</v>
      </c>
      <c r="H701" s="119"/>
      <c r="I701" s="119">
        <v>300</v>
      </c>
      <c r="J701" s="120"/>
      <c r="K701" s="125">
        <f>IF(OR($A701="",$B701=""),"",IF($J701&lt;&gt;"",$J701,IF($D701=本位币,1,IFERROR(LOOKUP(2,1/((汇率月份&lt;=$A701)*(INDEX(记账汇率区,0,MATCH($D701,汇率币种头,0))&lt;&gt;"")),INDEX(记账汇率区,0,MATCH($D701,汇率币种头,0))),""))))</f>
        <v>1</v>
      </c>
      <c r="L701" s="123">
        <f t="shared" si="20"/>
        <v>-300</v>
      </c>
      <c r="M701" s="123">
        <f t="shared" si="21"/>
        <v>-300</v>
      </c>
      <c r="N701" s="123">
        <f>IF($B701="","",ROUND(SUMIF(账户名,$B701,账户期初)+SUMIFS($L$6:L701,$B$6:B701,$B701),2))</f>
        <v>68010836.63</v>
      </c>
      <c r="O701" s="123">
        <f>IF($B701="","",IFERROR(ROUND(INDEX(账户期初本位,MATCH($B701,账户名,0))+SUMIFS($M$6:M701,$B$6:B701,$B701),2),""))</f>
        <v>68010836.63</v>
      </c>
      <c r="P701" s="117" t="s">
        <v>43</v>
      </c>
      <c r="Q701" s="115"/>
      <c r="R701" s="115"/>
      <c r="S701" s="124" t="str">
        <f>IF($B701="","",IF(ISNA(MATCH($B701,账户名,0)),"※这个账户不在【参数设置】的账户档案里",IF($A701="","※没填日期，这一笔不会进任何月份的报表",IF(OR($A701&lt;起始月份,$A701&gt;EOMONTH(起始月份,15)),"△不在本账期（"&amp;TEXT(起始月份,"yyyy-mm")&amp;" ~ "&amp;TEXT(EOMONTH(起始月份,15),"yyyy-mm")&amp;"）内，报表里看不到",IF(AND($H701&lt;&gt;"",$I701&lt;&gt;""),"※收入和支出不能同时填",IF(AND(N($H701)=0,N($I701)=0),IF(ISNUMBER(SEARCH("【待补】",$R701&amp;"")),"△源数据不全（源表缺金额），请补充","※收入和支出都没填"),IF($E701="","※没填收支类别，分类报表会漏掉这一笔",IF(ISNA(MATCH($E701,类别表,0)),"※收支类别不在【参数设置】的清单里",IF($K701="","△"&amp;$D701&amp;" 还没填汇率，去【月度汇率】补上就自动算了",IF(ISNUMBER(SEARCH("【待补】",$R701&amp;"")),"△源数据不全（源表缺摘要或用途），请补充",IF(AND($F701="内部转账",$Q701=""),"△内部转账建议在「往来单位」写上对方账户",IF($N701&lt;0,"△这一笔之后该账户余额成负数了，核一下",""))))))))))))</f>
        <v/>
      </c>
    </row>
    <row r="702" ht="33" spans="1:19">
      <c r="A702" s="114">
        <v>45974</v>
      </c>
      <c r="B702" s="115" t="s">
        <v>72</v>
      </c>
      <c r="C702" s="116" t="str">
        <f>IF($B702="","",IFERROR(INDEX(账户银行,MATCH($B702,账户名,0)),""))</f>
        <v>NBU银行</v>
      </c>
      <c r="D702" s="116" t="str">
        <f>IF($B702="","",IFERROR(INDEX(账户币种,MATCH($B702,账户名,0)),""))</f>
        <v>UZS</v>
      </c>
      <c r="E702" s="117" t="s">
        <v>95</v>
      </c>
      <c r="F702" s="116" t="str">
        <f>IF($E702="","",IFERROR(INDEX(类别属性,MATCH($E702,类别表,0)),""))</f>
        <v>支出</v>
      </c>
      <c r="G702" s="118" t="s">
        <v>365</v>
      </c>
      <c r="H702" s="119"/>
      <c r="I702" s="119">
        <v>1560000</v>
      </c>
      <c r="J702" s="120"/>
      <c r="K702" s="125">
        <f>IF(OR($A702="",$B702=""),"",IF($J702&lt;&gt;"",$J702,IF($D702=本位币,1,IFERROR(LOOKUP(2,1/((汇率月份&lt;=$A702)*(INDEX(记账汇率区,0,MATCH($D702,汇率币种头,0))&lt;&gt;"")),INDEX(记账汇率区,0,MATCH($D702,汇率币种头,0))),""))))</f>
        <v>1</v>
      </c>
      <c r="L702" s="123">
        <f t="shared" si="20"/>
        <v>-1560000</v>
      </c>
      <c r="M702" s="123">
        <f t="shared" si="21"/>
        <v>-1560000</v>
      </c>
      <c r="N702" s="123">
        <f>IF($B702="","",ROUND(SUMIF(账户名,$B702,账户期初)+SUMIFS($L$6:L702,$B$6:B702,$B702),2))</f>
        <v>66450836.63</v>
      </c>
      <c r="O702" s="123">
        <f>IF($B702="","",IFERROR(ROUND(INDEX(账户期初本位,MATCH($B702,账户名,0))+SUMIFS($M$6:M702,$B$6:B702,$B702),2),""))</f>
        <v>66450836.63</v>
      </c>
      <c r="P702" s="117" t="s">
        <v>97</v>
      </c>
      <c r="Q702" s="115"/>
      <c r="R702" s="115"/>
      <c r="S702" s="124" t="str">
        <f>IF($B702="","",IF(ISNA(MATCH($B702,账户名,0)),"※这个账户不在【参数设置】的账户档案里",IF($A702="","※没填日期，这一笔不会进任何月份的报表",IF(OR($A702&lt;起始月份,$A702&gt;EOMONTH(起始月份,15)),"△不在本账期（"&amp;TEXT(起始月份,"yyyy-mm")&amp;" ~ "&amp;TEXT(EOMONTH(起始月份,15),"yyyy-mm")&amp;"）内，报表里看不到",IF(AND($H702&lt;&gt;"",$I702&lt;&gt;""),"※收入和支出不能同时填",IF(AND(N($H702)=0,N($I702)=0),IF(ISNUMBER(SEARCH("【待补】",$R702&amp;"")),"△源数据不全（源表缺金额），请补充","※收入和支出都没填"),IF($E702="","※没填收支类别，分类报表会漏掉这一笔",IF(ISNA(MATCH($E702,类别表,0)),"※收支类别不在【参数设置】的清单里",IF($K702="","△"&amp;$D702&amp;" 还没填汇率，去【月度汇率】补上就自动算了",IF(ISNUMBER(SEARCH("【待补】",$R702&amp;"")),"△源数据不全（源表缺摘要或用途），请补充",IF(AND($F702="内部转账",$Q702=""),"△内部转账建议在「往来单位」写上对方账户",IF($N702&lt;0,"△这一笔之后该账户余额成负数了，核一下",""))))))))))))</f>
        <v/>
      </c>
    </row>
    <row r="703" ht="33" spans="1:19">
      <c r="A703" s="114">
        <v>45974</v>
      </c>
      <c r="B703" s="115" t="s">
        <v>72</v>
      </c>
      <c r="C703" s="116" t="str">
        <f>IF($B703="","",IFERROR(INDEX(账户银行,MATCH($B703,账户名,0)),""))</f>
        <v>NBU银行</v>
      </c>
      <c r="D703" s="116" t="str">
        <f>IF($B703="","",IFERROR(INDEX(账户币种,MATCH($B703,账户名,0)),""))</f>
        <v>UZS</v>
      </c>
      <c r="E703" s="117" t="s">
        <v>366</v>
      </c>
      <c r="F703" s="116" t="str">
        <f>IF($E703="","",IFERROR(INDEX(类别属性,MATCH($E703,类别表,0)),""))</f>
        <v>支出</v>
      </c>
      <c r="G703" s="118" t="s">
        <v>367</v>
      </c>
      <c r="H703" s="119"/>
      <c r="I703" s="119">
        <v>1547000</v>
      </c>
      <c r="J703" s="120"/>
      <c r="K703" s="125">
        <f>IF(OR($A703="",$B703=""),"",IF($J703&lt;&gt;"",$J703,IF($D703=本位币,1,IFERROR(LOOKUP(2,1/((汇率月份&lt;=$A703)*(INDEX(记账汇率区,0,MATCH($D703,汇率币种头,0))&lt;&gt;"")),INDEX(记账汇率区,0,MATCH($D703,汇率币种头,0))),""))))</f>
        <v>1</v>
      </c>
      <c r="L703" s="123">
        <f t="shared" si="20"/>
        <v>-1547000</v>
      </c>
      <c r="M703" s="123">
        <f t="shared" si="21"/>
        <v>-1547000</v>
      </c>
      <c r="N703" s="123">
        <f>IF($B703="","",ROUND(SUMIF(账户名,$B703,账户期初)+SUMIFS($L$6:L703,$B$6:B703,$B703),2))</f>
        <v>64903836.63</v>
      </c>
      <c r="O703" s="123">
        <f>IF($B703="","",IFERROR(ROUND(INDEX(账户期初本位,MATCH($B703,账户名,0))+SUMIFS($M$6:M703,$B$6:B703,$B703),2),""))</f>
        <v>64903836.63</v>
      </c>
      <c r="P703" s="117" t="s">
        <v>122</v>
      </c>
      <c r="Q703" s="115"/>
      <c r="R703" s="115"/>
      <c r="S703" s="124" t="str">
        <f>IF($B703="","",IF(ISNA(MATCH($B703,账户名,0)),"※这个账户不在【参数设置】的账户档案里",IF($A703="","※没填日期，这一笔不会进任何月份的报表",IF(OR($A703&lt;起始月份,$A703&gt;EOMONTH(起始月份,15)),"△不在本账期（"&amp;TEXT(起始月份,"yyyy-mm")&amp;" ~ "&amp;TEXT(EOMONTH(起始月份,15),"yyyy-mm")&amp;"）内，报表里看不到",IF(AND($H703&lt;&gt;"",$I703&lt;&gt;""),"※收入和支出不能同时填",IF(AND(N($H703)=0,N($I703)=0),IF(ISNUMBER(SEARCH("【待补】",$R703&amp;"")),"△源数据不全（源表缺金额），请补充","※收入和支出都没填"),IF($E703="","※没填收支类别，分类报表会漏掉这一笔",IF(ISNA(MATCH($E703,类别表,0)),"※收支类别不在【参数设置】的清单里",IF($K703="","△"&amp;$D703&amp;" 还没填汇率，去【月度汇率】补上就自动算了",IF(ISNUMBER(SEARCH("【待补】",$R703&amp;"")),"△源数据不全（源表缺摘要或用途），请补充",IF(AND($F703="内部转账",$Q703=""),"△内部转账建议在「往来单位」写上对方账户",IF($N703&lt;0,"△这一笔之后该账户余额成负数了，核一下",""))))))))))))</f>
        <v/>
      </c>
    </row>
    <row r="704" ht="33" spans="1:19">
      <c r="A704" s="114">
        <v>45974</v>
      </c>
      <c r="B704" s="115" t="s">
        <v>72</v>
      </c>
      <c r="C704" s="116" t="str">
        <f>IF($B704="","",IFERROR(INDEX(账户银行,MATCH($B704,账户名,0)),""))</f>
        <v>NBU银行</v>
      </c>
      <c r="D704" s="116" t="str">
        <f>IF($B704="","",IFERROR(INDEX(账户币种,MATCH($B704,账户名,0)),""))</f>
        <v>UZS</v>
      </c>
      <c r="E704" s="117" t="s">
        <v>95</v>
      </c>
      <c r="F704" s="116" t="str">
        <f>IF($E704="","",IFERROR(INDEX(类别属性,MATCH($E704,类别表,0)),""))</f>
        <v>支出</v>
      </c>
      <c r="G704" s="118" t="s">
        <v>420</v>
      </c>
      <c r="H704" s="119"/>
      <c r="I704" s="119">
        <v>13000</v>
      </c>
      <c r="J704" s="120"/>
      <c r="K704" s="125">
        <f>IF(OR($A704="",$B704=""),"",IF($J704&lt;&gt;"",$J704,IF($D704=本位币,1,IFERROR(LOOKUP(2,1/((汇率月份&lt;=$A704)*(INDEX(记账汇率区,0,MATCH($D704,汇率币种头,0))&lt;&gt;"")),INDEX(记账汇率区,0,MATCH($D704,汇率币种头,0))),""))))</f>
        <v>1</v>
      </c>
      <c r="L704" s="123">
        <f t="shared" si="20"/>
        <v>-13000</v>
      </c>
      <c r="M704" s="123">
        <f t="shared" si="21"/>
        <v>-13000</v>
      </c>
      <c r="N704" s="123">
        <f>IF($B704="","",ROUND(SUMIF(账户名,$B704,账户期初)+SUMIFS($L$6:L704,$B$6:B704,$B704),2))</f>
        <v>64890836.63</v>
      </c>
      <c r="O704" s="123">
        <f>IF($B704="","",IFERROR(ROUND(INDEX(账户期初本位,MATCH($B704,账户名,0))+SUMIFS($M$6:M704,$B$6:B704,$B704),2),""))</f>
        <v>64890836.63</v>
      </c>
      <c r="P704" s="117" t="s">
        <v>97</v>
      </c>
      <c r="Q704" s="115"/>
      <c r="R704" s="115"/>
      <c r="S704" s="124" t="str">
        <f>IF($B704="","",IF(ISNA(MATCH($B704,账户名,0)),"※这个账户不在【参数设置】的账户档案里",IF($A704="","※没填日期，这一笔不会进任何月份的报表",IF(OR($A704&lt;起始月份,$A704&gt;EOMONTH(起始月份,15)),"△不在本账期（"&amp;TEXT(起始月份,"yyyy-mm")&amp;" ~ "&amp;TEXT(EOMONTH(起始月份,15),"yyyy-mm")&amp;"）内，报表里看不到",IF(AND($H704&lt;&gt;"",$I704&lt;&gt;""),"※收入和支出不能同时填",IF(AND(N($H704)=0,N($I704)=0),IF(ISNUMBER(SEARCH("【待补】",$R704&amp;"")),"△源数据不全（源表缺金额），请补充","※收入和支出都没填"),IF($E704="","※没填收支类别，分类报表会漏掉这一笔",IF(ISNA(MATCH($E704,类别表,0)),"※收支类别不在【参数设置】的清单里",IF($K704="","△"&amp;$D704&amp;" 还没填汇率，去【月度汇率】补上就自动算了",IF(ISNUMBER(SEARCH("【待补】",$R704&amp;"")),"△源数据不全（源表缺摘要或用途），请补充",IF(AND($F704="内部转账",$Q704=""),"△内部转账建议在「往来单位」写上对方账户",IF($N704&lt;0,"△这一笔之后该账户余额成负数了，核一下",""))))))))))))</f>
        <v/>
      </c>
    </row>
    <row r="705" ht="49.5" spans="1:19">
      <c r="A705" s="114">
        <v>45974</v>
      </c>
      <c r="B705" s="115" t="s">
        <v>34</v>
      </c>
      <c r="C705" s="116" t="str">
        <f>IF($B705="","",IFERROR(INDEX(账户银行,MATCH($B705,账户名,0)),""))</f>
        <v>现金</v>
      </c>
      <c r="D705" s="116" t="str">
        <f>IF($B705="","",IFERROR(INDEX(账户币种,MATCH($B705,账户名,0)),""))</f>
        <v>UZS</v>
      </c>
      <c r="E705" s="117" t="s">
        <v>95</v>
      </c>
      <c r="F705" s="116" t="str">
        <f>IF($E705="","",IFERROR(INDEX(类别属性,MATCH($E705,类别表,0)),""))</f>
        <v>支出</v>
      </c>
      <c r="G705" s="118" t="s">
        <v>695</v>
      </c>
      <c r="H705" s="119"/>
      <c r="I705" s="119">
        <v>11605000</v>
      </c>
      <c r="J705" s="120"/>
      <c r="K705" s="125">
        <f>IF(OR($A705="",$B705=""),"",IF($J705&lt;&gt;"",$J705,IF($D705=本位币,1,IFERROR(LOOKUP(2,1/((汇率月份&lt;=$A705)*(INDEX(记账汇率区,0,MATCH($D705,汇率币种头,0))&lt;&gt;"")),INDEX(记账汇率区,0,MATCH($D705,汇率币种头,0))),""))))</f>
        <v>1</v>
      </c>
      <c r="L705" s="123">
        <f t="shared" si="20"/>
        <v>-11605000</v>
      </c>
      <c r="M705" s="123">
        <f t="shared" si="21"/>
        <v>-11605000</v>
      </c>
      <c r="N705" s="123">
        <f>IF($B705="","",ROUND(SUMIF(账户名,$B705,账户期初)+SUMIFS($L$6:L705,$B$6:B705,$B705),2))</f>
        <v>-737195179.33</v>
      </c>
      <c r="O705" s="123">
        <f>IF($B705="","",IFERROR(ROUND(INDEX(账户期初本位,MATCH($B705,账户名,0))+SUMIFS($M$6:M705,$B$6:B705,$B705),2),""))</f>
        <v>-737195179.33</v>
      </c>
      <c r="P705" s="117" t="s">
        <v>97</v>
      </c>
      <c r="Q705" s="115"/>
      <c r="R705" s="115"/>
      <c r="S705" s="124" t="str">
        <f>IF($B705="","",IF(ISNA(MATCH($B705,账户名,0)),"※这个账户不在【参数设置】的账户档案里",IF($A705="","※没填日期，这一笔不会进任何月份的报表",IF(OR($A705&lt;起始月份,$A705&gt;EOMONTH(起始月份,15)),"△不在本账期（"&amp;TEXT(起始月份,"yyyy-mm")&amp;" ~ "&amp;TEXT(EOMONTH(起始月份,15),"yyyy-mm")&amp;"）内，报表里看不到",IF(AND($H705&lt;&gt;"",$I705&lt;&gt;""),"※收入和支出不能同时填",IF(AND(N($H705)=0,N($I705)=0),IF(ISNUMBER(SEARCH("【待补】",$R705&amp;"")),"△源数据不全（源表缺金额），请补充","※收入和支出都没填"),IF($E705="","※没填收支类别，分类报表会漏掉这一笔",IF(ISNA(MATCH($E705,类别表,0)),"※收支类别不在【参数设置】的清单里",IF($K705="","△"&amp;$D705&amp;" 还没填汇率，去【月度汇率】补上就自动算了",IF(ISNUMBER(SEARCH("【待补】",$R705&amp;"")),"△源数据不全（源表缺摘要或用途），请补充",IF(AND($F705="内部转账",$Q705=""),"△内部转账建议在「往来单位」写上对方账户",IF($N705&lt;0,"△这一笔之后该账户余额成负数了，核一下",""))))))))))))</f>
        <v>△这一笔之后该账户余额成负数了，核一下</v>
      </c>
    </row>
    <row r="706" ht="16.5" spans="1:19">
      <c r="A706" s="114">
        <v>45974</v>
      </c>
      <c r="B706" s="115" t="s">
        <v>34</v>
      </c>
      <c r="C706" s="116" t="str">
        <f>IF($B706="","",IFERROR(INDEX(账户银行,MATCH($B706,账户名,0)),""))</f>
        <v>现金</v>
      </c>
      <c r="D706" s="116" t="str">
        <f>IF($B706="","",IFERROR(INDEX(账户币种,MATCH($B706,账户名,0)),""))</f>
        <v>UZS</v>
      </c>
      <c r="E706" s="117" t="s">
        <v>388</v>
      </c>
      <c r="F706" s="116" t="str">
        <f>IF($E706="","",IFERROR(INDEX(类别属性,MATCH($E706,类别表,0)),""))</f>
        <v>支出</v>
      </c>
      <c r="G706" s="118" t="s">
        <v>696</v>
      </c>
      <c r="H706" s="119"/>
      <c r="I706" s="119">
        <v>2060000</v>
      </c>
      <c r="J706" s="120"/>
      <c r="K706" s="125">
        <f>IF(OR($A706="",$B706=""),"",IF($J706&lt;&gt;"",$J706,IF($D706=本位币,1,IFERROR(LOOKUP(2,1/((汇率月份&lt;=$A706)*(INDEX(记账汇率区,0,MATCH($D706,汇率币种头,0))&lt;&gt;"")),INDEX(记账汇率区,0,MATCH($D706,汇率币种头,0))),""))))</f>
        <v>1</v>
      </c>
      <c r="L706" s="123">
        <f t="shared" si="20"/>
        <v>-2060000</v>
      </c>
      <c r="M706" s="123">
        <f t="shared" si="21"/>
        <v>-2060000</v>
      </c>
      <c r="N706" s="123">
        <f>IF($B706="","",ROUND(SUMIF(账户名,$B706,账户期初)+SUMIFS($L$6:L706,$B$6:B706,$B706),2))</f>
        <v>-739255179.33</v>
      </c>
      <c r="O706" s="123">
        <f>IF($B706="","",IFERROR(ROUND(INDEX(账户期初本位,MATCH($B706,账户名,0))+SUMIFS($M$6:M706,$B$6:B706,$B706),2),""))</f>
        <v>-739255179.33</v>
      </c>
      <c r="P706" s="117" t="s">
        <v>109</v>
      </c>
      <c r="Q706" s="115"/>
      <c r="R706" s="115"/>
      <c r="S706" s="124" t="str">
        <f>IF($B706="","",IF(ISNA(MATCH($B706,账户名,0)),"※这个账户不在【参数设置】的账户档案里",IF($A706="","※没填日期，这一笔不会进任何月份的报表",IF(OR($A706&lt;起始月份,$A706&gt;EOMONTH(起始月份,15)),"△不在本账期（"&amp;TEXT(起始月份,"yyyy-mm")&amp;" ~ "&amp;TEXT(EOMONTH(起始月份,15),"yyyy-mm")&amp;"）内，报表里看不到",IF(AND($H706&lt;&gt;"",$I706&lt;&gt;""),"※收入和支出不能同时填",IF(AND(N($H706)=0,N($I706)=0),IF(ISNUMBER(SEARCH("【待补】",$R706&amp;"")),"△源数据不全（源表缺金额），请补充","※收入和支出都没填"),IF($E706="","※没填收支类别，分类报表会漏掉这一笔",IF(ISNA(MATCH($E706,类别表,0)),"※收支类别不在【参数设置】的清单里",IF($K706="","△"&amp;$D706&amp;" 还没填汇率，去【月度汇率】补上就自动算了",IF(ISNUMBER(SEARCH("【待补】",$R706&amp;"")),"△源数据不全（源表缺摘要或用途），请补充",IF(AND($F706="内部转账",$Q706=""),"△内部转账建议在「往来单位」写上对方账户",IF($N706&lt;0,"△这一笔之后该账户余额成负数了，核一下",""))))))))))))</f>
        <v>△这一笔之后该账户余额成负数了，核一下</v>
      </c>
    </row>
    <row r="707" ht="16.5" spans="1:19">
      <c r="A707" s="114">
        <v>45974</v>
      </c>
      <c r="B707" s="115" t="s">
        <v>34</v>
      </c>
      <c r="C707" s="116" t="str">
        <f>IF($B707="","",IFERROR(INDEX(账户银行,MATCH($B707,账户名,0)),""))</f>
        <v>现金</v>
      </c>
      <c r="D707" s="116" t="str">
        <f>IF($B707="","",IFERROR(INDEX(账户币种,MATCH($B707,账户名,0)),""))</f>
        <v>UZS</v>
      </c>
      <c r="E707" s="117" t="s">
        <v>54</v>
      </c>
      <c r="F707" s="116" t="str">
        <f>IF($E707="","",IFERROR(INDEX(类别属性,MATCH($E707,类别表,0)),""))</f>
        <v>支出</v>
      </c>
      <c r="G707" s="118" t="s">
        <v>697</v>
      </c>
      <c r="H707" s="119"/>
      <c r="I707" s="119">
        <v>124000</v>
      </c>
      <c r="J707" s="120"/>
      <c r="K707" s="125">
        <f>IF(OR($A707="",$B707=""),"",IF($J707&lt;&gt;"",$J707,IF($D707=本位币,1,IFERROR(LOOKUP(2,1/((汇率月份&lt;=$A707)*(INDEX(记账汇率区,0,MATCH($D707,汇率币种头,0))&lt;&gt;"")),INDEX(记账汇率区,0,MATCH($D707,汇率币种头,0))),""))))</f>
        <v>1</v>
      </c>
      <c r="L707" s="123">
        <f t="shared" si="20"/>
        <v>-124000</v>
      </c>
      <c r="M707" s="123">
        <f t="shared" si="21"/>
        <v>-124000</v>
      </c>
      <c r="N707" s="123">
        <f>IF($B707="","",ROUND(SUMIF(账户名,$B707,账户期初)+SUMIFS($L$6:L707,$B$6:B707,$B707),2))</f>
        <v>-739379179.33</v>
      </c>
      <c r="O707" s="123">
        <f>IF($B707="","",IFERROR(ROUND(INDEX(账户期初本位,MATCH($B707,账户名,0))+SUMIFS($M$6:M707,$B$6:B707,$B707),2),""))</f>
        <v>-739379179.33</v>
      </c>
      <c r="P707" s="117" t="s">
        <v>48</v>
      </c>
      <c r="Q707" s="115"/>
      <c r="R707" s="115"/>
      <c r="S707" s="124" t="str">
        <f>IF($B707="","",IF(ISNA(MATCH($B707,账户名,0)),"※这个账户不在【参数设置】的账户档案里",IF($A707="","※没填日期，这一笔不会进任何月份的报表",IF(OR($A707&lt;起始月份,$A707&gt;EOMONTH(起始月份,15)),"△不在本账期（"&amp;TEXT(起始月份,"yyyy-mm")&amp;" ~ "&amp;TEXT(EOMONTH(起始月份,15),"yyyy-mm")&amp;"）内，报表里看不到",IF(AND($H707&lt;&gt;"",$I707&lt;&gt;""),"※收入和支出不能同时填",IF(AND(N($H707)=0,N($I707)=0),IF(ISNUMBER(SEARCH("【待补】",$R707&amp;"")),"△源数据不全（源表缺金额），请补充","※收入和支出都没填"),IF($E707="","※没填收支类别，分类报表会漏掉这一笔",IF(ISNA(MATCH($E707,类别表,0)),"※收支类别不在【参数设置】的清单里",IF($K707="","△"&amp;$D707&amp;" 还没填汇率，去【月度汇率】补上就自动算了",IF(ISNUMBER(SEARCH("【待补】",$R707&amp;"")),"△源数据不全（源表缺摘要或用途），请补充",IF(AND($F707="内部转账",$Q707=""),"△内部转账建议在「往来单位」写上对方账户",IF($N707&lt;0,"△这一笔之后该账户余额成负数了，核一下",""))))))))))))</f>
        <v>△这一笔之后该账户余额成负数了，核一下</v>
      </c>
    </row>
    <row r="708" ht="33" spans="1:19">
      <c r="A708" s="114">
        <v>45975</v>
      </c>
      <c r="B708" s="115" t="s">
        <v>34</v>
      </c>
      <c r="C708" s="116" t="str">
        <f>IF($B708="","",IFERROR(INDEX(账户银行,MATCH($B708,账户名,0)),""))</f>
        <v>现金</v>
      </c>
      <c r="D708" s="116" t="str">
        <f>IF($B708="","",IFERROR(INDEX(账户币种,MATCH($B708,账户名,0)),""))</f>
        <v>UZS</v>
      </c>
      <c r="E708" s="117" t="s">
        <v>84</v>
      </c>
      <c r="F708" s="116" t="str">
        <f>IF($E708="","",IFERROR(INDEX(类别属性,MATCH($E708,类别表,0)),""))</f>
        <v>支出</v>
      </c>
      <c r="G708" s="118" t="s">
        <v>698</v>
      </c>
      <c r="H708" s="119"/>
      <c r="I708" s="119">
        <v>496000</v>
      </c>
      <c r="J708" s="120"/>
      <c r="K708" s="125">
        <f>IF(OR($A708="",$B708=""),"",IF($J708&lt;&gt;"",$J708,IF($D708=本位币,1,IFERROR(LOOKUP(2,1/((汇率月份&lt;=$A708)*(INDEX(记账汇率区,0,MATCH($D708,汇率币种头,0))&lt;&gt;"")),INDEX(记账汇率区,0,MATCH($D708,汇率币种头,0))),""))))</f>
        <v>1</v>
      </c>
      <c r="L708" s="123">
        <f t="shared" si="20"/>
        <v>-496000</v>
      </c>
      <c r="M708" s="123">
        <f t="shared" si="21"/>
        <v>-496000</v>
      </c>
      <c r="N708" s="123">
        <f>IF($B708="","",ROUND(SUMIF(账户名,$B708,账户期初)+SUMIFS($L$6:L708,$B$6:B708,$B708),2))</f>
        <v>-739875179.33</v>
      </c>
      <c r="O708" s="123">
        <f>IF($B708="","",IFERROR(ROUND(INDEX(账户期初本位,MATCH($B708,账户名,0))+SUMIFS($M$6:M708,$B$6:B708,$B708),2),""))</f>
        <v>-739875179.33</v>
      </c>
      <c r="P708" s="117" t="s">
        <v>48</v>
      </c>
      <c r="Q708" s="115"/>
      <c r="R708" s="115"/>
      <c r="S708" s="124" t="str">
        <f>IF($B708="","",IF(ISNA(MATCH($B708,账户名,0)),"※这个账户不在【参数设置】的账户档案里",IF($A708="","※没填日期，这一笔不会进任何月份的报表",IF(OR($A708&lt;起始月份,$A708&gt;EOMONTH(起始月份,15)),"△不在本账期（"&amp;TEXT(起始月份,"yyyy-mm")&amp;" ~ "&amp;TEXT(EOMONTH(起始月份,15),"yyyy-mm")&amp;"）内，报表里看不到",IF(AND($H708&lt;&gt;"",$I708&lt;&gt;""),"※收入和支出不能同时填",IF(AND(N($H708)=0,N($I708)=0),IF(ISNUMBER(SEARCH("【待补】",$R708&amp;"")),"△源数据不全（源表缺金额），请补充","※收入和支出都没填"),IF($E708="","※没填收支类别，分类报表会漏掉这一笔",IF(ISNA(MATCH($E708,类别表,0)),"※收支类别不在【参数设置】的清单里",IF($K708="","△"&amp;$D708&amp;" 还没填汇率，去【月度汇率】补上就自动算了",IF(ISNUMBER(SEARCH("【待补】",$R708&amp;"")),"△源数据不全（源表缺摘要或用途），请补充",IF(AND($F708="内部转账",$Q708=""),"△内部转账建议在「往来单位」写上对方账户",IF($N708&lt;0,"△这一笔之后该账户余额成负数了，核一下",""))))))))))))</f>
        <v>△这一笔之后该账户余额成负数了，核一下</v>
      </c>
    </row>
    <row r="709" ht="16.5" spans="1:19">
      <c r="A709" s="114">
        <v>45975</v>
      </c>
      <c r="B709" s="115" t="s">
        <v>34</v>
      </c>
      <c r="C709" s="116" t="str">
        <f>IF($B709="","",IFERROR(INDEX(账户银行,MATCH($B709,账户名,0)),""))</f>
        <v>现金</v>
      </c>
      <c r="D709" s="116" t="str">
        <f>IF($B709="","",IFERROR(INDEX(账户币种,MATCH($B709,账户名,0)),""))</f>
        <v>UZS</v>
      </c>
      <c r="E709" s="117" t="s">
        <v>84</v>
      </c>
      <c r="F709" s="116" t="str">
        <f>IF($E709="","",IFERROR(INDEX(类别属性,MATCH($E709,类别表,0)),""))</f>
        <v>支出</v>
      </c>
      <c r="G709" s="118" t="s">
        <v>699</v>
      </c>
      <c r="H709" s="119"/>
      <c r="I709" s="119">
        <v>166000</v>
      </c>
      <c r="J709" s="120"/>
      <c r="K709" s="125">
        <f>IF(OR($A709="",$B709=""),"",IF($J709&lt;&gt;"",$J709,IF($D709=本位币,1,IFERROR(LOOKUP(2,1/((汇率月份&lt;=$A709)*(INDEX(记账汇率区,0,MATCH($D709,汇率币种头,0))&lt;&gt;"")),INDEX(记账汇率区,0,MATCH($D709,汇率币种头,0))),""))))</f>
        <v>1</v>
      </c>
      <c r="L709" s="123">
        <f t="shared" si="20"/>
        <v>-166000</v>
      </c>
      <c r="M709" s="123">
        <f t="shared" si="21"/>
        <v>-166000</v>
      </c>
      <c r="N709" s="123">
        <f>IF($B709="","",ROUND(SUMIF(账户名,$B709,账户期初)+SUMIFS($L$6:L709,$B$6:B709,$B709),2))</f>
        <v>-740041179.33</v>
      </c>
      <c r="O709" s="123">
        <f>IF($B709="","",IFERROR(ROUND(INDEX(账户期初本位,MATCH($B709,账户名,0))+SUMIFS($M$6:M709,$B$6:B709,$B709),2),""))</f>
        <v>-740041179.33</v>
      </c>
      <c r="P709" s="117" t="s">
        <v>48</v>
      </c>
      <c r="Q709" s="115"/>
      <c r="R709" s="115"/>
      <c r="S709" s="124" t="str">
        <f>IF($B709="","",IF(ISNA(MATCH($B709,账户名,0)),"※这个账户不在【参数设置】的账户档案里",IF($A709="","※没填日期，这一笔不会进任何月份的报表",IF(OR($A709&lt;起始月份,$A709&gt;EOMONTH(起始月份,15)),"△不在本账期（"&amp;TEXT(起始月份,"yyyy-mm")&amp;" ~ "&amp;TEXT(EOMONTH(起始月份,15),"yyyy-mm")&amp;"）内，报表里看不到",IF(AND($H709&lt;&gt;"",$I709&lt;&gt;""),"※收入和支出不能同时填",IF(AND(N($H709)=0,N($I709)=0),IF(ISNUMBER(SEARCH("【待补】",$R709&amp;"")),"△源数据不全（源表缺金额），请补充","※收入和支出都没填"),IF($E709="","※没填收支类别，分类报表会漏掉这一笔",IF(ISNA(MATCH($E709,类别表,0)),"※收支类别不在【参数设置】的清单里",IF($K709="","△"&amp;$D709&amp;" 还没填汇率，去【月度汇率】补上就自动算了",IF(ISNUMBER(SEARCH("【待补】",$R709&amp;"")),"△源数据不全（源表缺摘要或用途），请补充",IF(AND($F709="内部转账",$Q709=""),"△内部转账建议在「往来单位」写上对方账户",IF($N709&lt;0,"△这一笔之后该账户余额成负数了，核一下",""))))))))))))</f>
        <v>△这一笔之后该账户余额成负数了，核一下</v>
      </c>
    </row>
    <row r="710" ht="16.5" spans="1:19">
      <c r="A710" s="114">
        <v>45975</v>
      </c>
      <c r="B710" s="115" t="s">
        <v>34</v>
      </c>
      <c r="C710" s="116" t="str">
        <f>IF($B710="","",IFERROR(INDEX(账户银行,MATCH($B710,账户名,0)),""))</f>
        <v>现金</v>
      </c>
      <c r="D710" s="116" t="str">
        <f>IF($B710="","",IFERROR(INDEX(账户币种,MATCH($B710,账户名,0)),""))</f>
        <v>UZS</v>
      </c>
      <c r="E710" s="117" t="s">
        <v>31</v>
      </c>
      <c r="F710" s="116" t="str">
        <f>IF($E710="","",IFERROR(INDEX(类别属性,MATCH($E710,类别表,0)),""))</f>
        <v>支出</v>
      </c>
      <c r="G710" s="118" t="s">
        <v>700</v>
      </c>
      <c r="H710" s="119"/>
      <c r="I710" s="119">
        <v>230000</v>
      </c>
      <c r="J710" s="120"/>
      <c r="K710" s="125">
        <f>IF(OR($A710="",$B710=""),"",IF($J710&lt;&gt;"",$J710,IF($D710=本位币,1,IFERROR(LOOKUP(2,1/((汇率月份&lt;=$A710)*(INDEX(记账汇率区,0,MATCH($D710,汇率币种头,0))&lt;&gt;"")),INDEX(记账汇率区,0,MATCH($D710,汇率币种头,0))),""))))</f>
        <v>1</v>
      </c>
      <c r="L710" s="123">
        <f t="shared" ref="L710:L773" si="22">IF(AND($H710="",$I710=""),"",ROUND(N($H710)-N($I710),2))</f>
        <v>-230000</v>
      </c>
      <c r="M710" s="123">
        <f t="shared" ref="M710:M773" si="23">IF(OR($L710="",$K710=""),"",ROUND($L710*$K710,2))</f>
        <v>-230000</v>
      </c>
      <c r="N710" s="123">
        <f>IF($B710="","",ROUND(SUMIF(账户名,$B710,账户期初)+SUMIFS($L$6:L710,$B$6:B710,$B710),2))</f>
        <v>-740271179.33</v>
      </c>
      <c r="O710" s="123">
        <f>IF($B710="","",IFERROR(ROUND(INDEX(账户期初本位,MATCH($B710,账户名,0))+SUMIFS($M$6:M710,$B$6:B710,$B710),2),""))</f>
        <v>-740271179.33</v>
      </c>
      <c r="P710" s="117" t="s">
        <v>26</v>
      </c>
      <c r="Q710" s="115"/>
      <c r="R710" s="115"/>
      <c r="S710" s="124" t="str">
        <f>IF($B710="","",IF(ISNA(MATCH($B710,账户名,0)),"※这个账户不在【参数设置】的账户档案里",IF($A710="","※没填日期，这一笔不会进任何月份的报表",IF(OR($A710&lt;起始月份,$A710&gt;EOMONTH(起始月份,15)),"△不在本账期（"&amp;TEXT(起始月份,"yyyy-mm")&amp;" ~ "&amp;TEXT(EOMONTH(起始月份,15),"yyyy-mm")&amp;"）内，报表里看不到",IF(AND($H710&lt;&gt;"",$I710&lt;&gt;""),"※收入和支出不能同时填",IF(AND(N($H710)=0,N($I710)=0),IF(ISNUMBER(SEARCH("【待补】",$R710&amp;"")),"△源数据不全（源表缺金额），请补充","※收入和支出都没填"),IF($E710="","※没填收支类别，分类报表会漏掉这一笔",IF(ISNA(MATCH($E710,类别表,0)),"※收支类别不在【参数设置】的清单里",IF($K710="","△"&amp;$D710&amp;" 还没填汇率，去【月度汇率】补上就自动算了",IF(ISNUMBER(SEARCH("【待补】",$R710&amp;"")),"△源数据不全（源表缺摘要或用途），请补充",IF(AND($F710="内部转账",$Q710=""),"△内部转账建议在「往来单位」写上对方账户",IF($N710&lt;0,"△这一笔之后该账户余额成负数了，核一下",""))))))))))))</f>
        <v>△这一笔之后该账户余额成负数了，核一下</v>
      </c>
    </row>
    <row r="711" ht="33" spans="1:19">
      <c r="A711" s="114">
        <v>45975</v>
      </c>
      <c r="B711" s="115" t="s">
        <v>34</v>
      </c>
      <c r="C711" s="116" t="str">
        <f>IF($B711="","",IFERROR(INDEX(账户银行,MATCH($B711,账户名,0)),""))</f>
        <v>现金</v>
      </c>
      <c r="D711" s="116" t="str">
        <f>IF($B711="","",IFERROR(INDEX(账户币种,MATCH($B711,账户名,0)),""))</f>
        <v>UZS</v>
      </c>
      <c r="E711" s="117" t="s">
        <v>84</v>
      </c>
      <c r="F711" s="116" t="str">
        <f>IF($E711="","",IFERROR(INDEX(类别属性,MATCH($E711,类别表,0)),""))</f>
        <v>支出</v>
      </c>
      <c r="G711" s="118" t="s">
        <v>701</v>
      </c>
      <c r="H711" s="119"/>
      <c r="I711" s="119">
        <v>2800000</v>
      </c>
      <c r="J711" s="120"/>
      <c r="K711" s="125">
        <f>IF(OR($A711="",$B711=""),"",IF($J711&lt;&gt;"",$J711,IF($D711=本位币,1,IFERROR(LOOKUP(2,1/((汇率月份&lt;=$A711)*(INDEX(记账汇率区,0,MATCH($D711,汇率币种头,0))&lt;&gt;"")),INDEX(记账汇率区,0,MATCH($D711,汇率币种头,0))),""))))</f>
        <v>1</v>
      </c>
      <c r="L711" s="123">
        <f t="shared" si="22"/>
        <v>-2800000</v>
      </c>
      <c r="M711" s="123">
        <f t="shared" si="23"/>
        <v>-2800000</v>
      </c>
      <c r="N711" s="123">
        <f>IF($B711="","",ROUND(SUMIF(账户名,$B711,账户期初)+SUMIFS($L$6:L711,$B$6:B711,$B711),2))</f>
        <v>-743071179.33</v>
      </c>
      <c r="O711" s="123">
        <f>IF($B711="","",IFERROR(ROUND(INDEX(账户期初本位,MATCH($B711,账户名,0))+SUMIFS($M$6:M711,$B$6:B711,$B711),2),""))</f>
        <v>-743071179.33</v>
      </c>
      <c r="P711" s="117" t="s">
        <v>48</v>
      </c>
      <c r="Q711" s="115"/>
      <c r="R711" s="115"/>
      <c r="S711" s="124" t="str">
        <f>IF($B711="","",IF(ISNA(MATCH($B711,账户名,0)),"※这个账户不在【参数设置】的账户档案里",IF($A711="","※没填日期，这一笔不会进任何月份的报表",IF(OR($A711&lt;起始月份,$A711&gt;EOMONTH(起始月份,15)),"△不在本账期（"&amp;TEXT(起始月份,"yyyy-mm")&amp;" ~ "&amp;TEXT(EOMONTH(起始月份,15),"yyyy-mm")&amp;"）内，报表里看不到",IF(AND($H711&lt;&gt;"",$I711&lt;&gt;""),"※收入和支出不能同时填",IF(AND(N($H711)=0,N($I711)=0),IF(ISNUMBER(SEARCH("【待补】",$R711&amp;"")),"△源数据不全（源表缺金额），请补充","※收入和支出都没填"),IF($E711="","※没填收支类别，分类报表会漏掉这一笔",IF(ISNA(MATCH($E711,类别表,0)),"※收支类别不在【参数设置】的清单里",IF($K711="","△"&amp;$D711&amp;" 还没填汇率，去【月度汇率】补上就自动算了",IF(ISNUMBER(SEARCH("【待补】",$R711&amp;"")),"△源数据不全（源表缺摘要或用途），请补充",IF(AND($F711="内部转账",$Q711=""),"△内部转账建议在「往来单位」写上对方账户",IF($N711&lt;0,"△这一笔之后该账户余额成负数了，核一下",""))))))))))))</f>
        <v>△这一笔之后该账户余额成负数了，核一下</v>
      </c>
    </row>
    <row r="712" ht="33" spans="1:19">
      <c r="A712" s="114">
        <v>45975</v>
      </c>
      <c r="B712" s="115" t="s">
        <v>34</v>
      </c>
      <c r="C712" s="116" t="str">
        <f>IF($B712="","",IFERROR(INDEX(账户银行,MATCH($B712,账户名,0)),""))</f>
        <v>现金</v>
      </c>
      <c r="D712" s="116" t="str">
        <f>IF($B712="","",IFERROR(INDEX(账户币种,MATCH($B712,账户名,0)),""))</f>
        <v>UZS</v>
      </c>
      <c r="E712" s="117" t="s">
        <v>44</v>
      </c>
      <c r="F712" s="116" t="str">
        <f>IF($E712="","",IFERROR(INDEX(类别属性,MATCH($E712,类别表,0)),""))</f>
        <v>支出</v>
      </c>
      <c r="G712" s="118" t="s">
        <v>702</v>
      </c>
      <c r="H712" s="119"/>
      <c r="I712" s="119">
        <v>90000</v>
      </c>
      <c r="J712" s="120"/>
      <c r="K712" s="125">
        <f>IF(OR($A712="",$B712=""),"",IF($J712&lt;&gt;"",$J712,IF($D712=本位币,1,IFERROR(LOOKUP(2,1/((汇率月份&lt;=$A712)*(INDEX(记账汇率区,0,MATCH($D712,汇率币种头,0))&lt;&gt;"")),INDEX(记账汇率区,0,MATCH($D712,汇率币种头,0))),""))))</f>
        <v>1</v>
      </c>
      <c r="L712" s="123">
        <f t="shared" si="22"/>
        <v>-90000</v>
      </c>
      <c r="M712" s="123">
        <f t="shared" si="23"/>
        <v>-90000</v>
      </c>
      <c r="N712" s="123">
        <f>IF($B712="","",ROUND(SUMIF(账户名,$B712,账户期初)+SUMIFS($L$6:L712,$B$6:B712,$B712),2))</f>
        <v>-743161179.33</v>
      </c>
      <c r="O712" s="123">
        <f>IF($B712="","",IFERROR(ROUND(INDEX(账户期初本位,MATCH($B712,账户名,0))+SUMIFS($M$6:M712,$B$6:B712,$B712),2),""))</f>
        <v>-743161179.33</v>
      </c>
      <c r="P712" s="117" t="s">
        <v>26</v>
      </c>
      <c r="Q712" s="115"/>
      <c r="R712" s="115"/>
      <c r="S712" s="124" t="str">
        <f>IF($B712="","",IF(ISNA(MATCH($B712,账户名,0)),"※这个账户不在【参数设置】的账户档案里",IF($A712="","※没填日期，这一笔不会进任何月份的报表",IF(OR($A712&lt;起始月份,$A712&gt;EOMONTH(起始月份,15)),"△不在本账期（"&amp;TEXT(起始月份,"yyyy-mm")&amp;" ~ "&amp;TEXT(EOMONTH(起始月份,15),"yyyy-mm")&amp;"）内，报表里看不到",IF(AND($H712&lt;&gt;"",$I712&lt;&gt;""),"※收入和支出不能同时填",IF(AND(N($H712)=0,N($I712)=0),IF(ISNUMBER(SEARCH("【待补】",$R712&amp;"")),"△源数据不全（源表缺金额），请补充","※收入和支出都没填"),IF($E712="","※没填收支类别，分类报表会漏掉这一笔",IF(ISNA(MATCH($E712,类别表,0)),"※收支类别不在【参数设置】的清单里",IF($K712="","△"&amp;$D712&amp;" 还没填汇率，去【月度汇率】补上就自动算了",IF(ISNUMBER(SEARCH("【待补】",$R712&amp;"")),"△源数据不全（源表缺摘要或用途），请补充",IF(AND($F712="内部转账",$Q712=""),"△内部转账建议在「往来单位」写上对方账户",IF($N712&lt;0,"△这一笔之后该账户余额成负数了，核一下",""))))))))))))</f>
        <v>△这一笔之后该账户余额成负数了，核一下</v>
      </c>
    </row>
    <row r="713" ht="16.5" spans="1:19">
      <c r="A713" s="114">
        <v>45976</v>
      </c>
      <c r="B713" s="115" t="s">
        <v>34</v>
      </c>
      <c r="C713" s="116" t="str">
        <f>IF($B713="","",IFERROR(INDEX(账户银行,MATCH($B713,账户名,0)),""))</f>
        <v>现金</v>
      </c>
      <c r="D713" s="116" t="str">
        <f>IF($B713="","",IFERROR(INDEX(账户币种,MATCH($B713,账户名,0)),""))</f>
        <v>UZS</v>
      </c>
      <c r="E713" s="117" t="s">
        <v>38</v>
      </c>
      <c r="F713" s="116" t="str">
        <f>IF($E713="","",IFERROR(INDEX(类别属性,MATCH($E713,类别表,0)),""))</f>
        <v>支出</v>
      </c>
      <c r="G713" s="118" t="s">
        <v>703</v>
      </c>
      <c r="H713" s="119"/>
      <c r="I713" s="119">
        <v>452000</v>
      </c>
      <c r="J713" s="120"/>
      <c r="K713" s="125">
        <f>IF(OR($A713="",$B713=""),"",IF($J713&lt;&gt;"",$J713,IF($D713=本位币,1,IFERROR(LOOKUP(2,1/((汇率月份&lt;=$A713)*(INDEX(记账汇率区,0,MATCH($D713,汇率币种头,0))&lt;&gt;"")),INDEX(记账汇率区,0,MATCH($D713,汇率币种头,0))),""))))</f>
        <v>1</v>
      </c>
      <c r="L713" s="123">
        <f t="shared" si="22"/>
        <v>-452000</v>
      </c>
      <c r="M713" s="123">
        <f t="shared" si="23"/>
        <v>-452000</v>
      </c>
      <c r="N713" s="123">
        <f>IF($B713="","",ROUND(SUMIF(账户名,$B713,账户期初)+SUMIFS($L$6:L713,$B$6:B713,$B713),2))</f>
        <v>-743613179.33</v>
      </c>
      <c r="O713" s="123">
        <f>IF($B713="","",IFERROR(ROUND(INDEX(账户期初本位,MATCH($B713,账户名,0))+SUMIFS($M$6:M713,$B$6:B713,$B713),2),""))</f>
        <v>-743613179.33</v>
      </c>
      <c r="P713" s="117" t="s">
        <v>26</v>
      </c>
      <c r="Q713" s="115"/>
      <c r="R713" s="115"/>
      <c r="S713" s="124" t="str">
        <f>IF($B713="","",IF(ISNA(MATCH($B713,账户名,0)),"※这个账户不在【参数设置】的账户档案里",IF($A713="","※没填日期，这一笔不会进任何月份的报表",IF(OR($A713&lt;起始月份,$A713&gt;EOMONTH(起始月份,15)),"△不在本账期（"&amp;TEXT(起始月份,"yyyy-mm")&amp;" ~ "&amp;TEXT(EOMONTH(起始月份,15),"yyyy-mm")&amp;"）内，报表里看不到",IF(AND($H713&lt;&gt;"",$I713&lt;&gt;""),"※收入和支出不能同时填",IF(AND(N($H713)=0,N($I713)=0),IF(ISNUMBER(SEARCH("【待补】",$R713&amp;"")),"△源数据不全（源表缺金额），请补充","※收入和支出都没填"),IF($E713="","※没填收支类别，分类报表会漏掉这一笔",IF(ISNA(MATCH($E713,类别表,0)),"※收支类别不在【参数设置】的清单里",IF($K713="","△"&amp;$D713&amp;" 还没填汇率，去【月度汇率】补上就自动算了",IF(ISNUMBER(SEARCH("【待补】",$R713&amp;"")),"△源数据不全（源表缺摘要或用途），请补充",IF(AND($F713="内部转账",$Q713=""),"△内部转账建议在「往来单位」写上对方账户",IF($N713&lt;0,"△这一笔之后该账户余额成负数了，核一下",""))))))))))))</f>
        <v>△这一笔之后该账户余额成负数了，核一下</v>
      </c>
    </row>
    <row r="714" ht="33" spans="1:19">
      <c r="A714" s="114">
        <v>45977</v>
      </c>
      <c r="B714" s="115" t="s">
        <v>34</v>
      </c>
      <c r="C714" s="116" t="str">
        <f>IF($B714="","",IFERROR(INDEX(账户银行,MATCH($B714,账户名,0)),""))</f>
        <v>现金</v>
      </c>
      <c r="D714" s="116" t="str">
        <f>IF($B714="","",IFERROR(INDEX(账户币种,MATCH($B714,账户名,0)),""))</f>
        <v>UZS</v>
      </c>
      <c r="E714" s="117" t="s">
        <v>84</v>
      </c>
      <c r="F714" s="116" t="str">
        <f>IF($E714="","",IFERROR(INDEX(类别属性,MATCH($E714,类别表,0)),""))</f>
        <v>支出</v>
      </c>
      <c r="G714" s="118" t="s">
        <v>704</v>
      </c>
      <c r="H714" s="119"/>
      <c r="I714" s="119">
        <v>5280000</v>
      </c>
      <c r="J714" s="120"/>
      <c r="K714" s="125">
        <f>IF(OR($A714="",$B714=""),"",IF($J714&lt;&gt;"",$J714,IF($D714=本位币,1,IFERROR(LOOKUP(2,1/((汇率月份&lt;=$A714)*(INDEX(记账汇率区,0,MATCH($D714,汇率币种头,0))&lt;&gt;"")),INDEX(记账汇率区,0,MATCH($D714,汇率币种头,0))),""))))</f>
        <v>1</v>
      </c>
      <c r="L714" s="123">
        <f t="shared" si="22"/>
        <v>-5280000</v>
      </c>
      <c r="M714" s="123">
        <f t="shared" si="23"/>
        <v>-5280000</v>
      </c>
      <c r="N714" s="123">
        <f>IF($B714="","",ROUND(SUMIF(账户名,$B714,账户期初)+SUMIFS($L$6:L714,$B$6:B714,$B714),2))</f>
        <v>-748893179.33</v>
      </c>
      <c r="O714" s="123">
        <f>IF($B714="","",IFERROR(ROUND(INDEX(账户期初本位,MATCH($B714,账户名,0))+SUMIFS($M$6:M714,$B$6:B714,$B714),2),""))</f>
        <v>-748893179.33</v>
      </c>
      <c r="P714" s="117" t="s">
        <v>48</v>
      </c>
      <c r="Q714" s="115"/>
      <c r="R714" s="115"/>
      <c r="S714" s="124" t="str">
        <f>IF($B714="","",IF(ISNA(MATCH($B714,账户名,0)),"※这个账户不在【参数设置】的账户档案里",IF($A714="","※没填日期，这一笔不会进任何月份的报表",IF(OR($A714&lt;起始月份,$A714&gt;EOMONTH(起始月份,15)),"△不在本账期（"&amp;TEXT(起始月份,"yyyy-mm")&amp;" ~ "&amp;TEXT(EOMONTH(起始月份,15),"yyyy-mm")&amp;"）内，报表里看不到",IF(AND($H714&lt;&gt;"",$I714&lt;&gt;""),"※收入和支出不能同时填",IF(AND(N($H714)=0,N($I714)=0),IF(ISNUMBER(SEARCH("【待补】",$R714&amp;"")),"△源数据不全（源表缺金额），请补充","※收入和支出都没填"),IF($E714="","※没填收支类别，分类报表会漏掉这一笔",IF(ISNA(MATCH($E714,类别表,0)),"※收支类别不在【参数设置】的清单里",IF($K714="","△"&amp;$D714&amp;" 还没填汇率，去【月度汇率】补上就自动算了",IF(ISNUMBER(SEARCH("【待补】",$R714&amp;"")),"△源数据不全（源表缺摘要或用途），请补充",IF(AND($F714="内部转账",$Q714=""),"△内部转账建议在「往来单位」写上对方账户",IF($N714&lt;0,"△这一笔之后该账户余额成负数了，核一下",""))))))))))))</f>
        <v>△这一笔之后该账户余额成负数了，核一下</v>
      </c>
    </row>
    <row r="715" ht="49.5" spans="1:19">
      <c r="A715" s="114">
        <v>45978</v>
      </c>
      <c r="B715" s="115" t="s">
        <v>34</v>
      </c>
      <c r="C715" s="116" t="str">
        <f>IF($B715="","",IFERROR(INDEX(账户银行,MATCH($B715,账户名,0)),""))</f>
        <v>现金</v>
      </c>
      <c r="D715" s="116" t="str">
        <f>IF($B715="","",IFERROR(INDEX(账户币种,MATCH($B715,账户名,0)),""))</f>
        <v>UZS</v>
      </c>
      <c r="E715" s="117" t="s">
        <v>84</v>
      </c>
      <c r="F715" s="116" t="str">
        <f>IF($E715="","",IFERROR(INDEX(类别属性,MATCH($E715,类别表,0)),""))</f>
        <v>支出</v>
      </c>
      <c r="G715" s="118" t="s">
        <v>705</v>
      </c>
      <c r="H715" s="119"/>
      <c r="I715" s="119">
        <v>5150000</v>
      </c>
      <c r="J715" s="120"/>
      <c r="K715" s="125">
        <f>IF(OR($A715="",$B715=""),"",IF($J715&lt;&gt;"",$J715,IF($D715=本位币,1,IFERROR(LOOKUP(2,1/((汇率月份&lt;=$A715)*(INDEX(记账汇率区,0,MATCH($D715,汇率币种头,0))&lt;&gt;"")),INDEX(记账汇率区,0,MATCH($D715,汇率币种头,0))),""))))</f>
        <v>1</v>
      </c>
      <c r="L715" s="123">
        <f t="shared" si="22"/>
        <v>-5150000</v>
      </c>
      <c r="M715" s="123">
        <f t="shared" si="23"/>
        <v>-5150000</v>
      </c>
      <c r="N715" s="123">
        <f>IF($B715="","",ROUND(SUMIF(账户名,$B715,账户期初)+SUMIFS($L$6:L715,$B$6:B715,$B715),2))</f>
        <v>-754043179.33</v>
      </c>
      <c r="O715" s="123">
        <f>IF($B715="","",IFERROR(ROUND(INDEX(账户期初本位,MATCH($B715,账户名,0))+SUMIFS($M$6:M715,$B$6:B715,$B715),2),""))</f>
        <v>-754043179.33</v>
      </c>
      <c r="P715" s="117" t="s">
        <v>48</v>
      </c>
      <c r="Q715" s="115"/>
      <c r="R715" s="115"/>
      <c r="S715" s="124" t="str">
        <f>IF($B715="","",IF(ISNA(MATCH($B715,账户名,0)),"※这个账户不在【参数设置】的账户档案里",IF($A715="","※没填日期，这一笔不会进任何月份的报表",IF(OR($A715&lt;起始月份,$A715&gt;EOMONTH(起始月份,15)),"△不在本账期（"&amp;TEXT(起始月份,"yyyy-mm")&amp;" ~ "&amp;TEXT(EOMONTH(起始月份,15),"yyyy-mm")&amp;"）内，报表里看不到",IF(AND($H715&lt;&gt;"",$I715&lt;&gt;""),"※收入和支出不能同时填",IF(AND(N($H715)=0,N($I715)=0),IF(ISNUMBER(SEARCH("【待补】",$R715&amp;"")),"△源数据不全（源表缺金额），请补充","※收入和支出都没填"),IF($E715="","※没填收支类别，分类报表会漏掉这一笔",IF(ISNA(MATCH($E715,类别表,0)),"※收支类别不在【参数设置】的清单里",IF($K715="","△"&amp;$D715&amp;" 还没填汇率，去【月度汇率】补上就自动算了",IF(ISNUMBER(SEARCH("【待补】",$R715&amp;"")),"△源数据不全（源表缺摘要或用途），请补充",IF(AND($F715="内部转账",$Q715=""),"△内部转账建议在「往来单位」写上对方账户",IF($N715&lt;0,"△这一笔之后该账户余额成负数了，核一下",""))))))))))))</f>
        <v>△这一笔之后该账户余额成负数了，核一下</v>
      </c>
    </row>
    <row r="716" ht="16.5" spans="1:19">
      <c r="A716" s="114">
        <v>45978</v>
      </c>
      <c r="B716" s="115" t="s">
        <v>34</v>
      </c>
      <c r="C716" s="116" t="str">
        <f>IF($B716="","",IFERROR(INDEX(账户银行,MATCH($B716,账户名,0)),""))</f>
        <v>现金</v>
      </c>
      <c r="D716" s="116" t="str">
        <f>IF($B716="","",IFERROR(INDEX(账户币种,MATCH($B716,账户名,0)),""))</f>
        <v>UZS</v>
      </c>
      <c r="E716" s="117" t="s">
        <v>38</v>
      </c>
      <c r="F716" s="116" t="str">
        <f>IF($E716="","",IFERROR(INDEX(类别属性,MATCH($E716,类别表,0)),""))</f>
        <v>支出</v>
      </c>
      <c r="G716" s="118" t="s">
        <v>706</v>
      </c>
      <c r="H716" s="119"/>
      <c r="I716" s="119">
        <v>600000</v>
      </c>
      <c r="J716" s="120"/>
      <c r="K716" s="125">
        <f>IF(OR($A716="",$B716=""),"",IF($J716&lt;&gt;"",$J716,IF($D716=本位币,1,IFERROR(LOOKUP(2,1/((汇率月份&lt;=$A716)*(INDEX(记账汇率区,0,MATCH($D716,汇率币种头,0))&lt;&gt;"")),INDEX(记账汇率区,0,MATCH($D716,汇率币种头,0))),""))))</f>
        <v>1</v>
      </c>
      <c r="L716" s="123">
        <f t="shared" si="22"/>
        <v>-600000</v>
      </c>
      <c r="M716" s="123">
        <f t="shared" si="23"/>
        <v>-600000</v>
      </c>
      <c r="N716" s="123">
        <f>IF($B716="","",ROUND(SUMIF(账户名,$B716,账户期初)+SUMIFS($L$6:L716,$B$6:B716,$B716),2))</f>
        <v>-754643179.33</v>
      </c>
      <c r="O716" s="123">
        <f>IF($B716="","",IFERROR(ROUND(INDEX(账户期初本位,MATCH($B716,账户名,0))+SUMIFS($M$6:M716,$B$6:B716,$B716),2),""))</f>
        <v>-754643179.33</v>
      </c>
      <c r="P716" s="117" t="s">
        <v>26</v>
      </c>
      <c r="Q716" s="115"/>
      <c r="R716" s="115"/>
      <c r="S716" s="124" t="str">
        <f>IF($B716="","",IF(ISNA(MATCH($B716,账户名,0)),"※这个账户不在【参数设置】的账户档案里",IF($A716="","※没填日期，这一笔不会进任何月份的报表",IF(OR($A716&lt;起始月份,$A716&gt;EOMONTH(起始月份,15)),"△不在本账期（"&amp;TEXT(起始月份,"yyyy-mm")&amp;" ~ "&amp;TEXT(EOMONTH(起始月份,15),"yyyy-mm")&amp;"）内，报表里看不到",IF(AND($H716&lt;&gt;"",$I716&lt;&gt;""),"※收入和支出不能同时填",IF(AND(N($H716)=0,N($I716)=0),IF(ISNUMBER(SEARCH("【待补】",$R716&amp;"")),"△源数据不全（源表缺金额），请补充","※收入和支出都没填"),IF($E716="","※没填收支类别，分类报表会漏掉这一笔",IF(ISNA(MATCH($E716,类别表,0)),"※收支类别不在【参数设置】的清单里",IF($K716="","△"&amp;$D716&amp;" 还没填汇率，去【月度汇率】补上就自动算了",IF(ISNUMBER(SEARCH("【待补】",$R716&amp;"")),"△源数据不全（源表缺摘要或用途），请补充",IF(AND($F716="内部转账",$Q716=""),"△内部转账建议在「往来单位」写上对方账户",IF($N716&lt;0,"△这一笔之后该账户余额成负数了，核一下",""))))))))))))</f>
        <v>△这一笔之后该账户余额成负数了，核一下</v>
      </c>
    </row>
    <row r="717" ht="66" spans="1:19">
      <c r="A717" s="114">
        <v>45979</v>
      </c>
      <c r="B717" s="115" t="s">
        <v>72</v>
      </c>
      <c r="C717" s="116" t="str">
        <f>IF($B717="","",IFERROR(INDEX(账户银行,MATCH($B717,账户名,0)),""))</f>
        <v>NBU银行</v>
      </c>
      <c r="D717" s="116" t="str">
        <f>IF($B717="","",IFERROR(INDEX(账户币种,MATCH($B717,账户名,0)),""))</f>
        <v>UZS</v>
      </c>
      <c r="E717" s="117" t="s">
        <v>84</v>
      </c>
      <c r="F717" s="116" t="str">
        <f>IF($E717="","",IFERROR(INDEX(类别属性,MATCH($E717,类别表,0)),""))</f>
        <v>支出</v>
      </c>
      <c r="G717" s="118" t="s">
        <v>707</v>
      </c>
      <c r="H717" s="119"/>
      <c r="I717" s="119">
        <v>7031360</v>
      </c>
      <c r="J717" s="120"/>
      <c r="K717" s="125">
        <f>IF(OR($A717="",$B717=""),"",IF($J717&lt;&gt;"",$J717,IF($D717=本位币,1,IFERROR(LOOKUP(2,1/((汇率月份&lt;=$A717)*(INDEX(记账汇率区,0,MATCH($D717,汇率币种头,0))&lt;&gt;"")),INDEX(记账汇率区,0,MATCH($D717,汇率币种头,0))),""))))</f>
        <v>1</v>
      </c>
      <c r="L717" s="123">
        <f t="shared" si="22"/>
        <v>-7031360</v>
      </c>
      <c r="M717" s="123">
        <f t="shared" si="23"/>
        <v>-7031360</v>
      </c>
      <c r="N717" s="123">
        <f>IF($B717="","",ROUND(SUMIF(账户名,$B717,账户期初)+SUMIFS($L$6:L717,$B$6:B717,$B717),2))</f>
        <v>57859476.63</v>
      </c>
      <c r="O717" s="123">
        <f>IF($B717="","",IFERROR(ROUND(INDEX(账户期初本位,MATCH($B717,账户名,0))+SUMIFS($M$6:M717,$B$6:B717,$B717),2),""))</f>
        <v>57859476.63</v>
      </c>
      <c r="P717" s="117" t="s">
        <v>48</v>
      </c>
      <c r="Q717" s="115"/>
      <c r="R717" s="115"/>
      <c r="S717" s="124" t="str">
        <f>IF($B717="","",IF(ISNA(MATCH($B717,账户名,0)),"※这个账户不在【参数设置】的账户档案里",IF($A717="","※没填日期，这一笔不会进任何月份的报表",IF(OR($A717&lt;起始月份,$A717&gt;EOMONTH(起始月份,15)),"△不在本账期（"&amp;TEXT(起始月份,"yyyy-mm")&amp;" ~ "&amp;TEXT(EOMONTH(起始月份,15),"yyyy-mm")&amp;"）内，报表里看不到",IF(AND($H717&lt;&gt;"",$I717&lt;&gt;""),"※收入和支出不能同时填",IF(AND(N($H717)=0,N($I717)=0),IF(ISNUMBER(SEARCH("【待补】",$R717&amp;"")),"△源数据不全（源表缺金额），请补充","※收入和支出都没填"),IF($E717="","※没填收支类别，分类报表会漏掉这一笔",IF(ISNA(MATCH($E717,类别表,0)),"※收支类别不在【参数设置】的清单里",IF($K717="","△"&amp;$D717&amp;" 还没填汇率，去【月度汇率】补上就自动算了",IF(ISNUMBER(SEARCH("【待补】",$R717&amp;"")),"△源数据不全（源表缺摘要或用途），请补充",IF(AND($F717="内部转账",$Q717=""),"△内部转账建议在「往来单位」写上对方账户",IF($N717&lt;0,"△这一笔之后该账户余额成负数了，核一下",""))))))))))))</f>
        <v/>
      </c>
    </row>
    <row r="718" ht="66" spans="1:19">
      <c r="A718" s="114">
        <v>45979</v>
      </c>
      <c r="B718" s="115" t="s">
        <v>72</v>
      </c>
      <c r="C718" s="116" t="str">
        <f>IF($B718="","",IFERROR(INDEX(账户银行,MATCH($B718,账户名,0)),""))</f>
        <v>NBU银行</v>
      </c>
      <c r="D718" s="116" t="str">
        <f>IF($B718="","",IFERROR(INDEX(账户币种,MATCH($B718,账户名,0)),""))</f>
        <v>UZS</v>
      </c>
      <c r="E718" s="117" t="s">
        <v>60</v>
      </c>
      <c r="F718" s="116" t="str">
        <f>IF($E718="","",IFERROR(INDEX(类别属性,MATCH($E718,类别表,0)),""))</f>
        <v>支出</v>
      </c>
      <c r="G718" s="118" t="s">
        <v>708</v>
      </c>
      <c r="H718" s="119"/>
      <c r="I718" s="119">
        <v>35156.8</v>
      </c>
      <c r="J718" s="120"/>
      <c r="K718" s="125">
        <f>IF(OR($A718="",$B718=""),"",IF($J718&lt;&gt;"",$J718,IF($D718=本位币,1,IFERROR(LOOKUP(2,1/((汇率月份&lt;=$A718)*(INDEX(记账汇率区,0,MATCH($D718,汇率币种头,0))&lt;&gt;"")),INDEX(记账汇率区,0,MATCH($D718,汇率币种头,0))),""))))</f>
        <v>1</v>
      </c>
      <c r="L718" s="123">
        <f t="shared" si="22"/>
        <v>-35156.8</v>
      </c>
      <c r="M718" s="123">
        <f t="shared" si="23"/>
        <v>-35156.8</v>
      </c>
      <c r="N718" s="123">
        <f>IF($B718="","",ROUND(SUMIF(账户名,$B718,账户期初)+SUMIFS($L$6:L718,$B$6:B718,$B718),2))</f>
        <v>57824319.83</v>
      </c>
      <c r="O718" s="123">
        <f>IF($B718="","",IFERROR(ROUND(INDEX(账户期初本位,MATCH($B718,账户名,0))+SUMIFS($M$6:M718,$B$6:B718,$B718),2),""))</f>
        <v>57824319.83</v>
      </c>
      <c r="P718" s="117" t="s">
        <v>43</v>
      </c>
      <c r="Q718" s="115"/>
      <c r="R718" s="115"/>
      <c r="S718" s="124" t="str">
        <f>IF($B718="","",IF(ISNA(MATCH($B718,账户名,0)),"※这个账户不在【参数设置】的账户档案里",IF($A718="","※没填日期，这一笔不会进任何月份的报表",IF(OR($A718&lt;起始月份,$A718&gt;EOMONTH(起始月份,15)),"△不在本账期（"&amp;TEXT(起始月份,"yyyy-mm")&amp;" ~ "&amp;TEXT(EOMONTH(起始月份,15),"yyyy-mm")&amp;"）内，报表里看不到",IF(AND($H718&lt;&gt;"",$I718&lt;&gt;""),"※收入和支出不能同时填",IF(AND(N($H718)=0,N($I718)=0),IF(ISNUMBER(SEARCH("【待补】",$R718&amp;"")),"△源数据不全（源表缺金额），请补充","※收入和支出都没填"),IF($E718="","※没填收支类别，分类报表会漏掉这一笔",IF(ISNA(MATCH($E718,类别表,0)),"※收支类别不在【参数设置】的清单里",IF($K718="","△"&amp;$D718&amp;" 还没填汇率，去【月度汇率】补上就自动算了",IF(ISNUMBER(SEARCH("【待补】",$R718&amp;"")),"△源数据不全（源表缺摘要或用途），请补充",IF(AND($F718="内部转账",$Q718=""),"△内部转账建议在「往来单位」写上对方账户",IF($N718&lt;0,"△这一笔之后该账户余额成负数了，核一下",""))))))))))))</f>
        <v/>
      </c>
    </row>
    <row r="719" ht="66" spans="1:19">
      <c r="A719" s="114">
        <v>45979</v>
      </c>
      <c r="B719" s="115" t="s">
        <v>72</v>
      </c>
      <c r="C719" s="116" t="str">
        <f>IF($B719="","",IFERROR(INDEX(账户银行,MATCH($B719,账户名,0)),""))</f>
        <v>NBU银行</v>
      </c>
      <c r="D719" s="116" t="str">
        <f>IF($B719="","",IFERROR(INDEX(账户币种,MATCH($B719,账户名,0)),""))</f>
        <v>UZS</v>
      </c>
      <c r="E719" s="117" t="s">
        <v>60</v>
      </c>
      <c r="F719" s="116" t="str">
        <f>IF($E719="","",IFERROR(INDEX(类别属性,MATCH($E719,类别表,0)),""))</f>
        <v>支出</v>
      </c>
      <c r="G719" s="118" t="s">
        <v>709</v>
      </c>
      <c r="H719" s="119"/>
      <c r="I719" s="119">
        <v>300</v>
      </c>
      <c r="J719" s="120"/>
      <c r="K719" s="125">
        <f>IF(OR($A719="",$B719=""),"",IF($J719&lt;&gt;"",$J719,IF($D719=本位币,1,IFERROR(LOOKUP(2,1/((汇率月份&lt;=$A719)*(INDEX(记账汇率区,0,MATCH($D719,汇率币种头,0))&lt;&gt;"")),INDEX(记账汇率区,0,MATCH($D719,汇率币种头,0))),""))))</f>
        <v>1</v>
      </c>
      <c r="L719" s="123">
        <f t="shared" si="22"/>
        <v>-300</v>
      </c>
      <c r="M719" s="123">
        <f t="shared" si="23"/>
        <v>-300</v>
      </c>
      <c r="N719" s="123">
        <f>IF($B719="","",ROUND(SUMIF(账户名,$B719,账户期初)+SUMIFS($L$6:L719,$B$6:B719,$B719),2))</f>
        <v>57824019.83</v>
      </c>
      <c r="O719" s="123">
        <f>IF($B719="","",IFERROR(ROUND(INDEX(账户期初本位,MATCH($B719,账户名,0))+SUMIFS($M$6:M719,$B$6:B719,$B719),2),""))</f>
        <v>57824019.83</v>
      </c>
      <c r="P719" s="117" t="s">
        <v>43</v>
      </c>
      <c r="Q719" s="115"/>
      <c r="R719" s="115"/>
      <c r="S719" s="124" t="str">
        <f>IF($B719="","",IF(ISNA(MATCH($B719,账户名,0)),"※这个账户不在【参数设置】的账户档案里",IF($A719="","※没填日期，这一笔不会进任何月份的报表",IF(OR($A719&lt;起始月份,$A719&gt;EOMONTH(起始月份,15)),"△不在本账期（"&amp;TEXT(起始月份,"yyyy-mm")&amp;" ~ "&amp;TEXT(EOMONTH(起始月份,15),"yyyy-mm")&amp;"）内，报表里看不到",IF(AND($H719&lt;&gt;"",$I719&lt;&gt;""),"※收入和支出不能同时填",IF(AND(N($H719)=0,N($I719)=0),IF(ISNUMBER(SEARCH("【待补】",$R719&amp;"")),"△源数据不全（源表缺金额），请补充","※收入和支出都没填"),IF($E719="","※没填收支类别，分类报表会漏掉这一笔",IF(ISNA(MATCH($E719,类别表,0)),"※收支类别不在【参数设置】的清单里",IF($K719="","△"&amp;$D719&amp;" 还没填汇率，去【月度汇率】补上就自动算了",IF(ISNUMBER(SEARCH("【待补】",$R719&amp;"")),"△源数据不全（源表缺摘要或用途），请补充",IF(AND($F719="内部转账",$Q719=""),"△内部转账建议在「往来单位」写上对方账户",IF($N719&lt;0,"△这一笔之后该账户余额成负数了，核一下",""))))))))))))</f>
        <v/>
      </c>
    </row>
    <row r="720" ht="33" spans="1:19">
      <c r="A720" s="114">
        <v>45979</v>
      </c>
      <c r="B720" s="115" t="s">
        <v>34</v>
      </c>
      <c r="C720" s="116" t="str">
        <f>IF($B720="","",IFERROR(INDEX(账户银行,MATCH($B720,账户名,0)),""))</f>
        <v>现金</v>
      </c>
      <c r="D720" s="116" t="str">
        <f>IF($B720="","",IFERROR(INDEX(账户币种,MATCH($B720,账户名,0)),""))</f>
        <v>UZS</v>
      </c>
      <c r="E720" s="117" t="s">
        <v>84</v>
      </c>
      <c r="F720" s="116" t="str">
        <f>IF($E720="","",IFERROR(INDEX(类别属性,MATCH($E720,类别表,0)),""))</f>
        <v>支出</v>
      </c>
      <c r="G720" s="118" t="s">
        <v>710</v>
      </c>
      <c r="H720" s="119"/>
      <c r="I720" s="119">
        <v>20000</v>
      </c>
      <c r="J720" s="120"/>
      <c r="K720" s="125">
        <f>IF(OR($A720="",$B720=""),"",IF($J720&lt;&gt;"",$J720,IF($D720=本位币,1,IFERROR(LOOKUP(2,1/((汇率月份&lt;=$A720)*(INDEX(记账汇率区,0,MATCH($D720,汇率币种头,0))&lt;&gt;"")),INDEX(记账汇率区,0,MATCH($D720,汇率币种头,0))),""))))</f>
        <v>1</v>
      </c>
      <c r="L720" s="123">
        <f t="shared" si="22"/>
        <v>-20000</v>
      </c>
      <c r="M720" s="123">
        <f t="shared" si="23"/>
        <v>-20000</v>
      </c>
      <c r="N720" s="123">
        <f>IF($B720="","",ROUND(SUMIF(账户名,$B720,账户期初)+SUMIFS($L$6:L720,$B$6:B720,$B720),2))</f>
        <v>-754663179.33</v>
      </c>
      <c r="O720" s="123">
        <f>IF($B720="","",IFERROR(ROUND(INDEX(账户期初本位,MATCH($B720,账户名,0))+SUMIFS($M$6:M720,$B$6:B720,$B720),2),""))</f>
        <v>-754663179.33</v>
      </c>
      <c r="P720" s="117" t="s">
        <v>48</v>
      </c>
      <c r="Q720" s="115"/>
      <c r="R720" s="115"/>
      <c r="S720" s="124" t="str">
        <f>IF($B720="","",IF(ISNA(MATCH($B720,账户名,0)),"※这个账户不在【参数设置】的账户档案里",IF($A720="","※没填日期，这一笔不会进任何月份的报表",IF(OR($A720&lt;起始月份,$A720&gt;EOMONTH(起始月份,15)),"△不在本账期（"&amp;TEXT(起始月份,"yyyy-mm")&amp;" ~ "&amp;TEXT(EOMONTH(起始月份,15),"yyyy-mm")&amp;"）内，报表里看不到",IF(AND($H720&lt;&gt;"",$I720&lt;&gt;""),"※收入和支出不能同时填",IF(AND(N($H720)=0,N($I720)=0),IF(ISNUMBER(SEARCH("【待补】",$R720&amp;"")),"△源数据不全（源表缺金额），请补充","※收入和支出都没填"),IF($E720="","※没填收支类别，分类报表会漏掉这一笔",IF(ISNA(MATCH($E720,类别表,0)),"※收支类别不在【参数设置】的清单里",IF($K720="","△"&amp;$D720&amp;" 还没填汇率，去【月度汇率】补上就自动算了",IF(ISNUMBER(SEARCH("【待补】",$R720&amp;"")),"△源数据不全（源表缺摘要或用途），请补充",IF(AND($F720="内部转账",$Q720=""),"△内部转账建议在「往来单位」写上对方账户",IF($N720&lt;0,"△这一笔之后该账户余额成负数了，核一下",""))))))))))))</f>
        <v>△这一笔之后该账户余额成负数了，核一下</v>
      </c>
    </row>
    <row r="721" ht="16.5" spans="1:19">
      <c r="A721" s="114">
        <v>45979</v>
      </c>
      <c r="B721" s="115" t="s">
        <v>34</v>
      </c>
      <c r="C721" s="116" t="str">
        <f>IF($B721="","",IFERROR(INDEX(账户银行,MATCH($B721,账户名,0)),""))</f>
        <v>现金</v>
      </c>
      <c r="D721" s="116" t="str">
        <f>IF($B721="","",IFERROR(INDEX(账户币种,MATCH($B721,账户名,0)),""))</f>
        <v>UZS</v>
      </c>
      <c r="E721" s="117" t="s">
        <v>21</v>
      </c>
      <c r="F721" s="116" t="str">
        <f>IF($E721="","",IFERROR(INDEX(类别属性,MATCH($E721,类别表,0)),""))</f>
        <v>支出</v>
      </c>
      <c r="G721" s="118" t="s">
        <v>711</v>
      </c>
      <c r="H721" s="119"/>
      <c r="I721" s="119">
        <v>250000</v>
      </c>
      <c r="J721" s="120"/>
      <c r="K721" s="125">
        <f>IF(OR($A721="",$B721=""),"",IF($J721&lt;&gt;"",$J721,IF($D721=本位币,1,IFERROR(LOOKUP(2,1/((汇率月份&lt;=$A721)*(INDEX(记账汇率区,0,MATCH($D721,汇率币种头,0))&lt;&gt;"")),INDEX(记账汇率区,0,MATCH($D721,汇率币种头,0))),""))))</f>
        <v>1</v>
      </c>
      <c r="L721" s="123">
        <f t="shared" si="22"/>
        <v>-250000</v>
      </c>
      <c r="M721" s="123">
        <f t="shared" si="23"/>
        <v>-250000</v>
      </c>
      <c r="N721" s="123">
        <f>IF($B721="","",ROUND(SUMIF(账户名,$B721,账户期初)+SUMIFS($L$6:L721,$B$6:B721,$B721),2))</f>
        <v>-754913179.33</v>
      </c>
      <c r="O721" s="123">
        <f>IF($B721="","",IFERROR(ROUND(INDEX(账户期初本位,MATCH($B721,账户名,0))+SUMIFS($M$6:M721,$B$6:B721,$B721),2),""))</f>
        <v>-754913179.33</v>
      </c>
      <c r="P721" s="117" t="s">
        <v>23</v>
      </c>
      <c r="Q721" s="115"/>
      <c r="R721" s="115"/>
      <c r="S721" s="124" t="str">
        <f>IF($B721="","",IF(ISNA(MATCH($B721,账户名,0)),"※这个账户不在【参数设置】的账户档案里",IF($A721="","※没填日期，这一笔不会进任何月份的报表",IF(OR($A721&lt;起始月份,$A721&gt;EOMONTH(起始月份,15)),"△不在本账期（"&amp;TEXT(起始月份,"yyyy-mm")&amp;" ~ "&amp;TEXT(EOMONTH(起始月份,15),"yyyy-mm")&amp;"）内，报表里看不到",IF(AND($H721&lt;&gt;"",$I721&lt;&gt;""),"※收入和支出不能同时填",IF(AND(N($H721)=0,N($I721)=0),IF(ISNUMBER(SEARCH("【待补】",$R721&amp;"")),"△源数据不全（源表缺金额），请补充","※收入和支出都没填"),IF($E721="","※没填收支类别，分类报表会漏掉这一笔",IF(ISNA(MATCH($E721,类别表,0)),"※收支类别不在【参数设置】的清单里",IF($K721="","△"&amp;$D721&amp;" 还没填汇率，去【月度汇率】补上就自动算了",IF(ISNUMBER(SEARCH("【待补】",$R721&amp;"")),"△源数据不全（源表缺摘要或用途），请补充",IF(AND($F721="内部转账",$Q721=""),"△内部转账建议在「往来单位」写上对方账户",IF($N721&lt;0,"△这一笔之后该账户余额成负数了，核一下",""))))))))))))</f>
        <v>△这一笔之后该账户余额成负数了，核一下</v>
      </c>
    </row>
    <row r="722" ht="16.5" spans="1:19">
      <c r="A722" s="114">
        <v>45979</v>
      </c>
      <c r="B722" s="115" t="s">
        <v>34</v>
      </c>
      <c r="C722" s="116" t="str">
        <f>IF($B722="","",IFERROR(INDEX(账户银行,MATCH($B722,账户名,0)),""))</f>
        <v>现金</v>
      </c>
      <c r="D722" s="116" t="str">
        <f>IF($B722="","",IFERROR(INDEX(账户币种,MATCH($B722,账户名,0)),""))</f>
        <v>UZS</v>
      </c>
      <c r="E722" s="117" t="s">
        <v>38</v>
      </c>
      <c r="F722" s="116" t="str">
        <f>IF($E722="","",IFERROR(INDEX(类别属性,MATCH($E722,类别表,0)),""))</f>
        <v>支出</v>
      </c>
      <c r="G722" s="118" t="s">
        <v>557</v>
      </c>
      <c r="H722" s="119"/>
      <c r="I722" s="119">
        <v>602000</v>
      </c>
      <c r="J722" s="120"/>
      <c r="K722" s="125">
        <f>IF(OR($A722="",$B722=""),"",IF($J722&lt;&gt;"",$J722,IF($D722=本位币,1,IFERROR(LOOKUP(2,1/((汇率月份&lt;=$A722)*(INDEX(记账汇率区,0,MATCH($D722,汇率币种头,0))&lt;&gt;"")),INDEX(记账汇率区,0,MATCH($D722,汇率币种头,0))),""))))</f>
        <v>1</v>
      </c>
      <c r="L722" s="123">
        <f t="shared" si="22"/>
        <v>-602000</v>
      </c>
      <c r="M722" s="123">
        <f t="shared" si="23"/>
        <v>-602000</v>
      </c>
      <c r="N722" s="123">
        <f>IF($B722="","",ROUND(SUMIF(账户名,$B722,账户期初)+SUMIFS($L$6:L722,$B$6:B722,$B722),2))</f>
        <v>-755515179.33</v>
      </c>
      <c r="O722" s="123">
        <f>IF($B722="","",IFERROR(ROUND(INDEX(账户期初本位,MATCH($B722,账户名,0))+SUMIFS($M$6:M722,$B$6:B722,$B722),2),""))</f>
        <v>-755515179.33</v>
      </c>
      <c r="P722" s="117" t="s">
        <v>26</v>
      </c>
      <c r="Q722" s="115"/>
      <c r="R722" s="115"/>
      <c r="S722" s="124" t="str">
        <f>IF($B722="","",IF(ISNA(MATCH($B722,账户名,0)),"※这个账户不在【参数设置】的账户档案里",IF($A722="","※没填日期，这一笔不会进任何月份的报表",IF(OR($A722&lt;起始月份,$A722&gt;EOMONTH(起始月份,15)),"△不在本账期（"&amp;TEXT(起始月份,"yyyy-mm")&amp;" ~ "&amp;TEXT(EOMONTH(起始月份,15),"yyyy-mm")&amp;"）内，报表里看不到",IF(AND($H722&lt;&gt;"",$I722&lt;&gt;""),"※收入和支出不能同时填",IF(AND(N($H722)=0,N($I722)=0),IF(ISNUMBER(SEARCH("【待补】",$R722&amp;"")),"△源数据不全（源表缺金额），请补充","※收入和支出都没填"),IF($E722="","※没填收支类别，分类报表会漏掉这一笔",IF(ISNA(MATCH($E722,类别表,0)),"※收支类别不在【参数设置】的清单里",IF($K722="","△"&amp;$D722&amp;" 还没填汇率，去【月度汇率】补上就自动算了",IF(ISNUMBER(SEARCH("【待补】",$R722&amp;"")),"△源数据不全（源表缺摘要或用途），请补充",IF(AND($F722="内部转账",$Q722=""),"△内部转账建议在「往来单位」写上对方账户",IF($N722&lt;0,"△这一笔之后该账户余额成负数了，核一下",""))))))))))))</f>
        <v>△这一笔之后该账户余额成负数了，核一下</v>
      </c>
    </row>
    <row r="723" ht="66" spans="1:19">
      <c r="A723" s="114">
        <v>45980</v>
      </c>
      <c r="B723" s="115" t="s">
        <v>72</v>
      </c>
      <c r="C723" s="116" t="str">
        <f>IF($B723="","",IFERROR(INDEX(账户银行,MATCH($B723,账户名,0)),""))</f>
        <v>NBU银行</v>
      </c>
      <c r="D723" s="116" t="str">
        <f>IF($B723="","",IFERROR(INDEX(账户币种,MATCH($B723,账户名,0)),""))</f>
        <v>UZS</v>
      </c>
      <c r="E723" s="117" t="s">
        <v>21</v>
      </c>
      <c r="F723" s="116" t="str">
        <f>IF($E723="","",IFERROR(INDEX(类别属性,MATCH($E723,类别表,0)),""))</f>
        <v>支出</v>
      </c>
      <c r="G723" s="118" t="s">
        <v>712</v>
      </c>
      <c r="H723" s="119"/>
      <c r="I723" s="119">
        <v>2318400</v>
      </c>
      <c r="J723" s="120"/>
      <c r="K723" s="125">
        <f>IF(OR($A723="",$B723=""),"",IF($J723&lt;&gt;"",$J723,IF($D723=本位币,1,IFERROR(LOOKUP(2,1/((汇率月份&lt;=$A723)*(INDEX(记账汇率区,0,MATCH($D723,汇率币种头,0))&lt;&gt;"")),INDEX(记账汇率区,0,MATCH($D723,汇率币种头,0))),""))))</f>
        <v>1</v>
      </c>
      <c r="L723" s="123">
        <f t="shared" si="22"/>
        <v>-2318400</v>
      </c>
      <c r="M723" s="123">
        <f t="shared" si="23"/>
        <v>-2318400</v>
      </c>
      <c r="N723" s="123">
        <f>IF($B723="","",ROUND(SUMIF(账户名,$B723,账户期初)+SUMIFS($L$6:L723,$B$6:B723,$B723),2))</f>
        <v>55505619.83</v>
      </c>
      <c r="O723" s="123">
        <f>IF($B723="","",IFERROR(ROUND(INDEX(账户期初本位,MATCH($B723,账户名,0))+SUMIFS($M$6:M723,$B$6:B723,$B723),2),""))</f>
        <v>55505619.83</v>
      </c>
      <c r="P723" s="117" t="s">
        <v>23</v>
      </c>
      <c r="Q723" s="115"/>
      <c r="R723" s="115"/>
      <c r="S723" s="124" t="str">
        <f>IF($B723="","",IF(ISNA(MATCH($B723,账户名,0)),"※这个账户不在【参数设置】的账户档案里",IF($A723="","※没填日期，这一笔不会进任何月份的报表",IF(OR($A723&lt;起始月份,$A723&gt;EOMONTH(起始月份,15)),"△不在本账期（"&amp;TEXT(起始月份,"yyyy-mm")&amp;" ~ "&amp;TEXT(EOMONTH(起始月份,15),"yyyy-mm")&amp;"）内，报表里看不到",IF(AND($H723&lt;&gt;"",$I723&lt;&gt;""),"※收入和支出不能同时填",IF(AND(N($H723)=0,N($I723)=0),IF(ISNUMBER(SEARCH("【待补】",$R723&amp;"")),"△源数据不全（源表缺金额），请补充","※收入和支出都没填"),IF($E723="","※没填收支类别，分类报表会漏掉这一笔",IF(ISNA(MATCH($E723,类别表,0)),"※收支类别不在【参数设置】的清单里",IF($K723="","△"&amp;$D723&amp;" 还没填汇率，去【月度汇率】补上就自动算了",IF(ISNUMBER(SEARCH("【待补】",$R723&amp;"")),"△源数据不全（源表缺摘要或用途），请补充",IF(AND($F723="内部转账",$Q723=""),"△内部转账建议在「往来单位」写上对方账户",IF($N723&lt;0,"△这一笔之后该账户余额成负数了，核一下",""))))))))))))</f>
        <v/>
      </c>
    </row>
    <row r="724" ht="66" spans="1:19">
      <c r="A724" s="114">
        <v>45980</v>
      </c>
      <c r="B724" s="115" t="s">
        <v>72</v>
      </c>
      <c r="C724" s="116" t="str">
        <f>IF($B724="","",IFERROR(INDEX(账户银行,MATCH($B724,账户名,0)),""))</f>
        <v>NBU银行</v>
      </c>
      <c r="D724" s="116" t="str">
        <f>IF($B724="","",IFERROR(INDEX(账户币种,MATCH($B724,账户名,0)),""))</f>
        <v>UZS</v>
      </c>
      <c r="E724" s="117" t="s">
        <v>60</v>
      </c>
      <c r="F724" s="116" t="str">
        <f>IF($E724="","",IFERROR(INDEX(类别属性,MATCH($E724,类别表,0)),""))</f>
        <v>支出</v>
      </c>
      <c r="G724" s="118" t="s">
        <v>713</v>
      </c>
      <c r="H724" s="119"/>
      <c r="I724" s="119">
        <v>11592</v>
      </c>
      <c r="J724" s="120"/>
      <c r="K724" s="125">
        <f>IF(OR($A724="",$B724=""),"",IF($J724&lt;&gt;"",$J724,IF($D724=本位币,1,IFERROR(LOOKUP(2,1/((汇率月份&lt;=$A724)*(INDEX(记账汇率区,0,MATCH($D724,汇率币种头,0))&lt;&gt;"")),INDEX(记账汇率区,0,MATCH($D724,汇率币种头,0))),""))))</f>
        <v>1</v>
      </c>
      <c r="L724" s="123">
        <f t="shared" si="22"/>
        <v>-11592</v>
      </c>
      <c r="M724" s="123">
        <f t="shared" si="23"/>
        <v>-11592</v>
      </c>
      <c r="N724" s="123">
        <f>IF($B724="","",ROUND(SUMIF(账户名,$B724,账户期初)+SUMIFS($L$6:L724,$B$6:B724,$B724),2))</f>
        <v>55494027.83</v>
      </c>
      <c r="O724" s="123">
        <f>IF($B724="","",IFERROR(ROUND(INDEX(账户期初本位,MATCH($B724,账户名,0))+SUMIFS($M$6:M724,$B$6:B724,$B724),2),""))</f>
        <v>55494027.83</v>
      </c>
      <c r="P724" s="117" t="s">
        <v>43</v>
      </c>
      <c r="Q724" s="115"/>
      <c r="R724" s="115"/>
      <c r="S724" s="124" t="str">
        <f>IF($B724="","",IF(ISNA(MATCH($B724,账户名,0)),"※这个账户不在【参数设置】的账户档案里",IF($A724="","※没填日期，这一笔不会进任何月份的报表",IF(OR($A724&lt;起始月份,$A724&gt;EOMONTH(起始月份,15)),"△不在本账期（"&amp;TEXT(起始月份,"yyyy-mm")&amp;" ~ "&amp;TEXT(EOMONTH(起始月份,15),"yyyy-mm")&amp;"）内，报表里看不到",IF(AND($H724&lt;&gt;"",$I724&lt;&gt;""),"※收入和支出不能同时填",IF(AND(N($H724)=0,N($I724)=0),IF(ISNUMBER(SEARCH("【待补】",$R724&amp;"")),"△源数据不全（源表缺金额），请补充","※收入和支出都没填"),IF($E724="","※没填收支类别，分类报表会漏掉这一笔",IF(ISNA(MATCH($E724,类别表,0)),"※收支类别不在【参数设置】的清单里",IF($K724="","△"&amp;$D724&amp;" 还没填汇率，去【月度汇率】补上就自动算了",IF(ISNUMBER(SEARCH("【待补】",$R724&amp;"")),"△源数据不全（源表缺摘要或用途），请补充",IF(AND($F724="内部转账",$Q724=""),"△内部转账建议在「往来单位」写上对方账户",IF($N724&lt;0,"△这一笔之后该账户余额成负数了，核一下",""))))))))))))</f>
        <v/>
      </c>
    </row>
    <row r="725" ht="66" spans="1:19">
      <c r="A725" s="114">
        <v>45980</v>
      </c>
      <c r="B725" s="115" t="s">
        <v>72</v>
      </c>
      <c r="C725" s="116" t="str">
        <f>IF($B725="","",IFERROR(INDEX(账户银行,MATCH($B725,账户名,0)),""))</f>
        <v>NBU银行</v>
      </c>
      <c r="D725" s="116" t="str">
        <f>IF($B725="","",IFERROR(INDEX(账户币种,MATCH($B725,账户名,0)),""))</f>
        <v>UZS</v>
      </c>
      <c r="E725" s="117" t="s">
        <v>60</v>
      </c>
      <c r="F725" s="116" t="str">
        <f>IF($E725="","",IFERROR(INDEX(类别属性,MATCH($E725,类别表,0)),""))</f>
        <v>支出</v>
      </c>
      <c r="G725" s="118" t="s">
        <v>714</v>
      </c>
      <c r="H725" s="119"/>
      <c r="I725" s="119">
        <v>300</v>
      </c>
      <c r="J725" s="120"/>
      <c r="K725" s="125">
        <f>IF(OR($A725="",$B725=""),"",IF($J725&lt;&gt;"",$J725,IF($D725=本位币,1,IFERROR(LOOKUP(2,1/((汇率月份&lt;=$A725)*(INDEX(记账汇率区,0,MATCH($D725,汇率币种头,0))&lt;&gt;"")),INDEX(记账汇率区,0,MATCH($D725,汇率币种头,0))),""))))</f>
        <v>1</v>
      </c>
      <c r="L725" s="123">
        <f t="shared" si="22"/>
        <v>-300</v>
      </c>
      <c r="M725" s="123">
        <f t="shared" si="23"/>
        <v>-300</v>
      </c>
      <c r="N725" s="123">
        <f>IF($B725="","",ROUND(SUMIF(账户名,$B725,账户期初)+SUMIFS($L$6:L725,$B$6:B725,$B725),2))</f>
        <v>55493727.83</v>
      </c>
      <c r="O725" s="123">
        <f>IF($B725="","",IFERROR(ROUND(INDEX(账户期初本位,MATCH($B725,账户名,0))+SUMIFS($M$6:M725,$B$6:B725,$B725),2),""))</f>
        <v>55493727.83</v>
      </c>
      <c r="P725" s="117" t="s">
        <v>43</v>
      </c>
      <c r="Q725" s="115"/>
      <c r="R725" s="115"/>
      <c r="S725" s="124" t="str">
        <f>IF($B725="","",IF(ISNA(MATCH($B725,账户名,0)),"※这个账户不在【参数设置】的账户档案里",IF($A725="","※没填日期，这一笔不会进任何月份的报表",IF(OR($A725&lt;起始月份,$A725&gt;EOMONTH(起始月份,15)),"△不在本账期（"&amp;TEXT(起始月份,"yyyy-mm")&amp;" ~ "&amp;TEXT(EOMONTH(起始月份,15),"yyyy-mm")&amp;"）内，报表里看不到",IF(AND($H725&lt;&gt;"",$I725&lt;&gt;""),"※收入和支出不能同时填",IF(AND(N($H725)=0,N($I725)=0),IF(ISNUMBER(SEARCH("【待补】",$R725&amp;"")),"△源数据不全（源表缺金额），请补充","※收入和支出都没填"),IF($E725="","※没填收支类别，分类报表会漏掉这一笔",IF(ISNA(MATCH($E725,类别表,0)),"※收支类别不在【参数设置】的清单里",IF($K725="","△"&amp;$D725&amp;" 还没填汇率，去【月度汇率】补上就自动算了",IF(ISNUMBER(SEARCH("【待补】",$R725&amp;"")),"△源数据不全（源表缺摘要或用途），请补充",IF(AND($F725="内部转账",$Q725=""),"△内部转账建议在「往来单位」写上对方账户",IF($N725&lt;0,"△这一笔之后该账户余额成负数了，核一下",""))))))))))))</f>
        <v/>
      </c>
    </row>
    <row r="726" ht="33" spans="1:19">
      <c r="A726" s="114">
        <v>45980</v>
      </c>
      <c r="B726" s="115" t="s">
        <v>20</v>
      </c>
      <c r="C726" s="116" t="str">
        <f>IF($B726="","",IFERROR(INDEX(账户银行,MATCH($B726,账户名,0)),""))</f>
        <v>现金</v>
      </c>
      <c r="D726" s="116" t="str">
        <f>IF($B726="","",IFERROR(INDEX(账户币种,MATCH($B726,账户名,0)),""))</f>
        <v>CNY</v>
      </c>
      <c r="E726" s="117" t="s">
        <v>41</v>
      </c>
      <c r="F726" s="116" t="str">
        <f>IF($E726="","",IFERROR(INDEX(类别属性,MATCH($E726,类别表,0)),""))</f>
        <v>内部转账</v>
      </c>
      <c r="G726" s="118" t="s">
        <v>715</v>
      </c>
      <c r="H726" s="119"/>
      <c r="I726" s="119">
        <v>142400</v>
      </c>
      <c r="J726" s="120"/>
      <c r="K726" s="121">
        <f>IF(OR($A726="",$B726=""),"",IF($J726&lt;&gt;"",$J726,IF($D726=本位币,1,IFERROR(LOOKUP(2,1/((汇率月份&lt;=$A726)*(INDEX(记账汇率区,0,MATCH($D726,汇率币种头,0))&lt;&gt;"")),INDEX(记账汇率区,0,MATCH($D726,汇率币种头,0))),""))))</f>
        <v>1668.54</v>
      </c>
      <c r="L726" s="122">
        <f t="shared" si="22"/>
        <v>-142400</v>
      </c>
      <c r="M726" s="123">
        <f t="shared" si="23"/>
        <v>-237600096</v>
      </c>
      <c r="N726" s="122">
        <f>IF($B726="","",ROUND(SUMIF(账户名,$B726,账户期初)+SUMIFS($L$6:L726,$B$6:B726,$B726),2))</f>
        <v>187470</v>
      </c>
      <c r="O726" s="123">
        <f>IF($B726="","",IFERROR(ROUND(INDEX(账户期初本位,MATCH($B726,账户名,0))+SUMIFS($M$6:M726,$B$6:B726,$B726),2),""))</f>
        <v>261935534.36</v>
      </c>
      <c r="P726" s="117" t="s">
        <v>43</v>
      </c>
      <c r="Q726" s="115"/>
      <c r="R726" s="115"/>
      <c r="S726" s="124" t="str">
        <f>IF($B726="","",IF(ISNA(MATCH($B726,账户名,0)),"※这个账户不在【参数设置】的账户档案里",IF($A726="","※没填日期，这一笔不会进任何月份的报表",IF(OR($A726&lt;起始月份,$A726&gt;EOMONTH(起始月份,15)),"△不在本账期（"&amp;TEXT(起始月份,"yyyy-mm")&amp;" ~ "&amp;TEXT(EOMONTH(起始月份,15),"yyyy-mm")&amp;"）内，报表里看不到",IF(AND($H726&lt;&gt;"",$I726&lt;&gt;""),"※收入和支出不能同时填",IF(AND(N($H726)=0,N($I726)=0),IF(ISNUMBER(SEARCH("【待补】",$R726&amp;"")),"△源数据不全（源表缺金额），请补充","※收入和支出都没填"),IF($E726="","※没填收支类别，分类报表会漏掉这一笔",IF(ISNA(MATCH($E726,类别表,0)),"※收支类别不在【参数设置】的清单里",IF($K726="","△"&amp;$D726&amp;" 还没填汇率，去【月度汇率】补上就自动算了",IF(ISNUMBER(SEARCH("【待补】",$R726&amp;"")),"△源数据不全（源表缺摘要或用途），请补充",IF(AND($F726="内部转账",$Q726=""),"△内部转账建议在「往来单位」写上对方账户",IF($N726&lt;0,"△这一笔之后该账户余额成负数了，核一下",""))))))))))))</f>
        <v>△内部转账建议在「往来单位」写上对方账户</v>
      </c>
    </row>
    <row r="727" ht="33" spans="1:19">
      <c r="A727" s="114">
        <v>45980</v>
      </c>
      <c r="B727" s="115" t="s">
        <v>30</v>
      </c>
      <c r="C727" s="116" t="str">
        <f>IF($B727="","",IFERROR(INDEX(账户银行,MATCH($B727,账户名,0)),""))</f>
        <v>现金</v>
      </c>
      <c r="D727" s="116" t="str">
        <f>IF($B727="","",IFERROR(INDEX(账户币种,MATCH($B727,账户名,0)),""))</f>
        <v>USD</v>
      </c>
      <c r="E727" s="117" t="s">
        <v>41</v>
      </c>
      <c r="F727" s="116" t="str">
        <f>IF($E727="","",IFERROR(INDEX(类别属性,MATCH($E727,类别表,0)),""))</f>
        <v>内部转账</v>
      </c>
      <c r="G727" s="118" t="s">
        <v>715</v>
      </c>
      <c r="H727" s="119">
        <v>20000</v>
      </c>
      <c r="I727" s="119"/>
      <c r="J727" s="120"/>
      <c r="K727" s="125">
        <f>IF(OR($A727="",$B727=""),"",IF($J727&lt;&gt;"",$J727,IF($D727=本位币,1,IFERROR(LOOKUP(2,1/((汇率月份&lt;=$A727)*(INDEX(记账汇率区,0,MATCH($D727,汇率币种头,0))&lt;&gt;"")),INDEX(记账汇率区,0,MATCH($D727,汇率币种头,0))),""))))</f>
        <v>11880</v>
      </c>
      <c r="L727" s="123">
        <f t="shared" si="22"/>
        <v>20000</v>
      </c>
      <c r="M727" s="123">
        <f t="shared" si="23"/>
        <v>237600000</v>
      </c>
      <c r="N727" s="123">
        <f>IF($B727="","",ROUND(SUMIF(账户名,$B727,账户期初)+SUMIFS($L$6:L727,$B$6:B727,$B727),2))</f>
        <v>98580</v>
      </c>
      <c r="O727" s="123">
        <f>IF($B727="","",IFERROR(ROUND(INDEX(账户期初本位,MATCH($B727,账户名,0))+SUMIFS($M$6:M727,$B$6:B727,$B727),2),""))</f>
        <v>1192692375</v>
      </c>
      <c r="P727" s="117" t="s">
        <v>43</v>
      </c>
      <c r="Q727" s="115"/>
      <c r="R727" s="115"/>
      <c r="S727" s="124" t="str">
        <f>IF($B727="","",IF(ISNA(MATCH($B727,账户名,0)),"※这个账户不在【参数设置】的账户档案里",IF($A727="","※没填日期，这一笔不会进任何月份的报表",IF(OR($A727&lt;起始月份,$A727&gt;EOMONTH(起始月份,15)),"△不在本账期（"&amp;TEXT(起始月份,"yyyy-mm")&amp;" ~ "&amp;TEXT(EOMONTH(起始月份,15),"yyyy-mm")&amp;"）内，报表里看不到",IF(AND($H727&lt;&gt;"",$I727&lt;&gt;""),"※收入和支出不能同时填",IF(AND(N($H727)=0,N($I727)=0),IF(ISNUMBER(SEARCH("【待补】",$R727&amp;"")),"△源数据不全（源表缺金额），请补充","※收入和支出都没填"),IF($E727="","※没填收支类别，分类报表会漏掉这一笔",IF(ISNA(MATCH($E727,类别表,0)),"※收支类别不在【参数设置】的清单里",IF($K727="","△"&amp;$D727&amp;" 还没填汇率，去【月度汇率】补上就自动算了",IF(ISNUMBER(SEARCH("【待补】",$R727&amp;"")),"△源数据不全（源表缺摘要或用途），请补充",IF(AND($F727="内部转账",$Q727=""),"△内部转账建议在「往来单位」写上对方账户",IF($N727&lt;0,"△这一笔之后该账户余额成负数了，核一下",""))))))))))))</f>
        <v>△内部转账建议在「往来单位」写上对方账户</v>
      </c>
    </row>
    <row r="728" ht="33" spans="1:19">
      <c r="A728" s="114">
        <v>45981</v>
      </c>
      <c r="B728" s="115" t="s">
        <v>30</v>
      </c>
      <c r="C728" s="116" t="str">
        <f>IF($B728="","",IFERROR(INDEX(账户银行,MATCH($B728,账户名,0)),""))</f>
        <v>现金</v>
      </c>
      <c r="D728" s="116" t="str">
        <f>IF($B728="","",IFERROR(INDEX(账户币种,MATCH($B728,账户名,0)),""))</f>
        <v>USD</v>
      </c>
      <c r="E728" s="117" t="s">
        <v>41</v>
      </c>
      <c r="F728" s="116" t="str">
        <f>IF($E728="","",IFERROR(INDEX(类别属性,MATCH($E728,类别表,0)),""))</f>
        <v>内部转账</v>
      </c>
      <c r="G728" s="118" t="s">
        <v>716</v>
      </c>
      <c r="H728" s="119"/>
      <c r="I728" s="119">
        <v>10000</v>
      </c>
      <c r="J728" s="120"/>
      <c r="K728" s="125">
        <f>IF(OR($A728="",$B728=""),"",IF($J728&lt;&gt;"",$J728,IF($D728=本位币,1,IFERROR(LOOKUP(2,1/((汇率月份&lt;=$A728)*(INDEX(记账汇率区,0,MATCH($D728,汇率币种头,0))&lt;&gt;"")),INDEX(记账汇率区,0,MATCH($D728,汇率币种头,0))),""))))</f>
        <v>11880</v>
      </c>
      <c r="L728" s="123">
        <f t="shared" si="22"/>
        <v>-10000</v>
      </c>
      <c r="M728" s="123">
        <f t="shared" si="23"/>
        <v>-118800000</v>
      </c>
      <c r="N728" s="123">
        <f>IF($B728="","",ROUND(SUMIF(账户名,$B728,账户期初)+SUMIFS($L$6:L728,$B$6:B728,$B728),2))</f>
        <v>88580</v>
      </c>
      <c r="O728" s="123">
        <f>IF($B728="","",IFERROR(ROUND(INDEX(账户期初本位,MATCH($B728,账户名,0))+SUMIFS($M$6:M728,$B$6:B728,$B728),2),""))</f>
        <v>1073892375</v>
      </c>
      <c r="P728" s="117" t="s">
        <v>43</v>
      </c>
      <c r="Q728" s="115"/>
      <c r="R728" s="115"/>
      <c r="S728" s="124" t="str">
        <f>IF($B728="","",IF(ISNA(MATCH($B728,账户名,0)),"※这个账户不在【参数设置】的账户档案里",IF($A728="","※没填日期，这一笔不会进任何月份的报表",IF(OR($A728&lt;起始月份,$A728&gt;EOMONTH(起始月份,15)),"△不在本账期（"&amp;TEXT(起始月份,"yyyy-mm")&amp;" ~ "&amp;TEXT(EOMONTH(起始月份,15),"yyyy-mm")&amp;"）内，报表里看不到",IF(AND($H728&lt;&gt;"",$I728&lt;&gt;""),"※收入和支出不能同时填",IF(AND(N($H728)=0,N($I728)=0),IF(ISNUMBER(SEARCH("【待补】",$R728&amp;"")),"△源数据不全（源表缺金额），请补充","※收入和支出都没填"),IF($E728="","※没填收支类别，分类报表会漏掉这一笔",IF(ISNA(MATCH($E728,类别表,0)),"※收支类别不在【参数设置】的清单里",IF($K728="","△"&amp;$D728&amp;" 还没填汇率，去【月度汇率】补上就自动算了",IF(ISNUMBER(SEARCH("【待补】",$R728&amp;"")),"△源数据不全（源表缺摘要或用途），请补充",IF(AND($F728="内部转账",$Q728=""),"△内部转账建议在「往来单位」写上对方账户",IF($N728&lt;0,"△这一笔之后该账户余额成负数了，核一下",""))))))))))))</f>
        <v>△内部转账建议在「往来单位」写上对方账户</v>
      </c>
    </row>
    <row r="729" ht="16.5" spans="1:19">
      <c r="A729" s="114">
        <v>45981</v>
      </c>
      <c r="B729" s="115" t="s">
        <v>34</v>
      </c>
      <c r="C729" s="116" t="str">
        <f>IF($B729="","",IFERROR(INDEX(账户银行,MATCH($B729,账户名,0)),""))</f>
        <v>现金</v>
      </c>
      <c r="D729" s="116" t="str">
        <f>IF($B729="","",IFERROR(INDEX(账户币种,MATCH($B729,账户名,0)),""))</f>
        <v>UZS</v>
      </c>
      <c r="E729" s="117" t="s">
        <v>31</v>
      </c>
      <c r="F729" s="116" t="str">
        <f>IF($E729="","",IFERROR(INDEX(类别属性,MATCH($E729,类别表,0)),""))</f>
        <v>支出</v>
      </c>
      <c r="G729" s="118" t="s">
        <v>717</v>
      </c>
      <c r="H729" s="119"/>
      <c r="I729" s="119"/>
      <c r="J729" s="120"/>
      <c r="K729" s="125">
        <f>IF(OR($A729="",$B729=""),"",IF($J729&lt;&gt;"",$J729,IF($D729=本位币,1,IFERROR(LOOKUP(2,1/((汇率月份&lt;=$A729)*(INDEX(记账汇率区,0,MATCH($D729,汇率币种头,0))&lt;&gt;"")),INDEX(记账汇率区,0,MATCH($D729,汇率币种头,0))),""))))</f>
        <v>1</v>
      </c>
      <c r="L729" s="123" t="str">
        <f t="shared" si="22"/>
        <v/>
      </c>
      <c r="M729" s="123" t="str">
        <f t="shared" si="23"/>
        <v/>
      </c>
      <c r="N729" s="123">
        <f>IF($B729="","",ROUND(SUMIF(账户名,$B729,账户期初)+SUMIFS($L$6:L729,$B$6:B729,$B729),2))</f>
        <v>-755515179.33</v>
      </c>
      <c r="O729" s="123">
        <f>IF($B729="","",IFERROR(ROUND(INDEX(账户期初本位,MATCH($B729,账户名,0))+SUMIFS($M$6:M729,$B$6:B729,$B729),2),""))</f>
        <v>-755515179.33</v>
      </c>
      <c r="P729" s="117" t="s">
        <v>26</v>
      </c>
      <c r="Q729" s="115"/>
      <c r="R729" s="115" t="s">
        <v>119</v>
      </c>
      <c r="S729" s="124" t="str">
        <f>IF($B729="","",IF(ISNA(MATCH($B729,账户名,0)),"※这个账户不在【参数设置】的账户档案里",IF($A729="","※没填日期，这一笔不会进任何月份的报表",IF(OR($A729&lt;起始月份,$A729&gt;EOMONTH(起始月份,15)),"△不在本账期（"&amp;TEXT(起始月份,"yyyy-mm")&amp;" ~ "&amp;TEXT(EOMONTH(起始月份,15),"yyyy-mm")&amp;"）内，报表里看不到",IF(AND($H729&lt;&gt;"",$I729&lt;&gt;""),"※收入和支出不能同时填",IF(AND(N($H729)=0,N($I729)=0),IF(ISNUMBER(SEARCH("【待补】",$R729&amp;"")),"△源数据不全（源表缺金额），请补充","※收入和支出都没填"),IF($E729="","※没填收支类别，分类报表会漏掉这一笔",IF(ISNA(MATCH($E729,类别表,0)),"※收支类别不在【参数设置】的清单里",IF($K729="","△"&amp;$D729&amp;" 还没填汇率，去【月度汇率】补上就自动算了",IF(ISNUMBER(SEARCH("【待补】",$R729&amp;"")),"△源数据不全（源表缺摘要或用途），请补充",IF(AND($F729="内部转账",$Q729=""),"△内部转账建议在「往来单位」写上对方账户",IF($N729&lt;0,"△这一笔之后该账户余额成负数了，核一下",""))))))))))))</f>
        <v>△源数据不全（源表缺金额），请补充</v>
      </c>
    </row>
    <row r="730" ht="82.5" spans="1:19">
      <c r="A730" s="114">
        <v>45982</v>
      </c>
      <c r="B730" s="115" t="s">
        <v>72</v>
      </c>
      <c r="C730" s="116" t="str">
        <f>IF($B730="","",IFERROR(INDEX(账户银行,MATCH($B730,账户名,0)),""))</f>
        <v>NBU银行</v>
      </c>
      <c r="D730" s="116" t="str">
        <f>IF($B730="","",IFERROR(INDEX(账户币种,MATCH($B730,账户名,0)),""))</f>
        <v>UZS</v>
      </c>
      <c r="E730" s="117" t="s">
        <v>31</v>
      </c>
      <c r="F730" s="116" t="str">
        <f>IF($E730="","",IFERROR(INDEX(类别属性,MATCH($E730,类别表,0)),""))</f>
        <v>支出</v>
      </c>
      <c r="G730" s="118" t="s">
        <v>718</v>
      </c>
      <c r="H730" s="119"/>
      <c r="I730" s="119">
        <v>2600000</v>
      </c>
      <c r="J730" s="120"/>
      <c r="K730" s="125">
        <f>IF(OR($A730="",$B730=""),"",IF($J730&lt;&gt;"",$J730,IF($D730=本位币,1,IFERROR(LOOKUP(2,1/((汇率月份&lt;=$A730)*(INDEX(记账汇率区,0,MATCH($D730,汇率币种头,0))&lt;&gt;"")),INDEX(记账汇率区,0,MATCH($D730,汇率币种头,0))),""))))</f>
        <v>1</v>
      </c>
      <c r="L730" s="123">
        <f t="shared" si="22"/>
        <v>-2600000</v>
      </c>
      <c r="M730" s="123">
        <f t="shared" si="23"/>
        <v>-2600000</v>
      </c>
      <c r="N730" s="123">
        <f>IF($B730="","",ROUND(SUMIF(账户名,$B730,账户期初)+SUMIFS($L$6:L730,$B$6:B730,$B730),2))</f>
        <v>52893727.83</v>
      </c>
      <c r="O730" s="123">
        <f>IF($B730="","",IFERROR(ROUND(INDEX(账户期初本位,MATCH($B730,账户名,0))+SUMIFS($M$6:M730,$B$6:B730,$B730),2),""))</f>
        <v>52893727.83</v>
      </c>
      <c r="P730" s="117" t="s">
        <v>26</v>
      </c>
      <c r="Q730" s="115"/>
      <c r="R730" s="115"/>
      <c r="S730" s="124" t="str">
        <f>IF($B730="","",IF(ISNA(MATCH($B730,账户名,0)),"※这个账户不在【参数设置】的账户档案里",IF($A730="","※没填日期，这一笔不会进任何月份的报表",IF(OR($A730&lt;起始月份,$A730&gt;EOMONTH(起始月份,15)),"△不在本账期（"&amp;TEXT(起始月份,"yyyy-mm")&amp;" ~ "&amp;TEXT(EOMONTH(起始月份,15),"yyyy-mm")&amp;"）内，报表里看不到",IF(AND($H730&lt;&gt;"",$I730&lt;&gt;""),"※收入和支出不能同时填",IF(AND(N($H730)=0,N($I730)=0),IF(ISNUMBER(SEARCH("【待补】",$R730&amp;"")),"△源数据不全（源表缺金额），请补充","※收入和支出都没填"),IF($E730="","※没填收支类别，分类报表会漏掉这一笔",IF(ISNA(MATCH($E730,类别表,0)),"※收支类别不在【参数设置】的清单里",IF($K730="","△"&amp;$D730&amp;" 还没填汇率，去【月度汇率】补上就自动算了",IF(ISNUMBER(SEARCH("【待补】",$R730&amp;"")),"△源数据不全（源表缺摘要或用途），请补充",IF(AND($F730="内部转账",$Q730=""),"△内部转账建议在「往来单位」写上对方账户",IF($N730&lt;0,"△这一笔之后该账户余额成负数了，核一下",""))))))))))))</f>
        <v/>
      </c>
    </row>
    <row r="731" ht="66" spans="1:19">
      <c r="A731" s="114">
        <v>45982</v>
      </c>
      <c r="B731" s="115" t="s">
        <v>72</v>
      </c>
      <c r="C731" s="116" t="str">
        <f>IF($B731="","",IFERROR(INDEX(账户银行,MATCH($B731,账户名,0)),""))</f>
        <v>NBU银行</v>
      </c>
      <c r="D731" s="116" t="str">
        <f>IF($B731="","",IFERROR(INDEX(账户币种,MATCH($B731,账户名,0)),""))</f>
        <v>UZS</v>
      </c>
      <c r="E731" s="117" t="s">
        <v>60</v>
      </c>
      <c r="F731" s="116" t="str">
        <f>IF($E731="","",IFERROR(INDEX(类别属性,MATCH($E731,类别表,0)),""))</f>
        <v>支出</v>
      </c>
      <c r="G731" s="118" t="s">
        <v>719</v>
      </c>
      <c r="H731" s="119"/>
      <c r="I731" s="119">
        <v>13000</v>
      </c>
      <c r="J731" s="120"/>
      <c r="K731" s="125">
        <f>IF(OR($A731="",$B731=""),"",IF($J731&lt;&gt;"",$J731,IF($D731=本位币,1,IFERROR(LOOKUP(2,1/((汇率月份&lt;=$A731)*(INDEX(记账汇率区,0,MATCH($D731,汇率币种头,0))&lt;&gt;"")),INDEX(记账汇率区,0,MATCH($D731,汇率币种头,0))),""))))</f>
        <v>1</v>
      </c>
      <c r="L731" s="123">
        <f t="shared" si="22"/>
        <v>-13000</v>
      </c>
      <c r="M731" s="123">
        <f t="shared" si="23"/>
        <v>-13000</v>
      </c>
      <c r="N731" s="123">
        <f>IF($B731="","",ROUND(SUMIF(账户名,$B731,账户期初)+SUMIFS($L$6:L731,$B$6:B731,$B731),2))</f>
        <v>52880727.83</v>
      </c>
      <c r="O731" s="123">
        <f>IF($B731="","",IFERROR(ROUND(INDEX(账户期初本位,MATCH($B731,账户名,0))+SUMIFS($M$6:M731,$B$6:B731,$B731),2),""))</f>
        <v>52880727.83</v>
      </c>
      <c r="P731" s="117" t="s">
        <v>43</v>
      </c>
      <c r="Q731" s="115"/>
      <c r="R731" s="115"/>
      <c r="S731" s="124" t="str">
        <f>IF($B731="","",IF(ISNA(MATCH($B731,账户名,0)),"※这个账户不在【参数设置】的账户档案里",IF($A731="","※没填日期，这一笔不会进任何月份的报表",IF(OR($A731&lt;起始月份,$A731&gt;EOMONTH(起始月份,15)),"△不在本账期（"&amp;TEXT(起始月份,"yyyy-mm")&amp;" ~ "&amp;TEXT(EOMONTH(起始月份,15),"yyyy-mm")&amp;"）内，报表里看不到",IF(AND($H731&lt;&gt;"",$I731&lt;&gt;""),"※收入和支出不能同时填",IF(AND(N($H731)=0,N($I731)=0),IF(ISNUMBER(SEARCH("【待补】",$R731&amp;"")),"△源数据不全（源表缺金额），请补充","※收入和支出都没填"),IF($E731="","※没填收支类别，分类报表会漏掉这一笔",IF(ISNA(MATCH($E731,类别表,0)),"※收支类别不在【参数设置】的清单里",IF($K731="","△"&amp;$D731&amp;" 还没填汇率，去【月度汇率】补上就自动算了",IF(ISNUMBER(SEARCH("【待补】",$R731&amp;"")),"△源数据不全（源表缺摘要或用途），请补充",IF(AND($F731="内部转账",$Q731=""),"△内部转账建议在「往来单位」写上对方账户",IF($N731&lt;0,"△这一笔之后该账户余额成负数了，核一下",""))))))))))))</f>
        <v/>
      </c>
    </row>
    <row r="732" ht="66" spans="1:19">
      <c r="A732" s="114">
        <v>45982</v>
      </c>
      <c r="B732" s="115" t="s">
        <v>72</v>
      </c>
      <c r="C732" s="116" t="str">
        <f>IF($B732="","",IFERROR(INDEX(账户银行,MATCH($B732,账户名,0)),""))</f>
        <v>NBU银行</v>
      </c>
      <c r="D732" s="116" t="str">
        <f>IF($B732="","",IFERROR(INDEX(账户币种,MATCH($B732,账户名,0)),""))</f>
        <v>UZS</v>
      </c>
      <c r="E732" s="117" t="s">
        <v>60</v>
      </c>
      <c r="F732" s="116" t="str">
        <f>IF($E732="","",IFERROR(INDEX(类别属性,MATCH($E732,类别表,0)),""))</f>
        <v>支出</v>
      </c>
      <c r="G732" s="118" t="s">
        <v>720</v>
      </c>
      <c r="H732" s="119"/>
      <c r="I732" s="119">
        <v>300</v>
      </c>
      <c r="J732" s="120"/>
      <c r="K732" s="125">
        <f>IF(OR($A732="",$B732=""),"",IF($J732&lt;&gt;"",$J732,IF($D732=本位币,1,IFERROR(LOOKUP(2,1/((汇率月份&lt;=$A732)*(INDEX(记账汇率区,0,MATCH($D732,汇率币种头,0))&lt;&gt;"")),INDEX(记账汇率区,0,MATCH($D732,汇率币种头,0))),""))))</f>
        <v>1</v>
      </c>
      <c r="L732" s="123">
        <f t="shared" si="22"/>
        <v>-300</v>
      </c>
      <c r="M732" s="123">
        <f t="shared" si="23"/>
        <v>-300</v>
      </c>
      <c r="N732" s="123">
        <f>IF($B732="","",ROUND(SUMIF(账户名,$B732,账户期初)+SUMIFS($L$6:L732,$B$6:B732,$B732),2))</f>
        <v>52880427.83</v>
      </c>
      <c r="O732" s="123">
        <f>IF($B732="","",IFERROR(ROUND(INDEX(账户期初本位,MATCH($B732,账户名,0))+SUMIFS($M$6:M732,$B$6:B732,$B732),2),""))</f>
        <v>52880427.83</v>
      </c>
      <c r="P732" s="117" t="s">
        <v>43</v>
      </c>
      <c r="Q732" s="115"/>
      <c r="R732" s="115"/>
      <c r="S732" s="124" t="str">
        <f>IF($B732="","",IF(ISNA(MATCH($B732,账户名,0)),"※这个账户不在【参数设置】的账户档案里",IF($A732="","※没填日期，这一笔不会进任何月份的报表",IF(OR($A732&lt;起始月份,$A732&gt;EOMONTH(起始月份,15)),"△不在本账期（"&amp;TEXT(起始月份,"yyyy-mm")&amp;" ~ "&amp;TEXT(EOMONTH(起始月份,15),"yyyy-mm")&amp;"）内，报表里看不到",IF(AND($H732&lt;&gt;"",$I732&lt;&gt;""),"※收入和支出不能同时填",IF(AND(N($H732)=0,N($I732)=0),IF(ISNUMBER(SEARCH("【待补】",$R732&amp;"")),"△源数据不全（源表缺金额），请补充","※收入和支出都没填"),IF($E732="","※没填收支类别，分类报表会漏掉这一笔",IF(ISNA(MATCH($E732,类别表,0)),"※收支类别不在【参数设置】的清单里",IF($K732="","△"&amp;$D732&amp;" 还没填汇率，去【月度汇率】补上就自动算了",IF(ISNUMBER(SEARCH("【待补】",$R732&amp;"")),"△源数据不全（源表缺摘要或用途），请补充",IF(AND($F732="内部转账",$Q732=""),"△内部转账建议在「往来单位」写上对方账户",IF($N732&lt;0,"△这一笔之后该账户余额成负数了，核一下",""))))))))))))</f>
        <v/>
      </c>
    </row>
    <row r="733" ht="16.5" spans="1:19">
      <c r="A733" s="114">
        <v>45983</v>
      </c>
      <c r="B733" s="115" t="s">
        <v>34</v>
      </c>
      <c r="C733" s="116" t="str">
        <f>IF($B733="","",IFERROR(INDEX(账户银行,MATCH($B733,账户名,0)),""))</f>
        <v>现金</v>
      </c>
      <c r="D733" s="116" t="str">
        <f>IF($B733="","",IFERROR(INDEX(账户币种,MATCH($B733,账户名,0)),""))</f>
        <v>UZS</v>
      </c>
      <c r="E733" s="117" t="s">
        <v>38</v>
      </c>
      <c r="F733" s="116" t="str">
        <f>IF($E733="","",IFERROR(INDEX(类别属性,MATCH($E733,类别表,0)),""))</f>
        <v>支出</v>
      </c>
      <c r="G733" s="118" t="s">
        <v>557</v>
      </c>
      <c r="H733" s="119"/>
      <c r="I733" s="119">
        <v>1260000</v>
      </c>
      <c r="J733" s="120"/>
      <c r="K733" s="125">
        <f>IF(OR($A733="",$B733=""),"",IF($J733&lt;&gt;"",$J733,IF($D733=本位币,1,IFERROR(LOOKUP(2,1/((汇率月份&lt;=$A733)*(INDEX(记账汇率区,0,MATCH($D733,汇率币种头,0))&lt;&gt;"")),INDEX(记账汇率区,0,MATCH($D733,汇率币种头,0))),""))))</f>
        <v>1</v>
      </c>
      <c r="L733" s="123">
        <f t="shared" si="22"/>
        <v>-1260000</v>
      </c>
      <c r="M733" s="123">
        <f t="shared" si="23"/>
        <v>-1260000</v>
      </c>
      <c r="N733" s="123">
        <f>IF($B733="","",ROUND(SUMIF(账户名,$B733,账户期初)+SUMIFS($L$6:L733,$B$6:B733,$B733),2))</f>
        <v>-756775179.33</v>
      </c>
      <c r="O733" s="123">
        <f>IF($B733="","",IFERROR(ROUND(INDEX(账户期初本位,MATCH($B733,账户名,0))+SUMIFS($M$6:M733,$B$6:B733,$B733),2),""))</f>
        <v>-756775179.33</v>
      </c>
      <c r="P733" s="117" t="s">
        <v>26</v>
      </c>
      <c r="Q733" s="115"/>
      <c r="R733" s="115"/>
      <c r="S733" s="124" t="str">
        <f>IF($B733="","",IF(ISNA(MATCH($B733,账户名,0)),"※这个账户不在【参数设置】的账户档案里",IF($A733="","※没填日期，这一笔不会进任何月份的报表",IF(OR($A733&lt;起始月份,$A733&gt;EOMONTH(起始月份,15)),"△不在本账期（"&amp;TEXT(起始月份,"yyyy-mm")&amp;" ~ "&amp;TEXT(EOMONTH(起始月份,15),"yyyy-mm")&amp;"）内，报表里看不到",IF(AND($H733&lt;&gt;"",$I733&lt;&gt;""),"※收入和支出不能同时填",IF(AND(N($H733)=0,N($I733)=0),IF(ISNUMBER(SEARCH("【待补】",$R733&amp;"")),"△源数据不全（源表缺金额），请补充","※收入和支出都没填"),IF($E733="","※没填收支类别，分类报表会漏掉这一笔",IF(ISNA(MATCH($E733,类别表,0)),"※收支类别不在【参数设置】的清单里",IF($K733="","△"&amp;$D733&amp;" 还没填汇率，去【月度汇率】补上就自动算了",IF(ISNUMBER(SEARCH("【待补】",$R733&amp;"")),"△源数据不全（源表缺摘要或用途），请补充",IF(AND($F733="内部转账",$Q733=""),"△内部转账建议在「往来单位」写上对方账户",IF($N733&lt;0,"△这一笔之后该账户余额成负数了，核一下",""))))))))))))</f>
        <v>△这一笔之后该账户余额成负数了，核一下</v>
      </c>
    </row>
    <row r="734" ht="66" spans="1:19">
      <c r="A734" s="114">
        <v>45985</v>
      </c>
      <c r="B734" s="115" t="s">
        <v>72</v>
      </c>
      <c r="C734" s="116" t="str">
        <f>IF($B734="","",IFERROR(INDEX(账户银行,MATCH($B734,账户名,0)),""))</f>
        <v>NBU银行</v>
      </c>
      <c r="D734" s="116" t="str">
        <f>IF($B734="","",IFERROR(INDEX(账户币种,MATCH($B734,账户名,0)),""))</f>
        <v>UZS</v>
      </c>
      <c r="E734" s="117" t="s">
        <v>21</v>
      </c>
      <c r="F734" s="116" t="str">
        <f>IF($E734="","",IFERROR(INDEX(类别属性,MATCH($E734,类别表,0)),""))</f>
        <v>支出</v>
      </c>
      <c r="G734" s="118" t="s">
        <v>721</v>
      </c>
      <c r="H734" s="119"/>
      <c r="I734" s="119">
        <v>2213120</v>
      </c>
      <c r="J734" s="120"/>
      <c r="K734" s="125">
        <f>IF(OR($A734="",$B734=""),"",IF($J734&lt;&gt;"",$J734,IF($D734=本位币,1,IFERROR(LOOKUP(2,1/((汇率月份&lt;=$A734)*(INDEX(记账汇率区,0,MATCH($D734,汇率币种头,0))&lt;&gt;"")),INDEX(记账汇率区,0,MATCH($D734,汇率币种头,0))),""))))</f>
        <v>1</v>
      </c>
      <c r="L734" s="123">
        <f t="shared" si="22"/>
        <v>-2213120</v>
      </c>
      <c r="M734" s="123">
        <f t="shared" si="23"/>
        <v>-2213120</v>
      </c>
      <c r="N734" s="123">
        <f>IF($B734="","",ROUND(SUMIF(账户名,$B734,账户期初)+SUMIFS($L$6:L734,$B$6:B734,$B734),2))</f>
        <v>50667307.83</v>
      </c>
      <c r="O734" s="123">
        <f>IF($B734="","",IFERROR(ROUND(INDEX(账户期初本位,MATCH($B734,账户名,0))+SUMIFS($M$6:M734,$B$6:B734,$B734),2),""))</f>
        <v>50667307.83</v>
      </c>
      <c r="P734" s="117" t="s">
        <v>23</v>
      </c>
      <c r="Q734" s="115"/>
      <c r="R734" s="115"/>
      <c r="S734" s="124" t="str">
        <f>IF($B734="","",IF(ISNA(MATCH($B734,账户名,0)),"※这个账户不在【参数设置】的账户档案里",IF($A734="","※没填日期，这一笔不会进任何月份的报表",IF(OR($A734&lt;起始月份,$A734&gt;EOMONTH(起始月份,15)),"△不在本账期（"&amp;TEXT(起始月份,"yyyy-mm")&amp;" ~ "&amp;TEXT(EOMONTH(起始月份,15),"yyyy-mm")&amp;"）内，报表里看不到",IF(AND($H734&lt;&gt;"",$I734&lt;&gt;""),"※收入和支出不能同时填",IF(AND(N($H734)=0,N($I734)=0),IF(ISNUMBER(SEARCH("【待补】",$R734&amp;"")),"△源数据不全（源表缺金额），请补充","※收入和支出都没填"),IF($E734="","※没填收支类别，分类报表会漏掉这一笔",IF(ISNA(MATCH($E734,类别表,0)),"※收支类别不在【参数设置】的清单里",IF($K734="","△"&amp;$D734&amp;" 还没填汇率，去【月度汇率】补上就自动算了",IF(ISNUMBER(SEARCH("【待补】",$R734&amp;"")),"△源数据不全（源表缺摘要或用途），请补充",IF(AND($F734="内部转账",$Q734=""),"△内部转账建议在「往来单位」写上对方账户",IF($N734&lt;0,"△这一笔之后该账户余额成负数了，核一下",""))))))))))))</f>
        <v/>
      </c>
    </row>
    <row r="735" ht="49.5" spans="1:19">
      <c r="A735" s="114">
        <v>45985</v>
      </c>
      <c r="B735" s="115" t="s">
        <v>72</v>
      </c>
      <c r="C735" s="116" t="str">
        <f>IF($B735="","",IFERROR(INDEX(账户银行,MATCH($B735,账户名,0)),""))</f>
        <v>NBU银行</v>
      </c>
      <c r="D735" s="116" t="str">
        <f>IF($B735="","",IFERROR(INDEX(账户币种,MATCH($B735,账户名,0)),""))</f>
        <v>UZS</v>
      </c>
      <c r="E735" s="117" t="s">
        <v>84</v>
      </c>
      <c r="F735" s="116" t="str">
        <f>IF($E735="","",IFERROR(INDEX(类别属性,MATCH($E735,类别表,0)),""))</f>
        <v>支出</v>
      </c>
      <c r="G735" s="118" t="s">
        <v>722</v>
      </c>
      <c r="H735" s="119"/>
      <c r="I735" s="119">
        <v>1770000</v>
      </c>
      <c r="J735" s="120"/>
      <c r="K735" s="125">
        <f>IF(OR($A735="",$B735=""),"",IF($J735&lt;&gt;"",$J735,IF($D735=本位币,1,IFERROR(LOOKUP(2,1/((汇率月份&lt;=$A735)*(INDEX(记账汇率区,0,MATCH($D735,汇率币种头,0))&lt;&gt;"")),INDEX(记账汇率区,0,MATCH($D735,汇率币种头,0))),""))))</f>
        <v>1</v>
      </c>
      <c r="L735" s="123">
        <f t="shared" si="22"/>
        <v>-1770000</v>
      </c>
      <c r="M735" s="123">
        <f t="shared" si="23"/>
        <v>-1770000</v>
      </c>
      <c r="N735" s="123">
        <f>IF($B735="","",ROUND(SUMIF(账户名,$B735,账户期初)+SUMIFS($L$6:L735,$B$6:B735,$B735),2))</f>
        <v>48897307.83</v>
      </c>
      <c r="O735" s="123">
        <f>IF($B735="","",IFERROR(ROUND(INDEX(账户期初本位,MATCH($B735,账户名,0))+SUMIFS($M$6:M735,$B$6:B735,$B735),2),""))</f>
        <v>48897307.83</v>
      </c>
      <c r="P735" s="117" t="s">
        <v>48</v>
      </c>
      <c r="Q735" s="115"/>
      <c r="R735" s="115"/>
      <c r="S735" s="124" t="str">
        <f>IF($B735="","",IF(ISNA(MATCH($B735,账户名,0)),"※这个账户不在【参数设置】的账户档案里",IF($A735="","※没填日期，这一笔不会进任何月份的报表",IF(OR($A735&lt;起始月份,$A735&gt;EOMONTH(起始月份,15)),"△不在本账期（"&amp;TEXT(起始月份,"yyyy-mm")&amp;" ~ "&amp;TEXT(EOMONTH(起始月份,15),"yyyy-mm")&amp;"）内，报表里看不到",IF(AND($H735&lt;&gt;"",$I735&lt;&gt;""),"※收入和支出不能同时填",IF(AND(N($H735)=0,N($I735)=0),IF(ISNUMBER(SEARCH("【待补】",$R735&amp;"")),"△源数据不全（源表缺金额），请补充","※收入和支出都没填"),IF($E735="","※没填收支类别，分类报表会漏掉这一笔",IF(ISNA(MATCH($E735,类别表,0)),"※收支类别不在【参数设置】的清单里",IF($K735="","△"&amp;$D735&amp;" 还没填汇率，去【月度汇率】补上就自动算了",IF(ISNUMBER(SEARCH("【待补】",$R735&amp;"")),"△源数据不全（源表缺摘要或用途），请补充",IF(AND($F735="内部转账",$Q735=""),"△内部转账建议在「往来单位」写上对方账户",IF($N735&lt;0,"△这一笔之后该账户余额成负数了，核一下",""))))))))))))</f>
        <v/>
      </c>
    </row>
    <row r="736" ht="66" spans="1:19">
      <c r="A736" s="114">
        <v>45985</v>
      </c>
      <c r="B736" s="115" t="s">
        <v>72</v>
      </c>
      <c r="C736" s="116" t="str">
        <f>IF($B736="","",IFERROR(INDEX(账户银行,MATCH($B736,账户名,0)),""))</f>
        <v>NBU银行</v>
      </c>
      <c r="D736" s="116" t="str">
        <f>IF($B736="","",IFERROR(INDEX(账户币种,MATCH($B736,账户名,0)),""))</f>
        <v>UZS</v>
      </c>
      <c r="E736" s="117" t="s">
        <v>21</v>
      </c>
      <c r="F736" s="116" t="str">
        <f>IF($E736="","",IFERROR(INDEX(类别属性,MATCH($E736,类别表,0)),""))</f>
        <v>支出</v>
      </c>
      <c r="G736" s="118" t="s">
        <v>723</v>
      </c>
      <c r="H736" s="119"/>
      <c r="I736" s="119">
        <v>1344000</v>
      </c>
      <c r="J736" s="120"/>
      <c r="K736" s="125">
        <f>IF(OR($A736="",$B736=""),"",IF($J736&lt;&gt;"",$J736,IF($D736=本位币,1,IFERROR(LOOKUP(2,1/((汇率月份&lt;=$A736)*(INDEX(记账汇率区,0,MATCH($D736,汇率币种头,0))&lt;&gt;"")),INDEX(记账汇率区,0,MATCH($D736,汇率币种头,0))),""))))</f>
        <v>1</v>
      </c>
      <c r="L736" s="123">
        <f t="shared" si="22"/>
        <v>-1344000</v>
      </c>
      <c r="M736" s="123">
        <f t="shared" si="23"/>
        <v>-1344000</v>
      </c>
      <c r="N736" s="123">
        <f>IF($B736="","",ROUND(SUMIF(账户名,$B736,账户期初)+SUMIFS($L$6:L736,$B$6:B736,$B736),2))</f>
        <v>47553307.83</v>
      </c>
      <c r="O736" s="123">
        <f>IF($B736="","",IFERROR(ROUND(INDEX(账户期初本位,MATCH($B736,账户名,0))+SUMIFS($M$6:M736,$B$6:B736,$B736),2),""))</f>
        <v>47553307.83</v>
      </c>
      <c r="P736" s="117" t="s">
        <v>23</v>
      </c>
      <c r="Q736" s="115"/>
      <c r="R736" s="115"/>
      <c r="S736" s="124" t="str">
        <f>IF($B736="","",IF(ISNA(MATCH($B736,账户名,0)),"※这个账户不在【参数设置】的账户档案里",IF($A736="","※没填日期，这一笔不会进任何月份的报表",IF(OR($A736&lt;起始月份,$A736&gt;EOMONTH(起始月份,15)),"△不在本账期（"&amp;TEXT(起始月份,"yyyy-mm")&amp;" ~ "&amp;TEXT(EOMONTH(起始月份,15),"yyyy-mm")&amp;"）内，报表里看不到",IF(AND($H736&lt;&gt;"",$I736&lt;&gt;""),"※收入和支出不能同时填",IF(AND(N($H736)=0,N($I736)=0),IF(ISNUMBER(SEARCH("【待补】",$R736&amp;"")),"△源数据不全（源表缺金额），请补充","※收入和支出都没填"),IF($E736="","※没填收支类别，分类报表会漏掉这一笔",IF(ISNA(MATCH($E736,类别表,0)),"※收支类别不在【参数设置】的清单里",IF($K736="","△"&amp;$D736&amp;" 还没填汇率，去【月度汇率】补上就自动算了",IF(ISNUMBER(SEARCH("【待补】",$R736&amp;"")),"△源数据不全（源表缺摘要或用途），请补充",IF(AND($F736="内部转账",$Q736=""),"△内部转账建议在「往来单位」写上对方账户",IF($N736&lt;0,"△这一笔之后该账户余额成负数了，核一下",""))))))))))))</f>
        <v/>
      </c>
    </row>
    <row r="737" ht="82.5" spans="1:19">
      <c r="A737" s="114">
        <v>45985</v>
      </c>
      <c r="B737" s="115" t="s">
        <v>72</v>
      </c>
      <c r="C737" s="116" t="str">
        <f>IF($B737="","",IFERROR(INDEX(账户银行,MATCH($B737,账户名,0)),""))</f>
        <v>NBU银行</v>
      </c>
      <c r="D737" s="116" t="str">
        <f>IF($B737="","",IFERROR(INDEX(账户币种,MATCH($B737,账户名,0)),""))</f>
        <v>UZS</v>
      </c>
      <c r="E737" s="117" t="s">
        <v>60</v>
      </c>
      <c r="F737" s="116" t="str">
        <f>IF($E737="","",IFERROR(INDEX(类别属性,MATCH($E737,类别表,0)),""))</f>
        <v>支出</v>
      </c>
      <c r="G737" s="118" t="s">
        <v>724</v>
      </c>
      <c r="H737" s="119"/>
      <c r="I737" s="119">
        <v>1160000</v>
      </c>
      <c r="J737" s="120"/>
      <c r="K737" s="125">
        <f>IF(OR($A737="",$B737=""),"",IF($J737&lt;&gt;"",$J737,IF($D737=本位币,1,IFERROR(LOOKUP(2,1/((汇率月份&lt;=$A737)*(INDEX(记账汇率区,0,MATCH($D737,汇率币种头,0))&lt;&gt;"")),INDEX(记账汇率区,0,MATCH($D737,汇率币种头,0))),""))))</f>
        <v>1</v>
      </c>
      <c r="L737" s="123">
        <f t="shared" si="22"/>
        <v>-1160000</v>
      </c>
      <c r="M737" s="123">
        <f t="shared" si="23"/>
        <v>-1160000</v>
      </c>
      <c r="N737" s="123">
        <f>IF($B737="","",ROUND(SUMIF(账户名,$B737,账户期初)+SUMIFS($L$6:L737,$B$6:B737,$B737),2))</f>
        <v>46393307.83</v>
      </c>
      <c r="O737" s="123">
        <f>IF($B737="","",IFERROR(ROUND(INDEX(账户期初本位,MATCH($B737,账户名,0))+SUMIFS($M$6:M737,$B$6:B737,$B737),2),""))</f>
        <v>46393307.83</v>
      </c>
      <c r="P737" s="117" t="s">
        <v>43</v>
      </c>
      <c r="Q737" s="115"/>
      <c r="R737" s="115"/>
      <c r="S737" s="124" t="str">
        <f>IF($B737="","",IF(ISNA(MATCH($B737,账户名,0)),"※这个账户不在【参数设置】的账户档案里",IF($A737="","※没填日期，这一笔不会进任何月份的报表",IF(OR($A737&lt;起始月份,$A737&gt;EOMONTH(起始月份,15)),"△不在本账期（"&amp;TEXT(起始月份,"yyyy-mm")&amp;" ~ "&amp;TEXT(EOMONTH(起始月份,15),"yyyy-mm")&amp;"）内，报表里看不到",IF(AND($H737&lt;&gt;"",$I737&lt;&gt;""),"※收入和支出不能同时填",IF(AND(N($H737)=0,N($I737)=0),IF(ISNUMBER(SEARCH("【待补】",$R737&amp;"")),"△源数据不全（源表缺金额），请补充","※收入和支出都没填"),IF($E737="","※没填收支类别，分类报表会漏掉这一笔",IF(ISNA(MATCH($E737,类别表,0)),"※收支类别不在【参数设置】的清单里",IF($K737="","△"&amp;$D737&amp;" 还没填汇率，去【月度汇率】补上就自动算了",IF(ISNUMBER(SEARCH("【待补】",$R737&amp;"")),"△源数据不全（源表缺摘要或用途），请补充",IF(AND($F737="内部转账",$Q737=""),"△内部转账建议在「往来单位」写上对方账户",IF($N737&lt;0,"△这一笔之后该账户余额成负数了，核一下",""))))))))))))</f>
        <v/>
      </c>
    </row>
    <row r="738" ht="66" spans="1:19">
      <c r="A738" s="114">
        <v>45985</v>
      </c>
      <c r="B738" s="115" t="s">
        <v>72</v>
      </c>
      <c r="C738" s="116" t="str">
        <f>IF($B738="","",IFERROR(INDEX(账户银行,MATCH($B738,账户名,0)),""))</f>
        <v>NBU银行</v>
      </c>
      <c r="D738" s="116" t="str">
        <f>IF($B738="","",IFERROR(INDEX(账户币种,MATCH($B738,账户名,0)),""))</f>
        <v>UZS</v>
      </c>
      <c r="E738" s="117" t="s">
        <v>60</v>
      </c>
      <c r="F738" s="116" t="str">
        <f>IF($E738="","",IFERROR(INDEX(类别属性,MATCH($E738,类别表,0)),""))</f>
        <v>支出</v>
      </c>
      <c r="G738" s="118" t="s">
        <v>725</v>
      </c>
      <c r="H738" s="119"/>
      <c r="I738" s="119">
        <v>5800</v>
      </c>
      <c r="J738" s="120"/>
      <c r="K738" s="125">
        <f>IF(OR($A738="",$B738=""),"",IF($J738&lt;&gt;"",$J738,IF($D738=本位币,1,IFERROR(LOOKUP(2,1/((汇率月份&lt;=$A738)*(INDEX(记账汇率区,0,MATCH($D738,汇率币种头,0))&lt;&gt;"")),INDEX(记账汇率区,0,MATCH($D738,汇率币种头,0))),""))))</f>
        <v>1</v>
      </c>
      <c r="L738" s="123">
        <f t="shared" si="22"/>
        <v>-5800</v>
      </c>
      <c r="M738" s="123">
        <f t="shared" si="23"/>
        <v>-5800</v>
      </c>
      <c r="N738" s="123">
        <f>IF($B738="","",ROUND(SUMIF(账户名,$B738,账户期初)+SUMIFS($L$6:L738,$B$6:B738,$B738),2))</f>
        <v>46387507.83</v>
      </c>
      <c r="O738" s="123">
        <f>IF($B738="","",IFERROR(ROUND(INDEX(账户期初本位,MATCH($B738,账户名,0))+SUMIFS($M$6:M738,$B$6:B738,$B738),2),""))</f>
        <v>46387507.83</v>
      </c>
      <c r="P738" s="117" t="s">
        <v>43</v>
      </c>
      <c r="Q738" s="115"/>
      <c r="R738" s="115"/>
      <c r="S738" s="124" t="str">
        <f>IF($B738="","",IF(ISNA(MATCH($B738,账户名,0)),"※这个账户不在【参数设置】的账户档案里",IF($A738="","※没填日期，这一笔不会进任何月份的报表",IF(OR($A738&lt;起始月份,$A738&gt;EOMONTH(起始月份,15)),"△不在本账期（"&amp;TEXT(起始月份,"yyyy-mm")&amp;" ~ "&amp;TEXT(EOMONTH(起始月份,15),"yyyy-mm")&amp;"）内，报表里看不到",IF(AND($H738&lt;&gt;"",$I738&lt;&gt;""),"※收入和支出不能同时填",IF(AND(N($H738)=0,N($I738)=0),IF(ISNUMBER(SEARCH("【待补】",$R738&amp;"")),"△源数据不全（源表缺金额），请补充","※收入和支出都没填"),IF($E738="","※没填收支类别，分类报表会漏掉这一笔",IF(ISNA(MATCH($E738,类别表,0)),"※收支类别不在【参数设置】的清单里",IF($K738="","△"&amp;$D738&amp;" 还没填汇率，去【月度汇率】补上就自动算了",IF(ISNUMBER(SEARCH("【待补】",$R738&amp;"")),"△源数据不全（源表缺摘要或用途），请补充",IF(AND($F738="内部转账",$Q738=""),"△内部转账建议在「往来单位」写上对方账户",IF($N738&lt;0,"△这一笔之后该账户余额成负数了，核一下",""))))))))))))</f>
        <v/>
      </c>
    </row>
    <row r="739" ht="66" spans="1:19">
      <c r="A739" s="114">
        <v>45985</v>
      </c>
      <c r="B739" s="115" t="s">
        <v>72</v>
      </c>
      <c r="C739" s="116" t="str">
        <f>IF($B739="","",IFERROR(INDEX(账户银行,MATCH($B739,账户名,0)),""))</f>
        <v>NBU银行</v>
      </c>
      <c r="D739" s="116" t="str">
        <f>IF($B739="","",IFERROR(INDEX(账户币种,MATCH($B739,账户名,0)),""))</f>
        <v>UZS</v>
      </c>
      <c r="E739" s="117" t="s">
        <v>60</v>
      </c>
      <c r="F739" s="116" t="str">
        <f>IF($E739="","",IFERROR(INDEX(类别属性,MATCH($E739,类别表,0)),""))</f>
        <v>支出</v>
      </c>
      <c r="G739" s="118" t="s">
        <v>726</v>
      </c>
      <c r="H739" s="119"/>
      <c r="I739" s="119">
        <v>300</v>
      </c>
      <c r="J739" s="120"/>
      <c r="K739" s="125">
        <f>IF(OR($A739="",$B739=""),"",IF($J739&lt;&gt;"",$J739,IF($D739=本位币,1,IFERROR(LOOKUP(2,1/((汇率月份&lt;=$A739)*(INDEX(记账汇率区,0,MATCH($D739,汇率币种头,0))&lt;&gt;"")),INDEX(记账汇率区,0,MATCH($D739,汇率币种头,0))),""))))</f>
        <v>1</v>
      </c>
      <c r="L739" s="123">
        <f t="shared" si="22"/>
        <v>-300</v>
      </c>
      <c r="M739" s="123">
        <f t="shared" si="23"/>
        <v>-300</v>
      </c>
      <c r="N739" s="123">
        <f>IF($B739="","",ROUND(SUMIF(账户名,$B739,账户期初)+SUMIFS($L$6:L739,$B$6:B739,$B739),2))</f>
        <v>46387207.83</v>
      </c>
      <c r="O739" s="123">
        <f>IF($B739="","",IFERROR(ROUND(INDEX(账户期初本位,MATCH($B739,账户名,0))+SUMIFS($M$6:M739,$B$6:B739,$B739),2),""))</f>
        <v>46387207.83</v>
      </c>
      <c r="P739" s="117" t="s">
        <v>43</v>
      </c>
      <c r="Q739" s="115"/>
      <c r="R739" s="115"/>
      <c r="S739" s="124" t="str">
        <f>IF($B739="","",IF(ISNA(MATCH($B739,账户名,0)),"※这个账户不在【参数设置】的账户档案里",IF($A739="","※没填日期，这一笔不会进任何月份的报表",IF(OR($A739&lt;起始月份,$A739&gt;EOMONTH(起始月份,15)),"△不在本账期（"&amp;TEXT(起始月份,"yyyy-mm")&amp;" ~ "&amp;TEXT(EOMONTH(起始月份,15),"yyyy-mm")&amp;"）内，报表里看不到",IF(AND($H739&lt;&gt;"",$I739&lt;&gt;""),"※收入和支出不能同时填",IF(AND(N($H739)=0,N($I739)=0),IF(ISNUMBER(SEARCH("【待补】",$R739&amp;"")),"△源数据不全（源表缺金额），请补充","※收入和支出都没填"),IF($E739="","※没填收支类别，分类报表会漏掉这一笔",IF(ISNA(MATCH($E739,类别表,0)),"※收支类别不在【参数设置】的清单里",IF($K739="","△"&amp;$D739&amp;" 还没填汇率，去【月度汇率】补上就自动算了",IF(ISNUMBER(SEARCH("【待补】",$R739&amp;"")),"△源数据不全（源表缺摘要或用途），请补充",IF(AND($F739="内部转账",$Q739=""),"△内部转账建议在「往来单位」写上对方账户",IF($N739&lt;0,"△这一笔之后该账户余额成负数了，核一下",""))))))))))))</f>
        <v/>
      </c>
    </row>
    <row r="740" ht="66" spans="1:19">
      <c r="A740" s="114">
        <v>45985</v>
      </c>
      <c r="B740" s="115" t="s">
        <v>72</v>
      </c>
      <c r="C740" s="116" t="str">
        <f>IF($B740="","",IFERROR(INDEX(账户银行,MATCH($B740,账户名,0)),""))</f>
        <v>NBU银行</v>
      </c>
      <c r="D740" s="116" t="str">
        <f>IF($B740="","",IFERROR(INDEX(账户币种,MATCH($B740,账户名,0)),""))</f>
        <v>UZS</v>
      </c>
      <c r="E740" s="117" t="s">
        <v>60</v>
      </c>
      <c r="F740" s="116" t="str">
        <f>IF($E740="","",IFERROR(INDEX(类别属性,MATCH($E740,类别表,0)),""))</f>
        <v>支出</v>
      </c>
      <c r="G740" s="118" t="s">
        <v>727</v>
      </c>
      <c r="H740" s="119"/>
      <c r="I740" s="119">
        <v>6720</v>
      </c>
      <c r="J740" s="120"/>
      <c r="K740" s="125">
        <f>IF(OR($A740="",$B740=""),"",IF($J740&lt;&gt;"",$J740,IF($D740=本位币,1,IFERROR(LOOKUP(2,1/((汇率月份&lt;=$A740)*(INDEX(记账汇率区,0,MATCH($D740,汇率币种头,0))&lt;&gt;"")),INDEX(记账汇率区,0,MATCH($D740,汇率币种头,0))),""))))</f>
        <v>1</v>
      </c>
      <c r="L740" s="123">
        <f t="shared" si="22"/>
        <v>-6720</v>
      </c>
      <c r="M740" s="123">
        <f t="shared" si="23"/>
        <v>-6720</v>
      </c>
      <c r="N740" s="123">
        <f>IF($B740="","",ROUND(SUMIF(账户名,$B740,账户期初)+SUMIFS($L$6:L740,$B$6:B740,$B740),2))</f>
        <v>46380487.83</v>
      </c>
      <c r="O740" s="123">
        <f>IF($B740="","",IFERROR(ROUND(INDEX(账户期初本位,MATCH($B740,账户名,0))+SUMIFS($M$6:M740,$B$6:B740,$B740),2),""))</f>
        <v>46380487.83</v>
      </c>
      <c r="P740" s="117" t="s">
        <v>43</v>
      </c>
      <c r="Q740" s="115"/>
      <c r="R740" s="115"/>
      <c r="S740" s="124" t="str">
        <f>IF($B740="","",IF(ISNA(MATCH($B740,账户名,0)),"※这个账户不在【参数设置】的账户档案里",IF($A740="","※没填日期，这一笔不会进任何月份的报表",IF(OR($A740&lt;起始月份,$A740&gt;EOMONTH(起始月份,15)),"△不在本账期（"&amp;TEXT(起始月份,"yyyy-mm")&amp;" ~ "&amp;TEXT(EOMONTH(起始月份,15),"yyyy-mm")&amp;"）内，报表里看不到",IF(AND($H740&lt;&gt;"",$I740&lt;&gt;""),"※收入和支出不能同时填",IF(AND(N($H740)=0,N($I740)=0),IF(ISNUMBER(SEARCH("【待补】",$R740&amp;"")),"△源数据不全（源表缺金额），请补充","※收入和支出都没填"),IF($E740="","※没填收支类别，分类报表会漏掉这一笔",IF(ISNA(MATCH($E740,类别表,0)),"※收支类别不在【参数设置】的清单里",IF($K740="","△"&amp;$D740&amp;" 还没填汇率，去【月度汇率】补上就自动算了",IF(ISNUMBER(SEARCH("【待补】",$R740&amp;"")),"△源数据不全（源表缺摘要或用途），请补充",IF(AND($F740="内部转账",$Q740=""),"△内部转账建议在「往来单位」写上对方账户",IF($N740&lt;0,"△这一笔之后该账户余额成负数了，核一下",""))))))))))))</f>
        <v/>
      </c>
    </row>
    <row r="741" ht="66" spans="1:19">
      <c r="A741" s="114">
        <v>45985</v>
      </c>
      <c r="B741" s="115" t="s">
        <v>72</v>
      </c>
      <c r="C741" s="116" t="str">
        <f>IF($B741="","",IFERROR(INDEX(账户银行,MATCH($B741,账户名,0)),""))</f>
        <v>NBU银行</v>
      </c>
      <c r="D741" s="116" t="str">
        <f>IF($B741="","",IFERROR(INDEX(账户币种,MATCH($B741,账户名,0)),""))</f>
        <v>UZS</v>
      </c>
      <c r="E741" s="117" t="s">
        <v>60</v>
      </c>
      <c r="F741" s="116" t="str">
        <f>IF($E741="","",IFERROR(INDEX(类别属性,MATCH($E741,类别表,0)),""))</f>
        <v>支出</v>
      </c>
      <c r="G741" s="118" t="s">
        <v>728</v>
      </c>
      <c r="H741" s="119"/>
      <c r="I741" s="119">
        <v>300</v>
      </c>
      <c r="J741" s="120"/>
      <c r="K741" s="125">
        <f>IF(OR($A741="",$B741=""),"",IF($J741&lt;&gt;"",$J741,IF($D741=本位币,1,IFERROR(LOOKUP(2,1/((汇率月份&lt;=$A741)*(INDEX(记账汇率区,0,MATCH($D741,汇率币种头,0))&lt;&gt;"")),INDEX(记账汇率区,0,MATCH($D741,汇率币种头,0))),""))))</f>
        <v>1</v>
      </c>
      <c r="L741" s="123">
        <f t="shared" si="22"/>
        <v>-300</v>
      </c>
      <c r="M741" s="123">
        <f t="shared" si="23"/>
        <v>-300</v>
      </c>
      <c r="N741" s="123">
        <f>IF($B741="","",ROUND(SUMIF(账户名,$B741,账户期初)+SUMIFS($L$6:L741,$B$6:B741,$B741),2))</f>
        <v>46380187.83</v>
      </c>
      <c r="O741" s="123">
        <f>IF($B741="","",IFERROR(ROUND(INDEX(账户期初本位,MATCH($B741,账户名,0))+SUMIFS($M$6:M741,$B$6:B741,$B741),2),""))</f>
        <v>46380187.83</v>
      </c>
      <c r="P741" s="117" t="s">
        <v>43</v>
      </c>
      <c r="Q741" s="115"/>
      <c r="R741" s="115"/>
      <c r="S741" s="124" t="str">
        <f>IF($B741="","",IF(ISNA(MATCH($B741,账户名,0)),"※这个账户不在【参数设置】的账户档案里",IF($A741="","※没填日期，这一笔不会进任何月份的报表",IF(OR($A741&lt;起始月份,$A741&gt;EOMONTH(起始月份,15)),"△不在本账期（"&amp;TEXT(起始月份,"yyyy-mm")&amp;" ~ "&amp;TEXT(EOMONTH(起始月份,15),"yyyy-mm")&amp;"）内，报表里看不到",IF(AND($H741&lt;&gt;"",$I741&lt;&gt;""),"※收入和支出不能同时填",IF(AND(N($H741)=0,N($I741)=0),IF(ISNUMBER(SEARCH("【待补】",$R741&amp;"")),"△源数据不全（源表缺金额），请补充","※收入和支出都没填"),IF($E741="","※没填收支类别，分类报表会漏掉这一笔",IF(ISNA(MATCH($E741,类别表,0)),"※收支类别不在【参数设置】的清单里",IF($K741="","△"&amp;$D741&amp;" 还没填汇率，去【月度汇率】补上就自动算了",IF(ISNUMBER(SEARCH("【待补】",$R741&amp;"")),"△源数据不全（源表缺摘要或用途），请补充",IF(AND($F741="内部转账",$Q741=""),"△内部转账建议在「往来单位」写上对方账户",IF($N741&lt;0,"△这一笔之后该账户余额成负数了，核一下",""))))))))))))</f>
        <v/>
      </c>
    </row>
    <row r="742" ht="66" spans="1:19">
      <c r="A742" s="114">
        <v>45985</v>
      </c>
      <c r="B742" s="115" t="s">
        <v>72</v>
      </c>
      <c r="C742" s="116" t="str">
        <f>IF($B742="","",IFERROR(INDEX(账户银行,MATCH($B742,账户名,0)),""))</f>
        <v>NBU银行</v>
      </c>
      <c r="D742" s="116" t="str">
        <f>IF($B742="","",IFERROR(INDEX(账户币种,MATCH($B742,账户名,0)),""))</f>
        <v>UZS</v>
      </c>
      <c r="E742" s="117" t="s">
        <v>60</v>
      </c>
      <c r="F742" s="116" t="str">
        <f>IF($E742="","",IFERROR(INDEX(类别属性,MATCH($E742,类别表,0)),""))</f>
        <v>支出</v>
      </c>
      <c r="G742" s="118" t="s">
        <v>729</v>
      </c>
      <c r="H742" s="119"/>
      <c r="I742" s="119">
        <v>8850</v>
      </c>
      <c r="J742" s="120"/>
      <c r="K742" s="125">
        <f>IF(OR($A742="",$B742=""),"",IF($J742&lt;&gt;"",$J742,IF($D742=本位币,1,IFERROR(LOOKUP(2,1/((汇率月份&lt;=$A742)*(INDEX(记账汇率区,0,MATCH($D742,汇率币种头,0))&lt;&gt;"")),INDEX(记账汇率区,0,MATCH($D742,汇率币种头,0))),""))))</f>
        <v>1</v>
      </c>
      <c r="L742" s="123">
        <f t="shared" si="22"/>
        <v>-8850</v>
      </c>
      <c r="M742" s="123">
        <f t="shared" si="23"/>
        <v>-8850</v>
      </c>
      <c r="N742" s="123">
        <f>IF($B742="","",ROUND(SUMIF(账户名,$B742,账户期初)+SUMIFS($L$6:L742,$B$6:B742,$B742),2))</f>
        <v>46371337.83</v>
      </c>
      <c r="O742" s="123">
        <f>IF($B742="","",IFERROR(ROUND(INDEX(账户期初本位,MATCH($B742,账户名,0))+SUMIFS($M$6:M742,$B$6:B742,$B742),2),""))</f>
        <v>46371337.83</v>
      </c>
      <c r="P742" s="117" t="s">
        <v>43</v>
      </c>
      <c r="Q742" s="115"/>
      <c r="R742" s="115"/>
      <c r="S742" s="124" t="str">
        <f>IF($B742="","",IF(ISNA(MATCH($B742,账户名,0)),"※这个账户不在【参数设置】的账户档案里",IF($A742="","※没填日期，这一笔不会进任何月份的报表",IF(OR($A742&lt;起始月份,$A742&gt;EOMONTH(起始月份,15)),"△不在本账期（"&amp;TEXT(起始月份,"yyyy-mm")&amp;" ~ "&amp;TEXT(EOMONTH(起始月份,15),"yyyy-mm")&amp;"）内，报表里看不到",IF(AND($H742&lt;&gt;"",$I742&lt;&gt;""),"※收入和支出不能同时填",IF(AND(N($H742)=0,N($I742)=0),IF(ISNUMBER(SEARCH("【待补】",$R742&amp;"")),"△源数据不全（源表缺金额），请补充","※收入和支出都没填"),IF($E742="","※没填收支类别，分类报表会漏掉这一笔",IF(ISNA(MATCH($E742,类别表,0)),"※收支类别不在【参数设置】的清单里",IF($K742="","△"&amp;$D742&amp;" 还没填汇率，去【月度汇率】补上就自动算了",IF(ISNUMBER(SEARCH("【待补】",$R742&amp;"")),"△源数据不全（源表缺摘要或用途），请补充",IF(AND($F742="内部转账",$Q742=""),"△内部转账建议在「往来单位」写上对方账户",IF($N742&lt;0,"△这一笔之后该账户余额成负数了，核一下",""))))))))))))</f>
        <v/>
      </c>
    </row>
    <row r="743" ht="66" spans="1:19">
      <c r="A743" s="114">
        <v>45985</v>
      </c>
      <c r="B743" s="115" t="s">
        <v>72</v>
      </c>
      <c r="C743" s="116" t="str">
        <f>IF($B743="","",IFERROR(INDEX(账户银行,MATCH($B743,账户名,0)),""))</f>
        <v>NBU银行</v>
      </c>
      <c r="D743" s="116" t="str">
        <f>IF($B743="","",IFERROR(INDEX(账户币种,MATCH($B743,账户名,0)),""))</f>
        <v>UZS</v>
      </c>
      <c r="E743" s="117" t="s">
        <v>60</v>
      </c>
      <c r="F743" s="116" t="str">
        <f>IF($E743="","",IFERROR(INDEX(类别属性,MATCH($E743,类别表,0)),""))</f>
        <v>支出</v>
      </c>
      <c r="G743" s="118" t="s">
        <v>730</v>
      </c>
      <c r="H743" s="119"/>
      <c r="I743" s="119">
        <v>300</v>
      </c>
      <c r="J743" s="120"/>
      <c r="K743" s="125">
        <f>IF(OR($A743="",$B743=""),"",IF($J743&lt;&gt;"",$J743,IF($D743=本位币,1,IFERROR(LOOKUP(2,1/((汇率月份&lt;=$A743)*(INDEX(记账汇率区,0,MATCH($D743,汇率币种头,0))&lt;&gt;"")),INDEX(记账汇率区,0,MATCH($D743,汇率币种头,0))),""))))</f>
        <v>1</v>
      </c>
      <c r="L743" s="123">
        <f t="shared" si="22"/>
        <v>-300</v>
      </c>
      <c r="M743" s="123">
        <f t="shared" si="23"/>
        <v>-300</v>
      </c>
      <c r="N743" s="123">
        <f>IF($B743="","",ROUND(SUMIF(账户名,$B743,账户期初)+SUMIFS($L$6:L743,$B$6:B743,$B743),2))</f>
        <v>46371037.83</v>
      </c>
      <c r="O743" s="123">
        <f>IF($B743="","",IFERROR(ROUND(INDEX(账户期初本位,MATCH($B743,账户名,0))+SUMIFS($M$6:M743,$B$6:B743,$B743),2),""))</f>
        <v>46371037.83</v>
      </c>
      <c r="P743" s="117" t="s">
        <v>43</v>
      </c>
      <c r="Q743" s="115"/>
      <c r="R743" s="115"/>
      <c r="S743" s="124" t="str">
        <f>IF($B743="","",IF(ISNA(MATCH($B743,账户名,0)),"※这个账户不在【参数设置】的账户档案里",IF($A743="","※没填日期，这一笔不会进任何月份的报表",IF(OR($A743&lt;起始月份,$A743&gt;EOMONTH(起始月份,15)),"△不在本账期（"&amp;TEXT(起始月份,"yyyy-mm")&amp;" ~ "&amp;TEXT(EOMONTH(起始月份,15),"yyyy-mm")&amp;"）内，报表里看不到",IF(AND($H743&lt;&gt;"",$I743&lt;&gt;""),"※收入和支出不能同时填",IF(AND(N($H743)=0,N($I743)=0),IF(ISNUMBER(SEARCH("【待补】",$R743&amp;"")),"△源数据不全（源表缺金额），请补充","※收入和支出都没填"),IF($E743="","※没填收支类别，分类报表会漏掉这一笔",IF(ISNA(MATCH($E743,类别表,0)),"※收支类别不在【参数设置】的清单里",IF($K743="","△"&amp;$D743&amp;" 还没填汇率，去【月度汇率】补上就自动算了",IF(ISNUMBER(SEARCH("【待补】",$R743&amp;"")),"△源数据不全（源表缺摘要或用途），请补充",IF(AND($F743="内部转账",$Q743=""),"△内部转账建议在「往来单位」写上对方账户",IF($N743&lt;0,"△这一笔之后该账户余额成负数了，核一下",""))))))))))))</f>
        <v/>
      </c>
    </row>
    <row r="744" ht="66" spans="1:19">
      <c r="A744" s="114">
        <v>45985</v>
      </c>
      <c r="B744" s="115" t="s">
        <v>72</v>
      </c>
      <c r="C744" s="116" t="str">
        <f>IF($B744="","",IFERROR(INDEX(账户银行,MATCH($B744,账户名,0)),""))</f>
        <v>NBU银行</v>
      </c>
      <c r="D744" s="116" t="str">
        <f>IF($B744="","",IFERROR(INDEX(账户币种,MATCH($B744,账户名,0)),""))</f>
        <v>UZS</v>
      </c>
      <c r="E744" s="117" t="s">
        <v>60</v>
      </c>
      <c r="F744" s="116" t="str">
        <f>IF($E744="","",IFERROR(INDEX(类别属性,MATCH($E744,类别表,0)),""))</f>
        <v>支出</v>
      </c>
      <c r="G744" s="118" t="s">
        <v>731</v>
      </c>
      <c r="H744" s="119"/>
      <c r="I744" s="119">
        <v>11065.6</v>
      </c>
      <c r="J744" s="120"/>
      <c r="K744" s="125">
        <f>IF(OR($A744="",$B744=""),"",IF($J744&lt;&gt;"",$J744,IF($D744=本位币,1,IFERROR(LOOKUP(2,1/((汇率月份&lt;=$A744)*(INDEX(记账汇率区,0,MATCH($D744,汇率币种头,0))&lt;&gt;"")),INDEX(记账汇率区,0,MATCH($D744,汇率币种头,0))),""))))</f>
        <v>1</v>
      </c>
      <c r="L744" s="123">
        <f t="shared" si="22"/>
        <v>-11065.6</v>
      </c>
      <c r="M744" s="123">
        <f t="shared" si="23"/>
        <v>-11065.6</v>
      </c>
      <c r="N744" s="123">
        <f>IF($B744="","",ROUND(SUMIF(账户名,$B744,账户期初)+SUMIFS($L$6:L744,$B$6:B744,$B744),2))</f>
        <v>46359972.23</v>
      </c>
      <c r="O744" s="123">
        <f>IF($B744="","",IFERROR(ROUND(INDEX(账户期初本位,MATCH($B744,账户名,0))+SUMIFS($M$6:M744,$B$6:B744,$B744),2),""))</f>
        <v>46359972.23</v>
      </c>
      <c r="P744" s="117" t="s">
        <v>43</v>
      </c>
      <c r="Q744" s="115"/>
      <c r="R744" s="115"/>
      <c r="S744" s="124" t="str">
        <f>IF($B744="","",IF(ISNA(MATCH($B744,账户名,0)),"※这个账户不在【参数设置】的账户档案里",IF($A744="","※没填日期，这一笔不会进任何月份的报表",IF(OR($A744&lt;起始月份,$A744&gt;EOMONTH(起始月份,15)),"△不在本账期（"&amp;TEXT(起始月份,"yyyy-mm")&amp;" ~ "&amp;TEXT(EOMONTH(起始月份,15),"yyyy-mm")&amp;"）内，报表里看不到",IF(AND($H744&lt;&gt;"",$I744&lt;&gt;""),"※收入和支出不能同时填",IF(AND(N($H744)=0,N($I744)=0),IF(ISNUMBER(SEARCH("【待补】",$R744&amp;"")),"△源数据不全（源表缺金额），请补充","※收入和支出都没填"),IF($E744="","※没填收支类别，分类报表会漏掉这一笔",IF(ISNA(MATCH($E744,类别表,0)),"※收支类别不在【参数设置】的清单里",IF($K744="","△"&amp;$D744&amp;" 还没填汇率，去【月度汇率】补上就自动算了",IF(ISNUMBER(SEARCH("【待补】",$R744&amp;"")),"△源数据不全（源表缺摘要或用途），请补充",IF(AND($F744="内部转账",$Q744=""),"△内部转账建议在「往来单位」写上对方账户",IF($N744&lt;0,"△这一笔之后该账户余额成负数了，核一下",""))))))))))))</f>
        <v/>
      </c>
    </row>
    <row r="745" ht="66" spans="1:19">
      <c r="A745" s="114">
        <v>45985</v>
      </c>
      <c r="B745" s="115" t="s">
        <v>72</v>
      </c>
      <c r="C745" s="116" t="str">
        <f>IF($B745="","",IFERROR(INDEX(账户银行,MATCH($B745,账户名,0)),""))</f>
        <v>NBU银行</v>
      </c>
      <c r="D745" s="116" t="str">
        <f>IF($B745="","",IFERROR(INDEX(账户币种,MATCH($B745,账户名,0)),""))</f>
        <v>UZS</v>
      </c>
      <c r="E745" s="117" t="s">
        <v>60</v>
      </c>
      <c r="F745" s="116" t="str">
        <f>IF($E745="","",IFERROR(INDEX(类别属性,MATCH($E745,类别表,0)),""))</f>
        <v>支出</v>
      </c>
      <c r="G745" s="118" t="s">
        <v>732</v>
      </c>
      <c r="H745" s="119"/>
      <c r="I745" s="119">
        <v>300</v>
      </c>
      <c r="J745" s="120"/>
      <c r="K745" s="125">
        <f>IF(OR($A745="",$B745=""),"",IF($J745&lt;&gt;"",$J745,IF($D745=本位币,1,IFERROR(LOOKUP(2,1/((汇率月份&lt;=$A745)*(INDEX(记账汇率区,0,MATCH($D745,汇率币种头,0))&lt;&gt;"")),INDEX(记账汇率区,0,MATCH($D745,汇率币种头,0))),""))))</f>
        <v>1</v>
      </c>
      <c r="L745" s="123">
        <f t="shared" si="22"/>
        <v>-300</v>
      </c>
      <c r="M745" s="123">
        <f t="shared" si="23"/>
        <v>-300</v>
      </c>
      <c r="N745" s="123">
        <f>IF($B745="","",ROUND(SUMIF(账户名,$B745,账户期初)+SUMIFS($L$6:L745,$B$6:B745,$B745),2))</f>
        <v>46359672.23</v>
      </c>
      <c r="O745" s="123">
        <f>IF($B745="","",IFERROR(ROUND(INDEX(账户期初本位,MATCH($B745,账户名,0))+SUMIFS($M$6:M745,$B$6:B745,$B745),2),""))</f>
        <v>46359672.23</v>
      </c>
      <c r="P745" s="117" t="s">
        <v>43</v>
      </c>
      <c r="Q745" s="115"/>
      <c r="R745" s="115"/>
      <c r="S745" s="124" t="str">
        <f>IF($B745="","",IF(ISNA(MATCH($B745,账户名,0)),"※这个账户不在【参数设置】的账户档案里",IF($A745="","※没填日期，这一笔不会进任何月份的报表",IF(OR($A745&lt;起始月份,$A745&gt;EOMONTH(起始月份,15)),"△不在本账期（"&amp;TEXT(起始月份,"yyyy-mm")&amp;" ~ "&amp;TEXT(EOMONTH(起始月份,15),"yyyy-mm")&amp;"）内，报表里看不到",IF(AND($H745&lt;&gt;"",$I745&lt;&gt;""),"※收入和支出不能同时填",IF(AND(N($H745)=0,N($I745)=0),IF(ISNUMBER(SEARCH("【待补】",$R745&amp;"")),"△源数据不全（源表缺金额），请补充","※收入和支出都没填"),IF($E745="","※没填收支类别，分类报表会漏掉这一笔",IF(ISNA(MATCH($E745,类别表,0)),"※收支类别不在【参数设置】的清单里",IF($K745="","△"&amp;$D745&amp;" 还没填汇率，去【月度汇率】补上就自动算了",IF(ISNUMBER(SEARCH("【待补】",$R745&amp;"")),"△源数据不全（源表缺摘要或用途），请补充",IF(AND($F745="内部转账",$Q745=""),"△内部转账建议在「往来单位」写上对方账户",IF($N745&lt;0,"△这一笔之后该账户余额成负数了，核一下",""))))))))))))</f>
        <v/>
      </c>
    </row>
    <row r="746" ht="66" spans="1:19">
      <c r="A746" s="114">
        <v>45987</v>
      </c>
      <c r="B746" s="115" t="s">
        <v>72</v>
      </c>
      <c r="C746" s="116" t="str">
        <f>IF($B746="","",IFERROR(INDEX(账户银行,MATCH($B746,账户名,0)),""))</f>
        <v>NBU银行</v>
      </c>
      <c r="D746" s="116" t="str">
        <f>IF($B746="","",IFERROR(INDEX(账户币种,MATCH($B746,账户名,0)),""))</f>
        <v>UZS</v>
      </c>
      <c r="E746" s="117" t="s">
        <v>21</v>
      </c>
      <c r="F746" s="116" t="str">
        <f>IF($E746="","",IFERROR(INDEX(类别属性,MATCH($E746,类别表,0)),""))</f>
        <v>支出</v>
      </c>
      <c r="G746" s="118" t="s">
        <v>733</v>
      </c>
      <c r="H746" s="119"/>
      <c r="I746" s="119">
        <v>3000000</v>
      </c>
      <c r="J746" s="120"/>
      <c r="K746" s="125">
        <f>IF(OR($A746="",$B746=""),"",IF($J746&lt;&gt;"",$J746,IF($D746=本位币,1,IFERROR(LOOKUP(2,1/((汇率月份&lt;=$A746)*(INDEX(记账汇率区,0,MATCH($D746,汇率币种头,0))&lt;&gt;"")),INDEX(记账汇率区,0,MATCH($D746,汇率币种头,0))),""))))</f>
        <v>1</v>
      </c>
      <c r="L746" s="123">
        <f t="shared" si="22"/>
        <v>-3000000</v>
      </c>
      <c r="M746" s="123">
        <f t="shared" si="23"/>
        <v>-3000000</v>
      </c>
      <c r="N746" s="123">
        <f>IF($B746="","",ROUND(SUMIF(账户名,$B746,账户期初)+SUMIFS($L$6:L746,$B$6:B746,$B746),2))</f>
        <v>43359672.23</v>
      </c>
      <c r="O746" s="123">
        <f>IF($B746="","",IFERROR(ROUND(INDEX(账户期初本位,MATCH($B746,账户名,0))+SUMIFS($M$6:M746,$B$6:B746,$B746),2),""))</f>
        <v>43359672.23</v>
      </c>
      <c r="P746" s="117" t="s">
        <v>23</v>
      </c>
      <c r="Q746" s="115"/>
      <c r="R746" s="115"/>
      <c r="S746" s="124" t="str">
        <f>IF($B746="","",IF(ISNA(MATCH($B746,账户名,0)),"※这个账户不在【参数设置】的账户档案里",IF($A746="","※没填日期，这一笔不会进任何月份的报表",IF(OR($A746&lt;起始月份,$A746&gt;EOMONTH(起始月份,15)),"△不在本账期（"&amp;TEXT(起始月份,"yyyy-mm")&amp;" ~ "&amp;TEXT(EOMONTH(起始月份,15),"yyyy-mm")&amp;"）内，报表里看不到",IF(AND($H746&lt;&gt;"",$I746&lt;&gt;""),"※收入和支出不能同时填",IF(AND(N($H746)=0,N($I746)=0),IF(ISNUMBER(SEARCH("【待补】",$R746&amp;"")),"△源数据不全（源表缺金额），请补充","※收入和支出都没填"),IF($E746="","※没填收支类别，分类报表会漏掉这一笔",IF(ISNA(MATCH($E746,类别表,0)),"※收支类别不在【参数设置】的清单里",IF($K746="","△"&amp;$D746&amp;" 还没填汇率，去【月度汇率】补上就自动算了",IF(ISNUMBER(SEARCH("【待补】",$R746&amp;"")),"△源数据不全（源表缺摘要或用途），请补充",IF(AND($F746="内部转账",$Q746=""),"△内部转账建议在「往来单位」写上对方账户",IF($N746&lt;0,"△这一笔之后该账户余额成负数了，核一下",""))))))))))))</f>
        <v/>
      </c>
    </row>
    <row r="747" ht="66" spans="1:19">
      <c r="A747" s="114">
        <v>45987</v>
      </c>
      <c r="B747" s="115" t="s">
        <v>72</v>
      </c>
      <c r="C747" s="116" t="str">
        <f>IF($B747="","",IFERROR(INDEX(账户银行,MATCH($B747,账户名,0)),""))</f>
        <v>NBU银行</v>
      </c>
      <c r="D747" s="116" t="str">
        <f>IF($B747="","",IFERROR(INDEX(账户币种,MATCH($B747,账户名,0)),""))</f>
        <v>UZS</v>
      </c>
      <c r="E747" s="117" t="s">
        <v>84</v>
      </c>
      <c r="F747" s="116" t="str">
        <f>IF($E747="","",IFERROR(INDEX(类别属性,MATCH($E747,类别表,0)),""))</f>
        <v>支出</v>
      </c>
      <c r="G747" s="118" t="s">
        <v>734</v>
      </c>
      <c r="H747" s="119"/>
      <c r="I747" s="119">
        <v>3900000</v>
      </c>
      <c r="J747" s="120"/>
      <c r="K747" s="125">
        <f>IF(OR($A747="",$B747=""),"",IF($J747&lt;&gt;"",$J747,IF($D747=本位币,1,IFERROR(LOOKUP(2,1/((汇率月份&lt;=$A747)*(INDEX(记账汇率区,0,MATCH($D747,汇率币种头,0))&lt;&gt;"")),INDEX(记账汇率区,0,MATCH($D747,汇率币种头,0))),""))))</f>
        <v>1</v>
      </c>
      <c r="L747" s="123">
        <f t="shared" si="22"/>
        <v>-3900000</v>
      </c>
      <c r="M747" s="123">
        <f t="shared" si="23"/>
        <v>-3900000</v>
      </c>
      <c r="N747" s="123">
        <f>IF($B747="","",ROUND(SUMIF(账户名,$B747,账户期初)+SUMIFS($L$6:L747,$B$6:B747,$B747),2))</f>
        <v>39459672.23</v>
      </c>
      <c r="O747" s="123">
        <f>IF($B747="","",IFERROR(ROUND(INDEX(账户期初本位,MATCH($B747,账户名,0))+SUMIFS($M$6:M747,$B$6:B747,$B747),2),""))</f>
        <v>39459672.23</v>
      </c>
      <c r="P747" s="117" t="s">
        <v>48</v>
      </c>
      <c r="Q747" s="115"/>
      <c r="R747" s="115"/>
      <c r="S747" s="124" t="str">
        <f>IF($B747="","",IF(ISNA(MATCH($B747,账户名,0)),"※这个账户不在【参数设置】的账户档案里",IF($A747="","※没填日期，这一笔不会进任何月份的报表",IF(OR($A747&lt;起始月份,$A747&gt;EOMONTH(起始月份,15)),"△不在本账期（"&amp;TEXT(起始月份,"yyyy-mm")&amp;" ~ "&amp;TEXT(EOMONTH(起始月份,15),"yyyy-mm")&amp;"）内，报表里看不到",IF(AND($H747&lt;&gt;"",$I747&lt;&gt;""),"※收入和支出不能同时填",IF(AND(N($H747)=0,N($I747)=0),IF(ISNUMBER(SEARCH("【待补】",$R747&amp;"")),"△源数据不全（源表缺金额），请补充","※收入和支出都没填"),IF($E747="","※没填收支类别，分类报表会漏掉这一笔",IF(ISNA(MATCH($E747,类别表,0)),"※收支类别不在【参数设置】的清单里",IF($K747="","△"&amp;$D747&amp;" 还没填汇率，去【月度汇率】补上就自动算了",IF(ISNUMBER(SEARCH("【待补】",$R747&amp;"")),"△源数据不全（源表缺摘要或用途），请补充",IF(AND($F747="内部转账",$Q747=""),"△内部转账建议在「往来单位」写上对方账户",IF($N747&lt;0,"△这一笔之后该账户余额成负数了，核一下",""))))))))))))</f>
        <v/>
      </c>
    </row>
    <row r="748" ht="66" spans="1:19">
      <c r="A748" s="114">
        <v>45987</v>
      </c>
      <c r="B748" s="115" t="s">
        <v>72</v>
      </c>
      <c r="C748" s="116" t="str">
        <f>IF($B748="","",IFERROR(INDEX(账户银行,MATCH($B748,账户名,0)),""))</f>
        <v>NBU银行</v>
      </c>
      <c r="D748" s="116" t="str">
        <f>IF($B748="","",IFERROR(INDEX(账户币种,MATCH($B748,账户名,0)),""))</f>
        <v>UZS</v>
      </c>
      <c r="E748" s="117" t="s">
        <v>60</v>
      </c>
      <c r="F748" s="116" t="str">
        <f>IF($E748="","",IFERROR(INDEX(类别属性,MATCH($E748,类别表,0)),""))</f>
        <v>支出</v>
      </c>
      <c r="G748" s="118" t="s">
        <v>735</v>
      </c>
      <c r="H748" s="119"/>
      <c r="I748" s="119">
        <v>15000</v>
      </c>
      <c r="J748" s="120"/>
      <c r="K748" s="125">
        <f>IF(OR($A748="",$B748=""),"",IF($J748&lt;&gt;"",$J748,IF($D748=本位币,1,IFERROR(LOOKUP(2,1/((汇率月份&lt;=$A748)*(INDEX(记账汇率区,0,MATCH($D748,汇率币种头,0))&lt;&gt;"")),INDEX(记账汇率区,0,MATCH($D748,汇率币种头,0))),""))))</f>
        <v>1</v>
      </c>
      <c r="L748" s="123">
        <f t="shared" si="22"/>
        <v>-15000</v>
      </c>
      <c r="M748" s="123">
        <f t="shared" si="23"/>
        <v>-15000</v>
      </c>
      <c r="N748" s="123">
        <f>IF($B748="","",ROUND(SUMIF(账户名,$B748,账户期初)+SUMIFS($L$6:L748,$B$6:B748,$B748),2))</f>
        <v>39444672.23</v>
      </c>
      <c r="O748" s="123">
        <f>IF($B748="","",IFERROR(ROUND(INDEX(账户期初本位,MATCH($B748,账户名,0))+SUMIFS($M$6:M748,$B$6:B748,$B748),2),""))</f>
        <v>39444672.23</v>
      </c>
      <c r="P748" s="117" t="s">
        <v>43</v>
      </c>
      <c r="Q748" s="115"/>
      <c r="R748" s="115"/>
      <c r="S748" s="124" t="str">
        <f>IF($B748="","",IF(ISNA(MATCH($B748,账户名,0)),"※这个账户不在【参数设置】的账户档案里",IF($A748="","※没填日期，这一笔不会进任何月份的报表",IF(OR($A748&lt;起始月份,$A748&gt;EOMONTH(起始月份,15)),"△不在本账期（"&amp;TEXT(起始月份,"yyyy-mm")&amp;" ~ "&amp;TEXT(EOMONTH(起始月份,15),"yyyy-mm")&amp;"）内，报表里看不到",IF(AND($H748&lt;&gt;"",$I748&lt;&gt;""),"※收入和支出不能同时填",IF(AND(N($H748)=0,N($I748)=0),IF(ISNUMBER(SEARCH("【待补】",$R748&amp;"")),"△源数据不全（源表缺金额），请补充","※收入和支出都没填"),IF($E748="","※没填收支类别，分类报表会漏掉这一笔",IF(ISNA(MATCH($E748,类别表,0)),"※收支类别不在【参数设置】的清单里",IF($K748="","△"&amp;$D748&amp;" 还没填汇率，去【月度汇率】补上就自动算了",IF(ISNUMBER(SEARCH("【待补】",$R748&amp;"")),"△源数据不全（源表缺摘要或用途），请补充",IF(AND($F748="内部转账",$Q748=""),"△内部转账建议在「往来单位」写上对方账户",IF($N748&lt;0,"△这一笔之后该账户余额成负数了，核一下",""))))))))))))</f>
        <v/>
      </c>
    </row>
    <row r="749" ht="66" spans="1:19">
      <c r="A749" s="114">
        <v>45987</v>
      </c>
      <c r="B749" s="115" t="s">
        <v>72</v>
      </c>
      <c r="C749" s="116" t="str">
        <f>IF($B749="","",IFERROR(INDEX(账户银行,MATCH($B749,账户名,0)),""))</f>
        <v>NBU银行</v>
      </c>
      <c r="D749" s="116" t="str">
        <f>IF($B749="","",IFERROR(INDEX(账户币种,MATCH($B749,账户名,0)),""))</f>
        <v>UZS</v>
      </c>
      <c r="E749" s="117" t="s">
        <v>60</v>
      </c>
      <c r="F749" s="116" t="str">
        <f>IF($E749="","",IFERROR(INDEX(类别属性,MATCH($E749,类别表,0)),""))</f>
        <v>支出</v>
      </c>
      <c r="G749" s="118" t="s">
        <v>736</v>
      </c>
      <c r="H749" s="119"/>
      <c r="I749" s="119">
        <v>300</v>
      </c>
      <c r="J749" s="120"/>
      <c r="K749" s="125">
        <f>IF(OR($A749="",$B749=""),"",IF($J749&lt;&gt;"",$J749,IF($D749=本位币,1,IFERROR(LOOKUP(2,1/((汇率月份&lt;=$A749)*(INDEX(记账汇率区,0,MATCH($D749,汇率币种头,0))&lt;&gt;"")),INDEX(记账汇率区,0,MATCH($D749,汇率币种头,0))),""))))</f>
        <v>1</v>
      </c>
      <c r="L749" s="123">
        <f t="shared" si="22"/>
        <v>-300</v>
      </c>
      <c r="M749" s="123">
        <f t="shared" si="23"/>
        <v>-300</v>
      </c>
      <c r="N749" s="123">
        <f>IF($B749="","",ROUND(SUMIF(账户名,$B749,账户期初)+SUMIFS($L$6:L749,$B$6:B749,$B749),2))</f>
        <v>39444372.23</v>
      </c>
      <c r="O749" s="123">
        <f>IF($B749="","",IFERROR(ROUND(INDEX(账户期初本位,MATCH($B749,账户名,0))+SUMIFS($M$6:M749,$B$6:B749,$B749),2),""))</f>
        <v>39444372.23</v>
      </c>
      <c r="P749" s="117" t="s">
        <v>43</v>
      </c>
      <c r="Q749" s="115"/>
      <c r="R749" s="115"/>
      <c r="S749" s="124" t="str">
        <f>IF($B749="","",IF(ISNA(MATCH($B749,账户名,0)),"※这个账户不在【参数设置】的账户档案里",IF($A749="","※没填日期，这一笔不会进任何月份的报表",IF(OR($A749&lt;起始月份,$A749&gt;EOMONTH(起始月份,15)),"△不在本账期（"&amp;TEXT(起始月份,"yyyy-mm")&amp;" ~ "&amp;TEXT(EOMONTH(起始月份,15),"yyyy-mm")&amp;"）内，报表里看不到",IF(AND($H749&lt;&gt;"",$I749&lt;&gt;""),"※收入和支出不能同时填",IF(AND(N($H749)=0,N($I749)=0),IF(ISNUMBER(SEARCH("【待补】",$R749&amp;"")),"△源数据不全（源表缺金额），请补充","※收入和支出都没填"),IF($E749="","※没填收支类别，分类报表会漏掉这一笔",IF(ISNA(MATCH($E749,类别表,0)),"※收支类别不在【参数设置】的清单里",IF($K749="","△"&amp;$D749&amp;" 还没填汇率，去【月度汇率】补上就自动算了",IF(ISNUMBER(SEARCH("【待补】",$R749&amp;"")),"△源数据不全（源表缺摘要或用途），请补充",IF(AND($F749="内部转账",$Q749=""),"△内部转账建议在「往来单位」写上对方账户",IF($N749&lt;0,"△这一笔之后该账户余额成负数了，核一下",""))))))))))))</f>
        <v/>
      </c>
    </row>
    <row r="750" ht="66" spans="1:19">
      <c r="A750" s="114">
        <v>45987</v>
      </c>
      <c r="B750" s="115" t="s">
        <v>72</v>
      </c>
      <c r="C750" s="116" t="str">
        <f>IF($B750="","",IFERROR(INDEX(账户银行,MATCH($B750,账户名,0)),""))</f>
        <v>NBU银行</v>
      </c>
      <c r="D750" s="116" t="str">
        <f>IF($B750="","",IFERROR(INDEX(账户币种,MATCH($B750,账户名,0)),""))</f>
        <v>UZS</v>
      </c>
      <c r="E750" s="117" t="s">
        <v>60</v>
      </c>
      <c r="F750" s="116" t="str">
        <f>IF($E750="","",IFERROR(INDEX(类别属性,MATCH($E750,类别表,0)),""))</f>
        <v>支出</v>
      </c>
      <c r="G750" s="118" t="s">
        <v>737</v>
      </c>
      <c r="H750" s="119"/>
      <c r="I750" s="119">
        <v>19500</v>
      </c>
      <c r="J750" s="120"/>
      <c r="K750" s="125">
        <f>IF(OR($A750="",$B750=""),"",IF($J750&lt;&gt;"",$J750,IF($D750=本位币,1,IFERROR(LOOKUP(2,1/((汇率月份&lt;=$A750)*(INDEX(记账汇率区,0,MATCH($D750,汇率币种头,0))&lt;&gt;"")),INDEX(记账汇率区,0,MATCH($D750,汇率币种头,0))),""))))</f>
        <v>1</v>
      </c>
      <c r="L750" s="123">
        <f t="shared" si="22"/>
        <v>-19500</v>
      </c>
      <c r="M750" s="123">
        <f t="shared" si="23"/>
        <v>-19500</v>
      </c>
      <c r="N750" s="123">
        <f>IF($B750="","",ROUND(SUMIF(账户名,$B750,账户期初)+SUMIFS($L$6:L750,$B$6:B750,$B750),2))</f>
        <v>39424872.23</v>
      </c>
      <c r="O750" s="123">
        <f>IF($B750="","",IFERROR(ROUND(INDEX(账户期初本位,MATCH($B750,账户名,0))+SUMIFS($M$6:M750,$B$6:B750,$B750),2),""))</f>
        <v>39424872.23</v>
      </c>
      <c r="P750" s="117" t="s">
        <v>43</v>
      </c>
      <c r="Q750" s="115"/>
      <c r="R750" s="115"/>
      <c r="S750" s="124" t="str">
        <f>IF($B750="","",IF(ISNA(MATCH($B750,账户名,0)),"※这个账户不在【参数设置】的账户档案里",IF($A750="","※没填日期，这一笔不会进任何月份的报表",IF(OR($A750&lt;起始月份,$A750&gt;EOMONTH(起始月份,15)),"△不在本账期（"&amp;TEXT(起始月份,"yyyy-mm")&amp;" ~ "&amp;TEXT(EOMONTH(起始月份,15),"yyyy-mm")&amp;"）内，报表里看不到",IF(AND($H750&lt;&gt;"",$I750&lt;&gt;""),"※收入和支出不能同时填",IF(AND(N($H750)=0,N($I750)=0),IF(ISNUMBER(SEARCH("【待补】",$R750&amp;"")),"△源数据不全（源表缺金额），请补充","※收入和支出都没填"),IF($E750="","※没填收支类别，分类报表会漏掉这一笔",IF(ISNA(MATCH($E750,类别表,0)),"※收支类别不在【参数设置】的清单里",IF($K750="","△"&amp;$D750&amp;" 还没填汇率，去【月度汇率】补上就自动算了",IF(ISNUMBER(SEARCH("【待补】",$R750&amp;"")),"△源数据不全（源表缺摘要或用途），请补充",IF(AND($F750="内部转账",$Q750=""),"△内部转账建议在「往来单位」写上对方账户",IF($N750&lt;0,"△这一笔之后该账户余额成负数了，核一下",""))))))))))))</f>
        <v/>
      </c>
    </row>
    <row r="751" ht="66" spans="1:19">
      <c r="A751" s="114">
        <v>45987</v>
      </c>
      <c r="B751" s="115" t="s">
        <v>72</v>
      </c>
      <c r="C751" s="116" t="str">
        <f>IF($B751="","",IFERROR(INDEX(账户银行,MATCH($B751,账户名,0)),""))</f>
        <v>NBU银行</v>
      </c>
      <c r="D751" s="116" t="str">
        <f>IF($B751="","",IFERROR(INDEX(账户币种,MATCH($B751,账户名,0)),""))</f>
        <v>UZS</v>
      </c>
      <c r="E751" s="117" t="s">
        <v>60</v>
      </c>
      <c r="F751" s="116" t="str">
        <f>IF($E751="","",IFERROR(INDEX(类别属性,MATCH($E751,类别表,0)),""))</f>
        <v>支出</v>
      </c>
      <c r="G751" s="118" t="s">
        <v>738</v>
      </c>
      <c r="H751" s="119"/>
      <c r="I751" s="119">
        <v>300</v>
      </c>
      <c r="J751" s="120"/>
      <c r="K751" s="125">
        <f>IF(OR($A751="",$B751=""),"",IF($J751&lt;&gt;"",$J751,IF($D751=本位币,1,IFERROR(LOOKUP(2,1/((汇率月份&lt;=$A751)*(INDEX(记账汇率区,0,MATCH($D751,汇率币种头,0))&lt;&gt;"")),INDEX(记账汇率区,0,MATCH($D751,汇率币种头,0))),""))))</f>
        <v>1</v>
      </c>
      <c r="L751" s="123">
        <f t="shared" si="22"/>
        <v>-300</v>
      </c>
      <c r="M751" s="123">
        <f t="shared" si="23"/>
        <v>-300</v>
      </c>
      <c r="N751" s="123">
        <f>IF($B751="","",ROUND(SUMIF(账户名,$B751,账户期初)+SUMIFS($L$6:L751,$B$6:B751,$B751),2))</f>
        <v>39424572.23</v>
      </c>
      <c r="O751" s="123">
        <f>IF($B751="","",IFERROR(ROUND(INDEX(账户期初本位,MATCH($B751,账户名,0))+SUMIFS($M$6:M751,$B$6:B751,$B751),2),""))</f>
        <v>39424572.23</v>
      </c>
      <c r="P751" s="117" t="s">
        <v>43</v>
      </c>
      <c r="Q751" s="115"/>
      <c r="R751" s="115"/>
      <c r="S751" s="124" t="str">
        <f>IF($B751="","",IF(ISNA(MATCH($B751,账户名,0)),"※这个账户不在【参数设置】的账户档案里",IF($A751="","※没填日期，这一笔不会进任何月份的报表",IF(OR($A751&lt;起始月份,$A751&gt;EOMONTH(起始月份,15)),"△不在本账期（"&amp;TEXT(起始月份,"yyyy-mm")&amp;" ~ "&amp;TEXT(EOMONTH(起始月份,15),"yyyy-mm")&amp;"）内，报表里看不到",IF(AND($H751&lt;&gt;"",$I751&lt;&gt;""),"※收入和支出不能同时填",IF(AND(N($H751)=0,N($I751)=0),IF(ISNUMBER(SEARCH("【待补】",$R751&amp;"")),"△源数据不全（源表缺金额），请补充","※收入和支出都没填"),IF($E751="","※没填收支类别，分类报表会漏掉这一笔",IF(ISNA(MATCH($E751,类别表,0)),"※收支类别不在【参数设置】的清单里",IF($K751="","△"&amp;$D751&amp;" 还没填汇率，去【月度汇率】补上就自动算了",IF(ISNUMBER(SEARCH("【待补】",$R751&amp;"")),"△源数据不全（源表缺摘要或用途），请补充",IF(AND($F751="内部转账",$Q751=""),"△内部转账建议在「往来单位」写上对方账户",IF($N751&lt;0,"△这一笔之后该账户余额成负数了，核一下",""))))))))))))</f>
        <v/>
      </c>
    </row>
    <row r="752" ht="33" spans="1:19">
      <c r="A752" s="114">
        <v>45987</v>
      </c>
      <c r="B752" s="115" t="s">
        <v>34</v>
      </c>
      <c r="C752" s="116" t="str">
        <f>IF($B752="","",IFERROR(INDEX(账户银行,MATCH($B752,账户名,0)),""))</f>
        <v>现金</v>
      </c>
      <c r="D752" s="116" t="str">
        <f>IF($B752="","",IFERROR(INDEX(账户币种,MATCH($B752,账户名,0)),""))</f>
        <v>UZS</v>
      </c>
      <c r="E752" s="117" t="s">
        <v>44</v>
      </c>
      <c r="F752" s="116" t="str">
        <f>IF($E752="","",IFERROR(INDEX(类别属性,MATCH($E752,类别表,0)),""))</f>
        <v>支出</v>
      </c>
      <c r="G752" s="118" t="s">
        <v>674</v>
      </c>
      <c r="H752" s="119"/>
      <c r="I752" s="119">
        <v>90000</v>
      </c>
      <c r="J752" s="120"/>
      <c r="K752" s="125">
        <f>IF(OR($A752="",$B752=""),"",IF($J752&lt;&gt;"",$J752,IF($D752=本位币,1,IFERROR(LOOKUP(2,1/((汇率月份&lt;=$A752)*(INDEX(记账汇率区,0,MATCH($D752,汇率币种头,0))&lt;&gt;"")),INDEX(记账汇率区,0,MATCH($D752,汇率币种头,0))),""))))</f>
        <v>1</v>
      </c>
      <c r="L752" s="123">
        <f t="shared" si="22"/>
        <v>-90000</v>
      </c>
      <c r="M752" s="123">
        <f t="shared" si="23"/>
        <v>-90000</v>
      </c>
      <c r="N752" s="123">
        <f>IF($B752="","",ROUND(SUMIF(账户名,$B752,账户期初)+SUMIFS($L$6:L752,$B$6:B752,$B752),2))</f>
        <v>-756865179.33</v>
      </c>
      <c r="O752" s="123">
        <f>IF($B752="","",IFERROR(ROUND(INDEX(账户期初本位,MATCH($B752,账户名,0))+SUMIFS($M$6:M752,$B$6:B752,$B752),2),""))</f>
        <v>-756865179.33</v>
      </c>
      <c r="P752" s="117" t="s">
        <v>26</v>
      </c>
      <c r="Q752" s="115"/>
      <c r="R752" s="115"/>
      <c r="S752" s="124" t="str">
        <f>IF($B752="","",IF(ISNA(MATCH($B752,账户名,0)),"※这个账户不在【参数设置】的账户档案里",IF($A752="","※没填日期，这一笔不会进任何月份的报表",IF(OR($A752&lt;起始月份,$A752&gt;EOMONTH(起始月份,15)),"△不在本账期（"&amp;TEXT(起始月份,"yyyy-mm")&amp;" ~ "&amp;TEXT(EOMONTH(起始月份,15),"yyyy-mm")&amp;"）内，报表里看不到",IF(AND($H752&lt;&gt;"",$I752&lt;&gt;""),"※收入和支出不能同时填",IF(AND(N($H752)=0,N($I752)=0),IF(ISNUMBER(SEARCH("【待补】",$R752&amp;"")),"△源数据不全（源表缺金额），请补充","※收入和支出都没填"),IF($E752="","※没填收支类别，分类报表会漏掉这一笔",IF(ISNA(MATCH($E752,类别表,0)),"※收支类别不在【参数设置】的清单里",IF($K752="","△"&amp;$D752&amp;" 还没填汇率，去【月度汇率】补上就自动算了",IF(ISNUMBER(SEARCH("【待补】",$R752&amp;"")),"△源数据不全（源表缺摘要或用途），请补充",IF(AND($F752="内部转账",$Q752=""),"△内部转账建议在「往来单位」写上对方账户",IF($N752&lt;0,"△这一笔之后该账户余额成负数了，核一下",""))))))))))))</f>
        <v>△这一笔之后该账户余额成负数了，核一下</v>
      </c>
    </row>
    <row r="753" ht="33" spans="1:19">
      <c r="A753" s="114">
        <v>45987</v>
      </c>
      <c r="B753" s="115" t="s">
        <v>34</v>
      </c>
      <c r="C753" s="116" t="str">
        <f>IF($B753="","",IFERROR(INDEX(账户银行,MATCH($B753,账户名,0)),""))</f>
        <v>现金</v>
      </c>
      <c r="D753" s="116" t="str">
        <f>IF($B753="","",IFERROR(INDEX(账户币种,MATCH($B753,账户名,0)),""))</f>
        <v>UZS</v>
      </c>
      <c r="E753" s="117" t="s">
        <v>38</v>
      </c>
      <c r="F753" s="116" t="str">
        <f>IF($E753="","",IFERROR(INDEX(类别属性,MATCH($E753,类别表,0)),""))</f>
        <v>支出</v>
      </c>
      <c r="G753" s="118" t="s">
        <v>739</v>
      </c>
      <c r="H753" s="119"/>
      <c r="I753" s="119">
        <v>1460000</v>
      </c>
      <c r="J753" s="120"/>
      <c r="K753" s="125">
        <f>IF(OR($A753="",$B753=""),"",IF($J753&lt;&gt;"",$J753,IF($D753=本位币,1,IFERROR(LOOKUP(2,1/((汇率月份&lt;=$A753)*(INDEX(记账汇率区,0,MATCH($D753,汇率币种头,0))&lt;&gt;"")),INDEX(记账汇率区,0,MATCH($D753,汇率币种头,0))),""))))</f>
        <v>1</v>
      </c>
      <c r="L753" s="123">
        <f t="shared" si="22"/>
        <v>-1460000</v>
      </c>
      <c r="M753" s="123">
        <f t="shared" si="23"/>
        <v>-1460000</v>
      </c>
      <c r="N753" s="123">
        <f>IF($B753="","",ROUND(SUMIF(账户名,$B753,账户期初)+SUMIFS($L$6:L753,$B$6:B753,$B753),2))</f>
        <v>-758325179.33</v>
      </c>
      <c r="O753" s="123">
        <f>IF($B753="","",IFERROR(ROUND(INDEX(账户期初本位,MATCH($B753,账户名,0))+SUMIFS($M$6:M753,$B$6:B753,$B753),2),""))</f>
        <v>-758325179.33</v>
      </c>
      <c r="P753" s="117" t="s">
        <v>26</v>
      </c>
      <c r="Q753" s="115"/>
      <c r="R753" s="115"/>
      <c r="S753" s="124" t="str">
        <f>IF($B753="","",IF(ISNA(MATCH($B753,账户名,0)),"※这个账户不在【参数设置】的账户档案里",IF($A753="","※没填日期，这一笔不会进任何月份的报表",IF(OR($A753&lt;起始月份,$A753&gt;EOMONTH(起始月份,15)),"△不在本账期（"&amp;TEXT(起始月份,"yyyy-mm")&amp;" ~ "&amp;TEXT(EOMONTH(起始月份,15),"yyyy-mm")&amp;"）内，报表里看不到",IF(AND($H753&lt;&gt;"",$I753&lt;&gt;""),"※收入和支出不能同时填",IF(AND(N($H753)=0,N($I753)=0),IF(ISNUMBER(SEARCH("【待补】",$R753&amp;"")),"△源数据不全（源表缺金额），请补充","※收入和支出都没填"),IF($E753="","※没填收支类别，分类报表会漏掉这一笔",IF(ISNA(MATCH($E753,类别表,0)),"※收支类别不在【参数设置】的清单里",IF($K753="","△"&amp;$D753&amp;" 还没填汇率，去【月度汇率】补上就自动算了",IF(ISNUMBER(SEARCH("【待补】",$R753&amp;"")),"△源数据不全（源表缺摘要或用途），请补充",IF(AND($F753="内部转账",$Q753=""),"△内部转账建议在「往来单位」写上对方账户",IF($N753&lt;0,"△这一笔之后该账户余额成负数了，核一下",""))))))))))))</f>
        <v>△这一笔之后该账户余额成负数了，核一下</v>
      </c>
    </row>
    <row r="754" ht="49.5" spans="1:19">
      <c r="A754" s="114">
        <v>45987</v>
      </c>
      <c r="B754" s="115" t="s">
        <v>34</v>
      </c>
      <c r="C754" s="116" t="str">
        <f>IF($B754="","",IFERROR(INDEX(账户银行,MATCH($B754,账户名,0)),""))</f>
        <v>现金</v>
      </c>
      <c r="D754" s="116" t="str">
        <f>IF($B754="","",IFERROR(INDEX(账户币种,MATCH($B754,账户名,0)),""))</f>
        <v>UZS</v>
      </c>
      <c r="E754" s="117" t="s">
        <v>38</v>
      </c>
      <c r="F754" s="116" t="str">
        <f>IF($E754="","",IFERROR(INDEX(类别属性,MATCH($E754,类别表,0)),""))</f>
        <v>支出</v>
      </c>
      <c r="G754" s="118" t="s">
        <v>740</v>
      </c>
      <c r="H754" s="119"/>
      <c r="I754" s="119">
        <v>730000</v>
      </c>
      <c r="J754" s="120"/>
      <c r="K754" s="125">
        <f>IF(OR($A754="",$B754=""),"",IF($J754&lt;&gt;"",$J754,IF($D754=本位币,1,IFERROR(LOOKUP(2,1/((汇率月份&lt;=$A754)*(INDEX(记账汇率区,0,MATCH($D754,汇率币种头,0))&lt;&gt;"")),INDEX(记账汇率区,0,MATCH($D754,汇率币种头,0))),""))))</f>
        <v>1</v>
      </c>
      <c r="L754" s="123">
        <f t="shared" si="22"/>
        <v>-730000</v>
      </c>
      <c r="M754" s="123">
        <f t="shared" si="23"/>
        <v>-730000</v>
      </c>
      <c r="N754" s="123">
        <f>IF($B754="","",ROUND(SUMIF(账户名,$B754,账户期初)+SUMIFS($L$6:L754,$B$6:B754,$B754),2))</f>
        <v>-759055179.33</v>
      </c>
      <c r="O754" s="123">
        <f>IF($B754="","",IFERROR(ROUND(INDEX(账户期初本位,MATCH($B754,账户名,0))+SUMIFS($M$6:M754,$B$6:B754,$B754),2),""))</f>
        <v>-759055179.33</v>
      </c>
      <c r="P754" s="117" t="s">
        <v>26</v>
      </c>
      <c r="Q754" s="115" t="s">
        <v>33</v>
      </c>
      <c r="R754" s="115"/>
      <c r="S754" s="124" t="str">
        <f>IF($B754="","",IF(ISNA(MATCH($B754,账户名,0)),"※这个账户不在【参数设置】的账户档案里",IF($A754="","※没填日期，这一笔不会进任何月份的报表",IF(OR($A754&lt;起始月份,$A754&gt;EOMONTH(起始月份,15)),"△不在本账期（"&amp;TEXT(起始月份,"yyyy-mm")&amp;" ~ "&amp;TEXT(EOMONTH(起始月份,15),"yyyy-mm")&amp;"）内，报表里看不到",IF(AND($H754&lt;&gt;"",$I754&lt;&gt;""),"※收入和支出不能同时填",IF(AND(N($H754)=0,N($I754)=0),IF(ISNUMBER(SEARCH("【待补】",$R754&amp;"")),"△源数据不全（源表缺金额），请补充","※收入和支出都没填"),IF($E754="","※没填收支类别，分类报表会漏掉这一笔",IF(ISNA(MATCH($E754,类别表,0)),"※收支类别不在【参数设置】的清单里",IF($K754="","△"&amp;$D754&amp;" 还没填汇率，去【月度汇率】补上就自动算了",IF(ISNUMBER(SEARCH("【待补】",$R754&amp;"")),"△源数据不全（源表缺摘要或用途），请补充",IF(AND($F754="内部转账",$Q754=""),"△内部转账建议在「往来单位」写上对方账户",IF($N754&lt;0,"△这一笔之后该账户余额成负数了，核一下",""))))))))))))</f>
        <v>△这一笔之后该账户余额成负数了，核一下</v>
      </c>
    </row>
    <row r="755" ht="66" spans="1:19">
      <c r="A755" s="114">
        <v>45987</v>
      </c>
      <c r="B755" s="115" t="s">
        <v>34</v>
      </c>
      <c r="C755" s="116" t="str">
        <f>IF($B755="","",IFERROR(INDEX(账户银行,MATCH($B755,账户名,0)),""))</f>
        <v>现金</v>
      </c>
      <c r="D755" s="116" t="str">
        <f>IF($B755="","",IFERROR(INDEX(账户币种,MATCH($B755,账户名,0)),""))</f>
        <v>UZS</v>
      </c>
      <c r="E755" s="117" t="s">
        <v>38</v>
      </c>
      <c r="F755" s="116" t="str">
        <f>IF($E755="","",IFERROR(INDEX(类别属性,MATCH($E755,类别表,0)),""))</f>
        <v>支出</v>
      </c>
      <c r="G755" s="118" t="s">
        <v>741</v>
      </c>
      <c r="H755" s="119"/>
      <c r="I755" s="119">
        <v>610000</v>
      </c>
      <c r="J755" s="120"/>
      <c r="K755" s="125">
        <f>IF(OR($A755="",$B755=""),"",IF($J755&lt;&gt;"",$J755,IF($D755=本位币,1,IFERROR(LOOKUP(2,1/((汇率月份&lt;=$A755)*(INDEX(记账汇率区,0,MATCH($D755,汇率币种头,0))&lt;&gt;"")),INDEX(记账汇率区,0,MATCH($D755,汇率币种头,0))),""))))</f>
        <v>1</v>
      </c>
      <c r="L755" s="123">
        <f t="shared" si="22"/>
        <v>-610000</v>
      </c>
      <c r="M755" s="123">
        <f t="shared" si="23"/>
        <v>-610000</v>
      </c>
      <c r="N755" s="123">
        <f>IF($B755="","",ROUND(SUMIF(账户名,$B755,账户期初)+SUMIFS($L$6:L755,$B$6:B755,$B755),2))</f>
        <v>-759665179.33</v>
      </c>
      <c r="O755" s="123">
        <f>IF($B755="","",IFERROR(ROUND(INDEX(账户期初本位,MATCH($B755,账户名,0))+SUMIFS($M$6:M755,$B$6:B755,$B755),2),""))</f>
        <v>-759665179.33</v>
      </c>
      <c r="P755" s="117" t="s">
        <v>26</v>
      </c>
      <c r="Q755" s="115" t="s">
        <v>33</v>
      </c>
      <c r="R755" s="115"/>
      <c r="S755" s="124" t="str">
        <f>IF($B755="","",IF(ISNA(MATCH($B755,账户名,0)),"※这个账户不在【参数设置】的账户档案里",IF($A755="","※没填日期，这一笔不会进任何月份的报表",IF(OR($A755&lt;起始月份,$A755&gt;EOMONTH(起始月份,15)),"△不在本账期（"&amp;TEXT(起始月份,"yyyy-mm")&amp;" ~ "&amp;TEXT(EOMONTH(起始月份,15),"yyyy-mm")&amp;"）内，报表里看不到",IF(AND($H755&lt;&gt;"",$I755&lt;&gt;""),"※收入和支出不能同时填",IF(AND(N($H755)=0,N($I755)=0),IF(ISNUMBER(SEARCH("【待补】",$R755&amp;"")),"△源数据不全（源表缺金额），请补充","※收入和支出都没填"),IF($E755="","※没填收支类别，分类报表会漏掉这一笔",IF(ISNA(MATCH($E755,类别表,0)),"※收支类别不在【参数设置】的清单里",IF($K755="","△"&amp;$D755&amp;" 还没填汇率，去【月度汇率】补上就自动算了",IF(ISNUMBER(SEARCH("【待补】",$R755&amp;"")),"△源数据不全（源表缺摘要或用途），请补充",IF(AND($F755="内部转账",$Q755=""),"△内部转账建议在「往来单位」写上对方账户",IF($N755&lt;0,"△这一笔之后该账户余额成负数了，核一下",""))))))))))))</f>
        <v>△这一笔之后该账户余额成负数了，核一下</v>
      </c>
    </row>
    <row r="756" ht="66" spans="1:19">
      <c r="A756" s="114">
        <v>45988</v>
      </c>
      <c r="B756" s="115" t="s">
        <v>72</v>
      </c>
      <c r="C756" s="116" t="str">
        <f>IF($B756="","",IFERROR(INDEX(账户银行,MATCH($B756,账户名,0)),""))</f>
        <v>NBU银行</v>
      </c>
      <c r="D756" s="116" t="str">
        <f>IF($B756="","",IFERROR(INDEX(账户币种,MATCH($B756,账户名,0)),""))</f>
        <v>UZS</v>
      </c>
      <c r="E756" s="117" t="s">
        <v>21</v>
      </c>
      <c r="F756" s="116" t="str">
        <f>IF($E756="","",IFERROR(INDEX(类别属性,MATCH($E756,类别表,0)),""))</f>
        <v>支出</v>
      </c>
      <c r="G756" s="118" t="s">
        <v>742</v>
      </c>
      <c r="H756" s="119"/>
      <c r="I756" s="119">
        <v>18805920</v>
      </c>
      <c r="J756" s="120"/>
      <c r="K756" s="125">
        <f>IF(OR($A756="",$B756=""),"",IF($J756&lt;&gt;"",$J756,IF($D756=本位币,1,IFERROR(LOOKUP(2,1/((汇率月份&lt;=$A756)*(INDEX(记账汇率区,0,MATCH($D756,汇率币种头,0))&lt;&gt;"")),INDEX(记账汇率区,0,MATCH($D756,汇率币种头,0))),""))))</f>
        <v>1</v>
      </c>
      <c r="L756" s="123">
        <f t="shared" si="22"/>
        <v>-18805920</v>
      </c>
      <c r="M756" s="123">
        <f t="shared" si="23"/>
        <v>-18805920</v>
      </c>
      <c r="N756" s="123">
        <f>IF($B756="","",ROUND(SUMIF(账户名,$B756,账户期初)+SUMIFS($L$6:L756,$B$6:B756,$B756),2))</f>
        <v>20618652.23</v>
      </c>
      <c r="O756" s="123">
        <f>IF($B756="","",IFERROR(ROUND(INDEX(账户期初本位,MATCH($B756,账户名,0))+SUMIFS($M$6:M756,$B$6:B756,$B756),2),""))</f>
        <v>20618652.23</v>
      </c>
      <c r="P756" s="117" t="s">
        <v>23</v>
      </c>
      <c r="Q756" s="115"/>
      <c r="R756" s="115"/>
      <c r="S756" s="124" t="str">
        <f>IF($B756="","",IF(ISNA(MATCH($B756,账户名,0)),"※这个账户不在【参数设置】的账户档案里",IF($A756="","※没填日期，这一笔不会进任何月份的报表",IF(OR($A756&lt;起始月份,$A756&gt;EOMONTH(起始月份,15)),"△不在本账期（"&amp;TEXT(起始月份,"yyyy-mm")&amp;" ~ "&amp;TEXT(EOMONTH(起始月份,15),"yyyy-mm")&amp;"）内，报表里看不到",IF(AND($H756&lt;&gt;"",$I756&lt;&gt;""),"※收入和支出不能同时填",IF(AND(N($H756)=0,N($I756)=0),IF(ISNUMBER(SEARCH("【待补】",$R756&amp;"")),"△源数据不全（源表缺金额），请补充","※收入和支出都没填"),IF($E756="","※没填收支类别，分类报表会漏掉这一笔",IF(ISNA(MATCH($E756,类别表,0)),"※收支类别不在【参数设置】的清单里",IF($K756="","△"&amp;$D756&amp;" 还没填汇率，去【月度汇率】补上就自动算了",IF(ISNUMBER(SEARCH("【待补】",$R756&amp;"")),"△源数据不全（源表缺摘要或用途），请补充",IF(AND($F756="内部转账",$Q756=""),"△内部转账建议在「往来单位」写上对方账户",IF($N756&lt;0,"△这一笔之后该账户余额成负数了，核一下",""))))))))))))</f>
        <v/>
      </c>
    </row>
    <row r="757" ht="82.5" spans="1:19">
      <c r="A757" s="114">
        <v>45988</v>
      </c>
      <c r="B757" s="115" t="s">
        <v>72</v>
      </c>
      <c r="C757" s="116" t="str">
        <f>IF($B757="","",IFERROR(INDEX(账户银行,MATCH($B757,账户名,0)),""))</f>
        <v>NBU银行</v>
      </c>
      <c r="D757" s="116" t="str">
        <f>IF($B757="","",IFERROR(INDEX(账户币种,MATCH($B757,账户名,0)),""))</f>
        <v>UZS</v>
      </c>
      <c r="E757" s="117" t="s">
        <v>60</v>
      </c>
      <c r="F757" s="116" t="str">
        <f>IF($E757="","",IFERROR(INDEX(类别属性,MATCH($E757,类别表,0)),""))</f>
        <v>支出</v>
      </c>
      <c r="G757" s="118" t="s">
        <v>743</v>
      </c>
      <c r="H757" s="119"/>
      <c r="I757" s="119">
        <v>94029.6</v>
      </c>
      <c r="J757" s="120"/>
      <c r="K757" s="125">
        <f>IF(OR($A757="",$B757=""),"",IF($J757&lt;&gt;"",$J757,IF($D757=本位币,1,IFERROR(LOOKUP(2,1/((汇率月份&lt;=$A757)*(INDEX(记账汇率区,0,MATCH($D757,汇率币种头,0))&lt;&gt;"")),INDEX(记账汇率区,0,MATCH($D757,汇率币种头,0))),""))))</f>
        <v>1</v>
      </c>
      <c r="L757" s="123">
        <f t="shared" si="22"/>
        <v>-94029.6</v>
      </c>
      <c r="M757" s="123">
        <f t="shared" si="23"/>
        <v>-94029.6</v>
      </c>
      <c r="N757" s="123">
        <f>IF($B757="","",ROUND(SUMIF(账户名,$B757,账户期初)+SUMIFS($L$6:L757,$B$6:B757,$B757),2))</f>
        <v>20524622.63</v>
      </c>
      <c r="O757" s="123">
        <f>IF($B757="","",IFERROR(ROUND(INDEX(账户期初本位,MATCH($B757,账户名,0))+SUMIFS($M$6:M757,$B$6:B757,$B757),2),""))</f>
        <v>20524622.63</v>
      </c>
      <c r="P757" s="117" t="s">
        <v>43</v>
      </c>
      <c r="Q757" s="115"/>
      <c r="R757" s="115"/>
      <c r="S757" s="124" t="str">
        <f>IF($B757="","",IF(ISNA(MATCH($B757,账户名,0)),"※这个账户不在【参数设置】的账户档案里",IF($A757="","※没填日期，这一笔不会进任何月份的报表",IF(OR($A757&lt;起始月份,$A757&gt;EOMONTH(起始月份,15)),"△不在本账期（"&amp;TEXT(起始月份,"yyyy-mm")&amp;" ~ "&amp;TEXT(EOMONTH(起始月份,15),"yyyy-mm")&amp;"）内，报表里看不到",IF(AND($H757&lt;&gt;"",$I757&lt;&gt;""),"※收入和支出不能同时填",IF(AND(N($H757)=0,N($I757)=0),IF(ISNUMBER(SEARCH("【待补】",$R757&amp;"")),"△源数据不全（源表缺金额），请补充","※收入和支出都没填"),IF($E757="","※没填收支类别，分类报表会漏掉这一笔",IF(ISNA(MATCH($E757,类别表,0)),"※收支类别不在【参数设置】的清单里",IF($K757="","△"&amp;$D757&amp;" 还没填汇率，去【月度汇率】补上就自动算了",IF(ISNUMBER(SEARCH("【待补】",$R757&amp;"")),"△源数据不全（源表缺摘要或用途），请补充",IF(AND($F757="内部转账",$Q757=""),"△内部转账建议在「往来单位」写上对方账户",IF($N757&lt;0,"△这一笔之后该账户余额成负数了，核一下",""))))))))))))</f>
        <v/>
      </c>
    </row>
    <row r="758" ht="82.5" spans="1:19">
      <c r="A758" s="114">
        <v>45988</v>
      </c>
      <c r="B758" s="115" t="s">
        <v>72</v>
      </c>
      <c r="C758" s="116" t="str">
        <f>IF($B758="","",IFERROR(INDEX(账户银行,MATCH($B758,账户名,0)),""))</f>
        <v>NBU银行</v>
      </c>
      <c r="D758" s="116" t="str">
        <f>IF($B758="","",IFERROR(INDEX(账户币种,MATCH($B758,账户名,0)),""))</f>
        <v>UZS</v>
      </c>
      <c r="E758" s="117" t="s">
        <v>60</v>
      </c>
      <c r="F758" s="116" t="str">
        <f>IF($E758="","",IFERROR(INDEX(类别属性,MATCH($E758,类别表,0)),""))</f>
        <v>支出</v>
      </c>
      <c r="G758" s="118" t="s">
        <v>744</v>
      </c>
      <c r="H758" s="119"/>
      <c r="I758" s="119">
        <v>300</v>
      </c>
      <c r="J758" s="120"/>
      <c r="K758" s="125">
        <f>IF(OR($A758="",$B758=""),"",IF($J758&lt;&gt;"",$J758,IF($D758=本位币,1,IFERROR(LOOKUP(2,1/((汇率月份&lt;=$A758)*(INDEX(记账汇率区,0,MATCH($D758,汇率币种头,0))&lt;&gt;"")),INDEX(记账汇率区,0,MATCH($D758,汇率币种头,0))),""))))</f>
        <v>1</v>
      </c>
      <c r="L758" s="123">
        <f t="shared" si="22"/>
        <v>-300</v>
      </c>
      <c r="M758" s="123">
        <f t="shared" si="23"/>
        <v>-300</v>
      </c>
      <c r="N758" s="123">
        <f>IF($B758="","",ROUND(SUMIF(账户名,$B758,账户期初)+SUMIFS($L$6:L758,$B$6:B758,$B758),2))</f>
        <v>20524322.63</v>
      </c>
      <c r="O758" s="123">
        <f>IF($B758="","",IFERROR(ROUND(INDEX(账户期初本位,MATCH($B758,账户名,0))+SUMIFS($M$6:M758,$B$6:B758,$B758),2),""))</f>
        <v>20524322.63</v>
      </c>
      <c r="P758" s="117" t="s">
        <v>43</v>
      </c>
      <c r="Q758" s="115"/>
      <c r="R758" s="115"/>
      <c r="S758" s="124" t="str">
        <f>IF($B758="","",IF(ISNA(MATCH($B758,账户名,0)),"※这个账户不在【参数设置】的账户档案里",IF($A758="","※没填日期，这一笔不会进任何月份的报表",IF(OR($A758&lt;起始月份,$A758&gt;EOMONTH(起始月份,15)),"△不在本账期（"&amp;TEXT(起始月份,"yyyy-mm")&amp;" ~ "&amp;TEXT(EOMONTH(起始月份,15),"yyyy-mm")&amp;"）内，报表里看不到",IF(AND($H758&lt;&gt;"",$I758&lt;&gt;""),"※收入和支出不能同时填",IF(AND(N($H758)=0,N($I758)=0),IF(ISNUMBER(SEARCH("【待补】",$R758&amp;"")),"△源数据不全（源表缺金额），请补充","※收入和支出都没填"),IF($E758="","※没填收支类别，分类报表会漏掉这一笔",IF(ISNA(MATCH($E758,类别表,0)),"※收支类别不在【参数设置】的清单里",IF($K758="","△"&amp;$D758&amp;" 还没填汇率，去【月度汇率】补上就自动算了",IF(ISNUMBER(SEARCH("【待补】",$R758&amp;"")),"△源数据不全（源表缺摘要或用途），请补充",IF(AND($F758="内部转账",$Q758=""),"△内部转账建议在「往来单位」写上对方账户",IF($N758&lt;0,"△这一笔之后该账户余额成负数了，核一下",""))))))))))))</f>
        <v/>
      </c>
    </row>
    <row r="759" ht="49.5" spans="1:19">
      <c r="A759" s="114">
        <v>45993</v>
      </c>
      <c r="B759" s="115" t="s">
        <v>72</v>
      </c>
      <c r="C759" s="116" t="str">
        <f>IF($B759="","",IFERROR(INDEX(账户银行,MATCH($B759,账户名,0)),""))</f>
        <v>NBU银行</v>
      </c>
      <c r="D759" s="116" t="str">
        <f>IF($B759="","",IFERROR(INDEX(账户币种,MATCH($B759,账户名,0)),""))</f>
        <v>UZS</v>
      </c>
      <c r="E759" s="117" t="s">
        <v>84</v>
      </c>
      <c r="F759" s="116" t="str">
        <f>IF($E759="","",IFERROR(INDEX(类别属性,MATCH($E759,类别表,0)),""))</f>
        <v>支出</v>
      </c>
      <c r="G759" s="118" t="s">
        <v>745</v>
      </c>
      <c r="H759" s="119"/>
      <c r="I759" s="119">
        <v>3368810</v>
      </c>
      <c r="J759" s="120"/>
      <c r="K759" s="125">
        <f>IF(OR($A759="",$B759=""),"",IF($J759&lt;&gt;"",$J759,IF($D759=本位币,1,IFERROR(LOOKUP(2,1/((汇率月份&lt;=$A759)*(INDEX(记账汇率区,0,MATCH($D759,汇率币种头,0))&lt;&gt;"")),INDEX(记账汇率区,0,MATCH($D759,汇率币种头,0))),""))))</f>
        <v>1</v>
      </c>
      <c r="L759" s="123">
        <f t="shared" si="22"/>
        <v>-3368810</v>
      </c>
      <c r="M759" s="123">
        <f t="shared" si="23"/>
        <v>-3368810</v>
      </c>
      <c r="N759" s="123">
        <f>IF($B759="","",ROUND(SUMIF(账户名,$B759,账户期初)+SUMIFS($L$6:L759,$B$6:B759,$B759),2))</f>
        <v>17155512.63</v>
      </c>
      <c r="O759" s="123">
        <f>IF($B759="","",IFERROR(ROUND(INDEX(账户期初本位,MATCH($B759,账户名,0))+SUMIFS($M$6:M759,$B$6:B759,$B759),2),""))</f>
        <v>17155512.63</v>
      </c>
      <c r="P759" s="117" t="s">
        <v>48</v>
      </c>
      <c r="Q759" s="115"/>
      <c r="R759" s="115"/>
      <c r="S759" s="124" t="str">
        <f>IF($B759="","",IF(ISNA(MATCH($B759,账户名,0)),"※这个账户不在【参数设置】的账户档案里",IF($A759="","※没填日期，这一笔不会进任何月份的报表",IF(OR($A759&lt;起始月份,$A759&gt;EOMONTH(起始月份,15)),"△不在本账期（"&amp;TEXT(起始月份,"yyyy-mm")&amp;" ~ "&amp;TEXT(EOMONTH(起始月份,15),"yyyy-mm")&amp;"）内，报表里看不到",IF(AND($H759&lt;&gt;"",$I759&lt;&gt;""),"※收入和支出不能同时填",IF(AND(N($H759)=0,N($I759)=0),IF(ISNUMBER(SEARCH("【待补】",$R759&amp;"")),"△源数据不全（源表缺金额），请补充","※收入和支出都没填"),IF($E759="","※没填收支类别，分类报表会漏掉这一笔",IF(ISNA(MATCH($E759,类别表,0)),"※收支类别不在【参数设置】的清单里",IF($K759="","△"&amp;$D759&amp;" 还没填汇率，去【月度汇率】补上就自动算了",IF(ISNUMBER(SEARCH("【待补】",$R759&amp;"")),"△源数据不全（源表缺摘要或用途），请补充",IF(AND($F759="内部转账",$Q759=""),"△内部转账建议在「往来单位」写上对方账户",IF($N759&lt;0,"△这一笔之后该账户余额成负数了，核一下",""))))))))))))</f>
        <v/>
      </c>
    </row>
    <row r="760" ht="66" spans="1:19">
      <c r="A760" s="114">
        <v>45993</v>
      </c>
      <c r="B760" s="115" t="s">
        <v>72</v>
      </c>
      <c r="C760" s="116" t="str">
        <f>IF($B760="","",IFERROR(INDEX(账户银行,MATCH($B760,账户名,0)),""))</f>
        <v>NBU银行</v>
      </c>
      <c r="D760" s="116" t="str">
        <f>IF($B760="","",IFERROR(INDEX(账户币种,MATCH($B760,账户名,0)),""))</f>
        <v>UZS</v>
      </c>
      <c r="E760" s="117" t="s">
        <v>60</v>
      </c>
      <c r="F760" s="116" t="str">
        <f>IF($E760="","",IFERROR(INDEX(类别属性,MATCH($E760,类别表,0)),""))</f>
        <v>支出</v>
      </c>
      <c r="G760" s="118" t="s">
        <v>746</v>
      </c>
      <c r="H760" s="119"/>
      <c r="I760" s="119">
        <v>16844.05</v>
      </c>
      <c r="J760" s="120"/>
      <c r="K760" s="125">
        <f>IF(OR($A760="",$B760=""),"",IF($J760&lt;&gt;"",$J760,IF($D760=本位币,1,IFERROR(LOOKUP(2,1/((汇率月份&lt;=$A760)*(INDEX(记账汇率区,0,MATCH($D760,汇率币种头,0))&lt;&gt;"")),INDEX(记账汇率区,0,MATCH($D760,汇率币种头,0))),""))))</f>
        <v>1</v>
      </c>
      <c r="L760" s="123">
        <f t="shared" si="22"/>
        <v>-16844.05</v>
      </c>
      <c r="M760" s="123">
        <f t="shared" si="23"/>
        <v>-16844.05</v>
      </c>
      <c r="N760" s="123">
        <f>IF($B760="","",ROUND(SUMIF(账户名,$B760,账户期初)+SUMIFS($L$6:L760,$B$6:B760,$B760),2))</f>
        <v>17138668.58</v>
      </c>
      <c r="O760" s="123">
        <f>IF($B760="","",IFERROR(ROUND(INDEX(账户期初本位,MATCH($B760,账户名,0))+SUMIFS($M$6:M760,$B$6:B760,$B760),2),""))</f>
        <v>17138668.58</v>
      </c>
      <c r="P760" s="117" t="s">
        <v>43</v>
      </c>
      <c r="Q760" s="115"/>
      <c r="R760" s="115"/>
      <c r="S760" s="124" t="str">
        <f>IF($B760="","",IF(ISNA(MATCH($B760,账户名,0)),"※这个账户不在【参数设置】的账户档案里",IF($A760="","※没填日期，这一笔不会进任何月份的报表",IF(OR($A760&lt;起始月份,$A760&gt;EOMONTH(起始月份,15)),"△不在本账期（"&amp;TEXT(起始月份,"yyyy-mm")&amp;" ~ "&amp;TEXT(EOMONTH(起始月份,15),"yyyy-mm")&amp;"）内，报表里看不到",IF(AND($H760&lt;&gt;"",$I760&lt;&gt;""),"※收入和支出不能同时填",IF(AND(N($H760)=0,N($I760)=0),IF(ISNUMBER(SEARCH("【待补】",$R760&amp;"")),"△源数据不全（源表缺金额），请补充","※收入和支出都没填"),IF($E760="","※没填收支类别，分类报表会漏掉这一笔",IF(ISNA(MATCH($E760,类别表,0)),"※收支类别不在【参数设置】的清单里",IF($K760="","△"&amp;$D760&amp;" 还没填汇率，去【月度汇率】补上就自动算了",IF(ISNUMBER(SEARCH("【待补】",$R760&amp;"")),"△源数据不全（源表缺摘要或用途），请补充",IF(AND($F760="内部转账",$Q760=""),"△内部转账建议在「往来单位」写上对方账户",IF($N760&lt;0,"△这一笔之后该账户余额成负数了，核一下",""))))))))))))</f>
        <v/>
      </c>
    </row>
    <row r="761" ht="66" spans="1:19">
      <c r="A761" s="114">
        <v>45993</v>
      </c>
      <c r="B761" s="115" t="s">
        <v>72</v>
      </c>
      <c r="C761" s="116" t="str">
        <f>IF($B761="","",IFERROR(INDEX(账户银行,MATCH($B761,账户名,0)),""))</f>
        <v>NBU银行</v>
      </c>
      <c r="D761" s="116" t="str">
        <f>IF($B761="","",IFERROR(INDEX(账户币种,MATCH($B761,账户名,0)),""))</f>
        <v>UZS</v>
      </c>
      <c r="E761" s="117" t="s">
        <v>60</v>
      </c>
      <c r="F761" s="116" t="str">
        <f>IF($E761="","",IFERROR(INDEX(类别属性,MATCH($E761,类别表,0)),""))</f>
        <v>支出</v>
      </c>
      <c r="G761" s="118" t="s">
        <v>747</v>
      </c>
      <c r="H761" s="119"/>
      <c r="I761" s="119">
        <v>300</v>
      </c>
      <c r="J761" s="120"/>
      <c r="K761" s="125">
        <f>IF(OR($A761="",$B761=""),"",IF($J761&lt;&gt;"",$J761,IF($D761=本位币,1,IFERROR(LOOKUP(2,1/((汇率月份&lt;=$A761)*(INDEX(记账汇率区,0,MATCH($D761,汇率币种头,0))&lt;&gt;"")),INDEX(记账汇率区,0,MATCH($D761,汇率币种头,0))),""))))</f>
        <v>1</v>
      </c>
      <c r="L761" s="123">
        <f t="shared" si="22"/>
        <v>-300</v>
      </c>
      <c r="M761" s="123">
        <f t="shared" si="23"/>
        <v>-300</v>
      </c>
      <c r="N761" s="123">
        <f>IF($B761="","",ROUND(SUMIF(账户名,$B761,账户期初)+SUMIFS($L$6:L761,$B$6:B761,$B761),2))</f>
        <v>17138368.58</v>
      </c>
      <c r="O761" s="123">
        <f>IF($B761="","",IFERROR(ROUND(INDEX(账户期初本位,MATCH($B761,账户名,0))+SUMIFS($M$6:M761,$B$6:B761,$B761),2),""))</f>
        <v>17138368.58</v>
      </c>
      <c r="P761" s="117" t="s">
        <v>43</v>
      </c>
      <c r="Q761" s="115"/>
      <c r="R761" s="115"/>
      <c r="S761" s="124" t="str">
        <f>IF($B761="","",IF(ISNA(MATCH($B761,账户名,0)),"※这个账户不在【参数设置】的账户档案里",IF($A761="","※没填日期，这一笔不会进任何月份的报表",IF(OR($A761&lt;起始月份,$A761&gt;EOMONTH(起始月份,15)),"△不在本账期（"&amp;TEXT(起始月份,"yyyy-mm")&amp;" ~ "&amp;TEXT(EOMONTH(起始月份,15),"yyyy-mm")&amp;"）内，报表里看不到",IF(AND($H761&lt;&gt;"",$I761&lt;&gt;""),"※收入和支出不能同时填",IF(AND(N($H761)=0,N($I761)=0),IF(ISNUMBER(SEARCH("【待补】",$R761&amp;"")),"△源数据不全（源表缺金额），请补充","※收入和支出都没填"),IF($E761="","※没填收支类别，分类报表会漏掉这一笔",IF(ISNA(MATCH($E761,类别表,0)),"※收支类别不在【参数设置】的清单里",IF($K761="","△"&amp;$D761&amp;" 还没填汇率，去【月度汇率】补上就自动算了",IF(ISNUMBER(SEARCH("【待补】",$R761&amp;"")),"△源数据不全（源表缺摘要或用途），请补充",IF(AND($F761="内部转账",$Q761=""),"△内部转账建议在「往来单位」写上对方账户",IF($N761&lt;0,"△这一笔之后该账户余额成负数了，核一下",""))))))))))))</f>
        <v/>
      </c>
    </row>
    <row r="762" ht="33" spans="1:19">
      <c r="A762" s="114">
        <v>45993</v>
      </c>
      <c r="B762" s="115" t="s">
        <v>34</v>
      </c>
      <c r="C762" s="116" t="str">
        <f>IF($B762="","",IFERROR(INDEX(账户银行,MATCH($B762,账户名,0)),""))</f>
        <v>现金</v>
      </c>
      <c r="D762" s="116" t="str">
        <f>IF($B762="","",IFERROR(INDEX(账户币种,MATCH($B762,账户名,0)),""))</f>
        <v>UZS</v>
      </c>
      <c r="E762" s="117" t="s">
        <v>44</v>
      </c>
      <c r="F762" s="116" t="str">
        <f>IF($E762="","",IFERROR(INDEX(类别属性,MATCH($E762,类别表,0)),""))</f>
        <v>支出</v>
      </c>
      <c r="G762" s="118" t="s">
        <v>674</v>
      </c>
      <c r="H762" s="119"/>
      <c r="I762" s="119">
        <v>90000</v>
      </c>
      <c r="J762" s="120"/>
      <c r="K762" s="125">
        <f>IF(OR($A762="",$B762=""),"",IF($J762&lt;&gt;"",$J762,IF($D762=本位币,1,IFERROR(LOOKUP(2,1/((汇率月份&lt;=$A762)*(INDEX(记账汇率区,0,MATCH($D762,汇率币种头,0))&lt;&gt;"")),INDEX(记账汇率区,0,MATCH($D762,汇率币种头,0))),""))))</f>
        <v>1</v>
      </c>
      <c r="L762" s="123">
        <f t="shared" si="22"/>
        <v>-90000</v>
      </c>
      <c r="M762" s="123">
        <f t="shared" si="23"/>
        <v>-90000</v>
      </c>
      <c r="N762" s="123">
        <f>IF($B762="","",ROUND(SUMIF(账户名,$B762,账户期初)+SUMIFS($L$6:L762,$B$6:B762,$B762),2))</f>
        <v>-759755179.33</v>
      </c>
      <c r="O762" s="123">
        <f>IF($B762="","",IFERROR(ROUND(INDEX(账户期初本位,MATCH($B762,账户名,0))+SUMIFS($M$6:M762,$B$6:B762,$B762),2),""))</f>
        <v>-759755179.33</v>
      </c>
      <c r="P762" s="117" t="s">
        <v>26</v>
      </c>
      <c r="Q762" s="115"/>
      <c r="R762" s="115"/>
      <c r="S762" s="124" t="str">
        <f>IF($B762="","",IF(ISNA(MATCH($B762,账户名,0)),"※这个账户不在【参数设置】的账户档案里",IF($A762="","※没填日期，这一笔不会进任何月份的报表",IF(OR($A762&lt;起始月份,$A762&gt;EOMONTH(起始月份,15)),"△不在本账期（"&amp;TEXT(起始月份,"yyyy-mm")&amp;" ~ "&amp;TEXT(EOMONTH(起始月份,15),"yyyy-mm")&amp;"）内，报表里看不到",IF(AND($H762&lt;&gt;"",$I762&lt;&gt;""),"※收入和支出不能同时填",IF(AND(N($H762)=0,N($I762)=0),IF(ISNUMBER(SEARCH("【待补】",$R762&amp;"")),"△源数据不全（源表缺金额），请补充","※收入和支出都没填"),IF($E762="","※没填收支类别，分类报表会漏掉这一笔",IF(ISNA(MATCH($E762,类别表,0)),"※收支类别不在【参数设置】的清单里",IF($K762="","△"&amp;$D762&amp;" 还没填汇率，去【月度汇率】补上就自动算了",IF(ISNUMBER(SEARCH("【待补】",$R762&amp;"")),"△源数据不全（源表缺摘要或用途），请补充",IF(AND($F762="内部转账",$Q762=""),"△内部转账建议在「往来单位」写上对方账户",IF($N762&lt;0,"△这一笔之后该账户余额成负数了，核一下",""))))))))))))</f>
        <v>△这一笔之后该账户余额成负数了，核一下</v>
      </c>
    </row>
    <row r="763" ht="33" spans="1:19">
      <c r="A763" s="114">
        <v>45993</v>
      </c>
      <c r="B763" s="115" t="s">
        <v>34</v>
      </c>
      <c r="C763" s="116" t="str">
        <f>IF($B763="","",IFERROR(INDEX(账户银行,MATCH($B763,账户名,0)),""))</f>
        <v>现金</v>
      </c>
      <c r="D763" s="116" t="str">
        <f>IF($B763="","",IFERROR(INDEX(账户币种,MATCH($B763,账户名,0)),""))</f>
        <v>UZS</v>
      </c>
      <c r="E763" s="117" t="s">
        <v>27</v>
      </c>
      <c r="F763" s="116" t="str">
        <f>IF($E763="","",IFERROR(INDEX(类别属性,MATCH($E763,类别表,0)),""))</f>
        <v>支出</v>
      </c>
      <c r="G763" s="118" t="s">
        <v>748</v>
      </c>
      <c r="H763" s="119"/>
      <c r="I763" s="119">
        <v>450000</v>
      </c>
      <c r="J763" s="120"/>
      <c r="K763" s="125">
        <f>IF(OR($A763="",$B763=""),"",IF($J763&lt;&gt;"",$J763,IF($D763=本位币,1,IFERROR(LOOKUP(2,1/((汇率月份&lt;=$A763)*(INDEX(记账汇率区,0,MATCH($D763,汇率币种头,0))&lt;&gt;"")),INDEX(记账汇率区,0,MATCH($D763,汇率币种头,0))),""))))</f>
        <v>1</v>
      </c>
      <c r="L763" s="123">
        <f t="shared" si="22"/>
        <v>-450000</v>
      </c>
      <c r="M763" s="123">
        <f t="shared" si="23"/>
        <v>-450000</v>
      </c>
      <c r="N763" s="123">
        <f>IF($B763="","",ROUND(SUMIF(账户名,$B763,账户期初)+SUMIFS($L$6:L763,$B$6:B763,$B763),2))</f>
        <v>-760205179.33</v>
      </c>
      <c r="O763" s="123">
        <f>IF($B763="","",IFERROR(ROUND(INDEX(账户期初本位,MATCH($B763,账户名,0))+SUMIFS($M$6:M763,$B$6:B763,$B763),2),""))</f>
        <v>-760205179.33</v>
      </c>
      <c r="P763" s="117" t="s">
        <v>26</v>
      </c>
      <c r="Q763" s="115" t="s">
        <v>33</v>
      </c>
      <c r="R763" s="115"/>
      <c r="S763" s="124" t="str">
        <f>IF($B763="","",IF(ISNA(MATCH($B763,账户名,0)),"※这个账户不在【参数设置】的账户档案里",IF($A763="","※没填日期，这一笔不会进任何月份的报表",IF(OR($A763&lt;起始月份,$A763&gt;EOMONTH(起始月份,15)),"△不在本账期（"&amp;TEXT(起始月份,"yyyy-mm")&amp;" ~ "&amp;TEXT(EOMONTH(起始月份,15),"yyyy-mm")&amp;"）内，报表里看不到",IF(AND($H763&lt;&gt;"",$I763&lt;&gt;""),"※收入和支出不能同时填",IF(AND(N($H763)=0,N($I763)=0),IF(ISNUMBER(SEARCH("【待补】",$R763&amp;"")),"△源数据不全（源表缺金额），请补充","※收入和支出都没填"),IF($E763="","※没填收支类别，分类报表会漏掉这一笔",IF(ISNA(MATCH($E763,类别表,0)),"※收支类别不在【参数设置】的清单里",IF($K763="","△"&amp;$D763&amp;" 还没填汇率，去【月度汇率】补上就自动算了",IF(ISNUMBER(SEARCH("【待补】",$R763&amp;"")),"△源数据不全（源表缺摘要或用途），请补充",IF(AND($F763="内部转账",$Q763=""),"△内部转账建议在「往来单位」写上对方账户",IF($N763&lt;0,"△这一笔之后该账户余额成负数了，核一下",""))))))))))))</f>
        <v>△这一笔之后该账户余额成负数了，核一下</v>
      </c>
    </row>
    <row r="764" ht="33" spans="1:19">
      <c r="A764" s="114">
        <v>45993</v>
      </c>
      <c r="B764" s="115" t="s">
        <v>34</v>
      </c>
      <c r="C764" s="116" t="str">
        <f>IF($B764="","",IFERROR(INDEX(账户银行,MATCH($B764,账户名,0)),""))</f>
        <v>现金</v>
      </c>
      <c r="D764" s="116" t="str">
        <f>IF($B764="","",IFERROR(INDEX(账户币种,MATCH($B764,账户名,0)),""))</f>
        <v>UZS</v>
      </c>
      <c r="E764" s="117" t="s">
        <v>38</v>
      </c>
      <c r="F764" s="116" t="str">
        <f>IF($E764="","",IFERROR(INDEX(类别属性,MATCH($E764,类别表,0)),""))</f>
        <v>支出</v>
      </c>
      <c r="G764" s="118" t="s">
        <v>749</v>
      </c>
      <c r="H764" s="119"/>
      <c r="I764" s="119">
        <v>650000</v>
      </c>
      <c r="J764" s="120"/>
      <c r="K764" s="125">
        <f>IF(OR($A764="",$B764=""),"",IF($J764&lt;&gt;"",$J764,IF($D764=本位币,1,IFERROR(LOOKUP(2,1/((汇率月份&lt;=$A764)*(INDEX(记账汇率区,0,MATCH($D764,汇率币种头,0))&lt;&gt;"")),INDEX(记账汇率区,0,MATCH($D764,汇率币种头,0))),""))))</f>
        <v>1</v>
      </c>
      <c r="L764" s="123">
        <f t="shared" si="22"/>
        <v>-650000</v>
      </c>
      <c r="M764" s="123">
        <f t="shared" si="23"/>
        <v>-650000</v>
      </c>
      <c r="N764" s="123">
        <f>IF($B764="","",ROUND(SUMIF(账户名,$B764,账户期初)+SUMIFS($L$6:L764,$B$6:B764,$B764),2))</f>
        <v>-760855179.33</v>
      </c>
      <c r="O764" s="123">
        <f>IF($B764="","",IFERROR(ROUND(INDEX(账户期初本位,MATCH($B764,账户名,0))+SUMIFS($M$6:M764,$B$6:B764,$B764),2),""))</f>
        <v>-760855179.33</v>
      </c>
      <c r="P764" s="117" t="s">
        <v>26</v>
      </c>
      <c r="Q764" s="115"/>
      <c r="R764" s="115"/>
      <c r="S764" s="124" t="str">
        <f>IF($B764="","",IF(ISNA(MATCH($B764,账户名,0)),"※这个账户不在【参数设置】的账户档案里",IF($A764="","※没填日期，这一笔不会进任何月份的报表",IF(OR($A764&lt;起始月份,$A764&gt;EOMONTH(起始月份,15)),"△不在本账期（"&amp;TEXT(起始月份,"yyyy-mm")&amp;" ~ "&amp;TEXT(EOMONTH(起始月份,15),"yyyy-mm")&amp;"）内，报表里看不到",IF(AND($H764&lt;&gt;"",$I764&lt;&gt;""),"※收入和支出不能同时填",IF(AND(N($H764)=0,N($I764)=0),IF(ISNUMBER(SEARCH("【待补】",$R764&amp;"")),"△源数据不全（源表缺金额），请补充","※收入和支出都没填"),IF($E764="","※没填收支类别，分类报表会漏掉这一笔",IF(ISNA(MATCH($E764,类别表,0)),"※收支类别不在【参数设置】的清单里",IF($K764="","△"&amp;$D764&amp;" 还没填汇率，去【月度汇率】补上就自动算了",IF(ISNUMBER(SEARCH("【待补】",$R764&amp;"")),"△源数据不全（源表缺摘要或用途），请补充",IF(AND($F764="内部转账",$Q764=""),"△内部转账建议在「往来单位」写上对方账户",IF($N764&lt;0,"△这一笔之后该账户余额成负数了，核一下",""))))))))))))</f>
        <v>△这一笔之后该账户余额成负数了，核一下</v>
      </c>
    </row>
    <row r="765" ht="33" spans="1:19">
      <c r="A765" s="114">
        <v>45993</v>
      </c>
      <c r="B765" s="115" t="s">
        <v>34</v>
      </c>
      <c r="C765" s="116" t="str">
        <f>IF($B765="","",IFERROR(INDEX(账户银行,MATCH($B765,账户名,0)),""))</f>
        <v>现金</v>
      </c>
      <c r="D765" s="116" t="str">
        <f>IF($B765="","",IFERROR(INDEX(账户币种,MATCH($B765,账户名,0)),""))</f>
        <v>UZS</v>
      </c>
      <c r="E765" s="117" t="s">
        <v>438</v>
      </c>
      <c r="F765" s="116" t="str">
        <f>IF($E765="","",IFERROR(INDEX(类别属性,MATCH($E765,类别表,0)),""))</f>
        <v>支出</v>
      </c>
      <c r="G765" s="118" t="s">
        <v>750</v>
      </c>
      <c r="H765" s="119"/>
      <c r="I765" s="119">
        <v>3180000</v>
      </c>
      <c r="J765" s="120"/>
      <c r="K765" s="125">
        <f>IF(OR($A765="",$B765=""),"",IF($J765&lt;&gt;"",$J765,IF($D765=本位币,1,IFERROR(LOOKUP(2,1/((汇率月份&lt;=$A765)*(INDEX(记账汇率区,0,MATCH($D765,汇率币种头,0))&lt;&gt;"")),INDEX(记账汇率区,0,MATCH($D765,汇率币种头,0))),""))))</f>
        <v>1</v>
      </c>
      <c r="L765" s="123">
        <f t="shared" si="22"/>
        <v>-3180000</v>
      </c>
      <c r="M765" s="123">
        <f t="shared" si="23"/>
        <v>-3180000</v>
      </c>
      <c r="N765" s="123">
        <f>IF($B765="","",ROUND(SUMIF(账户名,$B765,账户期初)+SUMIFS($L$6:L765,$B$6:B765,$B765),2))</f>
        <v>-764035179.33</v>
      </c>
      <c r="O765" s="123">
        <f>IF($B765="","",IFERROR(ROUND(INDEX(账户期初本位,MATCH($B765,账户名,0))+SUMIFS($M$6:M765,$B$6:B765,$B765),2),""))</f>
        <v>-764035179.33</v>
      </c>
      <c r="P765" s="117" t="s">
        <v>26</v>
      </c>
      <c r="Q765" s="115"/>
      <c r="R765" s="115"/>
      <c r="S765" s="124" t="str">
        <f>IF($B765="","",IF(ISNA(MATCH($B765,账户名,0)),"※这个账户不在【参数设置】的账户档案里",IF($A765="","※没填日期，这一笔不会进任何月份的报表",IF(OR($A765&lt;起始月份,$A765&gt;EOMONTH(起始月份,15)),"△不在本账期（"&amp;TEXT(起始月份,"yyyy-mm")&amp;" ~ "&amp;TEXT(EOMONTH(起始月份,15),"yyyy-mm")&amp;"）内，报表里看不到",IF(AND($H765&lt;&gt;"",$I765&lt;&gt;""),"※收入和支出不能同时填",IF(AND(N($H765)=0,N($I765)=0),IF(ISNUMBER(SEARCH("【待补】",$R765&amp;"")),"△源数据不全（源表缺金额），请补充","※收入和支出都没填"),IF($E765="","※没填收支类别，分类报表会漏掉这一笔",IF(ISNA(MATCH($E765,类别表,0)),"※收支类别不在【参数设置】的清单里",IF($K765="","△"&amp;$D765&amp;" 还没填汇率，去【月度汇率】补上就自动算了",IF(ISNUMBER(SEARCH("【待补】",$R765&amp;"")),"△源数据不全（源表缺摘要或用途），请补充",IF(AND($F765="内部转账",$Q765=""),"△内部转账建议在「往来单位」写上对方账户",IF($N765&lt;0,"△这一笔之后该账户余额成负数了，核一下",""))))))))))))</f>
        <v>△这一笔之后该账户余额成负数了，核一下</v>
      </c>
    </row>
    <row r="766" ht="33" spans="1:19">
      <c r="A766" s="114">
        <v>45993</v>
      </c>
      <c r="B766" s="115" t="s">
        <v>34</v>
      </c>
      <c r="C766" s="116" t="str">
        <f>IF($B766="","",IFERROR(INDEX(账户银行,MATCH($B766,账户名,0)),""))</f>
        <v>现金</v>
      </c>
      <c r="D766" s="116" t="str">
        <f>IF($B766="","",IFERROR(INDEX(账户币种,MATCH($B766,账户名,0)),""))</f>
        <v>UZS</v>
      </c>
      <c r="E766" s="117" t="s">
        <v>54</v>
      </c>
      <c r="F766" s="116" t="str">
        <f>IF($E766="","",IFERROR(INDEX(类别属性,MATCH($E766,类别表,0)),""))</f>
        <v>支出</v>
      </c>
      <c r="G766" s="118" t="s">
        <v>751</v>
      </c>
      <c r="H766" s="119"/>
      <c r="I766" s="119">
        <v>300000</v>
      </c>
      <c r="J766" s="120"/>
      <c r="K766" s="125">
        <f>IF(OR($A766="",$B766=""),"",IF($J766&lt;&gt;"",$J766,IF($D766=本位币,1,IFERROR(LOOKUP(2,1/((汇率月份&lt;=$A766)*(INDEX(记账汇率区,0,MATCH($D766,汇率币种头,0))&lt;&gt;"")),INDEX(记账汇率区,0,MATCH($D766,汇率币种头,0))),""))))</f>
        <v>1</v>
      </c>
      <c r="L766" s="123">
        <f t="shared" si="22"/>
        <v>-300000</v>
      </c>
      <c r="M766" s="123">
        <f t="shared" si="23"/>
        <v>-300000</v>
      </c>
      <c r="N766" s="123">
        <f>IF($B766="","",ROUND(SUMIF(账户名,$B766,账户期初)+SUMIFS($L$6:L766,$B$6:B766,$B766),2))</f>
        <v>-764335179.33</v>
      </c>
      <c r="O766" s="123">
        <f>IF($B766="","",IFERROR(ROUND(INDEX(账户期初本位,MATCH($B766,账户名,0))+SUMIFS($M$6:M766,$B$6:B766,$B766),2),""))</f>
        <v>-764335179.33</v>
      </c>
      <c r="P766" s="117" t="s">
        <v>48</v>
      </c>
      <c r="Q766" s="115"/>
      <c r="R766" s="115"/>
      <c r="S766" s="124" t="str">
        <f>IF($B766="","",IF(ISNA(MATCH($B766,账户名,0)),"※这个账户不在【参数设置】的账户档案里",IF($A766="","※没填日期，这一笔不会进任何月份的报表",IF(OR($A766&lt;起始月份,$A766&gt;EOMONTH(起始月份,15)),"△不在本账期（"&amp;TEXT(起始月份,"yyyy-mm")&amp;" ~ "&amp;TEXT(EOMONTH(起始月份,15),"yyyy-mm")&amp;"）内，报表里看不到",IF(AND($H766&lt;&gt;"",$I766&lt;&gt;""),"※收入和支出不能同时填",IF(AND(N($H766)=0,N($I766)=0),IF(ISNUMBER(SEARCH("【待补】",$R766&amp;"")),"△源数据不全（源表缺金额），请补充","※收入和支出都没填"),IF($E766="","※没填收支类别，分类报表会漏掉这一笔",IF(ISNA(MATCH($E766,类别表,0)),"※收支类别不在【参数设置】的清单里",IF($K766="","△"&amp;$D766&amp;" 还没填汇率，去【月度汇率】补上就自动算了",IF(ISNUMBER(SEARCH("【待补】",$R766&amp;"")),"△源数据不全（源表缺摘要或用途），请补充",IF(AND($F766="内部转账",$Q766=""),"△内部转账建议在「往来单位」写上对方账户",IF($N766&lt;0,"△这一笔之后该账户余额成负数了，核一下",""))))))))))))</f>
        <v>△这一笔之后该账户余额成负数了，核一下</v>
      </c>
    </row>
    <row r="767" ht="16.5" spans="1:19">
      <c r="A767" s="114">
        <v>45994</v>
      </c>
      <c r="B767" s="115" t="s">
        <v>34</v>
      </c>
      <c r="C767" s="116" t="str">
        <f>IF($B767="","",IFERROR(INDEX(账户银行,MATCH($B767,账户名,0)),""))</f>
        <v>现金</v>
      </c>
      <c r="D767" s="116" t="str">
        <f>IF($B767="","",IFERROR(INDEX(账户币种,MATCH($B767,账户名,0)),""))</f>
        <v>UZS</v>
      </c>
      <c r="E767" s="117" t="s">
        <v>188</v>
      </c>
      <c r="F767" s="116" t="str">
        <f>IF($E767="","",IFERROR(INDEX(类别属性,MATCH($E767,类别表,0)),""))</f>
        <v>支出</v>
      </c>
      <c r="G767" s="118"/>
      <c r="H767" s="119"/>
      <c r="I767" s="119">
        <v>200000</v>
      </c>
      <c r="J767" s="120"/>
      <c r="K767" s="125">
        <f>IF(OR($A767="",$B767=""),"",IF($J767&lt;&gt;"",$J767,IF($D767=本位币,1,IFERROR(LOOKUP(2,1/((汇率月份&lt;=$A767)*(INDEX(记账汇率区,0,MATCH($D767,汇率币种头,0))&lt;&gt;"")),INDEX(记账汇率区,0,MATCH($D767,汇率币种头,0))),""))))</f>
        <v>1</v>
      </c>
      <c r="L767" s="123">
        <f t="shared" si="22"/>
        <v>-200000</v>
      </c>
      <c r="M767" s="123">
        <f t="shared" si="23"/>
        <v>-200000</v>
      </c>
      <c r="N767" s="123">
        <f>IF($B767="","",ROUND(SUMIF(账户名,$B767,账户期初)+SUMIFS($L$6:L767,$B$6:B767,$B767),2))</f>
        <v>-764535179.33</v>
      </c>
      <c r="O767" s="123">
        <f>IF($B767="","",IFERROR(ROUND(INDEX(账户期初本位,MATCH($B767,账户名,0))+SUMIFS($M$6:M767,$B$6:B767,$B767),2),""))</f>
        <v>-764535179.33</v>
      </c>
      <c r="P767" s="117" t="s">
        <v>26</v>
      </c>
      <c r="Q767" s="115"/>
      <c r="R767" s="115" t="s">
        <v>189</v>
      </c>
      <c r="S767" s="124" t="str">
        <f>IF($B767="","",IF(ISNA(MATCH($B767,账户名,0)),"※这个账户不在【参数设置】的账户档案里",IF($A767="","※没填日期，这一笔不会进任何月份的报表",IF(OR($A767&lt;起始月份,$A767&gt;EOMONTH(起始月份,15)),"△不在本账期（"&amp;TEXT(起始月份,"yyyy-mm")&amp;" ~ "&amp;TEXT(EOMONTH(起始月份,15),"yyyy-mm")&amp;"）内，报表里看不到",IF(AND($H767&lt;&gt;"",$I767&lt;&gt;""),"※收入和支出不能同时填",IF(AND(N($H767)=0,N($I767)=0),IF(ISNUMBER(SEARCH("【待补】",$R767&amp;"")),"△源数据不全（源表缺金额），请补充","※收入和支出都没填"),IF($E767="","※没填收支类别，分类报表会漏掉这一笔",IF(ISNA(MATCH($E767,类别表,0)),"※收支类别不在【参数设置】的清单里",IF($K767="","△"&amp;$D767&amp;" 还没填汇率，去【月度汇率】补上就自动算了",IF(ISNUMBER(SEARCH("【待补】",$R767&amp;"")),"△源数据不全（源表缺摘要或用途），请补充",IF(AND($F767="内部转账",$Q767=""),"△内部转账建议在「往来单位」写上对方账户",IF($N767&lt;0,"△这一笔之后该账户余额成负数了，核一下",""))))))))))))</f>
        <v>△源数据不全（源表缺摘要或用途），请补充</v>
      </c>
    </row>
    <row r="768" ht="49.5" spans="1:19">
      <c r="A768" s="114">
        <v>45994</v>
      </c>
      <c r="B768" s="115" t="s">
        <v>34</v>
      </c>
      <c r="C768" s="116" t="str">
        <f>IF($B768="","",IFERROR(INDEX(账户银行,MATCH($B768,账户名,0)),""))</f>
        <v>现金</v>
      </c>
      <c r="D768" s="116" t="str">
        <f>IF($B768="","",IFERROR(INDEX(账户币种,MATCH($B768,账户名,0)),""))</f>
        <v>UZS</v>
      </c>
      <c r="E768" s="117" t="s">
        <v>38</v>
      </c>
      <c r="F768" s="116" t="str">
        <f>IF($E768="","",IFERROR(INDEX(类别属性,MATCH($E768,类别表,0)),""))</f>
        <v>支出</v>
      </c>
      <c r="G768" s="118" t="s">
        <v>752</v>
      </c>
      <c r="H768" s="119"/>
      <c r="I768" s="119">
        <v>849000</v>
      </c>
      <c r="J768" s="120"/>
      <c r="K768" s="125">
        <f>IF(OR($A768="",$B768=""),"",IF($J768&lt;&gt;"",$J768,IF($D768=本位币,1,IFERROR(LOOKUP(2,1/((汇率月份&lt;=$A768)*(INDEX(记账汇率区,0,MATCH($D768,汇率币种头,0))&lt;&gt;"")),INDEX(记账汇率区,0,MATCH($D768,汇率币种头,0))),""))))</f>
        <v>1</v>
      </c>
      <c r="L768" s="123">
        <f t="shared" si="22"/>
        <v>-849000</v>
      </c>
      <c r="M768" s="123">
        <f t="shared" si="23"/>
        <v>-849000</v>
      </c>
      <c r="N768" s="123">
        <f>IF($B768="","",ROUND(SUMIF(账户名,$B768,账户期初)+SUMIFS($L$6:L768,$B$6:B768,$B768),2))</f>
        <v>-765384179.33</v>
      </c>
      <c r="O768" s="123">
        <f>IF($B768="","",IFERROR(ROUND(INDEX(账户期初本位,MATCH($B768,账户名,0))+SUMIFS($M$6:M768,$B$6:B768,$B768),2),""))</f>
        <v>-765384179.33</v>
      </c>
      <c r="P768" s="117" t="s">
        <v>26</v>
      </c>
      <c r="Q768" s="115" t="s">
        <v>753</v>
      </c>
      <c r="R768" s="115"/>
      <c r="S768" s="124" t="str">
        <f>IF($B768="","",IF(ISNA(MATCH($B768,账户名,0)),"※这个账户不在【参数设置】的账户档案里",IF($A768="","※没填日期，这一笔不会进任何月份的报表",IF(OR($A768&lt;起始月份,$A768&gt;EOMONTH(起始月份,15)),"△不在本账期（"&amp;TEXT(起始月份,"yyyy-mm")&amp;" ~ "&amp;TEXT(EOMONTH(起始月份,15),"yyyy-mm")&amp;"）内，报表里看不到",IF(AND($H768&lt;&gt;"",$I768&lt;&gt;""),"※收入和支出不能同时填",IF(AND(N($H768)=0,N($I768)=0),IF(ISNUMBER(SEARCH("【待补】",$R768&amp;"")),"△源数据不全（源表缺金额），请补充","※收入和支出都没填"),IF($E768="","※没填收支类别，分类报表会漏掉这一笔",IF(ISNA(MATCH($E768,类别表,0)),"※收支类别不在【参数设置】的清单里",IF($K768="","△"&amp;$D768&amp;" 还没填汇率，去【月度汇率】补上就自动算了",IF(ISNUMBER(SEARCH("【待补】",$R768&amp;"")),"△源数据不全（源表缺摘要或用途），请补充",IF(AND($F768="内部转账",$Q768=""),"△内部转账建议在「往来单位」写上对方账户",IF($N768&lt;0,"△这一笔之后该账户余额成负数了，核一下",""))))))))))))</f>
        <v>△这一笔之后该账户余额成负数了，核一下</v>
      </c>
    </row>
    <row r="769" ht="49.5" spans="1:19">
      <c r="A769" s="114">
        <v>45995</v>
      </c>
      <c r="B769" s="115" t="s">
        <v>72</v>
      </c>
      <c r="C769" s="116" t="str">
        <f>IF($B769="","",IFERROR(INDEX(账户银行,MATCH($B769,账户名,0)),""))</f>
        <v>NBU银行</v>
      </c>
      <c r="D769" s="116" t="str">
        <f>IF($B769="","",IFERROR(INDEX(账户币种,MATCH($B769,账户名,0)),""))</f>
        <v>UZS</v>
      </c>
      <c r="E769" s="117" t="s">
        <v>46</v>
      </c>
      <c r="F769" s="116" t="str">
        <f>IF($E769="","",IFERROR(INDEX(类别属性,MATCH($E769,类别表,0)),""))</f>
        <v>支出</v>
      </c>
      <c r="G769" s="118" t="s">
        <v>754</v>
      </c>
      <c r="H769" s="119"/>
      <c r="I769" s="119">
        <v>9600000</v>
      </c>
      <c r="J769" s="120"/>
      <c r="K769" s="125">
        <f>IF(OR($A769="",$B769=""),"",IF($J769&lt;&gt;"",$J769,IF($D769=本位币,1,IFERROR(LOOKUP(2,1/((汇率月份&lt;=$A769)*(INDEX(记账汇率区,0,MATCH($D769,汇率币种头,0))&lt;&gt;"")),INDEX(记账汇率区,0,MATCH($D769,汇率币种头,0))),""))))</f>
        <v>1</v>
      </c>
      <c r="L769" s="123">
        <f t="shared" si="22"/>
        <v>-9600000</v>
      </c>
      <c r="M769" s="123">
        <f t="shared" si="23"/>
        <v>-9600000</v>
      </c>
      <c r="N769" s="123">
        <f>IF($B769="","",ROUND(SUMIF(账户名,$B769,账户期初)+SUMIFS($L$6:L769,$B$6:B769,$B769),2))</f>
        <v>7538368.58</v>
      </c>
      <c r="O769" s="123">
        <f>IF($B769="","",IFERROR(ROUND(INDEX(账户期初本位,MATCH($B769,账户名,0))+SUMIFS($M$6:M769,$B$6:B769,$B769),2),""))</f>
        <v>7538368.58</v>
      </c>
      <c r="P769" s="117" t="s">
        <v>48</v>
      </c>
      <c r="Q769" s="115"/>
      <c r="R769" s="115"/>
      <c r="S769" s="124" t="str">
        <f>IF($B769="","",IF(ISNA(MATCH($B769,账户名,0)),"※这个账户不在【参数设置】的账户档案里",IF($A769="","※没填日期，这一笔不会进任何月份的报表",IF(OR($A769&lt;起始月份,$A769&gt;EOMONTH(起始月份,15)),"△不在本账期（"&amp;TEXT(起始月份,"yyyy-mm")&amp;" ~ "&amp;TEXT(EOMONTH(起始月份,15),"yyyy-mm")&amp;"）内，报表里看不到",IF(AND($H769&lt;&gt;"",$I769&lt;&gt;""),"※收入和支出不能同时填",IF(AND(N($H769)=0,N($I769)=0),IF(ISNUMBER(SEARCH("【待补】",$R769&amp;"")),"△源数据不全（源表缺金额），请补充","※收入和支出都没填"),IF($E769="","※没填收支类别，分类报表会漏掉这一笔",IF(ISNA(MATCH($E769,类别表,0)),"※收支类别不在【参数设置】的清单里",IF($K769="","△"&amp;$D769&amp;" 还没填汇率，去【月度汇率】补上就自动算了",IF(ISNUMBER(SEARCH("【待补】",$R769&amp;"")),"△源数据不全（源表缺摘要或用途），请补充",IF(AND($F769="内部转账",$Q769=""),"△内部转账建议在「往来单位」写上对方账户",IF($N769&lt;0,"△这一笔之后该账户余额成负数了，核一下",""))))))))))))</f>
        <v/>
      </c>
    </row>
    <row r="770" ht="66" spans="1:19">
      <c r="A770" s="114">
        <v>45995</v>
      </c>
      <c r="B770" s="115" t="s">
        <v>72</v>
      </c>
      <c r="C770" s="116" t="str">
        <f>IF($B770="","",IFERROR(INDEX(账户银行,MATCH($B770,账户名,0)),""))</f>
        <v>NBU银行</v>
      </c>
      <c r="D770" s="116" t="str">
        <f>IF($B770="","",IFERROR(INDEX(账户币种,MATCH($B770,账户名,0)),""))</f>
        <v>UZS</v>
      </c>
      <c r="E770" s="117" t="s">
        <v>60</v>
      </c>
      <c r="F770" s="116" t="str">
        <f>IF($E770="","",IFERROR(INDEX(类别属性,MATCH($E770,类别表,0)),""))</f>
        <v>支出</v>
      </c>
      <c r="G770" s="118" t="s">
        <v>755</v>
      </c>
      <c r="H770" s="119"/>
      <c r="I770" s="119">
        <v>48000</v>
      </c>
      <c r="J770" s="120"/>
      <c r="K770" s="125">
        <f>IF(OR($A770="",$B770=""),"",IF($J770&lt;&gt;"",$J770,IF($D770=本位币,1,IFERROR(LOOKUP(2,1/((汇率月份&lt;=$A770)*(INDEX(记账汇率区,0,MATCH($D770,汇率币种头,0))&lt;&gt;"")),INDEX(记账汇率区,0,MATCH($D770,汇率币种头,0))),""))))</f>
        <v>1</v>
      </c>
      <c r="L770" s="123">
        <f t="shared" si="22"/>
        <v>-48000</v>
      </c>
      <c r="M770" s="123">
        <f t="shared" si="23"/>
        <v>-48000</v>
      </c>
      <c r="N770" s="123">
        <f>IF($B770="","",ROUND(SUMIF(账户名,$B770,账户期初)+SUMIFS($L$6:L770,$B$6:B770,$B770),2))</f>
        <v>7490368.58</v>
      </c>
      <c r="O770" s="123">
        <f>IF($B770="","",IFERROR(ROUND(INDEX(账户期初本位,MATCH($B770,账户名,0))+SUMIFS($M$6:M770,$B$6:B770,$B770),2),""))</f>
        <v>7490368.58</v>
      </c>
      <c r="P770" s="117" t="s">
        <v>43</v>
      </c>
      <c r="Q770" s="115"/>
      <c r="R770" s="115"/>
      <c r="S770" s="124" t="str">
        <f>IF($B770="","",IF(ISNA(MATCH($B770,账户名,0)),"※这个账户不在【参数设置】的账户档案里",IF($A770="","※没填日期，这一笔不会进任何月份的报表",IF(OR($A770&lt;起始月份,$A770&gt;EOMONTH(起始月份,15)),"△不在本账期（"&amp;TEXT(起始月份,"yyyy-mm")&amp;" ~ "&amp;TEXT(EOMONTH(起始月份,15),"yyyy-mm")&amp;"）内，报表里看不到",IF(AND($H770&lt;&gt;"",$I770&lt;&gt;""),"※收入和支出不能同时填",IF(AND(N($H770)=0,N($I770)=0),IF(ISNUMBER(SEARCH("【待补】",$R770&amp;"")),"△源数据不全（源表缺金额），请补充","※收入和支出都没填"),IF($E770="","※没填收支类别，分类报表会漏掉这一笔",IF(ISNA(MATCH($E770,类别表,0)),"※收支类别不在【参数设置】的清单里",IF($K770="","△"&amp;$D770&amp;" 还没填汇率，去【月度汇率】补上就自动算了",IF(ISNUMBER(SEARCH("【待补】",$R770&amp;"")),"△源数据不全（源表缺摘要或用途），请补充",IF(AND($F770="内部转账",$Q770=""),"△内部转账建议在「往来单位」写上对方账户",IF($N770&lt;0,"△这一笔之后该账户余额成负数了，核一下",""))))))))))))</f>
        <v/>
      </c>
    </row>
    <row r="771" ht="66" spans="1:19">
      <c r="A771" s="114">
        <v>45995</v>
      </c>
      <c r="B771" s="115" t="s">
        <v>72</v>
      </c>
      <c r="C771" s="116" t="str">
        <f>IF($B771="","",IFERROR(INDEX(账户银行,MATCH($B771,账户名,0)),""))</f>
        <v>NBU银行</v>
      </c>
      <c r="D771" s="116" t="str">
        <f>IF($B771="","",IFERROR(INDEX(账户币种,MATCH($B771,账户名,0)),""))</f>
        <v>UZS</v>
      </c>
      <c r="E771" s="117" t="s">
        <v>60</v>
      </c>
      <c r="F771" s="116" t="str">
        <f>IF($E771="","",IFERROR(INDEX(类别属性,MATCH($E771,类别表,0)),""))</f>
        <v>支出</v>
      </c>
      <c r="G771" s="118" t="s">
        <v>756</v>
      </c>
      <c r="H771" s="119"/>
      <c r="I771" s="119">
        <v>300</v>
      </c>
      <c r="J771" s="120"/>
      <c r="K771" s="125">
        <f>IF(OR($A771="",$B771=""),"",IF($J771&lt;&gt;"",$J771,IF($D771=本位币,1,IFERROR(LOOKUP(2,1/((汇率月份&lt;=$A771)*(INDEX(记账汇率区,0,MATCH($D771,汇率币种头,0))&lt;&gt;"")),INDEX(记账汇率区,0,MATCH($D771,汇率币种头,0))),""))))</f>
        <v>1</v>
      </c>
      <c r="L771" s="123">
        <f t="shared" si="22"/>
        <v>-300</v>
      </c>
      <c r="M771" s="123">
        <f t="shared" si="23"/>
        <v>-300</v>
      </c>
      <c r="N771" s="123">
        <f>IF($B771="","",ROUND(SUMIF(账户名,$B771,账户期初)+SUMIFS($L$6:L771,$B$6:B771,$B771),2))</f>
        <v>7490068.58</v>
      </c>
      <c r="O771" s="123">
        <f>IF($B771="","",IFERROR(ROUND(INDEX(账户期初本位,MATCH($B771,账户名,0))+SUMIFS($M$6:M771,$B$6:B771,$B771),2),""))</f>
        <v>7490068.58</v>
      </c>
      <c r="P771" s="117" t="s">
        <v>43</v>
      </c>
      <c r="Q771" s="115"/>
      <c r="R771" s="115"/>
      <c r="S771" s="124" t="str">
        <f>IF($B771="","",IF(ISNA(MATCH($B771,账户名,0)),"※这个账户不在【参数设置】的账户档案里",IF($A771="","※没填日期，这一笔不会进任何月份的报表",IF(OR($A771&lt;起始月份,$A771&gt;EOMONTH(起始月份,15)),"△不在本账期（"&amp;TEXT(起始月份,"yyyy-mm")&amp;" ~ "&amp;TEXT(EOMONTH(起始月份,15),"yyyy-mm")&amp;"）内，报表里看不到",IF(AND($H771&lt;&gt;"",$I771&lt;&gt;""),"※收入和支出不能同时填",IF(AND(N($H771)=0,N($I771)=0),IF(ISNUMBER(SEARCH("【待补】",$R771&amp;"")),"△源数据不全（源表缺金额），请补充","※收入和支出都没填"),IF($E771="","※没填收支类别，分类报表会漏掉这一笔",IF(ISNA(MATCH($E771,类别表,0)),"※收支类别不在【参数设置】的清单里",IF($K771="","△"&amp;$D771&amp;" 还没填汇率，去【月度汇率】补上就自动算了",IF(ISNUMBER(SEARCH("【待补】",$R771&amp;"")),"△源数据不全（源表缺摘要或用途），请补充",IF(AND($F771="内部转账",$Q771=""),"△内部转账建议在「往来单位」写上对方账户",IF($N771&lt;0,"△这一笔之后该账户余额成负数了，核一下",""))))))))))))</f>
        <v/>
      </c>
    </row>
    <row r="772" ht="33" spans="1:19">
      <c r="A772" s="114">
        <v>45995</v>
      </c>
      <c r="B772" s="115" t="s">
        <v>20</v>
      </c>
      <c r="C772" s="116" t="str">
        <f>IF($B772="","",IFERROR(INDEX(账户银行,MATCH($B772,账户名,0)),""))</f>
        <v>现金</v>
      </c>
      <c r="D772" s="116" t="str">
        <f>IF($B772="","",IFERROR(INDEX(账户币种,MATCH($B772,账户名,0)),""))</f>
        <v>CNY</v>
      </c>
      <c r="E772" s="117" t="s">
        <v>41</v>
      </c>
      <c r="F772" s="116" t="str">
        <f>IF($E772="","",IFERROR(INDEX(类别属性,MATCH($E772,类别表,0)),""))</f>
        <v>内部转账</v>
      </c>
      <c r="G772" s="118" t="s">
        <v>757</v>
      </c>
      <c r="H772" s="119"/>
      <c r="I772" s="119">
        <v>141600</v>
      </c>
      <c r="J772" s="120"/>
      <c r="K772" s="121">
        <f>IF(OR($A772="",$B772=""),"",IF($J772&lt;&gt;"",$J772,IF($D772=本位币,1,IFERROR(LOOKUP(2,1/((汇率月份&lt;=$A772)*(INDEX(记账汇率区,0,MATCH($D772,汇率币种头,0))&lt;&gt;"")),INDEX(记账汇率区,0,MATCH($D772,汇率币种头,0))),""))))</f>
        <v>1707.86</v>
      </c>
      <c r="L772" s="122">
        <f t="shared" si="22"/>
        <v>-141600</v>
      </c>
      <c r="M772" s="123">
        <f t="shared" si="23"/>
        <v>-241832976</v>
      </c>
      <c r="N772" s="122">
        <f>IF($B772="","",ROUND(SUMIF(账户名,$B772,账户期初)+SUMIFS($L$6:L772,$B$6:B772,$B772),2))</f>
        <v>45870</v>
      </c>
      <c r="O772" s="123">
        <f>IF($B772="","",IFERROR(ROUND(INDEX(账户期初本位,MATCH($B772,账户名,0))+SUMIFS($M$6:M772,$B$6:B772,$B772),2),""))</f>
        <v>20102558.36</v>
      </c>
      <c r="P772" s="117" t="s">
        <v>43</v>
      </c>
      <c r="Q772" s="115"/>
      <c r="R772" s="115"/>
      <c r="S772" s="124" t="str">
        <f>IF($B772="","",IF(ISNA(MATCH($B772,账户名,0)),"※这个账户不在【参数设置】的账户档案里",IF($A772="","※没填日期，这一笔不会进任何月份的报表",IF(OR($A772&lt;起始月份,$A772&gt;EOMONTH(起始月份,15)),"△不在本账期（"&amp;TEXT(起始月份,"yyyy-mm")&amp;" ~ "&amp;TEXT(EOMONTH(起始月份,15),"yyyy-mm")&amp;"）内，报表里看不到",IF(AND($H772&lt;&gt;"",$I772&lt;&gt;""),"※收入和支出不能同时填",IF(AND(N($H772)=0,N($I772)=0),IF(ISNUMBER(SEARCH("【待补】",$R772&amp;"")),"△源数据不全（源表缺金额），请补充","※收入和支出都没填"),IF($E772="","※没填收支类别，分类报表会漏掉这一笔",IF(ISNA(MATCH($E772,类别表,0)),"※收支类别不在【参数设置】的清单里",IF($K772="","△"&amp;$D772&amp;" 还没填汇率，去【月度汇率】补上就自动算了",IF(ISNUMBER(SEARCH("【待补】",$R772&amp;"")),"△源数据不全（源表缺摘要或用途），请补充",IF(AND($F772="内部转账",$Q772=""),"△内部转账建议在「往来单位」写上对方账户",IF($N772&lt;0,"△这一笔之后该账户余额成负数了，核一下",""))))))))))))</f>
        <v>△内部转账建议在「往来单位」写上对方账户</v>
      </c>
    </row>
    <row r="773" ht="33" spans="1:19">
      <c r="A773" s="114">
        <v>45995</v>
      </c>
      <c r="B773" s="115" t="s">
        <v>30</v>
      </c>
      <c r="C773" s="116" t="str">
        <f>IF($B773="","",IFERROR(INDEX(账户银行,MATCH($B773,账户名,0)),""))</f>
        <v>现金</v>
      </c>
      <c r="D773" s="116" t="str">
        <f>IF($B773="","",IFERROR(INDEX(账户币种,MATCH($B773,账户名,0)),""))</f>
        <v>USD</v>
      </c>
      <c r="E773" s="117" t="s">
        <v>41</v>
      </c>
      <c r="F773" s="116" t="str">
        <f>IF($E773="","",IFERROR(INDEX(类别属性,MATCH($E773,类别表,0)),""))</f>
        <v>内部转账</v>
      </c>
      <c r="G773" s="118" t="s">
        <v>757</v>
      </c>
      <c r="H773" s="119">
        <v>20000</v>
      </c>
      <c r="I773" s="119"/>
      <c r="J773" s="120"/>
      <c r="K773" s="125">
        <f>IF(OR($A773="",$B773=""),"",IF($J773&lt;&gt;"",$J773,IF($D773=本位币,1,IFERROR(LOOKUP(2,1/((汇率月份&lt;=$A773)*(INDEX(记账汇率区,0,MATCH($D773,汇率币种头,0))&lt;&gt;"")),INDEX(记账汇率区,0,MATCH($D773,汇率币种头,0))),""))))</f>
        <v>12050</v>
      </c>
      <c r="L773" s="123">
        <f t="shared" si="22"/>
        <v>20000</v>
      </c>
      <c r="M773" s="123">
        <f t="shared" si="23"/>
        <v>241000000</v>
      </c>
      <c r="N773" s="123">
        <f>IF($B773="","",ROUND(SUMIF(账户名,$B773,账户期初)+SUMIFS($L$6:L773,$B$6:B773,$B773),2))</f>
        <v>108580</v>
      </c>
      <c r="O773" s="123">
        <f>IF($B773="","",IFERROR(ROUND(INDEX(账户期初本位,MATCH($B773,账户名,0))+SUMIFS($M$6:M773,$B$6:B773,$B773),2),""))</f>
        <v>1314892375</v>
      </c>
      <c r="P773" s="117" t="s">
        <v>43</v>
      </c>
      <c r="Q773" s="115"/>
      <c r="R773" s="115"/>
      <c r="S773" s="124" t="str">
        <f>IF($B773="","",IF(ISNA(MATCH($B773,账户名,0)),"※这个账户不在【参数设置】的账户档案里",IF($A773="","※没填日期，这一笔不会进任何月份的报表",IF(OR($A773&lt;起始月份,$A773&gt;EOMONTH(起始月份,15)),"△不在本账期（"&amp;TEXT(起始月份,"yyyy-mm")&amp;" ~ "&amp;TEXT(EOMONTH(起始月份,15),"yyyy-mm")&amp;"）内，报表里看不到",IF(AND($H773&lt;&gt;"",$I773&lt;&gt;""),"※收入和支出不能同时填",IF(AND(N($H773)=0,N($I773)=0),IF(ISNUMBER(SEARCH("【待补】",$R773&amp;"")),"△源数据不全（源表缺金额），请补充","※收入和支出都没填"),IF($E773="","※没填收支类别，分类报表会漏掉这一笔",IF(ISNA(MATCH($E773,类别表,0)),"※收支类别不在【参数设置】的清单里",IF($K773="","△"&amp;$D773&amp;" 还没填汇率，去【月度汇率】补上就自动算了",IF(ISNUMBER(SEARCH("【待补】",$R773&amp;"")),"△源数据不全（源表缺摘要或用途），请补充",IF(AND($F773="内部转账",$Q773=""),"△内部转账建议在「往来单位」写上对方账户",IF($N773&lt;0,"△这一笔之后该账户余额成负数了，核一下",""))))))))))))</f>
        <v>△内部转账建议在「往来单位」写上对方账户</v>
      </c>
    </row>
    <row r="774" ht="16.5" spans="1:19">
      <c r="A774" s="114">
        <v>45996</v>
      </c>
      <c r="B774" s="115" t="s">
        <v>72</v>
      </c>
      <c r="C774" s="116" t="str">
        <f>IF($B774="","",IFERROR(INDEX(账户银行,MATCH($B774,账户名,0)),""))</f>
        <v>NBU银行</v>
      </c>
      <c r="D774" s="116" t="str">
        <f>IF($B774="","",IFERROR(INDEX(账户币种,MATCH($B774,账户名,0)),""))</f>
        <v>UZS</v>
      </c>
      <c r="E774" s="117" t="s">
        <v>62</v>
      </c>
      <c r="F774" s="116" t="str">
        <f>IF($E774="","",IFERROR(INDEX(类别属性,MATCH($E774,类别表,0)),""))</f>
        <v>支出</v>
      </c>
      <c r="G774" s="118" t="s">
        <v>758</v>
      </c>
      <c r="H774" s="119"/>
      <c r="I774" s="119">
        <v>8000000</v>
      </c>
      <c r="J774" s="120"/>
      <c r="K774" s="125">
        <f>IF(OR($A774="",$B774=""),"",IF($J774&lt;&gt;"",$J774,IF($D774=本位币,1,IFERROR(LOOKUP(2,1/((汇率月份&lt;=$A774)*(INDEX(记账汇率区,0,MATCH($D774,汇率币种头,0))&lt;&gt;"")),INDEX(记账汇率区,0,MATCH($D774,汇率币种头,0))),""))))</f>
        <v>1</v>
      </c>
      <c r="L774" s="123">
        <f t="shared" ref="L774:L837" si="24">IF(AND($H774="",$I774=""),"",ROUND(N($H774)-N($I774),2))</f>
        <v>-8000000</v>
      </c>
      <c r="M774" s="123">
        <f t="shared" ref="M774:M837" si="25">IF(OR($L774="",$K774=""),"",ROUND($L774*$K774,2))</f>
        <v>-8000000</v>
      </c>
      <c r="N774" s="123">
        <f>IF($B774="","",ROUND(SUMIF(账户名,$B774,账户期初)+SUMIFS($L$6:L774,$B$6:B774,$B774),2))</f>
        <v>-509931.42</v>
      </c>
      <c r="O774" s="123">
        <f>IF($B774="","",IFERROR(ROUND(INDEX(账户期初本位,MATCH($B774,账户名,0))+SUMIFS($M$6:M774,$B$6:B774,$B774),2),""))</f>
        <v>-509931.42</v>
      </c>
      <c r="P774" s="117" t="s">
        <v>26</v>
      </c>
      <c r="Q774" s="115"/>
      <c r="R774" s="115"/>
      <c r="S774" s="124" t="str">
        <f>IF($B774="","",IF(ISNA(MATCH($B774,账户名,0)),"※这个账户不在【参数设置】的账户档案里",IF($A774="","※没填日期，这一笔不会进任何月份的报表",IF(OR($A774&lt;起始月份,$A774&gt;EOMONTH(起始月份,15)),"△不在本账期（"&amp;TEXT(起始月份,"yyyy-mm")&amp;" ~ "&amp;TEXT(EOMONTH(起始月份,15),"yyyy-mm")&amp;"）内，报表里看不到",IF(AND($H774&lt;&gt;"",$I774&lt;&gt;""),"※收入和支出不能同时填",IF(AND(N($H774)=0,N($I774)=0),IF(ISNUMBER(SEARCH("【待补】",$R774&amp;"")),"△源数据不全（源表缺金额），请补充","※收入和支出都没填"),IF($E774="","※没填收支类别，分类报表会漏掉这一笔",IF(ISNA(MATCH($E774,类别表,0)),"※收支类别不在【参数设置】的清单里",IF($K774="","△"&amp;$D774&amp;" 还没填汇率，去【月度汇率】补上就自动算了",IF(ISNUMBER(SEARCH("【待补】",$R774&amp;"")),"△源数据不全（源表缺摘要或用途），请补充",IF(AND($F774="内部转账",$Q774=""),"△内部转账建议在「往来单位」写上对方账户",IF($N774&lt;0,"△这一笔之后该账户余额成负数了，核一下",""))))))))))))</f>
        <v>△这一笔之后该账户余额成负数了，核一下</v>
      </c>
    </row>
    <row r="775" ht="33" spans="1:19">
      <c r="A775" s="114">
        <v>45996</v>
      </c>
      <c r="B775" s="115" t="s">
        <v>72</v>
      </c>
      <c r="C775" s="116" t="str">
        <f>IF($B775="","",IFERROR(INDEX(账户银行,MATCH($B775,账户名,0)),""))</f>
        <v>NBU银行</v>
      </c>
      <c r="D775" s="116" t="str">
        <f>IF($B775="","",IFERROR(INDEX(账户币种,MATCH($B775,账户名,0)),""))</f>
        <v>UZS</v>
      </c>
      <c r="E775" s="117" t="s">
        <v>74</v>
      </c>
      <c r="F775" s="116" t="str">
        <f>IF($E775="","",IFERROR(INDEX(类别属性,MATCH($E775,类别表,0)),""))</f>
        <v>收入</v>
      </c>
      <c r="G775" s="118" t="s">
        <v>577</v>
      </c>
      <c r="H775" s="119">
        <v>95360000</v>
      </c>
      <c r="I775" s="119"/>
      <c r="J775" s="120"/>
      <c r="K775" s="125">
        <f>IF(OR($A775="",$B775=""),"",IF($J775&lt;&gt;"",$J775,IF($D775=本位币,1,IFERROR(LOOKUP(2,1/((汇率月份&lt;=$A775)*(INDEX(记账汇率区,0,MATCH($D775,汇率币种头,0))&lt;&gt;"")),INDEX(记账汇率区,0,MATCH($D775,汇率币种头,0))),""))))</f>
        <v>1</v>
      </c>
      <c r="L775" s="123">
        <f t="shared" si="24"/>
        <v>95360000</v>
      </c>
      <c r="M775" s="123">
        <f t="shared" si="25"/>
        <v>95360000</v>
      </c>
      <c r="N775" s="123">
        <f>IF($B775="","",ROUND(SUMIF(账户名,$B775,账户期初)+SUMIFS($L$6:L775,$B$6:B775,$B775),2))</f>
        <v>94850068.58</v>
      </c>
      <c r="O775" s="123">
        <f>IF($B775="","",IFERROR(ROUND(INDEX(账户期初本位,MATCH($B775,账户名,0))+SUMIFS($M$6:M775,$B$6:B775,$B775),2),""))</f>
        <v>94850068.58</v>
      </c>
      <c r="P775" s="117" t="s">
        <v>76</v>
      </c>
      <c r="Q775" s="115" t="s">
        <v>68</v>
      </c>
      <c r="R775" s="115"/>
      <c r="S775" s="124" t="str">
        <f>IF($B775="","",IF(ISNA(MATCH($B775,账户名,0)),"※这个账户不在【参数设置】的账户档案里",IF($A775="","※没填日期，这一笔不会进任何月份的报表",IF(OR($A775&lt;起始月份,$A775&gt;EOMONTH(起始月份,15)),"△不在本账期（"&amp;TEXT(起始月份,"yyyy-mm")&amp;" ~ "&amp;TEXT(EOMONTH(起始月份,15),"yyyy-mm")&amp;"）内，报表里看不到",IF(AND($H775&lt;&gt;"",$I775&lt;&gt;""),"※收入和支出不能同时填",IF(AND(N($H775)=0,N($I775)=0),IF(ISNUMBER(SEARCH("【待补】",$R775&amp;"")),"△源数据不全（源表缺金额），请补充","※收入和支出都没填"),IF($E775="","※没填收支类别，分类报表会漏掉这一笔",IF(ISNA(MATCH($E775,类别表,0)),"※收支类别不在【参数设置】的清单里",IF($K775="","△"&amp;$D775&amp;" 还没填汇率，去【月度汇率】补上就自动算了",IF(ISNUMBER(SEARCH("【待补】",$R775&amp;"")),"△源数据不全（源表缺摘要或用途），请补充",IF(AND($F775="内部转账",$Q775=""),"△内部转账建议在「往来单位」写上对方账户",IF($N775&lt;0,"△这一笔之后该账户余额成负数了，核一下",""))))))))))))</f>
        <v/>
      </c>
    </row>
    <row r="776" ht="33" spans="1:19">
      <c r="A776" s="114">
        <v>45996</v>
      </c>
      <c r="B776" s="115" t="s">
        <v>20</v>
      </c>
      <c r="C776" s="116" t="str">
        <f>IF($B776="","",IFERROR(INDEX(账户银行,MATCH($B776,账户名,0)),""))</f>
        <v>现金</v>
      </c>
      <c r="D776" s="116" t="str">
        <f>IF($B776="","",IFERROR(INDEX(账户币种,MATCH($B776,账户名,0)),""))</f>
        <v>CNY</v>
      </c>
      <c r="E776" s="117" t="s">
        <v>95</v>
      </c>
      <c r="F776" s="116" t="str">
        <f>IF($E776="","",IFERROR(INDEX(类别属性,MATCH($E776,类别表,0)),""))</f>
        <v>支出</v>
      </c>
      <c r="G776" s="118" t="s">
        <v>759</v>
      </c>
      <c r="H776" s="119"/>
      <c r="I776" s="119">
        <v>27695</v>
      </c>
      <c r="J776" s="120"/>
      <c r="K776" s="121">
        <f>IF(OR($A776="",$B776=""),"",IF($J776&lt;&gt;"",$J776,IF($D776=本位币,1,IFERROR(LOOKUP(2,1/((汇率月份&lt;=$A776)*(INDEX(记账汇率区,0,MATCH($D776,汇率币种头,0))&lt;&gt;"")),INDEX(记账汇率区,0,MATCH($D776,汇率币种头,0))),""))))</f>
        <v>1707.86</v>
      </c>
      <c r="L776" s="122">
        <f t="shared" si="24"/>
        <v>-27695</v>
      </c>
      <c r="M776" s="123">
        <f t="shared" si="25"/>
        <v>-47299182.7</v>
      </c>
      <c r="N776" s="122">
        <f>IF($B776="","",ROUND(SUMIF(账户名,$B776,账户期初)+SUMIFS($L$6:L776,$B$6:B776,$B776),2))</f>
        <v>18175</v>
      </c>
      <c r="O776" s="123">
        <f>IF($B776="","",IFERROR(ROUND(INDEX(账户期初本位,MATCH($B776,账户名,0))+SUMIFS($M$6:M776,$B$6:B776,$B776),2),""))</f>
        <v>-27196624.34</v>
      </c>
      <c r="P776" s="117" t="s">
        <v>97</v>
      </c>
      <c r="Q776" s="115" t="s">
        <v>68</v>
      </c>
      <c r="R776" s="115"/>
      <c r="S776" s="124" t="str">
        <f>IF($B776="","",IF(ISNA(MATCH($B776,账户名,0)),"※这个账户不在【参数设置】的账户档案里",IF($A776="","※没填日期，这一笔不会进任何月份的报表",IF(OR($A776&lt;起始月份,$A776&gt;EOMONTH(起始月份,15)),"△不在本账期（"&amp;TEXT(起始月份,"yyyy-mm")&amp;" ~ "&amp;TEXT(EOMONTH(起始月份,15),"yyyy-mm")&amp;"）内，报表里看不到",IF(AND($H776&lt;&gt;"",$I776&lt;&gt;""),"※收入和支出不能同时填",IF(AND(N($H776)=0,N($I776)=0),IF(ISNUMBER(SEARCH("【待补】",$R776&amp;"")),"△源数据不全（源表缺金额），请补充","※收入和支出都没填"),IF($E776="","※没填收支类别，分类报表会漏掉这一笔",IF(ISNA(MATCH($E776,类别表,0)),"※收支类别不在【参数设置】的清单里",IF($K776="","△"&amp;$D776&amp;" 还没填汇率，去【月度汇率】补上就自动算了",IF(ISNUMBER(SEARCH("【待补】",$R776&amp;"")),"△源数据不全（源表缺摘要或用途），请补充",IF(AND($F776="内部转账",$Q776=""),"△内部转账建议在「往来单位」写上对方账户",IF($N776&lt;0,"△这一笔之后该账户余额成负数了，核一下",""))))))))))))</f>
        <v/>
      </c>
    </row>
    <row r="777" ht="33" spans="1:19">
      <c r="A777" s="114">
        <v>45996</v>
      </c>
      <c r="B777" s="115" t="s">
        <v>20</v>
      </c>
      <c r="C777" s="116" t="str">
        <f>IF($B777="","",IFERROR(INDEX(账户银行,MATCH($B777,账户名,0)),""))</f>
        <v>现金</v>
      </c>
      <c r="D777" s="116" t="str">
        <f>IF($B777="","",IFERROR(INDEX(账户币种,MATCH($B777,账户名,0)),""))</f>
        <v>CNY</v>
      </c>
      <c r="E777" s="117" t="s">
        <v>95</v>
      </c>
      <c r="F777" s="116" t="str">
        <f>IF($E777="","",IFERROR(INDEX(类别属性,MATCH($E777,类别表,0)),""))</f>
        <v>支出</v>
      </c>
      <c r="G777" s="118" t="s">
        <v>760</v>
      </c>
      <c r="H777" s="119"/>
      <c r="I777" s="119">
        <v>28271</v>
      </c>
      <c r="J777" s="120"/>
      <c r="K777" s="121">
        <f>IF(OR($A777="",$B777=""),"",IF($J777&lt;&gt;"",$J777,IF($D777=本位币,1,IFERROR(LOOKUP(2,1/((汇率月份&lt;=$A777)*(INDEX(记账汇率区,0,MATCH($D777,汇率币种头,0))&lt;&gt;"")),INDEX(记账汇率区,0,MATCH($D777,汇率币种头,0))),""))))</f>
        <v>1707.86</v>
      </c>
      <c r="L777" s="122">
        <f t="shared" si="24"/>
        <v>-28271</v>
      </c>
      <c r="M777" s="123">
        <f t="shared" si="25"/>
        <v>-48282910.06</v>
      </c>
      <c r="N777" s="122">
        <f>IF($B777="","",ROUND(SUMIF(账户名,$B777,账户期初)+SUMIFS($L$6:L777,$B$6:B777,$B777),2))</f>
        <v>-10096</v>
      </c>
      <c r="O777" s="123">
        <f>IF($B777="","",IFERROR(ROUND(INDEX(账户期初本位,MATCH($B777,账户名,0))+SUMIFS($M$6:M777,$B$6:B777,$B777),2),""))</f>
        <v>-75479534.4</v>
      </c>
      <c r="P777" s="117" t="s">
        <v>97</v>
      </c>
      <c r="Q777" s="115" t="s">
        <v>33</v>
      </c>
      <c r="R777" s="115"/>
      <c r="S777" s="124" t="str">
        <f>IF($B777="","",IF(ISNA(MATCH($B777,账户名,0)),"※这个账户不在【参数设置】的账户档案里",IF($A777="","※没填日期，这一笔不会进任何月份的报表",IF(OR($A777&lt;起始月份,$A777&gt;EOMONTH(起始月份,15)),"△不在本账期（"&amp;TEXT(起始月份,"yyyy-mm")&amp;" ~ "&amp;TEXT(EOMONTH(起始月份,15),"yyyy-mm")&amp;"）内，报表里看不到",IF(AND($H777&lt;&gt;"",$I777&lt;&gt;""),"※收入和支出不能同时填",IF(AND(N($H777)=0,N($I777)=0),IF(ISNUMBER(SEARCH("【待补】",$R777&amp;"")),"△源数据不全（源表缺金额），请补充","※收入和支出都没填"),IF($E777="","※没填收支类别，分类报表会漏掉这一笔",IF(ISNA(MATCH($E777,类别表,0)),"※收支类别不在【参数设置】的清单里",IF($K777="","△"&amp;$D777&amp;" 还没填汇率，去【月度汇率】补上就自动算了",IF(ISNUMBER(SEARCH("【待补】",$R777&amp;"")),"△源数据不全（源表缺摘要或用途），请补充",IF(AND($F777="内部转账",$Q777=""),"△内部转账建议在「往来单位」写上对方账户",IF($N777&lt;0,"△这一笔之后该账户余额成负数了，核一下",""))))))))))))</f>
        <v>△这一笔之后该账户余额成负数了，核一下</v>
      </c>
    </row>
    <row r="778" ht="33" spans="1:19">
      <c r="A778" s="114">
        <v>45996</v>
      </c>
      <c r="B778" s="115" t="s">
        <v>30</v>
      </c>
      <c r="C778" s="116" t="str">
        <f>IF($B778="","",IFERROR(INDEX(账户银行,MATCH($B778,账户名,0)),""))</f>
        <v>现金</v>
      </c>
      <c r="D778" s="116" t="str">
        <f>IF($B778="","",IFERROR(INDEX(账户币种,MATCH($B778,账户名,0)),""))</f>
        <v>USD</v>
      </c>
      <c r="E778" s="117" t="s">
        <v>188</v>
      </c>
      <c r="F778" s="116" t="str">
        <f>IF($E778="","",IFERROR(INDEX(类别属性,MATCH($E778,类别表,0)),""))</f>
        <v>支出</v>
      </c>
      <c r="G778" s="118" t="s">
        <v>761</v>
      </c>
      <c r="H778" s="119"/>
      <c r="I778" s="119">
        <v>10000</v>
      </c>
      <c r="J778" s="120"/>
      <c r="K778" s="125">
        <f>IF(OR($A778="",$B778=""),"",IF($J778&lt;&gt;"",$J778,IF($D778=本位币,1,IFERROR(LOOKUP(2,1/((汇率月份&lt;=$A778)*(INDEX(记账汇率区,0,MATCH($D778,汇率币种头,0))&lt;&gt;"")),INDEX(记账汇率区,0,MATCH($D778,汇率币种头,0))),""))))</f>
        <v>12050</v>
      </c>
      <c r="L778" s="123">
        <f t="shared" si="24"/>
        <v>-10000</v>
      </c>
      <c r="M778" s="123">
        <f t="shared" si="25"/>
        <v>-120500000</v>
      </c>
      <c r="N778" s="123">
        <f>IF($B778="","",ROUND(SUMIF(账户名,$B778,账户期初)+SUMIFS($L$6:L778,$B$6:B778,$B778),2))</f>
        <v>98580</v>
      </c>
      <c r="O778" s="123">
        <f>IF($B778="","",IFERROR(ROUND(INDEX(账户期初本位,MATCH($B778,账户名,0))+SUMIFS($M$6:M778,$B$6:B778,$B778),2),""))</f>
        <v>1194392375</v>
      </c>
      <c r="P778" s="117" t="s">
        <v>26</v>
      </c>
      <c r="Q778" s="115" t="s">
        <v>33</v>
      </c>
      <c r="R778" s="115" t="s">
        <v>202</v>
      </c>
      <c r="S778" s="124" t="str">
        <f>IF($B778="","",IF(ISNA(MATCH($B778,账户名,0)),"※这个账户不在【参数设置】的账户档案里",IF($A778="","※没填日期，这一笔不会进任何月份的报表",IF(OR($A778&lt;起始月份,$A778&gt;EOMONTH(起始月份,15)),"△不在本账期（"&amp;TEXT(起始月份,"yyyy-mm")&amp;" ~ "&amp;TEXT(EOMONTH(起始月份,15),"yyyy-mm")&amp;"）内，报表里看不到",IF(AND($H778&lt;&gt;"",$I778&lt;&gt;""),"※收入和支出不能同时填",IF(AND(N($H778)=0,N($I778)=0),IF(ISNUMBER(SEARCH("【待补】",$R778&amp;"")),"△源数据不全（源表缺金额），请补充","※收入和支出都没填"),IF($E778="","※没填收支类别，分类报表会漏掉这一笔",IF(ISNA(MATCH($E778,类别表,0)),"※收支类别不在【参数设置】的清单里",IF($K778="","△"&amp;$D778&amp;" 还没填汇率，去【月度汇率】补上就自动算了",IF(ISNUMBER(SEARCH("【待补】",$R778&amp;"")),"△源数据不全（源表缺摘要或用途），请补充",IF(AND($F778="内部转账",$Q778=""),"△内部转账建议在「往来单位」写上对方账户",IF($N778&lt;0,"△这一笔之后该账户余额成负数了，核一下",""))))))))))))</f>
        <v>△源数据不全（源表缺摘要或用途），请补充</v>
      </c>
    </row>
    <row r="779" ht="33" spans="1:19">
      <c r="A779" s="114">
        <v>45996</v>
      </c>
      <c r="B779" s="115" t="s">
        <v>34</v>
      </c>
      <c r="C779" s="116" t="str">
        <f>IF($B779="","",IFERROR(INDEX(账户银行,MATCH($B779,账户名,0)),""))</f>
        <v>现金</v>
      </c>
      <c r="D779" s="116" t="str">
        <f>IF($B779="","",IFERROR(INDEX(账户币种,MATCH($B779,账户名,0)),""))</f>
        <v>UZS</v>
      </c>
      <c r="E779" s="117" t="s">
        <v>41</v>
      </c>
      <c r="F779" s="116" t="str">
        <f>IF($E779="","",IFERROR(INDEX(类别属性,MATCH($E779,类别表,0)),""))</f>
        <v>内部转账</v>
      </c>
      <c r="G779" s="118" t="s">
        <v>762</v>
      </c>
      <c r="H779" s="119"/>
      <c r="I779" s="119"/>
      <c r="J779" s="120"/>
      <c r="K779" s="125">
        <f>IF(OR($A779="",$B779=""),"",IF($J779&lt;&gt;"",$J779,IF($D779=本位币,1,IFERROR(LOOKUP(2,1/((汇率月份&lt;=$A779)*(INDEX(记账汇率区,0,MATCH($D779,汇率币种头,0))&lt;&gt;"")),INDEX(记账汇率区,0,MATCH($D779,汇率币种头,0))),""))))</f>
        <v>1</v>
      </c>
      <c r="L779" s="123" t="str">
        <f t="shared" si="24"/>
        <v/>
      </c>
      <c r="M779" s="123" t="str">
        <f t="shared" si="25"/>
        <v/>
      </c>
      <c r="N779" s="123">
        <f>IF($B779="","",ROUND(SUMIF(账户名,$B779,账户期初)+SUMIFS($L$6:L779,$B$6:B779,$B779),2))</f>
        <v>-765384179.33</v>
      </c>
      <c r="O779" s="123">
        <f>IF($B779="","",IFERROR(ROUND(INDEX(账户期初本位,MATCH($B779,账户名,0))+SUMIFS($M$6:M779,$B$6:B779,$B779),2),""))</f>
        <v>-765384179.33</v>
      </c>
      <c r="P779" s="117" t="s">
        <v>43</v>
      </c>
      <c r="Q779" s="115"/>
      <c r="R779" s="115" t="s">
        <v>119</v>
      </c>
      <c r="S779" s="124" t="str">
        <f>IF($B779="","",IF(ISNA(MATCH($B779,账户名,0)),"※这个账户不在【参数设置】的账户档案里",IF($A779="","※没填日期，这一笔不会进任何月份的报表",IF(OR($A779&lt;起始月份,$A779&gt;EOMONTH(起始月份,15)),"△不在本账期（"&amp;TEXT(起始月份,"yyyy-mm")&amp;" ~ "&amp;TEXT(EOMONTH(起始月份,15),"yyyy-mm")&amp;"）内，报表里看不到",IF(AND($H779&lt;&gt;"",$I779&lt;&gt;""),"※收入和支出不能同时填",IF(AND(N($H779)=0,N($I779)=0),IF(ISNUMBER(SEARCH("【待补】",$R779&amp;"")),"△源数据不全（源表缺金额），请补充","※收入和支出都没填"),IF($E779="","※没填收支类别，分类报表会漏掉这一笔",IF(ISNA(MATCH($E779,类别表,0)),"※收支类别不在【参数设置】的清单里",IF($K779="","△"&amp;$D779&amp;" 还没填汇率，去【月度汇率】补上就自动算了",IF(ISNUMBER(SEARCH("【待补】",$R779&amp;"")),"△源数据不全（源表缺摘要或用途），请补充",IF(AND($F779="内部转账",$Q779=""),"△内部转账建议在「往来单位」写上对方账户",IF($N779&lt;0,"△这一笔之后该账户余额成负数了，核一下",""))))))))))))</f>
        <v>△源数据不全（源表缺金额），请补充</v>
      </c>
    </row>
    <row r="780" ht="33" spans="1:19">
      <c r="A780" s="114">
        <v>45996</v>
      </c>
      <c r="B780" s="115" t="s">
        <v>34</v>
      </c>
      <c r="C780" s="116" t="str">
        <f>IF($B780="","",IFERROR(INDEX(账户银行,MATCH($B780,账户名,0)),""))</f>
        <v>现金</v>
      </c>
      <c r="D780" s="116" t="str">
        <f>IF($B780="","",IFERROR(INDEX(账户币种,MATCH($B780,账户名,0)),""))</f>
        <v>UZS</v>
      </c>
      <c r="E780" s="117" t="s">
        <v>38</v>
      </c>
      <c r="F780" s="116" t="str">
        <f>IF($E780="","",IFERROR(INDEX(类别属性,MATCH($E780,类别表,0)),""))</f>
        <v>支出</v>
      </c>
      <c r="G780" s="118" t="s">
        <v>763</v>
      </c>
      <c r="H780" s="119"/>
      <c r="I780" s="119">
        <v>1374000</v>
      </c>
      <c r="J780" s="120"/>
      <c r="K780" s="125">
        <f>IF(OR($A780="",$B780=""),"",IF($J780&lt;&gt;"",$J780,IF($D780=本位币,1,IFERROR(LOOKUP(2,1/((汇率月份&lt;=$A780)*(INDEX(记账汇率区,0,MATCH($D780,汇率币种头,0))&lt;&gt;"")),INDEX(记账汇率区,0,MATCH($D780,汇率币种头,0))),""))))</f>
        <v>1</v>
      </c>
      <c r="L780" s="123">
        <f t="shared" si="24"/>
        <v>-1374000</v>
      </c>
      <c r="M780" s="123">
        <f t="shared" si="25"/>
        <v>-1374000</v>
      </c>
      <c r="N780" s="123">
        <f>IF($B780="","",ROUND(SUMIF(账户名,$B780,账户期初)+SUMIFS($L$6:L780,$B$6:B780,$B780),2))</f>
        <v>-766758179.33</v>
      </c>
      <c r="O780" s="123">
        <f>IF($B780="","",IFERROR(ROUND(INDEX(账户期初本位,MATCH($B780,账户名,0))+SUMIFS($M$6:M780,$B$6:B780,$B780),2),""))</f>
        <v>-766758179.33</v>
      </c>
      <c r="P780" s="117" t="s">
        <v>26</v>
      </c>
      <c r="Q780" s="115"/>
      <c r="R780" s="115"/>
      <c r="S780" s="124" t="str">
        <f>IF($B780="","",IF(ISNA(MATCH($B780,账户名,0)),"※这个账户不在【参数设置】的账户档案里",IF($A780="","※没填日期，这一笔不会进任何月份的报表",IF(OR($A780&lt;起始月份,$A780&gt;EOMONTH(起始月份,15)),"△不在本账期（"&amp;TEXT(起始月份,"yyyy-mm")&amp;" ~ "&amp;TEXT(EOMONTH(起始月份,15),"yyyy-mm")&amp;"）内，报表里看不到",IF(AND($H780&lt;&gt;"",$I780&lt;&gt;""),"※收入和支出不能同时填",IF(AND(N($H780)=0,N($I780)=0),IF(ISNUMBER(SEARCH("【待补】",$R780&amp;"")),"△源数据不全（源表缺金额），请补充","※收入和支出都没填"),IF($E780="","※没填收支类别，分类报表会漏掉这一笔",IF(ISNA(MATCH($E780,类别表,0)),"※收支类别不在【参数设置】的清单里",IF($K780="","△"&amp;$D780&amp;" 还没填汇率，去【月度汇率】补上就自动算了",IF(ISNUMBER(SEARCH("【待补】",$R780&amp;"")),"△源数据不全（源表缺摘要或用途），请补充",IF(AND($F780="内部转账",$Q780=""),"△内部转账建议在「往来单位」写上对方账户",IF($N780&lt;0,"△这一笔之后该账户余额成负数了，核一下",""))))))))))))</f>
        <v>△这一笔之后该账户余额成负数了，核一下</v>
      </c>
    </row>
    <row r="781" ht="33" spans="1:19">
      <c r="A781" s="114">
        <v>45996</v>
      </c>
      <c r="B781" s="115" t="s">
        <v>34</v>
      </c>
      <c r="C781" s="116" t="str">
        <f>IF($B781="","",IFERROR(INDEX(账户银行,MATCH($B781,账户名,0)),""))</f>
        <v>现金</v>
      </c>
      <c r="D781" s="116" t="str">
        <f>IF($B781="","",IFERROR(INDEX(账户币种,MATCH($B781,账户名,0)),""))</f>
        <v>UZS</v>
      </c>
      <c r="E781" s="117" t="s">
        <v>44</v>
      </c>
      <c r="F781" s="116" t="str">
        <f>IF($E781="","",IFERROR(INDEX(类别属性,MATCH($E781,类别表,0)),""))</f>
        <v>支出</v>
      </c>
      <c r="G781" s="118" t="s">
        <v>764</v>
      </c>
      <c r="H781" s="119"/>
      <c r="I781" s="119">
        <v>90000</v>
      </c>
      <c r="J781" s="120"/>
      <c r="K781" s="125">
        <f>IF(OR($A781="",$B781=""),"",IF($J781&lt;&gt;"",$J781,IF($D781=本位币,1,IFERROR(LOOKUP(2,1/((汇率月份&lt;=$A781)*(INDEX(记账汇率区,0,MATCH($D781,汇率币种头,0))&lt;&gt;"")),INDEX(记账汇率区,0,MATCH($D781,汇率币种头,0))),""))))</f>
        <v>1</v>
      </c>
      <c r="L781" s="123">
        <f t="shared" si="24"/>
        <v>-90000</v>
      </c>
      <c r="M781" s="123">
        <f t="shared" si="25"/>
        <v>-90000</v>
      </c>
      <c r="N781" s="123">
        <f>IF($B781="","",ROUND(SUMIF(账户名,$B781,账户期初)+SUMIFS($L$6:L781,$B$6:B781,$B781),2))</f>
        <v>-766848179.33</v>
      </c>
      <c r="O781" s="123">
        <f>IF($B781="","",IFERROR(ROUND(INDEX(账户期初本位,MATCH($B781,账户名,0))+SUMIFS($M$6:M781,$B$6:B781,$B781),2),""))</f>
        <v>-766848179.33</v>
      </c>
      <c r="P781" s="117" t="s">
        <v>26</v>
      </c>
      <c r="Q781" s="115"/>
      <c r="R781" s="115"/>
      <c r="S781" s="124" t="str">
        <f>IF($B781="","",IF(ISNA(MATCH($B781,账户名,0)),"※这个账户不在【参数设置】的账户档案里",IF($A781="","※没填日期，这一笔不会进任何月份的报表",IF(OR($A781&lt;起始月份,$A781&gt;EOMONTH(起始月份,15)),"△不在本账期（"&amp;TEXT(起始月份,"yyyy-mm")&amp;" ~ "&amp;TEXT(EOMONTH(起始月份,15),"yyyy-mm")&amp;"）内，报表里看不到",IF(AND($H781&lt;&gt;"",$I781&lt;&gt;""),"※收入和支出不能同时填",IF(AND(N($H781)=0,N($I781)=0),IF(ISNUMBER(SEARCH("【待补】",$R781&amp;"")),"△源数据不全（源表缺金额），请补充","※收入和支出都没填"),IF($E781="","※没填收支类别，分类报表会漏掉这一笔",IF(ISNA(MATCH($E781,类别表,0)),"※收支类别不在【参数设置】的清单里",IF($K781="","△"&amp;$D781&amp;" 还没填汇率，去【月度汇率】补上就自动算了",IF(ISNUMBER(SEARCH("【待补】",$R781&amp;"")),"△源数据不全（源表缺摘要或用途），请补充",IF(AND($F781="内部转账",$Q781=""),"△内部转账建议在「往来单位」写上对方账户",IF($N781&lt;0,"△这一笔之后该账户余额成负数了，核一下",""))))))))))))</f>
        <v>△这一笔之后该账户余额成负数了，核一下</v>
      </c>
    </row>
    <row r="782" ht="33" spans="1:19">
      <c r="A782" s="114">
        <v>45996</v>
      </c>
      <c r="B782" s="115" t="s">
        <v>34</v>
      </c>
      <c r="C782" s="116" t="str">
        <f>IF($B782="","",IFERROR(INDEX(账户银行,MATCH($B782,账户名,0)),""))</f>
        <v>现金</v>
      </c>
      <c r="D782" s="116" t="str">
        <f>IF($B782="","",IFERROR(INDEX(账户币种,MATCH($B782,账户名,0)),""))</f>
        <v>UZS</v>
      </c>
      <c r="E782" s="117" t="s">
        <v>27</v>
      </c>
      <c r="F782" s="116" t="str">
        <f>IF($E782="","",IFERROR(INDEX(类别属性,MATCH($E782,类别表,0)),""))</f>
        <v>支出</v>
      </c>
      <c r="G782" s="118" t="s">
        <v>765</v>
      </c>
      <c r="H782" s="119"/>
      <c r="I782" s="119">
        <v>345000</v>
      </c>
      <c r="J782" s="120"/>
      <c r="K782" s="125">
        <f>IF(OR($A782="",$B782=""),"",IF($J782&lt;&gt;"",$J782,IF($D782=本位币,1,IFERROR(LOOKUP(2,1/((汇率月份&lt;=$A782)*(INDEX(记账汇率区,0,MATCH($D782,汇率币种头,0))&lt;&gt;"")),INDEX(记账汇率区,0,MATCH($D782,汇率币种头,0))),""))))</f>
        <v>1</v>
      </c>
      <c r="L782" s="123">
        <f t="shared" si="24"/>
        <v>-345000</v>
      </c>
      <c r="M782" s="123">
        <f t="shared" si="25"/>
        <v>-345000</v>
      </c>
      <c r="N782" s="123">
        <f>IF($B782="","",ROUND(SUMIF(账户名,$B782,账户期初)+SUMIFS($L$6:L782,$B$6:B782,$B782),2))</f>
        <v>-767193179.33</v>
      </c>
      <c r="O782" s="123">
        <f>IF($B782="","",IFERROR(ROUND(INDEX(账户期初本位,MATCH($B782,账户名,0))+SUMIFS($M$6:M782,$B$6:B782,$B782),2),""))</f>
        <v>-767193179.33</v>
      </c>
      <c r="P782" s="117" t="s">
        <v>26</v>
      </c>
      <c r="Q782" s="115"/>
      <c r="R782" s="115"/>
      <c r="S782" s="124" t="str">
        <f>IF($B782="","",IF(ISNA(MATCH($B782,账户名,0)),"※这个账户不在【参数设置】的账户档案里",IF($A782="","※没填日期，这一笔不会进任何月份的报表",IF(OR($A782&lt;起始月份,$A782&gt;EOMONTH(起始月份,15)),"△不在本账期（"&amp;TEXT(起始月份,"yyyy-mm")&amp;" ~ "&amp;TEXT(EOMONTH(起始月份,15),"yyyy-mm")&amp;"）内，报表里看不到",IF(AND($H782&lt;&gt;"",$I782&lt;&gt;""),"※收入和支出不能同时填",IF(AND(N($H782)=0,N($I782)=0),IF(ISNUMBER(SEARCH("【待补】",$R782&amp;"")),"△源数据不全（源表缺金额），请补充","※收入和支出都没填"),IF($E782="","※没填收支类别，分类报表会漏掉这一笔",IF(ISNA(MATCH($E782,类别表,0)),"※收支类别不在【参数设置】的清单里",IF($K782="","△"&amp;$D782&amp;" 还没填汇率，去【月度汇率】补上就自动算了",IF(ISNUMBER(SEARCH("【待补】",$R782&amp;"")),"△源数据不全（源表缺摘要或用途），请补充",IF(AND($F782="内部转账",$Q782=""),"△内部转账建议在「往来单位」写上对方账户",IF($N782&lt;0,"△这一笔之后该账户余额成负数了，核一下",""))))))))))))</f>
        <v>△这一笔之后该账户余额成负数了，核一下</v>
      </c>
    </row>
    <row r="783" ht="33" spans="1:19">
      <c r="A783" s="114">
        <v>45996</v>
      </c>
      <c r="B783" s="115" t="s">
        <v>34</v>
      </c>
      <c r="C783" s="116" t="str">
        <f>IF($B783="","",IFERROR(INDEX(账户银行,MATCH($B783,账户名,0)),""))</f>
        <v>现金</v>
      </c>
      <c r="D783" s="116" t="str">
        <f>IF($B783="","",IFERROR(INDEX(账户币种,MATCH($B783,账户名,0)),""))</f>
        <v>UZS</v>
      </c>
      <c r="E783" s="117" t="s">
        <v>84</v>
      </c>
      <c r="F783" s="116" t="str">
        <f>IF($E783="","",IFERROR(INDEX(类别属性,MATCH($E783,类别表,0)),""))</f>
        <v>支出</v>
      </c>
      <c r="G783" s="118" t="s">
        <v>766</v>
      </c>
      <c r="H783" s="119"/>
      <c r="I783" s="119">
        <v>5280000</v>
      </c>
      <c r="J783" s="120"/>
      <c r="K783" s="125">
        <f>IF(OR($A783="",$B783=""),"",IF($J783&lt;&gt;"",$J783,IF($D783=本位币,1,IFERROR(LOOKUP(2,1/((汇率月份&lt;=$A783)*(INDEX(记账汇率区,0,MATCH($D783,汇率币种头,0))&lt;&gt;"")),INDEX(记账汇率区,0,MATCH($D783,汇率币种头,0))),""))))</f>
        <v>1</v>
      </c>
      <c r="L783" s="123">
        <f t="shared" si="24"/>
        <v>-5280000</v>
      </c>
      <c r="M783" s="123">
        <f t="shared" si="25"/>
        <v>-5280000</v>
      </c>
      <c r="N783" s="123">
        <f>IF($B783="","",ROUND(SUMIF(账户名,$B783,账户期初)+SUMIFS($L$6:L783,$B$6:B783,$B783),2))</f>
        <v>-772473179.33</v>
      </c>
      <c r="O783" s="123">
        <f>IF($B783="","",IFERROR(ROUND(INDEX(账户期初本位,MATCH($B783,账户名,0))+SUMIFS($M$6:M783,$B$6:B783,$B783),2),""))</f>
        <v>-772473179.33</v>
      </c>
      <c r="P783" s="117" t="s">
        <v>48</v>
      </c>
      <c r="Q783" s="115"/>
      <c r="R783" s="115"/>
      <c r="S783" s="124" t="str">
        <f>IF($B783="","",IF(ISNA(MATCH($B783,账户名,0)),"※这个账户不在【参数设置】的账户档案里",IF($A783="","※没填日期，这一笔不会进任何月份的报表",IF(OR($A783&lt;起始月份,$A783&gt;EOMONTH(起始月份,15)),"△不在本账期（"&amp;TEXT(起始月份,"yyyy-mm")&amp;" ~ "&amp;TEXT(EOMONTH(起始月份,15),"yyyy-mm")&amp;"）内，报表里看不到",IF(AND($H783&lt;&gt;"",$I783&lt;&gt;""),"※收入和支出不能同时填",IF(AND(N($H783)=0,N($I783)=0),IF(ISNUMBER(SEARCH("【待补】",$R783&amp;"")),"△源数据不全（源表缺金额），请补充","※收入和支出都没填"),IF($E783="","※没填收支类别，分类报表会漏掉这一笔",IF(ISNA(MATCH($E783,类别表,0)),"※收支类别不在【参数设置】的清单里",IF($K783="","△"&amp;$D783&amp;" 还没填汇率，去【月度汇率】补上就自动算了",IF(ISNUMBER(SEARCH("【待补】",$R783&amp;"")),"△源数据不全（源表缺摘要或用途），请补充",IF(AND($F783="内部转账",$Q783=""),"△内部转账建议在「往来单位」写上对方账户",IF($N783&lt;0,"△这一笔之后该账户余额成负数了，核一下",""))))))))))))</f>
        <v>△这一笔之后该账户余额成负数了，核一下</v>
      </c>
    </row>
    <row r="784" ht="33" spans="1:19">
      <c r="A784" s="114">
        <v>45996</v>
      </c>
      <c r="B784" s="115" t="s">
        <v>34</v>
      </c>
      <c r="C784" s="116" t="str">
        <f>IF($B784="","",IFERROR(INDEX(账户银行,MATCH($B784,账户名,0)),""))</f>
        <v>现金</v>
      </c>
      <c r="D784" s="116" t="str">
        <f>IF($B784="","",IFERROR(INDEX(账户币种,MATCH($B784,账户名,0)),""))</f>
        <v>UZS</v>
      </c>
      <c r="E784" s="117" t="s">
        <v>57</v>
      </c>
      <c r="F784" s="116" t="str">
        <f>IF($E784="","",IFERROR(INDEX(类别属性,MATCH($E784,类别表,0)),""))</f>
        <v>支出</v>
      </c>
      <c r="G784" s="118" t="s">
        <v>767</v>
      </c>
      <c r="H784" s="119"/>
      <c r="I784" s="119"/>
      <c r="J784" s="120"/>
      <c r="K784" s="125">
        <f>IF(OR($A784="",$B784=""),"",IF($J784&lt;&gt;"",$J784,IF($D784=本位币,1,IFERROR(LOOKUP(2,1/((汇率月份&lt;=$A784)*(INDEX(记账汇率区,0,MATCH($D784,汇率币种头,0))&lt;&gt;"")),INDEX(记账汇率区,0,MATCH($D784,汇率币种头,0))),""))))</f>
        <v>1</v>
      </c>
      <c r="L784" s="123" t="str">
        <f t="shared" si="24"/>
        <v/>
      </c>
      <c r="M784" s="123" t="str">
        <f t="shared" si="25"/>
        <v/>
      </c>
      <c r="N784" s="123">
        <f>IF($B784="","",ROUND(SUMIF(账户名,$B784,账户期初)+SUMIFS($L$6:L784,$B$6:B784,$B784),2))</f>
        <v>-772473179.33</v>
      </c>
      <c r="O784" s="123">
        <f>IF($B784="","",IFERROR(ROUND(INDEX(账户期初本位,MATCH($B784,账户名,0))+SUMIFS($M$6:M784,$B$6:B784,$B784),2),""))</f>
        <v>-772473179.33</v>
      </c>
      <c r="P784" s="117" t="s">
        <v>59</v>
      </c>
      <c r="Q784" s="115" t="s">
        <v>753</v>
      </c>
      <c r="R784" s="115" t="s">
        <v>119</v>
      </c>
      <c r="S784" s="124" t="str">
        <f>IF($B784="","",IF(ISNA(MATCH($B784,账户名,0)),"※这个账户不在【参数设置】的账户档案里",IF($A784="","※没填日期，这一笔不会进任何月份的报表",IF(OR($A784&lt;起始月份,$A784&gt;EOMONTH(起始月份,15)),"△不在本账期（"&amp;TEXT(起始月份,"yyyy-mm")&amp;" ~ "&amp;TEXT(EOMONTH(起始月份,15),"yyyy-mm")&amp;"）内，报表里看不到",IF(AND($H784&lt;&gt;"",$I784&lt;&gt;""),"※收入和支出不能同时填",IF(AND(N($H784)=0,N($I784)=0),IF(ISNUMBER(SEARCH("【待补】",$R784&amp;"")),"△源数据不全（源表缺金额），请补充","※收入和支出都没填"),IF($E784="","※没填收支类别，分类报表会漏掉这一笔",IF(ISNA(MATCH($E784,类别表,0)),"※收支类别不在【参数设置】的清单里",IF($K784="","△"&amp;$D784&amp;" 还没填汇率，去【月度汇率】补上就自动算了",IF(ISNUMBER(SEARCH("【待补】",$R784&amp;"")),"△源数据不全（源表缺摘要或用途），请补充",IF(AND($F784="内部转账",$Q784=""),"△内部转账建议在「往来单位」写上对方账户",IF($N784&lt;0,"△这一笔之后该账户余额成负数了，核一下",""))))))))))))</f>
        <v>△源数据不全（源表缺金额），请补充</v>
      </c>
    </row>
    <row r="785" ht="16.5" spans="1:19">
      <c r="A785" s="114">
        <v>45997</v>
      </c>
      <c r="B785" s="115" t="s">
        <v>34</v>
      </c>
      <c r="C785" s="116" t="str">
        <f>IF($B785="","",IFERROR(INDEX(账户银行,MATCH($B785,账户名,0)),""))</f>
        <v>现金</v>
      </c>
      <c r="D785" s="116" t="str">
        <f>IF($B785="","",IFERROR(INDEX(账户币种,MATCH($B785,账户名,0)),""))</f>
        <v>UZS</v>
      </c>
      <c r="E785" s="117" t="s">
        <v>188</v>
      </c>
      <c r="F785" s="116" t="str">
        <f>IF($E785="","",IFERROR(INDEX(类别属性,MATCH($E785,类别表,0)),""))</f>
        <v>支出</v>
      </c>
      <c r="G785" s="118"/>
      <c r="H785" s="119"/>
      <c r="I785" s="119">
        <v>480000</v>
      </c>
      <c r="J785" s="120"/>
      <c r="K785" s="125">
        <f>IF(OR($A785="",$B785=""),"",IF($J785&lt;&gt;"",$J785,IF($D785=本位币,1,IFERROR(LOOKUP(2,1/((汇率月份&lt;=$A785)*(INDEX(记账汇率区,0,MATCH($D785,汇率币种头,0))&lt;&gt;"")),INDEX(记账汇率区,0,MATCH($D785,汇率币种头,0))),""))))</f>
        <v>1</v>
      </c>
      <c r="L785" s="123">
        <f t="shared" si="24"/>
        <v>-480000</v>
      </c>
      <c r="M785" s="123">
        <f t="shared" si="25"/>
        <v>-480000</v>
      </c>
      <c r="N785" s="123">
        <f>IF($B785="","",ROUND(SUMIF(账户名,$B785,账户期初)+SUMIFS($L$6:L785,$B$6:B785,$B785),2))</f>
        <v>-772953179.33</v>
      </c>
      <c r="O785" s="123">
        <f>IF($B785="","",IFERROR(ROUND(INDEX(账户期初本位,MATCH($B785,账户名,0))+SUMIFS($M$6:M785,$B$6:B785,$B785),2),""))</f>
        <v>-772953179.33</v>
      </c>
      <c r="P785" s="117" t="s">
        <v>26</v>
      </c>
      <c r="Q785" s="115"/>
      <c r="R785" s="115" t="s">
        <v>189</v>
      </c>
      <c r="S785" s="124" t="str">
        <f>IF($B785="","",IF(ISNA(MATCH($B785,账户名,0)),"※这个账户不在【参数设置】的账户档案里",IF($A785="","※没填日期，这一笔不会进任何月份的报表",IF(OR($A785&lt;起始月份,$A785&gt;EOMONTH(起始月份,15)),"△不在本账期（"&amp;TEXT(起始月份,"yyyy-mm")&amp;" ~ "&amp;TEXT(EOMONTH(起始月份,15),"yyyy-mm")&amp;"）内，报表里看不到",IF(AND($H785&lt;&gt;"",$I785&lt;&gt;""),"※收入和支出不能同时填",IF(AND(N($H785)=0,N($I785)=0),IF(ISNUMBER(SEARCH("【待补】",$R785&amp;"")),"△源数据不全（源表缺金额），请补充","※收入和支出都没填"),IF($E785="","※没填收支类别，分类报表会漏掉这一笔",IF(ISNA(MATCH($E785,类别表,0)),"※收支类别不在【参数设置】的清单里",IF($K785="","△"&amp;$D785&amp;" 还没填汇率，去【月度汇率】补上就自动算了",IF(ISNUMBER(SEARCH("【待补】",$R785&amp;"")),"△源数据不全（源表缺摘要或用途），请补充",IF(AND($F785="内部转账",$Q785=""),"△内部转账建议在「往来单位」写上对方账户",IF($N785&lt;0,"△这一笔之后该账户余额成负数了，核一下",""))))))))))))</f>
        <v>△源数据不全（源表缺摘要或用途），请补充</v>
      </c>
    </row>
    <row r="786" ht="33" spans="1:19">
      <c r="A786" s="114">
        <v>45997</v>
      </c>
      <c r="B786" s="115" t="s">
        <v>34</v>
      </c>
      <c r="C786" s="116" t="str">
        <f>IF($B786="","",IFERROR(INDEX(账户银行,MATCH($B786,账户名,0)),""))</f>
        <v>现金</v>
      </c>
      <c r="D786" s="116" t="str">
        <f>IF($B786="","",IFERROR(INDEX(账户币种,MATCH($B786,账户名,0)),""))</f>
        <v>UZS</v>
      </c>
      <c r="E786" s="117" t="s">
        <v>57</v>
      </c>
      <c r="F786" s="116" t="str">
        <f>IF($E786="","",IFERROR(INDEX(类别属性,MATCH($E786,类别表,0)),""))</f>
        <v>支出</v>
      </c>
      <c r="G786" s="118" t="s">
        <v>768</v>
      </c>
      <c r="H786" s="119"/>
      <c r="I786" s="119">
        <v>11200000</v>
      </c>
      <c r="J786" s="120"/>
      <c r="K786" s="125">
        <f>IF(OR($A786="",$B786=""),"",IF($J786&lt;&gt;"",$J786,IF($D786=本位币,1,IFERROR(LOOKUP(2,1/((汇率月份&lt;=$A786)*(INDEX(记账汇率区,0,MATCH($D786,汇率币种头,0))&lt;&gt;"")),INDEX(记账汇率区,0,MATCH($D786,汇率币种头,0))),""))))</f>
        <v>1</v>
      </c>
      <c r="L786" s="123">
        <f t="shared" si="24"/>
        <v>-11200000</v>
      </c>
      <c r="M786" s="123">
        <f t="shared" si="25"/>
        <v>-11200000</v>
      </c>
      <c r="N786" s="123">
        <f>IF($B786="","",ROUND(SUMIF(账户名,$B786,账户期初)+SUMIFS($L$6:L786,$B$6:B786,$B786),2))</f>
        <v>-784153179.33</v>
      </c>
      <c r="O786" s="123">
        <f>IF($B786="","",IFERROR(ROUND(INDEX(账户期初本位,MATCH($B786,账户名,0))+SUMIFS($M$6:M786,$B$6:B786,$B786),2),""))</f>
        <v>-784153179.33</v>
      </c>
      <c r="P786" s="117" t="s">
        <v>59</v>
      </c>
      <c r="Q786" s="115"/>
      <c r="R786" s="115"/>
      <c r="S786" s="124" t="str">
        <f>IF($B786="","",IF(ISNA(MATCH($B786,账户名,0)),"※这个账户不在【参数设置】的账户档案里",IF($A786="","※没填日期，这一笔不会进任何月份的报表",IF(OR($A786&lt;起始月份,$A786&gt;EOMONTH(起始月份,15)),"△不在本账期（"&amp;TEXT(起始月份,"yyyy-mm")&amp;" ~ "&amp;TEXT(EOMONTH(起始月份,15),"yyyy-mm")&amp;"）内，报表里看不到",IF(AND($H786&lt;&gt;"",$I786&lt;&gt;""),"※收入和支出不能同时填",IF(AND(N($H786)=0,N($I786)=0),IF(ISNUMBER(SEARCH("【待补】",$R786&amp;"")),"△源数据不全（源表缺金额），请补充","※收入和支出都没填"),IF($E786="","※没填收支类别，分类报表会漏掉这一笔",IF(ISNA(MATCH($E786,类别表,0)),"※收支类别不在【参数设置】的清单里",IF($K786="","△"&amp;$D786&amp;" 还没填汇率，去【月度汇率】补上就自动算了",IF(ISNUMBER(SEARCH("【待补】",$R786&amp;"")),"△源数据不全（源表缺摘要或用途），请补充",IF(AND($F786="内部转账",$Q786=""),"△内部转账建议在「往来单位」写上对方账户",IF($N786&lt;0,"△这一笔之后该账户余额成负数了，核一下",""))))))))))))</f>
        <v>△这一笔之后该账户余额成负数了，核一下</v>
      </c>
    </row>
    <row r="787" ht="33" spans="1:19">
      <c r="A787" s="114">
        <v>45997</v>
      </c>
      <c r="B787" s="115" t="s">
        <v>34</v>
      </c>
      <c r="C787" s="116" t="str">
        <f>IF($B787="","",IFERROR(INDEX(账户银行,MATCH($B787,账户名,0)),""))</f>
        <v>现金</v>
      </c>
      <c r="D787" s="116" t="str">
        <f>IF($B787="","",IFERROR(INDEX(账户币种,MATCH($B787,账户名,0)),""))</f>
        <v>UZS</v>
      </c>
      <c r="E787" s="117" t="s">
        <v>24</v>
      </c>
      <c r="F787" s="116" t="str">
        <f>IF($E787="","",IFERROR(INDEX(类别属性,MATCH($E787,类别表,0)),""))</f>
        <v>支出</v>
      </c>
      <c r="G787" s="118" t="s">
        <v>769</v>
      </c>
      <c r="H787" s="119"/>
      <c r="I787" s="119">
        <v>3000000</v>
      </c>
      <c r="J787" s="120"/>
      <c r="K787" s="125">
        <f>IF(OR($A787="",$B787=""),"",IF($J787&lt;&gt;"",$J787,IF($D787=本位币,1,IFERROR(LOOKUP(2,1/((汇率月份&lt;=$A787)*(INDEX(记账汇率区,0,MATCH($D787,汇率币种头,0))&lt;&gt;"")),INDEX(记账汇率区,0,MATCH($D787,汇率币种头,0))),""))))</f>
        <v>1</v>
      </c>
      <c r="L787" s="123">
        <f t="shared" si="24"/>
        <v>-3000000</v>
      </c>
      <c r="M787" s="123">
        <f t="shared" si="25"/>
        <v>-3000000</v>
      </c>
      <c r="N787" s="123">
        <f>IF($B787="","",ROUND(SUMIF(账户名,$B787,账户期初)+SUMIFS($L$6:L787,$B$6:B787,$B787),2))</f>
        <v>-787153179.33</v>
      </c>
      <c r="O787" s="123">
        <f>IF($B787="","",IFERROR(ROUND(INDEX(账户期初本位,MATCH($B787,账户名,0))+SUMIFS($M$6:M787,$B$6:B787,$B787),2),""))</f>
        <v>-787153179.33</v>
      </c>
      <c r="P787" s="117" t="s">
        <v>26</v>
      </c>
      <c r="Q787" s="115"/>
      <c r="R787" s="115"/>
      <c r="S787" s="124" t="str">
        <f>IF($B787="","",IF(ISNA(MATCH($B787,账户名,0)),"※这个账户不在【参数设置】的账户档案里",IF($A787="","※没填日期，这一笔不会进任何月份的报表",IF(OR($A787&lt;起始月份,$A787&gt;EOMONTH(起始月份,15)),"△不在本账期（"&amp;TEXT(起始月份,"yyyy-mm")&amp;" ~ "&amp;TEXT(EOMONTH(起始月份,15),"yyyy-mm")&amp;"）内，报表里看不到",IF(AND($H787&lt;&gt;"",$I787&lt;&gt;""),"※收入和支出不能同时填",IF(AND(N($H787)=0,N($I787)=0),IF(ISNUMBER(SEARCH("【待补】",$R787&amp;"")),"△源数据不全（源表缺金额），请补充","※收入和支出都没填"),IF($E787="","※没填收支类别，分类报表会漏掉这一笔",IF(ISNA(MATCH($E787,类别表,0)),"※收支类别不在【参数设置】的清单里",IF($K787="","△"&amp;$D787&amp;" 还没填汇率，去【月度汇率】补上就自动算了",IF(ISNUMBER(SEARCH("【待补】",$R787&amp;"")),"△源数据不全（源表缺摘要或用途），请补充",IF(AND($F787="内部转账",$Q787=""),"△内部转账建议在「往来单位」写上对方账户",IF($N787&lt;0,"△这一笔之后该账户余额成负数了，核一下",""))))))))))))</f>
        <v>△这一笔之后该账户余额成负数了，核一下</v>
      </c>
    </row>
    <row r="788" ht="16.5" spans="1:19">
      <c r="A788" s="114">
        <v>45997</v>
      </c>
      <c r="B788" s="115" t="s">
        <v>34</v>
      </c>
      <c r="C788" s="116" t="str">
        <f>IF($B788="","",IFERROR(INDEX(账户银行,MATCH($B788,账户名,0)),""))</f>
        <v>现金</v>
      </c>
      <c r="D788" s="116" t="str">
        <f>IF($B788="","",IFERROR(INDEX(账户币种,MATCH($B788,账户名,0)),""))</f>
        <v>UZS</v>
      </c>
      <c r="E788" s="117" t="s">
        <v>27</v>
      </c>
      <c r="F788" s="116" t="str">
        <f>IF($E788="","",IFERROR(INDEX(类别属性,MATCH($E788,类别表,0)),""))</f>
        <v>支出</v>
      </c>
      <c r="G788" s="118" t="s">
        <v>502</v>
      </c>
      <c r="H788" s="119"/>
      <c r="I788" s="119">
        <v>600000</v>
      </c>
      <c r="J788" s="120"/>
      <c r="K788" s="125">
        <f>IF(OR($A788="",$B788=""),"",IF($J788&lt;&gt;"",$J788,IF($D788=本位币,1,IFERROR(LOOKUP(2,1/((汇率月份&lt;=$A788)*(INDEX(记账汇率区,0,MATCH($D788,汇率币种头,0))&lt;&gt;"")),INDEX(记账汇率区,0,MATCH($D788,汇率币种头,0))),""))))</f>
        <v>1</v>
      </c>
      <c r="L788" s="123">
        <f t="shared" si="24"/>
        <v>-600000</v>
      </c>
      <c r="M788" s="123">
        <f t="shared" si="25"/>
        <v>-600000</v>
      </c>
      <c r="N788" s="123">
        <f>IF($B788="","",ROUND(SUMIF(账户名,$B788,账户期初)+SUMIFS($L$6:L788,$B$6:B788,$B788),2))</f>
        <v>-787753179.33</v>
      </c>
      <c r="O788" s="123">
        <f>IF($B788="","",IFERROR(ROUND(INDEX(账户期初本位,MATCH($B788,账户名,0))+SUMIFS($M$6:M788,$B$6:B788,$B788),2),""))</f>
        <v>-787753179.33</v>
      </c>
      <c r="P788" s="117" t="s">
        <v>26</v>
      </c>
      <c r="Q788" s="115"/>
      <c r="R788" s="115"/>
      <c r="S788" s="124" t="str">
        <f>IF($B788="","",IF(ISNA(MATCH($B788,账户名,0)),"※这个账户不在【参数设置】的账户档案里",IF($A788="","※没填日期，这一笔不会进任何月份的报表",IF(OR($A788&lt;起始月份,$A788&gt;EOMONTH(起始月份,15)),"△不在本账期（"&amp;TEXT(起始月份,"yyyy-mm")&amp;" ~ "&amp;TEXT(EOMONTH(起始月份,15),"yyyy-mm")&amp;"）内，报表里看不到",IF(AND($H788&lt;&gt;"",$I788&lt;&gt;""),"※收入和支出不能同时填",IF(AND(N($H788)=0,N($I788)=0),IF(ISNUMBER(SEARCH("【待补】",$R788&amp;"")),"△源数据不全（源表缺金额），请补充","※收入和支出都没填"),IF($E788="","※没填收支类别，分类报表会漏掉这一笔",IF(ISNA(MATCH($E788,类别表,0)),"※收支类别不在【参数设置】的清单里",IF($K788="","△"&amp;$D788&amp;" 还没填汇率，去【月度汇率】补上就自动算了",IF(ISNUMBER(SEARCH("【待补】",$R788&amp;"")),"△源数据不全（源表缺摘要或用途），请补充",IF(AND($F788="内部转账",$Q788=""),"△内部转账建议在「往来单位」写上对方账户",IF($N788&lt;0,"△这一笔之后该账户余额成负数了，核一下",""))))))))))))</f>
        <v>△这一笔之后该账户余额成负数了，核一下</v>
      </c>
    </row>
    <row r="789" ht="16.5" spans="1:19">
      <c r="A789" s="114">
        <v>45997</v>
      </c>
      <c r="B789" s="115" t="s">
        <v>34</v>
      </c>
      <c r="C789" s="116" t="str">
        <f>IF($B789="","",IFERROR(INDEX(账户银行,MATCH($B789,账户名,0)),""))</f>
        <v>现金</v>
      </c>
      <c r="D789" s="116" t="str">
        <f>IF($B789="","",IFERROR(INDEX(账户币种,MATCH($B789,账户名,0)),""))</f>
        <v>UZS</v>
      </c>
      <c r="E789" s="117" t="s">
        <v>114</v>
      </c>
      <c r="F789" s="116" t="str">
        <f>IF($E789="","",IFERROR(INDEX(类别属性,MATCH($E789,类别表,0)),""))</f>
        <v>支出</v>
      </c>
      <c r="G789" s="118" t="s">
        <v>770</v>
      </c>
      <c r="H789" s="119"/>
      <c r="I789" s="119">
        <v>2000000</v>
      </c>
      <c r="J789" s="120"/>
      <c r="K789" s="125">
        <f>IF(OR($A789="",$B789=""),"",IF($J789&lt;&gt;"",$J789,IF($D789=本位币,1,IFERROR(LOOKUP(2,1/((汇率月份&lt;=$A789)*(INDEX(记账汇率区,0,MATCH($D789,汇率币种头,0))&lt;&gt;"")),INDEX(记账汇率区,0,MATCH($D789,汇率币种头,0))),""))))</f>
        <v>1</v>
      </c>
      <c r="L789" s="123">
        <f t="shared" si="24"/>
        <v>-2000000</v>
      </c>
      <c r="M789" s="123">
        <f t="shared" si="25"/>
        <v>-2000000</v>
      </c>
      <c r="N789" s="123">
        <f>IF($B789="","",ROUND(SUMIF(账户名,$B789,账户期初)+SUMIFS($L$6:L789,$B$6:B789,$B789),2))</f>
        <v>-789753179.33</v>
      </c>
      <c r="O789" s="123">
        <f>IF($B789="","",IFERROR(ROUND(INDEX(账户期初本位,MATCH($B789,账户名,0))+SUMIFS($M$6:M789,$B$6:B789,$B789),2),""))</f>
        <v>-789753179.33</v>
      </c>
      <c r="P789" s="117" t="s">
        <v>76</v>
      </c>
      <c r="Q789" s="115" t="s">
        <v>771</v>
      </c>
      <c r="R789" s="115"/>
      <c r="S789" s="124" t="str">
        <f>IF($B789="","",IF(ISNA(MATCH($B789,账户名,0)),"※这个账户不在【参数设置】的账户档案里",IF($A789="","※没填日期，这一笔不会进任何月份的报表",IF(OR($A789&lt;起始月份,$A789&gt;EOMONTH(起始月份,15)),"△不在本账期（"&amp;TEXT(起始月份,"yyyy-mm")&amp;" ~ "&amp;TEXT(EOMONTH(起始月份,15),"yyyy-mm")&amp;"）内，报表里看不到",IF(AND($H789&lt;&gt;"",$I789&lt;&gt;""),"※收入和支出不能同时填",IF(AND(N($H789)=0,N($I789)=0),IF(ISNUMBER(SEARCH("【待补】",$R789&amp;"")),"△源数据不全（源表缺金额），请补充","※收入和支出都没填"),IF($E789="","※没填收支类别，分类报表会漏掉这一笔",IF(ISNA(MATCH($E789,类别表,0)),"※收支类别不在【参数设置】的清单里",IF($K789="","△"&amp;$D789&amp;" 还没填汇率，去【月度汇率】补上就自动算了",IF(ISNUMBER(SEARCH("【待补】",$R789&amp;"")),"△源数据不全（源表缺摘要或用途），请补充",IF(AND($F789="内部转账",$Q789=""),"△内部转账建议在「往来单位」写上对方账户",IF($N789&lt;0,"△这一笔之后该账户余额成负数了，核一下",""))))))))))))</f>
        <v>△这一笔之后该账户余额成负数了，核一下</v>
      </c>
    </row>
    <row r="790" ht="49.5" spans="1:19">
      <c r="A790" s="114">
        <v>45997</v>
      </c>
      <c r="B790" s="115" t="s">
        <v>34</v>
      </c>
      <c r="C790" s="116" t="str">
        <f>IF($B790="","",IFERROR(INDEX(账户银行,MATCH($B790,账户名,0)),""))</f>
        <v>现金</v>
      </c>
      <c r="D790" s="116" t="str">
        <f>IF($B790="","",IFERROR(INDEX(账户币种,MATCH($B790,账户名,0)),""))</f>
        <v>UZS</v>
      </c>
      <c r="E790" s="117" t="s">
        <v>38</v>
      </c>
      <c r="F790" s="116" t="str">
        <f>IF($E790="","",IFERROR(INDEX(类别属性,MATCH($E790,类别表,0)),""))</f>
        <v>支出</v>
      </c>
      <c r="G790" s="118" t="s">
        <v>772</v>
      </c>
      <c r="H790" s="119"/>
      <c r="I790" s="119">
        <v>1000000</v>
      </c>
      <c r="J790" s="120"/>
      <c r="K790" s="125">
        <f>IF(OR($A790="",$B790=""),"",IF($J790&lt;&gt;"",$J790,IF($D790=本位币,1,IFERROR(LOOKUP(2,1/((汇率月份&lt;=$A790)*(INDEX(记账汇率区,0,MATCH($D790,汇率币种头,0))&lt;&gt;"")),INDEX(记账汇率区,0,MATCH($D790,汇率币种头,0))),""))))</f>
        <v>1</v>
      </c>
      <c r="L790" s="123">
        <f t="shared" si="24"/>
        <v>-1000000</v>
      </c>
      <c r="M790" s="123">
        <f t="shared" si="25"/>
        <v>-1000000</v>
      </c>
      <c r="N790" s="123">
        <f>IF($B790="","",ROUND(SUMIF(账户名,$B790,账户期初)+SUMIFS($L$6:L790,$B$6:B790,$B790),2))</f>
        <v>-790753179.33</v>
      </c>
      <c r="O790" s="123">
        <f>IF($B790="","",IFERROR(ROUND(INDEX(账户期初本位,MATCH($B790,账户名,0))+SUMIFS($M$6:M790,$B$6:B790,$B790),2),""))</f>
        <v>-790753179.33</v>
      </c>
      <c r="P790" s="117" t="s">
        <v>26</v>
      </c>
      <c r="Q790" s="115" t="s">
        <v>771</v>
      </c>
      <c r="R790" s="115"/>
      <c r="S790" s="124" t="str">
        <f>IF($B790="","",IF(ISNA(MATCH($B790,账户名,0)),"※这个账户不在【参数设置】的账户档案里",IF($A790="","※没填日期，这一笔不会进任何月份的报表",IF(OR($A790&lt;起始月份,$A790&gt;EOMONTH(起始月份,15)),"△不在本账期（"&amp;TEXT(起始月份,"yyyy-mm")&amp;" ~ "&amp;TEXT(EOMONTH(起始月份,15),"yyyy-mm")&amp;"）内，报表里看不到",IF(AND($H790&lt;&gt;"",$I790&lt;&gt;""),"※收入和支出不能同时填",IF(AND(N($H790)=0,N($I790)=0),IF(ISNUMBER(SEARCH("【待补】",$R790&amp;"")),"△源数据不全（源表缺金额），请补充","※收入和支出都没填"),IF($E790="","※没填收支类别，分类报表会漏掉这一笔",IF(ISNA(MATCH($E790,类别表,0)),"※收支类别不在【参数设置】的清单里",IF($K790="","△"&amp;$D790&amp;" 还没填汇率，去【月度汇率】补上就自动算了",IF(ISNUMBER(SEARCH("【待补】",$R790&amp;"")),"△源数据不全（源表缺摘要或用途），请补充",IF(AND($F790="内部转账",$Q790=""),"△内部转账建议在「往来单位」写上对方账户",IF($N790&lt;0,"△这一笔之后该账户余额成负数了，核一下",""))))))))))))</f>
        <v>△这一笔之后该账户余额成负数了，核一下</v>
      </c>
    </row>
    <row r="791" ht="16.5" spans="1:19">
      <c r="A791" s="114">
        <v>45997</v>
      </c>
      <c r="B791" s="115" t="s">
        <v>34</v>
      </c>
      <c r="C791" s="116" t="str">
        <f>IF($B791="","",IFERROR(INDEX(账户银行,MATCH($B791,账户名,0)),""))</f>
        <v>现金</v>
      </c>
      <c r="D791" s="116" t="str">
        <f>IF($B791="","",IFERROR(INDEX(账户币种,MATCH($B791,账户名,0)),""))</f>
        <v>UZS</v>
      </c>
      <c r="E791" s="117" t="s">
        <v>388</v>
      </c>
      <c r="F791" s="116" t="str">
        <f>IF($E791="","",IFERROR(INDEX(类别属性,MATCH($E791,类别表,0)),""))</f>
        <v>支出</v>
      </c>
      <c r="G791" s="118" t="s">
        <v>773</v>
      </c>
      <c r="H791" s="119"/>
      <c r="I791" s="119">
        <v>1300000</v>
      </c>
      <c r="J791" s="120"/>
      <c r="K791" s="125">
        <f>IF(OR($A791="",$B791=""),"",IF($J791&lt;&gt;"",$J791,IF($D791=本位币,1,IFERROR(LOOKUP(2,1/((汇率月份&lt;=$A791)*(INDEX(记账汇率区,0,MATCH($D791,汇率币种头,0))&lt;&gt;"")),INDEX(记账汇率区,0,MATCH($D791,汇率币种头,0))),""))))</f>
        <v>1</v>
      </c>
      <c r="L791" s="123">
        <f t="shared" si="24"/>
        <v>-1300000</v>
      </c>
      <c r="M791" s="123">
        <f t="shared" si="25"/>
        <v>-1300000</v>
      </c>
      <c r="N791" s="123">
        <f>IF($B791="","",ROUND(SUMIF(账户名,$B791,账户期初)+SUMIFS($L$6:L791,$B$6:B791,$B791),2))</f>
        <v>-792053179.33</v>
      </c>
      <c r="O791" s="123">
        <f>IF($B791="","",IFERROR(ROUND(INDEX(账户期初本位,MATCH($B791,账户名,0))+SUMIFS($M$6:M791,$B$6:B791,$B791),2),""))</f>
        <v>-792053179.33</v>
      </c>
      <c r="P791" s="117" t="s">
        <v>109</v>
      </c>
      <c r="Q791" s="115"/>
      <c r="R791" s="115"/>
      <c r="S791" s="124" t="str">
        <f>IF($B791="","",IF(ISNA(MATCH($B791,账户名,0)),"※这个账户不在【参数设置】的账户档案里",IF($A791="","※没填日期，这一笔不会进任何月份的报表",IF(OR($A791&lt;起始月份,$A791&gt;EOMONTH(起始月份,15)),"△不在本账期（"&amp;TEXT(起始月份,"yyyy-mm")&amp;" ~ "&amp;TEXT(EOMONTH(起始月份,15),"yyyy-mm")&amp;"）内，报表里看不到",IF(AND($H791&lt;&gt;"",$I791&lt;&gt;""),"※收入和支出不能同时填",IF(AND(N($H791)=0,N($I791)=0),IF(ISNUMBER(SEARCH("【待补】",$R791&amp;"")),"△源数据不全（源表缺金额），请补充","※收入和支出都没填"),IF($E791="","※没填收支类别，分类报表会漏掉这一笔",IF(ISNA(MATCH($E791,类别表,0)),"※收支类别不在【参数设置】的清单里",IF($K791="","△"&amp;$D791&amp;" 还没填汇率，去【月度汇率】补上就自动算了",IF(ISNUMBER(SEARCH("【待补】",$R791&amp;"")),"△源数据不全（源表缺摘要或用途），请补充",IF(AND($F791="内部转账",$Q791=""),"△内部转账建议在「往来单位」写上对方账户",IF($N791&lt;0,"△这一笔之后该账户余额成负数了，核一下",""))))))))))))</f>
        <v>△这一笔之后该账户余额成负数了，核一下</v>
      </c>
    </row>
    <row r="792" ht="33" spans="1:19">
      <c r="A792" s="114">
        <v>45997</v>
      </c>
      <c r="B792" s="115" t="s">
        <v>34</v>
      </c>
      <c r="C792" s="116" t="str">
        <f>IF($B792="","",IFERROR(INDEX(账户银行,MATCH($B792,账户名,0)),""))</f>
        <v>现金</v>
      </c>
      <c r="D792" s="116" t="str">
        <f>IF($B792="","",IFERROR(INDEX(账户币种,MATCH($B792,账户名,0)),""))</f>
        <v>UZS</v>
      </c>
      <c r="E792" s="117" t="s">
        <v>95</v>
      </c>
      <c r="F792" s="116" t="str">
        <f>IF($E792="","",IFERROR(INDEX(类别属性,MATCH($E792,类别表,0)),""))</f>
        <v>支出</v>
      </c>
      <c r="G792" s="118" t="s">
        <v>774</v>
      </c>
      <c r="H792" s="119"/>
      <c r="I792" s="119">
        <v>560000</v>
      </c>
      <c r="J792" s="120"/>
      <c r="K792" s="125">
        <f>IF(OR($A792="",$B792=""),"",IF($J792&lt;&gt;"",$J792,IF($D792=本位币,1,IFERROR(LOOKUP(2,1/((汇率月份&lt;=$A792)*(INDEX(记账汇率区,0,MATCH($D792,汇率币种头,0))&lt;&gt;"")),INDEX(记账汇率区,0,MATCH($D792,汇率币种头,0))),""))))</f>
        <v>1</v>
      </c>
      <c r="L792" s="123">
        <f t="shared" si="24"/>
        <v>-560000</v>
      </c>
      <c r="M792" s="123">
        <f t="shared" si="25"/>
        <v>-560000</v>
      </c>
      <c r="N792" s="123">
        <f>IF($B792="","",ROUND(SUMIF(账户名,$B792,账户期初)+SUMIFS($L$6:L792,$B$6:B792,$B792),2))</f>
        <v>-792613179.33</v>
      </c>
      <c r="O792" s="123">
        <f>IF($B792="","",IFERROR(ROUND(INDEX(账户期初本位,MATCH($B792,账户名,0))+SUMIFS($M$6:M792,$B$6:B792,$B792),2),""))</f>
        <v>-792613179.33</v>
      </c>
      <c r="P792" s="117" t="s">
        <v>97</v>
      </c>
      <c r="Q792" s="115" t="s">
        <v>331</v>
      </c>
      <c r="R792" s="115"/>
      <c r="S792" s="124" t="str">
        <f>IF($B792="","",IF(ISNA(MATCH($B792,账户名,0)),"※这个账户不在【参数设置】的账户档案里",IF($A792="","※没填日期，这一笔不会进任何月份的报表",IF(OR($A792&lt;起始月份,$A792&gt;EOMONTH(起始月份,15)),"△不在本账期（"&amp;TEXT(起始月份,"yyyy-mm")&amp;" ~ "&amp;TEXT(EOMONTH(起始月份,15),"yyyy-mm")&amp;"）内，报表里看不到",IF(AND($H792&lt;&gt;"",$I792&lt;&gt;""),"※收入和支出不能同时填",IF(AND(N($H792)=0,N($I792)=0),IF(ISNUMBER(SEARCH("【待补】",$R792&amp;"")),"△源数据不全（源表缺金额），请补充","※收入和支出都没填"),IF($E792="","※没填收支类别，分类报表会漏掉这一笔",IF(ISNA(MATCH($E792,类别表,0)),"※收支类别不在【参数设置】的清单里",IF($K792="","△"&amp;$D792&amp;" 还没填汇率，去【月度汇率】补上就自动算了",IF(ISNUMBER(SEARCH("【待补】",$R792&amp;"")),"△源数据不全（源表缺摘要或用途），请补充",IF(AND($F792="内部转账",$Q792=""),"△内部转账建议在「往来单位」写上对方账户",IF($N792&lt;0,"△这一笔之后该账户余额成负数了，核一下",""))))))))))))</f>
        <v>△这一笔之后该账户余额成负数了，核一下</v>
      </c>
    </row>
    <row r="793" ht="33" spans="1:19">
      <c r="A793" s="114">
        <v>45997</v>
      </c>
      <c r="B793" s="115" t="s">
        <v>34</v>
      </c>
      <c r="C793" s="116" t="str">
        <f>IF($B793="","",IFERROR(INDEX(账户银行,MATCH($B793,账户名,0)),""))</f>
        <v>现金</v>
      </c>
      <c r="D793" s="116" t="str">
        <f>IF($B793="","",IFERROR(INDEX(账户币种,MATCH($B793,账户名,0)),""))</f>
        <v>UZS</v>
      </c>
      <c r="E793" s="117" t="s">
        <v>54</v>
      </c>
      <c r="F793" s="116" t="str">
        <f>IF($E793="","",IFERROR(INDEX(类别属性,MATCH($E793,类别表,0)),""))</f>
        <v>支出</v>
      </c>
      <c r="G793" s="118" t="s">
        <v>775</v>
      </c>
      <c r="H793" s="119"/>
      <c r="I793" s="119">
        <v>842000</v>
      </c>
      <c r="J793" s="120"/>
      <c r="K793" s="125">
        <f>IF(OR($A793="",$B793=""),"",IF($J793&lt;&gt;"",$J793,IF($D793=本位币,1,IFERROR(LOOKUP(2,1/((汇率月份&lt;=$A793)*(INDEX(记账汇率区,0,MATCH($D793,汇率币种头,0))&lt;&gt;"")),INDEX(记账汇率区,0,MATCH($D793,汇率币种头,0))),""))))</f>
        <v>1</v>
      </c>
      <c r="L793" s="123">
        <f t="shared" si="24"/>
        <v>-842000</v>
      </c>
      <c r="M793" s="123">
        <f t="shared" si="25"/>
        <v>-842000</v>
      </c>
      <c r="N793" s="123">
        <f>IF($B793="","",ROUND(SUMIF(账户名,$B793,账户期初)+SUMIFS($L$6:L793,$B$6:B793,$B793),2))</f>
        <v>-793455179.33</v>
      </c>
      <c r="O793" s="123">
        <f>IF($B793="","",IFERROR(ROUND(INDEX(账户期初本位,MATCH($B793,账户名,0))+SUMIFS($M$6:M793,$B$6:B793,$B793),2),""))</f>
        <v>-793455179.33</v>
      </c>
      <c r="P793" s="117" t="s">
        <v>48</v>
      </c>
      <c r="Q793" s="115"/>
      <c r="R793" s="115"/>
      <c r="S793" s="124" t="str">
        <f>IF($B793="","",IF(ISNA(MATCH($B793,账户名,0)),"※这个账户不在【参数设置】的账户档案里",IF($A793="","※没填日期，这一笔不会进任何月份的报表",IF(OR($A793&lt;起始月份,$A793&gt;EOMONTH(起始月份,15)),"△不在本账期（"&amp;TEXT(起始月份,"yyyy-mm")&amp;" ~ "&amp;TEXT(EOMONTH(起始月份,15),"yyyy-mm")&amp;"）内，报表里看不到",IF(AND($H793&lt;&gt;"",$I793&lt;&gt;""),"※收入和支出不能同时填",IF(AND(N($H793)=0,N($I793)=0),IF(ISNUMBER(SEARCH("【待补】",$R793&amp;"")),"△源数据不全（源表缺金额），请补充","※收入和支出都没填"),IF($E793="","※没填收支类别，分类报表会漏掉这一笔",IF(ISNA(MATCH($E793,类别表,0)),"※收支类别不在【参数设置】的清单里",IF($K793="","△"&amp;$D793&amp;" 还没填汇率，去【月度汇率】补上就自动算了",IF(ISNUMBER(SEARCH("【待补】",$R793&amp;"")),"△源数据不全（源表缺摘要或用途），请补充",IF(AND($F793="内部转账",$Q793=""),"△内部转账建议在「往来单位」写上对方账户",IF($N793&lt;0,"△这一笔之后该账户余额成负数了，核一下",""))))))))))))</f>
        <v>△这一笔之后该账户余额成负数了，核一下</v>
      </c>
    </row>
    <row r="794" ht="33" spans="1:19">
      <c r="A794" s="114">
        <v>45997</v>
      </c>
      <c r="B794" s="115" t="s">
        <v>34</v>
      </c>
      <c r="C794" s="116" t="str">
        <f>IF($B794="","",IFERROR(INDEX(账户银行,MATCH($B794,账户名,0)),""))</f>
        <v>现金</v>
      </c>
      <c r="D794" s="116" t="str">
        <f>IF($B794="","",IFERROR(INDEX(账户币种,MATCH($B794,账户名,0)),""))</f>
        <v>UZS</v>
      </c>
      <c r="E794" s="117" t="s">
        <v>27</v>
      </c>
      <c r="F794" s="116" t="str">
        <f>IF($E794="","",IFERROR(INDEX(类别属性,MATCH($E794,类别表,0)),""))</f>
        <v>支出</v>
      </c>
      <c r="G794" s="118" t="s">
        <v>776</v>
      </c>
      <c r="H794" s="119"/>
      <c r="I794" s="119">
        <v>600000</v>
      </c>
      <c r="J794" s="120"/>
      <c r="K794" s="125">
        <f>IF(OR($A794="",$B794=""),"",IF($J794&lt;&gt;"",$J794,IF($D794=本位币,1,IFERROR(LOOKUP(2,1/((汇率月份&lt;=$A794)*(INDEX(记账汇率区,0,MATCH($D794,汇率币种头,0))&lt;&gt;"")),INDEX(记账汇率区,0,MATCH($D794,汇率币种头,0))),""))))</f>
        <v>1</v>
      </c>
      <c r="L794" s="123">
        <f t="shared" si="24"/>
        <v>-600000</v>
      </c>
      <c r="M794" s="123">
        <f t="shared" si="25"/>
        <v>-600000</v>
      </c>
      <c r="N794" s="123">
        <f>IF($B794="","",ROUND(SUMIF(账户名,$B794,账户期初)+SUMIFS($L$6:L794,$B$6:B794,$B794),2))</f>
        <v>-794055179.33</v>
      </c>
      <c r="O794" s="123">
        <f>IF($B794="","",IFERROR(ROUND(INDEX(账户期初本位,MATCH($B794,账户名,0))+SUMIFS($M$6:M794,$B$6:B794,$B794),2),""))</f>
        <v>-794055179.33</v>
      </c>
      <c r="P794" s="117" t="s">
        <v>26</v>
      </c>
      <c r="Q794" s="115" t="s">
        <v>331</v>
      </c>
      <c r="R794" s="115"/>
      <c r="S794" s="124" t="str">
        <f>IF($B794="","",IF(ISNA(MATCH($B794,账户名,0)),"※这个账户不在【参数设置】的账户档案里",IF($A794="","※没填日期，这一笔不会进任何月份的报表",IF(OR($A794&lt;起始月份,$A794&gt;EOMONTH(起始月份,15)),"△不在本账期（"&amp;TEXT(起始月份,"yyyy-mm")&amp;" ~ "&amp;TEXT(EOMONTH(起始月份,15),"yyyy-mm")&amp;"）内，报表里看不到",IF(AND($H794&lt;&gt;"",$I794&lt;&gt;""),"※收入和支出不能同时填",IF(AND(N($H794)=0,N($I794)=0),IF(ISNUMBER(SEARCH("【待补】",$R794&amp;"")),"△源数据不全（源表缺金额），请补充","※收入和支出都没填"),IF($E794="","※没填收支类别，分类报表会漏掉这一笔",IF(ISNA(MATCH($E794,类别表,0)),"※收支类别不在【参数设置】的清单里",IF($K794="","△"&amp;$D794&amp;" 还没填汇率，去【月度汇率】补上就自动算了",IF(ISNUMBER(SEARCH("【待补】",$R794&amp;"")),"△源数据不全（源表缺摘要或用途），请补充",IF(AND($F794="内部转账",$Q794=""),"△内部转账建议在「往来单位」写上对方账户",IF($N794&lt;0,"△这一笔之后该账户余额成负数了，核一下",""))))))))))))</f>
        <v>△这一笔之后该账户余额成负数了，核一下</v>
      </c>
    </row>
    <row r="795" ht="33" spans="1:19">
      <c r="A795" s="114">
        <v>45997</v>
      </c>
      <c r="B795" s="115" t="s">
        <v>34</v>
      </c>
      <c r="C795" s="116" t="str">
        <f>IF($B795="","",IFERROR(INDEX(账户银行,MATCH($B795,账户名,0)),""))</f>
        <v>现金</v>
      </c>
      <c r="D795" s="116" t="str">
        <f>IF($B795="","",IFERROR(INDEX(账户币种,MATCH($B795,账户名,0)),""))</f>
        <v>UZS</v>
      </c>
      <c r="E795" s="117" t="s">
        <v>57</v>
      </c>
      <c r="F795" s="116" t="str">
        <f>IF($E795="","",IFERROR(INDEX(类别属性,MATCH($E795,类别表,0)),""))</f>
        <v>支出</v>
      </c>
      <c r="G795" s="118" t="s">
        <v>777</v>
      </c>
      <c r="H795" s="119"/>
      <c r="I795" s="119">
        <v>400000</v>
      </c>
      <c r="J795" s="120"/>
      <c r="K795" s="125">
        <f>IF(OR($A795="",$B795=""),"",IF($J795&lt;&gt;"",$J795,IF($D795=本位币,1,IFERROR(LOOKUP(2,1/((汇率月份&lt;=$A795)*(INDEX(记账汇率区,0,MATCH($D795,汇率币种头,0))&lt;&gt;"")),INDEX(记账汇率区,0,MATCH($D795,汇率币种头,0))),""))))</f>
        <v>1</v>
      </c>
      <c r="L795" s="123">
        <f t="shared" si="24"/>
        <v>-400000</v>
      </c>
      <c r="M795" s="123">
        <f t="shared" si="25"/>
        <v>-400000</v>
      </c>
      <c r="N795" s="123">
        <f>IF($B795="","",ROUND(SUMIF(账户名,$B795,账户期初)+SUMIFS($L$6:L795,$B$6:B795,$B795),2))</f>
        <v>-794455179.33</v>
      </c>
      <c r="O795" s="123">
        <f>IF($B795="","",IFERROR(ROUND(INDEX(账户期初本位,MATCH($B795,账户名,0))+SUMIFS($M$6:M795,$B$6:B795,$B795),2),""))</f>
        <v>-794455179.33</v>
      </c>
      <c r="P795" s="117" t="s">
        <v>59</v>
      </c>
      <c r="Q795" s="115" t="s">
        <v>753</v>
      </c>
      <c r="R795" s="115"/>
      <c r="S795" s="124" t="str">
        <f>IF($B795="","",IF(ISNA(MATCH($B795,账户名,0)),"※这个账户不在【参数设置】的账户档案里",IF($A795="","※没填日期，这一笔不会进任何月份的报表",IF(OR($A795&lt;起始月份,$A795&gt;EOMONTH(起始月份,15)),"△不在本账期（"&amp;TEXT(起始月份,"yyyy-mm")&amp;" ~ "&amp;TEXT(EOMONTH(起始月份,15),"yyyy-mm")&amp;"）内，报表里看不到",IF(AND($H795&lt;&gt;"",$I795&lt;&gt;""),"※收入和支出不能同时填",IF(AND(N($H795)=0,N($I795)=0),IF(ISNUMBER(SEARCH("【待补】",$R795&amp;"")),"△源数据不全（源表缺金额），请补充","※收入和支出都没填"),IF($E795="","※没填收支类别，分类报表会漏掉这一笔",IF(ISNA(MATCH($E795,类别表,0)),"※收支类别不在【参数设置】的清单里",IF($K795="","△"&amp;$D795&amp;" 还没填汇率，去【月度汇率】补上就自动算了",IF(ISNUMBER(SEARCH("【待补】",$R795&amp;"")),"△源数据不全（源表缺摘要或用途），请补充",IF(AND($F795="内部转账",$Q795=""),"△内部转账建议在「往来单位」写上对方账户",IF($N795&lt;0,"△这一笔之后该账户余额成负数了，核一下",""))))))))))))</f>
        <v>△这一笔之后该账户余额成负数了，核一下</v>
      </c>
    </row>
    <row r="796" ht="33" spans="1:19">
      <c r="A796" s="114">
        <v>45998</v>
      </c>
      <c r="B796" s="115" t="s">
        <v>34</v>
      </c>
      <c r="C796" s="116" t="str">
        <f>IF($B796="","",IFERROR(INDEX(账户银行,MATCH($B796,账户名,0)),""))</f>
        <v>现金</v>
      </c>
      <c r="D796" s="116" t="str">
        <f>IF($B796="","",IFERROR(INDEX(账户币种,MATCH($B796,账户名,0)),""))</f>
        <v>UZS</v>
      </c>
      <c r="E796" s="117" t="s">
        <v>44</v>
      </c>
      <c r="F796" s="116" t="str">
        <f>IF($E796="","",IFERROR(INDEX(类别属性,MATCH($E796,类别表,0)),""))</f>
        <v>支出</v>
      </c>
      <c r="G796" s="118" t="s">
        <v>778</v>
      </c>
      <c r="H796" s="119"/>
      <c r="I796" s="119">
        <v>90000</v>
      </c>
      <c r="J796" s="120"/>
      <c r="K796" s="125">
        <f>IF(OR($A796="",$B796=""),"",IF($J796&lt;&gt;"",$J796,IF($D796=本位币,1,IFERROR(LOOKUP(2,1/((汇率月份&lt;=$A796)*(INDEX(记账汇率区,0,MATCH($D796,汇率币种头,0))&lt;&gt;"")),INDEX(记账汇率区,0,MATCH($D796,汇率币种头,0))),""))))</f>
        <v>1</v>
      </c>
      <c r="L796" s="123">
        <f t="shared" si="24"/>
        <v>-90000</v>
      </c>
      <c r="M796" s="123">
        <f t="shared" si="25"/>
        <v>-90000</v>
      </c>
      <c r="N796" s="123">
        <f>IF($B796="","",ROUND(SUMIF(账户名,$B796,账户期初)+SUMIFS($L$6:L796,$B$6:B796,$B796),2))</f>
        <v>-794545179.33</v>
      </c>
      <c r="O796" s="123">
        <f>IF($B796="","",IFERROR(ROUND(INDEX(账户期初本位,MATCH($B796,账户名,0))+SUMIFS($M$6:M796,$B$6:B796,$B796),2),""))</f>
        <v>-794545179.33</v>
      </c>
      <c r="P796" s="117" t="s">
        <v>26</v>
      </c>
      <c r="Q796" s="115"/>
      <c r="R796" s="115"/>
      <c r="S796" s="124" t="str">
        <f>IF($B796="","",IF(ISNA(MATCH($B796,账户名,0)),"※这个账户不在【参数设置】的账户档案里",IF($A796="","※没填日期，这一笔不会进任何月份的报表",IF(OR($A796&lt;起始月份,$A796&gt;EOMONTH(起始月份,15)),"△不在本账期（"&amp;TEXT(起始月份,"yyyy-mm")&amp;" ~ "&amp;TEXT(EOMONTH(起始月份,15),"yyyy-mm")&amp;"）内，报表里看不到",IF(AND($H796&lt;&gt;"",$I796&lt;&gt;""),"※收入和支出不能同时填",IF(AND(N($H796)=0,N($I796)=0),IF(ISNUMBER(SEARCH("【待补】",$R796&amp;"")),"△源数据不全（源表缺金额），请补充","※收入和支出都没填"),IF($E796="","※没填收支类别，分类报表会漏掉这一笔",IF(ISNA(MATCH($E796,类别表,0)),"※收支类别不在【参数设置】的清单里",IF($K796="","△"&amp;$D796&amp;" 还没填汇率，去【月度汇率】补上就自动算了",IF(ISNUMBER(SEARCH("【待补】",$R796&amp;"")),"△源数据不全（源表缺摘要或用途），请补充",IF(AND($F796="内部转账",$Q796=""),"△内部转账建议在「往来单位」写上对方账户",IF($N796&lt;0,"△这一笔之后该账户余额成负数了，核一下",""))))))))))))</f>
        <v>△这一笔之后该账户余额成负数了，核一下</v>
      </c>
    </row>
    <row r="797" ht="16.5" spans="1:19">
      <c r="A797" s="114">
        <v>45999</v>
      </c>
      <c r="B797" s="115" t="s">
        <v>34</v>
      </c>
      <c r="C797" s="116" t="str">
        <f>IF($B797="","",IFERROR(INDEX(账户银行,MATCH($B797,账户名,0)),""))</f>
        <v>现金</v>
      </c>
      <c r="D797" s="116" t="str">
        <f>IF($B797="","",IFERROR(INDEX(账户币种,MATCH($B797,账户名,0)),""))</f>
        <v>UZS</v>
      </c>
      <c r="E797" s="117" t="s">
        <v>188</v>
      </c>
      <c r="F797" s="116" t="str">
        <f>IF($E797="","",IFERROR(INDEX(类别属性,MATCH($E797,类别表,0)),""))</f>
        <v>支出</v>
      </c>
      <c r="G797" s="118"/>
      <c r="H797" s="119"/>
      <c r="I797" s="119">
        <v>63000</v>
      </c>
      <c r="J797" s="120"/>
      <c r="K797" s="125">
        <f>IF(OR($A797="",$B797=""),"",IF($J797&lt;&gt;"",$J797,IF($D797=本位币,1,IFERROR(LOOKUP(2,1/((汇率月份&lt;=$A797)*(INDEX(记账汇率区,0,MATCH($D797,汇率币种头,0))&lt;&gt;"")),INDEX(记账汇率区,0,MATCH($D797,汇率币种头,0))),""))))</f>
        <v>1</v>
      </c>
      <c r="L797" s="123">
        <f t="shared" si="24"/>
        <v>-63000</v>
      </c>
      <c r="M797" s="123">
        <f t="shared" si="25"/>
        <v>-63000</v>
      </c>
      <c r="N797" s="123">
        <f>IF($B797="","",ROUND(SUMIF(账户名,$B797,账户期初)+SUMIFS($L$6:L797,$B$6:B797,$B797),2))</f>
        <v>-794608179.33</v>
      </c>
      <c r="O797" s="123">
        <f>IF($B797="","",IFERROR(ROUND(INDEX(账户期初本位,MATCH($B797,账户名,0))+SUMIFS($M$6:M797,$B$6:B797,$B797),2),""))</f>
        <v>-794608179.33</v>
      </c>
      <c r="P797" s="117" t="s">
        <v>26</v>
      </c>
      <c r="Q797" s="115"/>
      <c r="R797" s="115" t="s">
        <v>189</v>
      </c>
      <c r="S797" s="124" t="str">
        <f>IF($B797="","",IF(ISNA(MATCH($B797,账户名,0)),"※这个账户不在【参数设置】的账户档案里",IF($A797="","※没填日期，这一笔不会进任何月份的报表",IF(OR($A797&lt;起始月份,$A797&gt;EOMONTH(起始月份,15)),"△不在本账期（"&amp;TEXT(起始月份,"yyyy-mm")&amp;" ~ "&amp;TEXT(EOMONTH(起始月份,15),"yyyy-mm")&amp;"）内，报表里看不到",IF(AND($H797&lt;&gt;"",$I797&lt;&gt;""),"※收入和支出不能同时填",IF(AND(N($H797)=0,N($I797)=0),IF(ISNUMBER(SEARCH("【待补】",$R797&amp;"")),"△源数据不全（源表缺金额），请补充","※收入和支出都没填"),IF($E797="","※没填收支类别，分类报表会漏掉这一笔",IF(ISNA(MATCH($E797,类别表,0)),"※收支类别不在【参数设置】的清单里",IF($K797="","△"&amp;$D797&amp;" 还没填汇率，去【月度汇率】补上就自动算了",IF(ISNUMBER(SEARCH("【待补】",$R797&amp;"")),"△源数据不全（源表缺摘要或用途），请补充",IF(AND($F797="内部转账",$Q797=""),"△内部转账建议在「往来单位」写上对方账户",IF($N797&lt;0,"△这一笔之后该账户余额成负数了，核一下",""))))))))))))</f>
        <v>△源数据不全（源表缺摘要或用途），请补充</v>
      </c>
    </row>
    <row r="798" ht="16.5" spans="1:19">
      <c r="A798" s="114">
        <v>45999</v>
      </c>
      <c r="B798" s="115" t="s">
        <v>34</v>
      </c>
      <c r="C798" s="116" t="str">
        <f>IF($B798="","",IFERROR(INDEX(账户银行,MATCH($B798,账户名,0)),""))</f>
        <v>现金</v>
      </c>
      <c r="D798" s="116" t="str">
        <f>IF($B798="","",IFERROR(INDEX(账户币种,MATCH($B798,账户名,0)),""))</f>
        <v>UZS</v>
      </c>
      <c r="E798" s="117" t="s">
        <v>188</v>
      </c>
      <c r="F798" s="116" t="str">
        <f>IF($E798="","",IFERROR(INDEX(类别属性,MATCH($E798,类别表,0)),""))</f>
        <v>支出</v>
      </c>
      <c r="G798" s="118"/>
      <c r="H798" s="119"/>
      <c r="I798" s="119">
        <v>170000</v>
      </c>
      <c r="J798" s="120"/>
      <c r="K798" s="125">
        <f>IF(OR($A798="",$B798=""),"",IF($J798&lt;&gt;"",$J798,IF($D798=本位币,1,IFERROR(LOOKUP(2,1/((汇率月份&lt;=$A798)*(INDEX(记账汇率区,0,MATCH($D798,汇率币种头,0))&lt;&gt;"")),INDEX(记账汇率区,0,MATCH($D798,汇率币种头,0))),""))))</f>
        <v>1</v>
      </c>
      <c r="L798" s="123">
        <f t="shared" si="24"/>
        <v>-170000</v>
      </c>
      <c r="M798" s="123">
        <f t="shared" si="25"/>
        <v>-170000</v>
      </c>
      <c r="N798" s="123">
        <f>IF($B798="","",ROUND(SUMIF(账户名,$B798,账户期初)+SUMIFS($L$6:L798,$B$6:B798,$B798),2))</f>
        <v>-794778179.33</v>
      </c>
      <c r="O798" s="123">
        <f>IF($B798="","",IFERROR(ROUND(INDEX(账户期初本位,MATCH($B798,账户名,0))+SUMIFS($M$6:M798,$B$6:B798,$B798),2),""))</f>
        <v>-794778179.33</v>
      </c>
      <c r="P798" s="117" t="s">
        <v>26</v>
      </c>
      <c r="Q798" s="115"/>
      <c r="R798" s="115" t="s">
        <v>189</v>
      </c>
      <c r="S798" s="124" t="str">
        <f>IF($B798="","",IF(ISNA(MATCH($B798,账户名,0)),"※这个账户不在【参数设置】的账户档案里",IF($A798="","※没填日期，这一笔不会进任何月份的报表",IF(OR($A798&lt;起始月份,$A798&gt;EOMONTH(起始月份,15)),"△不在本账期（"&amp;TEXT(起始月份,"yyyy-mm")&amp;" ~ "&amp;TEXT(EOMONTH(起始月份,15),"yyyy-mm")&amp;"）内，报表里看不到",IF(AND($H798&lt;&gt;"",$I798&lt;&gt;""),"※收入和支出不能同时填",IF(AND(N($H798)=0,N($I798)=0),IF(ISNUMBER(SEARCH("【待补】",$R798&amp;"")),"△源数据不全（源表缺金额），请补充","※收入和支出都没填"),IF($E798="","※没填收支类别，分类报表会漏掉这一笔",IF(ISNA(MATCH($E798,类别表,0)),"※收支类别不在【参数设置】的清单里",IF($K798="","△"&amp;$D798&amp;" 还没填汇率，去【月度汇率】补上就自动算了",IF(ISNUMBER(SEARCH("【待补】",$R798&amp;"")),"△源数据不全（源表缺摘要或用途），请补充",IF(AND($F798="内部转账",$Q798=""),"△内部转账建议在「往来单位」写上对方账户",IF($N798&lt;0,"△这一笔之后该账户余额成负数了，核一下",""))))))))))))</f>
        <v>△源数据不全（源表缺摘要或用途），请补充</v>
      </c>
    </row>
    <row r="799" ht="49.5" spans="1:19">
      <c r="A799" s="114">
        <v>46000</v>
      </c>
      <c r="B799" s="115" t="s">
        <v>20</v>
      </c>
      <c r="C799" s="116" t="str">
        <f>IF($B799="","",IFERROR(INDEX(账户银行,MATCH($B799,账户名,0)),""))</f>
        <v>现金</v>
      </c>
      <c r="D799" s="116" t="str">
        <f>IF($B799="","",IFERROR(INDEX(账户币种,MATCH($B799,账户名,0)),""))</f>
        <v>CNY</v>
      </c>
      <c r="E799" s="117" t="s">
        <v>74</v>
      </c>
      <c r="F799" s="116" t="str">
        <f>IF($E799="","",IFERROR(INDEX(类别属性,MATCH($E799,类别表,0)),""))</f>
        <v>收入</v>
      </c>
      <c r="G799" s="118" t="s">
        <v>779</v>
      </c>
      <c r="H799" s="119">
        <v>2500000</v>
      </c>
      <c r="I799" s="119"/>
      <c r="J799" s="120"/>
      <c r="K799" s="121">
        <f>IF(OR($A799="",$B799=""),"",IF($J799&lt;&gt;"",$J799,IF($D799=本位币,1,IFERROR(LOOKUP(2,1/((汇率月份&lt;=$A799)*(INDEX(记账汇率区,0,MATCH($D799,汇率币种头,0))&lt;&gt;"")),INDEX(记账汇率区,0,MATCH($D799,汇率币种头,0))),""))))</f>
        <v>1707.86</v>
      </c>
      <c r="L799" s="122">
        <f t="shared" si="24"/>
        <v>2500000</v>
      </c>
      <c r="M799" s="123">
        <f t="shared" si="25"/>
        <v>4269650000</v>
      </c>
      <c r="N799" s="122">
        <f>IF($B799="","",ROUND(SUMIF(账户名,$B799,账户期初)+SUMIFS($L$6:L799,$B$6:B799,$B799),2))</f>
        <v>2489904</v>
      </c>
      <c r="O799" s="123">
        <f>IF($B799="","",IFERROR(ROUND(INDEX(账户期初本位,MATCH($B799,账户名,0))+SUMIFS($M$6:M799,$B$6:B799,$B799),2),""))</f>
        <v>4194170465.6</v>
      </c>
      <c r="P799" s="117" t="s">
        <v>76</v>
      </c>
      <c r="Q799" s="115" t="s">
        <v>780</v>
      </c>
      <c r="R799" s="115"/>
      <c r="S799" s="124" t="str">
        <f>IF($B799="","",IF(ISNA(MATCH($B799,账户名,0)),"※这个账户不在【参数设置】的账户档案里",IF($A799="","※没填日期，这一笔不会进任何月份的报表",IF(OR($A799&lt;起始月份,$A799&gt;EOMONTH(起始月份,15)),"△不在本账期（"&amp;TEXT(起始月份,"yyyy-mm")&amp;" ~ "&amp;TEXT(EOMONTH(起始月份,15),"yyyy-mm")&amp;"）内，报表里看不到",IF(AND($H799&lt;&gt;"",$I799&lt;&gt;""),"※收入和支出不能同时填",IF(AND(N($H799)=0,N($I799)=0),IF(ISNUMBER(SEARCH("【待补】",$R799&amp;"")),"△源数据不全（源表缺金额），请补充","※收入和支出都没填"),IF($E799="","※没填收支类别，分类报表会漏掉这一笔",IF(ISNA(MATCH($E799,类别表,0)),"※收支类别不在【参数设置】的清单里",IF($K799="","△"&amp;$D799&amp;" 还没填汇率，去【月度汇率】补上就自动算了",IF(ISNUMBER(SEARCH("【待补】",$R799&amp;"")),"△源数据不全（源表缺摘要或用途），请补充",IF(AND($F799="内部转账",$Q799=""),"△内部转账建议在「往来单位」写上对方账户",IF($N799&lt;0,"△这一笔之后该账户余额成负数了，核一下",""))))))))))))</f>
        <v/>
      </c>
    </row>
    <row r="800" ht="49.5" spans="1:19">
      <c r="A800" s="114">
        <v>46000</v>
      </c>
      <c r="B800" s="115" t="s">
        <v>20</v>
      </c>
      <c r="C800" s="116" t="str">
        <f>IF($B800="","",IFERROR(INDEX(账户银行,MATCH($B800,账户名,0)),""))</f>
        <v>现金</v>
      </c>
      <c r="D800" s="116" t="str">
        <f>IF($B800="","",IFERROR(INDEX(账户币种,MATCH($B800,账户名,0)),""))</f>
        <v>CNY</v>
      </c>
      <c r="E800" s="117" t="s">
        <v>74</v>
      </c>
      <c r="F800" s="116" t="str">
        <f>IF($E800="","",IFERROR(INDEX(类别属性,MATCH($E800,类别表,0)),""))</f>
        <v>收入</v>
      </c>
      <c r="G800" s="118" t="s">
        <v>781</v>
      </c>
      <c r="H800" s="119">
        <v>2400000</v>
      </c>
      <c r="I800" s="119"/>
      <c r="J800" s="120"/>
      <c r="K800" s="121">
        <f>IF(OR($A800="",$B800=""),"",IF($J800&lt;&gt;"",$J800,IF($D800=本位币,1,IFERROR(LOOKUP(2,1/((汇率月份&lt;=$A800)*(INDEX(记账汇率区,0,MATCH($D800,汇率币种头,0))&lt;&gt;"")),INDEX(记账汇率区,0,MATCH($D800,汇率币种头,0))),""))))</f>
        <v>1707.86</v>
      </c>
      <c r="L800" s="122">
        <f t="shared" si="24"/>
        <v>2400000</v>
      </c>
      <c r="M800" s="123">
        <f t="shared" si="25"/>
        <v>4098864000</v>
      </c>
      <c r="N800" s="122">
        <f>IF($B800="","",ROUND(SUMIF(账户名,$B800,账户期初)+SUMIFS($L$6:L800,$B$6:B800,$B800),2))</f>
        <v>4889904</v>
      </c>
      <c r="O800" s="123">
        <f>IF($B800="","",IFERROR(ROUND(INDEX(账户期初本位,MATCH($B800,账户名,0))+SUMIFS($M$6:M800,$B$6:B800,$B800),2),""))</f>
        <v>8293034465.6</v>
      </c>
      <c r="P800" s="117" t="s">
        <v>76</v>
      </c>
      <c r="Q800" s="115" t="s">
        <v>68</v>
      </c>
      <c r="R800" s="115"/>
      <c r="S800" s="124" t="str">
        <f>IF($B800="","",IF(ISNA(MATCH($B800,账户名,0)),"※这个账户不在【参数设置】的账户档案里",IF($A800="","※没填日期，这一笔不会进任何月份的报表",IF(OR($A800&lt;起始月份,$A800&gt;EOMONTH(起始月份,15)),"△不在本账期（"&amp;TEXT(起始月份,"yyyy-mm")&amp;" ~ "&amp;TEXT(EOMONTH(起始月份,15),"yyyy-mm")&amp;"）内，报表里看不到",IF(AND($H800&lt;&gt;"",$I800&lt;&gt;""),"※收入和支出不能同时填",IF(AND(N($H800)=0,N($I800)=0),IF(ISNUMBER(SEARCH("【待补】",$R800&amp;"")),"△源数据不全（源表缺金额），请补充","※收入和支出都没填"),IF($E800="","※没填收支类别，分类报表会漏掉这一笔",IF(ISNA(MATCH($E800,类别表,0)),"※收支类别不在【参数设置】的清单里",IF($K800="","△"&amp;$D800&amp;" 还没填汇率，去【月度汇率】补上就自动算了",IF(ISNUMBER(SEARCH("【待补】",$R800&amp;"")),"△源数据不全（源表缺摘要或用途），请补充",IF(AND($F800="内部转账",$Q800=""),"△内部转账建议在「往来单位」写上对方账户",IF($N800&lt;0,"△这一笔之后该账户余额成负数了，核一下",""))))))))))))</f>
        <v/>
      </c>
    </row>
    <row r="801" ht="49.5" spans="1:19">
      <c r="A801" s="114">
        <v>46000</v>
      </c>
      <c r="B801" s="115" t="s">
        <v>20</v>
      </c>
      <c r="C801" s="116" t="str">
        <f>IF($B801="","",IFERROR(INDEX(账户银行,MATCH($B801,账户名,0)),""))</f>
        <v>现金</v>
      </c>
      <c r="D801" s="116" t="str">
        <f>IF($B801="","",IFERROR(INDEX(账户币种,MATCH($B801,账户名,0)),""))</f>
        <v>CNY</v>
      </c>
      <c r="E801" s="117" t="s">
        <v>74</v>
      </c>
      <c r="F801" s="116" t="str">
        <f>IF($E801="","",IFERROR(INDEX(类别属性,MATCH($E801,类别表,0)),""))</f>
        <v>收入</v>
      </c>
      <c r="G801" s="118" t="s">
        <v>782</v>
      </c>
      <c r="H801" s="119">
        <v>450000</v>
      </c>
      <c r="I801" s="119"/>
      <c r="J801" s="120"/>
      <c r="K801" s="121">
        <f>IF(OR($A801="",$B801=""),"",IF($J801&lt;&gt;"",$J801,IF($D801=本位币,1,IFERROR(LOOKUP(2,1/((汇率月份&lt;=$A801)*(INDEX(记账汇率区,0,MATCH($D801,汇率币种头,0))&lt;&gt;"")),INDEX(记账汇率区,0,MATCH($D801,汇率币种头,0))),""))))</f>
        <v>1707.86</v>
      </c>
      <c r="L801" s="122">
        <f t="shared" si="24"/>
        <v>450000</v>
      </c>
      <c r="M801" s="123">
        <f t="shared" si="25"/>
        <v>768537000</v>
      </c>
      <c r="N801" s="122">
        <f>IF($B801="","",ROUND(SUMIF(账户名,$B801,账户期初)+SUMIFS($L$6:L801,$B$6:B801,$B801),2))</f>
        <v>5339904</v>
      </c>
      <c r="O801" s="123">
        <f>IF($B801="","",IFERROR(ROUND(INDEX(账户期初本位,MATCH($B801,账户名,0))+SUMIFS($M$6:M801,$B$6:B801,$B801),2),""))</f>
        <v>9061571465.6</v>
      </c>
      <c r="P801" s="117" t="s">
        <v>76</v>
      </c>
      <c r="Q801" s="115" t="s">
        <v>33</v>
      </c>
      <c r="R801" s="115"/>
      <c r="S801" s="124" t="str">
        <f>IF($B801="","",IF(ISNA(MATCH($B801,账户名,0)),"※这个账户不在【参数设置】的账户档案里",IF($A801="","※没填日期，这一笔不会进任何月份的报表",IF(OR($A801&lt;起始月份,$A801&gt;EOMONTH(起始月份,15)),"△不在本账期（"&amp;TEXT(起始月份,"yyyy-mm")&amp;" ~ "&amp;TEXT(EOMONTH(起始月份,15),"yyyy-mm")&amp;"）内，报表里看不到",IF(AND($H801&lt;&gt;"",$I801&lt;&gt;""),"※收入和支出不能同时填",IF(AND(N($H801)=0,N($I801)=0),IF(ISNUMBER(SEARCH("【待补】",$R801&amp;"")),"△源数据不全（源表缺金额），请补充","※收入和支出都没填"),IF($E801="","※没填收支类别，分类报表会漏掉这一笔",IF(ISNA(MATCH($E801,类别表,0)),"※收支类别不在【参数设置】的清单里",IF($K801="","△"&amp;$D801&amp;" 还没填汇率，去【月度汇率】补上就自动算了",IF(ISNUMBER(SEARCH("【待补】",$R801&amp;"")),"△源数据不全（源表缺摘要或用途），请补充",IF(AND($F801="内部转账",$Q801=""),"△内部转账建议在「往来单位」写上对方账户",IF($N801&lt;0,"△这一笔之后该账户余额成负数了，核一下",""))))))))))))</f>
        <v/>
      </c>
    </row>
    <row r="802" ht="33" spans="1:19">
      <c r="A802" s="114">
        <v>46001</v>
      </c>
      <c r="B802" s="115" t="s">
        <v>34</v>
      </c>
      <c r="C802" s="116" t="str">
        <f>IF($B802="","",IFERROR(INDEX(账户银行,MATCH($B802,账户名,0)),""))</f>
        <v>现金</v>
      </c>
      <c r="D802" s="116" t="str">
        <f>IF($B802="","",IFERROR(INDEX(账户币种,MATCH($B802,账户名,0)),""))</f>
        <v>UZS</v>
      </c>
      <c r="E802" s="117" t="s">
        <v>77</v>
      </c>
      <c r="F802" s="116" t="str">
        <f>IF($E802="","",IFERROR(INDEX(类别属性,MATCH($E802,类别表,0)),""))</f>
        <v>内部转账</v>
      </c>
      <c r="G802" s="118" t="s">
        <v>783</v>
      </c>
      <c r="H802" s="119"/>
      <c r="I802" s="119">
        <v>100000</v>
      </c>
      <c r="J802" s="120"/>
      <c r="K802" s="125">
        <f>IF(OR($A802="",$B802=""),"",IF($J802&lt;&gt;"",$J802,IF($D802=本位币,1,IFERROR(LOOKUP(2,1/((汇率月份&lt;=$A802)*(INDEX(记账汇率区,0,MATCH($D802,汇率币种头,0))&lt;&gt;"")),INDEX(记账汇率区,0,MATCH($D802,汇率币种头,0))),""))))</f>
        <v>1</v>
      </c>
      <c r="L802" s="123">
        <f t="shared" si="24"/>
        <v>-100000</v>
      </c>
      <c r="M802" s="123">
        <f t="shared" si="25"/>
        <v>-100000</v>
      </c>
      <c r="N802" s="123">
        <f>IF($B802="","",ROUND(SUMIF(账户名,$B802,账户期初)+SUMIFS($L$6:L802,$B$6:B802,$B802),2))</f>
        <v>-794878179.33</v>
      </c>
      <c r="O802" s="123">
        <f>IF($B802="","",IFERROR(ROUND(INDEX(账户期初本位,MATCH($B802,账户名,0))+SUMIFS($M$6:M802,$B$6:B802,$B802),2),""))</f>
        <v>-794878179.33</v>
      </c>
      <c r="P802" s="117" t="s">
        <v>43</v>
      </c>
      <c r="Q802" s="115"/>
      <c r="R802" s="115"/>
      <c r="S802" s="124" t="str">
        <f>IF($B802="","",IF(ISNA(MATCH($B802,账户名,0)),"※这个账户不在【参数设置】的账户档案里",IF($A802="","※没填日期，这一笔不会进任何月份的报表",IF(OR($A802&lt;起始月份,$A802&gt;EOMONTH(起始月份,15)),"△不在本账期（"&amp;TEXT(起始月份,"yyyy-mm")&amp;" ~ "&amp;TEXT(EOMONTH(起始月份,15),"yyyy-mm")&amp;"）内，报表里看不到",IF(AND($H802&lt;&gt;"",$I802&lt;&gt;""),"※收入和支出不能同时填",IF(AND(N($H802)=0,N($I802)=0),IF(ISNUMBER(SEARCH("【待补】",$R802&amp;"")),"△源数据不全（源表缺金额），请补充","※收入和支出都没填"),IF($E802="","※没填收支类别，分类报表会漏掉这一笔",IF(ISNA(MATCH($E802,类别表,0)),"※收支类别不在【参数设置】的清单里",IF($K802="","△"&amp;$D802&amp;" 还没填汇率，去【月度汇率】补上就自动算了",IF(ISNUMBER(SEARCH("【待补】",$R802&amp;"")),"△源数据不全（源表缺摘要或用途），请补充",IF(AND($F802="内部转账",$Q802=""),"△内部转账建议在「往来单位」写上对方账户",IF($N802&lt;0,"△这一笔之后该账户余额成负数了，核一下",""))))))))))))</f>
        <v>△内部转账建议在「往来单位」写上对方账户</v>
      </c>
    </row>
    <row r="803" ht="33" spans="1:19">
      <c r="A803" s="114">
        <v>46001</v>
      </c>
      <c r="B803" s="115" t="s">
        <v>34</v>
      </c>
      <c r="C803" s="116" t="str">
        <f>IF($B803="","",IFERROR(INDEX(账户银行,MATCH($B803,账户名,0)),""))</f>
        <v>现金</v>
      </c>
      <c r="D803" s="116" t="str">
        <f>IF($B803="","",IFERROR(INDEX(账户币种,MATCH($B803,账户名,0)),""))</f>
        <v>UZS</v>
      </c>
      <c r="E803" s="117" t="s">
        <v>38</v>
      </c>
      <c r="F803" s="116" t="str">
        <f>IF($E803="","",IFERROR(INDEX(类别属性,MATCH($E803,类别表,0)),""))</f>
        <v>支出</v>
      </c>
      <c r="G803" s="118" t="s">
        <v>784</v>
      </c>
      <c r="H803" s="119"/>
      <c r="I803" s="119">
        <v>915000</v>
      </c>
      <c r="J803" s="120"/>
      <c r="K803" s="125">
        <f>IF(OR($A803="",$B803=""),"",IF($J803&lt;&gt;"",$J803,IF($D803=本位币,1,IFERROR(LOOKUP(2,1/((汇率月份&lt;=$A803)*(INDEX(记账汇率区,0,MATCH($D803,汇率币种头,0))&lt;&gt;"")),INDEX(记账汇率区,0,MATCH($D803,汇率币种头,0))),""))))</f>
        <v>1</v>
      </c>
      <c r="L803" s="123">
        <f t="shared" si="24"/>
        <v>-915000</v>
      </c>
      <c r="M803" s="123">
        <f t="shared" si="25"/>
        <v>-915000</v>
      </c>
      <c r="N803" s="123">
        <f>IF($B803="","",ROUND(SUMIF(账户名,$B803,账户期初)+SUMIFS($L$6:L803,$B$6:B803,$B803),2))</f>
        <v>-795793179.33</v>
      </c>
      <c r="O803" s="123">
        <f>IF($B803="","",IFERROR(ROUND(INDEX(账户期初本位,MATCH($B803,账户名,0))+SUMIFS($M$6:M803,$B$6:B803,$B803),2),""))</f>
        <v>-795793179.33</v>
      </c>
      <c r="P803" s="117" t="s">
        <v>26</v>
      </c>
      <c r="Q803" s="115"/>
      <c r="R803" s="115"/>
      <c r="S803" s="124" t="str">
        <f>IF($B803="","",IF(ISNA(MATCH($B803,账户名,0)),"※这个账户不在【参数设置】的账户档案里",IF($A803="","※没填日期，这一笔不会进任何月份的报表",IF(OR($A803&lt;起始月份,$A803&gt;EOMONTH(起始月份,15)),"△不在本账期（"&amp;TEXT(起始月份,"yyyy-mm")&amp;" ~ "&amp;TEXT(EOMONTH(起始月份,15),"yyyy-mm")&amp;"）内，报表里看不到",IF(AND($H803&lt;&gt;"",$I803&lt;&gt;""),"※收入和支出不能同时填",IF(AND(N($H803)=0,N($I803)=0),IF(ISNUMBER(SEARCH("【待补】",$R803&amp;"")),"△源数据不全（源表缺金额），请补充","※收入和支出都没填"),IF($E803="","※没填收支类别，分类报表会漏掉这一笔",IF(ISNA(MATCH($E803,类别表,0)),"※收支类别不在【参数设置】的清单里",IF($K803="","△"&amp;$D803&amp;" 还没填汇率，去【月度汇率】补上就自动算了",IF(ISNUMBER(SEARCH("【待补】",$R803&amp;"")),"△源数据不全（源表缺摘要或用途），请补充",IF(AND($F803="内部转账",$Q803=""),"△内部转账建议在「往来单位」写上对方账户",IF($N803&lt;0,"△这一笔之后该账户余额成负数了，核一下",""))))))))))))</f>
        <v>△这一笔之后该账户余额成负数了，核一下</v>
      </c>
    </row>
    <row r="804" ht="16.5" spans="1:19">
      <c r="A804" s="114">
        <v>46001</v>
      </c>
      <c r="B804" s="115" t="s">
        <v>34</v>
      </c>
      <c r="C804" s="116" t="str">
        <f>IF($B804="","",IFERROR(INDEX(账户银行,MATCH($B804,账户名,0)),""))</f>
        <v>现金</v>
      </c>
      <c r="D804" s="116" t="str">
        <f>IF($B804="","",IFERROR(INDEX(账户币种,MATCH($B804,账户名,0)),""))</f>
        <v>UZS</v>
      </c>
      <c r="E804" s="117" t="s">
        <v>84</v>
      </c>
      <c r="F804" s="116" t="str">
        <f>IF($E804="","",IFERROR(INDEX(类别属性,MATCH($E804,类别表,0)),""))</f>
        <v>支出</v>
      </c>
      <c r="G804" s="118" t="s">
        <v>785</v>
      </c>
      <c r="H804" s="119"/>
      <c r="I804" s="119">
        <v>804000</v>
      </c>
      <c r="J804" s="120"/>
      <c r="K804" s="125">
        <f>IF(OR($A804="",$B804=""),"",IF($J804&lt;&gt;"",$J804,IF($D804=本位币,1,IFERROR(LOOKUP(2,1/((汇率月份&lt;=$A804)*(INDEX(记账汇率区,0,MATCH($D804,汇率币种头,0))&lt;&gt;"")),INDEX(记账汇率区,0,MATCH($D804,汇率币种头,0))),""))))</f>
        <v>1</v>
      </c>
      <c r="L804" s="123">
        <f t="shared" si="24"/>
        <v>-804000</v>
      </c>
      <c r="M804" s="123">
        <f t="shared" si="25"/>
        <v>-804000</v>
      </c>
      <c r="N804" s="123">
        <f>IF($B804="","",ROUND(SUMIF(账户名,$B804,账户期初)+SUMIFS($L$6:L804,$B$6:B804,$B804),2))</f>
        <v>-796597179.33</v>
      </c>
      <c r="O804" s="123">
        <f>IF($B804="","",IFERROR(ROUND(INDEX(账户期初本位,MATCH($B804,账户名,0))+SUMIFS($M$6:M804,$B$6:B804,$B804),2),""))</f>
        <v>-796597179.33</v>
      </c>
      <c r="P804" s="117" t="s">
        <v>48</v>
      </c>
      <c r="Q804" s="115"/>
      <c r="R804" s="115"/>
      <c r="S804" s="124" t="str">
        <f>IF($B804="","",IF(ISNA(MATCH($B804,账户名,0)),"※这个账户不在【参数设置】的账户档案里",IF($A804="","※没填日期，这一笔不会进任何月份的报表",IF(OR($A804&lt;起始月份,$A804&gt;EOMONTH(起始月份,15)),"△不在本账期（"&amp;TEXT(起始月份,"yyyy-mm")&amp;" ~ "&amp;TEXT(EOMONTH(起始月份,15),"yyyy-mm")&amp;"）内，报表里看不到",IF(AND($H804&lt;&gt;"",$I804&lt;&gt;""),"※收入和支出不能同时填",IF(AND(N($H804)=0,N($I804)=0),IF(ISNUMBER(SEARCH("【待补】",$R804&amp;"")),"△源数据不全（源表缺金额），请补充","※收入和支出都没填"),IF($E804="","※没填收支类别，分类报表会漏掉这一笔",IF(ISNA(MATCH($E804,类别表,0)),"※收支类别不在【参数设置】的清单里",IF($K804="","△"&amp;$D804&amp;" 还没填汇率，去【月度汇率】补上就自动算了",IF(ISNUMBER(SEARCH("【待补】",$R804&amp;"")),"△源数据不全（源表缺摘要或用途），请补充",IF(AND($F804="内部转账",$Q804=""),"△内部转账建议在「往来单位」写上对方账户",IF($N804&lt;0,"△这一笔之后该账户余额成负数了，核一下",""))))))))))))</f>
        <v>△这一笔之后该账户余额成负数了，核一下</v>
      </c>
    </row>
    <row r="805" ht="33" spans="1:19">
      <c r="A805" s="114">
        <v>46001</v>
      </c>
      <c r="B805" s="115" t="s">
        <v>34</v>
      </c>
      <c r="C805" s="116" t="str">
        <f>IF($B805="","",IFERROR(INDEX(账户银行,MATCH($B805,账户名,0)),""))</f>
        <v>现金</v>
      </c>
      <c r="D805" s="116" t="str">
        <f>IF($B805="","",IFERROR(INDEX(账户币种,MATCH($B805,账户名,0)),""))</f>
        <v>UZS</v>
      </c>
      <c r="E805" s="117" t="s">
        <v>84</v>
      </c>
      <c r="F805" s="116" t="str">
        <f>IF($E805="","",IFERROR(INDEX(类别属性,MATCH($E805,类别表,0)),""))</f>
        <v>支出</v>
      </c>
      <c r="G805" s="118" t="s">
        <v>766</v>
      </c>
      <c r="H805" s="119"/>
      <c r="I805" s="119">
        <v>5280000</v>
      </c>
      <c r="J805" s="120"/>
      <c r="K805" s="125">
        <f>IF(OR($A805="",$B805=""),"",IF($J805&lt;&gt;"",$J805,IF($D805=本位币,1,IFERROR(LOOKUP(2,1/((汇率月份&lt;=$A805)*(INDEX(记账汇率区,0,MATCH($D805,汇率币种头,0))&lt;&gt;"")),INDEX(记账汇率区,0,MATCH($D805,汇率币种头,0))),""))))</f>
        <v>1</v>
      </c>
      <c r="L805" s="123">
        <f t="shared" si="24"/>
        <v>-5280000</v>
      </c>
      <c r="M805" s="123">
        <f t="shared" si="25"/>
        <v>-5280000</v>
      </c>
      <c r="N805" s="123">
        <f>IF($B805="","",ROUND(SUMIF(账户名,$B805,账户期初)+SUMIFS($L$6:L805,$B$6:B805,$B805),2))</f>
        <v>-801877179.33</v>
      </c>
      <c r="O805" s="123">
        <f>IF($B805="","",IFERROR(ROUND(INDEX(账户期初本位,MATCH($B805,账户名,0))+SUMIFS($M$6:M805,$B$6:B805,$B805),2),""))</f>
        <v>-801877179.33</v>
      </c>
      <c r="P805" s="117" t="s">
        <v>48</v>
      </c>
      <c r="Q805" s="115"/>
      <c r="R805" s="115"/>
      <c r="S805" s="124" t="str">
        <f>IF($B805="","",IF(ISNA(MATCH($B805,账户名,0)),"※这个账户不在【参数设置】的账户档案里",IF($A805="","※没填日期，这一笔不会进任何月份的报表",IF(OR($A805&lt;起始月份,$A805&gt;EOMONTH(起始月份,15)),"△不在本账期（"&amp;TEXT(起始月份,"yyyy-mm")&amp;" ~ "&amp;TEXT(EOMONTH(起始月份,15),"yyyy-mm")&amp;"）内，报表里看不到",IF(AND($H805&lt;&gt;"",$I805&lt;&gt;""),"※收入和支出不能同时填",IF(AND(N($H805)=0,N($I805)=0),IF(ISNUMBER(SEARCH("【待补】",$R805&amp;"")),"△源数据不全（源表缺金额），请补充","※收入和支出都没填"),IF($E805="","※没填收支类别，分类报表会漏掉这一笔",IF(ISNA(MATCH($E805,类别表,0)),"※收支类别不在【参数设置】的清单里",IF($K805="","△"&amp;$D805&amp;" 还没填汇率，去【月度汇率】补上就自动算了",IF(ISNUMBER(SEARCH("【待补】",$R805&amp;"")),"△源数据不全（源表缺摘要或用途），请补充",IF(AND($F805="内部转账",$Q805=""),"△内部转账建议在「往来单位」写上对方账户",IF($N805&lt;0,"△这一笔之后该账户余额成负数了，核一下",""))))))))))))</f>
        <v>△这一笔之后该账户余额成负数了，核一下</v>
      </c>
    </row>
    <row r="806" ht="16.5" spans="1:19">
      <c r="A806" s="114">
        <v>46002</v>
      </c>
      <c r="B806" s="115" t="s">
        <v>34</v>
      </c>
      <c r="C806" s="116" t="str">
        <f>IF($B806="","",IFERROR(INDEX(账户银行,MATCH($B806,账户名,0)),""))</f>
        <v>现金</v>
      </c>
      <c r="D806" s="116" t="str">
        <f>IF($B806="","",IFERROR(INDEX(账户币种,MATCH($B806,账户名,0)),""))</f>
        <v>UZS</v>
      </c>
      <c r="E806" s="117" t="s">
        <v>27</v>
      </c>
      <c r="F806" s="116" t="str">
        <f>IF($E806="","",IFERROR(INDEX(类别属性,MATCH($E806,类别表,0)),""))</f>
        <v>支出</v>
      </c>
      <c r="G806" s="118" t="s">
        <v>474</v>
      </c>
      <c r="H806" s="119"/>
      <c r="I806" s="119">
        <v>112000</v>
      </c>
      <c r="J806" s="120"/>
      <c r="K806" s="125">
        <f>IF(OR($A806="",$B806=""),"",IF($J806&lt;&gt;"",$J806,IF($D806=本位币,1,IFERROR(LOOKUP(2,1/((汇率月份&lt;=$A806)*(INDEX(记账汇率区,0,MATCH($D806,汇率币种头,0))&lt;&gt;"")),INDEX(记账汇率区,0,MATCH($D806,汇率币种头,0))),""))))</f>
        <v>1</v>
      </c>
      <c r="L806" s="123">
        <f t="shared" si="24"/>
        <v>-112000</v>
      </c>
      <c r="M806" s="123">
        <f t="shared" si="25"/>
        <v>-112000</v>
      </c>
      <c r="N806" s="123">
        <f>IF($B806="","",ROUND(SUMIF(账户名,$B806,账户期初)+SUMIFS($L$6:L806,$B$6:B806,$B806),2))</f>
        <v>-801989179.33</v>
      </c>
      <c r="O806" s="123">
        <f>IF($B806="","",IFERROR(ROUND(INDEX(账户期初本位,MATCH($B806,账户名,0))+SUMIFS($M$6:M806,$B$6:B806,$B806),2),""))</f>
        <v>-801989179.33</v>
      </c>
      <c r="P806" s="117" t="s">
        <v>26</v>
      </c>
      <c r="Q806" s="115"/>
      <c r="R806" s="115"/>
      <c r="S806" s="124" t="str">
        <f>IF($B806="","",IF(ISNA(MATCH($B806,账户名,0)),"※这个账户不在【参数设置】的账户档案里",IF($A806="","※没填日期，这一笔不会进任何月份的报表",IF(OR($A806&lt;起始月份,$A806&gt;EOMONTH(起始月份,15)),"△不在本账期（"&amp;TEXT(起始月份,"yyyy-mm")&amp;" ~ "&amp;TEXT(EOMONTH(起始月份,15),"yyyy-mm")&amp;"）内，报表里看不到",IF(AND($H806&lt;&gt;"",$I806&lt;&gt;""),"※收入和支出不能同时填",IF(AND(N($H806)=0,N($I806)=0),IF(ISNUMBER(SEARCH("【待补】",$R806&amp;"")),"△源数据不全（源表缺金额），请补充","※收入和支出都没填"),IF($E806="","※没填收支类别，分类报表会漏掉这一笔",IF(ISNA(MATCH($E806,类别表,0)),"※收支类别不在【参数设置】的清单里",IF($K806="","△"&amp;$D806&amp;" 还没填汇率，去【月度汇率】补上就自动算了",IF(ISNUMBER(SEARCH("【待补】",$R806&amp;"")),"△源数据不全（源表缺摘要或用途），请补充",IF(AND($F806="内部转账",$Q806=""),"△内部转账建议在「往来单位」写上对方账户",IF($N806&lt;0,"△这一笔之后该账户余额成负数了，核一下",""))))))))))))</f>
        <v>△这一笔之后该账户余额成负数了，核一下</v>
      </c>
    </row>
    <row r="807" ht="66" spans="1:19">
      <c r="A807" s="114">
        <v>46003</v>
      </c>
      <c r="B807" s="115" t="s">
        <v>72</v>
      </c>
      <c r="C807" s="116" t="str">
        <f>IF($B807="","",IFERROR(INDEX(账户银行,MATCH($B807,账户名,0)),""))</f>
        <v>NBU银行</v>
      </c>
      <c r="D807" s="116" t="str">
        <f>IF($B807="","",IFERROR(INDEX(账户币种,MATCH($B807,账户名,0)),""))</f>
        <v>UZS</v>
      </c>
      <c r="E807" s="117" t="s">
        <v>21</v>
      </c>
      <c r="F807" s="116" t="str">
        <f>IF($E807="","",IFERROR(INDEX(类别属性,MATCH($E807,类别表,0)),""))</f>
        <v>支出</v>
      </c>
      <c r="G807" s="118" t="s">
        <v>786</v>
      </c>
      <c r="H807" s="119"/>
      <c r="I807" s="119">
        <v>12188000</v>
      </c>
      <c r="J807" s="120"/>
      <c r="K807" s="125">
        <f>IF(OR($A807="",$B807=""),"",IF($J807&lt;&gt;"",$J807,IF($D807=本位币,1,IFERROR(LOOKUP(2,1/((汇率月份&lt;=$A807)*(INDEX(记账汇率区,0,MATCH($D807,汇率币种头,0))&lt;&gt;"")),INDEX(记账汇率区,0,MATCH($D807,汇率币种头,0))),""))))</f>
        <v>1</v>
      </c>
      <c r="L807" s="123">
        <f t="shared" si="24"/>
        <v>-12188000</v>
      </c>
      <c r="M807" s="123">
        <f t="shared" si="25"/>
        <v>-12188000</v>
      </c>
      <c r="N807" s="123">
        <f>IF($B807="","",ROUND(SUMIF(账户名,$B807,账户期初)+SUMIFS($L$6:L807,$B$6:B807,$B807),2))</f>
        <v>82662068.58</v>
      </c>
      <c r="O807" s="123">
        <f>IF($B807="","",IFERROR(ROUND(INDEX(账户期初本位,MATCH($B807,账户名,0))+SUMIFS($M$6:M807,$B$6:B807,$B807),2),""))</f>
        <v>82662068.58</v>
      </c>
      <c r="P807" s="117" t="s">
        <v>23</v>
      </c>
      <c r="Q807" s="115"/>
      <c r="R807" s="115"/>
      <c r="S807" s="124" t="str">
        <f>IF($B807="","",IF(ISNA(MATCH($B807,账户名,0)),"※这个账户不在【参数设置】的账户档案里",IF($A807="","※没填日期，这一笔不会进任何月份的报表",IF(OR($A807&lt;起始月份,$A807&gt;EOMONTH(起始月份,15)),"△不在本账期（"&amp;TEXT(起始月份,"yyyy-mm")&amp;" ~ "&amp;TEXT(EOMONTH(起始月份,15),"yyyy-mm")&amp;"）内，报表里看不到",IF(AND($H807&lt;&gt;"",$I807&lt;&gt;""),"※收入和支出不能同时填",IF(AND(N($H807)=0,N($I807)=0),IF(ISNUMBER(SEARCH("【待补】",$R807&amp;"")),"△源数据不全（源表缺金额），请补充","※收入和支出都没填"),IF($E807="","※没填收支类别，分类报表会漏掉这一笔",IF(ISNA(MATCH($E807,类别表,0)),"※收支类别不在【参数设置】的清单里",IF($K807="","△"&amp;$D807&amp;" 还没填汇率，去【月度汇率】补上就自动算了",IF(ISNUMBER(SEARCH("【待补】",$R807&amp;"")),"△源数据不全（源表缺摘要或用途），请补充",IF(AND($F807="内部转账",$Q807=""),"△内部转账建议在「往来单位」写上对方账户",IF($N807&lt;0,"△这一笔之后该账户余额成负数了，核一下",""))))))))))))</f>
        <v/>
      </c>
    </row>
    <row r="808" ht="82.5" spans="1:19">
      <c r="A808" s="114">
        <v>46003</v>
      </c>
      <c r="B808" s="115" t="s">
        <v>72</v>
      </c>
      <c r="C808" s="116" t="str">
        <f>IF($B808="","",IFERROR(INDEX(账户银行,MATCH($B808,账户名,0)),""))</f>
        <v>NBU银行</v>
      </c>
      <c r="D808" s="116" t="str">
        <f>IF($B808="","",IFERROR(INDEX(账户币种,MATCH($B808,账户名,0)),""))</f>
        <v>UZS</v>
      </c>
      <c r="E808" s="117" t="s">
        <v>60</v>
      </c>
      <c r="F808" s="116" t="str">
        <f>IF($E808="","",IFERROR(INDEX(类别属性,MATCH($E808,类别表,0)),""))</f>
        <v>支出</v>
      </c>
      <c r="G808" s="118" t="s">
        <v>787</v>
      </c>
      <c r="H808" s="119"/>
      <c r="I808" s="119">
        <v>60940</v>
      </c>
      <c r="J808" s="120"/>
      <c r="K808" s="125">
        <f>IF(OR($A808="",$B808=""),"",IF($J808&lt;&gt;"",$J808,IF($D808=本位币,1,IFERROR(LOOKUP(2,1/((汇率月份&lt;=$A808)*(INDEX(记账汇率区,0,MATCH($D808,汇率币种头,0))&lt;&gt;"")),INDEX(记账汇率区,0,MATCH($D808,汇率币种头,0))),""))))</f>
        <v>1</v>
      </c>
      <c r="L808" s="123">
        <f t="shared" si="24"/>
        <v>-60940</v>
      </c>
      <c r="M808" s="123">
        <f t="shared" si="25"/>
        <v>-60940</v>
      </c>
      <c r="N808" s="123">
        <f>IF($B808="","",ROUND(SUMIF(账户名,$B808,账户期初)+SUMIFS($L$6:L808,$B$6:B808,$B808),2))</f>
        <v>82601128.58</v>
      </c>
      <c r="O808" s="123">
        <f>IF($B808="","",IFERROR(ROUND(INDEX(账户期初本位,MATCH($B808,账户名,0))+SUMIFS($M$6:M808,$B$6:B808,$B808),2),""))</f>
        <v>82601128.58</v>
      </c>
      <c r="P808" s="117" t="s">
        <v>43</v>
      </c>
      <c r="Q808" s="115"/>
      <c r="R808" s="115"/>
      <c r="S808" s="124" t="str">
        <f>IF($B808="","",IF(ISNA(MATCH($B808,账户名,0)),"※这个账户不在【参数设置】的账户档案里",IF($A808="","※没填日期，这一笔不会进任何月份的报表",IF(OR($A808&lt;起始月份,$A808&gt;EOMONTH(起始月份,15)),"△不在本账期（"&amp;TEXT(起始月份,"yyyy-mm")&amp;" ~ "&amp;TEXT(EOMONTH(起始月份,15),"yyyy-mm")&amp;"）内，报表里看不到",IF(AND($H808&lt;&gt;"",$I808&lt;&gt;""),"※收入和支出不能同时填",IF(AND(N($H808)=0,N($I808)=0),IF(ISNUMBER(SEARCH("【待补】",$R808&amp;"")),"△源数据不全（源表缺金额），请补充","※收入和支出都没填"),IF($E808="","※没填收支类别，分类报表会漏掉这一笔",IF(ISNA(MATCH($E808,类别表,0)),"※收支类别不在【参数设置】的清单里",IF($K808="","△"&amp;$D808&amp;" 还没填汇率，去【月度汇率】补上就自动算了",IF(ISNUMBER(SEARCH("【待补】",$R808&amp;"")),"△源数据不全（源表缺摘要或用途），请补充",IF(AND($F808="内部转账",$Q808=""),"△内部转账建议在「往来单位」写上对方账户",IF($N808&lt;0,"△这一笔之后该账户余额成负数了，核一下",""))))))))))))</f>
        <v/>
      </c>
    </row>
    <row r="809" ht="82.5" spans="1:19">
      <c r="A809" s="114">
        <v>46003</v>
      </c>
      <c r="B809" s="115" t="s">
        <v>72</v>
      </c>
      <c r="C809" s="116" t="str">
        <f>IF($B809="","",IFERROR(INDEX(账户银行,MATCH($B809,账户名,0)),""))</f>
        <v>NBU银行</v>
      </c>
      <c r="D809" s="116" t="str">
        <f>IF($B809="","",IFERROR(INDEX(账户币种,MATCH($B809,账户名,0)),""))</f>
        <v>UZS</v>
      </c>
      <c r="E809" s="117" t="s">
        <v>60</v>
      </c>
      <c r="F809" s="116" t="str">
        <f>IF($E809="","",IFERROR(INDEX(类别属性,MATCH($E809,类别表,0)),""))</f>
        <v>支出</v>
      </c>
      <c r="G809" s="118" t="s">
        <v>788</v>
      </c>
      <c r="H809" s="119"/>
      <c r="I809" s="119">
        <v>300</v>
      </c>
      <c r="J809" s="120"/>
      <c r="K809" s="125">
        <f>IF(OR($A809="",$B809=""),"",IF($J809&lt;&gt;"",$J809,IF($D809=本位币,1,IFERROR(LOOKUP(2,1/((汇率月份&lt;=$A809)*(INDEX(记账汇率区,0,MATCH($D809,汇率币种头,0))&lt;&gt;"")),INDEX(记账汇率区,0,MATCH($D809,汇率币种头,0))),""))))</f>
        <v>1</v>
      </c>
      <c r="L809" s="123">
        <f t="shared" si="24"/>
        <v>-300</v>
      </c>
      <c r="M809" s="123">
        <f t="shared" si="25"/>
        <v>-300</v>
      </c>
      <c r="N809" s="123">
        <f>IF($B809="","",ROUND(SUMIF(账户名,$B809,账户期初)+SUMIFS($L$6:L809,$B$6:B809,$B809),2))</f>
        <v>82600828.58</v>
      </c>
      <c r="O809" s="123">
        <f>IF($B809="","",IFERROR(ROUND(INDEX(账户期初本位,MATCH($B809,账户名,0))+SUMIFS($M$6:M809,$B$6:B809,$B809),2),""))</f>
        <v>82600828.58</v>
      </c>
      <c r="P809" s="117" t="s">
        <v>43</v>
      </c>
      <c r="Q809" s="115"/>
      <c r="R809" s="115"/>
      <c r="S809" s="124" t="str">
        <f>IF($B809="","",IF(ISNA(MATCH($B809,账户名,0)),"※这个账户不在【参数设置】的账户档案里",IF($A809="","※没填日期，这一笔不会进任何月份的报表",IF(OR($A809&lt;起始月份,$A809&gt;EOMONTH(起始月份,15)),"△不在本账期（"&amp;TEXT(起始月份,"yyyy-mm")&amp;" ~ "&amp;TEXT(EOMONTH(起始月份,15),"yyyy-mm")&amp;"）内，报表里看不到",IF(AND($H809&lt;&gt;"",$I809&lt;&gt;""),"※收入和支出不能同时填",IF(AND(N($H809)=0,N($I809)=0),IF(ISNUMBER(SEARCH("【待补】",$R809&amp;"")),"△源数据不全（源表缺金额），请补充","※收入和支出都没填"),IF($E809="","※没填收支类别，分类报表会漏掉这一笔",IF(ISNA(MATCH($E809,类别表,0)),"※收支类别不在【参数设置】的清单里",IF($K809="","△"&amp;$D809&amp;" 还没填汇率，去【月度汇率】补上就自动算了",IF(ISNUMBER(SEARCH("【待补】",$R809&amp;"")),"△源数据不全（源表缺摘要或用途），请补充",IF(AND($F809="内部转账",$Q809=""),"△内部转账建议在「往来单位」写上对方账户",IF($N809&lt;0,"△这一笔之后该账户余额成负数了，核一下",""))))))))))))</f>
        <v/>
      </c>
    </row>
    <row r="810" ht="33" spans="1:19">
      <c r="A810" s="114">
        <v>46003</v>
      </c>
      <c r="B810" s="115" t="s">
        <v>34</v>
      </c>
      <c r="C810" s="116" t="str">
        <f>IF($B810="","",IFERROR(INDEX(账户银行,MATCH($B810,账户名,0)),""))</f>
        <v>现金</v>
      </c>
      <c r="D810" s="116" t="str">
        <f>IF($B810="","",IFERROR(INDEX(账户币种,MATCH($B810,账户名,0)),""))</f>
        <v>UZS</v>
      </c>
      <c r="E810" s="117" t="s">
        <v>44</v>
      </c>
      <c r="F810" s="116" t="str">
        <f>IF($E810="","",IFERROR(INDEX(类别属性,MATCH($E810,类别表,0)),""))</f>
        <v>支出</v>
      </c>
      <c r="G810" s="118" t="s">
        <v>702</v>
      </c>
      <c r="H810" s="119"/>
      <c r="I810" s="119">
        <v>100000</v>
      </c>
      <c r="J810" s="120"/>
      <c r="K810" s="125">
        <f>IF(OR($A810="",$B810=""),"",IF($J810&lt;&gt;"",$J810,IF($D810=本位币,1,IFERROR(LOOKUP(2,1/((汇率月份&lt;=$A810)*(INDEX(记账汇率区,0,MATCH($D810,汇率币种头,0))&lt;&gt;"")),INDEX(记账汇率区,0,MATCH($D810,汇率币种头,0))),""))))</f>
        <v>1</v>
      </c>
      <c r="L810" s="123">
        <f t="shared" si="24"/>
        <v>-100000</v>
      </c>
      <c r="M810" s="123">
        <f t="shared" si="25"/>
        <v>-100000</v>
      </c>
      <c r="N810" s="123">
        <f>IF($B810="","",ROUND(SUMIF(账户名,$B810,账户期初)+SUMIFS($L$6:L810,$B$6:B810,$B810),2))</f>
        <v>-802089179.33</v>
      </c>
      <c r="O810" s="123">
        <f>IF($B810="","",IFERROR(ROUND(INDEX(账户期初本位,MATCH($B810,账户名,0))+SUMIFS($M$6:M810,$B$6:B810,$B810),2),""))</f>
        <v>-802089179.33</v>
      </c>
      <c r="P810" s="117" t="s">
        <v>26</v>
      </c>
      <c r="Q810" s="115"/>
      <c r="R810" s="115"/>
      <c r="S810" s="124" t="str">
        <f>IF($B810="","",IF(ISNA(MATCH($B810,账户名,0)),"※这个账户不在【参数设置】的账户档案里",IF($A810="","※没填日期，这一笔不会进任何月份的报表",IF(OR($A810&lt;起始月份,$A810&gt;EOMONTH(起始月份,15)),"△不在本账期（"&amp;TEXT(起始月份,"yyyy-mm")&amp;" ~ "&amp;TEXT(EOMONTH(起始月份,15),"yyyy-mm")&amp;"）内，报表里看不到",IF(AND($H810&lt;&gt;"",$I810&lt;&gt;""),"※收入和支出不能同时填",IF(AND(N($H810)=0,N($I810)=0),IF(ISNUMBER(SEARCH("【待补】",$R810&amp;"")),"△源数据不全（源表缺金额），请补充","※收入和支出都没填"),IF($E810="","※没填收支类别，分类报表会漏掉这一笔",IF(ISNA(MATCH($E810,类别表,0)),"※收支类别不在【参数设置】的清单里",IF($K810="","△"&amp;$D810&amp;" 还没填汇率，去【月度汇率】补上就自动算了",IF(ISNUMBER(SEARCH("【待补】",$R810&amp;"")),"△源数据不全（源表缺摘要或用途），请补充",IF(AND($F810="内部转账",$Q810=""),"△内部转账建议在「往来单位」写上对方账户",IF($N810&lt;0,"△这一笔之后该账户余额成负数了，核一下",""))))))))))))</f>
        <v>△这一笔之后该账户余额成负数了，核一下</v>
      </c>
    </row>
    <row r="811" ht="49.5" spans="1:19">
      <c r="A811" s="114">
        <v>46003</v>
      </c>
      <c r="B811" s="115" t="s">
        <v>34</v>
      </c>
      <c r="C811" s="116" t="str">
        <f>IF($B811="","",IFERROR(INDEX(账户银行,MATCH($B811,账户名,0)),""))</f>
        <v>现金</v>
      </c>
      <c r="D811" s="116" t="str">
        <f>IF($B811="","",IFERROR(INDEX(账户币种,MATCH($B811,账户名,0)),""))</f>
        <v>UZS</v>
      </c>
      <c r="E811" s="117" t="s">
        <v>38</v>
      </c>
      <c r="F811" s="116" t="str">
        <f>IF($E811="","",IFERROR(INDEX(类别属性,MATCH($E811,类别表,0)),""))</f>
        <v>支出</v>
      </c>
      <c r="G811" s="118" t="s">
        <v>789</v>
      </c>
      <c r="H811" s="119"/>
      <c r="I811" s="119">
        <v>120000</v>
      </c>
      <c r="J811" s="120"/>
      <c r="K811" s="125">
        <f>IF(OR($A811="",$B811=""),"",IF($J811&lt;&gt;"",$J811,IF($D811=本位币,1,IFERROR(LOOKUP(2,1/((汇率月份&lt;=$A811)*(INDEX(记账汇率区,0,MATCH($D811,汇率币种头,0))&lt;&gt;"")),INDEX(记账汇率区,0,MATCH($D811,汇率币种头,0))),""))))</f>
        <v>1</v>
      </c>
      <c r="L811" s="123">
        <f t="shared" si="24"/>
        <v>-120000</v>
      </c>
      <c r="M811" s="123">
        <f t="shared" si="25"/>
        <v>-120000</v>
      </c>
      <c r="N811" s="123">
        <f>IF($B811="","",ROUND(SUMIF(账户名,$B811,账户期初)+SUMIFS($L$6:L811,$B$6:B811,$B811),2))</f>
        <v>-802209179.33</v>
      </c>
      <c r="O811" s="123">
        <f>IF($B811="","",IFERROR(ROUND(INDEX(账户期初本位,MATCH($B811,账户名,0))+SUMIFS($M$6:M811,$B$6:B811,$B811),2),""))</f>
        <v>-802209179.33</v>
      </c>
      <c r="P811" s="117" t="s">
        <v>26</v>
      </c>
      <c r="Q811" s="115"/>
      <c r="R811" s="115"/>
      <c r="S811" s="124" t="str">
        <f>IF($B811="","",IF(ISNA(MATCH($B811,账户名,0)),"※这个账户不在【参数设置】的账户档案里",IF($A811="","※没填日期，这一笔不会进任何月份的报表",IF(OR($A811&lt;起始月份,$A811&gt;EOMONTH(起始月份,15)),"△不在本账期（"&amp;TEXT(起始月份,"yyyy-mm")&amp;" ~ "&amp;TEXT(EOMONTH(起始月份,15),"yyyy-mm")&amp;"）内，报表里看不到",IF(AND($H811&lt;&gt;"",$I811&lt;&gt;""),"※收入和支出不能同时填",IF(AND(N($H811)=0,N($I811)=0),IF(ISNUMBER(SEARCH("【待补】",$R811&amp;"")),"△源数据不全（源表缺金额），请补充","※收入和支出都没填"),IF($E811="","※没填收支类别，分类报表会漏掉这一笔",IF(ISNA(MATCH($E811,类别表,0)),"※收支类别不在【参数设置】的清单里",IF($K811="","△"&amp;$D811&amp;" 还没填汇率，去【月度汇率】补上就自动算了",IF(ISNUMBER(SEARCH("【待补】",$R811&amp;"")),"△源数据不全（源表缺摘要或用途），请补充",IF(AND($F811="内部转账",$Q811=""),"△内部转账建议在「往来单位」写上对方账户",IF($N811&lt;0,"△这一笔之后该账户余额成负数了，核一下",""))))))))))))</f>
        <v>△这一笔之后该账户余额成负数了，核一下</v>
      </c>
    </row>
    <row r="812" ht="16.5" spans="1:19">
      <c r="A812" s="114">
        <v>46003</v>
      </c>
      <c r="B812" s="115" t="s">
        <v>34</v>
      </c>
      <c r="C812" s="116" t="str">
        <f>IF($B812="","",IFERROR(INDEX(账户银行,MATCH($B812,账户名,0)),""))</f>
        <v>现金</v>
      </c>
      <c r="D812" s="116" t="str">
        <f>IF($B812="","",IFERROR(INDEX(账户币种,MATCH($B812,账户名,0)),""))</f>
        <v>UZS</v>
      </c>
      <c r="E812" s="117" t="s">
        <v>27</v>
      </c>
      <c r="F812" s="116" t="str">
        <f>IF($E812="","",IFERROR(INDEX(类别属性,MATCH($E812,类别表,0)),""))</f>
        <v>支出</v>
      </c>
      <c r="G812" s="118" t="s">
        <v>474</v>
      </c>
      <c r="H812" s="119"/>
      <c r="I812" s="119">
        <v>198000</v>
      </c>
      <c r="J812" s="120"/>
      <c r="K812" s="125">
        <f>IF(OR($A812="",$B812=""),"",IF($J812&lt;&gt;"",$J812,IF($D812=本位币,1,IFERROR(LOOKUP(2,1/((汇率月份&lt;=$A812)*(INDEX(记账汇率区,0,MATCH($D812,汇率币种头,0))&lt;&gt;"")),INDEX(记账汇率区,0,MATCH($D812,汇率币种头,0))),""))))</f>
        <v>1</v>
      </c>
      <c r="L812" s="123">
        <f t="shared" si="24"/>
        <v>-198000</v>
      </c>
      <c r="M812" s="123">
        <f t="shared" si="25"/>
        <v>-198000</v>
      </c>
      <c r="N812" s="123">
        <f>IF($B812="","",ROUND(SUMIF(账户名,$B812,账户期初)+SUMIFS($L$6:L812,$B$6:B812,$B812),2))</f>
        <v>-802407179.33</v>
      </c>
      <c r="O812" s="123">
        <f>IF($B812="","",IFERROR(ROUND(INDEX(账户期初本位,MATCH($B812,账户名,0))+SUMIFS($M$6:M812,$B$6:B812,$B812),2),""))</f>
        <v>-802407179.33</v>
      </c>
      <c r="P812" s="117" t="s">
        <v>26</v>
      </c>
      <c r="Q812" s="115"/>
      <c r="R812" s="115"/>
      <c r="S812" s="124" t="str">
        <f>IF($B812="","",IF(ISNA(MATCH($B812,账户名,0)),"※这个账户不在【参数设置】的账户档案里",IF($A812="","※没填日期，这一笔不会进任何月份的报表",IF(OR($A812&lt;起始月份,$A812&gt;EOMONTH(起始月份,15)),"△不在本账期（"&amp;TEXT(起始月份,"yyyy-mm")&amp;" ~ "&amp;TEXT(EOMONTH(起始月份,15),"yyyy-mm")&amp;"）内，报表里看不到",IF(AND($H812&lt;&gt;"",$I812&lt;&gt;""),"※收入和支出不能同时填",IF(AND(N($H812)=0,N($I812)=0),IF(ISNUMBER(SEARCH("【待补】",$R812&amp;"")),"△源数据不全（源表缺金额），请补充","※收入和支出都没填"),IF($E812="","※没填收支类别，分类报表会漏掉这一笔",IF(ISNA(MATCH($E812,类别表,0)),"※收支类别不在【参数设置】的清单里",IF($K812="","△"&amp;$D812&amp;" 还没填汇率，去【月度汇率】补上就自动算了",IF(ISNUMBER(SEARCH("【待补】",$R812&amp;"")),"△源数据不全（源表缺摘要或用途），请补充",IF(AND($F812="内部转账",$Q812=""),"△内部转账建议在「往来单位」写上对方账户",IF($N812&lt;0,"△这一笔之后该账户余额成负数了，核一下",""))))))))))))</f>
        <v>△这一笔之后该账户余额成负数了，核一下</v>
      </c>
    </row>
    <row r="813" ht="33" spans="1:19">
      <c r="A813" s="114">
        <v>46004</v>
      </c>
      <c r="B813" s="115" t="s">
        <v>30</v>
      </c>
      <c r="C813" s="116" t="str">
        <f>IF($B813="","",IFERROR(INDEX(账户银行,MATCH($B813,账户名,0)),""))</f>
        <v>现金</v>
      </c>
      <c r="D813" s="116" t="str">
        <f>IF($B813="","",IFERROR(INDEX(账户币种,MATCH($B813,账户名,0)),""))</f>
        <v>USD</v>
      </c>
      <c r="E813" s="117" t="s">
        <v>95</v>
      </c>
      <c r="F813" s="116" t="str">
        <f>IF($E813="","",IFERROR(INDEX(类别属性,MATCH($E813,类别表,0)),""))</f>
        <v>支出</v>
      </c>
      <c r="G813" s="118" t="s">
        <v>790</v>
      </c>
      <c r="H813" s="119"/>
      <c r="I813" s="119">
        <v>600</v>
      </c>
      <c r="J813" s="120"/>
      <c r="K813" s="125">
        <f>IF(OR($A813="",$B813=""),"",IF($J813&lt;&gt;"",$J813,IF($D813=本位币,1,IFERROR(LOOKUP(2,1/((汇率月份&lt;=$A813)*(INDEX(记账汇率区,0,MATCH($D813,汇率币种头,0))&lt;&gt;"")),INDEX(记账汇率区,0,MATCH($D813,汇率币种头,0))),""))))</f>
        <v>12050</v>
      </c>
      <c r="L813" s="123">
        <f t="shared" si="24"/>
        <v>-600</v>
      </c>
      <c r="M813" s="123">
        <f t="shared" si="25"/>
        <v>-7230000</v>
      </c>
      <c r="N813" s="123">
        <f>IF($B813="","",ROUND(SUMIF(账户名,$B813,账户期初)+SUMIFS($L$6:L813,$B$6:B813,$B813),2))</f>
        <v>97980</v>
      </c>
      <c r="O813" s="123">
        <f>IF($B813="","",IFERROR(ROUND(INDEX(账户期初本位,MATCH($B813,账户名,0))+SUMIFS($M$6:M813,$B$6:B813,$B813),2),""))</f>
        <v>1187162375</v>
      </c>
      <c r="P813" s="117" t="s">
        <v>97</v>
      </c>
      <c r="Q813" s="115"/>
      <c r="R813" s="115"/>
      <c r="S813" s="124" t="str">
        <f>IF($B813="","",IF(ISNA(MATCH($B813,账户名,0)),"※这个账户不在【参数设置】的账户档案里",IF($A813="","※没填日期，这一笔不会进任何月份的报表",IF(OR($A813&lt;起始月份,$A813&gt;EOMONTH(起始月份,15)),"△不在本账期（"&amp;TEXT(起始月份,"yyyy-mm")&amp;" ~ "&amp;TEXT(EOMONTH(起始月份,15),"yyyy-mm")&amp;"）内，报表里看不到",IF(AND($H813&lt;&gt;"",$I813&lt;&gt;""),"※收入和支出不能同时填",IF(AND(N($H813)=0,N($I813)=0),IF(ISNUMBER(SEARCH("【待补】",$R813&amp;"")),"△源数据不全（源表缺金额），请补充","※收入和支出都没填"),IF($E813="","※没填收支类别，分类报表会漏掉这一笔",IF(ISNA(MATCH($E813,类别表,0)),"※收支类别不在【参数设置】的清单里",IF($K813="","△"&amp;$D813&amp;" 还没填汇率，去【月度汇率】补上就自动算了",IF(ISNUMBER(SEARCH("【待补】",$R813&amp;"")),"△源数据不全（源表缺摘要或用途），请补充",IF(AND($F813="内部转账",$Q813=""),"△内部转账建议在「往来单位」写上对方账户",IF($N813&lt;0,"△这一笔之后该账户余额成负数了，核一下",""))))))))))))</f>
        <v/>
      </c>
    </row>
    <row r="814" ht="49.5" spans="1:19">
      <c r="A814" s="114">
        <v>46004</v>
      </c>
      <c r="B814" s="115" t="s">
        <v>34</v>
      </c>
      <c r="C814" s="116" t="str">
        <f>IF($B814="","",IFERROR(INDEX(账户银行,MATCH($B814,账户名,0)),""))</f>
        <v>现金</v>
      </c>
      <c r="D814" s="116" t="str">
        <f>IF($B814="","",IFERROR(INDEX(账户币种,MATCH($B814,账户名,0)),""))</f>
        <v>UZS</v>
      </c>
      <c r="E814" s="117" t="s">
        <v>95</v>
      </c>
      <c r="F814" s="116" t="str">
        <f>IF($E814="","",IFERROR(INDEX(类别属性,MATCH($E814,类别表,0)),""))</f>
        <v>支出</v>
      </c>
      <c r="G814" s="118" t="s">
        <v>791</v>
      </c>
      <c r="H814" s="119"/>
      <c r="I814" s="119"/>
      <c r="J814" s="120"/>
      <c r="K814" s="125">
        <f>IF(OR($A814="",$B814=""),"",IF($J814&lt;&gt;"",$J814,IF($D814=本位币,1,IFERROR(LOOKUP(2,1/((汇率月份&lt;=$A814)*(INDEX(记账汇率区,0,MATCH($D814,汇率币种头,0))&lt;&gt;"")),INDEX(记账汇率区,0,MATCH($D814,汇率币种头,0))),""))))</f>
        <v>1</v>
      </c>
      <c r="L814" s="123" t="str">
        <f t="shared" si="24"/>
        <v/>
      </c>
      <c r="M814" s="123" t="str">
        <f t="shared" si="25"/>
        <v/>
      </c>
      <c r="N814" s="123">
        <f>IF($B814="","",ROUND(SUMIF(账户名,$B814,账户期初)+SUMIFS($L$6:L814,$B$6:B814,$B814),2))</f>
        <v>-802407179.33</v>
      </c>
      <c r="O814" s="123">
        <f>IF($B814="","",IFERROR(ROUND(INDEX(账户期初本位,MATCH($B814,账户名,0))+SUMIFS($M$6:M814,$B$6:B814,$B814),2),""))</f>
        <v>-802407179.33</v>
      </c>
      <c r="P814" s="117" t="s">
        <v>97</v>
      </c>
      <c r="Q814" s="115"/>
      <c r="R814" s="115" t="s">
        <v>119</v>
      </c>
      <c r="S814" s="124" t="str">
        <f>IF($B814="","",IF(ISNA(MATCH($B814,账户名,0)),"※这个账户不在【参数设置】的账户档案里",IF($A814="","※没填日期，这一笔不会进任何月份的报表",IF(OR($A814&lt;起始月份,$A814&gt;EOMONTH(起始月份,15)),"△不在本账期（"&amp;TEXT(起始月份,"yyyy-mm")&amp;" ~ "&amp;TEXT(EOMONTH(起始月份,15),"yyyy-mm")&amp;"）内，报表里看不到",IF(AND($H814&lt;&gt;"",$I814&lt;&gt;""),"※收入和支出不能同时填",IF(AND(N($H814)=0,N($I814)=0),IF(ISNUMBER(SEARCH("【待补】",$R814&amp;"")),"△源数据不全（源表缺金额），请补充","※收入和支出都没填"),IF($E814="","※没填收支类别，分类报表会漏掉这一笔",IF(ISNA(MATCH($E814,类别表,0)),"※收支类别不在【参数设置】的清单里",IF($K814="","△"&amp;$D814&amp;" 还没填汇率，去【月度汇率】补上就自动算了",IF(ISNUMBER(SEARCH("【待补】",$R814&amp;"")),"△源数据不全（源表缺摘要或用途），请补充",IF(AND($F814="内部转账",$Q814=""),"△内部转账建议在「往来单位」写上对方账户",IF($N814&lt;0,"△这一笔之后该账户余额成负数了，核一下",""))))))))))))</f>
        <v>△源数据不全（源表缺金额），请补充</v>
      </c>
    </row>
    <row r="815" ht="16.5" spans="1:19">
      <c r="A815" s="114">
        <v>46004</v>
      </c>
      <c r="B815" s="115" t="s">
        <v>34</v>
      </c>
      <c r="C815" s="116" t="str">
        <f>IF($B815="","",IFERROR(INDEX(账户银行,MATCH($B815,账户名,0)),""))</f>
        <v>现金</v>
      </c>
      <c r="D815" s="116" t="str">
        <f>IF($B815="","",IFERROR(INDEX(账户币种,MATCH($B815,账户名,0)),""))</f>
        <v>UZS</v>
      </c>
      <c r="E815" s="117" t="s">
        <v>388</v>
      </c>
      <c r="F815" s="116" t="str">
        <f>IF($E815="","",IFERROR(INDEX(类别属性,MATCH($E815,类别表,0)),""))</f>
        <v>支出</v>
      </c>
      <c r="G815" s="118" t="s">
        <v>792</v>
      </c>
      <c r="H815" s="119"/>
      <c r="I815" s="119"/>
      <c r="J815" s="120"/>
      <c r="K815" s="125">
        <f>IF(OR($A815="",$B815=""),"",IF($J815&lt;&gt;"",$J815,IF($D815=本位币,1,IFERROR(LOOKUP(2,1/((汇率月份&lt;=$A815)*(INDEX(记账汇率区,0,MATCH($D815,汇率币种头,0))&lt;&gt;"")),INDEX(记账汇率区,0,MATCH($D815,汇率币种头,0))),""))))</f>
        <v>1</v>
      </c>
      <c r="L815" s="123" t="str">
        <f t="shared" si="24"/>
        <v/>
      </c>
      <c r="M815" s="123" t="str">
        <f t="shared" si="25"/>
        <v/>
      </c>
      <c r="N815" s="123">
        <f>IF($B815="","",ROUND(SUMIF(账户名,$B815,账户期初)+SUMIFS($L$6:L815,$B$6:B815,$B815),2))</f>
        <v>-802407179.33</v>
      </c>
      <c r="O815" s="123">
        <f>IF($B815="","",IFERROR(ROUND(INDEX(账户期初本位,MATCH($B815,账户名,0))+SUMIFS($M$6:M815,$B$6:B815,$B815),2),""))</f>
        <v>-802407179.33</v>
      </c>
      <c r="P815" s="117" t="s">
        <v>109</v>
      </c>
      <c r="Q815" s="115"/>
      <c r="R815" s="115" t="s">
        <v>119</v>
      </c>
      <c r="S815" s="124" t="str">
        <f>IF($B815="","",IF(ISNA(MATCH($B815,账户名,0)),"※这个账户不在【参数设置】的账户档案里",IF($A815="","※没填日期，这一笔不会进任何月份的报表",IF(OR($A815&lt;起始月份,$A815&gt;EOMONTH(起始月份,15)),"△不在本账期（"&amp;TEXT(起始月份,"yyyy-mm")&amp;" ~ "&amp;TEXT(EOMONTH(起始月份,15),"yyyy-mm")&amp;"）内，报表里看不到",IF(AND($H815&lt;&gt;"",$I815&lt;&gt;""),"※收入和支出不能同时填",IF(AND(N($H815)=0,N($I815)=0),IF(ISNUMBER(SEARCH("【待补】",$R815&amp;"")),"△源数据不全（源表缺金额），请补充","※收入和支出都没填"),IF($E815="","※没填收支类别，分类报表会漏掉这一笔",IF(ISNA(MATCH($E815,类别表,0)),"※收支类别不在【参数设置】的清单里",IF($K815="","△"&amp;$D815&amp;" 还没填汇率，去【月度汇率】补上就自动算了",IF(ISNUMBER(SEARCH("【待补】",$R815&amp;"")),"△源数据不全（源表缺摘要或用途），请补充",IF(AND($F815="内部转账",$Q815=""),"△内部转账建议在「往来单位」写上对方账户",IF($N815&lt;0,"△这一笔之后该账户余额成负数了，核一下",""))))))))))))</f>
        <v>△源数据不全（源表缺金额），请补充</v>
      </c>
    </row>
    <row r="816" ht="16.5" spans="1:19">
      <c r="A816" s="114">
        <v>46004</v>
      </c>
      <c r="B816" s="115" t="s">
        <v>34</v>
      </c>
      <c r="C816" s="116" t="str">
        <f>IF($B816="","",IFERROR(INDEX(账户银行,MATCH($B816,账户名,0)),""))</f>
        <v>现金</v>
      </c>
      <c r="D816" s="116" t="str">
        <f>IF($B816="","",IFERROR(INDEX(账户币种,MATCH($B816,账户名,0)),""))</f>
        <v>UZS</v>
      </c>
      <c r="E816" s="117" t="s">
        <v>38</v>
      </c>
      <c r="F816" s="116" t="str">
        <f>IF($E816="","",IFERROR(INDEX(类别属性,MATCH($E816,类别表,0)),""))</f>
        <v>支出</v>
      </c>
      <c r="G816" s="118" t="s">
        <v>793</v>
      </c>
      <c r="H816" s="119"/>
      <c r="I816" s="119">
        <v>917000</v>
      </c>
      <c r="J816" s="120"/>
      <c r="K816" s="125">
        <f>IF(OR($A816="",$B816=""),"",IF($J816&lt;&gt;"",$J816,IF($D816=本位币,1,IFERROR(LOOKUP(2,1/((汇率月份&lt;=$A816)*(INDEX(记账汇率区,0,MATCH($D816,汇率币种头,0))&lt;&gt;"")),INDEX(记账汇率区,0,MATCH($D816,汇率币种头,0))),""))))</f>
        <v>1</v>
      </c>
      <c r="L816" s="123">
        <f t="shared" si="24"/>
        <v>-917000</v>
      </c>
      <c r="M816" s="123">
        <f t="shared" si="25"/>
        <v>-917000</v>
      </c>
      <c r="N816" s="123">
        <f>IF($B816="","",ROUND(SUMIF(账户名,$B816,账户期初)+SUMIFS($L$6:L816,$B$6:B816,$B816),2))</f>
        <v>-803324179.33</v>
      </c>
      <c r="O816" s="123">
        <f>IF($B816="","",IFERROR(ROUND(INDEX(账户期初本位,MATCH($B816,账户名,0))+SUMIFS($M$6:M816,$B$6:B816,$B816),2),""))</f>
        <v>-803324179.33</v>
      </c>
      <c r="P816" s="117" t="s">
        <v>26</v>
      </c>
      <c r="Q816" s="115"/>
      <c r="R816" s="115"/>
      <c r="S816" s="124" t="str">
        <f>IF($B816="","",IF(ISNA(MATCH($B816,账户名,0)),"※这个账户不在【参数设置】的账户档案里",IF($A816="","※没填日期，这一笔不会进任何月份的报表",IF(OR($A816&lt;起始月份,$A816&gt;EOMONTH(起始月份,15)),"△不在本账期（"&amp;TEXT(起始月份,"yyyy-mm")&amp;" ~ "&amp;TEXT(EOMONTH(起始月份,15),"yyyy-mm")&amp;"）内，报表里看不到",IF(AND($H816&lt;&gt;"",$I816&lt;&gt;""),"※收入和支出不能同时填",IF(AND(N($H816)=0,N($I816)=0),IF(ISNUMBER(SEARCH("【待补】",$R816&amp;"")),"△源数据不全（源表缺金额），请补充","※收入和支出都没填"),IF($E816="","※没填收支类别，分类报表会漏掉这一笔",IF(ISNA(MATCH($E816,类别表,0)),"※收支类别不在【参数设置】的清单里",IF($K816="","△"&amp;$D816&amp;" 还没填汇率，去【月度汇率】补上就自动算了",IF(ISNUMBER(SEARCH("【待补】",$R816&amp;"")),"△源数据不全（源表缺摘要或用途），请补充",IF(AND($F816="内部转账",$Q816=""),"△内部转账建议在「往来单位」写上对方账户",IF($N816&lt;0,"△这一笔之后该账户余额成负数了，核一下",""))))))))))))</f>
        <v>△这一笔之后该账户余额成负数了，核一下</v>
      </c>
    </row>
    <row r="817" ht="33" spans="1:19">
      <c r="A817" s="114">
        <v>46004</v>
      </c>
      <c r="B817" s="115" t="s">
        <v>34</v>
      </c>
      <c r="C817" s="116" t="str">
        <f>IF($B817="","",IFERROR(INDEX(账户银行,MATCH($B817,账户名,0)),""))</f>
        <v>现金</v>
      </c>
      <c r="D817" s="116" t="str">
        <f>IF($B817="","",IFERROR(INDEX(账户币种,MATCH($B817,账户名,0)),""))</f>
        <v>UZS</v>
      </c>
      <c r="E817" s="117" t="s">
        <v>38</v>
      </c>
      <c r="F817" s="116" t="str">
        <f>IF($E817="","",IFERROR(INDEX(类别属性,MATCH($E817,类别表,0)),""))</f>
        <v>支出</v>
      </c>
      <c r="G817" s="118" t="s">
        <v>794</v>
      </c>
      <c r="H817" s="119"/>
      <c r="I817" s="119">
        <v>1325000</v>
      </c>
      <c r="J817" s="120"/>
      <c r="K817" s="125">
        <f>IF(OR($A817="",$B817=""),"",IF($J817&lt;&gt;"",$J817,IF($D817=本位币,1,IFERROR(LOOKUP(2,1/((汇率月份&lt;=$A817)*(INDEX(记账汇率区,0,MATCH($D817,汇率币种头,0))&lt;&gt;"")),INDEX(记账汇率区,0,MATCH($D817,汇率币种头,0))),""))))</f>
        <v>1</v>
      </c>
      <c r="L817" s="123">
        <f t="shared" si="24"/>
        <v>-1325000</v>
      </c>
      <c r="M817" s="123">
        <f t="shared" si="25"/>
        <v>-1325000</v>
      </c>
      <c r="N817" s="123">
        <f>IF($B817="","",ROUND(SUMIF(账户名,$B817,账户期初)+SUMIFS($L$6:L817,$B$6:B817,$B817),2))</f>
        <v>-804649179.33</v>
      </c>
      <c r="O817" s="123">
        <f>IF($B817="","",IFERROR(ROUND(INDEX(账户期初本位,MATCH($B817,账户名,0))+SUMIFS($M$6:M817,$B$6:B817,$B817),2),""))</f>
        <v>-804649179.33</v>
      </c>
      <c r="P817" s="117" t="s">
        <v>26</v>
      </c>
      <c r="Q817" s="115"/>
      <c r="R817" s="115"/>
      <c r="S817" s="124" t="str">
        <f>IF($B817="","",IF(ISNA(MATCH($B817,账户名,0)),"※这个账户不在【参数设置】的账户档案里",IF($A817="","※没填日期，这一笔不会进任何月份的报表",IF(OR($A817&lt;起始月份,$A817&gt;EOMONTH(起始月份,15)),"△不在本账期（"&amp;TEXT(起始月份,"yyyy-mm")&amp;" ~ "&amp;TEXT(EOMONTH(起始月份,15),"yyyy-mm")&amp;"）内，报表里看不到",IF(AND($H817&lt;&gt;"",$I817&lt;&gt;""),"※收入和支出不能同时填",IF(AND(N($H817)=0,N($I817)=0),IF(ISNUMBER(SEARCH("【待补】",$R817&amp;"")),"△源数据不全（源表缺金额），请补充","※收入和支出都没填"),IF($E817="","※没填收支类别，分类报表会漏掉这一笔",IF(ISNA(MATCH($E817,类别表,0)),"※收支类别不在【参数设置】的清单里",IF($K817="","△"&amp;$D817&amp;" 还没填汇率，去【月度汇率】补上就自动算了",IF(ISNUMBER(SEARCH("【待补】",$R817&amp;"")),"△源数据不全（源表缺摘要或用途），请补充",IF(AND($F817="内部转账",$Q817=""),"△内部转账建议在「往来单位」写上对方账户",IF($N817&lt;0,"△这一笔之后该账户余额成负数了，核一下",""))))))))))))</f>
        <v>△这一笔之后该账户余额成负数了，核一下</v>
      </c>
    </row>
    <row r="818" ht="33" spans="1:19">
      <c r="A818" s="114">
        <v>46005</v>
      </c>
      <c r="B818" s="115" t="s">
        <v>34</v>
      </c>
      <c r="C818" s="116" t="str">
        <f>IF($B818="","",IFERROR(INDEX(账户银行,MATCH($B818,账户名,0)),""))</f>
        <v>现金</v>
      </c>
      <c r="D818" s="116" t="str">
        <f>IF($B818="","",IFERROR(INDEX(账户币种,MATCH($B818,账户名,0)),""))</f>
        <v>UZS</v>
      </c>
      <c r="E818" s="117" t="s">
        <v>84</v>
      </c>
      <c r="F818" s="116" t="str">
        <f>IF($E818="","",IFERROR(INDEX(类别属性,MATCH($E818,类别表,0)),""))</f>
        <v>支出</v>
      </c>
      <c r="G818" s="118" t="s">
        <v>795</v>
      </c>
      <c r="H818" s="119"/>
      <c r="I818" s="119">
        <v>249000</v>
      </c>
      <c r="J818" s="120"/>
      <c r="K818" s="125">
        <f>IF(OR($A818="",$B818=""),"",IF($J818&lt;&gt;"",$J818,IF($D818=本位币,1,IFERROR(LOOKUP(2,1/((汇率月份&lt;=$A818)*(INDEX(记账汇率区,0,MATCH($D818,汇率币种头,0))&lt;&gt;"")),INDEX(记账汇率区,0,MATCH($D818,汇率币种头,0))),""))))</f>
        <v>1</v>
      </c>
      <c r="L818" s="123">
        <f t="shared" si="24"/>
        <v>-249000</v>
      </c>
      <c r="M818" s="123">
        <f t="shared" si="25"/>
        <v>-249000</v>
      </c>
      <c r="N818" s="123">
        <f>IF($B818="","",ROUND(SUMIF(账户名,$B818,账户期初)+SUMIFS($L$6:L818,$B$6:B818,$B818),2))</f>
        <v>-804898179.33</v>
      </c>
      <c r="O818" s="123">
        <f>IF($B818="","",IFERROR(ROUND(INDEX(账户期初本位,MATCH($B818,账户名,0))+SUMIFS($M$6:M818,$B$6:B818,$B818),2),""))</f>
        <v>-804898179.33</v>
      </c>
      <c r="P818" s="117" t="s">
        <v>48</v>
      </c>
      <c r="Q818" s="115" t="s">
        <v>329</v>
      </c>
      <c r="R818" s="115"/>
      <c r="S818" s="124" t="str">
        <f>IF($B818="","",IF(ISNA(MATCH($B818,账户名,0)),"※这个账户不在【参数设置】的账户档案里",IF($A818="","※没填日期，这一笔不会进任何月份的报表",IF(OR($A818&lt;起始月份,$A818&gt;EOMONTH(起始月份,15)),"△不在本账期（"&amp;TEXT(起始月份,"yyyy-mm")&amp;" ~ "&amp;TEXT(EOMONTH(起始月份,15),"yyyy-mm")&amp;"）内，报表里看不到",IF(AND($H818&lt;&gt;"",$I818&lt;&gt;""),"※收入和支出不能同时填",IF(AND(N($H818)=0,N($I818)=0),IF(ISNUMBER(SEARCH("【待补】",$R818&amp;"")),"△源数据不全（源表缺金额），请补充","※收入和支出都没填"),IF($E818="","※没填收支类别，分类报表会漏掉这一笔",IF(ISNA(MATCH($E818,类别表,0)),"※收支类别不在【参数设置】的清单里",IF($K818="","△"&amp;$D818&amp;" 还没填汇率，去【月度汇率】补上就自动算了",IF(ISNUMBER(SEARCH("【待补】",$R818&amp;"")),"△源数据不全（源表缺摘要或用途），请补充",IF(AND($F818="内部转账",$Q818=""),"△内部转账建议在「往来单位」写上对方账户",IF($N818&lt;0,"△这一笔之后该账户余额成负数了，核一下",""))))))))))))</f>
        <v>△这一笔之后该账户余额成负数了，核一下</v>
      </c>
    </row>
    <row r="819" ht="49.5" spans="1:19">
      <c r="A819" s="114">
        <v>46006</v>
      </c>
      <c r="B819" s="115" t="s">
        <v>72</v>
      </c>
      <c r="C819" s="116" t="str">
        <f>IF($B819="","",IFERROR(INDEX(账户银行,MATCH($B819,账户名,0)),""))</f>
        <v>NBU银行</v>
      </c>
      <c r="D819" s="116" t="str">
        <f>IF($B819="","",IFERROR(INDEX(账户币种,MATCH($B819,账户名,0)),""))</f>
        <v>UZS</v>
      </c>
      <c r="E819" s="117" t="s">
        <v>62</v>
      </c>
      <c r="F819" s="116" t="str">
        <f>IF($E819="","",IFERROR(INDEX(类别属性,MATCH($E819,类别表,0)),""))</f>
        <v>支出</v>
      </c>
      <c r="G819" s="118" t="s">
        <v>796</v>
      </c>
      <c r="H819" s="119"/>
      <c r="I819" s="119">
        <v>61800</v>
      </c>
      <c r="J819" s="120"/>
      <c r="K819" s="125">
        <f>IF(OR($A819="",$B819=""),"",IF($J819&lt;&gt;"",$J819,IF($D819=本位币,1,IFERROR(LOOKUP(2,1/((汇率月份&lt;=$A819)*(INDEX(记账汇率区,0,MATCH($D819,汇率币种头,0))&lt;&gt;"")),INDEX(记账汇率区,0,MATCH($D819,汇率币种头,0))),""))))</f>
        <v>1</v>
      </c>
      <c r="L819" s="123">
        <f t="shared" si="24"/>
        <v>-61800</v>
      </c>
      <c r="M819" s="123">
        <f t="shared" si="25"/>
        <v>-61800</v>
      </c>
      <c r="N819" s="123">
        <f>IF($B819="","",ROUND(SUMIF(账户名,$B819,账户期初)+SUMIFS($L$6:L819,$B$6:B819,$B819),2))</f>
        <v>82539028.58</v>
      </c>
      <c r="O819" s="123">
        <f>IF($B819="","",IFERROR(ROUND(INDEX(账户期初本位,MATCH($B819,账户名,0))+SUMIFS($M$6:M819,$B$6:B819,$B819),2),""))</f>
        <v>82539028.58</v>
      </c>
      <c r="P819" s="117" t="s">
        <v>26</v>
      </c>
      <c r="Q819" s="115"/>
      <c r="R819" s="115"/>
      <c r="S819" s="124" t="str">
        <f>IF($B819="","",IF(ISNA(MATCH($B819,账户名,0)),"※这个账户不在【参数设置】的账户档案里",IF($A819="","※没填日期，这一笔不会进任何月份的报表",IF(OR($A819&lt;起始月份,$A819&gt;EOMONTH(起始月份,15)),"△不在本账期（"&amp;TEXT(起始月份,"yyyy-mm")&amp;" ~ "&amp;TEXT(EOMONTH(起始月份,15),"yyyy-mm")&amp;"）内，报表里看不到",IF(AND($H819&lt;&gt;"",$I819&lt;&gt;""),"※收入和支出不能同时填",IF(AND(N($H819)=0,N($I819)=0),IF(ISNUMBER(SEARCH("【待补】",$R819&amp;"")),"△源数据不全（源表缺金额），请补充","※收入和支出都没填"),IF($E819="","※没填收支类别，分类报表会漏掉这一笔",IF(ISNA(MATCH($E819,类别表,0)),"※收支类别不在【参数设置】的清单里",IF($K819="","△"&amp;$D819&amp;" 还没填汇率，去【月度汇率】补上就自动算了",IF(ISNUMBER(SEARCH("【待补】",$R819&amp;"")),"△源数据不全（源表缺摘要或用途），请补充",IF(AND($F819="内部转账",$Q819=""),"△内部转账建议在「往来单位」写上对方账户",IF($N819&lt;0,"△这一笔之后该账户余额成负数了，核一下",""))))))))))))</f>
        <v/>
      </c>
    </row>
    <row r="820" ht="66" spans="1:19">
      <c r="A820" s="114">
        <v>46006</v>
      </c>
      <c r="B820" s="115" t="s">
        <v>72</v>
      </c>
      <c r="C820" s="116" t="str">
        <f>IF($B820="","",IFERROR(INDEX(账户银行,MATCH($B820,账户名,0)),""))</f>
        <v>NBU银行</v>
      </c>
      <c r="D820" s="116" t="str">
        <f>IF($B820="","",IFERROR(INDEX(账户币种,MATCH($B820,账户名,0)),""))</f>
        <v>UZS</v>
      </c>
      <c r="E820" s="117" t="s">
        <v>60</v>
      </c>
      <c r="F820" s="116" t="str">
        <f>IF($E820="","",IFERROR(INDEX(类别属性,MATCH($E820,类别表,0)),""))</f>
        <v>支出</v>
      </c>
      <c r="G820" s="118" t="s">
        <v>797</v>
      </c>
      <c r="H820" s="119"/>
      <c r="I820" s="119">
        <v>300</v>
      </c>
      <c r="J820" s="120"/>
      <c r="K820" s="125">
        <f>IF(OR($A820="",$B820=""),"",IF($J820&lt;&gt;"",$J820,IF($D820=本位币,1,IFERROR(LOOKUP(2,1/((汇率月份&lt;=$A820)*(INDEX(记账汇率区,0,MATCH($D820,汇率币种头,0))&lt;&gt;"")),INDEX(记账汇率区,0,MATCH($D820,汇率币种头,0))),""))))</f>
        <v>1</v>
      </c>
      <c r="L820" s="123">
        <f t="shared" si="24"/>
        <v>-300</v>
      </c>
      <c r="M820" s="123">
        <f t="shared" si="25"/>
        <v>-300</v>
      </c>
      <c r="N820" s="123">
        <f>IF($B820="","",ROUND(SUMIF(账户名,$B820,账户期初)+SUMIFS($L$6:L820,$B$6:B820,$B820),2))</f>
        <v>82538728.58</v>
      </c>
      <c r="O820" s="123">
        <f>IF($B820="","",IFERROR(ROUND(INDEX(账户期初本位,MATCH($B820,账户名,0))+SUMIFS($M$6:M820,$B$6:B820,$B820),2),""))</f>
        <v>82538728.58</v>
      </c>
      <c r="P820" s="117" t="s">
        <v>43</v>
      </c>
      <c r="Q820" s="115"/>
      <c r="R820" s="115"/>
      <c r="S820" s="124" t="str">
        <f>IF($B820="","",IF(ISNA(MATCH($B820,账户名,0)),"※这个账户不在【参数设置】的账户档案里",IF($A820="","※没填日期，这一笔不会进任何月份的报表",IF(OR($A820&lt;起始月份,$A820&gt;EOMONTH(起始月份,15)),"△不在本账期（"&amp;TEXT(起始月份,"yyyy-mm")&amp;" ~ "&amp;TEXT(EOMONTH(起始月份,15),"yyyy-mm")&amp;"）内，报表里看不到",IF(AND($H820&lt;&gt;"",$I820&lt;&gt;""),"※收入和支出不能同时填",IF(AND(N($H820)=0,N($I820)=0),IF(ISNUMBER(SEARCH("【待补】",$R820&amp;"")),"△源数据不全（源表缺金额），请补充","※收入和支出都没填"),IF($E820="","※没填收支类别，分类报表会漏掉这一笔",IF(ISNA(MATCH($E820,类别表,0)),"※收支类别不在【参数设置】的清单里",IF($K820="","△"&amp;$D820&amp;" 还没填汇率，去【月度汇率】补上就自动算了",IF(ISNUMBER(SEARCH("【待补】",$R820&amp;"")),"△源数据不全（源表缺摘要或用途），请补充",IF(AND($F820="内部转账",$Q820=""),"△内部转账建议在「往来单位」写上对方账户",IF($N820&lt;0,"△这一笔之后该账户余额成负数了，核一下",""))))))))))))</f>
        <v/>
      </c>
    </row>
    <row r="821" ht="66" spans="1:19">
      <c r="A821" s="114">
        <v>46006</v>
      </c>
      <c r="B821" s="115" t="s">
        <v>72</v>
      </c>
      <c r="C821" s="116" t="str">
        <f>IF($B821="","",IFERROR(INDEX(账户银行,MATCH($B821,账户名,0)),""))</f>
        <v>NBU银行</v>
      </c>
      <c r="D821" s="116" t="str">
        <f>IF($B821="","",IFERROR(INDEX(账户币种,MATCH($B821,账户名,0)),""))</f>
        <v>UZS</v>
      </c>
      <c r="E821" s="117" t="s">
        <v>60</v>
      </c>
      <c r="F821" s="116" t="str">
        <f>IF($E821="","",IFERROR(INDEX(类别属性,MATCH($E821,类别表,0)),""))</f>
        <v>支出</v>
      </c>
      <c r="G821" s="118" t="s">
        <v>798</v>
      </c>
      <c r="H821" s="119"/>
      <c r="I821" s="119">
        <v>300</v>
      </c>
      <c r="J821" s="120"/>
      <c r="K821" s="125">
        <f>IF(OR($A821="",$B821=""),"",IF($J821&lt;&gt;"",$J821,IF($D821=本位币,1,IFERROR(LOOKUP(2,1/((汇率月份&lt;=$A821)*(INDEX(记账汇率区,0,MATCH($D821,汇率币种头,0))&lt;&gt;"")),INDEX(记账汇率区,0,MATCH($D821,汇率币种头,0))),""))))</f>
        <v>1</v>
      </c>
      <c r="L821" s="123">
        <f t="shared" si="24"/>
        <v>-300</v>
      </c>
      <c r="M821" s="123">
        <f t="shared" si="25"/>
        <v>-300</v>
      </c>
      <c r="N821" s="123">
        <f>IF($B821="","",ROUND(SUMIF(账户名,$B821,账户期初)+SUMIFS($L$6:L821,$B$6:B821,$B821),2))</f>
        <v>82538428.58</v>
      </c>
      <c r="O821" s="123">
        <f>IF($B821="","",IFERROR(ROUND(INDEX(账户期初本位,MATCH($B821,账户名,0))+SUMIFS($M$6:M821,$B$6:B821,$B821),2),""))</f>
        <v>82538428.58</v>
      </c>
      <c r="P821" s="117" t="s">
        <v>43</v>
      </c>
      <c r="Q821" s="115"/>
      <c r="R821" s="115"/>
      <c r="S821" s="124" t="str">
        <f>IF($B821="","",IF(ISNA(MATCH($B821,账户名,0)),"※这个账户不在【参数设置】的账户档案里",IF($A821="","※没填日期，这一笔不会进任何月份的报表",IF(OR($A821&lt;起始月份,$A821&gt;EOMONTH(起始月份,15)),"△不在本账期（"&amp;TEXT(起始月份,"yyyy-mm")&amp;" ~ "&amp;TEXT(EOMONTH(起始月份,15),"yyyy-mm")&amp;"）内，报表里看不到",IF(AND($H821&lt;&gt;"",$I821&lt;&gt;""),"※收入和支出不能同时填",IF(AND(N($H821)=0,N($I821)=0),IF(ISNUMBER(SEARCH("【待补】",$R821&amp;"")),"△源数据不全（源表缺金额），请补充","※收入和支出都没填"),IF($E821="","※没填收支类别，分类报表会漏掉这一笔",IF(ISNA(MATCH($E821,类别表,0)),"※收支类别不在【参数设置】的清单里",IF($K821="","△"&amp;$D821&amp;" 还没填汇率，去【月度汇率】补上就自动算了",IF(ISNUMBER(SEARCH("【待补】",$R821&amp;"")),"△源数据不全（源表缺摘要或用途），请补充",IF(AND($F821="内部转账",$Q821=""),"△内部转账建议在「往来单位」写上对方账户",IF($N821&lt;0,"△这一笔之后该账户余额成负数了，核一下",""))))))))))))</f>
        <v/>
      </c>
    </row>
    <row r="822" ht="66" spans="1:19">
      <c r="A822" s="114">
        <v>46006</v>
      </c>
      <c r="B822" s="115" t="s">
        <v>72</v>
      </c>
      <c r="C822" s="116" t="str">
        <f>IF($B822="","",IFERROR(INDEX(账户银行,MATCH($B822,账户名,0)),""))</f>
        <v>NBU银行</v>
      </c>
      <c r="D822" s="116" t="str">
        <f>IF($B822="","",IFERROR(INDEX(账户币种,MATCH($B822,账户名,0)),""))</f>
        <v>UZS</v>
      </c>
      <c r="E822" s="117" t="s">
        <v>60</v>
      </c>
      <c r="F822" s="116" t="str">
        <f>IF($E822="","",IFERROR(INDEX(类别属性,MATCH($E822,类别表,0)),""))</f>
        <v>支出</v>
      </c>
      <c r="G822" s="118" t="s">
        <v>799</v>
      </c>
      <c r="H822" s="119"/>
      <c r="I822" s="119">
        <v>65</v>
      </c>
      <c r="J822" s="120"/>
      <c r="K822" s="125">
        <f>IF(OR($A822="",$B822=""),"",IF($J822&lt;&gt;"",$J822,IF($D822=本位币,1,IFERROR(LOOKUP(2,1/((汇率月份&lt;=$A822)*(INDEX(记账汇率区,0,MATCH($D822,汇率币种头,0))&lt;&gt;"")),INDEX(记账汇率区,0,MATCH($D822,汇率币种头,0))),""))))</f>
        <v>1</v>
      </c>
      <c r="L822" s="123">
        <f t="shared" si="24"/>
        <v>-65</v>
      </c>
      <c r="M822" s="123">
        <f t="shared" si="25"/>
        <v>-65</v>
      </c>
      <c r="N822" s="123">
        <f>IF($B822="","",ROUND(SUMIF(账户名,$B822,账户期初)+SUMIFS($L$6:L822,$B$6:B822,$B822),2))</f>
        <v>82538363.58</v>
      </c>
      <c r="O822" s="123">
        <f>IF($B822="","",IFERROR(ROUND(INDEX(账户期初本位,MATCH($B822,账户名,0))+SUMIFS($M$6:M822,$B$6:B822,$B822),2),""))</f>
        <v>82538363.58</v>
      </c>
      <c r="P822" s="117" t="s">
        <v>43</v>
      </c>
      <c r="Q822" s="115"/>
      <c r="R822" s="115"/>
      <c r="S822" s="124" t="str">
        <f>IF($B822="","",IF(ISNA(MATCH($B822,账户名,0)),"※这个账户不在【参数设置】的账户档案里",IF($A822="","※没填日期，这一笔不会进任何月份的报表",IF(OR($A822&lt;起始月份,$A822&gt;EOMONTH(起始月份,15)),"△不在本账期（"&amp;TEXT(起始月份,"yyyy-mm")&amp;" ~ "&amp;TEXT(EOMONTH(起始月份,15),"yyyy-mm")&amp;"）内，报表里看不到",IF(AND($H822&lt;&gt;"",$I822&lt;&gt;""),"※收入和支出不能同时填",IF(AND(N($H822)=0,N($I822)=0),IF(ISNUMBER(SEARCH("【待补】",$R822&amp;"")),"△源数据不全（源表缺金额），请补充","※收入和支出都没填"),IF($E822="","※没填收支类别，分类报表会漏掉这一笔",IF(ISNA(MATCH($E822,类别表,0)),"※收支类别不在【参数设置】的清单里",IF($K822="","△"&amp;$D822&amp;" 还没填汇率，去【月度汇率】补上就自动算了",IF(ISNUMBER(SEARCH("【待补】",$R822&amp;"")),"△源数据不全（源表缺摘要或用途），请补充",IF(AND($F822="内部转账",$Q822=""),"△内部转账建议在「往来单位」写上对方账户",IF($N822&lt;0,"△这一笔之后该账户余额成负数了，核一下",""))))))))))))</f>
        <v/>
      </c>
    </row>
    <row r="823" ht="66" spans="1:19">
      <c r="A823" s="114">
        <v>46006</v>
      </c>
      <c r="B823" s="115" t="s">
        <v>72</v>
      </c>
      <c r="C823" s="116" t="str">
        <f>IF($B823="","",IFERROR(INDEX(账户银行,MATCH($B823,账户名,0)),""))</f>
        <v>NBU银行</v>
      </c>
      <c r="D823" s="116" t="str">
        <f>IF($B823="","",IFERROR(INDEX(账户币种,MATCH($B823,账户名,0)),""))</f>
        <v>UZS</v>
      </c>
      <c r="E823" s="117" t="s">
        <v>60</v>
      </c>
      <c r="F823" s="116" t="str">
        <f>IF($E823="","",IFERROR(INDEX(类别属性,MATCH($E823,类别表,0)),""))</f>
        <v>支出</v>
      </c>
      <c r="G823" s="118" t="s">
        <v>800</v>
      </c>
      <c r="H823" s="119"/>
      <c r="I823" s="119">
        <v>300</v>
      </c>
      <c r="J823" s="120"/>
      <c r="K823" s="125">
        <f>IF(OR($A823="",$B823=""),"",IF($J823&lt;&gt;"",$J823,IF($D823=本位币,1,IFERROR(LOOKUP(2,1/((汇率月份&lt;=$A823)*(INDEX(记账汇率区,0,MATCH($D823,汇率币种头,0))&lt;&gt;"")),INDEX(记账汇率区,0,MATCH($D823,汇率币种头,0))),""))))</f>
        <v>1</v>
      </c>
      <c r="L823" s="123">
        <f t="shared" si="24"/>
        <v>-300</v>
      </c>
      <c r="M823" s="123">
        <f t="shared" si="25"/>
        <v>-300</v>
      </c>
      <c r="N823" s="123">
        <f>IF($B823="","",ROUND(SUMIF(账户名,$B823,账户期初)+SUMIFS($L$6:L823,$B$6:B823,$B823),2))</f>
        <v>82538063.58</v>
      </c>
      <c r="O823" s="123">
        <f>IF($B823="","",IFERROR(ROUND(INDEX(账户期初本位,MATCH($B823,账户名,0))+SUMIFS($M$6:M823,$B$6:B823,$B823),2),""))</f>
        <v>82538063.58</v>
      </c>
      <c r="P823" s="117" t="s">
        <v>43</v>
      </c>
      <c r="Q823" s="115"/>
      <c r="R823" s="115"/>
      <c r="S823" s="124" t="str">
        <f>IF($B823="","",IF(ISNA(MATCH($B823,账户名,0)),"※这个账户不在【参数设置】的账户档案里",IF($A823="","※没填日期，这一笔不会进任何月份的报表",IF(OR($A823&lt;起始月份,$A823&gt;EOMONTH(起始月份,15)),"△不在本账期（"&amp;TEXT(起始月份,"yyyy-mm")&amp;" ~ "&amp;TEXT(EOMONTH(起始月份,15),"yyyy-mm")&amp;"）内，报表里看不到",IF(AND($H823&lt;&gt;"",$I823&lt;&gt;""),"※收入和支出不能同时填",IF(AND(N($H823)=0,N($I823)=0),IF(ISNUMBER(SEARCH("【待补】",$R823&amp;"")),"△源数据不全（源表缺金额），请补充","※收入和支出都没填"),IF($E823="","※没填收支类别，分类报表会漏掉这一笔",IF(ISNA(MATCH($E823,类别表,0)),"※收支类别不在【参数设置】的清单里",IF($K823="","△"&amp;$D823&amp;" 还没填汇率，去【月度汇率】补上就自动算了",IF(ISNUMBER(SEARCH("【待补】",$R823&amp;"")),"△源数据不全（源表缺摘要或用途），请补充",IF(AND($F823="内部转账",$Q823=""),"△内部转账建议在「往来单位」写上对方账户",IF($N823&lt;0,"△这一笔之后该账户余额成负数了，核一下",""))))))))))))</f>
        <v/>
      </c>
    </row>
    <row r="824" ht="33" spans="1:19">
      <c r="A824" s="114">
        <v>46006</v>
      </c>
      <c r="B824" s="115" t="s">
        <v>72</v>
      </c>
      <c r="C824" s="116" t="str">
        <f>IF($B824="","",IFERROR(INDEX(账户银行,MATCH($B824,账户名,0)),""))</f>
        <v>NBU银行</v>
      </c>
      <c r="D824" s="116" t="str">
        <f>IF($B824="","",IFERROR(INDEX(账户币种,MATCH($B824,账户名,0)),""))</f>
        <v>UZS</v>
      </c>
      <c r="E824" s="117" t="s">
        <v>74</v>
      </c>
      <c r="F824" s="116" t="str">
        <f>IF($E824="","",IFERROR(INDEX(类别属性,MATCH($E824,类别表,0)),""))</f>
        <v>收入</v>
      </c>
      <c r="G824" s="118" t="s">
        <v>577</v>
      </c>
      <c r="H824" s="119">
        <v>234975000</v>
      </c>
      <c r="I824" s="119"/>
      <c r="J824" s="120"/>
      <c r="K824" s="125">
        <f>IF(OR($A824="",$B824=""),"",IF($J824&lt;&gt;"",$J824,IF($D824=本位币,1,IFERROR(LOOKUP(2,1/((汇率月份&lt;=$A824)*(INDEX(记账汇率区,0,MATCH($D824,汇率币种头,0))&lt;&gt;"")),INDEX(记账汇率区,0,MATCH($D824,汇率币种头,0))),""))))</f>
        <v>1</v>
      </c>
      <c r="L824" s="123">
        <f t="shared" si="24"/>
        <v>234975000</v>
      </c>
      <c r="M824" s="123">
        <f t="shared" si="25"/>
        <v>234975000</v>
      </c>
      <c r="N824" s="123">
        <f>IF($B824="","",ROUND(SUMIF(账户名,$B824,账户期初)+SUMIFS($L$6:L824,$B$6:B824,$B824),2))</f>
        <v>317513063.58</v>
      </c>
      <c r="O824" s="123">
        <f>IF($B824="","",IFERROR(ROUND(INDEX(账户期初本位,MATCH($B824,账户名,0))+SUMIFS($M$6:M824,$B$6:B824,$B824),2),""))</f>
        <v>317513063.58</v>
      </c>
      <c r="P824" s="117" t="s">
        <v>76</v>
      </c>
      <c r="Q824" s="115" t="s">
        <v>68</v>
      </c>
      <c r="R824" s="115"/>
      <c r="S824" s="124" t="str">
        <f>IF($B824="","",IF(ISNA(MATCH($B824,账户名,0)),"※这个账户不在【参数设置】的账户档案里",IF($A824="","※没填日期，这一笔不会进任何月份的报表",IF(OR($A824&lt;起始月份,$A824&gt;EOMONTH(起始月份,15)),"△不在本账期（"&amp;TEXT(起始月份,"yyyy-mm")&amp;" ~ "&amp;TEXT(EOMONTH(起始月份,15),"yyyy-mm")&amp;"）内，报表里看不到",IF(AND($H824&lt;&gt;"",$I824&lt;&gt;""),"※收入和支出不能同时填",IF(AND(N($H824)=0,N($I824)=0),IF(ISNUMBER(SEARCH("【待补】",$R824&amp;"")),"△源数据不全（源表缺金额），请补充","※收入和支出都没填"),IF($E824="","※没填收支类别，分类报表会漏掉这一笔",IF(ISNA(MATCH($E824,类别表,0)),"※收支类别不在【参数设置】的清单里",IF($K824="","△"&amp;$D824&amp;" 还没填汇率，去【月度汇率】补上就自动算了",IF(ISNUMBER(SEARCH("【待补】",$R824&amp;"")),"△源数据不全（源表缺摘要或用途），请补充",IF(AND($F824="内部转账",$Q824=""),"△内部转账建议在「往来单位」写上对方账户",IF($N824&lt;0,"△这一笔之后该账户余额成负数了，核一下",""))))))))))))</f>
        <v/>
      </c>
    </row>
    <row r="825" ht="49.5" spans="1:19">
      <c r="A825" s="114">
        <v>46006</v>
      </c>
      <c r="B825" s="115" t="s">
        <v>72</v>
      </c>
      <c r="C825" s="116" t="str">
        <f>IF($B825="","",IFERROR(INDEX(账户银行,MATCH($B825,账户名,0)),""))</f>
        <v>NBU银行</v>
      </c>
      <c r="D825" s="116" t="str">
        <f>IF($B825="","",IFERROR(INDEX(账户币种,MATCH($B825,账户名,0)),""))</f>
        <v>UZS</v>
      </c>
      <c r="E825" s="117" t="s">
        <v>95</v>
      </c>
      <c r="F825" s="116" t="str">
        <f>IF($E825="","",IFERROR(INDEX(类别属性,MATCH($E825,类别表,0)),""))</f>
        <v>支出</v>
      </c>
      <c r="G825" s="118" t="s">
        <v>686</v>
      </c>
      <c r="H825" s="119"/>
      <c r="I825" s="119">
        <v>11440000</v>
      </c>
      <c r="J825" s="120"/>
      <c r="K825" s="125">
        <f>IF(OR($A825="",$B825=""),"",IF($J825&lt;&gt;"",$J825,IF($D825=本位币,1,IFERROR(LOOKUP(2,1/((汇率月份&lt;=$A825)*(INDEX(记账汇率区,0,MATCH($D825,汇率币种头,0))&lt;&gt;"")),INDEX(记账汇率区,0,MATCH($D825,汇率币种头,0))),""))))</f>
        <v>1</v>
      </c>
      <c r="L825" s="123">
        <f t="shared" si="24"/>
        <v>-11440000</v>
      </c>
      <c r="M825" s="123">
        <f t="shared" si="25"/>
        <v>-11440000</v>
      </c>
      <c r="N825" s="123">
        <f>IF($B825="","",ROUND(SUMIF(账户名,$B825,账户期初)+SUMIFS($L$6:L825,$B$6:B825,$B825),2))</f>
        <v>306073063.58</v>
      </c>
      <c r="O825" s="123">
        <f>IF($B825="","",IFERROR(ROUND(INDEX(账户期初本位,MATCH($B825,账户名,0))+SUMIFS($M$6:M825,$B$6:B825,$B825),2),""))</f>
        <v>306073063.58</v>
      </c>
      <c r="P825" s="117" t="s">
        <v>97</v>
      </c>
      <c r="Q825" s="115"/>
      <c r="R825" s="115"/>
      <c r="S825" s="124" t="str">
        <f>IF($B825="","",IF(ISNA(MATCH($B825,账户名,0)),"※这个账户不在【参数设置】的账户档案里",IF($A825="","※没填日期，这一笔不会进任何月份的报表",IF(OR($A825&lt;起始月份,$A825&gt;EOMONTH(起始月份,15)),"△不在本账期（"&amp;TEXT(起始月份,"yyyy-mm")&amp;" ~ "&amp;TEXT(EOMONTH(起始月份,15),"yyyy-mm")&amp;"）内，报表里看不到",IF(AND($H825&lt;&gt;"",$I825&lt;&gt;""),"※收入和支出不能同时填",IF(AND(N($H825)=0,N($I825)=0),IF(ISNUMBER(SEARCH("【待补】",$R825&amp;"")),"△源数据不全（源表缺金额），请补充","※收入和支出都没填"),IF($E825="","※没填收支类别，分类报表会漏掉这一笔",IF(ISNA(MATCH($E825,类别表,0)),"※收支类别不在【参数设置】的清单里",IF($K825="","△"&amp;$D825&amp;" 还没填汇率，去【月度汇率】补上就自动算了",IF(ISNUMBER(SEARCH("【待补】",$R825&amp;"")),"△源数据不全（源表缺摘要或用途），请补充",IF(AND($F825="内部转账",$Q825=""),"△内部转账建议在「往来单位」写上对方账户",IF($N825&lt;0,"△这一笔之后该账户余额成负数了，核一下",""))))))))))))</f>
        <v/>
      </c>
    </row>
    <row r="826" ht="33" spans="1:19">
      <c r="A826" s="114">
        <v>46006</v>
      </c>
      <c r="B826" s="115" t="s">
        <v>72</v>
      </c>
      <c r="C826" s="116" t="str">
        <f>IF($B826="","",IFERROR(INDEX(账户银行,MATCH($B826,账户名,0)),""))</f>
        <v>NBU银行</v>
      </c>
      <c r="D826" s="116" t="str">
        <f>IF($B826="","",IFERROR(INDEX(账户币种,MATCH($B826,账户名,0)),""))</f>
        <v>UZS</v>
      </c>
      <c r="E826" s="117" t="s">
        <v>95</v>
      </c>
      <c r="F826" s="116" t="str">
        <f>IF($E826="","",IFERROR(INDEX(类别属性,MATCH($E826,类别表,0)),""))</f>
        <v>支出</v>
      </c>
      <c r="G826" s="118" t="s">
        <v>365</v>
      </c>
      <c r="H826" s="119"/>
      <c r="I826" s="119">
        <v>1560000</v>
      </c>
      <c r="J826" s="120"/>
      <c r="K826" s="125">
        <f>IF(OR($A826="",$B826=""),"",IF($J826&lt;&gt;"",$J826,IF($D826=本位币,1,IFERROR(LOOKUP(2,1/((汇率月份&lt;=$A826)*(INDEX(记账汇率区,0,MATCH($D826,汇率币种头,0))&lt;&gt;"")),INDEX(记账汇率区,0,MATCH($D826,汇率币种头,0))),""))))</f>
        <v>1</v>
      </c>
      <c r="L826" s="123">
        <f t="shared" si="24"/>
        <v>-1560000</v>
      </c>
      <c r="M826" s="123">
        <f t="shared" si="25"/>
        <v>-1560000</v>
      </c>
      <c r="N826" s="123">
        <f>IF($B826="","",ROUND(SUMIF(账户名,$B826,账户期初)+SUMIFS($L$6:L826,$B$6:B826,$B826),2))</f>
        <v>304513063.58</v>
      </c>
      <c r="O826" s="123">
        <f>IF($B826="","",IFERROR(ROUND(INDEX(账户期初本位,MATCH($B826,账户名,0))+SUMIFS($M$6:M826,$B$6:B826,$B826),2),""))</f>
        <v>304513063.58</v>
      </c>
      <c r="P826" s="117" t="s">
        <v>97</v>
      </c>
      <c r="Q826" s="115"/>
      <c r="R826" s="115"/>
      <c r="S826" s="124" t="str">
        <f>IF($B826="","",IF(ISNA(MATCH($B826,账户名,0)),"※这个账户不在【参数设置】的账户档案里",IF($A826="","※没填日期，这一笔不会进任何月份的报表",IF(OR($A826&lt;起始月份,$A826&gt;EOMONTH(起始月份,15)),"△不在本账期（"&amp;TEXT(起始月份,"yyyy-mm")&amp;" ~ "&amp;TEXT(EOMONTH(起始月份,15),"yyyy-mm")&amp;"）内，报表里看不到",IF(AND($H826&lt;&gt;"",$I826&lt;&gt;""),"※收入和支出不能同时填",IF(AND(N($H826)=0,N($I826)=0),IF(ISNUMBER(SEARCH("【待补】",$R826&amp;"")),"△源数据不全（源表缺金额），请补充","※收入和支出都没填"),IF($E826="","※没填收支类别，分类报表会漏掉这一笔",IF(ISNA(MATCH($E826,类别表,0)),"※收支类别不在【参数设置】的清单里",IF($K826="","△"&amp;$D826&amp;" 还没填汇率，去【月度汇率】补上就自动算了",IF(ISNUMBER(SEARCH("【待补】",$R826&amp;"")),"△源数据不全（源表缺摘要或用途），请补充",IF(AND($F826="内部转账",$Q826=""),"△内部转账建议在「往来单位」写上对方账户",IF($N826&lt;0,"△这一笔之后该账户余额成负数了，核一下",""))))))))))))</f>
        <v/>
      </c>
    </row>
    <row r="827" ht="33" spans="1:19">
      <c r="A827" s="114">
        <v>46006</v>
      </c>
      <c r="B827" s="115" t="s">
        <v>72</v>
      </c>
      <c r="C827" s="116" t="str">
        <f>IF($B827="","",IFERROR(INDEX(账户银行,MATCH($B827,账户名,0)),""))</f>
        <v>NBU银行</v>
      </c>
      <c r="D827" s="116" t="str">
        <f>IF($B827="","",IFERROR(INDEX(账户币种,MATCH($B827,账户名,0)),""))</f>
        <v>UZS</v>
      </c>
      <c r="E827" s="117" t="s">
        <v>366</v>
      </c>
      <c r="F827" s="116" t="str">
        <f>IF($E827="","",IFERROR(INDEX(类别属性,MATCH($E827,类别表,0)),""))</f>
        <v>支出</v>
      </c>
      <c r="G827" s="118" t="s">
        <v>367</v>
      </c>
      <c r="H827" s="119"/>
      <c r="I827" s="119">
        <v>1547000</v>
      </c>
      <c r="J827" s="120"/>
      <c r="K827" s="125">
        <f>IF(OR($A827="",$B827=""),"",IF($J827&lt;&gt;"",$J827,IF($D827=本位币,1,IFERROR(LOOKUP(2,1/((汇率月份&lt;=$A827)*(INDEX(记账汇率区,0,MATCH($D827,汇率币种头,0))&lt;&gt;"")),INDEX(记账汇率区,0,MATCH($D827,汇率币种头,0))),""))))</f>
        <v>1</v>
      </c>
      <c r="L827" s="123">
        <f t="shared" si="24"/>
        <v>-1547000</v>
      </c>
      <c r="M827" s="123">
        <f t="shared" si="25"/>
        <v>-1547000</v>
      </c>
      <c r="N827" s="123">
        <f>IF($B827="","",ROUND(SUMIF(账户名,$B827,账户期初)+SUMIFS($L$6:L827,$B$6:B827,$B827),2))</f>
        <v>302966063.58</v>
      </c>
      <c r="O827" s="123">
        <f>IF($B827="","",IFERROR(ROUND(INDEX(账户期初本位,MATCH($B827,账户名,0))+SUMIFS($M$6:M827,$B$6:B827,$B827),2),""))</f>
        <v>302966063.58</v>
      </c>
      <c r="P827" s="117" t="s">
        <v>122</v>
      </c>
      <c r="Q827" s="115"/>
      <c r="R827" s="115"/>
      <c r="S827" s="124" t="str">
        <f>IF($B827="","",IF(ISNA(MATCH($B827,账户名,0)),"※这个账户不在【参数设置】的账户档案里",IF($A827="","※没填日期，这一笔不会进任何月份的报表",IF(OR($A827&lt;起始月份,$A827&gt;EOMONTH(起始月份,15)),"△不在本账期（"&amp;TEXT(起始月份,"yyyy-mm")&amp;" ~ "&amp;TEXT(EOMONTH(起始月份,15),"yyyy-mm")&amp;"）内，报表里看不到",IF(AND($H827&lt;&gt;"",$I827&lt;&gt;""),"※收入和支出不能同时填",IF(AND(N($H827)=0,N($I827)=0),IF(ISNUMBER(SEARCH("【待补】",$R827&amp;"")),"△源数据不全（源表缺金额），请补充","※收入和支出都没填"),IF($E827="","※没填收支类别，分类报表会漏掉这一笔",IF(ISNA(MATCH($E827,类别表,0)),"※收支类别不在【参数设置】的清单里",IF($K827="","△"&amp;$D827&amp;" 还没填汇率，去【月度汇率】补上就自动算了",IF(ISNUMBER(SEARCH("【待补】",$R827&amp;"")),"△源数据不全（源表缺摘要或用途），请补充",IF(AND($F827="内部转账",$Q827=""),"△内部转账建议在「往来单位」写上对方账户",IF($N827&lt;0,"△这一笔之后该账户余额成负数了，核一下",""))))))))))))</f>
        <v/>
      </c>
    </row>
    <row r="828" ht="33" spans="1:19">
      <c r="A828" s="114">
        <v>46006</v>
      </c>
      <c r="B828" s="115" t="s">
        <v>72</v>
      </c>
      <c r="C828" s="116" t="str">
        <f>IF($B828="","",IFERROR(INDEX(账户银行,MATCH($B828,账户名,0)),""))</f>
        <v>NBU银行</v>
      </c>
      <c r="D828" s="116" t="str">
        <f>IF($B828="","",IFERROR(INDEX(账户币种,MATCH($B828,账户名,0)),""))</f>
        <v>UZS</v>
      </c>
      <c r="E828" s="117" t="s">
        <v>95</v>
      </c>
      <c r="F828" s="116" t="str">
        <f>IF($E828="","",IFERROR(INDEX(类别属性,MATCH($E828,类别表,0)),""))</f>
        <v>支出</v>
      </c>
      <c r="G828" s="118" t="s">
        <v>420</v>
      </c>
      <c r="H828" s="119"/>
      <c r="I828" s="119">
        <v>13000</v>
      </c>
      <c r="J828" s="120"/>
      <c r="K828" s="125">
        <f>IF(OR($A828="",$B828=""),"",IF($J828&lt;&gt;"",$J828,IF($D828=本位币,1,IFERROR(LOOKUP(2,1/((汇率月份&lt;=$A828)*(INDEX(记账汇率区,0,MATCH($D828,汇率币种头,0))&lt;&gt;"")),INDEX(记账汇率区,0,MATCH($D828,汇率币种头,0))),""))))</f>
        <v>1</v>
      </c>
      <c r="L828" s="123">
        <f t="shared" si="24"/>
        <v>-13000</v>
      </c>
      <c r="M828" s="123">
        <f t="shared" si="25"/>
        <v>-13000</v>
      </c>
      <c r="N828" s="123">
        <f>IF($B828="","",ROUND(SUMIF(账户名,$B828,账户期初)+SUMIFS($L$6:L828,$B$6:B828,$B828),2))</f>
        <v>302953063.58</v>
      </c>
      <c r="O828" s="123">
        <f>IF($B828="","",IFERROR(ROUND(INDEX(账户期初本位,MATCH($B828,账户名,0))+SUMIFS($M$6:M828,$B$6:B828,$B828),2),""))</f>
        <v>302953063.58</v>
      </c>
      <c r="P828" s="117" t="s">
        <v>97</v>
      </c>
      <c r="Q828" s="115"/>
      <c r="R828" s="115"/>
      <c r="S828" s="124" t="str">
        <f>IF($B828="","",IF(ISNA(MATCH($B828,账户名,0)),"※这个账户不在【参数设置】的账户档案里",IF($A828="","※没填日期，这一笔不会进任何月份的报表",IF(OR($A828&lt;起始月份,$A828&gt;EOMONTH(起始月份,15)),"△不在本账期（"&amp;TEXT(起始月份,"yyyy-mm")&amp;" ~ "&amp;TEXT(EOMONTH(起始月份,15),"yyyy-mm")&amp;"）内，报表里看不到",IF(AND($H828&lt;&gt;"",$I828&lt;&gt;""),"※收入和支出不能同时填",IF(AND(N($H828)=0,N($I828)=0),IF(ISNUMBER(SEARCH("【待补】",$R828&amp;"")),"△源数据不全（源表缺金额），请补充","※收入和支出都没填"),IF($E828="","※没填收支类别，分类报表会漏掉这一笔",IF(ISNA(MATCH($E828,类别表,0)),"※收支类别不在【参数设置】的清单里",IF($K828="","△"&amp;$D828&amp;" 还没填汇率，去【月度汇率】补上就自动算了",IF(ISNUMBER(SEARCH("【待补】",$R828&amp;"")),"△源数据不全（源表缺摘要或用途），请补充",IF(AND($F828="内部转账",$Q828=""),"△内部转账建议在「往来单位」写上对方账户",IF($N828&lt;0,"△这一笔之后该账户余额成负数了，核一下",""))))))))))))</f>
        <v/>
      </c>
    </row>
    <row r="829" ht="16.5" spans="1:19">
      <c r="A829" s="114">
        <v>46006</v>
      </c>
      <c r="B829" s="115" t="s">
        <v>30</v>
      </c>
      <c r="C829" s="116" t="str">
        <f>IF($B829="","",IFERROR(INDEX(账户银行,MATCH($B829,账户名,0)),""))</f>
        <v>现金</v>
      </c>
      <c r="D829" s="116" t="str">
        <f>IF($B829="","",IFERROR(INDEX(账户币种,MATCH($B829,账户名,0)),""))</f>
        <v>USD</v>
      </c>
      <c r="E829" s="117" t="s">
        <v>31</v>
      </c>
      <c r="F829" s="116" t="str">
        <f>IF($E829="","",IFERROR(INDEX(类别属性,MATCH($E829,类别表,0)),""))</f>
        <v>支出</v>
      </c>
      <c r="G829" s="118" t="s">
        <v>801</v>
      </c>
      <c r="H829" s="119"/>
      <c r="I829" s="119">
        <v>180</v>
      </c>
      <c r="J829" s="120"/>
      <c r="K829" s="125">
        <f>IF(OR($A829="",$B829=""),"",IF($J829&lt;&gt;"",$J829,IF($D829=本位币,1,IFERROR(LOOKUP(2,1/((汇率月份&lt;=$A829)*(INDEX(记账汇率区,0,MATCH($D829,汇率币种头,0))&lt;&gt;"")),INDEX(记账汇率区,0,MATCH($D829,汇率币种头,0))),""))))</f>
        <v>12050</v>
      </c>
      <c r="L829" s="123">
        <f t="shared" si="24"/>
        <v>-180</v>
      </c>
      <c r="M829" s="123">
        <f t="shared" si="25"/>
        <v>-2169000</v>
      </c>
      <c r="N829" s="123">
        <f>IF($B829="","",ROUND(SUMIF(账户名,$B829,账户期初)+SUMIFS($L$6:L829,$B$6:B829,$B829),2))</f>
        <v>97800</v>
      </c>
      <c r="O829" s="123">
        <f>IF($B829="","",IFERROR(ROUND(INDEX(账户期初本位,MATCH($B829,账户名,0))+SUMIFS($M$6:M829,$B$6:B829,$B829),2),""))</f>
        <v>1184993375</v>
      </c>
      <c r="P829" s="117" t="s">
        <v>26</v>
      </c>
      <c r="Q829" s="115"/>
      <c r="R829" s="115"/>
      <c r="S829" s="124" t="str">
        <f>IF($B829="","",IF(ISNA(MATCH($B829,账户名,0)),"※这个账户不在【参数设置】的账户档案里",IF($A829="","※没填日期，这一笔不会进任何月份的报表",IF(OR($A829&lt;起始月份,$A829&gt;EOMONTH(起始月份,15)),"△不在本账期（"&amp;TEXT(起始月份,"yyyy-mm")&amp;" ~ "&amp;TEXT(EOMONTH(起始月份,15),"yyyy-mm")&amp;"）内，报表里看不到",IF(AND($H829&lt;&gt;"",$I829&lt;&gt;""),"※收入和支出不能同时填",IF(AND(N($H829)=0,N($I829)=0),IF(ISNUMBER(SEARCH("【待补】",$R829&amp;"")),"△源数据不全（源表缺金额），请补充","※收入和支出都没填"),IF($E829="","※没填收支类别，分类报表会漏掉这一笔",IF(ISNA(MATCH($E829,类别表,0)),"※收支类别不在【参数设置】的清单里",IF($K829="","△"&amp;$D829&amp;" 还没填汇率，去【月度汇率】补上就自动算了",IF(ISNUMBER(SEARCH("【待补】",$R829&amp;"")),"△源数据不全（源表缺摘要或用途），请补充",IF(AND($F829="内部转账",$Q829=""),"△内部转账建议在「往来单位」写上对方账户",IF($N829&lt;0,"△这一笔之后该账户余额成负数了，核一下",""))))))))))))</f>
        <v/>
      </c>
    </row>
    <row r="830" ht="49.5" spans="1:19">
      <c r="A830" s="114">
        <v>46006</v>
      </c>
      <c r="B830" s="115" t="s">
        <v>30</v>
      </c>
      <c r="C830" s="116" t="str">
        <f>IF($B830="","",IFERROR(INDEX(账户银行,MATCH($B830,账户名,0)),""))</f>
        <v>现金</v>
      </c>
      <c r="D830" s="116" t="str">
        <f>IF($B830="","",IFERROR(INDEX(账户币种,MATCH($B830,账户名,0)),""))</f>
        <v>USD</v>
      </c>
      <c r="E830" s="117" t="s">
        <v>41</v>
      </c>
      <c r="F830" s="116" t="str">
        <f>IF($E830="","",IFERROR(INDEX(类别属性,MATCH($E830,类别表,0)),""))</f>
        <v>内部转账</v>
      </c>
      <c r="G830" s="118" t="s">
        <v>802</v>
      </c>
      <c r="H830" s="119"/>
      <c r="I830" s="119">
        <v>19500</v>
      </c>
      <c r="J830" s="120"/>
      <c r="K830" s="125">
        <f>IF(OR($A830="",$B830=""),"",IF($J830&lt;&gt;"",$J830,IF($D830=本位币,1,IFERROR(LOOKUP(2,1/((汇率月份&lt;=$A830)*(INDEX(记账汇率区,0,MATCH($D830,汇率币种头,0))&lt;&gt;"")),INDEX(记账汇率区,0,MATCH($D830,汇率币种头,0))),""))))</f>
        <v>12050</v>
      </c>
      <c r="L830" s="123">
        <f t="shared" si="24"/>
        <v>-19500</v>
      </c>
      <c r="M830" s="123">
        <f t="shared" si="25"/>
        <v>-234975000</v>
      </c>
      <c r="N830" s="123">
        <f>IF($B830="","",ROUND(SUMIF(账户名,$B830,账户期初)+SUMIFS($L$6:L830,$B$6:B830,$B830),2))</f>
        <v>78300</v>
      </c>
      <c r="O830" s="123">
        <f>IF($B830="","",IFERROR(ROUND(INDEX(账户期初本位,MATCH($B830,账户名,0))+SUMIFS($M$6:M830,$B$6:B830,$B830),2),""))</f>
        <v>950018375</v>
      </c>
      <c r="P830" s="117" t="s">
        <v>43</v>
      </c>
      <c r="Q830" s="115"/>
      <c r="R830" s="115"/>
      <c r="S830" s="124" t="str">
        <f>IF($B830="","",IF(ISNA(MATCH($B830,账户名,0)),"※这个账户不在【参数设置】的账户档案里",IF($A830="","※没填日期，这一笔不会进任何月份的报表",IF(OR($A830&lt;起始月份,$A830&gt;EOMONTH(起始月份,15)),"△不在本账期（"&amp;TEXT(起始月份,"yyyy-mm")&amp;" ~ "&amp;TEXT(EOMONTH(起始月份,15),"yyyy-mm")&amp;"）内，报表里看不到",IF(AND($H830&lt;&gt;"",$I830&lt;&gt;""),"※收入和支出不能同时填",IF(AND(N($H830)=0,N($I830)=0),IF(ISNUMBER(SEARCH("【待补】",$R830&amp;"")),"△源数据不全（源表缺金额），请补充","※收入和支出都没填"),IF($E830="","※没填收支类别，分类报表会漏掉这一笔",IF(ISNA(MATCH($E830,类别表,0)),"※收支类别不在【参数设置】的清单里",IF($K830="","△"&amp;$D830&amp;" 还没填汇率，去【月度汇率】补上就自动算了",IF(ISNUMBER(SEARCH("【待补】",$R830&amp;"")),"△源数据不全（源表缺摘要或用途），请补充",IF(AND($F830="内部转账",$Q830=""),"△内部转账建议在「往来单位」写上对方账户",IF($N830&lt;0,"△这一笔之后该账户余额成负数了，核一下",""))))))))))))</f>
        <v>△内部转账建议在「往来单位」写上对方账户</v>
      </c>
    </row>
    <row r="831" ht="16.5" spans="1:19">
      <c r="A831" s="114">
        <v>46006</v>
      </c>
      <c r="B831" s="115" t="s">
        <v>34</v>
      </c>
      <c r="C831" s="116" t="str">
        <f>IF($B831="","",IFERROR(INDEX(账户银行,MATCH($B831,账户名,0)),""))</f>
        <v>现金</v>
      </c>
      <c r="D831" s="116" t="str">
        <f>IF($B831="","",IFERROR(INDEX(账户币种,MATCH($B831,账户名,0)),""))</f>
        <v>UZS</v>
      </c>
      <c r="E831" s="117" t="s">
        <v>31</v>
      </c>
      <c r="F831" s="116" t="str">
        <f>IF($E831="","",IFERROR(INDEX(类别属性,MATCH($E831,类别表,0)),""))</f>
        <v>支出</v>
      </c>
      <c r="G831" s="118" t="s">
        <v>801</v>
      </c>
      <c r="H831" s="119"/>
      <c r="I831" s="119"/>
      <c r="J831" s="120"/>
      <c r="K831" s="125">
        <f>IF(OR($A831="",$B831=""),"",IF($J831&lt;&gt;"",$J831,IF($D831=本位币,1,IFERROR(LOOKUP(2,1/((汇率月份&lt;=$A831)*(INDEX(记账汇率区,0,MATCH($D831,汇率币种头,0))&lt;&gt;"")),INDEX(记账汇率区,0,MATCH($D831,汇率币种头,0))),""))))</f>
        <v>1</v>
      </c>
      <c r="L831" s="123" t="str">
        <f t="shared" si="24"/>
        <v/>
      </c>
      <c r="M831" s="123" t="str">
        <f t="shared" si="25"/>
        <v/>
      </c>
      <c r="N831" s="123">
        <f>IF($B831="","",ROUND(SUMIF(账户名,$B831,账户期初)+SUMIFS($L$6:L831,$B$6:B831,$B831),2))</f>
        <v>-804898179.33</v>
      </c>
      <c r="O831" s="123">
        <f>IF($B831="","",IFERROR(ROUND(INDEX(账户期初本位,MATCH($B831,账户名,0))+SUMIFS($M$6:M831,$B$6:B831,$B831),2),""))</f>
        <v>-804898179.33</v>
      </c>
      <c r="P831" s="117" t="s">
        <v>26</v>
      </c>
      <c r="Q831" s="115"/>
      <c r="R831" s="115" t="s">
        <v>119</v>
      </c>
      <c r="S831" s="124" t="str">
        <f>IF($B831="","",IF(ISNA(MATCH($B831,账户名,0)),"※这个账户不在【参数设置】的账户档案里",IF($A831="","※没填日期，这一笔不会进任何月份的报表",IF(OR($A831&lt;起始月份,$A831&gt;EOMONTH(起始月份,15)),"△不在本账期（"&amp;TEXT(起始月份,"yyyy-mm")&amp;" ~ "&amp;TEXT(EOMONTH(起始月份,15),"yyyy-mm")&amp;"）内，报表里看不到",IF(AND($H831&lt;&gt;"",$I831&lt;&gt;""),"※收入和支出不能同时填",IF(AND(N($H831)=0,N($I831)=0),IF(ISNUMBER(SEARCH("【待补】",$R831&amp;"")),"△源数据不全（源表缺金额），请补充","※收入和支出都没填"),IF($E831="","※没填收支类别，分类报表会漏掉这一笔",IF(ISNA(MATCH($E831,类别表,0)),"※收支类别不在【参数设置】的清单里",IF($K831="","△"&amp;$D831&amp;" 还没填汇率，去【月度汇率】补上就自动算了",IF(ISNUMBER(SEARCH("【待补】",$R831&amp;"")),"△源数据不全（源表缺摘要或用途），请补充",IF(AND($F831="内部转账",$Q831=""),"△内部转账建议在「往来单位」写上对方账户",IF($N831&lt;0,"△这一笔之后该账户余额成负数了，核一下",""))))))))))))</f>
        <v>△源数据不全（源表缺金额），请补充</v>
      </c>
    </row>
    <row r="832" ht="33" spans="1:19">
      <c r="A832" s="114">
        <v>46006</v>
      </c>
      <c r="B832" s="115" t="s">
        <v>34</v>
      </c>
      <c r="C832" s="116" t="str">
        <f>IF($B832="","",IFERROR(INDEX(账户银行,MATCH($B832,账户名,0)),""))</f>
        <v>现金</v>
      </c>
      <c r="D832" s="116" t="str">
        <f>IF($B832="","",IFERROR(INDEX(账户币种,MATCH($B832,账户名,0)),""))</f>
        <v>UZS</v>
      </c>
      <c r="E832" s="117" t="s">
        <v>84</v>
      </c>
      <c r="F832" s="116" t="str">
        <f>IF($E832="","",IFERROR(INDEX(类别属性,MATCH($E832,类别表,0)),""))</f>
        <v>支出</v>
      </c>
      <c r="G832" s="118" t="s">
        <v>704</v>
      </c>
      <c r="H832" s="119"/>
      <c r="I832" s="119">
        <v>5280000</v>
      </c>
      <c r="J832" s="120"/>
      <c r="K832" s="125">
        <f>IF(OR($A832="",$B832=""),"",IF($J832&lt;&gt;"",$J832,IF($D832=本位币,1,IFERROR(LOOKUP(2,1/((汇率月份&lt;=$A832)*(INDEX(记账汇率区,0,MATCH($D832,汇率币种头,0))&lt;&gt;"")),INDEX(记账汇率区,0,MATCH($D832,汇率币种头,0))),""))))</f>
        <v>1</v>
      </c>
      <c r="L832" s="123">
        <f t="shared" si="24"/>
        <v>-5280000</v>
      </c>
      <c r="M832" s="123">
        <f t="shared" si="25"/>
        <v>-5280000</v>
      </c>
      <c r="N832" s="123">
        <f>IF($B832="","",ROUND(SUMIF(账户名,$B832,账户期初)+SUMIFS($L$6:L832,$B$6:B832,$B832),2))</f>
        <v>-810178179.33</v>
      </c>
      <c r="O832" s="123">
        <f>IF($B832="","",IFERROR(ROUND(INDEX(账户期初本位,MATCH($B832,账户名,0))+SUMIFS($M$6:M832,$B$6:B832,$B832),2),""))</f>
        <v>-810178179.33</v>
      </c>
      <c r="P832" s="117" t="s">
        <v>48</v>
      </c>
      <c r="Q832" s="115"/>
      <c r="R832" s="115"/>
      <c r="S832" s="124" t="str">
        <f>IF($B832="","",IF(ISNA(MATCH($B832,账户名,0)),"※这个账户不在【参数设置】的账户档案里",IF($A832="","※没填日期，这一笔不会进任何月份的报表",IF(OR($A832&lt;起始月份,$A832&gt;EOMONTH(起始月份,15)),"△不在本账期（"&amp;TEXT(起始月份,"yyyy-mm")&amp;" ~ "&amp;TEXT(EOMONTH(起始月份,15),"yyyy-mm")&amp;"）内，报表里看不到",IF(AND($H832&lt;&gt;"",$I832&lt;&gt;""),"※收入和支出不能同时填",IF(AND(N($H832)=0,N($I832)=0),IF(ISNUMBER(SEARCH("【待补】",$R832&amp;"")),"△源数据不全（源表缺金额），请补充","※收入和支出都没填"),IF($E832="","※没填收支类别，分类报表会漏掉这一笔",IF(ISNA(MATCH($E832,类别表,0)),"※收支类别不在【参数设置】的清单里",IF($K832="","△"&amp;$D832&amp;" 还没填汇率，去【月度汇率】补上就自动算了",IF(ISNUMBER(SEARCH("【待补】",$R832&amp;"")),"△源数据不全（源表缺摘要或用途），请补充",IF(AND($F832="内部转账",$Q832=""),"△内部转账建议在「往来单位」写上对方账户",IF($N832&lt;0,"△这一笔之后该账户余额成负数了，核一下",""))))))))))))</f>
        <v>△这一笔之后该账户余额成负数了，核一下</v>
      </c>
    </row>
    <row r="833" ht="33" spans="1:19">
      <c r="A833" s="114">
        <v>46006</v>
      </c>
      <c r="B833" s="115" t="s">
        <v>34</v>
      </c>
      <c r="C833" s="116" t="str">
        <f>IF($B833="","",IFERROR(INDEX(账户银行,MATCH($B833,账户名,0)),""))</f>
        <v>现金</v>
      </c>
      <c r="D833" s="116" t="str">
        <f>IF($B833="","",IFERROR(INDEX(账户币种,MATCH($B833,账户名,0)),""))</f>
        <v>UZS</v>
      </c>
      <c r="E833" s="117" t="s">
        <v>44</v>
      </c>
      <c r="F833" s="116" t="str">
        <f>IF($E833="","",IFERROR(INDEX(类别属性,MATCH($E833,类别表,0)),""))</f>
        <v>支出</v>
      </c>
      <c r="G833" s="118" t="s">
        <v>803</v>
      </c>
      <c r="H833" s="119"/>
      <c r="I833" s="119">
        <v>200000</v>
      </c>
      <c r="J833" s="120"/>
      <c r="K833" s="125">
        <f>IF(OR($A833="",$B833=""),"",IF($J833&lt;&gt;"",$J833,IF($D833=本位币,1,IFERROR(LOOKUP(2,1/((汇率月份&lt;=$A833)*(INDEX(记账汇率区,0,MATCH($D833,汇率币种头,0))&lt;&gt;"")),INDEX(记账汇率区,0,MATCH($D833,汇率币种头,0))),""))))</f>
        <v>1</v>
      </c>
      <c r="L833" s="123">
        <f t="shared" si="24"/>
        <v>-200000</v>
      </c>
      <c r="M833" s="123">
        <f t="shared" si="25"/>
        <v>-200000</v>
      </c>
      <c r="N833" s="123">
        <f>IF($B833="","",ROUND(SUMIF(账户名,$B833,账户期初)+SUMIFS($L$6:L833,$B$6:B833,$B833),2))</f>
        <v>-810378179.33</v>
      </c>
      <c r="O833" s="123">
        <f>IF($B833="","",IFERROR(ROUND(INDEX(账户期初本位,MATCH($B833,账户名,0))+SUMIFS($M$6:M833,$B$6:B833,$B833),2),""))</f>
        <v>-810378179.33</v>
      </c>
      <c r="P833" s="117" t="s">
        <v>26</v>
      </c>
      <c r="Q833" s="115" t="s">
        <v>172</v>
      </c>
      <c r="R833" s="115"/>
      <c r="S833" s="124" t="str">
        <f>IF($B833="","",IF(ISNA(MATCH($B833,账户名,0)),"※这个账户不在【参数设置】的账户档案里",IF($A833="","※没填日期，这一笔不会进任何月份的报表",IF(OR($A833&lt;起始月份,$A833&gt;EOMONTH(起始月份,15)),"△不在本账期（"&amp;TEXT(起始月份,"yyyy-mm")&amp;" ~ "&amp;TEXT(EOMONTH(起始月份,15),"yyyy-mm")&amp;"）内，报表里看不到",IF(AND($H833&lt;&gt;"",$I833&lt;&gt;""),"※收入和支出不能同时填",IF(AND(N($H833)=0,N($I833)=0),IF(ISNUMBER(SEARCH("【待补】",$R833&amp;"")),"△源数据不全（源表缺金额），请补充","※收入和支出都没填"),IF($E833="","※没填收支类别，分类报表会漏掉这一笔",IF(ISNA(MATCH($E833,类别表,0)),"※收支类别不在【参数设置】的清单里",IF($K833="","△"&amp;$D833&amp;" 还没填汇率，去【月度汇率】补上就自动算了",IF(ISNUMBER(SEARCH("【待补】",$R833&amp;"")),"△源数据不全（源表缺摘要或用途），请补充",IF(AND($F833="内部转账",$Q833=""),"△内部转账建议在「往来单位」写上对方账户",IF($N833&lt;0,"△这一笔之后该账户余额成负数了，核一下",""))))))))))))</f>
        <v>△这一笔之后该账户余额成负数了，核一下</v>
      </c>
    </row>
    <row r="834" ht="16.5" spans="1:19">
      <c r="A834" s="114">
        <v>46006</v>
      </c>
      <c r="B834" s="115" t="s">
        <v>34</v>
      </c>
      <c r="C834" s="116" t="str">
        <f>IF($B834="","",IFERROR(INDEX(账户银行,MATCH($B834,账户名,0)),""))</f>
        <v>现金</v>
      </c>
      <c r="D834" s="116" t="str">
        <f>IF($B834="","",IFERROR(INDEX(账户币种,MATCH($B834,账户名,0)),""))</f>
        <v>UZS</v>
      </c>
      <c r="E834" s="117" t="s">
        <v>38</v>
      </c>
      <c r="F834" s="116" t="str">
        <f>IF($E834="","",IFERROR(INDEX(类别属性,MATCH($E834,类别表,0)),""))</f>
        <v>支出</v>
      </c>
      <c r="G834" s="118" t="s">
        <v>804</v>
      </c>
      <c r="H834" s="119"/>
      <c r="I834" s="119">
        <v>490000</v>
      </c>
      <c r="J834" s="120"/>
      <c r="K834" s="125">
        <f>IF(OR($A834="",$B834=""),"",IF($J834&lt;&gt;"",$J834,IF($D834=本位币,1,IFERROR(LOOKUP(2,1/((汇率月份&lt;=$A834)*(INDEX(记账汇率区,0,MATCH($D834,汇率币种头,0))&lt;&gt;"")),INDEX(记账汇率区,0,MATCH($D834,汇率币种头,0))),""))))</f>
        <v>1</v>
      </c>
      <c r="L834" s="123">
        <f t="shared" si="24"/>
        <v>-490000</v>
      </c>
      <c r="M834" s="123">
        <f t="shared" si="25"/>
        <v>-490000</v>
      </c>
      <c r="N834" s="123">
        <f>IF($B834="","",ROUND(SUMIF(账户名,$B834,账户期初)+SUMIFS($L$6:L834,$B$6:B834,$B834),2))</f>
        <v>-810868179.33</v>
      </c>
      <c r="O834" s="123">
        <f>IF($B834="","",IFERROR(ROUND(INDEX(账户期初本位,MATCH($B834,账户名,0))+SUMIFS($M$6:M834,$B$6:B834,$B834),2),""))</f>
        <v>-810868179.33</v>
      </c>
      <c r="P834" s="117" t="s">
        <v>26</v>
      </c>
      <c r="Q834" s="115"/>
      <c r="R834" s="115"/>
      <c r="S834" s="124" t="str">
        <f>IF($B834="","",IF(ISNA(MATCH($B834,账户名,0)),"※这个账户不在【参数设置】的账户档案里",IF($A834="","※没填日期，这一笔不会进任何月份的报表",IF(OR($A834&lt;起始月份,$A834&gt;EOMONTH(起始月份,15)),"△不在本账期（"&amp;TEXT(起始月份,"yyyy-mm")&amp;" ~ "&amp;TEXT(EOMONTH(起始月份,15),"yyyy-mm")&amp;"）内，报表里看不到",IF(AND($H834&lt;&gt;"",$I834&lt;&gt;""),"※收入和支出不能同时填",IF(AND(N($H834)=0,N($I834)=0),IF(ISNUMBER(SEARCH("【待补】",$R834&amp;"")),"△源数据不全（源表缺金额），请补充","※收入和支出都没填"),IF($E834="","※没填收支类别，分类报表会漏掉这一笔",IF(ISNA(MATCH($E834,类别表,0)),"※收支类别不在【参数设置】的清单里",IF($K834="","△"&amp;$D834&amp;" 还没填汇率，去【月度汇率】补上就自动算了",IF(ISNUMBER(SEARCH("【待补】",$R834&amp;"")),"△源数据不全（源表缺摘要或用途），请补充",IF(AND($F834="内部转账",$Q834=""),"△内部转账建议在「往来单位」写上对方账户",IF($N834&lt;0,"△这一笔之后该账户余额成负数了，核一下",""))))))))))))</f>
        <v>△这一笔之后该账户余额成负数了，核一下</v>
      </c>
    </row>
    <row r="835" ht="33" spans="1:19">
      <c r="A835" s="114">
        <v>46006</v>
      </c>
      <c r="B835" s="115" t="s">
        <v>34</v>
      </c>
      <c r="C835" s="116" t="str">
        <f>IF($B835="","",IFERROR(INDEX(账户银行,MATCH($B835,账户名,0)),""))</f>
        <v>现金</v>
      </c>
      <c r="D835" s="116" t="str">
        <f>IF($B835="","",IFERROR(INDEX(账户币种,MATCH($B835,账户名,0)),""))</f>
        <v>UZS</v>
      </c>
      <c r="E835" s="117" t="s">
        <v>84</v>
      </c>
      <c r="F835" s="116" t="str">
        <f>IF($E835="","",IFERROR(INDEX(类别属性,MATCH($E835,类别表,0)),""))</f>
        <v>支出</v>
      </c>
      <c r="G835" s="118" t="s">
        <v>805</v>
      </c>
      <c r="H835" s="119"/>
      <c r="I835" s="119">
        <v>100000</v>
      </c>
      <c r="J835" s="120"/>
      <c r="K835" s="125">
        <f>IF(OR($A835="",$B835=""),"",IF($J835&lt;&gt;"",$J835,IF($D835=本位币,1,IFERROR(LOOKUP(2,1/((汇率月份&lt;=$A835)*(INDEX(记账汇率区,0,MATCH($D835,汇率币种头,0))&lt;&gt;"")),INDEX(记账汇率区,0,MATCH($D835,汇率币种头,0))),""))))</f>
        <v>1</v>
      </c>
      <c r="L835" s="123">
        <f t="shared" si="24"/>
        <v>-100000</v>
      </c>
      <c r="M835" s="123">
        <f t="shared" si="25"/>
        <v>-100000</v>
      </c>
      <c r="N835" s="123">
        <f>IF($B835="","",ROUND(SUMIF(账户名,$B835,账户期初)+SUMIFS($L$6:L835,$B$6:B835,$B835),2))</f>
        <v>-810968179.33</v>
      </c>
      <c r="O835" s="123">
        <f>IF($B835="","",IFERROR(ROUND(INDEX(账户期初本位,MATCH($B835,账户名,0))+SUMIFS($M$6:M835,$B$6:B835,$B835),2),""))</f>
        <v>-810968179.33</v>
      </c>
      <c r="P835" s="117" t="s">
        <v>48</v>
      </c>
      <c r="Q835" s="115"/>
      <c r="R835" s="115"/>
      <c r="S835" s="124" t="str">
        <f>IF($B835="","",IF(ISNA(MATCH($B835,账户名,0)),"※这个账户不在【参数设置】的账户档案里",IF($A835="","※没填日期，这一笔不会进任何月份的报表",IF(OR($A835&lt;起始月份,$A835&gt;EOMONTH(起始月份,15)),"△不在本账期（"&amp;TEXT(起始月份,"yyyy-mm")&amp;" ~ "&amp;TEXT(EOMONTH(起始月份,15),"yyyy-mm")&amp;"）内，报表里看不到",IF(AND($H835&lt;&gt;"",$I835&lt;&gt;""),"※收入和支出不能同时填",IF(AND(N($H835)=0,N($I835)=0),IF(ISNUMBER(SEARCH("【待补】",$R835&amp;"")),"△源数据不全（源表缺金额），请补充","※收入和支出都没填"),IF($E835="","※没填收支类别，分类报表会漏掉这一笔",IF(ISNA(MATCH($E835,类别表,0)),"※收支类别不在【参数设置】的清单里",IF($K835="","△"&amp;$D835&amp;" 还没填汇率，去【月度汇率】补上就自动算了",IF(ISNUMBER(SEARCH("【待补】",$R835&amp;"")),"△源数据不全（源表缺摘要或用途），请补充",IF(AND($F835="内部转账",$Q835=""),"△内部转账建议在「往来单位」写上对方账户",IF($N835&lt;0,"△这一笔之后该账户余额成负数了，核一下",""))))))))))))</f>
        <v>△这一笔之后该账户余额成负数了，核一下</v>
      </c>
    </row>
    <row r="836" ht="66" spans="1:19">
      <c r="A836" s="114">
        <v>46007</v>
      </c>
      <c r="B836" s="115" t="s">
        <v>72</v>
      </c>
      <c r="C836" s="116" t="str">
        <f>IF($B836="","",IFERROR(INDEX(账户银行,MATCH($B836,账户名,0)),""))</f>
        <v>NBU银行</v>
      </c>
      <c r="D836" s="116" t="str">
        <f>IF($B836="","",IFERROR(INDEX(账户币种,MATCH($B836,账户名,0)),""))</f>
        <v>UZS</v>
      </c>
      <c r="E836" s="117" t="s">
        <v>60</v>
      </c>
      <c r="F836" s="116" t="str">
        <f>IF($E836="","",IFERROR(INDEX(类别属性,MATCH($E836,类别表,0)),""))</f>
        <v>支出</v>
      </c>
      <c r="G836" s="118" t="s">
        <v>806</v>
      </c>
      <c r="H836" s="119"/>
      <c r="I836" s="119">
        <v>618</v>
      </c>
      <c r="J836" s="120"/>
      <c r="K836" s="125">
        <f>IF(OR($A836="",$B836=""),"",IF($J836&lt;&gt;"",$J836,IF($D836=本位币,1,IFERROR(LOOKUP(2,1/((汇率月份&lt;=$A836)*(INDEX(记账汇率区,0,MATCH($D836,汇率币种头,0))&lt;&gt;"")),INDEX(记账汇率区,0,MATCH($D836,汇率币种头,0))),""))))</f>
        <v>1</v>
      </c>
      <c r="L836" s="123">
        <f t="shared" si="24"/>
        <v>-618</v>
      </c>
      <c r="M836" s="123">
        <f t="shared" si="25"/>
        <v>-618</v>
      </c>
      <c r="N836" s="123">
        <f>IF($B836="","",ROUND(SUMIF(账户名,$B836,账户期初)+SUMIFS($L$6:L836,$B$6:B836,$B836),2))</f>
        <v>302952445.58</v>
      </c>
      <c r="O836" s="123">
        <f>IF($B836="","",IFERROR(ROUND(INDEX(账户期初本位,MATCH($B836,账户名,0))+SUMIFS($M$6:M836,$B$6:B836,$B836),2),""))</f>
        <v>302952445.58</v>
      </c>
      <c r="P836" s="117" t="s">
        <v>43</v>
      </c>
      <c r="Q836" s="115"/>
      <c r="R836" s="115"/>
      <c r="S836" s="124" t="str">
        <f>IF($B836="","",IF(ISNA(MATCH($B836,账户名,0)),"※这个账户不在【参数设置】的账户档案里",IF($A836="","※没填日期，这一笔不会进任何月份的报表",IF(OR($A836&lt;起始月份,$A836&gt;EOMONTH(起始月份,15)),"△不在本账期（"&amp;TEXT(起始月份,"yyyy-mm")&amp;" ~ "&amp;TEXT(EOMONTH(起始月份,15),"yyyy-mm")&amp;"）内，报表里看不到",IF(AND($H836&lt;&gt;"",$I836&lt;&gt;""),"※收入和支出不能同时填",IF(AND(N($H836)=0,N($I836)=0),IF(ISNUMBER(SEARCH("【待补】",$R836&amp;"")),"△源数据不全（源表缺金额），请补充","※收入和支出都没填"),IF($E836="","※没填收支类别，分类报表会漏掉这一笔",IF(ISNA(MATCH($E836,类别表,0)),"※收支类别不在【参数设置】的清单里",IF($K836="","△"&amp;$D836&amp;" 还没填汇率，去【月度汇率】补上就自动算了",IF(ISNUMBER(SEARCH("【待补】",$R836&amp;"")),"△源数据不全（源表缺摘要或用途），请补充",IF(AND($F836="内部转账",$Q836=""),"△内部转账建议在「往来单位」写上对方账户",IF($N836&lt;0,"△这一笔之后该账户余额成负数了，核一下",""))))))))))))</f>
        <v/>
      </c>
    </row>
    <row r="837" ht="115.5" spans="1:19">
      <c r="A837" s="114">
        <v>46007</v>
      </c>
      <c r="B837" s="115" t="s">
        <v>72</v>
      </c>
      <c r="C837" s="116" t="str">
        <f>IF($B837="","",IFERROR(INDEX(账户银行,MATCH($B837,账户名,0)),""))</f>
        <v>NBU银行</v>
      </c>
      <c r="D837" s="116" t="str">
        <f>IF($B837="","",IFERROR(INDEX(账户币种,MATCH($B837,账户名,0)),""))</f>
        <v>UZS</v>
      </c>
      <c r="E837" s="117" t="s">
        <v>60</v>
      </c>
      <c r="F837" s="116" t="str">
        <f>IF($E837="","",IFERROR(INDEX(类别属性,MATCH($E837,类别表,0)),""))</f>
        <v>支出</v>
      </c>
      <c r="G837" s="118" t="s">
        <v>807</v>
      </c>
      <c r="H837" s="119"/>
      <c r="I837" s="119">
        <v>618000</v>
      </c>
      <c r="J837" s="120"/>
      <c r="K837" s="125">
        <f>IF(OR($A837="",$B837=""),"",IF($J837&lt;&gt;"",$J837,IF($D837=本位币,1,IFERROR(LOOKUP(2,1/((汇率月份&lt;=$A837)*(INDEX(记账汇率区,0,MATCH($D837,汇率币种头,0))&lt;&gt;"")),INDEX(记账汇率区,0,MATCH($D837,汇率币种头,0))),""))))</f>
        <v>1</v>
      </c>
      <c r="L837" s="123">
        <f t="shared" si="24"/>
        <v>-618000</v>
      </c>
      <c r="M837" s="123">
        <f t="shared" si="25"/>
        <v>-618000</v>
      </c>
      <c r="N837" s="123">
        <f>IF($B837="","",ROUND(SUMIF(账户名,$B837,账户期初)+SUMIFS($L$6:L837,$B$6:B837,$B837),2))</f>
        <v>302334445.58</v>
      </c>
      <c r="O837" s="123">
        <f>IF($B837="","",IFERROR(ROUND(INDEX(账户期初本位,MATCH($B837,账户名,0))+SUMIFS($M$6:M837,$B$6:B837,$B837),2),""))</f>
        <v>302334445.58</v>
      </c>
      <c r="P837" s="117" t="s">
        <v>43</v>
      </c>
      <c r="Q837" s="115" t="s">
        <v>808</v>
      </c>
      <c r="R837" s="115"/>
      <c r="S837" s="124" t="str">
        <f>IF($B837="","",IF(ISNA(MATCH($B837,账户名,0)),"※这个账户不在【参数设置】的账户档案里",IF($A837="","※没填日期，这一笔不会进任何月份的报表",IF(OR($A837&lt;起始月份,$A837&gt;EOMONTH(起始月份,15)),"△不在本账期（"&amp;TEXT(起始月份,"yyyy-mm")&amp;" ~ "&amp;TEXT(EOMONTH(起始月份,15),"yyyy-mm")&amp;"）内，报表里看不到",IF(AND($H837&lt;&gt;"",$I837&lt;&gt;""),"※收入和支出不能同时填",IF(AND(N($H837)=0,N($I837)=0),IF(ISNUMBER(SEARCH("【待补】",$R837&amp;"")),"△源数据不全（源表缺金额），请补充","※收入和支出都没填"),IF($E837="","※没填收支类别，分类报表会漏掉这一笔",IF(ISNA(MATCH($E837,类别表,0)),"※收支类别不在【参数设置】的清单里",IF($K837="","△"&amp;$D837&amp;" 还没填汇率，去【月度汇率】补上就自动算了",IF(ISNUMBER(SEARCH("【待补】",$R837&amp;"")),"△源数据不全（源表缺摘要或用途），请补充",IF(AND($F837="内部转账",$Q837=""),"△内部转账建议在「往来单位」写上对方账户",IF($N837&lt;0,"△这一笔之后该账户余额成负数了，核一下",""))))))))))))</f>
        <v/>
      </c>
    </row>
    <row r="838" ht="33" spans="1:19">
      <c r="A838" s="114">
        <v>46007</v>
      </c>
      <c r="B838" s="115" t="s">
        <v>20</v>
      </c>
      <c r="C838" s="116" t="str">
        <f>IF($B838="","",IFERROR(INDEX(账户银行,MATCH($B838,账户名,0)),""))</f>
        <v>现金</v>
      </c>
      <c r="D838" s="116" t="str">
        <f>IF($B838="","",IFERROR(INDEX(账户币种,MATCH($B838,账户名,0)),""))</f>
        <v>CNY</v>
      </c>
      <c r="E838" s="117" t="s">
        <v>41</v>
      </c>
      <c r="F838" s="116" t="str">
        <f>IF($E838="","",IFERROR(INDEX(类别属性,MATCH($E838,类别表,0)),""))</f>
        <v>内部转账</v>
      </c>
      <c r="G838" s="118" t="s">
        <v>809</v>
      </c>
      <c r="H838" s="119"/>
      <c r="I838" s="119">
        <v>141200</v>
      </c>
      <c r="J838" s="120"/>
      <c r="K838" s="121">
        <f>IF(OR($A838="",$B838=""),"",IF($J838&lt;&gt;"",$J838,IF($D838=本位币,1,IFERROR(LOOKUP(2,1/((汇率月份&lt;=$A838)*(INDEX(记账汇率区,0,MATCH($D838,汇率币种头,0))&lt;&gt;"")),INDEX(记账汇率区,0,MATCH($D838,汇率币种头,0))),""))))</f>
        <v>1707.86</v>
      </c>
      <c r="L838" s="122">
        <f t="shared" ref="L838:L901" si="26">IF(AND($H838="",$I838=""),"",ROUND(N($H838)-N($I838),2))</f>
        <v>-141200</v>
      </c>
      <c r="M838" s="123">
        <f t="shared" ref="M838:M901" si="27">IF(OR($L838="",$K838=""),"",ROUND($L838*$K838,2))</f>
        <v>-241149832</v>
      </c>
      <c r="N838" s="122">
        <f>IF($B838="","",ROUND(SUMIF(账户名,$B838,账户期初)+SUMIFS($L$6:L838,$B$6:B838,$B838),2))</f>
        <v>5198704</v>
      </c>
      <c r="O838" s="123">
        <f>IF($B838="","",IFERROR(ROUND(INDEX(账户期初本位,MATCH($B838,账户名,0))+SUMIFS($M$6:M838,$B$6:B838,$B838),2),""))</f>
        <v>8820421633.6</v>
      </c>
      <c r="P838" s="117" t="s">
        <v>43</v>
      </c>
      <c r="Q838" s="115"/>
      <c r="R838" s="115"/>
      <c r="S838" s="124" t="str">
        <f>IF($B838="","",IF(ISNA(MATCH($B838,账户名,0)),"※这个账户不在【参数设置】的账户档案里",IF($A838="","※没填日期，这一笔不会进任何月份的报表",IF(OR($A838&lt;起始月份,$A838&gt;EOMONTH(起始月份,15)),"△不在本账期（"&amp;TEXT(起始月份,"yyyy-mm")&amp;" ~ "&amp;TEXT(EOMONTH(起始月份,15),"yyyy-mm")&amp;"）内，报表里看不到",IF(AND($H838&lt;&gt;"",$I838&lt;&gt;""),"※收入和支出不能同时填",IF(AND(N($H838)=0,N($I838)=0),IF(ISNUMBER(SEARCH("【待补】",$R838&amp;"")),"△源数据不全（源表缺金额），请补充","※收入和支出都没填"),IF($E838="","※没填收支类别，分类报表会漏掉这一笔",IF(ISNA(MATCH($E838,类别表,0)),"※收支类别不在【参数设置】的清单里",IF($K838="","△"&amp;$D838&amp;" 还没填汇率，去【月度汇率】补上就自动算了",IF(ISNUMBER(SEARCH("【待补】",$R838&amp;"")),"△源数据不全（源表缺摘要或用途），请补充",IF(AND($F838="内部转账",$Q838=""),"△内部转账建议在「往来单位」写上对方账户",IF($N838&lt;0,"△这一笔之后该账户余额成负数了，核一下",""))))))))))))</f>
        <v>△内部转账建议在「往来单位」写上对方账户</v>
      </c>
    </row>
    <row r="839" ht="33" spans="1:19">
      <c r="A839" s="114">
        <v>46007</v>
      </c>
      <c r="B839" s="115" t="s">
        <v>30</v>
      </c>
      <c r="C839" s="116" t="str">
        <f>IF($B839="","",IFERROR(INDEX(账户银行,MATCH($B839,账户名,0)),""))</f>
        <v>现金</v>
      </c>
      <c r="D839" s="116" t="str">
        <f>IF($B839="","",IFERROR(INDEX(账户币种,MATCH($B839,账户名,0)),""))</f>
        <v>USD</v>
      </c>
      <c r="E839" s="117" t="s">
        <v>41</v>
      </c>
      <c r="F839" s="116" t="str">
        <f>IF($E839="","",IFERROR(INDEX(类别属性,MATCH($E839,类别表,0)),""))</f>
        <v>内部转账</v>
      </c>
      <c r="G839" s="118" t="s">
        <v>810</v>
      </c>
      <c r="H839" s="119"/>
      <c r="I839" s="119">
        <v>10000</v>
      </c>
      <c r="J839" s="120"/>
      <c r="K839" s="125">
        <f>IF(OR($A839="",$B839=""),"",IF($J839&lt;&gt;"",$J839,IF($D839=本位币,1,IFERROR(LOOKUP(2,1/((汇率月份&lt;=$A839)*(INDEX(记账汇率区,0,MATCH($D839,汇率币种头,0))&lt;&gt;"")),INDEX(记账汇率区,0,MATCH($D839,汇率币种头,0))),""))))</f>
        <v>12050</v>
      </c>
      <c r="L839" s="123">
        <f t="shared" si="26"/>
        <v>-10000</v>
      </c>
      <c r="M839" s="123">
        <f t="shared" si="27"/>
        <v>-120500000</v>
      </c>
      <c r="N839" s="123">
        <f>IF($B839="","",ROUND(SUMIF(账户名,$B839,账户期初)+SUMIFS($L$6:L839,$B$6:B839,$B839),2))</f>
        <v>68300</v>
      </c>
      <c r="O839" s="123">
        <f>IF($B839="","",IFERROR(ROUND(INDEX(账户期初本位,MATCH($B839,账户名,0))+SUMIFS($M$6:M839,$B$6:B839,$B839),2),""))</f>
        <v>829518375</v>
      </c>
      <c r="P839" s="117" t="s">
        <v>43</v>
      </c>
      <c r="Q839" s="115"/>
      <c r="R839" s="115"/>
      <c r="S839" s="124" t="str">
        <f>IF($B839="","",IF(ISNA(MATCH($B839,账户名,0)),"※这个账户不在【参数设置】的账户档案里",IF($A839="","※没填日期，这一笔不会进任何月份的报表",IF(OR($A839&lt;起始月份,$A839&gt;EOMONTH(起始月份,15)),"△不在本账期（"&amp;TEXT(起始月份,"yyyy-mm")&amp;" ~ "&amp;TEXT(EOMONTH(起始月份,15),"yyyy-mm")&amp;"）内，报表里看不到",IF(AND($H839&lt;&gt;"",$I839&lt;&gt;""),"※收入和支出不能同时填",IF(AND(N($H839)=0,N($I839)=0),IF(ISNUMBER(SEARCH("【待补】",$R839&amp;"")),"△源数据不全（源表缺金额），请补充","※收入和支出都没填"),IF($E839="","※没填收支类别，分类报表会漏掉这一笔",IF(ISNA(MATCH($E839,类别表,0)),"※收支类别不在【参数设置】的清单里",IF($K839="","△"&amp;$D839&amp;" 还没填汇率，去【月度汇率】补上就自动算了",IF(ISNUMBER(SEARCH("【待补】",$R839&amp;"")),"△源数据不全（源表缺摘要或用途），请补充",IF(AND($F839="内部转账",$Q839=""),"△内部转账建议在「往来单位」写上对方账户",IF($N839&lt;0,"△这一笔之后该账户余额成负数了，核一下",""))))))))))))</f>
        <v>△内部转账建议在「往来单位」写上对方账户</v>
      </c>
    </row>
    <row r="840" ht="49.5" spans="1:19">
      <c r="A840" s="114">
        <v>46007</v>
      </c>
      <c r="B840" s="115" t="s">
        <v>30</v>
      </c>
      <c r="C840" s="116" t="str">
        <f>IF($B840="","",IFERROR(INDEX(账户银行,MATCH($B840,账户名,0)),""))</f>
        <v>现金</v>
      </c>
      <c r="D840" s="116" t="str">
        <f>IF($B840="","",IFERROR(INDEX(账户币种,MATCH($B840,账户名,0)),""))</f>
        <v>USD</v>
      </c>
      <c r="E840" s="117" t="s">
        <v>95</v>
      </c>
      <c r="F840" s="116" t="str">
        <f>IF($E840="","",IFERROR(INDEX(类别属性,MATCH($E840,类别表,0)),""))</f>
        <v>支出</v>
      </c>
      <c r="G840" s="118" t="s">
        <v>811</v>
      </c>
      <c r="H840" s="119"/>
      <c r="I840" s="119">
        <v>600</v>
      </c>
      <c r="J840" s="120"/>
      <c r="K840" s="125">
        <f>IF(OR($A840="",$B840=""),"",IF($J840&lt;&gt;"",$J840,IF($D840=本位币,1,IFERROR(LOOKUP(2,1/((汇率月份&lt;=$A840)*(INDEX(记账汇率区,0,MATCH($D840,汇率币种头,0))&lt;&gt;"")),INDEX(记账汇率区,0,MATCH($D840,汇率币种头,0))),""))))</f>
        <v>12050</v>
      </c>
      <c r="L840" s="123">
        <f t="shared" si="26"/>
        <v>-600</v>
      </c>
      <c r="M840" s="123">
        <f t="shared" si="27"/>
        <v>-7230000</v>
      </c>
      <c r="N840" s="123">
        <f>IF($B840="","",ROUND(SUMIF(账户名,$B840,账户期初)+SUMIFS($L$6:L840,$B$6:B840,$B840),2))</f>
        <v>67700</v>
      </c>
      <c r="O840" s="123">
        <f>IF($B840="","",IFERROR(ROUND(INDEX(账户期初本位,MATCH($B840,账户名,0))+SUMIFS($M$6:M840,$B$6:B840,$B840),2),""))</f>
        <v>822288375</v>
      </c>
      <c r="P840" s="117" t="s">
        <v>97</v>
      </c>
      <c r="Q840" s="115"/>
      <c r="R840" s="115"/>
      <c r="S840" s="124" t="str">
        <f>IF($B840="","",IF(ISNA(MATCH($B840,账户名,0)),"※这个账户不在【参数设置】的账户档案里",IF($A840="","※没填日期，这一笔不会进任何月份的报表",IF(OR($A840&lt;起始月份,$A840&gt;EOMONTH(起始月份,15)),"△不在本账期（"&amp;TEXT(起始月份,"yyyy-mm")&amp;" ~ "&amp;TEXT(EOMONTH(起始月份,15),"yyyy-mm")&amp;"）内，报表里看不到",IF(AND($H840&lt;&gt;"",$I840&lt;&gt;""),"※收入和支出不能同时填",IF(AND(N($H840)=0,N($I840)=0),IF(ISNUMBER(SEARCH("【待补】",$R840&amp;"")),"△源数据不全（源表缺金额），请补充","※收入和支出都没填"),IF($E840="","※没填收支类别，分类报表会漏掉这一笔",IF(ISNA(MATCH($E840,类别表,0)),"※收支类别不在【参数设置】的清单里",IF($K840="","△"&amp;$D840&amp;" 还没填汇率，去【月度汇率】补上就自动算了",IF(ISNUMBER(SEARCH("【待补】",$R840&amp;"")),"△源数据不全（源表缺摘要或用途），请补充",IF(AND($F840="内部转账",$Q840=""),"△内部转账建议在「往来单位」写上对方账户",IF($N840&lt;0,"△这一笔之后该账户余额成负数了，核一下",""))))))))))))</f>
        <v/>
      </c>
    </row>
    <row r="841" ht="33" spans="1:19">
      <c r="A841" s="114">
        <v>46007</v>
      </c>
      <c r="B841" s="115" t="s">
        <v>30</v>
      </c>
      <c r="C841" s="116" t="str">
        <f>IF($B841="","",IFERROR(INDEX(账户银行,MATCH($B841,账户名,0)),""))</f>
        <v>现金</v>
      </c>
      <c r="D841" s="116" t="str">
        <f>IF($B841="","",IFERROR(INDEX(账户币种,MATCH($B841,账户名,0)),""))</f>
        <v>USD</v>
      </c>
      <c r="E841" s="117" t="s">
        <v>41</v>
      </c>
      <c r="F841" s="116" t="str">
        <f>IF($E841="","",IFERROR(INDEX(类别属性,MATCH($E841,类别表,0)),""))</f>
        <v>内部转账</v>
      </c>
      <c r="G841" s="118" t="s">
        <v>809</v>
      </c>
      <c r="H841" s="119">
        <v>20000</v>
      </c>
      <c r="I841" s="119"/>
      <c r="J841" s="120"/>
      <c r="K841" s="125">
        <f>IF(OR($A841="",$B841=""),"",IF($J841&lt;&gt;"",$J841,IF($D841=本位币,1,IFERROR(LOOKUP(2,1/((汇率月份&lt;=$A841)*(INDEX(记账汇率区,0,MATCH($D841,汇率币种头,0))&lt;&gt;"")),INDEX(记账汇率区,0,MATCH($D841,汇率币种头,0))),""))))</f>
        <v>12050</v>
      </c>
      <c r="L841" s="123">
        <f t="shared" si="26"/>
        <v>20000</v>
      </c>
      <c r="M841" s="123">
        <f t="shared" si="27"/>
        <v>241000000</v>
      </c>
      <c r="N841" s="123">
        <f>IF($B841="","",ROUND(SUMIF(账户名,$B841,账户期初)+SUMIFS($L$6:L841,$B$6:B841,$B841),2))</f>
        <v>87700</v>
      </c>
      <c r="O841" s="123">
        <f>IF($B841="","",IFERROR(ROUND(INDEX(账户期初本位,MATCH($B841,账户名,0))+SUMIFS($M$6:M841,$B$6:B841,$B841),2),""))</f>
        <v>1063288375</v>
      </c>
      <c r="P841" s="117" t="s">
        <v>43</v>
      </c>
      <c r="Q841" s="115"/>
      <c r="R841" s="115"/>
      <c r="S841" s="124" t="str">
        <f>IF($B841="","",IF(ISNA(MATCH($B841,账户名,0)),"※这个账户不在【参数设置】的账户档案里",IF($A841="","※没填日期，这一笔不会进任何月份的报表",IF(OR($A841&lt;起始月份,$A841&gt;EOMONTH(起始月份,15)),"△不在本账期（"&amp;TEXT(起始月份,"yyyy-mm")&amp;" ~ "&amp;TEXT(EOMONTH(起始月份,15),"yyyy-mm")&amp;"）内，报表里看不到",IF(AND($H841&lt;&gt;"",$I841&lt;&gt;""),"※收入和支出不能同时填",IF(AND(N($H841)=0,N($I841)=0),IF(ISNUMBER(SEARCH("【待补】",$R841&amp;"")),"△源数据不全（源表缺金额），请补充","※收入和支出都没填"),IF($E841="","※没填收支类别，分类报表会漏掉这一笔",IF(ISNA(MATCH($E841,类别表,0)),"※收支类别不在【参数设置】的清单里",IF($K841="","△"&amp;$D841&amp;" 还没填汇率，去【月度汇率】补上就自动算了",IF(ISNUMBER(SEARCH("【待补】",$R841&amp;"")),"△源数据不全（源表缺摘要或用途），请补充",IF(AND($F841="内部转账",$Q841=""),"△内部转账建议在「往来单位」写上对方账户",IF($N841&lt;0,"△这一笔之后该账户余额成负数了，核一下",""))))))))))))</f>
        <v>△内部转账建议在「往来单位」写上对方账户</v>
      </c>
    </row>
    <row r="842" ht="33" spans="1:19">
      <c r="A842" s="114">
        <v>46007</v>
      </c>
      <c r="B842" s="115" t="s">
        <v>34</v>
      </c>
      <c r="C842" s="116" t="str">
        <f>IF($B842="","",IFERROR(INDEX(账户银行,MATCH($B842,账户名,0)),""))</f>
        <v>现金</v>
      </c>
      <c r="D842" s="116" t="str">
        <f>IF($B842="","",IFERROR(INDEX(账户币种,MATCH($B842,账户名,0)),""))</f>
        <v>UZS</v>
      </c>
      <c r="E842" s="117" t="s">
        <v>57</v>
      </c>
      <c r="F842" s="116" t="str">
        <f>IF($E842="","",IFERROR(INDEX(类别属性,MATCH($E842,类别表,0)),""))</f>
        <v>支出</v>
      </c>
      <c r="G842" s="118" t="s">
        <v>812</v>
      </c>
      <c r="H842" s="119"/>
      <c r="I842" s="119">
        <v>912000</v>
      </c>
      <c r="J842" s="120"/>
      <c r="K842" s="125">
        <f>IF(OR($A842="",$B842=""),"",IF($J842&lt;&gt;"",$J842,IF($D842=本位币,1,IFERROR(LOOKUP(2,1/((汇率月份&lt;=$A842)*(INDEX(记账汇率区,0,MATCH($D842,汇率币种头,0))&lt;&gt;"")),INDEX(记账汇率区,0,MATCH($D842,汇率币种头,0))),""))))</f>
        <v>1</v>
      </c>
      <c r="L842" s="123">
        <f t="shared" si="26"/>
        <v>-912000</v>
      </c>
      <c r="M842" s="123">
        <f t="shared" si="27"/>
        <v>-912000</v>
      </c>
      <c r="N842" s="123">
        <f>IF($B842="","",ROUND(SUMIF(账户名,$B842,账户期初)+SUMIFS($L$6:L842,$B$6:B842,$B842),2))</f>
        <v>-811880179.33</v>
      </c>
      <c r="O842" s="123">
        <f>IF($B842="","",IFERROR(ROUND(INDEX(账户期初本位,MATCH($B842,账户名,0))+SUMIFS($M$6:M842,$B$6:B842,$B842),2),""))</f>
        <v>-811880179.33</v>
      </c>
      <c r="P842" s="117" t="s">
        <v>59</v>
      </c>
      <c r="Q842" s="115"/>
      <c r="R842" s="115"/>
      <c r="S842" s="124" t="str">
        <f>IF($B842="","",IF(ISNA(MATCH($B842,账户名,0)),"※这个账户不在【参数设置】的账户档案里",IF($A842="","※没填日期，这一笔不会进任何月份的报表",IF(OR($A842&lt;起始月份,$A842&gt;EOMONTH(起始月份,15)),"△不在本账期（"&amp;TEXT(起始月份,"yyyy-mm")&amp;" ~ "&amp;TEXT(EOMONTH(起始月份,15),"yyyy-mm")&amp;"）内，报表里看不到",IF(AND($H842&lt;&gt;"",$I842&lt;&gt;""),"※收入和支出不能同时填",IF(AND(N($H842)=0,N($I842)=0),IF(ISNUMBER(SEARCH("【待补】",$R842&amp;"")),"△源数据不全（源表缺金额），请补充","※收入和支出都没填"),IF($E842="","※没填收支类别，分类报表会漏掉这一笔",IF(ISNA(MATCH($E842,类别表,0)),"※收支类别不在【参数设置】的清单里",IF($K842="","△"&amp;$D842&amp;" 还没填汇率，去【月度汇率】补上就自动算了",IF(ISNUMBER(SEARCH("【待补】",$R842&amp;"")),"△源数据不全（源表缺摘要或用途），请补充",IF(AND($F842="内部转账",$Q842=""),"△内部转账建议在「往来单位」写上对方账户",IF($N842&lt;0,"△这一笔之后该账户余额成负数了，核一下",""))))))))))))</f>
        <v>△这一笔之后该账户余额成负数了，核一下</v>
      </c>
    </row>
    <row r="843" ht="49.5" spans="1:19">
      <c r="A843" s="114">
        <v>46007</v>
      </c>
      <c r="B843" s="115" t="s">
        <v>34</v>
      </c>
      <c r="C843" s="116" t="str">
        <f>IF($B843="","",IFERROR(INDEX(账户银行,MATCH($B843,账户名,0)),""))</f>
        <v>现金</v>
      </c>
      <c r="D843" s="116" t="str">
        <f>IF($B843="","",IFERROR(INDEX(账户币种,MATCH($B843,账户名,0)),""))</f>
        <v>UZS</v>
      </c>
      <c r="E843" s="117" t="s">
        <v>95</v>
      </c>
      <c r="F843" s="116" t="str">
        <f>IF($E843="","",IFERROR(INDEX(类别属性,MATCH($E843,类别表,0)),""))</f>
        <v>支出</v>
      </c>
      <c r="G843" s="118" t="s">
        <v>813</v>
      </c>
      <c r="H843" s="119"/>
      <c r="I843" s="119">
        <v>792000</v>
      </c>
      <c r="J843" s="120"/>
      <c r="K843" s="125">
        <f>IF(OR($A843="",$B843=""),"",IF($J843&lt;&gt;"",$J843,IF($D843=本位币,1,IFERROR(LOOKUP(2,1/((汇率月份&lt;=$A843)*(INDEX(记账汇率区,0,MATCH($D843,汇率币种头,0))&lt;&gt;"")),INDEX(记账汇率区,0,MATCH($D843,汇率币种头,0))),""))))</f>
        <v>1</v>
      </c>
      <c r="L843" s="123">
        <f t="shared" si="26"/>
        <v>-792000</v>
      </c>
      <c r="M843" s="123">
        <f t="shared" si="27"/>
        <v>-792000</v>
      </c>
      <c r="N843" s="123">
        <f>IF($B843="","",ROUND(SUMIF(账户名,$B843,账户期初)+SUMIFS($L$6:L843,$B$6:B843,$B843),2))</f>
        <v>-812672179.33</v>
      </c>
      <c r="O843" s="123">
        <f>IF($B843="","",IFERROR(ROUND(INDEX(账户期初本位,MATCH($B843,账户名,0))+SUMIFS($M$6:M843,$B$6:B843,$B843),2),""))</f>
        <v>-812672179.33</v>
      </c>
      <c r="P843" s="117" t="s">
        <v>97</v>
      </c>
      <c r="Q843" s="115"/>
      <c r="R843" s="115"/>
      <c r="S843" s="124" t="str">
        <f>IF($B843="","",IF(ISNA(MATCH($B843,账户名,0)),"※这个账户不在【参数设置】的账户档案里",IF($A843="","※没填日期，这一笔不会进任何月份的报表",IF(OR($A843&lt;起始月份,$A843&gt;EOMONTH(起始月份,15)),"△不在本账期（"&amp;TEXT(起始月份,"yyyy-mm")&amp;" ~ "&amp;TEXT(EOMONTH(起始月份,15),"yyyy-mm")&amp;"）内，报表里看不到",IF(AND($H843&lt;&gt;"",$I843&lt;&gt;""),"※收入和支出不能同时填",IF(AND(N($H843)=0,N($I843)=0),IF(ISNUMBER(SEARCH("【待补】",$R843&amp;"")),"△源数据不全（源表缺金额），请补充","※收入和支出都没填"),IF($E843="","※没填收支类别，分类报表会漏掉这一笔",IF(ISNA(MATCH($E843,类别表,0)),"※收支类别不在【参数设置】的清单里",IF($K843="","△"&amp;$D843&amp;" 还没填汇率，去【月度汇率】补上就自动算了",IF(ISNUMBER(SEARCH("【待补】",$R843&amp;"")),"△源数据不全（源表缺摘要或用途），请补充",IF(AND($F843="内部转账",$Q843=""),"△内部转账建议在「往来单位」写上对方账户",IF($N843&lt;0,"△这一笔之后该账户余额成负数了，核一下",""))))))))))))</f>
        <v>△这一笔之后该账户余额成负数了，核一下</v>
      </c>
    </row>
    <row r="844" ht="33" spans="1:19">
      <c r="A844" s="114">
        <v>46007</v>
      </c>
      <c r="B844" s="115" t="s">
        <v>34</v>
      </c>
      <c r="C844" s="116" t="str">
        <f>IF($B844="","",IFERROR(INDEX(账户银行,MATCH($B844,账户名,0)),""))</f>
        <v>现金</v>
      </c>
      <c r="D844" s="116" t="str">
        <f>IF($B844="","",IFERROR(INDEX(账户币种,MATCH($B844,账户名,0)),""))</f>
        <v>UZS</v>
      </c>
      <c r="E844" s="117" t="s">
        <v>44</v>
      </c>
      <c r="F844" s="116" t="str">
        <f>IF($E844="","",IFERROR(INDEX(类别属性,MATCH($E844,类别表,0)),""))</f>
        <v>支出</v>
      </c>
      <c r="G844" s="118" t="s">
        <v>814</v>
      </c>
      <c r="H844" s="119"/>
      <c r="I844" s="119">
        <v>100000</v>
      </c>
      <c r="J844" s="120"/>
      <c r="K844" s="125">
        <f>IF(OR($A844="",$B844=""),"",IF($J844&lt;&gt;"",$J844,IF($D844=本位币,1,IFERROR(LOOKUP(2,1/((汇率月份&lt;=$A844)*(INDEX(记账汇率区,0,MATCH($D844,汇率币种头,0))&lt;&gt;"")),INDEX(记账汇率区,0,MATCH($D844,汇率币种头,0))),""))))</f>
        <v>1</v>
      </c>
      <c r="L844" s="123">
        <f t="shared" si="26"/>
        <v>-100000</v>
      </c>
      <c r="M844" s="123">
        <f t="shared" si="27"/>
        <v>-100000</v>
      </c>
      <c r="N844" s="123">
        <f>IF($B844="","",ROUND(SUMIF(账户名,$B844,账户期初)+SUMIFS($L$6:L844,$B$6:B844,$B844),2))</f>
        <v>-812772179.33</v>
      </c>
      <c r="O844" s="123">
        <f>IF($B844="","",IFERROR(ROUND(INDEX(账户期初本位,MATCH($B844,账户名,0))+SUMIFS($M$6:M844,$B$6:B844,$B844),2),""))</f>
        <v>-812772179.33</v>
      </c>
      <c r="P844" s="117" t="s">
        <v>26</v>
      </c>
      <c r="Q844" s="115" t="s">
        <v>172</v>
      </c>
      <c r="R844" s="115"/>
      <c r="S844" s="124" t="str">
        <f>IF($B844="","",IF(ISNA(MATCH($B844,账户名,0)),"※这个账户不在【参数设置】的账户档案里",IF($A844="","※没填日期，这一笔不会进任何月份的报表",IF(OR($A844&lt;起始月份,$A844&gt;EOMONTH(起始月份,15)),"△不在本账期（"&amp;TEXT(起始月份,"yyyy-mm")&amp;" ~ "&amp;TEXT(EOMONTH(起始月份,15),"yyyy-mm")&amp;"）内，报表里看不到",IF(AND($H844&lt;&gt;"",$I844&lt;&gt;""),"※收入和支出不能同时填",IF(AND(N($H844)=0,N($I844)=0),IF(ISNUMBER(SEARCH("【待补】",$R844&amp;"")),"△源数据不全（源表缺金额），请补充","※收入和支出都没填"),IF($E844="","※没填收支类别，分类报表会漏掉这一笔",IF(ISNA(MATCH($E844,类别表,0)),"※收支类别不在【参数设置】的清单里",IF($K844="","△"&amp;$D844&amp;" 还没填汇率，去【月度汇率】补上就自动算了",IF(ISNUMBER(SEARCH("【待补】",$R844&amp;"")),"△源数据不全（源表缺摘要或用途），请补充",IF(AND($F844="内部转账",$Q844=""),"△内部转账建议在「往来单位」写上对方账户",IF($N844&lt;0,"△这一笔之后该账户余额成负数了，核一下",""))))))))))))</f>
        <v>△这一笔之后该账户余额成负数了，核一下</v>
      </c>
    </row>
    <row r="845" ht="16.5" spans="1:19">
      <c r="A845" s="114">
        <v>46007</v>
      </c>
      <c r="B845" s="115" t="s">
        <v>34</v>
      </c>
      <c r="C845" s="116" t="str">
        <f>IF($B845="","",IFERROR(INDEX(账户银行,MATCH($B845,账户名,0)),""))</f>
        <v>现金</v>
      </c>
      <c r="D845" s="116" t="str">
        <f>IF($B845="","",IFERROR(INDEX(账户币种,MATCH($B845,账户名,0)),""))</f>
        <v>UZS</v>
      </c>
      <c r="E845" s="117" t="s">
        <v>38</v>
      </c>
      <c r="F845" s="116" t="str">
        <f>IF($E845="","",IFERROR(INDEX(类别属性,MATCH($E845,类别表,0)),""))</f>
        <v>支出</v>
      </c>
      <c r="G845" s="118" t="s">
        <v>557</v>
      </c>
      <c r="H845" s="119"/>
      <c r="I845" s="119">
        <v>806000</v>
      </c>
      <c r="J845" s="120"/>
      <c r="K845" s="125">
        <f>IF(OR($A845="",$B845=""),"",IF($J845&lt;&gt;"",$J845,IF($D845=本位币,1,IFERROR(LOOKUP(2,1/((汇率月份&lt;=$A845)*(INDEX(记账汇率区,0,MATCH($D845,汇率币种头,0))&lt;&gt;"")),INDEX(记账汇率区,0,MATCH($D845,汇率币种头,0))),""))))</f>
        <v>1</v>
      </c>
      <c r="L845" s="123">
        <f t="shared" si="26"/>
        <v>-806000</v>
      </c>
      <c r="M845" s="123">
        <f t="shared" si="27"/>
        <v>-806000</v>
      </c>
      <c r="N845" s="123">
        <f>IF($B845="","",ROUND(SUMIF(账户名,$B845,账户期初)+SUMIFS($L$6:L845,$B$6:B845,$B845),2))</f>
        <v>-813578179.33</v>
      </c>
      <c r="O845" s="123">
        <f>IF($B845="","",IFERROR(ROUND(INDEX(账户期初本位,MATCH($B845,账户名,0))+SUMIFS($M$6:M845,$B$6:B845,$B845),2),""))</f>
        <v>-813578179.33</v>
      </c>
      <c r="P845" s="117" t="s">
        <v>26</v>
      </c>
      <c r="Q845" s="115"/>
      <c r="R845" s="115"/>
      <c r="S845" s="124" t="str">
        <f>IF($B845="","",IF(ISNA(MATCH($B845,账户名,0)),"※这个账户不在【参数设置】的账户档案里",IF($A845="","※没填日期，这一笔不会进任何月份的报表",IF(OR($A845&lt;起始月份,$A845&gt;EOMONTH(起始月份,15)),"△不在本账期（"&amp;TEXT(起始月份,"yyyy-mm")&amp;" ~ "&amp;TEXT(EOMONTH(起始月份,15),"yyyy-mm")&amp;"）内，报表里看不到",IF(AND($H845&lt;&gt;"",$I845&lt;&gt;""),"※收入和支出不能同时填",IF(AND(N($H845)=0,N($I845)=0),IF(ISNUMBER(SEARCH("【待补】",$R845&amp;"")),"△源数据不全（源表缺金额），请补充","※收入和支出都没填"),IF($E845="","※没填收支类别，分类报表会漏掉这一笔",IF(ISNA(MATCH($E845,类别表,0)),"※收支类别不在【参数设置】的清单里",IF($K845="","△"&amp;$D845&amp;" 还没填汇率，去【月度汇率】补上就自动算了",IF(ISNUMBER(SEARCH("【待补】",$R845&amp;"")),"△源数据不全（源表缺摘要或用途），请补充",IF(AND($F845="内部转账",$Q845=""),"△内部转账建议在「往来单位」写上对方账户",IF($N845&lt;0,"△这一笔之后该账户余额成负数了，核一下",""))))))))))))</f>
        <v>△这一笔之后该账户余额成负数了，核一下</v>
      </c>
    </row>
    <row r="846" ht="33" spans="1:19">
      <c r="A846" s="114">
        <v>46008</v>
      </c>
      <c r="B846" s="115" t="s">
        <v>72</v>
      </c>
      <c r="C846" s="116" t="str">
        <f>IF($B846="","",IFERROR(INDEX(账户银行,MATCH($B846,账户名,0)),""))</f>
        <v>NBU银行</v>
      </c>
      <c r="D846" s="116" t="str">
        <f>IF($B846="","",IFERROR(INDEX(账户币种,MATCH($B846,账户名,0)),""))</f>
        <v>UZS</v>
      </c>
      <c r="E846" s="117" t="s">
        <v>62</v>
      </c>
      <c r="F846" s="116" t="str">
        <f>IF($E846="","",IFERROR(INDEX(类别属性,MATCH($E846,类别表,0)),""))</f>
        <v>支出</v>
      </c>
      <c r="G846" s="118" t="s">
        <v>815</v>
      </c>
      <c r="H846" s="119"/>
      <c r="I846" s="119">
        <v>61800</v>
      </c>
      <c r="J846" s="120"/>
      <c r="K846" s="125">
        <f>IF(OR($A846="",$B846=""),"",IF($J846&lt;&gt;"",$J846,IF($D846=本位币,1,IFERROR(LOOKUP(2,1/((汇率月份&lt;=$A846)*(INDEX(记账汇率区,0,MATCH($D846,汇率币种头,0))&lt;&gt;"")),INDEX(记账汇率区,0,MATCH($D846,汇率币种头,0))),""))))</f>
        <v>1</v>
      </c>
      <c r="L846" s="123">
        <f t="shared" si="26"/>
        <v>-61800</v>
      </c>
      <c r="M846" s="123">
        <f t="shared" si="27"/>
        <v>-61800</v>
      </c>
      <c r="N846" s="123">
        <f>IF($B846="","",ROUND(SUMIF(账户名,$B846,账户期初)+SUMIFS($L$6:L846,$B$6:B846,$B846),2))</f>
        <v>302272645.58</v>
      </c>
      <c r="O846" s="123">
        <f>IF($B846="","",IFERROR(ROUND(INDEX(账户期初本位,MATCH($B846,账户名,0))+SUMIFS($M$6:M846,$B$6:B846,$B846),2),""))</f>
        <v>302272645.58</v>
      </c>
      <c r="P846" s="117" t="s">
        <v>26</v>
      </c>
      <c r="Q846" s="115"/>
      <c r="R846" s="115"/>
      <c r="S846" s="124" t="str">
        <f>IF($B846="","",IF(ISNA(MATCH($B846,账户名,0)),"※这个账户不在【参数设置】的账户档案里",IF($A846="","※没填日期，这一笔不会进任何月份的报表",IF(OR($A846&lt;起始月份,$A846&gt;EOMONTH(起始月份,15)),"△不在本账期（"&amp;TEXT(起始月份,"yyyy-mm")&amp;" ~ "&amp;TEXT(EOMONTH(起始月份,15),"yyyy-mm")&amp;"）内，报表里看不到",IF(AND($H846&lt;&gt;"",$I846&lt;&gt;""),"※收入和支出不能同时填",IF(AND(N($H846)=0,N($I846)=0),IF(ISNUMBER(SEARCH("【待补】",$R846&amp;"")),"△源数据不全（源表缺金额），请补充","※收入和支出都没填"),IF($E846="","※没填收支类别，分类报表会漏掉这一笔",IF(ISNA(MATCH($E846,类别表,0)),"※收支类别不在【参数设置】的清单里",IF($K846="","△"&amp;$D846&amp;" 还没填汇率，去【月度汇率】补上就自动算了",IF(ISNUMBER(SEARCH("【待补】",$R846&amp;"")),"△源数据不全（源表缺摘要或用途），请补充",IF(AND($F846="内部转账",$Q846=""),"△内部转账建议在「往来单位」写上对方账户",IF($N846&lt;0,"△这一笔之后该账户余额成负数了，核一下",""))))))))))))</f>
        <v/>
      </c>
    </row>
    <row r="847" ht="99" spans="1:19">
      <c r="A847" s="114">
        <v>46008</v>
      </c>
      <c r="B847" s="115" t="s">
        <v>72</v>
      </c>
      <c r="C847" s="116" t="str">
        <f>IF($B847="","",IFERROR(INDEX(账户银行,MATCH($B847,账户名,0)),""))</f>
        <v>NBU银行</v>
      </c>
      <c r="D847" s="116" t="str">
        <f>IF($B847="","",IFERROR(INDEX(账户币种,MATCH($B847,账户名,0)),""))</f>
        <v>UZS</v>
      </c>
      <c r="E847" s="117" t="s">
        <v>21</v>
      </c>
      <c r="F847" s="116" t="str">
        <f>IF($E847="","",IFERROR(INDEX(类别属性,MATCH($E847,类别表,0)),""))</f>
        <v>支出</v>
      </c>
      <c r="G847" s="118" t="s">
        <v>816</v>
      </c>
      <c r="H847" s="119"/>
      <c r="I847" s="119">
        <v>313440097.4</v>
      </c>
      <c r="J847" s="120"/>
      <c r="K847" s="125">
        <f>IF(OR($A847="",$B847=""),"",IF($J847&lt;&gt;"",$J847,IF($D847=本位币,1,IFERROR(LOOKUP(2,1/((汇率月份&lt;=$A847)*(INDEX(记账汇率区,0,MATCH($D847,汇率币种头,0))&lt;&gt;"")),INDEX(记账汇率区,0,MATCH($D847,汇率币种头,0))),""))))</f>
        <v>1</v>
      </c>
      <c r="L847" s="123">
        <f t="shared" si="26"/>
        <v>-313440097.4</v>
      </c>
      <c r="M847" s="123">
        <f t="shared" si="27"/>
        <v>-313440097.4</v>
      </c>
      <c r="N847" s="123">
        <f>IF($B847="","",ROUND(SUMIF(账户名,$B847,账户期初)+SUMIFS($L$6:L847,$B$6:B847,$B847),2))</f>
        <v>-11167451.82</v>
      </c>
      <c r="O847" s="123">
        <f>IF($B847="","",IFERROR(ROUND(INDEX(账户期初本位,MATCH($B847,账户名,0))+SUMIFS($M$6:M847,$B$6:B847,$B847),2),""))</f>
        <v>-11167451.82</v>
      </c>
      <c r="P847" s="117" t="s">
        <v>678</v>
      </c>
      <c r="Q847" s="115"/>
      <c r="R847" s="115"/>
      <c r="S847" s="124" t="str">
        <f>IF($B847="","",IF(ISNA(MATCH($B847,账户名,0)),"※这个账户不在【参数设置】的账户档案里",IF($A847="","※没填日期，这一笔不会进任何月份的报表",IF(OR($A847&lt;起始月份,$A847&gt;EOMONTH(起始月份,15)),"△不在本账期（"&amp;TEXT(起始月份,"yyyy-mm")&amp;" ~ "&amp;TEXT(EOMONTH(起始月份,15),"yyyy-mm")&amp;"）内，报表里看不到",IF(AND($H847&lt;&gt;"",$I847&lt;&gt;""),"※收入和支出不能同时填",IF(AND(N($H847)=0,N($I847)=0),IF(ISNUMBER(SEARCH("【待补】",$R847&amp;"")),"△源数据不全（源表缺金额），请补充","※收入和支出都没填"),IF($E847="","※没填收支类别，分类报表会漏掉这一笔",IF(ISNA(MATCH($E847,类别表,0)),"※收支类别不在【参数设置】的清单里",IF($K847="","△"&amp;$D847&amp;" 还没填汇率，去【月度汇率】补上就自动算了",IF(ISNUMBER(SEARCH("【待补】",$R847&amp;"")),"△源数据不全（源表缺摘要或用途），请补充",IF(AND($F847="内部转账",$Q847=""),"△内部转账建议在「往来单位」写上对方账户",IF($N847&lt;0,"△这一笔之后该账户余额成负数了，核一下",""))))))))))))</f>
        <v>△这一笔之后该账户余额成负数了，核一下</v>
      </c>
    </row>
    <row r="848" ht="82.5" spans="1:19">
      <c r="A848" s="114">
        <v>46008</v>
      </c>
      <c r="B848" s="115" t="s">
        <v>72</v>
      </c>
      <c r="C848" s="116" t="str">
        <f>IF($B848="","",IFERROR(INDEX(账户银行,MATCH($B848,账户名,0)),""))</f>
        <v>NBU银行</v>
      </c>
      <c r="D848" s="116" t="str">
        <f>IF($B848="","",IFERROR(INDEX(账户币种,MATCH($B848,账户名,0)),""))</f>
        <v>UZS</v>
      </c>
      <c r="E848" s="117" t="s">
        <v>60</v>
      </c>
      <c r="F848" s="116" t="str">
        <f>IF($E848="","",IFERROR(INDEX(类别属性,MATCH($E848,类别表,0)),""))</f>
        <v>支出</v>
      </c>
      <c r="G848" s="118" t="s">
        <v>817</v>
      </c>
      <c r="H848" s="119"/>
      <c r="I848" s="119">
        <v>1567200.49</v>
      </c>
      <c r="J848" s="120"/>
      <c r="K848" s="125">
        <f>IF(OR($A848="",$B848=""),"",IF($J848&lt;&gt;"",$J848,IF($D848=本位币,1,IFERROR(LOOKUP(2,1/((汇率月份&lt;=$A848)*(INDEX(记账汇率区,0,MATCH($D848,汇率币种头,0))&lt;&gt;"")),INDEX(记账汇率区,0,MATCH($D848,汇率币种头,0))),""))))</f>
        <v>1</v>
      </c>
      <c r="L848" s="123">
        <f t="shared" si="26"/>
        <v>-1567200.49</v>
      </c>
      <c r="M848" s="123">
        <f t="shared" si="27"/>
        <v>-1567200.49</v>
      </c>
      <c r="N848" s="123">
        <f>IF($B848="","",ROUND(SUMIF(账户名,$B848,账户期初)+SUMIFS($L$6:L848,$B$6:B848,$B848),2))</f>
        <v>-12734652.31</v>
      </c>
      <c r="O848" s="123">
        <f>IF($B848="","",IFERROR(ROUND(INDEX(账户期初本位,MATCH($B848,账户名,0))+SUMIFS($M$6:M848,$B$6:B848,$B848),2),""))</f>
        <v>-12734652.31</v>
      </c>
      <c r="P848" s="117" t="s">
        <v>43</v>
      </c>
      <c r="Q848" s="115"/>
      <c r="R848" s="115"/>
      <c r="S848" s="124" t="str">
        <f>IF($B848="","",IF(ISNA(MATCH($B848,账户名,0)),"※这个账户不在【参数设置】的账户档案里",IF($A848="","※没填日期，这一笔不会进任何月份的报表",IF(OR($A848&lt;起始月份,$A848&gt;EOMONTH(起始月份,15)),"△不在本账期（"&amp;TEXT(起始月份,"yyyy-mm")&amp;" ~ "&amp;TEXT(EOMONTH(起始月份,15),"yyyy-mm")&amp;"）内，报表里看不到",IF(AND($H848&lt;&gt;"",$I848&lt;&gt;""),"※收入和支出不能同时填",IF(AND(N($H848)=0,N($I848)=0),IF(ISNUMBER(SEARCH("【待补】",$R848&amp;"")),"△源数据不全（源表缺金额），请补充","※收入和支出都没填"),IF($E848="","※没填收支类别，分类报表会漏掉这一笔",IF(ISNA(MATCH($E848,类别表,0)),"※收支类别不在【参数设置】的清单里",IF($K848="","△"&amp;$D848&amp;" 还没填汇率，去【月度汇率】补上就自动算了",IF(ISNUMBER(SEARCH("【待补】",$R848&amp;"")),"△源数据不全（源表缺摘要或用途），请补充",IF(AND($F848="内部转账",$Q848=""),"△内部转账建议在「往来单位」写上对方账户",IF($N848&lt;0,"△这一笔之后该账户余额成负数了，核一下",""))))))))))))</f>
        <v>△这一笔之后该账户余额成负数了，核一下</v>
      </c>
    </row>
    <row r="849" ht="82.5" spans="1:19">
      <c r="A849" s="114">
        <v>46008</v>
      </c>
      <c r="B849" s="115" t="s">
        <v>72</v>
      </c>
      <c r="C849" s="116" t="str">
        <f>IF($B849="","",IFERROR(INDEX(账户银行,MATCH($B849,账户名,0)),""))</f>
        <v>NBU银行</v>
      </c>
      <c r="D849" s="116" t="str">
        <f>IF($B849="","",IFERROR(INDEX(账户币种,MATCH($B849,账户名,0)),""))</f>
        <v>UZS</v>
      </c>
      <c r="E849" s="117" t="s">
        <v>60</v>
      </c>
      <c r="F849" s="116" t="str">
        <f>IF($E849="","",IFERROR(INDEX(类别属性,MATCH($E849,类别表,0)),""))</f>
        <v>支出</v>
      </c>
      <c r="G849" s="118" t="s">
        <v>818</v>
      </c>
      <c r="H849" s="119"/>
      <c r="I849" s="119">
        <v>300</v>
      </c>
      <c r="J849" s="120"/>
      <c r="K849" s="125">
        <f>IF(OR($A849="",$B849=""),"",IF($J849&lt;&gt;"",$J849,IF($D849=本位币,1,IFERROR(LOOKUP(2,1/((汇率月份&lt;=$A849)*(INDEX(记账汇率区,0,MATCH($D849,汇率币种头,0))&lt;&gt;"")),INDEX(记账汇率区,0,MATCH($D849,汇率币种头,0))),""))))</f>
        <v>1</v>
      </c>
      <c r="L849" s="123">
        <f t="shared" si="26"/>
        <v>-300</v>
      </c>
      <c r="M849" s="123">
        <f t="shared" si="27"/>
        <v>-300</v>
      </c>
      <c r="N849" s="123">
        <f>IF($B849="","",ROUND(SUMIF(账户名,$B849,账户期初)+SUMIFS($L$6:L849,$B$6:B849,$B849),2))</f>
        <v>-12734952.31</v>
      </c>
      <c r="O849" s="123">
        <f>IF($B849="","",IFERROR(ROUND(INDEX(账户期初本位,MATCH($B849,账户名,0))+SUMIFS($M$6:M849,$B$6:B849,$B849),2),""))</f>
        <v>-12734952.31</v>
      </c>
      <c r="P849" s="117" t="s">
        <v>43</v>
      </c>
      <c r="Q849" s="115"/>
      <c r="R849" s="115"/>
      <c r="S849" s="124" t="str">
        <f>IF($B849="","",IF(ISNA(MATCH($B849,账户名,0)),"※这个账户不在【参数设置】的账户档案里",IF($A849="","※没填日期，这一笔不会进任何月份的报表",IF(OR($A849&lt;起始月份,$A849&gt;EOMONTH(起始月份,15)),"△不在本账期（"&amp;TEXT(起始月份,"yyyy-mm")&amp;" ~ "&amp;TEXT(EOMONTH(起始月份,15),"yyyy-mm")&amp;"）内，报表里看不到",IF(AND($H849&lt;&gt;"",$I849&lt;&gt;""),"※收入和支出不能同时填",IF(AND(N($H849)=0,N($I849)=0),IF(ISNUMBER(SEARCH("【待补】",$R849&amp;"")),"△源数据不全（源表缺金额），请补充","※收入和支出都没填"),IF($E849="","※没填收支类别，分类报表会漏掉这一笔",IF(ISNA(MATCH($E849,类别表,0)),"※收支类别不在【参数设置】的清单里",IF($K849="","△"&amp;$D849&amp;" 还没填汇率，去【月度汇率】补上就自动算了",IF(ISNUMBER(SEARCH("【待补】",$R849&amp;"")),"△源数据不全（源表缺摘要或用途），请补充",IF(AND($F849="内部转账",$Q849=""),"△内部转账建议在「往来单位」写上对方账户",IF($N849&lt;0,"△这一笔之后该账户余额成负数了，核一下",""))))))))))))</f>
        <v>△这一笔之后该账户余额成负数了，核一下</v>
      </c>
    </row>
    <row r="850" ht="33" spans="1:19">
      <c r="A850" s="114">
        <v>46008</v>
      </c>
      <c r="B850" s="115" t="s">
        <v>72</v>
      </c>
      <c r="C850" s="116" t="str">
        <f>IF($B850="","",IFERROR(INDEX(账户银行,MATCH($B850,账户名,0)),""))</f>
        <v>NBU银行</v>
      </c>
      <c r="D850" s="116" t="str">
        <f>IF($B850="","",IFERROR(INDEX(账户币种,MATCH($B850,账户名,0)),""))</f>
        <v>UZS</v>
      </c>
      <c r="E850" s="117" t="s">
        <v>74</v>
      </c>
      <c r="F850" s="116" t="str">
        <f>IF($E850="","",IFERROR(INDEX(类别属性,MATCH($E850,类别表,0)),""))</f>
        <v>收入</v>
      </c>
      <c r="G850" s="118" t="s">
        <v>577</v>
      </c>
      <c r="H850" s="119">
        <v>360600000</v>
      </c>
      <c r="I850" s="119"/>
      <c r="J850" s="120"/>
      <c r="K850" s="125">
        <f>IF(OR($A850="",$B850=""),"",IF($J850&lt;&gt;"",$J850,IF($D850=本位币,1,IFERROR(LOOKUP(2,1/((汇率月份&lt;=$A850)*(INDEX(记账汇率区,0,MATCH($D850,汇率币种头,0))&lt;&gt;"")),INDEX(记账汇率区,0,MATCH($D850,汇率币种头,0))),""))))</f>
        <v>1</v>
      </c>
      <c r="L850" s="123">
        <f t="shared" si="26"/>
        <v>360600000</v>
      </c>
      <c r="M850" s="123">
        <f t="shared" si="27"/>
        <v>360600000</v>
      </c>
      <c r="N850" s="123">
        <f>IF($B850="","",ROUND(SUMIF(账户名,$B850,账户期初)+SUMIFS($L$6:L850,$B$6:B850,$B850),2))</f>
        <v>347865047.69</v>
      </c>
      <c r="O850" s="123">
        <f>IF($B850="","",IFERROR(ROUND(INDEX(账户期初本位,MATCH($B850,账户名,0))+SUMIFS($M$6:M850,$B$6:B850,$B850),2),""))</f>
        <v>347865047.69</v>
      </c>
      <c r="P850" s="117" t="s">
        <v>76</v>
      </c>
      <c r="Q850" s="115" t="s">
        <v>68</v>
      </c>
      <c r="R850" s="115"/>
      <c r="S850" s="124" t="str">
        <f>IF($B850="","",IF(ISNA(MATCH($B850,账户名,0)),"※这个账户不在【参数设置】的账户档案里",IF($A850="","※没填日期，这一笔不会进任何月份的报表",IF(OR($A850&lt;起始月份,$A850&gt;EOMONTH(起始月份,15)),"△不在本账期（"&amp;TEXT(起始月份,"yyyy-mm")&amp;" ~ "&amp;TEXT(EOMONTH(起始月份,15),"yyyy-mm")&amp;"）内，报表里看不到",IF(AND($H850&lt;&gt;"",$I850&lt;&gt;""),"※收入和支出不能同时填",IF(AND(N($H850)=0,N($I850)=0),IF(ISNUMBER(SEARCH("【待补】",$R850&amp;"")),"△源数据不全（源表缺金额），请补充","※收入和支出都没填"),IF($E850="","※没填收支类别，分类报表会漏掉这一笔",IF(ISNA(MATCH($E850,类别表,0)),"※收支类别不在【参数设置】的清单里",IF($K850="","△"&amp;$D850&amp;" 还没填汇率，去【月度汇率】补上就自动算了",IF(ISNUMBER(SEARCH("【待补】",$R850&amp;"")),"△源数据不全（源表缺摘要或用途），请补充",IF(AND($F850="内部转账",$Q850=""),"△内部转账建议在「往来单位」写上对方账户",IF($N850&lt;0,"△这一笔之后该账户余额成负数了，核一下",""))))))))))))</f>
        <v/>
      </c>
    </row>
    <row r="851" ht="33" spans="1:19">
      <c r="A851" s="114">
        <v>46008</v>
      </c>
      <c r="B851" s="115" t="s">
        <v>20</v>
      </c>
      <c r="C851" s="116" t="str">
        <f>IF($B851="","",IFERROR(INDEX(账户银行,MATCH($B851,账户名,0)),""))</f>
        <v>现金</v>
      </c>
      <c r="D851" s="116" t="str">
        <f>IF($B851="","",IFERROR(INDEX(账户币种,MATCH($B851,账户名,0)),""))</f>
        <v>CNY</v>
      </c>
      <c r="E851" s="117" t="s">
        <v>41</v>
      </c>
      <c r="F851" s="116" t="str">
        <f>IF($E851="","",IFERROR(INDEX(类别属性,MATCH($E851,类别表,0)),""))</f>
        <v>内部转账</v>
      </c>
      <c r="G851" s="118" t="s">
        <v>819</v>
      </c>
      <c r="H851" s="119"/>
      <c r="I851" s="119">
        <v>211800</v>
      </c>
      <c r="J851" s="120"/>
      <c r="K851" s="121">
        <f>IF(OR($A851="",$B851=""),"",IF($J851&lt;&gt;"",$J851,IF($D851=本位币,1,IFERROR(LOOKUP(2,1/((汇率月份&lt;=$A851)*(INDEX(记账汇率区,0,MATCH($D851,汇率币种头,0))&lt;&gt;"")),INDEX(记账汇率区,0,MATCH($D851,汇率币种头,0))),""))))</f>
        <v>1707.86</v>
      </c>
      <c r="L851" s="122">
        <f t="shared" si="26"/>
        <v>-211800</v>
      </c>
      <c r="M851" s="123">
        <f t="shared" si="27"/>
        <v>-361724748</v>
      </c>
      <c r="N851" s="122">
        <f>IF($B851="","",ROUND(SUMIF(账户名,$B851,账户期初)+SUMIFS($L$6:L851,$B$6:B851,$B851),2))</f>
        <v>4986904</v>
      </c>
      <c r="O851" s="123">
        <f>IF($B851="","",IFERROR(ROUND(INDEX(账户期初本位,MATCH($B851,账户名,0))+SUMIFS($M$6:M851,$B$6:B851,$B851),2),""))</f>
        <v>8458696885.6</v>
      </c>
      <c r="P851" s="117" t="s">
        <v>43</v>
      </c>
      <c r="Q851" s="115"/>
      <c r="R851" s="115"/>
      <c r="S851" s="124" t="str">
        <f>IF($B851="","",IF(ISNA(MATCH($B851,账户名,0)),"※这个账户不在【参数设置】的账户档案里",IF($A851="","※没填日期，这一笔不会进任何月份的报表",IF(OR($A851&lt;起始月份,$A851&gt;EOMONTH(起始月份,15)),"△不在本账期（"&amp;TEXT(起始月份,"yyyy-mm")&amp;" ~ "&amp;TEXT(EOMONTH(起始月份,15),"yyyy-mm")&amp;"）内，报表里看不到",IF(AND($H851&lt;&gt;"",$I851&lt;&gt;""),"※收入和支出不能同时填",IF(AND(N($H851)=0,N($I851)=0),IF(ISNUMBER(SEARCH("【待补】",$R851&amp;"")),"△源数据不全（源表缺金额），请补充","※收入和支出都没填"),IF($E851="","※没填收支类别，分类报表会漏掉这一笔",IF(ISNA(MATCH($E851,类别表,0)),"※收支类别不在【参数设置】的清单里",IF($K851="","△"&amp;$D851&amp;" 还没填汇率，去【月度汇率】补上就自动算了",IF(ISNUMBER(SEARCH("【待补】",$R851&amp;"")),"△源数据不全（源表缺摘要或用途），请补充",IF(AND($F851="内部转账",$Q851=""),"△内部转账建议在「往来单位」写上对方账户",IF($N851&lt;0,"△这一笔之后该账户余额成负数了，核一下",""))))))))))))</f>
        <v>△内部转账建议在「往来单位」写上对方账户</v>
      </c>
    </row>
    <row r="852" ht="33" spans="1:19">
      <c r="A852" s="114">
        <v>46008</v>
      </c>
      <c r="B852" s="115" t="s">
        <v>30</v>
      </c>
      <c r="C852" s="116" t="str">
        <f>IF($B852="","",IFERROR(INDEX(账户银行,MATCH($B852,账户名,0)),""))</f>
        <v>现金</v>
      </c>
      <c r="D852" s="116" t="str">
        <f>IF($B852="","",IFERROR(INDEX(账户币种,MATCH($B852,账户名,0)),""))</f>
        <v>USD</v>
      </c>
      <c r="E852" s="117" t="s">
        <v>77</v>
      </c>
      <c r="F852" s="116" t="str">
        <f>IF($E852="","",IFERROR(INDEX(类别属性,MATCH($E852,类别表,0)),""))</f>
        <v>内部转账</v>
      </c>
      <c r="G852" s="118" t="s">
        <v>820</v>
      </c>
      <c r="H852" s="119"/>
      <c r="I852" s="119">
        <v>30000</v>
      </c>
      <c r="J852" s="120"/>
      <c r="K852" s="125">
        <f>IF(OR($A852="",$B852=""),"",IF($J852&lt;&gt;"",$J852,IF($D852=本位币,1,IFERROR(LOOKUP(2,1/((汇率月份&lt;=$A852)*(INDEX(记账汇率区,0,MATCH($D852,汇率币种头,0))&lt;&gt;"")),INDEX(记账汇率区,0,MATCH($D852,汇率币种头,0))),""))))</f>
        <v>12050</v>
      </c>
      <c r="L852" s="123">
        <f t="shared" si="26"/>
        <v>-30000</v>
      </c>
      <c r="M852" s="123">
        <f t="shared" si="27"/>
        <v>-361500000</v>
      </c>
      <c r="N852" s="123">
        <f>IF($B852="","",ROUND(SUMIF(账户名,$B852,账户期初)+SUMIFS($L$6:L852,$B$6:B852,$B852),2))</f>
        <v>57700</v>
      </c>
      <c r="O852" s="123">
        <f>IF($B852="","",IFERROR(ROUND(INDEX(账户期初本位,MATCH($B852,账户名,0))+SUMIFS($M$6:M852,$B$6:B852,$B852),2),""))</f>
        <v>701788375</v>
      </c>
      <c r="P852" s="117" t="s">
        <v>43</v>
      </c>
      <c r="Q852" s="115"/>
      <c r="R852" s="115"/>
      <c r="S852" s="124" t="str">
        <f>IF($B852="","",IF(ISNA(MATCH($B852,账户名,0)),"※这个账户不在【参数设置】的账户档案里",IF($A852="","※没填日期，这一笔不会进任何月份的报表",IF(OR($A852&lt;起始月份,$A852&gt;EOMONTH(起始月份,15)),"△不在本账期（"&amp;TEXT(起始月份,"yyyy-mm")&amp;" ~ "&amp;TEXT(EOMONTH(起始月份,15),"yyyy-mm")&amp;"）内，报表里看不到",IF(AND($H852&lt;&gt;"",$I852&lt;&gt;""),"※收入和支出不能同时填",IF(AND(N($H852)=0,N($I852)=0),IF(ISNUMBER(SEARCH("【待补】",$R852&amp;"")),"△源数据不全（源表缺金额），请补充","※收入和支出都没填"),IF($E852="","※没填收支类别，分类报表会漏掉这一笔",IF(ISNA(MATCH($E852,类别表,0)),"※收支类别不在【参数设置】的清单里",IF($K852="","△"&amp;$D852&amp;" 还没填汇率，去【月度汇率】补上就自动算了",IF(ISNUMBER(SEARCH("【待补】",$R852&amp;"")),"△源数据不全（源表缺摘要或用途），请补充",IF(AND($F852="内部转账",$Q852=""),"△内部转账建议在「往来单位」写上对方账户",IF($N852&lt;0,"△这一笔之后该账户余额成负数了，核一下",""))))))))))))</f>
        <v>△内部转账建议在「往来单位」写上对方账户</v>
      </c>
    </row>
    <row r="853" ht="33" spans="1:19">
      <c r="A853" s="114">
        <v>46008</v>
      </c>
      <c r="B853" s="115" t="s">
        <v>30</v>
      </c>
      <c r="C853" s="116" t="str">
        <f>IF($B853="","",IFERROR(INDEX(账户银行,MATCH($B853,账户名,0)),""))</f>
        <v>现金</v>
      </c>
      <c r="D853" s="116" t="str">
        <f>IF($B853="","",IFERROR(INDEX(账户币种,MATCH($B853,账户名,0)),""))</f>
        <v>USD</v>
      </c>
      <c r="E853" s="117" t="s">
        <v>41</v>
      </c>
      <c r="F853" s="116" t="str">
        <f>IF($E853="","",IFERROR(INDEX(类别属性,MATCH($E853,类别表,0)),""))</f>
        <v>内部转账</v>
      </c>
      <c r="G853" s="118" t="s">
        <v>819</v>
      </c>
      <c r="H853" s="119">
        <v>30000</v>
      </c>
      <c r="I853" s="119"/>
      <c r="J853" s="120"/>
      <c r="K853" s="125">
        <f>IF(OR($A853="",$B853=""),"",IF($J853&lt;&gt;"",$J853,IF($D853=本位币,1,IFERROR(LOOKUP(2,1/((汇率月份&lt;=$A853)*(INDEX(记账汇率区,0,MATCH($D853,汇率币种头,0))&lt;&gt;"")),INDEX(记账汇率区,0,MATCH($D853,汇率币种头,0))),""))))</f>
        <v>12050</v>
      </c>
      <c r="L853" s="123">
        <f t="shared" si="26"/>
        <v>30000</v>
      </c>
      <c r="M853" s="123">
        <f t="shared" si="27"/>
        <v>361500000</v>
      </c>
      <c r="N853" s="123">
        <f>IF($B853="","",ROUND(SUMIF(账户名,$B853,账户期初)+SUMIFS($L$6:L853,$B$6:B853,$B853),2))</f>
        <v>87700</v>
      </c>
      <c r="O853" s="123">
        <f>IF($B853="","",IFERROR(ROUND(INDEX(账户期初本位,MATCH($B853,账户名,0))+SUMIFS($M$6:M853,$B$6:B853,$B853),2),""))</f>
        <v>1063288375</v>
      </c>
      <c r="P853" s="117" t="s">
        <v>43</v>
      </c>
      <c r="Q853" s="115"/>
      <c r="R853" s="115"/>
      <c r="S853" s="124" t="str">
        <f>IF($B853="","",IF(ISNA(MATCH($B853,账户名,0)),"※这个账户不在【参数设置】的账户档案里",IF($A853="","※没填日期，这一笔不会进任何月份的报表",IF(OR($A853&lt;起始月份,$A853&gt;EOMONTH(起始月份,15)),"△不在本账期（"&amp;TEXT(起始月份,"yyyy-mm")&amp;" ~ "&amp;TEXT(EOMONTH(起始月份,15),"yyyy-mm")&amp;"）内，报表里看不到",IF(AND($H853&lt;&gt;"",$I853&lt;&gt;""),"※收入和支出不能同时填",IF(AND(N($H853)=0,N($I853)=0),IF(ISNUMBER(SEARCH("【待补】",$R853&amp;"")),"△源数据不全（源表缺金额），请补充","※收入和支出都没填"),IF($E853="","※没填收支类别，分类报表会漏掉这一笔",IF(ISNA(MATCH($E853,类别表,0)),"※收支类别不在【参数设置】的清单里",IF($K853="","△"&amp;$D853&amp;" 还没填汇率，去【月度汇率】补上就自动算了",IF(ISNUMBER(SEARCH("【待补】",$R853&amp;"")),"△源数据不全（源表缺摘要或用途），请补充",IF(AND($F853="内部转账",$Q853=""),"△内部转账建议在「往来单位」写上对方账户",IF($N853&lt;0,"△这一笔之后该账户余额成负数了，核一下",""))))))))))))</f>
        <v>△内部转账建议在「往来单位」写上对方账户</v>
      </c>
    </row>
    <row r="854" ht="33" spans="1:19">
      <c r="A854" s="114">
        <v>46008</v>
      </c>
      <c r="B854" s="115" t="s">
        <v>34</v>
      </c>
      <c r="C854" s="116" t="str">
        <f>IF($B854="","",IFERROR(INDEX(账户银行,MATCH($B854,账户名,0)),""))</f>
        <v>现金</v>
      </c>
      <c r="D854" s="116" t="str">
        <f>IF($B854="","",IFERROR(INDEX(账户币种,MATCH($B854,账户名,0)),""))</f>
        <v>UZS</v>
      </c>
      <c r="E854" s="117" t="s">
        <v>41</v>
      </c>
      <c r="F854" s="116" t="str">
        <f>IF($E854="","",IFERROR(INDEX(类别属性,MATCH($E854,类别表,0)),""))</f>
        <v>内部转账</v>
      </c>
      <c r="G854" s="118" t="s">
        <v>821</v>
      </c>
      <c r="H854" s="119"/>
      <c r="I854" s="119"/>
      <c r="J854" s="120"/>
      <c r="K854" s="125">
        <f>IF(OR($A854="",$B854=""),"",IF($J854&lt;&gt;"",$J854,IF($D854=本位币,1,IFERROR(LOOKUP(2,1/((汇率月份&lt;=$A854)*(INDEX(记账汇率区,0,MATCH($D854,汇率币种头,0))&lt;&gt;"")),INDEX(记账汇率区,0,MATCH($D854,汇率币种头,0))),""))))</f>
        <v>1</v>
      </c>
      <c r="L854" s="123" t="str">
        <f t="shared" si="26"/>
        <v/>
      </c>
      <c r="M854" s="123" t="str">
        <f t="shared" si="27"/>
        <v/>
      </c>
      <c r="N854" s="123">
        <f>IF($B854="","",ROUND(SUMIF(账户名,$B854,账户期初)+SUMIFS($L$6:L854,$B$6:B854,$B854),2))</f>
        <v>-813578179.33</v>
      </c>
      <c r="O854" s="123">
        <f>IF($B854="","",IFERROR(ROUND(INDEX(账户期初本位,MATCH($B854,账户名,0))+SUMIFS($M$6:M854,$B$6:B854,$B854),2),""))</f>
        <v>-813578179.33</v>
      </c>
      <c r="P854" s="117" t="s">
        <v>43</v>
      </c>
      <c r="Q854" s="115"/>
      <c r="R854" s="115" t="s">
        <v>119</v>
      </c>
      <c r="S854" s="124" t="str">
        <f>IF($B854="","",IF(ISNA(MATCH($B854,账户名,0)),"※这个账户不在【参数设置】的账户档案里",IF($A854="","※没填日期，这一笔不会进任何月份的报表",IF(OR($A854&lt;起始月份,$A854&gt;EOMONTH(起始月份,15)),"△不在本账期（"&amp;TEXT(起始月份,"yyyy-mm")&amp;" ~ "&amp;TEXT(EOMONTH(起始月份,15),"yyyy-mm")&amp;"）内，报表里看不到",IF(AND($H854&lt;&gt;"",$I854&lt;&gt;""),"※收入和支出不能同时填",IF(AND(N($H854)=0,N($I854)=0),IF(ISNUMBER(SEARCH("【待补】",$R854&amp;"")),"△源数据不全（源表缺金额），请补充","※收入和支出都没填"),IF($E854="","※没填收支类别，分类报表会漏掉这一笔",IF(ISNA(MATCH($E854,类别表,0)),"※收支类别不在【参数设置】的清单里",IF($K854="","△"&amp;$D854&amp;" 还没填汇率，去【月度汇率】补上就自动算了",IF(ISNUMBER(SEARCH("【待补】",$R854&amp;"")),"△源数据不全（源表缺摘要或用途），请补充",IF(AND($F854="内部转账",$Q854=""),"△内部转账建议在「往来单位」写上对方账户",IF($N854&lt;0,"△这一笔之后该账户余额成负数了，核一下",""))))))))))))</f>
        <v>△源数据不全（源表缺金额），请补充</v>
      </c>
    </row>
    <row r="855" ht="16.5" spans="1:19">
      <c r="A855" s="114">
        <v>46008</v>
      </c>
      <c r="B855" s="115" t="s">
        <v>34</v>
      </c>
      <c r="C855" s="116" t="str">
        <f>IF($B855="","",IFERROR(INDEX(账户银行,MATCH($B855,账户名,0)),""))</f>
        <v>现金</v>
      </c>
      <c r="D855" s="116" t="str">
        <f>IF($B855="","",IFERROR(INDEX(账户币种,MATCH($B855,账户名,0)),""))</f>
        <v>UZS</v>
      </c>
      <c r="E855" s="117" t="s">
        <v>366</v>
      </c>
      <c r="F855" s="116" t="str">
        <f>IF($E855="","",IFERROR(INDEX(类别属性,MATCH($E855,类别表,0)),""))</f>
        <v>支出</v>
      </c>
      <c r="G855" s="118" t="s">
        <v>822</v>
      </c>
      <c r="H855" s="119"/>
      <c r="I855" s="119">
        <v>912000</v>
      </c>
      <c r="J855" s="120"/>
      <c r="K855" s="125">
        <f>IF(OR($A855="",$B855=""),"",IF($J855&lt;&gt;"",$J855,IF($D855=本位币,1,IFERROR(LOOKUP(2,1/((汇率月份&lt;=$A855)*(INDEX(记账汇率区,0,MATCH($D855,汇率币种头,0))&lt;&gt;"")),INDEX(记账汇率区,0,MATCH($D855,汇率币种头,0))),""))))</f>
        <v>1</v>
      </c>
      <c r="L855" s="123">
        <f t="shared" si="26"/>
        <v>-912000</v>
      </c>
      <c r="M855" s="123">
        <f t="shared" si="27"/>
        <v>-912000</v>
      </c>
      <c r="N855" s="123">
        <f>IF($B855="","",ROUND(SUMIF(账户名,$B855,账户期初)+SUMIFS($L$6:L855,$B$6:B855,$B855),2))</f>
        <v>-814490179.33</v>
      </c>
      <c r="O855" s="123">
        <f>IF($B855="","",IFERROR(ROUND(INDEX(账户期初本位,MATCH($B855,账户名,0))+SUMIFS($M$6:M855,$B$6:B855,$B855),2),""))</f>
        <v>-814490179.33</v>
      </c>
      <c r="P855" s="117" t="s">
        <v>122</v>
      </c>
      <c r="Q855" s="115"/>
      <c r="R855" s="115"/>
      <c r="S855" s="124" t="str">
        <f>IF($B855="","",IF(ISNA(MATCH($B855,账户名,0)),"※这个账户不在【参数设置】的账户档案里",IF($A855="","※没填日期，这一笔不会进任何月份的报表",IF(OR($A855&lt;起始月份,$A855&gt;EOMONTH(起始月份,15)),"△不在本账期（"&amp;TEXT(起始月份,"yyyy-mm")&amp;" ~ "&amp;TEXT(EOMONTH(起始月份,15),"yyyy-mm")&amp;"）内，报表里看不到",IF(AND($H855&lt;&gt;"",$I855&lt;&gt;""),"※收入和支出不能同时填",IF(AND(N($H855)=0,N($I855)=0),IF(ISNUMBER(SEARCH("【待补】",$R855&amp;"")),"△源数据不全（源表缺金额），请补充","※收入和支出都没填"),IF($E855="","※没填收支类别，分类报表会漏掉这一笔",IF(ISNA(MATCH($E855,类别表,0)),"※收支类别不在【参数设置】的清单里",IF($K855="","△"&amp;$D855&amp;" 还没填汇率，去【月度汇率】补上就自动算了",IF(ISNUMBER(SEARCH("【待补】",$R855&amp;"")),"△源数据不全（源表缺摘要或用途），请补充",IF(AND($F855="内部转账",$Q855=""),"△内部转账建议在「往来单位」写上对方账户",IF($N855&lt;0,"△这一笔之后该账户余额成负数了，核一下",""))))))))))))</f>
        <v>△这一笔之后该账户余额成负数了，核一下</v>
      </c>
    </row>
    <row r="856" ht="33" spans="1:19">
      <c r="A856" s="114">
        <v>46009</v>
      </c>
      <c r="B856" s="115" t="s">
        <v>72</v>
      </c>
      <c r="C856" s="116" t="str">
        <f>IF($B856="","",IFERROR(INDEX(账户银行,MATCH($B856,账户名,0)),""))</f>
        <v>NBU银行</v>
      </c>
      <c r="D856" s="116" t="str">
        <f>IF($B856="","",IFERROR(INDEX(账户币种,MATCH($B856,账户名,0)),""))</f>
        <v>UZS</v>
      </c>
      <c r="E856" s="117" t="s">
        <v>77</v>
      </c>
      <c r="F856" s="116" t="str">
        <f>IF($E856="","",IFERROR(INDEX(类别属性,MATCH($E856,类别表,0)),""))</f>
        <v>内部转账</v>
      </c>
      <c r="G856" s="118" t="s">
        <v>823</v>
      </c>
      <c r="H856" s="119"/>
      <c r="I856" s="119">
        <v>230462000</v>
      </c>
      <c r="J856" s="120"/>
      <c r="K856" s="125">
        <f>IF(OR($A856="",$B856=""),"",IF($J856&lt;&gt;"",$J856,IF($D856=本位币,1,IFERROR(LOOKUP(2,1/((汇率月份&lt;=$A856)*(INDEX(记账汇率区,0,MATCH($D856,汇率币种头,0))&lt;&gt;"")),INDEX(记账汇率区,0,MATCH($D856,汇率币种头,0))),""))))</f>
        <v>1</v>
      </c>
      <c r="L856" s="123">
        <f t="shared" si="26"/>
        <v>-230462000</v>
      </c>
      <c r="M856" s="123">
        <f t="shared" si="27"/>
        <v>-230462000</v>
      </c>
      <c r="N856" s="123">
        <f>IF($B856="","",ROUND(SUMIF(账户名,$B856,账户期初)+SUMIFS($L$6:L856,$B$6:B856,$B856),2))</f>
        <v>117403047.69</v>
      </c>
      <c r="O856" s="123">
        <f>IF($B856="","",IFERROR(ROUND(INDEX(账户期初本位,MATCH($B856,账户名,0))+SUMIFS($M$6:M856,$B$6:B856,$B856),2),""))</f>
        <v>117403047.69</v>
      </c>
      <c r="P856" s="117" t="s">
        <v>43</v>
      </c>
      <c r="Q856" s="115"/>
      <c r="R856" s="115"/>
      <c r="S856" s="124" t="str">
        <f>IF($B856="","",IF(ISNA(MATCH($B856,账户名,0)),"※这个账户不在【参数设置】的账户档案里",IF($A856="","※没填日期，这一笔不会进任何月份的报表",IF(OR($A856&lt;起始月份,$A856&gt;EOMONTH(起始月份,15)),"△不在本账期（"&amp;TEXT(起始月份,"yyyy-mm")&amp;" ~ "&amp;TEXT(EOMONTH(起始月份,15),"yyyy-mm")&amp;"）内，报表里看不到",IF(AND($H856&lt;&gt;"",$I856&lt;&gt;""),"※收入和支出不能同时填",IF(AND(N($H856)=0,N($I856)=0),IF(ISNUMBER(SEARCH("【待补】",$R856&amp;"")),"△源数据不全（源表缺金额），请补充","※收入和支出都没填"),IF($E856="","※没填收支类别，分类报表会漏掉这一笔",IF(ISNA(MATCH($E856,类别表,0)),"※收支类别不在【参数设置】的清单里",IF($K856="","△"&amp;$D856&amp;" 还没填汇率，去【月度汇率】补上就自动算了",IF(ISNUMBER(SEARCH("【待补】",$R856&amp;"")),"△源数据不全（源表缺摘要或用途），请补充",IF(AND($F856="内部转账",$Q856=""),"△内部转账建议在「往来单位」写上对方账户",IF($N856&lt;0,"△这一笔之后该账户余额成负数了，核一下",""))))))))))))</f>
        <v>△内部转账建议在「往来单位」写上对方账户</v>
      </c>
    </row>
    <row r="857" ht="16.5" spans="1:19">
      <c r="A857" s="114">
        <v>46009</v>
      </c>
      <c r="B857" s="115" t="s">
        <v>20</v>
      </c>
      <c r="C857" s="116" t="str">
        <f>IF($B857="","",IFERROR(INDEX(账户银行,MATCH($B857,账户名,0)),""))</f>
        <v>现金</v>
      </c>
      <c r="D857" s="116" t="str">
        <f>IF($B857="","",IFERROR(INDEX(账户币种,MATCH($B857,账户名,0)),""))</f>
        <v>CNY</v>
      </c>
      <c r="E857" s="117" t="s">
        <v>95</v>
      </c>
      <c r="F857" s="116" t="str">
        <f>IF($E857="","",IFERROR(INDEX(类别属性,MATCH($E857,类别表,0)),""))</f>
        <v>支出</v>
      </c>
      <c r="G857" s="118" t="s">
        <v>824</v>
      </c>
      <c r="H857" s="119"/>
      <c r="I857" s="119">
        <v>23451</v>
      </c>
      <c r="J857" s="120"/>
      <c r="K857" s="121">
        <f>IF(OR($A857="",$B857=""),"",IF($J857&lt;&gt;"",$J857,IF($D857=本位币,1,IFERROR(LOOKUP(2,1/((汇率月份&lt;=$A857)*(INDEX(记账汇率区,0,MATCH($D857,汇率币种头,0))&lt;&gt;"")),INDEX(记账汇率区,0,MATCH($D857,汇率币种头,0))),""))))</f>
        <v>1707.86</v>
      </c>
      <c r="L857" s="122">
        <f t="shared" si="26"/>
        <v>-23451</v>
      </c>
      <c r="M857" s="123">
        <f t="shared" si="27"/>
        <v>-40051024.86</v>
      </c>
      <c r="N857" s="122">
        <f>IF($B857="","",ROUND(SUMIF(账户名,$B857,账户期初)+SUMIFS($L$6:L857,$B$6:B857,$B857),2))</f>
        <v>4963453</v>
      </c>
      <c r="O857" s="123">
        <f>IF($B857="","",IFERROR(ROUND(INDEX(账户期初本位,MATCH($B857,账户名,0))+SUMIFS($M$6:M857,$B$6:B857,$B857),2),""))</f>
        <v>8418645860.74</v>
      </c>
      <c r="P857" s="117" t="s">
        <v>97</v>
      </c>
      <c r="Q857" s="115"/>
      <c r="R857" s="115"/>
      <c r="S857" s="124" t="str">
        <f>IF($B857="","",IF(ISNA(MATCH($B857,账户名,0)),"※这个账户不在【参数设置】的账户档案里",IF($A857="","※没填日期，这一笔不会进任何月份的报表",IF(OR($A857&lt;起始月份,$A857&gt;EOMONTH(起始月份,15)),"△不在本账期（"&amp;TEXT(起始月份,"yyyy-mm")&amp;" ~ "&amp;TEXT(EOMONTH(起始月份,15),"yyyy-mm")&amp;"）内，报表里看不到",IF(AND($H857&lt;&gt;"",$I857&lt;&gt;""),"※收入和支出不能同时填",IF(AND(N($H857)=0,N($I857)=0),IF(ISNUMBER(SEARCH("【待补】",$R857&amp;"")),"△源数据不全（源表缺金额），请补充","※收入和支出都没填"),IF($E857="","※没填收支类别，分类报表会漏掉这一笔",IF(ISNA(MATCH($E857,类别表,0)),"※收支类别不在【参数设置】的清单里",IF($K857="","△"&amp;$D857&amp;" 还没填汇率，去【月度汇率】补上就自动算了",IF(ISNUMBER(SEARCH("【待补】",$R857&amp;"")),"△源数据不全（源表缺摘要或用途），请补充",IF(AND($F857="内部转账",$Q857=""),"△内部转账建议在「往来单位」写上对方账户",IF($N857&lt;0,"△这一笔之后该账户余额成负数了，核一下",""))))))))))))</f>
        <v/>
      </c>
    </row>
    <row r="858" ht="33" spans="1:19">
      <c r="A858" s="114">
        <v>46009</v>
      </c>
      <c r="B858" s="115" t="s">
        <v>20</v>
      </c>
      <c r="C858" s="116" t="str">
        <f>IF($B858="","",IFERROR(INDEX(账户银行,MATCH($B858,账户名,0)),""))</f>
        <v>现金</v>
      </c>
      <c r="D858" s="116" t="str">
        <f>IF($B858="","",IFERROR(INDEX(账户币种,MATCH($B858,账户名,0)),""))</f>
        <v>CNY</v>
      </c>
      <c r="E858" s="117" t="s">
        <v>95</v>
      </c>
      <c r="F858" s="116" t="str">
        <f>IF($E858="","",IFERROR(INDEX(类别属性,MATCH($E858,类别表,0)),""))</f>
        <v>支出</v>
      </c>
      <c r="G858" s="118" t="s">
        <v>825</v>
      </c>
      <c r="H858" s="119"/>
      <c r="I858" s="119">
        <v>58083</v>
      </c>
      <c r="J858" s="120"/>
      <c r="K858" s="121">
        <f>IF(OR($A858="",$B858=""),"",IF($J858&lt;&gt;"",$J858,IF($D858=本位币,1,IFERROR(LOOKUP(2,1/((汇率月份&lt;=$A858)*(INDEX(记账汇率区,0,MATCH($D858,汇率币种头,0))&lt;&gt;"")),INDEX(记账汇率区,0,MATCH($D858,汇率币种头,0))),""))))</f>
        <v>1707.86</v>
      </c>
      <c r="L858" s="122">
        <f t="shared" si="26"/>
        <v>-58083</v>
      </c>
      <c r="M858" s="123">
        <f t="shared" si="27"/>
        <v>-99197632.38</v>
      </c>
      <c r="N858" s="122">
        <f>IF($B858="","",ROUND(SUMIF(账户名,$B858,账户期初)+SUMIFS($L$6:L858,$B$6:B858,$B858),2))</f>
        <v>4905370</v>
      </c>
      <c r="O858" s="123">
        <f>IF($B858="","",IFERROR(ROUND(INDEX(账户期初本位,MATCH($B858,账户名,0))+SUMIFS($M$6:M858,$B$6:B858,$B858),2),""))</f>
        <v>8319448228.36</v>
      </c>
      <c r="P858" s="117" t="s">
        <v>97</v>
      </c>
      <c r="Q858" s="115"/>
      <c r="R858" s="115"/>
      <c r="S858" s="124" t="str">
        <f>IF($B858="","",IF(ISNA(MATCH($B858,账户名,0)),"※这个账户不在【参数设置】的账户档案里",IF($A858="","※没填日期，这一笔不会进任何月份的报表",IF(OR($A858&lt;起始月份,$A858&gt;EOMONTH(起始月份,15)),"△不在本账期（"&amp;TEXT(起始月份,"yyyy-mm")&amp;" ~ "&amp;TEXT(EOMONTH(起始月份,15),"yyyy-mm")&amp;"）内，报表里看不到",IF(AND($H858&lt;&gt;"",$I858&lt;&gt;""),"※收入和支出不能同时填",IF(AND(N($H858)=0,N($I858)=0),IF(ISNUMBER(SEARCH("【待补】",$R858&amp;"")),"△源数据不全（源表缺金额），请补充","※收入和支出都没填"),IF($E858="","※没填收支类别，分类报表会漏掉这一笔",IF(ISNA(MATCH($E858,类别表,0)),"※收支类别不在【参数设置】的清单里",IF($K858="","△"&amp;$D858&amp;" 还没填汇率，去【月度汇率】补上就自动算了",IF(ISNUMBER(SEARCH("【待补】",$R858&amp;"")),"△源数据不全（源表缺摘要或用途），请补充",IF(AND($F858="内部转账",$Q858=""),"△内部转账建议在「往来单位」写上对方账户",IF($N858&lt;0,"△这一笔之后该账户余额成负数了，核一下",""))))))))))))</f>
        <v/>
      </c>
    </row>
    <row r="859" ht="33" spans="1:19">
      <c r="A859" s="114">
        <v>46009</v>
      </c>
      <c r="B859" s="115" t="s">
        <v>20</v>
      </c>
      <c r="C859" s="116" t="str">
        <f>IF($B859="","",IFERROR(INDEX(账户银行,MATCH($B859,账户名,0)),""))</f>
        <v>现金</v>
      </c>
      <c r="D859" s="116" t="str">
        <f>IF($B859="","",IFERROR(INDEX(账户币种,MATCH($B859,账户名,0)),""))</f>
        <v>CNY</v>
      </c>
      <c r="E859" s="117" t="s">
        <v>95</v>
      </c>
      <c r="F859" s="116" t="str">
        <f>IF($E859="","",IFERROR(INDEX(类别属性,MATCH($E859,类别表,0)),""))</f>
        <v>支出</v>
      </c>
      <c r="G859" s="118" t="s">
        <v>826</v>
      </c>
      <c r="H859" s="119"/>
      <c r="I859" s="119">
        <v>56573</v>
      </c>
      <c r="J859" s="120"/>
      <c r="K859" s="121">
        <f>IF(OR($A859="",$B859=""),"",IF($J859&lt;&gt;"",$J859,IF($D859=本位币,1,IFERROR(LOOKUP(2,1/((汇率月份&lt;=$A859)*(INDEX(记账汇率区,0,MATCH($D859,汇率币种头,0))&lt;&gt;"")),INDEX(记账汇率区,0,MATCH($D859,汇率币种头,0))),""))))</f>
        <v>1707.86</v>
      </c>
      <c r="L859" s="122">
        <f t="shared" si="26"/>
        <v>-56573</v>
      </c>
      <c r="M859" s="123">
        <f t="shared" si="27"/>
        <v>-96618763.78</v>
      </c>
      <c r="N859" s="122">
        <f>IF($B859="","",ROUND(SUMIF(账户名,$B859,账户期初)+SUMIFS($L$6:L859,$B$6:B859,$B859),2))</f>
        <v>4848797</v>
      </c>
      <c r="O859" s="123">
        <f>IF($B859="","",IFERROR(ROUND(INDEX(账户期初本位,MATCH($B859,账户名,0))+SUMIFS($M$6:M859,$B$6:B859,$B859),2),""))</f>
        <v>8222829464.58</v>
      </c>
      <c r="P859" s="117" t="s">
        <v>97</v>
      </c>
      <c r="Q859" s="115" t="s">
        <v>827</v>
      </c>
      <c r="R859" s="115"/>
      <c r="S859" s="124" t="str">
        <f>IF($B859="","",IF(ISNA(MATCH($B859,账户名,0)),"※这个账户不在【参数设置】的账户档案里",IF($A859="","※没填日期，这一笔不会进任何月份的报表",IF(OR($A859&lt;起始月份,$A859&gt;EOMONTH(起始月份,15)),"△不在本账期（"&amp;TEXT(起始月份,"yyyy-mm")&amp;" ~ "&amp;TEXT(EOMONTH(起始月份,15),"yyyy-mm")&amp;"）内，报表里看不到",IF(AND($H859&lt;&gt;"",$I859&lt;&gt;""),"※收入和支出不能同时填",IF(AND(N($H859)=0,N($I859)=0),IF(ISNUMBER(SEARCH("【待补】",$R859&amp;"")),"△源数据不全（源表缺金额），请补充","※收入和支出都没填"),IF($E859="","※没填收支类别，分类报表会漏掉这一笔",IF(ISNA(MATCH($E859,类别表,0)),"※收支类别不在【参数设置】的清单里",IF($K859="","△"&amp;$D859&amp;" 还没填汇率，去【月度汇率】补上就自动算了",IF(ISNUMBER(SEARCH("【待补】",$R859&amp;"")),"△源数据不全（源表缺摘要或用途），请补充",IF(AND($F859="内部转账",$Q859=""),"△内部转账建议在「往来单位」写上对方账户",IF($N859&lt;0,"△这一笔之后该账户余额成负数了，核一下",""))))))))))))</f>
        <v/>
      </c>
    </row>
    <row r="860" ht="33" spans="1:19">
      <c r="A860" s="114">
        <v>46009</v>
      </c>
      <c r="B860" s="115" t="s">
        <v>20</v>
      </c>
      <c r="C860" s="116" t="str">
        <f>IF($B860="","",IFERROR(INDEX(账户银行,MATCH($B860,账户名,0)),""))</f>
        <v>现金</v>
      </c>
      <c r="D860" s="116" t="str">
        <f>IF($B860="","",IFERROR(INDEX(账户币种,MATCH($B860,账户名,0)),""))</f>
        <v>CNY</v>
      </c>
      <c r="E860" s="117" t="s">
        <v>95</v>
      </c>
      <c r="F860" s="116" t="str">
        <f>IF($E860="","",IFERROR(INDEX(类别属性,MATCH($E860,类别表,0)),""))</f>
        <v>支出</v>
      </c>
      <c r="G860" s="118" t="s">
        <v>828</v>
      </c>
      <c r="H860" s="119"/>
      <c r="I860" s="119">
        <v>54595</v>
      </c>
      <c r="J860" s="120"/>
      <c r="K860" s="121">
        <f>IF(OR($A860="",$B860=""),"",IF($J860&lt;&gt;"",$J860,IF($D860=本位币,1,IFERROR(LOOKUP(2,1/((汇率月份&lt;=$A860)*(INDEX(记账汇率区,0,MATCH($D860,汇率币种头,0))&lt;&gt;"")),INDEX(记账汇率区,0,MATCH($D860,汇率币种头,0))),""))))</f>
        <v>1707.86</v>
      </c>
      <c r="L860" s="122">
        <f t="shared" si="26"/>
        <v>-54595</v>
      </c>
      <c r="M860" s="123">
        <f t="shared" si="27"/>
        <v>-93240616.7</v>
      </c>
      <c r="N860" s="122">
        <f>IF($B860="","",ROUND(SUMIF(账户名,$B860,账户期初)+SUMIFS($L$6:L860,$B$6:B860,$B860),2))</f>
        <v>4794202</v>
      </c>
      <c r="O860" s="123">
        <f>IF($B860="","",IFERROR(ROUND(INDEX(账户期初本位,MATCH($B860,账户名,0))+SUMIFS($M$6:M860,$B$6:B860,$B860),2),""))</f>
        <v>8129588847.88</v>
      </c>
      <c r="P860" s="117" t="s">
        <v>97</v>
      </c>
      <c r="Q860" s="115"/>
      <c r="R860" s="115"/>
      <c r="S860" s="124" t="str">
        <f>IF($B860="","",IF(ISNA(MATCH($B860,账户名,0)),"※这个账户不在【参数设置】的账户档案里",IF($A860="","※没填日期，这一笔不会进任何月份的报表",IF(OR($A860&lt;起始月份,$A860&gt;EOMONTH(起始月份,15)),"△不在本账期（"&amp;TEXT(起始月份,"yyyy-mm")&amp;" ~ "&amp;TEXT(EOMONTH(起始月份,15),"yyyy-mm")&amp;"）内，报表里看不到",IF(AND($H860&lt;&gt;"",$I860&lt;&gt;""),"※收入和支出不能同时填",IF(AND(N($H860)=0,N($I860)=0),IF(ISNUMBER(SEARCH("【待补】",$R860&amp;"")),"△源数据不全（源表缺金额），请补充","※收入和支出都没填"),IF($E860="","※没填收支类别，分类报表会漏掉这一笔",IF(ISNA(MATCH($E860,类别表,0)),"※收支类别不在【参数设置】的清单里",IF($K860="","△"&amp;$D860&amp;" 还没填汇率，去【月度汇率】补上就自动算了",IF(ISNUMBER(SEARCH("【待补】",$R860&amp;"")),"△源数据不全（源表缺摘要或用途），请补充",IF(AND($F860="内部转账",$Q860=""),"△内部转账建议在「往来单位」写上对方账户",IF($N860&lt;0,"△这一笔之后该账户余额成负数了，核一下",""))))))))))))</f>
        <v/>
      </c>
    </row>
    <row r="861" ht="33" spans="1:19">
      <c r="A861" s="114">
        <v>46009</v>
      </c>
      <c r="B861" s="115" t="s">
        <v>20</v>
      </c>
      <c r="C861" s="116" t="str">
        <f>IF($B861="","",IFERROR(INDEX(账户银行,MATCH($B861,账户名,0)),""))</f>
        <v>现金</v>
      </c>
      <c r="D861" s="116" t="str">
        <f>IF($B861="","",IFERROR(INDEX(账户币种,MATCH($B861,账户名,0)),""))</f>
        <v>CNY</v>
      </c>
      <c r="E861" s="117" t="s">
        <v>95</v>
      </c>
      <c r="F861" s="116" t="str">
        <f>IF($E861="","",IFERROR(INDEX(类别属性,MATCH($E861,类别表,0)),""))</f>
        <v>支出</v>
      </c>
      <c r="G861" s="118" t="s">
        <v>829</v>
      </c>
      <c r="H861" s="119"/>
      <c r="I861" s="119">
        <v>22980</v>
      </c>
      <c r="J861" s="120"/>
      <c r="K861" s="121">
        <f>IF(OR($A861="",$B861=""),"",IF($J861&lt;&gt;"",$J861,IF($D861=本位币,1,IFERROR(LOOKUP(2,1/((汇率月份&lt;=$A861)*(INDEX(记账汇率区,0,MATCH($D861,汇率币种头,0))&lt;&gt;"")),INDEX(记账汇率区,0,MATCH($D861,汇率币种头,0))),""))))</f>
        <v>1707.86</v>
      </c>
      <c r="L861" s="122">
        <f t="shared" si="26"/>
        <v>-22980</v>
      </c>
      <c r="M861" s="123">
        <f t="shared" si="27"/>
        <v>-39246622.8</v>
      </c>
      <c r="N861" s="122">
        <f>IF($B861="","",ROUND(SUMIF(账户名,$B861,账户期初)+SUMIFS($L$6:L861,$B$6:B861,$B861),2))</f>
        <v>4771222</v>
      </c>
      <c r="O861" s="123">
        <f>IF($B861="","",IFERROR(ROUND(INDEX(账户期初本位,MATCH($B861,账户名,0))+SUMIFS($M$6:M861,$B$6:B861,$B861),2),""))</f>
        <v>8090342225.08</v>
      </c>
      <c r="P861" s="117" t="s">
        <v>97</v>
      </c>
      <c r="Q861" s="115"/>
      <c r="R861" s="115"/>
      <c r="S861" s="124" t="str">
        <f>IF($B861="","",IF(ISNA(MATCH($B861,账户名,0)),"※这个账户不在【参数设置】的账户档案里",IF($A861="","※没填日期，这一笔不会进任何月份的报表",IF(OR($A861&lt;起始月份,$A861&gt;EOMONTH(起始月份,15)),"△不在本账期（"&amp;TEXT(起始月份,"yyyy-mm")&amp;" ~ "&amp;TEXT(EOMONTH(起始月份,15),"yyyy-mm")&amp;"）内，报表里看不到",IF(AND($H861&lt;&gt;"",$I861&lt;&gt;""),"※收入和支出不能同时填",IF(AND(N($H861)=0,N($I861)=0),IF(ISNUMBER(SEARCH("【待补】",$R861&amp;"")),"△源数据不全（源表缺金额），请补充","※收入和支出都没填"),IF($E861="","※没填收支类别，分类报表会漏掉这一笔",IF(ISNA(MATCH($E861,类别表,0)),"※收支类别不在【参数设置】的清单里",IF($K861="","△"&amp;$D861&amp;" 还没填汇率，去【月度汇率】补上就自动算了",IF(ISNUMBER(SEARCH("【待补】",$R861&amp;"")),"△源数据不全（源表缺摘要或用途），请补充",IF(AND($F861="内部转账",$Q861=""),"△内部转账建议在「往来单位」写上对方账户",IF($N861&lt;0,"△这一笔之后该账户余额成负数了，核一下",""))))))))))))</f>
        <v/>
      </c>
    </row>
    <row r="862" ht="33" spans="1:19">
      <c r="A862" s="114">
        <v>46009</v>
      </c>
      <c r="B862" s="115" t="s">
        <v>20</v>
      </c>
      <c r="C862" s="116" t="str">
        <f>IF($B862="","",IFERROR(INDEX(账户银行,MATCH($B862,账户名,0)),""))</f>
        <v>现金</v>
      </c>
      <c r="D862" s="116" t="str">
        <f>IF($B862="","",IFERROR(INDEX(账户币种,MATCH($B862,账户名,0)),""))</f>
        <v>CNY</v>
      </c>
      <c r="E862" s="117" t="s">
        <v>95</v>
      </c>
      <c r="F862" s="116" t="str">
        <f>IF($E862="","",IFERROR(INDEX(类别属性,MATCH($E862,类别表,0)),""))</f>
        <v>支出</v>
      </c>
      <c r="G862" s="118" t="s">
        <v>830</v>
      </c>
      <c r="H862" s="119"/>
      <c r="I862" s="119">
        <v>58646</v>
      </c>
      <c r="J862" s="120"/>
      <c r="K862" s="121">
        <f>IF(OR($A862="",$B862=""),"",IF($J862&lt;&gt;"",$J862,IF($D862=本位币,1,IFERROR(LOOKUP(2,1/((汇率月份&lt;=$A862)*(INDEX(记账汇率区,0,MATCH($D862,汇率币种头,0))&lt;&gt;"")),INDEX(记账汇率区,0,MATCH($D862,汇率币种头,0))),""))))</f>
        <v>1707.86</v>
      </c>
      <c r="L862" s="122">
        <f t="shared" si="26"/>
        <v>-58646</v>
      </c>
      <c r="M862" s="123">
        <f t="shared" si="27"/>
        <v>-100159157.56</v>
      </c>
      <c r="N862" s="122">
        <f>IF($B862="","",ROUND(SUMIF(账户名,$B862,账户期初)+SUMIFS($L$6:L862,$B$6:B862,$B862),2))</f>
        <v>4712576</v>
      </c>
      <c r="O862" s="123">
        <f>IF($B862="","",IFERROR(ROUND(INDEX(账户期初本位,MATCH($B862,账户名,0))+SUMIFS($M$6:M862,$B$6:B862,$B862),2),""))</f>
        <v>7990183067.52</v>
      </c>
      <c r="P862" s="117" t="s">
        <v>97</v>
      </c>
      <c r="Q862" s="115"/>
      <c r="R862" s="115"/>
      <c r="S862" s="124" t="str">
        <f>IF($B862="","",IF(ISNA(MATCH($B862,账户名,0)),"※这个账户不在【参数设置】的账户档案里",IF($A862="","※没填日期，这一笔不会进任何月份的报表",IF(OR($A862&lt;起始月份,$A862&gt;EOMONTH(起始月份,15)),"△不在本账期（"&amp;TEXT(起始月份,"yyyy-mm")&amp;" ~ "&amp;TEXT(EOMONTH(起始月份,15),"yyyy-mm")&amp;"）内，报表里看不到",IF(AND($H862&lt;&gt;"",$I862&lt;&gt;""),"※收入和支出不能同时填",IF(AND(N($H862)=0,N($I862)=0),IF(ISNUMBER(SEARCH("【待补】",$R862&amp;"")),"△源数据不全（源表缺金额），请补充","※收入和支出都没填"),IF($E862="","※没填收支类别，分类报表会漏掉这一笔",IF(ISNA(MATCH($E862,类别表,0)),"※收支类别不在【参数设置】的清单里",IF($K862="","△"&amp;$D862&amp;" 还没填汇率，去【月度汇率】补上就自动算了",IF(ISNUMBER(SEARCH("【待补】",$R862&amp;"")),"△源数据不全（源表缺摘要或用途），请补充",IF(AND($F862="内部转账",$Q862=""),"△内部转账建议在「往来单位」写上对方账户",IF($N862&lt;0,"△这一笔之后该账户余额成负数了，核一下",""))))))))))))</f>
        <v/>
      </c>
    </row>
    <row r="863" ht="33" spans="1:19">
      <c r="A863" s="114">
        <v>46009</v>
      </c>
      <c r="B863" s="115" t="s">
        <v>20</v>
      </c>
      <c r="C863" s="116" t="str">
        <f>IF($B863="","",IFERROR(INDEX(账户银行,MATCH($B863,账户名,0)),""))</f>
        <v>现金</v>
      </c>
      <c r="D863" s="116" t="str">
        <f>IF($B863="","",IFERROR(INDEX(账户币种,MATCH($B863,账户名,0)),""))</f>
        <v>CNY</v>
      </c>
      <c r="E863" s="117" t="s">
        <v>95</v>
      </c>
      <c r="F863" s="116" t="str">
        <f>IF($E863="","",IFERROR(INDEX(类别属性,MATCH($E863,类别表,0)),""))</f>
        <v>支出</v>
      </c>
      <c r="G863" s="118" t="s">
        <v>831</v>
      </c>
      <c r="H863" s="119"/>
      <c r="I863" s="119">
        <v>55955</v>
      </c>
      <c r="J863" s="120"/>
      <c r="K863" s="121">
        <f>IF(OR($A863="",$B863=""),"",IF($J863&lt;&gt;"",$J863,IF($D863=本位币,1,IFERROR(LOOKUP(2,1/((汇率月份&lt;=$A863)*(INDEX(记账汇率区,0,MATCH($D863,汇率币种头,0))&lt;&gt;"")),INDEX(记账汇率区,0,MATCH($D863,汇率币种头,0))),""))))</f>
        <v>1707.86</v>
      </c>
      <c r="L863" s="122">
        <f t="shared" si="26"/>
        <v>-55955</v>
      </c>
      <c r="M863" s="123">
        <f t="shared" si="27"/>
        <v>-95563306.3</v>
      </c>
      <c r="N863" s="122">
        <f>IF($B863="","",ROUND(SUMIF(账户名,$B863,账户期初)+SUMIFS($L$6:L863,$B$6:B863,$B863),2))</f>
        <v>4656621</v>
      </c>
      <c r="O863" s="123">
        <f>IF($B863="","",IFERROR(ROUND(INDEX(账户期初本位,MATCH($B863,账户名,0))+SUMIFS($M$6:M863,$B$6:B863,$B863),2),""))</f>
        <v>7894619761.22</v>
      </c>
      <c r="P863" s="117" t="s">
        <v>97</v>
      </c>
      <c r="Q863" s="115" t="s">
        <v>832</v>
      </c>
      <c r="R863" s="115"/>
      <c r="S863" s="124" t="str">
        <f>IF($B863="","",IF(ISNA(MATCH($B863,账户名,0)),"※这个账户不在【参数设置】的账户档案里",IF($A863="","※没填日期，这一笔不会进任何月份的报表",IF(OR($A863&lt;起始月份,$A863&gt;EOMONTH(起始月份,15)),"△不在本账期（"&amp;TEXT(起始月份,"yyyy-mm")&amp;" ~ "&amp;TEXT(EOMONTH(起始月份,15),"yyyy-mm")&amp;"）内，报表里看不到",IF(AND($H863&lt;&gt;"",$I863&lt;&gt;""),"※收入和支出不能同时填",IF(AND(N($H863)=0,N($I863)=0),IF(ISNUMBER(SEARCH("【待补】",$R863&amp;"")),"△源数据不全（源表缺金额），请补充","※收入和支出都没填"),IF($E863="","※没填收支类别，分类报表会漏掉这一笔",IF(ISNA(MATCH($E863,类别表,0)),"※收支类别不在【参数设置】的清单里",IF($K863="","△"&amp;$D863&amp;" 还没填汇率，去【月度汇率】补上就自动算了",IF(ISNUMBER(SEARCH("【待补】",$R863&amp;"")),"△源数据不全（源表缺摘要或用途），请补充",IF(AND($F863="内部转账",$Q863=""),"△内部转账建议在「往来单位」写上对方账户",IF($N863&lt;0,"△这一笔之后该账户余额成负数了，核一下",""))))))))))))</f>
        <v/>
      </c>
    </row>
    <row r="864" ht="33" spans="1:19">
      <c r="A864" s="114">
        <v>46009</v>
      </c>
      <c r="B864" s="115" t="s">
        <v>34</v>
      </c>
      <c r="C864" s="116" t="str">
        <f>IF($B864="","",IFERROR(INDEX(账户银行,MATCH($B864,账户名,0)),""))</f>
        <v>现金</v>
      </c>
      <c r="D864" s="116" t="str">
        <f>IF($B864="","",IFERROR(INDEX(账户币种,MATCH($B864,账户名,0)),""))</f>
        <v>UZS</v>
      </c>
      <c r="E864" s="117" t="s">
        <v>27</v>
      </c>
      <c r="F864" s="116" t="str">
        <f>IF($E864="","",IFERROR(INDEX(类别属性,MATCH($E864,类别表,0)),""))</f>
        <v>支出</v>
      </c>
      <c r="G864" s="118" t="s">
        <v>833</v>
      </c>
      <c r="H864" s="119"/>
      <c r="I864" s="119">
        <v>176000</v>
      </c>
      <c r="J864" s="120"/>
      <c r="K864" s="125">
        <f>IF(OR($A864="",$B864=""),"",IF($J864&lt;&gt;"",$J864,IF($D864=本位币,1,IFERROR(LOOKUP(2,1/((汇率月份&lt;=$A864)*(INDEX(记账汇率区,0,MATCH($D864,汇率币种头,0))&lt;&gt;"")),INDEX(记账汇率区,0,MATCH($D864,汇率币种头,0))),""))))</f>
        <v>1</v>
      </c>
      <c r="L864" s="123">
        <f t="shared" si="26"/>
        <v>-176000</v>
      </c>
      <c r="M864" s="123">
        <f t="shared" si="27"/>
        <v>-176000</v>
      </c>
      <c r="N864" s="123">
        <f>IF($B864="","",ROUND(SUMIF(账户名,$B864,账户期初)+SUMIFS($L$6:L864,$B$6:B864,$B864),2))</f>
        <v>-814666179.33</v>
      </c>
      <c r="O864" s="123">
        <f>IF($B864="","",IFERROR(ROUND(INDEX(账户期初本位,MATCH($B864,账户名,0))+SUMIFS($M$6:M864,$B$6:B864,$B864),2),""))</f>
        <v>-814666179.33</v>
      </c>
      <c r="P864" s="117" t="s">
        <v>26</v>
      </c>
      <c r="Q864" s="115"/>
      <c r="R864" s="115"/>
      <c r="S864" s="124" t="str">
        <f>IF($B864="","",IF(ISNA(MATCH($B864,账户名,0)),"※这个账户不在【参数设置】的账户档案里",IF($A864="","※没填日期，这一笔不会进任何月份的报表",IF(OR($A864&lt;起始月份,$A864&gt;EOMONTH(起始月份,15)),"△不在本账期（"&amp;TEXT(起始月份,"yyyy-mm")&amp;" ~ "&amp;TEXT(EOMONTH(起始月份,15),"yyyy-mm")&amp;"）内，报表里看不到",IF(AND($H864&lt;&gt;"",$I864&lt;&gt;""),"※收入和支出不能同时填",IF(AND(N($H864)=0,N($I864)=0),IF(ISNUMBER(SEARCH("【待补】",$R864&amp;"")),"△源数据不全（源表缺金额），请补充","※收入和支出都没填"),IF($E864="","※没填收支类别，分类报表会漏掉这一笔",IF(ISNA(MATCH($E864,类别表,0)),"※收支类别不在【参数设置】的清单里",IF($K864="","△"&amp;$D864&amp;" 还没填汇率，去【月度汇率】补上就自动算了",IF(ISNUMBER(SEARCH("【待补】",$R864&amp;"")),"△源数据不全（源表缺摘要或用途），请补充",IF(AND($F864="内部转账",$Q864=""),"△内部转账建议在「往来单位」写上对方账户",IF($N864&lt;0,"△这一笔之后该账户余额成负数了，核一下",""))))))))))))</f>
        <v>△这一笔之后该账户余额成负数了，核一下</v>
      </c>
    </row>
    <row r="865" ht="16.5" spans="1:19">
      <c r="A865" s="114">
        <v>46010</v>
      </c>
      <c r="B865" s="115" t="s">
        <v>20</v>
      </c>
      <c r="C865" s="116" t="str">
        <f>IF($B865="","",IFERROR(INDEX(账户银行,MATCH($B865,账户名,0)),""))</f>
        <v>现金</v>
      </c>
      <c r="D865" s="116" t="str">
        <f>IF($B865="","",IFERROR(INDEX(账户币种,MATCH($B865,账户名,0)),""))</f>
        <v>CNY</v>
      </c>
      <c r="E865" s="117" t="s">
        <v>84</v>
      </c>
      <c r="F865" s="116" t="str">
        <f>IF($E865="","",IFERROR(INDEX(类别属性,MATCH($E865,类别表,0)),""))</f>
        <v>支出</v>
      </c>
      <c r="G865" s="118" t="s">
        <v>834</v>
      </c>
      <c r="H865" s="119"/>
      <c r="I865" s="119">
        <v>300843</v>
      </c>
      <c r="J865" s="120"/>
      <c r="K865" s="121">
        <f>IF(OR($A865="",$B865=""),"",IF($J865&lt;&gt;"",$J865,IF($D865=本位币,1,IFERROR(LOOKUP(2,1/((汇率月份&lt;=$A865)*(INDEX(记账汇率区,0,MATCH($D865,汇率币种头,0))&lt;&gt;"")),INDEX(记账汇率区,0,MATCH($D865,汇率币种头,0))),""))))</f>
        <v>1707.86</v>
      </c>
      <c r="L865" s="122">
        <f t="shared" si="26"/>
        <v>-300843</v>
      </c>
      <c r="M865" s="123">
        <f t="shared" si="27"/>
        <v>-513797725.98</v>
      </c>
      <c r="N865" s="122">
        <f>IF($B865="","",ROUND(SUMIF(账户名,$B865,账户期初)+SUMIFS($L$6:L865,$B$6:B865,$B865),2))</f>
        <v>4355778</v>
      </c>
      <c r="O865" s="123">
        <f>IF($B865="","",IFERROR(ROUND(INDEX(账户期初本位,MATCH($B865,账户名,0))+SUMIFS($M$6:M865,$B$6:B865,$B865),2),""))</f>
        <v>7380822035.24</v>
      </c>
      <c r="P865" s="117" t="s">
        <v>48</v>
      </c>
      <c r="Q865" s="115" t="s">
        <v>835</v>
      </c>
      <c r="R865" s="115"/>
      <c r="S865" s="124" t="str">
        <f>IF($B865="","",IF(ISNA(MATCH($B865,账户名,0)),"※这个账户不在【参数设置】的账户档案里",IF($A865="","※没填日期，这一笔不会进任何月份的报表",IF(OR($A865&lt;起始月份,$A865&gt;EOMONTH(起始月份,15)),"△不在本账期（"&amp;TEXT(起始月份,"yyyy-mm")&amp;" ~ "&amp;TEXT(EOMONTH(起始月份,15),"yyyy-mm")&amp;"）内，报表里看不到",IF(AND($H865&lt;&gt;"",$I865&lt;&gt;""),"※收入和支出不能同时填",IF(AND(N($H865)=0,N($I865)=0),IF(ISNUMBER(SEARCH("【待补】",$R865&amp;"")),"△源数据不全（源表缺金额），请补充","※收入和支出都没填"),IF($E865="","※没填收支类别，分类报表会漏掉这一笔",IF(ISNA(MATCH($E865,类别表,0)),"※收支类别不在【参数设置】的清单里",IF($K865="","△"&amp;$D865&amp;" 还没填汇率，去【月度汇率】补上就自动算了",IF(ISNUMBER(SEARCH("【待补】",$R865&amp;"")),"△源数据不全（源表缺摘要或用途），请补充",IF(AND($F865="内部转账",$Q865=""),"△内部转账建议在「往来单位」写上对方账户",IF($N865&lt;0,"△这一笔之后该账户余额成负数了，核一下",""))))))))))))</f>
        <v/>
      </c>
    </row>
    <row r="866" ht="33" spans="1:19">
      <c r="A866" s="114">
        <v>46010</v>
      </c>
      <c r="B866" s="115" t="s">
        <v>34</v>
      </c>
      <c r="C866" s="116" t="str">
        <f>IF($B866="","",IFERROR(INDEX(账户银行,MATCH($B866,账户名,0)),""))</f>
        <v>现金</v>
      </c>
      <c r="D866" s="116" t="str">
        <f>IF($B866="","",IFERROR(INDEX(账户币种,MATCH($B866,账户名,0)),""))</f>
        <v>UZS</v>
      </c>
      <c r="E866" s="117" t="s">
        <v>44</v>
      </c>
      <c r="F866" s="116" t="str">
        <f>IF($E866="","",IFERROR(INDEX(类别属性,MATCH($E866,类别表,0)),""))</f>
        <v>支出</v>
      </c>
      <c r="G866" s="118" t="s">
        <v>836</v>
      </c>
      <c r="H866" s="119"/>
      <c r="I866" s="119">
        <v>200000</v>
      </c>
      <c r="J866" s="120"/>
      <c r="K866" s="125">
        <f>IF(OR($A866="",$B866=""),"",IF($J866&lt;&gt;"",$J866,IF($D866=本位币,1,IFERROR(LOOKUP(2,1/((汇率月份&lt;=$A866)*(INDEX(记账汇率区,0,MATCH($D866,汇率币种头,0))&lt;&gt;"")),INDEX(记账汇率区,0,MATCH($D866,汇率币种头,0))),""))))</f>
        <v>1</v>
      </c>
      <c r="L866" s="123">
        <f t="shared" si="26"/>
        <v>-200000</v>
      </c>
      <c r="M866" s="123">
        <f t="shared" si="27"/>
        <v>-200000</v>
      </c>
      <c r="N866" s="123">
        <f>IF($B866="","",ROUND(SUMIF(账户名,$B866,账户期初)+SUMIFS($L$6:L866,$B$6:B866,$B866),2))</f>
        <v>-814866179.33</v>
      </c>
      <c r="O866" s="123">
        <f>IF($B866="","",IFERROR(ROUND(INDEX(账户期初本位,MATCH($B866,账户名,0))+SUMIFS($M$6:M866,$B$6:B866,$B866),2),""))</f>
        <v>-814866179.33</v>
      </c>
      <c r="P866" s="117" t="s">
        <v>26</v>
      </c>
      <c r="Q866" s="115"/>
      <c r="R866" s="115"/>
      <c r="S866" s="124" t="str">
        <f>IF($B866="","",IF(ISNA(MATCH($B866,账户名,0)),"※这个账户不在【参数设置】的账户档案里",IF($A866="","※没填日期，这一笔不会进任何月份的报表",IF(OR($A866&lt;起始月份,$A866&gt;EOMONTH(起始月份,15)),"△不在本账期（"&amp;TEXT(起始月份,"yyyy-mm")&amp;" ~ "&amp;TEXT(EOMONTH(起始月份,15),"yyyy-mm")&amp;"）内，报表里看不到",IF(AND($H866&lt;&gt;"",$I866&lt;&gt;""),"※收入和支出不能同时填",IF(AND(N($H866)=0,N($I866)=0),IF(ISNUMBER(SEARCH("【待补】",$R866&amp;"")),"△源数据不全（源表缺金额），请补充","※收入和支出都没填"),IF($E866="","※没填收支类别，分类报表会漏掉这一笔",IF(ISNA(MATCH($E866,类别表,0)),"※收支类别不在【参数设置】的清单里",IF($K866="","△"&amp;$D866&amp;" 还没填汇率，去【月度汇率】补上就自动算了",IF(ISNUMBER(SEARCH("【待补】",$R866&amp;"")),"△源数据不全（源表缺摘要或用途），请补充",IF(AND($F866="内部转账",$Q866=""),"△内部转账建议在「往来单位」写上对方账户",IF($N866&lt;0,"△这一笔之后该账户余额成负数了，核一下",""))))))))))))</f>
        <v>△这一笔之后该账户余额成负数了，核一下</v>
      </c>
    </row>
    <row r="867" ht="16.5" spans="1:19">
      <c r="A867" s="114">
        <v>46010</v>
      </c>
      <c r="B867" s="115" t="s">
        <v>34</v>
      </c>
      <c r="C867" s="116" t="str">
        <f>IF($B867="","",IFERROR(INDEX(账户银行,MATCH($B867,账户名,0)),""))</f>
        <v>现金</v>
      </c>
      <c r="D867" s="116" t="str">
        <f>IF($B867="","",IFERROR(INDEX(账户币种,MATCH($B867,账户名,0)),""))</f>
        <v>UZS</v>
      </c>
      <c r="E867" s="117" t="s">
        <v>46</v>
      </c>
      <c r="F867" s="116" t="str">
        <f>IF($E867="","",IFERROR(INDEX(类别属性,MATCH($E867,类别表,0)),""))</f>
        <v>支出</v>
      </c>
      <c r="G867" s="118" t="s">
        <v>837</v>
      </c>
      <c r="H867" s="119"/>
      <c r="I867" s="119">
        <v>1200000</v>
      </c>
      <c r="J867" s="120"/>
      <c r="K867" s="125">
        <f>IF(OR($A867="",$B867=""),"",IF($J867&lt;&gt;"",$J867,IF($D867=本位币,1,IFERROR(LOOKUP(2,1/((汇率月份&lt;=$A867)*(INDEX(记账汇率区,0,MATCH($D867,汇率币种头,0))&lt;&gt;"")),INDEX(记账汇率区,0,MATCH($D867,汇率币种头,0))),""))))</f>
        <v>1</v>
      </c>
      <c r="L867" s="123">
        <f t="shared" si="26"/>
        <v>-1200000</v>
      </c>
      <c r="M867" s="123">
        <f t="shared" si="27"/>
        <v>-1200000</v>
      </c>
      <c r="N867" s="123">
        <f>IF($B867="","",ROUND(SUMIF(账户名,$B867,账户期初)+SUMIFS($L$6:L867,$B$6:B867,$B867),2))</f>
        <v>-816066179.33</v>
      </c>
      <c r="O867" s="123">
        <f>IF($B867="","",IFERROR(ROUND(INDEX(账户期初本位,MATCH($B867,账户名,0))+SUMIFS($M$6:M867,$B$6:B867,$B867),2),""))</f>
        <v>-816066179.33</v>
      </c>
      <c r="P867" s="117" t="s">
        <v>48</v>
      </c>
      <c r="Q867" s="115"/>
      <c r="R867" s="115"/>
      <c r="S867" s="124" t="str">
        <f>IF($B867="","",IF(ISNA(MATCH($B867,账户名,0)),"※这个账户不在【参数设置】的账户档案里",IF($A867="","※没填日期，这一笔不会进任何月份的报表",IF(OR($A867&lt;起始月份,$A867&gt;EOMONTH(起始月份,15)),"△不在本账期（"&amp;TEXT(起始月份,"yyyy-mm")&amp;" ~ "&amp;TEXT(EOMONTH(起始月份,15),"yyyy-mm")&amp;"）内，报表里看不到",IF(AND($H867&lt;&gt;"",$I867&lt;&gt;""),"※收入和支出不能同时填",IF(AND(N($H867)=0,N($I867)=0),IF(ISNUMBER(SEARCH("【待补】",$R867&amp;"")),"△源数据不全（源表缺金额），请补充","※收入和支出都没填"),IF($E867="","※没填收支类别，分类报表会漏掉这一笔",IF(ISNA(MATCH($E867,类别表,0)),"※收支类别不在【参数设置】的清单里",IF($K867="","△"&amp;$D867&amp;" 还没填汇率，去【月度汇率】补上就自动算了",IF(ISNUMBER(SEARCH("【待补】",$R867&amp;"")),"△源数据不全（源表缺摘要或用途），请补充",IF(AND($F867="内部转账",$Q867=""),"△内部转账建议在「往来单位」写上对方账户",IF($N867&lt;0,"△这一笔之后该账户余额成负数了，核一下",""))))))))))))</f>
        <v>△这一笔之后该账户余额成负数了，核一下</v>
      </c>
    </row>
    <row r="868" ht="33" spans="1:19">
      <c r="A868" s="114">
        <v>46011</v>
      </c>
      <c r="B868" s="115" t="s">
        <v>30</v>
      </c>
      <c r="C868" s="116" t="str">
        <f>IF($B868="","",IFERROR(INDEX(账户银行,MATCH($B868,账户名,0)),""))</f>
        <v>现金</v>
      </c>
      <c r="D868" s="116" t="str">
        <f>IF($B868="","",IFERROR(INDEX(账户币种,MATCH($B868,账户名,0)),""))</f>
        <v>USD</v>
      </c>
      <c r="E868" s="117" t="s">
        <v>31</v>
      </c>
      <c r="F868" s="116" t="str">
        <f>IF($E868="","",IFERROR(INDEX(类别属性,MATCH($E868,类别表,0)),""))</f>
        <v>支出</v>
      </c>
      <c r="G868" s="118" t="s">
        <v>838</v>
      </c>
      <c r="H868" s="119"/>
      <c r="I868" s="119">
        <v>500</v>
      </c>
      <c r="J868" s="120"/>
      <c r="K868" s="125">
        <f>IF(OR($A868="",$B868=""),"",IF($J868&lt;&gt;"",$J868,IF($D868=本位币,1,IFERROR(LOOKUP(2,1/((汇率月份&lt;=$A868)*(INDEX(记账汇率区,0,MATCH($D868,汇率币种头,0))&lt;&gt;"")),INDEX(记账汇率区,0,MATCH($D868,汇率币种头,0))),""))))</f>
        <v>12050</v>
      </c>
      <c r="L868" s="123">
        <f t="shared" si="26"/>
        <v>-500</v>
      </c>
      <c r="M868" s="123">
        <f t="shared" si="27"/>
        <v>-6025000</v>
      </c>
      <c r="N868" s="123">
        <f>IF($B868="","",ROUND(SUMIF(账户名,$B868,账户期初)+SUMIFS($L$6:L868,$B$6:B868,$B868),2))</f>
        <v>87200</v>
      </c>
      <c r="O868" s="123">
        <f>IF($B868="","",IFERROR(ROUND(INDEX(账户期初本位,MATCH($B868,账户名,0))+SUMIFS($M$6:M868,$B$6:B868,$B868),2),""))</f>
        <v>1057263375</v>
      </c>
      <c r="P868" s="117" t="s">
        <v>26</v>
      </c>
      <c r="Q868" s="115"/>
      <c r="R868" s="115"/>
      <c r="S868" s="124" t="str">
        <f>IF($B868="","",IF(ISNA(MATCH($B868,账户名,0)),"※这个账户不在【参数设置】的账户档案里",IF($A868="","※没填日期，这一笔不会进任何月份的报表",IF(OR($A868&lt;起始月份,$A868&gt;EOMONTH(起始月份,15)),"△不在本账期（"&amp;TEXT(起始月份,"yyyy-mm")&amp;" ~ "&amp;TEXT(EOMONTH(起始月份,15),"yyyy-mm")&amp;"）内，报表里看不到",IF(AND($H868&lt;&gt;"",$I868&lt;&gt;""),"※收入和支出不能同时填",IF(AND(N($H868)=0,N($I868)=0),IF(ISNUMBER(SEARCH("【待补】",$R868&amp;"")),"△源数据不全（源表缺金额），请补充","※收入和支出都没填"),IF($E868="","※没填收支类别，分类报表会漏掉这一笔",IF(ISNA(MATCH($E868,类别表,0)),"※收支类别不在【参数设置】的清单里",IF($K868="","△"&amp;$D868&amp;" 还没填汇率，去【月度汇率】补上就自动算了",IF(ISNUMBER(SEARCH("【待补】",$R868&amp;"")),"△源数据不全（源表缺摘要或用途），请补充",IF(AND($F868="内部转账",$Q868=""),"△内部转账建议在「往来单位」写上对方账户",IF($N868&lt;0,"△这一笔之后该账户余额成负数了，核一下",""))))))))))))</f>
        <v/>
      </c>
    </row>
    <row r="869" ht="33" spans="1:19">
      <c r="A869" s="114">
        <v>46011</v>
      </c>
      <c r="B869" s="115" t="s">
        <v>34</v>
      </c>
      <c r="C869" s="116" t="str">
        <f>IF($B869="","",IFERROR(INDEX(账户银行,MATCH($B869,账户名,0)),""))</f>
        <v>现金</v>
      </c>
      <c r="D869" s="116" t="str">
        <f>IF($B869="","",IFERROR(INDEX(账户币种,MATCH($B869,账户名,0)),""))</f>
        <v>UZS</v>
      </c>
      <c r="E869" s="117" t="s">
        <v>38</v>
      </c>
      <c r="F869" s="116" t="str">
        <f>IF($E869="","",IFERROR(INDEX(类别属性,MATCH($E869,类别表,0)),""))</f>
        <v>支出</v>
      </c>
      <c r="G869" s="118" t="s">
        <v>839</v>
      </c>
      <c r="H869" s="119"/>
      <c r="I869" s="119">
        <v>1000000</v>
      </c>
      <c r="J869" s="120"/>
      <c r="K869" s="125">
        <f>IF(OR($A869="",$B869=""),"",IF($J869&lt;&gt;"",$J869,IF($D869=本位币,1,IFERROR(LOOKUP(2,1/((汇率月份&lt;=$A869)*(INDEX(记账汇率区,0,MATCH($D869,汇率币种头,0))&lt;&gt;"")),INDEX(记账汇率区,0,MATCH($D869,汇率币种头,0))),""))))</f>
        <v>1</v>
      </c>
      <c r="L869" s="123">
        <f t="shared" si="26"/>
        <v>-1000000</v>
      </c>
      <c r="M869" s="123">
        <f t="shared" si="27"/>
        <v>-1000000</v>
      </c>
      <c r="N869" s="123">
        <f>IF($B869="","",ROUND(SUMIF(账户名,$B869,账户期初)+SUMIFS($L$6:L869,$B$6:B869,$B869),2))</f>
        <v>-817066179.33</v>
      </c>
      <c r="O869" s="123">
        <f>IF($B869="","",IFERROR(ROUND(INDEX(账户期初本位,MATCH($B869,账户名,0))+SUMIFS($M$6:M869,$B$6:B869,$B869),2),""))</f>
        <v>-817066179.33</v>
      </c>
      <c r="P869" s="117" t="s">
        <v>26</v>
      </c>
      <c r="Q869" s="115"/>
      <c r="R869" s="115"/>
      <c r="S869" s="124" t="str">
        <f>IF($B869="","",IF(ISNA(MATCH($B869,账户名,0)),"※这个账户不在【参数设置】的账户档案里",IF($A869="","※没填日期，这一笔不会进任何月份的报表",IF(OR($A869&lt;起始月份,$A869&gt;EOMONTH(起始月份,15)),"△不在本账期（"&amp;TEXT(起始月份,"yyyy-mm")&amp;" ~ "&amp;TEXT(EOMONTH(起始月份,15),"yyyy-mm")&amp;"）内，报表里看不到",IF(AND($H869&lt;&gt;"",$I869&lt;&gt;""),"※收入和支出不能同时填",IF(AND(N($H869)=0,N($I869)=0),IF(ISNUMBER(SEARCH("【待补】",$R869&amp;"")),"△源数据不全（源表缺金额），请补充","※收入和支出都没填"),IF($E869="","※没填收支类别，分类报表会漏掉这一笔",IF(ISNA(MATCH($E869,类别表,0)),"※收支类别不在【参数设置】的清单里",IF($K869="","△"&amp;$D869&amp;" 还没填汇率，去【月度汇率】补上就自动算了",IF(ISNUMBER(SEARCH("【待补】",$R869&amp;"")),"△源数据不全（源表缺摘要或用途），请补充",IF(AND($F869="内部转账",$Q869=""),"△内部转账建议在「往来单位」写上对方账户",IF($N869&lt;0,"△这一笔之后该账户余额成负数了，核一下",""))))))))))))</f>
        <v>△这一笔之后该账户余额成负数了，核一下</v>
      </c>
    </row>
    <row r="870" ht="49.5" spans="1:19">
      <c r="A870" s="114">
        <v>46012</v>
      </c>
      <c r="B870" s="115" t="s">
        <v>20</v>
      </c>
      <c r="C870" s="116" t="str">
        <f>IF($B870="","",IFERROR(INDEX(账户银行,MATCH($B870,账户名,0)),""))</f>
        <v>现金</v>
      </c>
      <c r="D870" s="116" t="str">
        <f>IF($B870="","",IFERROR(INDEX(账户币种,MATCH($B870,账户名,0)),""))</f>
        <v>CNY</v>
      </c>
      <c r="E870" s="117" t="s">
        <v>21</v>
      </c>
      <c r="F870" s="116" t="str">
        <f>IF($E870="","",IFERROR(INDEX(类别属性,MATCH($E870,类别表,0)),""))</f>
        <v>支出</v>
      </c>
      <c r="G870" s="118" t="s">
        <v>840</v>
      </c>
      <c r="H870" s="119"/>
      <c r="I870" s="119"/>
      <c r="J870" s="120"/>
      <c r="K870" s="121">
        <f>IF(OR($A870="",$B870=""),"",IF($J870&lt;&gt;"",$J870,IF($D870=本位币,1,IFERROR(LOOKUP(2,1/((汇率月份&lt;=$A870)*(INDEX(记账汇率区,0,MATCH($D870,汇率币种头,0))&lt;&gt;"")),INDEX(记账汇率区,0,MATCH($D870,汇率币种头,0))),""))))</f>
        <v>1707.86</v>
      </c>
      <c r="L870" s="122" t="str">
        <f t="shared" si="26"/>
        <v/>
      </c>
      <c r="M870" s="123" t="str">
        <f t="shared" si="27"/>
        <v/>
      </c>
      <c r="N870" s="122">
        <f>IF($B870="","",ROUND(SUMIF(账户名,$B870,账户期初)+SUMIFS($L$6:L870,$B$6:B870,$B870),2))</f>
        <v>4355778</v>
      </c>
      <c r="O870" s="123">
        <f>IF($B870="","",IFERROR(ROUND(INDEX(账户期初本位,MATCH($B870,账户名,0))+SUMIFS($M$6:M870,$B$6:B870,$B870),2),""))</f>
        <v>7380822035.24</v>
      </c>
      <c r="P870" s="117" t="s">
        <v>23</v>
      </c>
      <c r="Q870" s="115" t="s">
        <v>129</v>
      </c>
      <c r="R870" s="115" t="s">
        <v>119</v>
      </c>
      <c r="S870" s="124" t="str">
        <f>IF($B870="","",IF(ISNA(MATCH($B870,账户名,0)),"※这个账户不在【参数设置】的账户档案里",IF($A870="","※没填日期，这一笔不会进任何月份的报表",IF(OR($A870&lt;起始月份,$A870&gt;EOMONTH(起始月份,15)),"△不在本账期（"&amp;TEXT(起始月份,"yyyy-mm")&amp;" ~ "&amp;TEXT(EOMONTH(起始月份,15),"yyyy-mm")&amp;"）内，报表里看不到",IF(AND($H870&lt;&gt;"",$I870&lt;&gt;""),"※收入和支出不能同时填",IF(AND(N($H870)=0,N($I870)=0),IF(ISNUMBER(SEARCH("【待补】",$R870&amp;"")),"△源数据不全（源表缺金额），请补充","※收入和支出都没填"),IF($E870="","※没填收支类别，分类报表会漏掉这一笔",IF(ISNA(MATCH($E870,类别表,0)),"※收支类别不在【参数设置】的清单里",IF($K870="","△"&amp;$D870&amp;" 还没填汇率，去【月度汇率】补上就自动算了",IF(ISNUMBER(SEARCH("【待补】",$R870&amp;"")),"△源数据不全（源表缺摘要或用途），请补充",IF(AND($F870="内部转账",$Q870=""),"△内部转账建议在「往来单位」写上对方账户",IF($N870&lt;0,"△这一笔之后该账户余额成负数了，核一下",""))))))))))))</f>
        <v>△源数据不全（源表缺金额），请补充</v>
      </c>
    </row>
    <row r="871" ht="33" spans="1:19">
      <c r="A871" s="114">
        <v>46012</v>
      </c>
      <c r="B871" s="115" t="s">
        <v>20</v>
      </c>
      <c r="C871" s="116" t="str">
        <f>IF($B871="","",IFERROR(INDEX(账户银行,MATCH($B871,账户名,0)),""))</f>
        <v>现金</v>
      </c>
      <c r="D871" s="116" t="str">
        <f>IF($B871="","",IFERROR(INDEX(账户币种,MATCH($B871,账户名,0)),""))</f>
        <v>CNY</v>
      </c>
      <c r="E871" s="117" t="s">
        <v>21</v>
      </c>
      <c r="F871" s="116" t="str">
        <f>IF($E871="","",IFERROR(INDEX(类别属性,MATCH($E871,类别表,0)),""))</f>
        <v>支出</v>
      </c>
      <c r="G871" s="118" t="s">
        <v>841</v>
      </c>
      <c r="H871" s="119"/>
      <c r="I871" s="119">
        <v>120400</v>
      </c>
      <c r="J871" s="120"/>
      <c r="K871" s="121">
        <f>IF(OR($A871="",$B871=""),"",IF($J871&lt;&gt;"",$J871,IF($D871=本位币,1,IFERROR(LOOKUP(2,1/((汇率月份&lt;=$A871)*(INDEX(记账汇率区,0,MATCH($D871,汇率币种头,0))&lt;&gt;"")),INDEX(记账汇率区,0,MATCH($D871,汇率币种头,0))),""))))</f>
        <v>1707.86</v>
      </c>
      <c r="L871" s="122">
        <f t="shared" si="26"/>
        <v>-120400</v>
      </c>
      <c r="M871" s="123">
        <f t="shared" si="27"/>
        <v>-205626344</v>
      </c>
      <c r="N871" s="122">
        <f>IF($B871="","",ROUND(SUMIF(账户名,$B871,账户期初)+SUMIFS($L$6:L871,$B$6:B871,$B871),2))</f>
        <v>4235378</v>
      </c>
      <c r="O871" s="123">
        <f>IF($B871="","",IFERROR(ROUND(INDEX(账户期初本位,MATCH($B871,账户名,0))+SUMIFS($M$6:M871,$B$6:B871,$B871),2),""))</f>
        <v>7175195691.24</v>
      </c>
      <c r="P871" s="117" t="s">
        <v>23</v>
      </c>
      <c r="Q871" s="115" t="s">
        <v>129</v>
      </c>
      <c r="R871" s="115"/>
      <c r="S871" s="124" t="str">
        <f>IF($B871="","",IF(ISNA(MATCH($B871,账户名,0)),"※这个账户不在【参数设置】的账户档案里",IF($A871="","※没填日期，这一笔不会进任何月份的报表",IF(OR($A871&lt;起始月份,$A871&gt;EOMONTH(起始月份,15)),"△不在本账期（"&amp;TEXT(起始月份,"yyyy-mm")&amp;" ~ "&amp;TEXT(EOMONTH(起始月份,15),"yyyy-mm")&amp;"）内，报表里看不到",IF(AND($H871&lt;&gt;"",$I871&lt;&gt;""),"※收入和支出不能同时填",IF(AND(N($H871)=0,N($I871)=0),IF(ISNUMBER(SEARCH("【待补】",$R871&amp;"")),"△源数据不全（源表缺金额），请补充","※收入和支出都没填"),IF($E871="","※没填收支类别，分类报表会漏掉这一笔",IF(ISNA(MATCH($E871,类别表,0)),"※收支类别不在【参数设置】的清单里",IF($K871="","△"&amp;$D871&amp;" 还没填汇率，去【月度汇率】补上就自动算了",IF(ISNUMBER(SEARCH("【待补】",$R871&amp;"")),"△源数据不全（源表缺摘要或用途），请补充",IF(AND($F871="内部转账",$Q871=""),"△内部转账建议在「往来单位」写上对方账户",IF($N871&lt;0,"△这一笔之后该账户余额成负数了，核一下",""))))))))))))</f>
        <v/>
      </c>
    </row>
    <row r="872" ht="66" spans="1:19">
      <c r="A872" s="114">
        <v>46012</v>
      </c>
      <c r="B872" s="115" t="s">
        <v>30</v>
      </c>
      <c r="C872" s="116" t="str">
        <f>IF($B872="","",IFERROR(INDEX(账户银行,MATCH($B872,账户名,0)),""))</f>
        <v>现金</v>
      </c>
      <c r="D872" s="116" t="str">
        <f>IF($B872="","",IFERROR(INDEX(账户币种,MATCH($B872,账户名,0)),""))</f>
        <v>USD</v>
      </c>
      <c r="E872" s="117" t="s">
        <v>41</v>
      </c>
      <c r="F872" s="116" t="str">
        <f>IF($E872="","",IFERROR(INDEX(类别属性,MATCH($E872,类别表,0)),""))</f>
        <v>内部转账</v>
      </c>
      <c r="G872" s="118" t="s">
        <v>842</v>
      </c>
      <c r="H872" s="119"/>
      <c r="I872" s="119">
        <v>4249.0018</v>
      </c>
      <c r="J872" s="120"/>
      <c r="K872" s="125">
        <f>IF(OR($A872="",$B872=""),"",IF($J872&lt;&gt;"",$J872,IF($D872=本位币,1,IFERROR(LOOKUP(2,1/((汇率月份&lt;=$A872)*(INDEX(记账汇率区,0,MATCH($D872,汇率币种头,0))&lt;&gt;"")),INDEX(记账汇率区,0,MATCH($D872,汇率币种头,0))),""))))</f>
        <v>12050</v>
      </c>
      <c r="L872" s="123">
        <f t="shared" si="26"/>
        <v>-4249</v>
      </c>
      <c r="M872" s="123">
        <f t="shared" si="27"/>
        <v>-51200450</v>
      </c>
      <c r="N872" s="122">
        <f>IF($B872="","",ROUND(SUMIF(账户名,$B872,账户期初)+SUMIFS($L$6:L872,$B$6:B872,$B872),2))</f>
        <v>82951</v>
      </c>
      <c r="O872" s="123">
        <f>IF($B872="","",IFERROR(ROUND(INDEX(账户期初本位,MATCH($B872,账户名,0))+SUMIFS($M$6:M872,$B$6:B872,$B872),2),""))</f>
        <v>1006062925</v>
      </c>
      <c r="P872" s="117" t="s">
        <v>43</v>
      </c>
      <c r="Q872" s="115" t="s">
        <v>129</v>
      </c>
      <c r="R872" s="115"/>
      <c r="S872" s="124" t="str">
        <f>IF($B872="","",IF(ISNA(MATCH($B872,账户名,0)),"※这个账户不在【参数设置】的账户档案里",IF($A872="","※没填日期，这一笔不会进任何月份的报表",IF(OR($A872&lt;起始月份,$A872&gt;EOMONTH(起始月份,15)),"△不在本账期（"&amp;TEXT(起始月份,"yyyy-mm")&amp;" ~ "&amp;TEXT(EOMONTH(起始月份,15),"yyyy-mm")&amp;"）内，报表里看不到",IF(AND($H872&lt;&gt;"",$I872&lt;&gt;""),"※收入和支出不能同时填",IF(AND(N($H872)=0,N($I872)=0),IF(ISNUMBER(SEARCH("【待补】",$R872&amp;"")),"△源数据不全（源表缺金额），请补充","※收入和支出都没填"),IF($E872="","※没填收支类别，分类报表会漏掉这一笔",IF(ISNA(MATCH($E872,类别表,0)),"※收支类别不在【参数设置】的清单里",IF($K872="","△"&amp;$D872&amp;" 还没填汇率，去【月度汇率】补上就自动算了",IF(ISNUMBER(SEARCH("【待补】",$R872&amp;"")),"△源数据不全（源表缺摘要或用途），请补充",IF(AND($F872="内部转账",$Q872=""),"△内部转账建议在「往来单位」写上对方账户",IF($N872&lt;0,"△这一笔之后该账户余额成负数了，核一下",""))))))))))))</f>
        <v/>
      </c>
    </row>
    <row r="873" ht="33" spans="1:19">
      <c r="A873" s="114">
        <v>46012</v>
      </c>
      <c r="B873" s="115" t="s">
        <v>34</v>
      </c>
      <c r="C873" s="116" t="str">
        <f>IF($B873="","",IFERROR(INDEX(账户银行,MATCH($B873,账户名,0)),""))</f>
        <v>现金</v>
      </c>
      <c r="D873" s="116" t="str">
        <f>IF($B873="","",IFERROR(INDEX(账户币种,MATCH($B873,账户名,0)),""))</f>
        <v>UZS</v>
      </c>
      <c r="E873" s="117" t="s">
        <v>44</v>
      </c>
      <c r="F873" s="116" t="str">
        <f>IF($E873="","",IFERROR(INDEX(类别属性,MATCH($E873,类别表,0)),""))</f>
        <v>支出</v>
      </c>
      <c r="G873" s="118" t="s">
        <v>843</v>
      </c>
      <c r="H873" s="119"/>
      <c r="I873" s="119">
        <v>600000</v>
      </c>
      <c r="J873" s="120"/>
      <c r="K873" s="125">
        <f>IF(OR($A873="",$B873=""),"",IF($J873&lt;&gt;"",$J873,IF($D873=本位币,1,IFERROR(LOOKUP(2,1/((汇率月份&lt;=$A873)*(INDEX(记账汇率区,0,MATCH($D873,汇率币种头,0))&lt;&gt;"")),INDEX(记账汇率区,0,MATCH($D873,汇率币种头,0))),""))))</f>
        <v>1</v>
      </c>
      <c r="L873" s="123">
        <f t="shared" si="26"/>
        <v>-600000</v>
      </c>
      <c r="M873" s="123">
        <f t="shared" si="27"/>
        <v>-600000</v>
      </c>
      <c r="N873" s="122">
        <f>IF($B873="","",ROUND(SUMIF(账户名,$B873,账户期初)+SUMIFS($L$6:L873,$B$6:B873,$B873),2))</f>
        <v>-817666179.33</v>
      </c>
      <c r="O873" s="123">
        <f>IF($B873="","",IFERROR(ROUND(INDEX(账户期初本位,MATCH($B873,账户名,0))+SUMIFS($M$6:M873,$B$6:B873,$B873),2),""))</f>
        <v>-817666179.33</v>
      </c>
      <c r="P873" s="117" t="s">
        <v>26</v>
      </c>
      <c r="Q873" s="115"/>
      <c r="R873" s="115"/>
      <c r="S873" s="124" t="str">
        <f>IF($B873="","",IF(ISNA(MATCH($B873,账户名,0)),"※这个账户不在【参数设置】的账户档案里",IF($A873="","※没填日期，这一笔不会进任何月份的报表",IF(OR($A873&lt;起始月份,$A873&gt;EOMONTH(起始月份,15)),"△不在本账期（"&amp;TEXT(起始月份,"yyyy-mm")&amp;" ~ "&amp;TEXT(EOMONTH(起始月份,15),"yyyy-mm")&amp;"）内，报表里看不到",IF(AND($H873&lt;&gt;"",$I873&lt;&gt;""),"※收入和支出不能同时填",IF(AND(N($H873)=0,N($I873)=0),IF(ISNUMBER(SEARCH("【待补】",$R873&amp;"")),"△源数据不全（源表缺金额），请补充","※收入和支出都没填"),IF($E873="","※没填收支类别，分类报表会漏掉这一笔",IF(ISNA(MATCH($E873,类别表,0)),"※收支类别不在【参数设置】的清单里",IF($K873="","△"&amp;$D873&amp;" 还没填汇率，去【月度汇率】补上就自动算了",IF(ISNUMBER(SEARCH("【待补】",$R873&amp;"")),"△源数据不全（源表缺摘要或用途），请补充",IF(AND($F873="内部转账",$Q873=""),"△内部转账建议在「往来单位」写上对方账户",IF($N873&lt;0,"△这一笔之后该账户余额成负数了，核一下",""))))))))))))</f>
        <v>△这一笔之后该账户余额成负数了，核一下</v>
      </c>
    </row>
    <row r="874" ht="16.5" spans="1:19">
      <c r="A874" s="114">
        <v>46012</v>
      </c>
      <c r="B874" s="115" t="s">
        <v>34</v>
      </c>
      <c r="C874" s="116" t="str">
        <f>IF($B874="","",IFERROR(INDEX(账户银行,MATCH($B874,账户名,0)),""))</f>
        <v>现金</v>
      </c>
      <c r="D874" s="116" t="str">
        <f>IF($B874="","",IFERROR(INDEX(账户币种,MATCH($B874,账户名,0)),""))</f>
        <v>UZS</v>
      </c>
      <c r="E874" s="117" t="s">
        <v>84</v>
      </c>
      <c r="F874" s="116" t="str">
        <f>IF($E874="","",IFERROR(INDEX(类别属性,MATCH($E874,类别表,0)),""))</f>
        <v>支出</v>
      </c>
      <c r="G874" s="118" t="s">
        <v>844</v>
      </c>
      <c r="H874" s="119"/>
      <c r="I874" s="119">
        <v>570000</v>
      </c>
      <c r="J874" s="120"/>
      <c r="K874" s="125">
        <f>IF(OR($A874="",$B874=""),"",IF($J874&lt;&gt;"",$J874,IF($D874=本位币,1,IFERROR(LOOKUP(2,1/((汇率月份&lt;=$A874)*(INDEX(记账汇率区,0,MATCH($D874,汇率币种头,0))&lt;&gt;"")),INDEX(记账汇率区,0,MATCH($D874,汇率币种头,0))),""))))</f>
        <v>1</v>
      </c>
      <c r="L874" s="123">
        <f t="shared" si="26"/>
        <v>-570000</v>
      </c>
      <c r="M874" s="123">
        <f t="shared" si="27"/>
        <v>-570000</v>
      </c>
      <c r="N874" s="122">
        <f>IF($B874="","",ROUND(SUMIF(账户名,$B874,账户期初)+SUMIFS($L$6:L874,$B$6:B874,$B874),2))</f>
        <v>-818236179.33</v>
      </c>
      <c r="O874" s="123">
        <f>IF($B874="","",IFERROR(ROUND(INDEX(账户期初本位,MATCH($B874,账户名,0))+SUMIFS($M$6:M874,$B$6:B874,$B874),2),""))</f>
        <v>-818236179.33</v>
      </c>
      <c r="P874" s="117" t="s">
        <v>48</v>
      </c>
      <c r="Q874" s="115"/>
      <c r="R874" s="115"/>
      <c r="S874" s="124" t="str">
        <f>IF($B874="","",IF(ISNA(MATCH($B874,账户名,0)),"※这个账户不在【参数设置】的账户档案里",IF($A874="","※没填日期，这一笔不会进任何月份的报表",IF(OR($A874&lt;起始月份,$A874&gt;EOMONTH(起始月份,15)),"△不在本账期（"&amp;TEXT(起始月份,"yyyy-mm")&amp;" ~ "&amp;TEXT(EOMONTH(起始月份,15),"yyyy-mm")&amp;"）内，报表里看不到",IF(AND($H874&lt;&gt;"",$I874&lt;&gt;""),"※收入和支出不能同时填",IF(AND(N($H874)=0,N($I874)=0),IF(ISNUMBER(SEARCH("【待补】",$R874&amp;"")),"△源数据不全（源表缺金额），请补充","※收入和支出都没填"),IF($E874="","※没填收支类别，分类报表会漏掉这一笔",IF(ISNA(MATCH($E874,类别表,0)),"※收支类别不在【参数设置】的清单里",IF($K874="","△"&amp;$D874&amp;" 还没填汇率，去【月度汇率】补上就自动算了",IF(ISNUMBER(SEARCH("【待补】",$R874&amp;"")),"△源数据不全（源表缺摘要或用途），请补充",IF(AND($F874="内部转账",$Q874=""),"△内部转账建议在「往来单位」写上对方账户",IF($N874&lt;0,"△这一笔之后该账户余额成负数了，核一下",""))))))))))))</f>
        <v>△这一笔之后该账户余额成负数了，核一下</v>
      </c>
    </row>
    <row r="875" ht="82.5" spans="1:19">
      <c r="A875" s="114">
        <v>46013</v>
      </c>
      <c r="B875" s="115" t="s">
        <v>72</v>
      </c>
      <c r="C875" s="116" t="str">
        <f>IF($B875="","",IFERROR(INDEX(账户银行,MATCH($B875,账户名,0)),""))</f>
        <v>NBU银行</v>
      </c>
      <c r="D875" s="116" t="str">
        <f>IF($B875="","",IFERROR(INDEX(账户币种,MATCH($B875,账户名,0)),""))</f>
        <v>UZS</v>
      </c>
      <c r="E875" s="117" t="s">
        <v>60</v>
      </c>
      <c r="F875" s="116" t="str">
        <f>IF($E875="","",IFERROR(INDEX(类别属性,MATCH($E875,类别表,0)),""))</f>
        <v>支出</v>
      </c>
      <c r="G875" s="118" t="s">
        <v>845</v>
      </c>
      <c r="H875" s="119"/>
      <c r="I875" s="119">
        <v>8960</v>
      </c>
      <c r="J875" s="120"/>
      <c r="K875" s="125">
        <f>IF(OR($A875="",$B875=""),"",IF($J875&lt;&gt;"",$J875,IF($D875=本位币,1,IFERROR(LOOKUP(2,1/((汇率月份&lt;=$A875)*(INDEX(记账汇率区,0,MATCH($D875,汇率币种头,0))&lt;&gt;"")),INDEX(记账汇率区,0,MATCH($D875,汇率币种头,0))),""))))</f>
        <v>1</v>
      </c>
      <c r="L875" s="123">
        <f t="shared" si="26"/>
        <v>-8960</v>
      </c>
      <c r="M875" s="123">
        <f t="shared" si="27"/>
        <v>-8960</v>
      </c>
      <c r="N875" s="122">
        <f>IF($B875="","",ROUND(SUMIF(账户名,$B875,账户期初)+SUMIFS($L$6:L875,$B$6:B875,$B875),2))</f>
        <v>117394087.69</v>
      </c>
      <c r="O875" s="123">
        <f>IF($B875="","",IFERROR(ROUND(INDEX(账户期初本位,MATCH($B875,账户名,0))+SUMIFS($M$6:M875,$B$6:B875,$B875),2),""))</f>
        <v>117394087.69</v>
      </c>
      <c r="P875" s="117" t="s">
        <v>43</v>
      </c>
      <c r="Q875" s="115"/>
      <c r="R875" s="115"/>
      <c r="S875" s="124" t="str">
        <f>IF($B875="","",IF(ISNA(MATCH($B875,账户名,0)),"※这个账户不在【参数设置】的账户档案里",IF($A875="","※没填日期，这一笔不会进任何月份的报表",IF(OR($A875&lt;起始月份,$A875&gt;EOMONTH(起始月份,15)),"△不在本账期（"&amp;TEXT(起始月份,"yyyy-mm")&amp;" ~ "&amp;TEXT(EOMONTH(起始月份,15),"yyyy-mm")&amp;"）内，报表里看不到",IF(AND($H875&lt;&gt;"",$I875&lt;&gt;""),"※收入和支出不能同时填",IF(AND(N($H875)=0,N($I875)=0),IF(ISNUMBER(SEARCH("【待补】",$R875&amp;"")),"△源数据不全（源表缺金额），请补充","※收入和支出都没填"),IF($E875="","※没填收支类别，分类报表会漏掉这一笔",IF(ISNA(MATCH($E875,类别表,0)),"※收支类别不在【参数设置】的清单里",IF($K875="","△"&amp;$D875&amp;" 还没填汇率，去【月度汇率】补上就自动算了",IF(ISNUMBER(SEARCH("【待补】",$R875&amp;"")),"△源数据不全（源表缺摘要或用途），请补充",IF(AND($F875="内部转账",$Q875=""),"△内部转账建议在「往来单位」写上对方账户",IF($N875&lt;0,"△这一笔之后该账户余额成负数了，核一下",""))))))))))))</f>
        <v/>
      </c>
    </row>
    <row r="876" ht="82.5" spans="1:19">
      <c r="A876" s="114">
        <v>46013</v>
      </c>
      <c r="B876" s="115" t="s">
        <v>72</v>
      </c>
      <c r="C876" s="116" t="str">
        <f>IF($B876="","",IFERROR(INDEX(账户银行,MATCH($B876,账户名,0)),""))</f>
        <v>NBU银行</v>
      </c>
      <c r="D876" s="116" t="str">
        <f>IF($B876="","",IFERROR(INDEX(账户币种,MATCH($B876,账户名,0)),""))</f>
        <v>UZS</v>
      </c>
      <c r="E876" s="117" t="s">
        <v>60</v>
      </c>
      <c r="F876" s="116" t="str">
        <f>IF($E876="","",IFERROR(INDEX(类别属性,MATCH($E876,类别表,0)),""))</f>
        <v>支出</v>
      </c>
      <c r="G876" s="118" t="s">
        <v>846</v>
      </c>
      <c r="H876" s="119"/>
      <c r="I876" s="119">
        <v>300</v>
      </c>
      <c r="J876" s="120"/>
      <c r="K876" s="125">
        <f>IF(OR($A876="",$B876=""),"",IF($J876&lt;&gt;"",$J876,IF($D876=本位币,1,IFERROR(LOOKUP(2,1/((汇率月份&lt;=$A876)*(INDEX(记账汇率区,0,MATCH($D876,汇率币种头,0))&lt;&gt;"")),INDEX(记账汇率区,0,MATCH($D876,汇率币种头,0))),""))))</f>
        <v>1</v>
      </c>
      <c r="L876" s="123">
        <f t="shared" si="26"/>
        <v>-300</v>
      </c>
      <c r="M876" s="123">
        <f t="shared" si="27"/>
        <v>-300</v>
      </c>
      <c r="N876" s="122">
        <f>IF($B876="","",ROUND(SUMIF(账户名,$B876,账户期初)+SUMIFS($L$6:L876,$B$6:B876,$B876),2))</f>
        <v>117393787.69</v>
      </c>
      <c r="O876" s="123">
        <f>IF($B876="","",IFERROR(ROUND(INDEX(账户期初本位,MATCH($B876,账户名,0))+SUMIFS($M$6:M876,$B$6:B876,$B876),2),""))</f>
        <v>117393787.69</v>
      </c>
      <c r="P876" s="117" t="s">
        <v>43</v>
      </c>
      <c r="Q876" s="115"/>
      <c r="R876" s="115"/>
      <c r="S876" s="124" t="str">
        <f>IF($B876="","",IF(ISNA(MATCH($B876,账户名,0)),"※这个账户不在【参数设置】的账户档案里",IF($A876="","※没填日期，这一笔不会进任何月份的报表",IF(OR($A876&lt;起始月份,$A876&gt;EOMONTH(起始月份,15)),"△不在本账期（"&amp;TEXT(起始月份,"yyyy-mm")&amp;" ~ "&amp;TEXT(EOMONTH(起始月份,15),"yyyy-mm")&amp;"）内，报表里看不到",IF(AND($H876&lt;&gt;"",$I876&lt;&gt;""),"※收入和支出不能同时填",IF(AND(N($H876)=0,N($I876)=0),IF(ISNUMBER(SEARCH("【待补】",$R876&amp;"")),"△源数据不全（源表缺金额），请补充","※收入和支出都没填"),IF($E876="","※没填收支类别，分类报表会漏掉这一笔",IF(ISNA(MATCH($E876,类别表,0)),"※收支类别不在【参数设置】的清单里",IF($K876="","△"&amp;$D876&amp;" 还没填汇率，去【月度汇率】补上就自动算了",IF(ISNUMBER(SEARCH("【待补】",$R876&amp;"")),"△源数据不全（源表缺摘要或用途），请补充",IF(AND($F876="内部转账",$Q876=""),"△内部转账建议在「往来单位」写上对方账户",IF($N876&lt;0,"△这一笔之后该账户余额成负数了，核一下",""))))))))))))</f>
        <v/>
      </c>
    </row>
    <row r="877" ht="82.5" spans="1:19">
      <c r="A877" s="114">
        <v>46013</v>
      </c>
      <c r="B877" s="115" t="s">
        <v>72</v>
      </c>
      <c r="C877" s="116" t="str">
        <f>IF($B877="","",IFERROR(INDEX(账户银行,MATCH($B877,账户名,0)),""))</f>
        <v>NBU银行</v>
      </c>
      <c r="D877" s="116" t="str">
        <f>IF($B877="","",IFERROR(INDEX(账户币种,MATCH($B877,账户名,0)),""))</f>
        <v>UZS</v>
      </c>
      <c r="E877" s="117" t="s">
        <v>60</v>
      </c>
      <c r="F877" s="116" t="str">
        <f>IF($E877="","",IFERROR(INDEX(类别属性,MATCH($E877,类别表,0)),""))</f>
        <v>支出</v>
      </c>
      <c r="G877" s="118" t="s">
        <v>847</v>
      </c>
      <c r="H877" s="119"/>
      <c r="I877" s="119">
        <v>13000</v>
      </c>
      <c r="J877" s="120"/>
      <c r="K877" s="125">
        <f>IF(OR($A877="",$B877=""),"",IF($J877&lt;&gt;"",$J877,IF($D877=本位币,1,IFERROR(LOOKUP(2,1/((汇率月份&lt;=$A877)*(INDEX(记账汇率区,0,MATCH($D877,汇率币种头,0))&lt;&gt;"")),INDEX(记账汇率区,0,MATCH($D877,汇率币种头,0))),""))))</f>
        <v>1</v>
      </c>
      <c r="L877" s="123">
        <f t="shared" si="26"/>
        <v>-13000</v>
      </c>
      <c r="M877" s="123">
        <f t="shared" si="27"/>
        <v>-13000</v>
      </c>
      <c r="N877" s="122">
        <f>IF($B877="","",ROUND(SUMIF(账户名,$B877,账户期初)+SUMIFS($L$6:L877,$B$6:B877,$B877),2))</f>
        <v>117380787.69</v>
      </c>
      <c r="O877" s="123">
        <f>IF($B877="","",IFERROR(ROUND(INDEX(账户期初本位,MATCH($B877,账户名,0))+SUMIFS($M$6:M877,$B$6:B877,$B877),2),""))</f>
        <v>117380787.69</v>
      </c>
      <c r="P877" s="117" t="s">
        <v>43</v>
      </c>
      <c r="Q877" s="115"/>
      <c r="R877" s="115"/>
      <c r="S877" s="124" t="str">
        <f>IF($B877="","",IF(ISNA(MATCH($B877,账户名,0)),"※这个账户不在【参数设置】的账户档案里",IF($A877="","※没填日期，这一笔不会进任何月份的报表",IF(OR($A877&lt;起始月份,$A877&gt;EOMONTH(起始月份,15)),"△不在本账期（"&amp;TEXT(起始月份,"yyyy-mm")&amp;" ~ "&amp;TEXT(EOMONTH(起始月份,15),"yyyy-mm")&amp;"）内，报表里看不到",IF(AND($H877&lt;&gt;"",$I877&lt;&gt;""),"※收入和支出不能同时填",IF(AND(N($H877)=0,N($I877)=0),IF(ISNUMBER(SEARCH("【待补】",$R877&amp;"")),"△源数据不全（源表缺金额），请补充","※收入和支出都没填"),IF($E877="","※没填收支类别，分类报表会漏掉这一笔",IF(ISNA(MATCH($E877,类别表,0)),"※收支类别不在【参数设置】的清单里",IF($K877="","△"&amp;$D877&amp;" 还没填汇率，去【月度汇率】补上就自动算了",IF(ISNUMBER(SEARCH("【待补】",$R877&amp;"")),"△源数据不全（源表缺摘要或用途），请补充",IF(AND($F877="内部转账",$Q877=""),"△内部转账建议在「往来单位」写上对方账户",IF($N877&lt;0,"△这一笔之后该账户余额成负数了，核一下",""))))))))))))</f>
        <v/>
      </c>
    </row>
    <row r="878" ht="82.5" spans="1:19">
      <c r="A878" s="114">
        <v>46013</v>
      </c>
      <c r="B878" s="115" t="s">
        <v>72</v>
      </c>
      <c r="C878" s="116" t="str">
        <f>IF($B878="","",IFERROR(INDEX(账户银行,MATCH($B878,账户名,0)),""))</f>
        <v>NBU银行</v>
      </c>
      <c r="D878" s="116" t="str">
        <f>IF($B878="","",IFERROR(INDEX(账户币种,MATCH($B878,账户名,0)),""))</f>
        <v>UZS</v>
      </c>
      <c r="E878" s="117" t="s">
        <v>60</v>
      </c>
      <c r="F878" s="116" t="str">
        <f>IF($E878="","",IFERROR(INDEX(类别属性,MATCH($E878,类别表,0)),""))</f>
        <v>支出</v>
      </c>
      <c r="G878" s="118" t="s">
        <v>848</v>
      </c>
      <c r="H878" s="119"/>
      <c r="I878" s="119">
        <v>300</v>
      </c>
      <c r="J878" s="120"/>
      <c r="K878" s="125">
        <f>IF(OR($A878="",$B878=""),"",IF($J878&lt;&gt;"",$J878,IF($D878=本位币,1,IFERROR(LOOKUP(2,1/((汇率月份&lt;=$A878)*(INDEX(记账汇率区,0,MATCH($D878,汇率币种头,0))&lt;&gt;"")),INDEX(记账汇率区,0,MATCH($D878,汇率币种头,0))),""))))</f>
        <v>1</v>
      </c>
      <c r="L878" s="123">
        <f t="shared" si="26"/>
        <v>-300</v>
      </c>
      <c r="M878" s="123">
        <f t="shared" si="27"/>
        <v>-300</v>
      </c>
      <c r="N878" s="122">
        <f>IF($B878="","",ROUND(SUMIF(账户名,$B878,账户期初)+SUMIFS($L$6:L878,$B$6:B878,$B878),2))</f>
        <v>117380487.69</v>
      </c>
      <c r="O878" s="123">
        <f>IF($B878="","",IFERROR(ROUND(INDEX(账户期初本位,MATCH($B878,账户名,0))+SUMIFS($M$6:M878,$B$6:B878,$B878),2),""))</f>
        <v>117380487.69</v>
      </c>
      <c r="P878" s="117" t="s">
        <v>43</v>
      </c>
      <c r="Q878" s="115"/>
      <c r="R878" s="115"/>
      <c r="S878" s="124" t="str">
        <f>IF($B878="","",IF(ISNA(MATCH($B878,账户名,0)),"※这个账户不在【参数设置】的账户档案里",IF($A878="","※没填日期，这一笔不会进任何月份的报表",IF(OR($A878&lt;起始月份,$A878&gt;EOMONTH(起始月份,15)),"△不在本账期（"&amp;TEXT(起始月份,"yyyy-mm")&amp;" ~ "&amp;TEXT(EOMONTH(起始月份,15),"yyyy-mm")&amp;"）内，报表里看不到",IF(AND($H878&lt;&gt;"",$I878&lt;&gt;""),"※收入和支出不能同时填",IF(AND(N($H878)=0,N($I878)=0),IF(ISNUMBER(SEARCH("【待补】",$R878&amp;"")),"△源数据不全（源表缺金额），请补充","※收入和支出都没填"),IF($E878="","※没填收支类别，分类报表会漏掉这一笔",IF(ISNA(MATCH($E878,类别表,0)),"※收支类别不在【参数设置】的清单里",IF($K878="","△"&amp;$D878&amp;" 还没填汇率，去【月度汇率】补上就自动算了",IF(ISNUMBER(SEARCH("【待补】",$R878&amp;"")),"△源数据不全（源表缺摘要或用途），请补充",IF(AND($F878="内部转账",$Q878=""),"△内部转账建议在「往来单位」写上对方账户",IF($N878&lt;0,"△这一笔之后该账户余额成负数了，核一下",""))))))))))))</f>
        <v/>
      </c>
    </row>
    <row r="879" ht="99" spans="1:19">
      <c r="A879" s="114">
        <v>46013</v>
      </c>
      <c r="B879" s="115" t="s">
        <v>72</v>
      </c>
      <c r="C879" s="116" t="str">
        <f>IF($B879="","",IFERROR(INDEX(账户银行,MATCH($B879,账户名,0)),""))</f>
        <v>NBU银行</v>
      </c>
      <c r="D879" s="116" t="str">
        <f>IF($B879="","",IFERROR(INDEX(账户币种,MATCH($B879,账户名,0)),""))</f>
        <v>UZS</v>
      </c>
      <c r="E879" s="117" t="s">
        <v>60</v>
      </c>
      <c r="F879" s="116" t="str">
        <f>IF($E879="","",IFERROR(INDEX(类别属性,MATCH($E879,类别表,0)),""))</f>
        <v>支出</v>
      </c>
      <c r="G879" s="118" t="s">
        <v>849</v>
      </c>
      <c r="H879" s="119"/>
      <c r="I879" s="119">
        <v>153984</v>
      </c>
      <c r="J879" s="120"/>
      <c r="K879" s="125">
        <f>IF(OR($A879="",$B879=""),"",IF($J879&lt;&gt;"",$J879,IF($D879=本位币,1,IFERROR(LOOKUP(2,1/((汇率月份&lt;=$A879)*(INDEX(记账汇率区,0,MATCH($D879,汇率币种头,0))&lt;&gt;"")),INDEX(记账汇率区,0,MATCH($D879,汇率币种头,0))),""))))</f>
        <v>1</v>
      </c>
      <c r="L879" s="123">
        <f t="shared" si="26"/>
        <v>-153984</v>
      </c>
      <c r="M879" s="123">
        <f t="shared" si="27"/>
        <v>-153984</v>
      </c>
      <c r="N879" s="122">
        <f>IF($B879="","",ROUND(SUMIF(账户名,$B879,账户期初)+SUMIFS($L$6:L879,$B$6:B879,$B879),2))</f>
        <v>117226503.69</v>
      </c>
      <c r="O879" s="123">
        <f>IF($B879="","",IFERROR(ROUND(INDEX(账户期初本位,MATCH($B879,账户名,0))+SUMIFS($M$6:M879,$B$6:B879,$B879),2),""))</f>
        <v>117226503.69</v>
      </c>
      <c r="P879" s="117" t="s">
        <v>43</v>
      </c>
      <c r="Q879" s="115"/>
      <c r="R879" s="115"/>
      <c r="S879" s="124" t="str">
        <f>IF($B879="","",IF(ISNA(MATCH($B879,账户名,0)),"※这个账户不在【参数设置】的账户档案里",IF($A879="","※没填日期，这一笔不会进任何月份的报表",IF(OR($A879&lt;起始月份,$A879&gt;EOMONTH(起始月份,15)),"△不在本账期（"&amp;TEXT(起始月份,"yyyy-mm")&amp;" ~ "&amp;TEXT(EOMONTH(起始月份,15),"yyyy-mm")&amp;"）内，报表里看不到",IF(AND($H879&lt;&gt;"",$I879&lt;&gt;""),"※收入和支出不能同时填",IF(AND(N($H879)=0,N($I879)=0),IF(ISNUMBER(SEARCH("【待补】",$R879&amp;"")),"△源数据不全（源表缺金额），请补充","※收入和支出都没填"),IF($E879="","※没填收支类别，分类报表会漏掉这一笔",IF(ISNA(MATCH($E879,类别表,0)),"※收支类别不在【参数设置】的清单里",IF($K879="","△"&amp;$D879&amp;" 还没填汇率，去【月度汇率】补上就自动算了",IF(ISNUMBER(SEARCH("【待补】",$R879&amp;"")),"△源数据不全（源表缺摘要或用途），请补充",IF(AND($F879="内部转账",$Q879=""),"△内部转账建议在「往来单位」写上对方账户",IF($N879&lt;0,"△这一笔之后该账户余额成负数了，核一下",""))))))))))))</f>
        <v/>
      </c>
    </row>
    <row r="880" ht="82.5" spans="1:19">
      <c r="A880" s="114">
        <v>46013</v>
      </c>
      <c r="B880" s="115" t="s">
        <v>72</v>
      </c>
      <c r="C880" s="116" t="str">
        <f>IF($B880="","",IFERROR(INDEX(账户银行,MATCH($B880,账户名,0)),""))</f>
        <v>NBU银行</v>
      </c>
      <c r="D880" s="116" t="str">
        <f>IF($B880="","",IFERROR(INDEX(账户币种,MATCH($B880,账户名,0)),""))</f>
        <v>UZS</v>
      </c>
      <c r="E880" s="117" t="s">
        <v>60</v>
      </c>
      <c r="F880" s="116" t="str">
        <f>IF($E880="","",IFERROR(INDEX(类别属性,MATCH($E880,类别表,0)),""))</f>
        <v>支出</v>
      </c>
      <c r="G880" s="118" t="s">
        <v>850</v>
      </c>
      <c r="H880" s="119"/>
      <c r="I880" s="119">
        <v>300</v>
      </c>
      <c r="J880" s="120"/>
      <c r="K880" s="125">
        <f>IF(OR($A880="",$B880=""),"",IF($J880&lt;&gt;"",$J880,IF($D880=本位币,1,IFERROR(LOOKUP(2,1/((汇率月份&lt;=$A880)*(INDEX(记账汇率区,0,MATCH($D880,汇率币种头,0))&lt;&gt;"")),INDEX(记账汇率区,0,MATCH($D880,汇率币种头,0))),""))))</f>
        <v>1</v>
      </c>
      <c r="L880" s="123">
        <f t="shared" si="26"/>
        <v>-300</v>
      </c>
      <c r="M880" s="123">
        <f t="shared" si="27"/>
        <v>-300</v>
      </c>
      <c r="N880" s="122">
        <f>IF($B880="","",ROUND(SUMIF(账户名,$B880,账户期初)+SUMIFS($L$6:L880,$B$6:B880,$B880),2))</f>
        <v>117226203.69</v>
      </c>
      <c r="O880" s="123">
        <f>IF($B880="","",IFERROR(ROUND(INDEX(账户期初本位,MATCH($B880,账户名,0))+SUMIFS($M$6:M880,$B$6:B880,$B880),2),""))</f>
        <v>117226203.69</v>
      </c>
      <c r="P880" s="117" t="s">
        <v>43</v>
      </c>
      <c r="Q880" s="115"/>
      <c r="R880" s="115"/>
      <c r="S880" s="124" t="str">
        <f>IF($B880="","",IF(ISNA(MATCH($B880,账户名,0)),"※这个账户不在【参数设置】的账户档案里",IF($A880="","※没填日期，这一笔不会进任何月份的报表",IF(OR($A880&lt;起始月份,$A880&gt;EOMONTH(起始月份,15)),"△不在本账期（"&amp;TEXT(起始月份,"yyyy-mm")&amp;" ~ "&amp;TEXT(EOMONTH(起始月份,15),"yyyy-mm")&amp;"）内，报表里看不到",IF(AND($H880&lt;&gt;"",$I880&lt;&gt;""),"※收入和支出不能同时填",IF(AND(N($H880)=0,N($I880)=0),IF(ISNUMBER(SEARCH("【待补】",$R880&amp;"")),"△源数据不全（源表缺金额），请补充","※收入和支出都没填"),IF($E880="","※没填收支类别，分类报表会漏掉这一笔",IF(ISNA(MATCH($E880,类别表,0)),"※收支类别不在【参数设置】的清单里",IF($K880="","△"&amp;$D880&amp;" 还没填汇率，去【月度汇率】补上就自动算了",IF(ISNUMBER(SEARCH("【待补】",$R880&amp;"")),"△源数据不全（源表缺摘要或用途），请补充",IF(AND($F880="内部转账",$Q880=""),"△内部转账建议在「往来单位」写上对方账户",IF($N880&lt;0,"△这一笔之后该账户余额成负数了，核一下",""))))))))))))</f>
        <v/>
      </c>
    </row>
    <row r="881" ht="66" spans="1:19">
      <c r="A881" s="114">
        <v>46013</v>
      </c>
      <c r="B881" s="115" t="s">
        <v>72</v>
      </c>
      <c r="C881" s="116" t="str">
        <f>IF($B881="","",IFERROR(INDEX(账户银行,MATCH($B881,账户名,0)),""))</f>
        <v>NBU银行</v>
      </c>
      <c r="D881" s="116" t="str">
        <f>IF($B881="","",IFERROR(INDEX(账户币种,MATCH($B881,账户名,0)),""))</f>
        <v>UZS</v>
      </c>
      <c r="E881" s="117" t="s">
        <v>21</v>
      </c>
      <c r="F881" s="116" t="str">
        <f>IF($E881="","",IFERROR(INDEX(类别属性,MATCH($E881,类别表,0)),""))</f>
        <v>支出</v>
      </c>
      <c r="G881" s="118" t="s">
        <v>851</v>
      </c>
      <c r="H881" s="119"/>
      <c r="I881" s="119">
        <v>1792000</v>
      </c>
      <c r="J881" s="120"/>
      <c r="K881" s="125">
        <f>IF(OR($A881="",$B881=""),"",IF($J881&lt;&gt;"",$J881,IF($D881=本位币,1,IFERROR(LOOKUP(2,1/((汇率月份&lt;=$A881)*(INDEX(记账汇率区,0,MATCH($D881,汇率币种头,0))&lt;&gt;"")),INDEX(记账汇率区,0,MATCH($D881,汇率币种头,0))),""))))</f>
        <v>1</v>
      </c>
      <c r="L881" s="123">
        <f t="shared" si="26"/>
        <v>-1792000</v>
      </c>
      <c r="M881" s="123">
        <f t="shared" si="27"/>
        <v>-1792000</v>
      </c>
      <c r="N881" s="122">
        <f>IF($B881="","",ROUND(SUMIF(账户名,$B881,账户期初)+SUMIFS($L$6:L881,$B$6:B881,$B881),2))</f>
        <v>115434203.69</v>
      </c>
      <c r="O881" s="123">
        <f>IF($B881="","",IFERROR(ROUND(INDEX(账户期初本位,MATCH($B881,账户名,0))+SUMIFS($M$6:M881,$B$6:B881,$B881),2),""))</f>
        <v>115434203.69</v>
      </c>
      <c r="P881" s="117" t="s">
        <v>23</v>
      </c>
      <c r="Q881" s="115"/>
      <c r="R881" s="115"/>
      <c r="S881" s="124" t="str">
        <f>IF($B881="","",IF(ISNA(MATCH($B881,账户名,0)),"※这个账户不在【参数设置】的账户档案里",IF($A881="","※没填日期，这一笔不会进任何月份的报表",IF(OR($A881&lt;起始月份,$A881&gt;EOMONTH(起始月份,15)),"△不在本账期（"&amp;TEXT(起始月份,"yyyy-mm")&amp;" ~ "&amp;TEXT(EOMONTH(起始月份,15),"yyyy-mm")&amp;"）内，报表里看不到",IF(AND($H881&lt;&gt;"",$I881&lt;&gt;""),"※收入和支出不能同时填",IF(AND(N($H881)=0,N($I881)=0),IF(ISNUMBER(SEARCH("【待补】",$R881&amp;"")),"△源数据不全（源表缺金额），请补充","※收入和支出都没填"),IF($E881="","※没填收支类别，分类报表会漏掉这一笔",IF(ISNA(MATCH($E881,类别表,0)),"※收支类别不在【参数设置】的清单里",IF($K881="","△"&amp;$D881&amp;" 还没填汇率，去【月度汇率】补上就自动算了",IF(ISNUMBER(SEARCH("【待补】",$R881&amp;"")),"△源数据不全（源表缺摘要或用途），请补充",IF(AND($F881="内部转账",$Q881=""),"△内部转账建议在「往来单位」写上对方账户",IF($N881&lt;0,"△这一笔之后该账户余额成负数了，核一下",""))))))))))))</f>
        <v/>
      </c>
    </row>
    <row r="882" ht="82.5" spans="1:19">
      <c r="A882" s="114">
        <v>46013</v>
      </c>
      <c r="B882" s="115" t="s">
        <v>72</v>
      </c>
      <c r="C882" s="116" t="str">
        <f>IF($B882="","",IFERROR(INDEX(账户银行,MATCH($B882,账户名,0)),""))</f>
        <v>NBU银行</v>
      </c>
      <c r="D882" s="116" t="str">
        <f>IF($B882="","",IFERROR(INDEX(账户币种,MATCH($B882,账户名,0)),""))</f>
        <v>UZS</v>
      </c>
      <c r="E882" s="117" t="s">
        <v>84</v>
      </c>
      <c r="F882" s="116" t="str">
        <f>IF($E882="","",IFERROR(INDEX(类别属性,MATCH($E882,类别表,0)),""))</f>
        <v>支出</v>
      </c>
      <c r="G882" s="118" t="s">
        <v>852</v>
      </c>
      <c r="H882" s="119"/>
      <c r="I882" s="119">
        <v>30796800</v>
      </c>
      <c r="J882" s="120"/>
      <c r="K882" s="125">
        <f>IF(OR($A882="",$B882=""),"",IF($J882&lt;&gt;"",$J882,IF($D882=本位币,1,IFERROR(LOOKUP(2,1/((汇率月份&lt;=$A882)*(INDEX(记账汇率区,0,MATCH($D882,汇率币种头,0))&lt;&gt;"")),INDEX(记账汇率区,0,MATCH($D882,汇率币种头,0))),""))))</f>
        <v>1</v>
      </c>
      <c r="L882" s="123">
        <f t="shared" si="26"/>
        <v>-30796800</v>
      </c>
      <c r="M882" s="123">
        <f t="shared" si="27"/>
        <v>-30796800</v>
      </c>
      <c r="N882" s="122">
        <f>IF($B882="","",ROUND(SUMIF(账户名,$B882,账户期初)+SUMIFS($L$6:L882,$B$6:B882,$B882),2))</f>
        <v>84637403.69</v>
      </c>
      <c r="O882" s="123">
        <f>IF($B882="","",IFERROR(ROUND(INDEX(账户期初本位,MATCH($B882,账户名,0))+SUMIFS($M$6:M882,$B$6:B882,$B882),2),""))</f>
        <v>84637403.69</v>
      </c>
      <c r="P882" s="117" t="s">
        <v>48</v>
      </c>
      <c r="Q882" s="115"/>
      <c r="R882" s="115"/>
      <c r="S882" s="124" t="str">
        <f>IF($B882="","",IF(ISNA(MATCH($B882,账户名,0)),"※这个账户不在【参数设置】的账户档案里",IF($A882="","※没填日期，这一笔不会进任何月份的报表",IF(OR($A882&lt;起始月份,$A882&gt;EOMONTH(起始月份,15)),"△不在本账期（"&amp;TEXT(起始月份,"yyyy-mm")&amp;" ~ "&amp;TEXT(EOMONTH(起始月份,15),"yyyy-mm")&amp;"）内，报表里看不到",IF(AND($H882&lt;&gt;"",$I882&lt;&gt;""),"※收入和支出不能同时填",IF(AND(N($H882)=0,N($I882)=0),IF(ISNUMBER(SEARCH("【待补】",$R882&amp;"")),"△源数据不全（源表缺金额），请补充","※收入和支出都没填"),IF($E882="","※没填收支类别，分类报表会漏掉这一笔",IF(ISNA(MATCH($E882,类别表,0)),"※收支类别不在【参数设置】的清单里",IF($K882="","△"&amp;$D882&amp;" 还没填汇率，去【月度汇率】补上就自动算了",IF(ISNUMBER(SEARCH("【待补】",$R882&amp;"")),"△源数据不全（源表缺摘要或用途），请补充",IF(AND($F882="内部转账",$Q882=""),"△内部转账建议在「往来单位」写上对方账户",IF($N882&lt;0,"△这一笔之后该账户余额成负数了，核一下",""))))))))))))</f>
        <v/>
      </c>
    </row>
    <row r="883" ht="82.5" spans="1:19">
      <c r="A883" s="114">
        <v>46013</v>
      </c>
      <c r="B883" s="115" t="s">
        <v>72</v>
      </c>
      <c r="C883" s="116" t="str">
        <f>IF($B883="","",IFERROR(INDEX(账户银行,MATCH($B883,账户名,0)),""))</f>
        <v>NBU银行</v>
      </c>
      <c r="D883" s="116" t="str">
        <f>IF($B883="","",IFERROR(INDEX(账户币种,MATCH($B883,账户名,0)),""))</f>
        <v>UZS</v>
      </c>
      <c r="E883" s="117" t="s">
        <v>31</v>
      </c>
      <c r="F883" s="116" t="str">
        <f>IF($E883="","",IFERROR(INDEX(类别属性,MATCH($E883,类别表,0)),""))</f>
        <v>支出</v>
      </c>
      <c r="G883" s="118" t="s">
        <v>853</v>
      </c>
      <c r="H883" s="119"/>
      <c r="I883" s="119">
        <v>2600000</v>
      </c>
      <c r="J883" s="120"/>
      <c r="K883" s="125">
        <f>IF(OR($A883="",$B883=""),"",IF($J883&lt;&gt;"",$J883,IF($D883=本位币,1,IFERROR(LOOKUP(2,1/((汇率月份&lt;=$A883)*(INDEX(记账汇率区,0,MATCH($D883,汇率币种头,0))&lt;&gt;"")),INDEX(记账汇率区,0,MATCH($D883,汇率币种头,0))),""))))</f>
        <v>1</v>
      </c>
      <c r="L883" s="123">
        <f t="shared" si="26"/>
        <v>-2600000</v>
      </c>
      <c r="M883" s="123">
        <f t="shared" si="27"/>
        <v>-2600000</v>
      </c>
      <c r="N883" s="122">
        <f>IF($B883="","",ROUND(SUMIF(账户名,$B883,账户期初)+SUMIFS($L$6:L883,$B$6:B883,$B883),2))</f>
        <v>82037403.69</v>
      </c>
      <c r="O883" s="123">
        <f>IF($B883="","",IFERROR(ROUND(INDEX(账户期初本位,MATCH($B883,账户名,0))+SUMIFS($M$6:M883,$B$6:B883,$B883),2),""))</f>
        <v>82037403.69</v>
      </c>
      <c r="P883" s="117" t="s">
        <v>26</v>
      </c>
      <c r="Q883" s="115"/>
      <c r="R883" s="115"/>
      <c r="S883" s="124" t="str">
        <f>IF($B883="","",IF(ISNA(MATCH($B883,账户名,0)),"※这个账户不在【参数设置】的账户档案里",IF($A883="","※没填日期，这一笔不会进任何月份的报表",IF(OR($A883&lt;起始月份,$A883&gt;EOMONTH(起始月份,15)),"△不在本账期（"&amp;TEXT(起始月份,"yyyy-mm")&amp;" ~ "&amp;TEXT(EOMONTH(起始月份,15),"yyyy-mm")&amp;"）内，报表里看不到",IF(AND($H883&lt;&gt;"",$I883&lt;&gt;""),"※收入和支出不能同时填",IF(AND(N($H883)=0,N($I883)=0),IF(ISNUMBER(SEARCH("【待补】",$R883&amp;"")),"△源数据不全（源表缺金额），请补充","※收入和支出都没填"),IF($E883="","※没填收支类别，分类报表会漏掉这一笔",IF(ISNA(MATCH($E883,类别表,0)),"※收支类别不在【参数设置】的清单里",IF($K883="","△"&amp;$D883&amp;" 还没填汇率，去【月度汇率】补上就自动算了",IF(ISNUMBER(SEARCH("【待补】",$R883&amp;"")),"△源数据不全（源表缺摘要或用途），请补充",IF(AND($F883="内部转账",$Q883=""),"△内部转账建议在「往来单位」写上对方账户",IF($N883&lt;0,"△这一笔之后该账户余额成负数了，核一下",""))))))))))))</f>
        <v/>
      </c>
    </row>
    <row r="884" ht="49.5" spans="1:19">
      <c r="A884" s="114">
        <v>46013</v>
      </c>
      <c r="B884" s="115" t="s">
        <v>34</v>
      </c>
      <c r="C884" s="116" t="str">
        <f>IF($B884="","",IFERROR(INDEX(账户银行,MATCH($B884,账户名,0)),""))</f>
        <v>现金</v>
      </c>
      <c r="D884" s="116" t="str">
        <f>IF($B884="","",IFERROR(INDEX(账户币种,MATCH($B884,账户名,0)),""))</f>
        <v>UZS</v>
      </c>
      <c r="E884" s="117" t="s">
        <v>38</v>
      </c>
      <c r="F884" s="116" t="str">
        <f>IF($E884="","",IFERROR(INDEX(类别属性,MATCH($E884,类别表,0)),""))</f>
        <v>支出</v>
      </c>
      <c r="G884" s="118" t="s">
        <v>854</v>
      </c>
      <c r="H884" s="119"/>
      <c r="I884" s="119">
        <v>927000</v>
      </c>
      <c r="J884" s="120"/>
      <c r="K884" s="125">
        <f>IF(OR($A884="",$B884=""),"",IF($J884&lt;&gt;"",$J884,IF($D884=本位币,1,IFERROR(LOOKUP(2,1/((汇率月份&lt;=$A884)*(INDEX(记账汇率区,0,MATCH($D884,汇率币种头,0))&lt;&gt;"")),INDEX(记账汇率区,0,MATCH($D884,汇率币种头,0))),""))))</f>
        <v>1</v>
      </c>
      <c r="L884" s="123">
        <f t="shared" si="26"/>
        <v>-927000</v>
      </c>
      <c r="M884" s="123">
        <f t="shared" si="27"/>
        <v>-927000</v>
      </c>
      <c r="N884" s="122">
        <f>IF($B884="","",ROUND(SUMIF(账户名,$B884,账户期初)+SUMIFS($L$6:L884,$B$6:B884,$B884),2))</f>
        <v>-819163179.33</v>
      </c>
      <c r="O884" s="123">
        <f>IF($B884="","",IFERROR(ROUND(INDEX(账户期初本位,MATCH($B884,账户名,0))+SUMIFS($M$6:M884,$B$6:B884,$B884),2),""))</f>
        <v>-819163179.33</v>
      </c>
      <c r="P884" s="117" t="s">
        <v>26</v>
      </c>
      <c r="Q884" s="115"/>
      <c r="R884" s="115"/>
      <c r="S884" s="124" t="str">
        <f>IF($B884="","",IF(ISNA(MATCH($B884,账户名,0)),"※这个账户不在【参数设置】的账户档案里",IF($A884="","※没填日期，这一笔不会进任何月份的报表",IF(OR($A884&lt;起始月份,$A884&gt;EOMONTH(起始月份,15)),"△不在本账期（"&amp;TEXT(起始月份,"yyyy-mm")&amp;" ~ "&amp;TEXT(EOMONTH(起始月份,15),"yyyy-mm")&amp;"）内，报表里看不到",IF(AND($H884&lt;&gt;"",$I884&lt;&gt;""),"※收入和支出不能同时填",IF(AND(N($H884)=0,N($I884)=0),IF(ISNUMBER(SEARCH("【待补】",$R884&amp;"")),"△源数据不全（源表缺金额），请补充","※收入和支出都没填"),IF($E884="","※没填收支类别，分类报表会漏掉这一笔",IF(ISNA(MATCH($E884,类别表,0)),"※收支类别不在【参数设置】的清单里",IF($K884="","△"&amp;$D884&amp;" 还没填汇率，去【月度汇率】补上就自动算了",IF(ISNUMBER(SEARCH("【待补】",$R884&amp;"")),"△源数据不全（源表缺摘要或用途），请补充",IF(AND($F884="内部转账",$Q884=""),"△内部转账建议在「往来单位」写上对方账户",IF($N884&lt;0,"△这一笔之后该账户余额成负数了，核一下",""))))))))))))</f>
        <v>△这一笔之后该账户余额成负数了，核一下</v>
      </c>
    </row>
    <row r="885" ht="33" spans="1:19">
      <c r="A885" s="114">
        <v>46013</v>
      </c>
      <c r="B885" s="115" t="s">
        <v>34</v>
      </c>
      <c r="C885" s="116" t="str">
        <f>IF($B885="","",IFERROR(INDEX(账户银行,MATCH($B885,账户名,0)),""))</f>
        <v>现金</v>
      </c>
      <c r="D885" s="116" t="str">
        <f>IF($B885="","",IFERROR(INDEX(账户币种,MATCH($B885,账户名,0)),""))</f>
        <v>UZS</v>
      </c>
      <c r="E885" s="117" t="s">
        <v>27</v>
      </c>
      <c r="F885" s="116" t="str">
        <f>IF($E885="","",IFERROR(INDEX(类别属性,MATCH($E885,类别表,0)),""))</f>
        <v>支出</v>
      </c>
      <c r="G885" s="118" t="s">
        <v>855</v>
      </c>
      <c r="H885" s="119"/>
      <c r="I885" s="119">
        <v>1343000</v>
      </c>
      <c r="J885" s="120"/>
      <c r="K885" s="125">
        <f>IF(OR($A885="",$B885=""),"",IF($J885&lt;&gt;"",$J885,IF($D885=本位币,1,IFERROR(LOOKUP(2,1/((汇率月份&lt;=$A885)*(INDEX(记账汇率区,0,MATCH($D885,汇率币种头,0))&lt;&gt;"")),INDEX(记账汇率区,0,MATCH($D885,汇率币种头,0))),""))))</f>
        <v>1</v>
      </c>
      <c r="L885" s="123">
        <f t="shared" si="26"/>
        <v>-1343000</v>
      </c>
      <c r="M885" s="123">
        <f t="shared" si="27"/>
        <v>-1343000</v>
      </c>
      <c r="N885" s="122">
        <f>IF($B885="","",ROUND(SUMIF(账户名,$B885,账户期初)+SUMIFS($L$6:L885,$B$6:B885,$B885),2))</f>
        <v>-820506179.33</v>
      </c>
      <c r="O885" s="123">
        <f>IF($B885="","",IFERROR(ROUND(INDEX(账户期初本位,MATCH($B885,账户名,0))+SUMIFS($M$6:M885,$B$6:B885,$B885),2),""))</f>
        <v>-820506179.33</v>
      </c>
      <c r="P885" s="117" t="s">
        <v>26</v>
      </c>
      <c r="Q885" s="115"/>
      <c r="R885" s="115"/>
      <c r="S885" s="124" t="str">
        <f>IF($B885="","",IF(ISNA(MATCH($B885,账户名,0)),"※这个账户不在【参数设置】的账户档案里",IF($A885="","※没填日期，这一笔不会进任何月份的报表",IF(OR($A885&lt;起始月份,$A885&gt;EOMONTH(起始月份,15)),"△不在本账期（"&amp;TEXT(起始月份,"yyyy-mm")&amp;" ~ "&amp;TEXT(EOMONTH(起始月份,15),"yyyy-mm")&amp;"）内，报表里看不到",IF(AND($H885&lt;&gt;"",$I885&lt;&gt;""),"※收入和支出不能同时填",IF(AND(N($H885)=0,N($I885)=0),IF(ISNUMBER(SEARCH("【待补】",$R885&amp;"")),"△源数据不全（源表缺金额），请补充","※收入和支出都没填"),IF($E885="","※没填收支类别，分类报表会漏掉这一笔",IF(ISNA(MATCH($E885,类别表,0)),"※收支类别不在【参数设置】的清单里",IF($K885="","△"&amp;$D885&amp;" 还没填汇率，去【月度汇率】补上就自动算了",IF(ISNUMBER(SEARCH("【待补】",$R885&amp;"")),"△源数据不全（源表缺摘要或用途），请补充",IF(AND($F885="内部转账",$Q885=""),"△内部转账建议在「往来单位」写上对方账户",IF($N885&lt;0,"△这一笔之后该账户余额成负数了，核一下",""))))))))))))</f>
        <v>△这一笔之后该账户余额成负数了，核一下</v>
      </c>
    </row>
    <row r="886" ht="82.5" spans="1:19">
      <c r="A886" s="114">
        <v>46014</v>
      </c>
      <c r="B886" s="115" t="s">
        <v>72</v>
      </c>
      <c r="C886" s="116" t="str">
        <f>IF($B886="","",IFERROR(INDEX(账户银行,MATCH($B886,账户名,0)),""))</f>
        <v>NBU银行</v>
      </c>
      <c r="D886" s="116" t="str">
        <f>IF($B886="","",IFERROR(INDEX(账户币种,MATCH($B886,账户名,0)),""))</f>
        <v>UZS</v>
      </c>
      <c r="E886" s="117" t="s">
        <v>60</v>
      </c>
      <c r="F886" s="116" t="str">
        <f>IF($E886="","",IFERROR(INDEX(类别属性,MATCH($E886,类别表,0)),""))</f>
        <v>支出</v>
      </c>
      <c r="G886" s="118" t="s">
        <v>856</v>
      </c>
      <c r="H886" s="119"/>
      <c r="I886" s="119">
        <v>618</v>
      </c>
      <c r="J886" s="120"/>
      <c r="K886" s="125">
        <f>IF(OR($A886="",$B886=""),"",IF($J886&lt;&gt;"",$J886,IF($D886=本位币,1,IFERROR(LOOKUP(2,1/((汇率月份&lt;=$A886)*(INDEX(记账汇率区,0,MATCH($D886,汇率币种头,0))&lt;&gt;"")),INDEX(记账汇率区,0,MATCH($D886,汇率币种头,0))),""))))</f>
        <v>1</v>
      </c>
      <c r="L886" s="123">
        <f t="shared" si="26"/>
        <v>-618</v>
      </c>
      <c r="M886" s="123">
        <f t="shared" si="27"/>
        <v>-618</v>
      </c>
      <c r="N886" s="122">
        <f>IF($B886="","",ROUND(SUMIF(账户名,$B886,账户期初)+SUMIFS($L$6:L886,$B$6:B886,$B886),2))</f>
        <v>82036785.69</v>
      </c>
      <c r="O886" s="123">
        <f>IF($B886="","",IFERROR(ROUND(INDEX(账户期初本位,MATCH($B886,账户名,0))+SUMIFS($M$6:M886,$B$6:B886,$B886),2),""))</f>
        <v>82036785.69</v>
      </c>
      <c r="P886" s="117" t="s">
        <v>43</v>
      </c>
      <c r="Q886" s="115"/>
      <c r="R886" s="115"/>
      <c r="S886" s="124" t="str">
        <f>IF($B886="","",IF(ISNA(MATCH($B886,账户名,0)),"※这个账户不在【参数设置】的账户档案里",IF($A886="","※没填日期，这一笔不会进任何月份的报表",IF(OR($A886&lt;起始月份,$A886&gt;EOMONTH(起始月份,15)),"△不在本账期（"&amp;TEXT(起始月份,"yyyy-mm")&amp;" ~ "&amp;TEXT(EOMONTH(起始月份,15),"yyyy-mm")&amp;"）内，报表里看不到",IF(AND($H886&lt;&gt;"",$I886&lt;&gt;""),"※收入和支出不能同时填",IF(AND(N($H886)=0,N($I886)=0),IF(ISNUMBER(SEARCH("【待补】",$R886&amp;"")),"△源数据不全（源表缺金额），请补充","※收入和支出都没填"),IF($E886="","※没填收支类别，分类报表会漏掉这一笔",IF(ISNA(MATCH($E886,类别表,0)),"※收支类别不在【参数设置】的清单里",IF($K886="","△"&amp;$D886&amp;" 还没填汇率，去【月度汇率】补上就自动算了",IF(ISNUMBER(SEARCH("【待补】",$R886&amp;"")),"△源数据不全（源表缺摘要或用途），请补充",IF(AND($F886="内部转账",$Q886=""),"△内部转账建议在「往来单位」写上对方账户",IF($N886&lt;0,"△这一笔之后该账户余额成负数了，核一下",""))))))))))))</f>
        <v/>
      </c>
    </row>
    <row r="887" ht="82.5" spans="1:19">
      <c r="A887" s="114">
        <v>46014</v>
      </c>
      <c r="B887" s="115" t="s">
        <v>72</v>
      </c>
      <c r="C887" s="116" t="str">
        <f>IF($B887="","",IFERROR(INDEX(账户银行,MATCH($B887,账户名,0)),""))</f>
        <v>NBU银行</v>
      </c>
      <c r="D887" s="116" t="str">
        <f>IF($B887="","",IFERROR(INDEX(账户币种,MATCH($B887,账户名,0)),""))</f>
        <v>UZS</v>
      </c>
      <c r="E887" s="117" t="s">
        <v>60</v>
      </c>
      <c r="F887" s="116" t="str">
        <f>IF($E887="","",IFERROR(INDEX(类别属性,MATCH($E887,类别表,0)),""))</f>
        <v>支出</v>
      </c>
      <c r="G887" s="118" t="s">
        <v>856</v>
      </c>
      <c r="H887" s="119"/>
      <c r="I887" s="119">
        <v>618</v>
      </c>
      <c r="J887" s="120"/>
      <c r="K887" s="125">
        <f>IF(OR($A887="",$B887=""),"",IF($J887&lt;&gt;"",$J887,IF($D887=本位币,1,IFERROR(LOOKUP(2,1/((汇率月份&lt;=$A887)*(INDEX(记账汇率区,0,MATCH($D887,汇率币种头,0))&lt;&gt;"")),INDEX(记账汇率区,0,MATCH($D887,汇率币种头,0))),""))))</f>
        <v>1</v>
      </c>
      <c r="L887" s="123">
        <f t="shared" si="26"/>
        <v>-618</v>
      </c>
      <c r="M887" s="123">
        <f t="shared" si="27"/>
        <v>-618</v>
      </c>
      <c r="N887" s="122">
        <f>IF($B887="","",ROUND(SUMIF(账户名,$B887,账户期初)+SUMIFS($L$6:L887,$B$6:B887,$B887),2))</f>
        <v>82036167.69</v>
      </c>
      <c r="O887" s="123">
        <f>IF($B887="","",IFERROR(ROUND(INDEX(账户期初本位,MATCH($B887,账户名,0))+SUMIFS($M$6:M887,$B$6:B887,$B887),2),""))</f>
        <v>82036167.69</v>
      </c>
      <c r="P887" s="117" t="s">
        <v>43</v>
      </c>
      <c r="Q887" s="115"/>
      <c r="R887" s="115"/>
      <c r="S887" s="124" t="str">
        <f>IF($B887="","",IF(ISNA(MATCH($B887,账户名,0)),"※这个账户不在【参数设置】的账户档案里",IF($A887="","※没填日期，这一笔不会进任何月份的报表",IF(OR($A887&lt;起始月份,$A887&gt;EOMONTH(起始月份,15)),"△不在本账期（"&amp;TEXT(起始月份,"yyyy-mm")&amp;" ~ "&amp;TEXT(EOMONTH(起始月份,15),"yyyy-mm")&amp;"）内，报表里看不到",IF(AND($H887&lt;&gt;"",$I887&lt;&gt;""),"※收入和支出不能同时填",IF(AND(N($H887)=0,N($I887)=0),IF(ISNUMBER(SEARCH("【待补】",$R887&amp;"")),"△源数据不全（源表缺金额），请补充","※收入和支出都没填"),IF($E887="","※没填收支类别，分类报表会漏掉这一笔",IF(ISNA(MATCH($E887,类别表,0)),"※收支类别不在【参数设置】的清单里",IF($K887="","△"&amp;$D887&amp;" 还没填汇率，去【月度汇率】补上就自动算了",IF(ISNUMBER(SEARCH("【待补】",$R887&amp;"")),"△源数据不全（源表缺摘要或用途），请补充",IF(AND($F887="内部转账",$Q887=""),"△内部转账建议在「往来单位」写上对方账户",IF($N887&lt;0,"△这一笔之后该账户余额成负数了，核一下",""))))))))))))</f>
        <v/>
      </c>
    </row>
    <row r="888" ht="66" spans="1:19">
      <c r="A888" s="114">
        <v>46014</v>
      </c>
      <c r="B888" s="115" t="s">
        <v>72</v>
      </c>
      <c r="C888" s="116" t="str">
        <f>IF($B888="","",IFERROR(INDEX(账户银行,MATCH($B888,账户名,0)),""))</f>
        <v>NBU银行</v>
      </c>
      <c r="D888" s="116" t="str">
        <f>IF($B888="","",IFERROR(INDEX(账户币种,MATCH($B888,账户名,0)),""))</f>
        <v>UZS</v>
      </c>
      <c r="E888" s="117" t="s">
        <v>60</v>
      </c>
      <c r="F888" s="116" t="str">
        <f>IF($E888="","",IFERROR(INDEX(类别属性,MATCH($E888,类别表,0)),""))</f>
        <v>支出</v>
      </c>
      <c r="G888" s="118" t="s">
        <v>857</v>
      </c>
      <c r="H888" s="119"/>
      <c r="I888" s="119">
        <v>618000</v>
      </c>
      <c r="J888" s="120"/>
      <c r="K888" s="125">
        <f>IF(OR($A888="",$B888=""),"",IF($J888&lt;&gt;"",$J888,IF($D888=本位币,1,IFERROR(LOOKUP(2,1/((汇率月份&lt;=$A888)*(INDEX(记账汇率区,0,MATCH($D888,汇率币种头,0))&lt;&gt;"")),INDEX(记账汇率区,0,MATCH($D888,汇率币种头,0))),""))))</f>
        <v>1</v>
      </c>
      <c r="L888" s="123">
        <f t="shared" si="26"/>
        <v>-618000</v>
      </c>
      <c r="M888" s="123">
        <f t="shared" si="27"/>
        <v>-618000</v>
      </c>
      <c r="N888" s="122">
        <f>IF($B888="","",ROUND(SUMIF(账户名,$B888,账户期初)+SUMIFS($L$6:L888,$B$6:B888,$B888),2))</f>
        <v>81418167.69</v>
      </c>
      <c r="O888" s="123">
        <f>IF($B888="","",IFERROR(ROUND(INDEX(账户期初本位,MATCH($B888,账户名,0))+SUMIFS($M$6:M888,$B$6:B888,$B888),2),""))</f>
        <v>81418167.69</v>
      </c>
      <c r="P888" s="117" t="s">
        <v>43</v>
      </c>
      <c r="Q888" s="115"/>
      <c r="R888" s="115"/>
      <c r="S888" s="124" t="str">
        <f>IF($B888="","",IF(ISNA(MATCH($B888,账户名,0)),"※这个账户不在【参数设置】的账户档案里",IF($A888="","※没填日期，这一笔不会进任何月份的报表",IF(OR($A888&lt;起始月份,$A888&gt;EOMONTH(起始月份,15)),"△不在本账期（"&amp;TEXT(起始月份,"yyyy-mm")&amp;" ~ "&amp;TEXT(EOMONTH(起始月份,15),"yyyy-mm")&amp;"）内，报表里看不到",IF(AND($H888&lt;&gt;"",$I888&lt;&gt;""),"※收入和支出不能同时填",IF(AND(N($H888)=0,N($I888)=0),IF(ISNUMBER(SEARCH("【待补】",$R888&amp;"")),"△源数据不全（源表缺金额），请补充","※收入和支出都没填"),IF($E888="","※没填收支类别，分类报表会漏掉这一笔",IF(ISNA(MATCH($E888,类别表,0)),"※收支类别不在【参数设置】的清单里",IF($K888="","△"&amp;$D888&amp;" 还没填汇率，去【月度汇率】补上就自动算了",IF(ISNUMBER(SEARCH("【待补】",$R888&amp;"")),"△源数据不全（源表缺摘要或用途），请补充",IF(AND($F888="内部转账",$Q888=""),"△内部转账建议在「往来单位」写上对方账户",IF($N888&lt;0,"△这一笔之后该账户余额成负数了，核一下",""))))))))))))</f>
        <v/>
      </c>
    </row>
    <row r="889" ht="49.5" spans="1:19">
      <c r="A889" s="114">
        <v>46014</v>
      </c>
      <c r="B889" s="115" t="s">
        <v>72</v>
      </c>
      <c r="C889" s="116" t="str">
        <f>IF($B889="","",IFERROR(INDEX(账户银行,MATCH($B889,账户名,0)),""))</f>
        <v>NBU银行</v>
      </c>
      <c r="D889" s="116" t="str">
        <f>IF($B889="","",IFERROR(INDEX(账户币种,MATCH($B889,账户名,0)),""))</f>
        <v>UZS</v>
      </c>
      <c r="E889" s="117" t="s">
        <v>60</v>
      </c>
      <c r="F889" s="116" t="str">
        <f>IF($E889="","",IFERROR(INDEX(类别属性,MATCH($E889,类别表,0)),""))</f>
        <v>支出</v>
      </c>
      <c r="G889" s="118" t="s">
        <v>858</v>
      </c>
      <c r="H889" s="119"/>
      <c r="I889" s="119">
        <v>618000</v>
      </c>
      <c r="J889" s="120"/>
      <c r="K889" s="125">
        <f>IF(OR($A889="",$B889=""),"",IF($J889&lt;&gt;"",$J889,IF($D889=本位币,1,IFERROR(LOOKUP(2,1/((汇率月份&lt;=$A889)*(INDEX(记账汇率区,0,MATCH($D889,汇率币种头,0))&lt;&gt;"")),INDEX(记账汇率区,0,MATCH($D889,汇率币种头,0))),""))))</f>
        <v>1</v>
      </c>
      <c r="L889" s="123">
        <f t="shared" si="26"/>
        <v>-618000</v>
      </c>
      <c r="M889" s="123">
        <f t="shared" si="27"/>
        <v>-618000</v>
      </c>
      <c r="N889" s="122">
        <f>IF($B889="","",ROUND(SUMIF(账户名,$B889,账户期初)+SUMIFS($L$6:L889,$B$6:B889,$B889),2))</f>
        <v>80800167.69</v>
      </c>
      <c r="O889" s="123">
        <f>IF($B889="","",IFERROR(ROUND(INDEX(账户期初本位,MATCH($B889,账户名,0))+SUMIFS($M$6:M889,$B$6:B889,$B889),2),""))</f>
        <v>80800167.69</v>
      </c>
      <c r="P889" s="117" t="s">
        <v>43</v>
      </c>
      <c r="Q889" s="115"/>
      <c r="R889" s="115"/>
      <c r="S889" s="124" t="str">
        <f>IF($B889="","",IF(ISNA(MATCH($B889,账户名,0)),"※这个账户不在【参数设置】的账户档案里",IF($A889="","※没填日期，这一笔不会进任何月份的报表",IF(OR($A889&lt;起始月份,$A889&gt;EOMONTH(起始月份,15)),"△不在本账期（"&amp;TEXT(起始月份,"yyyy-mm")&amp;" ~ "&amp;TEXT(EOMONTH(起始月份,15),"yyyy-mm")&amp;"）内，报表里看不到",IF(AND($H889&lt;&gt;"",$I889&lt;&gt;""),"※收入和支出不能同时填",IF(AND(N($H889)=0,N($I889)=0),IF(ISNUMBER(SEARCH("【待补】",$R889&amp;"")),"△源数据不全（源表缺金额），请补充","※收入和支出都没填"),IF($E889="","※没填收支类别，分类报表会漏掉这一笔",IF(ISNA(MATCH($E889,类别表,0)),"※收支类别不在【参数设置】的清单里",IF($K889="","△"&amp;$D889&amp;" 还没填汇率，去【月度汇率】补上就自动算了",IF(ISNUMBER(SEARCH("【待补】",$R889&amp;"")),"△源数据不全（源表缺摘要或用途），请补充",IF(AND($F889="内部转账",$Q889=""),"△内部转账建议在「往来单位」写上对方账户",IF($N889&lt;0,"△这一笔之后该账户余额成负数了，核一下",""))))))))))))</f>
        <v/>
      </c>
    </row>
    <row r="890" ht="49.5" spans="1:19">
      <c r="A890" s="114">
        <v>46014</v>
      </c>
      <c r="B890" s="115" t="s">
        <v>30</v>
      </c>
      <c r="C890" s="116" t="str">
        <f>IF($B890="","",IFERROR(INDEX(账户银行,MATCH($B890,账户名,0)),""))</f>
        <v>现金</v>
      </c>
      <c r="D890" s="116" t="str">
        <f>IF($B890="","",IFERROR(INDEX(账户币种,MATCH($B890,账户名,0)),""))</f>
        <v>USD</v>
      </c>
      <c r="E890" s="117" t="s">
        <v>44</v>
      </c>
      <c r="F890" s="116" t="str">
        <f>IF($E890="","",IFERROR(INDEX(类别属性,MATCH($E890,类别表,0)),""))</f>
        <v>支出</v>
      </c>
      <c r="G890" s="118" t="s">
        <v>859</v>
      </c>
      <c r="H890" s="119"/>
      <c r="I890" s="119">
        <v>2600</v>
      </c>
      <c r="J890" s="120"/>
      <c r="K890" s="125">
        <f>IF(OR($A890="",$B890=""),"",IF($J890&lt;&gt;"",$J890,IF($D890=本位币,1,IFERROR(LOOKUP(2,1/((汇率月份&lt;=$A890)*(INDEX(记账汇率区,0,MATCH($D890,汇率币种头,0))&lt;&gt;"")),INDEX(记账汇率区,0,MATCH($D890,汇率币种头,0))),""))))</f>
        <v>12050</v>
      </c>
      <c r="L890" s="123">
        <f t="shared" si="26"/>
        <v>-2600</v>
      </c>
      <c r="M890" s="123">
        <f t="shared" si="27"/>
        <v>-31330000</v>
      </c>
      <c r="N890" s="122">
        <f>IF($B890="","",ROUND(SUMIF(账户名,$B890,账户期初)+SUMIFS($L$6:L890,$B$6:B890,$B890),2))</f>
        <v>80351</v>
      </c>
      <c r="O890" s="123">
        <f>IF($B890="","",IFERROR(ROUND(INDEX(账户期初本位,MATCH($B890,账户名,0))+SUMIFS($M$6:M890,$B$6:B890,$B890),2),""))</f>
        <v>974732925</v>
      </c>
      <c r="P890" s="117" t="s">
        <v>26</v>
      </c>
      <c r="Q890" s="115"/>
      <c r="R890" s="115"/>
      <c r="S890" s="124" t="str">
        <f>IF($B890="","",IF(ISNA(MATCH($B890,账户名,0)),"※这个账户不在【参数设置】的账户档案里",IF($A890="","※没填日期，这一笔不会进任何月份的报表",IF(OR($A890&lt;起始月份,$A890&gt;EOMONTH(起始月份,15)),"△不在本账期（"&amp;TEXT(起始月份,"yyyy-mm")&amp;" ~ "&amp;TEXT(EOMONTH(起始月份,15),"yyyy-mm")&amp;"）内，报表里看不到",IF(AND($H890&lt;&gt;"",$I890&lt;&gt;""),"※收入和支出不能同时填",IF(AND(N($H890)=0,N($I890)=0),IF(ISNUMBER(SEARCH("【待补】",$R890&amp;"")),"△源数据不全（源表缺金额），请补充","※收入和支出都没填"),IF($E890="","※没填收支类别，分类报表会漏掉这一笔",IF(ISNA(MATCH($E890,类别表,0)),"※收支类别不在【参数设置】的清单里",IF($K890="","△"&amp;$D890&amp;" 还没填汇率，去【月度汇率】补上就自动算了",IF(ISNUMBER(SEARCH("【待补】",$R890&amp;"")),"△源数据不全（源表缺摘要或用途），请补充",IF(AND($F890="内部转账",$Q890=""),"△内部转账建议在「往来单位」写上对方账户",IF($N890&lt;0,"△这一笔之后该账户余额成负数了，核一下",""))))))))))))</f>
        <v/>
      </c>
    </row>
    <row r="891" ht="99" spans="1:19">
      <c r="A891" s="114">
        <v>46016</v>
      </c>
      <c r="B891" s="115" t="s">
        <v>34</v>
      </c>
      <c r="C891" s="116" t="str">
        <f>IF($B891="","",IFERROR(INDEX(账户银行,MATCH($B891,账户名,0)),""))</f>
        <v>现金</v>
      </c>
      <c r="D891" s="116" t="str">
        <f>IF($B891="","",IFERROR(INDEX(账户币种,MATCH($B891,账户名,0)),""))</f>
        <v>UZS</v>
      </c>
      <c r="E891" s="117" t="s">
        <v>44</v>
      </c>
      <c r="F891" s="116" t="str">
        <f>IF($E891="","",IFERROR(INDEX(类别属性,MATCH($E891,类别表,0)),""))</f>
        <v>支出</v>
      </c>
      <c r="G891" s="118" t="s">
        <v>860</v>
      </c>
      <c r="H891" s="119"/>
      <c r="I891" s="119">
        <v>7285000</v>
      </c>
      <c r="J891" s="120"/>
      <c r="K891" s="125">
        <f>IF(OR($A891="",$B891=""),"",IF($J891&lt;&gt;"",$J891,IF($D891=本位币,1,IFERROR(LOOKUP(2,1/((汇率月份&lt;=$A891)*(INDEX(记账汇率区,0,MATCH($D891,汇率币种头,0))&lt;&gt;"")),INDEX(记账汇率区,0,MATCH($D891,汇率币种头,0))),""))))</f>
        <v>1</v>
      </c>
      <c r="L891" s="123">
        <f t="shared" si="26"/>
        <v>-7285000</v>
      </c>
      <c r="M891" s="123">
        <f t="shared" si="27"/>
        <v>-7285000</v>
      </c>
      <c r="N891" s="122">
        <f>IF($B891="","",ROUND(SUMIF(账户名,$B891,账户期初)+SUMIFS($L$6:L891,$B$6:B891,$B891),2))</f>
        <v>-827791179.33</v>
      </c>
      <c r="O891" s="123">
        <f>IF($B891="","",IFERROR(ROUND(INDEX(账户期初本位,MATCH($B891,账户名,0))+SUMIFS($M$6:M891,$B$6:B891,$B891),2),""))</f>
        <v>-827791179.33</v>
      </c>
      <c r="P891" s="117" t="s">
        <v>26</v>
      </c>
      <c r="Q891" s="115" t="s">
        <v>771</v>
      </c>
      <c r="R891" s="115"/>
      <c r="S891" s="124" t="str">
        <f>IF($B891="","",IF(ISNA(MATCH($B891,账户名,0)),"※这个账户不在【参数设置】的账户档案里",IF($A891="","※没填日期，这一笔不会进任何月份的报表",IF(OR($A891&lt;起始月份,$A891&gt;EOMONTH(起始月份,15)),"△不在本账期（"&amp;TEXT(起始月份,"yyyy-mm")&amp;" ~ "&amp;TEXT(EOMONTH(起始月份,15),"yyyy-mm")&amp;"）内，报表里看不到",IF(AND($H891&lt;&gt;"",$I891&lt;&gt;""),"※收入和支出不能同时填",IF(AND(N($H891)=0,N($I891)=0),IF(ISNUMBER(SEARCH("【待补】",$R891&amp;"")),"△源数据不全（源表缺金额），请补充","※收入和支出都没填"),IF($E891="","※没填收支类别，分类报表会漏掉这一笔",IF(ISNA(MATCH($E891,类别表,0)),"※收支类别不在【参数设置】的清单里",IF($K891="","△"&amp;$D891&amp;" 还没填汇率，去【月度汇率】补上就自动算了",IF(ISNUMBER(SEARCH("【待补】",$R891&amp;"")),"△源数据不全（源表缺摘要或用途），请补充",IF(AND($F891="内部转账",$Q891=""),"△内部转账建议在「往来单位」写上对方账户",IF($N891&lt;0,"△这一笔之后该账户余额成负数了，核一下",""))))))))))))</f>
        <v>△这一笔之后该账户余额成负数了，核一下</v>
      </c>
    </row>
    <row r="892" ht="33" spans="1:19">
      <c r="A892" s="114">
        <v>46016</v>
      </c>
      <c r="B892" s="115" t="s">
        <v>34</v>
      </c>
      <c r="C892" s="116" t="str">
        <f>IF($B892="","",IFERROR(INDEX(账户银行,MATCH($B892,账户名,0)),""))</f>
        <v>现金</v>
      </c>
      <c r="D892" s="116" t="str">
        <f>IF($B892="","",IFERROR(INDEX(账户币种,MATCH($B892,账户名,0)),""))</f>
        <v>UZS</v>
      </c>
      <c r="E892" s="117" t="s">
        <v>27</v>
      </c>
      <c r="F892" s="116" t="str">
        <f>IF($E892="","",IFERROR(INDEX(类别属性,MATCH($E892,类别表,0)),""))</f>
        <v>支出</v>
      </c>
      <c r="G892" s="118" t="s">
        <v>861</v>
      </c>
      <c r="H892" s="119"/>
      <c r="I892" s="119">
        <v>6500000</v>
      </c>
      <c r="J892" s="120"/>
      <c r="K892" s="125">
        <f>IF(OR($A892="",$B892=""),"",IF($J892&lt;&gt;"",$J892,IF($D892=本位币,1,IFERROR(LOOKUP(2,1/((汇率月份&lt;=$A892)*(INDEX(记账汇率区,0,MATCH($D892,汇率币种头,0))&lt;&gt;"")),INDEX(记账汇率区,0,MATCH($D892,汇率币种头,0))),""))))</f>
        <v>1</v>
      </c>
      <c r="L892" s="123">
        <f t="shared" si="26"/>
        <v>-6500000</v>
      </c>
      <c r="M892" s="123">
        <f t="shared" si="27"/>
        <v>-6500000</v>
      </c>
      <c r="N892" s="122">
        <f>IF($B892="","",ROUND(SUMIF(账户名,$B892,账户期初)+SUMIFS($L$6:L892,$B$6:B892,$B892),2))</f>
        <v>-834291179.33</v>
      </c>
      <c r="O892" s="123">
        <f>IF($B892="","",IFERROR(ROUND(INDEX(账户期初本位,MATCH($B892,账户名,0))+SUMIFS($M$6:M892,$B$6:B892,$B892),2),""))</f>
        <v>-834291179.33</v>
      </c>
      <c r="P892" s="117" t="s">
        <v>26</v>
      </c>
      <c r="Q892" s="115"/>
      <c r="R892" s="115"/>
      <c r="S892" s="124" t="str">
        <f>IF($B892="","",IF(ISNA(MATCH($B892,账户名,0)),"※这个账户不在【参数设置】的账户档案里",IF($A892="","※没填日期，这一笔不会进任何月份的报表",IF(OR($A892&lt;起始月份,$A892&gt;EOMONTH(起始月份,15)),"△不在本账期（"&amp;TEXT(起始月份,"yyyy-mm")&amp;" ~ "&amp;TEXT(EOMONTH(起始月份,15),"yyyy-mm")&amp;"）内，报表里看不到",IF(AND($H892&lt;&gt;"",$I892&lt;&gt;""),"※收入和支出不能同时填",IF(AND(N($H892)=0,N($I892)=0),IF(ISNUMBER(SEARCH("【待补】",$R892&amp;"")),"△源数据不全（源表缺金额），请补充","※收入和支出都没填"),IF($E892="","※没填收支类别，分类报表会漏掉这一笔",IF(ISNA(MATCH($E892,类别表,0)),"※收支类别不在【参数设置】的清单里",IF($K892="","△"&amp;$D892&amp;" 还没填汇率，去【月度汇率】补上就自动算了",IF(ISNUMBER(SEARCH("【待补】",$R892&amp;"")),"△源数据不全（源表缺摘要或用途），请补充",IF(AND($F892="内部转账",$Q892=""),"△内部转账建议在「往来单位」写上对方账户",IF($N892&lt;0,"△这一笔之后该账户余额成负数了，核一下",""))))))))))))</f>
        <v>△这一笔之后该账户余额成负数了，核一下</v>
      </c>
    </row>
    <row r="893" ht="49.5" spans="1:19">
      <c r="A893" s="114">
        <v>46016</v>
      </c>
      <c r="B893" s="115" t="s">
        <v>34</v>
      </c>
      <c r="C893" s="116" t="str">
        <f>IF($B893="","",IFERROR(INDEX(账户银行,MATCH($B893,账户名,0)),""))</f>
        <v>现金</v>
      </c>
      <c r="D893" s="116" t="str">
        <f>IF($B893="","",IFERROR(INDEX(账户币种,MATCH($B893,账户名,0)),""))</f>
        <v>UZS</v>
      </c>
      <c r="E893" s="117" t="s">
        <v>38</v>
      </c>
      <c r="F893" s="116" t="str">
        <f>IF($E893="","",IFERROR(INDEX(类别属性,MATCH($E893,类别表,0)),""))</f>
        <v>支出</v>
      </c>
      <c r="G893" s="118" t="s">
        <v>862</v>
      </c>
      <c r="H893" s="119"/>
      <c r="I893" s="119">
        <v>4366000</v>
      </c>
      <c r="J893" s="120"/>
      <c r="K893" s="125">
        <f>IF(OR($A893="",$B893=""),"",IF($J893&lt;&gt;"",$J893,IF($D893=本位币,1,IFERROR(LOOKUP(2,1/((汇率月份&lt;=$A893)*(INDEX(记账汇率区,0,MATCH($D893,汇率币种头,0))&lt;&gt;"")),INDEX(记账汇率区,0,MATCH($D893,汇率币种头,0))),""))))</f>
        <v>1</v>
      </c>
      <c r="L893" s="123">
        <f t="shared" si="26"/>
        <v>-4366000</v>
      </c>
      <c r="M893" s="123">
        <f t="shared" si="27"/>
        <v>-4366000</v>
      </c>
      <c r="N893" s="122">
        <f>IF($B893="","",ROUND(SUMIF(账户名,$B893,账户期初)+SUMIFS($L$6:L893,$B$6:B893,$B893),2))</f>
        <v>-838657179.33</v>
      </c>
      <c r="O893" s="123">
        <f>IF($B893="","",IFERROR(ROUND(INDEX(账户期初本位,MATCH($B893,账户名,0))+SUMIFS($M$6:M893,$B$6:B893,$B893),2),""))</f>
        <v>-838657179.33</v>
      </c>
      <c r="P893" s="117" t="s">
        <v>26</v>
      </c>
      <c r="Q893" s="115"/>
      <c r="R893" s="115"/>
      <c r="S893" s="124" t="str">
        <f>IF($B893="","",IF(ISNA(MATCH($B893,账户名,0)),"※这个账户不在【参数设置】的账户档案里",IF($A893="","※没填日期，这一笔不会进任何月份的报表",IF(OR($A893&lt;起始月份,$A893&gt;EOMONTH(起始月份,15)),"△不在本账期（"&amp;TEXT(起始月份,"yyyy-mm")&amp;" ~ "&amp;TEXT(EOMONTH(起始月份,15),"yyyy-mm")&amp;"）内，报表里看不到",IF(AND($H893&lt;&gt;"",$I893&lt;&gt;""),"※收入和支出不能同时填",IF(AND(N($H893)=0,N($I893)=0),IF(ISNUMBER(SEARCH("【待补】",$R893&amp;"")),"△源数据不全（源表缺金额），请补充","※收入和支出都没填"),IF($E893="","※没填收支类别，分类报表会漏掉这一笔",IF(ISNA(MATCH($E893,类别表,0)),"※收支类别不在【参数设置】的清单里",IF($K893="","△"&amp;$D893&amp;" 还没填汇率，去【月度汇率】补上就自动算了",IF(ISNUMBER(SEARCH("【待补】",$R893&amp;"")),"△源数据不全（源表缺摘要或用途），请补充",IF(AND($F893="内部转账",$Q893=""),"△内部转账建议在「往来单位」写上对方账户",IF($N893&lt;0,"△这一笔之后该账户余额成负数了，核一下",""))))))))))))</f>
        <v>△这一笔之后该账户余额成负数了，核一下</v>
      </c>
    </row>
    <row r="894" ht="16.5" spans="1:19">
      <c r="A894" s="114">
        <v>46016</v>
      </c>
      <c r="B894" s="115" t="s">
        <v>34</v>
      </c>
      <c r="C894" s="116" t="str">
        <f>IF($B894="","",IFERROR(INDEX(账户银行,MATCH($B894,账户名,0)),""))</f>
        <v>现金</v>
      </c>
      <c r="D894" s="116" t="str">
        <f>IF($B894="","",IFERROR(INDEX(账户币种,MATCH($B894,账户名,0)),""))</f>
        <v>UZS</v>
      </c>
      <c r="E894" s="117" t="s">
        <v>46</v>
      </c>
      <c r="F894" s="116" t="str">
        <f>IF($E894="","",IFERROR(INDEX(类别属性,MATCH($E894,类别表,0)),""))</f>
        <v>支出</v>
      </c>
      <c r="G894" s="118" t="s">
        <v>863</v>
      </c>
      <c r="H894" s="119"/>
      <c r="I894" s="119">
        <v>350000</v>
      </c>
      <c r="J894" s="120"/>
      <c r="K894" s="125">
        <f>IF(OR($A894="",$B894=""),"",IF($J894&lt;&gt;"",$J894,IF($D894=本位币,1,IFERROR(LOOKUP(2,1/((汇率月份&lt;=$A894)*(INDEX(记账汇率区,0,MATCH($D894,汇率币种头,0))&lt;&gt;"")),INDEX(记账汇率区,0,MATCH($D894,汇率币种头,0))),""))))</f>
        <v>1</v>
      </c>
      <c r="L894" s="123">
        <f t="shared" si="26"/>
        <v>-350000</v>
      </c>
      <c r="M894" s="123">
        <f t="shared" si="27"/>
        <v>-350000</v>
      </c>
      <c r="N894" s="122">
        <f>IF($B894="","",ROUND(SUMIF(账户名,$B894,账户期初)+SUMIFS($L$6:L894,$B$6:B894,$B894),2))</f>
        <v>-839007179.33</v>
      </c>
      <c r="O894" s="123">
        <f>IF($B894="","",IFERROR(ROUND(INDEX(账户期初本位,MATCH($B894,账户名,0))+SUMIFS($M$6:M894,$B$6:B894,$B894),2),""))</f>
        <v>-839007179.33</v>
      </c>
      <c r="P894" s="117" t="s">
        <v>48</v>
      </c>
      <c r="Q894" s="115"/>
      <c r="R894" s="115"/>
      <c r="S894" s="124" t="str">
        <f>IF($B894="","",IF(ISNA(MATCH($B894,账户名,0)),"※这个账户不在【参数设置】的账户档案里",IF($A894="","※没填日期，这一笔不会进任何月份的报表",IF(OR($A894&lt;起始月份,$A894&gt;EOMONTH(起始月份,15)),"△不在本账期（"&amp;TEXT(起始月份,"yyyy-mm")&amp;" ~ "&amp;TEXT(EOMONTH(起始月份,15),"yyyy-mm")&amp;"）内，报表里看不到",IF(AND($H894&lt;&gt;"",$I894&lt;&gt;""),"※收入和支出不能同时填",IF(AND(N($H894)=0,N($I894)=0),IF(ISNUMBER(SEARCH("【待补】",$R894&amp;"")),"△源数据不全（源表缺金额），请补充","※收入和支出都没填"),IF($E894="","※没填收支类别，分类报表会漏掉这一笔",IF(ISNA(MATCH($E894,类别表,0)),"※收支类别不在【参数设置】的清单里",IF($K894="","△"&amp;$D894&amp;" 还没填汇率，去【月度汇率】补上就自动算了",IF(ISNUMBER(SEARCH("【待补】",$R894&amp;"")),"△源数据不全（源表缺摘要或用途），请补充",IF(AND($F894="内部转账",$Q894=""),"△内部转账建议在「往来单位」写上对方账户",IF($N894&lt;0,"△这一笔之后该账户余额成负数了，核一下",""))))))))))))</f>
        <v>△这一笔之后该账户余额成负数了，核一下</v>
      </c>
    </row>
    <row r="895" ht="49.5" spans="1:19">
      <c r="A895" s="114">
        <v>46016</v>
      </c>
      <c r="B895" s="115" t="s">
        <v>34</v>
      </c>
      <c r="C895" s="116" t="str">
        <f>IF($B895="","",IFERROR(INDEX(账户银行,MATCH($B895,账户名,0)),""))</f>
        <v>现金</v>
      </c>
      <c r="D895" s="116" t="str">
        <f>IF($B895="","",IFERROR(INDEX(账户币种,MATCH($B895,账户名,0)),""))</f>
        <v>UZS</v>
      </c>
      <c r="E895" s="117" t="s">
        <v>84</v>
      </c>
      <c r="F895" s="116" t="str">
        <f>IF($E895="","",IFERROR(INDEX(类别属性,MATCH($E895,类别表,0)),""))</f>
        <v>支出</v>
      </c>
      <c r="G895" s="118" t="s">
        <v>864</v>
      </c>
      <c r="H895" s="119"/>
      <c r="I895" s="119">
        <v>5000000</v>
      </c>
      <c r="J895" s="120"/>
      <c r="K895" s="125">
        <f>IF(OR($A895="",$B895=""),"",IF($J895&lt;&gt;"",$J895,IF($D895=本位币,1,IFERROR(LOOKUP(2,1/((汇率月份&lt;=$A895)*(INDEX(记账汇率区,0,MATCH($D895,汇率币种头,0))&lt;&gt;"")),INDEX(记账汇率区,0,MATCH($D895,汇率币种头,0))),""))))</f>
        <v>1</v>
      </c>
      <c r="L895" s="123">
        <f t="shared" si="26"/>
        <v>-5000000</v>
      </c>
      <c r="M895" s="123">
        <f t="shared" si="27"/>
        <v>-5000000</v>
      </c>
      <c r="N895" s="122">
        <f>IF($B895="","",ROUND(SUMIF(账户名,$B895,账户期初)+SUMIFS($L$6:L895,$B$6:B895,$B895),2))</f>
        <v>-844007179.33</v>
      </c>
      <c r="O895" s="123">
        <f>IF($B895="","",IFERROR(ROUND(INDEX(账户期初本位,MATCH($B895,账户名,0))+SUMIFS($M$6:M895,$B$6:B895,$B895),2),""))</f>
        <v>-844007179.33</v>
      </c>
      <c r="P895" s="117" t="s">
        <v>48</v>
      </c>
      <c r="Q895" s="115"/>
      <c r="R895" s="115"/>
      <c r="S895" s="124" t="str">
        <f>IF($B895="","",IF(ISNA(MATCH($B895,账户名,0)),"※这个账户不在【参数设置】的账户档案里",IF($A895="","※没填日期，这一笔不会进任何月份的报表",IF(OR($A895&lt;起始月份,$A895&gt;EOMONTH(起始月份,15)),"△不在本账期（"&amp;TEXT(起始月份,"yyyy-mm")&amp;" ~ "&amp;TEXT(EOMONTH(起始月份,15),"yyyy-mm")&amp;"）内，报表里看不到",IF(AND($H895&lt;&gt;"",$I895&lt;&gt;""),"※收入和支出不能同时填",IF(AND(N($H895)=0,N($I895)=0),IF(ISNUMBER(SEARCH("【待补】",$R895&amp;"")),"△源数据不全（源表缺金额），请补充","※收入和支出都没填"),IF($E895="","※没填收支类别，分类报表会漏掉这一笔",IF(ISNA(MATCH($E895,类别表,0)),"※收支类别不在【参数设置】的清单里",IF($K895="","△"&amp;$D895&amp;" 还没填汇率，去【月度汇率】补上就自动算了",IF(ISNUMBER(SEARCH("【待补】",$R895&amp;"")),"△源数据不全（源表缺摘要或用途），请补充",IF(AND($F895="内部转账",$Q895=""),"△内部转账建议在「往来单位」写上对方账户",IF($N895&lt;0,"△这一笔之后该账户余额成负数了，核一下",""))))))))))))</f>
        <v>△这一笔之后该账户余额成负数了，核一下</v>
      </c>
    </row>
    <row r="896" ht="33" spans="1:19">
      <c r="A896" s="114">
        <v>46016</v>
      </c>
      <c r="B896" s="115" t="s">
        <v>34</v>
      </c>
      <c r="C896" s="116" t="str">
        <f>IF($B896="","",IFERROR(INDEX(账户银行,MATCH($B896,账户名,0)),""))</f>
        <v>现金</v>
      </c>
      <c r="D896" s="116" t="str">
        <f>IF($B896="","",IFERROR(INDEX(账户币种,MATCH($B896,账户名,0)),""))</f>
        <v>UZS</v>
      </c>
      <c r="E896" s="117" t="s">
        <v>84</v>
      </c>
      <c r="F896" s="116" t="str">
        <f>IF($E896="","",IFERROR(INDEX(类别属性,MATCH($E896,类别表,0)),""))</f>
        <v>支出</v>
      </c>
      <c r="G896" s="118" t="s">
        <v>704</v>
      </c>
      <c r="H896" s="119"/>
      <c r="I896" s="119">
        <v>5280000</v>
      </c>
      <c r="J896" s="120"/>
      <c r="K896" s="125">
        <f>IF(OR($A896="",$B896=""),"",IF($J896&lt;&gt;"",$J896,IF($D896=本位币,1,IFERROR(LOOKUP(2,1/((汇率月份&lt;=$A896)*(INDEX(记账汇率区,0,MATCH($D896,汇率币种头,0))&lt;&gt;"")),INDEX(记账汇率区,0,MATCH($D896,汇率币种头,0))),""))))</f>
        <v>1</v>
      </c>
      <c r="L896" s="123">
        <f t="shared" si="26"/>
        <v>-5280000</v>
      </c>
      <c r="M896" s="123">
        <f t="shared" si="27"/>
        <v>-5280000</v>
      </c>
      <c r="N896" s="122">
        <f>IF($B896="","",ROUND(SUMIF(账户名,$B896,账户期初)+SUMIFS($L$6:L896,$B$6:B896,$B896),2))</f>
        <v>-849287179.33</v>
      </c>
      <c r="O896" s="123">
        <f>IF($B896="","",IFERROR(ROUND(INDEX(账户期初本位,MATCH($B896,账户名,0))+SUMIFS($M$6:M896,$B$6:B896,$B896),2),""))</f>
        <v>-849287179.33</v>
      </c>
      <c r="P896" s="117" t="s">
        <v>48</v>
      </c>
      <c r="Q896" s="115"/>
      <c r="R896" s="115"/>
      <c r="S896" s="124" t="str">
        <f>IF($B896="","",IF(ISNA(MATCH($B896,账户名,0)),"※这个账户不在【参数设置】的账户档案里",IF($A896="","※没填日期，这一笔不会进任何月份的报表",IF(OR($A896&lt;起始月份,$A896&gt;EOMONTH(起始月份,15)),"△不在本账期（"&amp;TEXT(起始月份,"yyyy-mm")&amp;" ~ "&amp;TEXT(EOMONTH(起始月份,15),"yyyy-mm")&amp;"）内，报表里看不到",IF(AND($H896&lt;&gt;"",$I896&lt;&gt;""),"※收入和支出不能同时填",IF(AND(N($H896)=0,N($I896)=0),IF(ISNUMBER(SEARCH("【待补】",$R896&amp;"")),"△源数据不全（源表缺金额），请补充","※收入和支出都没填"),IF($E896="","※没填收支类别，分类报表会漏掉这一笔",IF(ISNA(MATCH($E896,类别表,0)),"※收支类别不在【参数设置】的清单里",IF($K896="","△"&amp;$D896&amp;" 还没填汇率，去【月度汇率】补上就自动算了",IF(ISNUMBER(SEARCH("【待补】",$R896&amp;"")),"△源数据不全（源表缺摘要或用途），请补充",IF(AND($F896="内部转账",$Q896=""),"△内部转账建议在「往来单位」写上对方账户",IF($N896&lt;0,"△这一笔之后该账户余额成负数了，核一下",""))))))))))))</f>
        <v>△这一笔之后该账户余额成负数了，核一下</v>
      </c>
    </row>
    <row r="897" ht="49.5" spans="1:19">
      <c r="A897" s="114">
        <v>46016</v>
      </c>
      <c r="B897" s="115" t="s">
        <v>34</v>
      </c>
      <c r="C897" s="116" t="str">
        <f>IF($B897="","",IFERROR(INDEX(账户银行,MATCH($B897,账户名,0)),""))</f>
        <v>现金</v>
      </c>
      <c r="D897" s="116" t="str">
        <f>IF($B897="","",IFERROR(INDEX(账户币种,MATCH($B897,账户名,0)),""))</f>
        <v>UZS</v>
      </c>
      <c r="E897" s="117" t="s">
        <v>57</v>
      </c>
      <c r="F897" s="116" t="str">
        <f>IF($E897="","",IFERROR(INDEX(类别属性,MATCH($E897,类别表,0)),""))</f>
        <v>支出</v>
      </c>
      <c r="G897" s="118" t="s">
        <v>865</v>
      </c>
      <c r="H897" s="119"/>
      <c r="I897" s="119"/>
      <c r="J897" s="120"/>
      <c r="K897" s="125">
        <f>IF(OR($A897="",$B897=""),"",IF($J897&lt;&gt;"",$J897,IF($D897=本位币,1,IFERROR(LOOKUP(2,1/((汇率月份&lt;=$A897)*(INDEX(记账汇率区,0,MATCH($D897,汇率币种头,0))&lt;&gt;"")),INDEX(记账汇率区,0,MATCH($D897,汇率币种头,0))),""))))</f>
        <v>1</v>
      </c>
      <c r="L897" s="123" t="str">
        <f t="shared" si="26"/>
        <v/>
      </c>
      <c r="M897" s="123" t="str">
        <f t="shared" si="27"/>
        <v/>
      </c>
      <c r="N897" s="122">
        <f>IF($B897="","",ROUND(SUMIF(账户名,$B897,账户期初)+SUMIFS($L$6:L897,$B$6:B897,$B897),2))</f>
        <v>-849287179.33</v>
      </c>
      <c r="O897" s="123">
        <f>IF($B897="","",IFERROR(ROUND(INDEX(账户期初本位,MATCH($B897,账户名,0))+SUMIFS($M$6:M897,$B$6:B897,$B897),2),""))</f>
        <v>-849287179.33</v>
      </c>
      <c r="P897" s="117" t="s">
        <v>59</v>
      </c>
      <c r="Q897" s="115"/>
      <c r="R897" s="115" t="s">
        <v>119</v>
      </c>
      <c r="S897" s="124" t="str">
        <f>IF($B897="","",IF(ISNA(MATCH($B897,账户名,0)),"※这个账户不在【参数设置】的账户档案里",IF($A897="","※没填日期，这一笔不会进任何月份的报表",IF(OR($A897&lt;起始月份,$A897&gt;EOMONTH(起始月份,15)),"△不在本账期（"&amp;TEXT(起始月份,"yyyy-mm")&amp;" ~ "&amp;TEXT(EOMONTH(起始月份,15),"yyyy-mm")&amp;"）内，报表里看不到",IF(AND($H897&lt;&gt;"",$I897&lt;&gt;""),"※收入和支出不能同时填",IF(AND(N($H897)=0,N($I897)=0),IF(ISNUMBER(SEARCH("【待补】",$R897&amp;"")),"△源数据不全（源表缺金额），请补充","※收入和支出都没填"),IF($E897="","※没填收支类别，分类报表会漏掉这一笔",IF(ISNA(MATCH($E897,类别表,0)),"※收支类别不在【参数设置】的清单里",IF($K897="","△"&amp;$D897&amp;" 还没填汇率，去【月度汇率】补上就自动算了",IF(ISNUMBER(SEARCH("【待补】",$R897&amp;"")),"△源数据不全（源表缺摘要或用途），请补充",IF(AND($F897="内部转账",$Q897=""),"△内部转账建议在「往来单位」写上对方账户",IF($N897&lt;0,"△这一笔之后该账户余额成负数了，核一下",""))))))))))))</f>
        <v>△源数据不全（源表缺金额），请补充</v>
      </c>
    </row>
    <row r="898" ht="33" spans="1:19">
      <c r="A898" s="114">
        <v>46016</v>
      </c>
      <c r="B898" s="115" t="s">
        <v>34</v>
      </c>
      <c r="C898" s="116" t="str">
        <f>IF($B898="","",IFERROR(INDEX(账户银行,MATCH($B898,账户名,0)),""))</f>
        <v>现金</v>
      </c>
      <c r="D898" s="116" t="str">
        <f>IF($B898="","",IFERROR(INDEX(账户币种,MATCH($B898,账户名,0)),""))</f>
        <v>UZS</v>
      </c>
      <c r="E898" s="117" t="s">
        <v>21</v>
      </c>
      <c r="F898" s="116" t="str">
        <f>IF($E898="","",IFERROR(INDEX(类别属性,MATCH($E898,类别表,0)),""))</f>
        <v>支出</v>
      </c>
      <c r="G898" s="118" t="s">
        <v>866</v>
      </c>
      <c r="H898" s="119"/>
      <c r="I898" s="119">
        <v>2000000</v>
      </c>
      <c r="J898" s="120"/>
      <c r="K898" s="125">
        <f>IF(OR($A898="",$B898=""),"",IF($J898&lt;&gt;"",$J898,IF($D898=本位币,1,IFERROR(LOOKUP(2,1/((汇率月份&lt;=$A898)*(INDEX(记账汇率区,0,MATCH($D898,汇率币种头,0))&lt;&gt;"")),INDEX(记账汇率区,0,MATCH($D898,汇率币种头,0))),""))))</f>
        <v>1</v>
      </c>
      <c r="L898" s="123">
        <f t="shared" si="26"/>
        <v>-2000000</v>
      </c>
      <c r="M898" s="123">
        <f t="shared" si="27"/>
        <v>-2000000</v>
      </c>
      <c r="N898" s="122">
        <f>IF($B898="","",ROUND(SUMIF(账户名,$B898,账户期初)+SUMIFS($L$6:L898,$B$6:B898,$B898),2))</f>
        <v>-851287179.33</v>
      </c>
      <c r="O898" s="123">
        <f>IF($B898="","",IFERROR(ROUND(INDEX(账户期初本位,MATCH($B898,账户名,0))+SUMIFS($M$6:M898,$B$6:B898,$B898),2),""))</f>
        <v>-851287179.33</v>
      </c>
      <c r="P898" s="117" t="s">
        <v>23</v>
      </c>
      <c r="Q898" s="115"/>
      <c r="R898" s="115"/>
      <c r="S898" s="124" t="str">
        <f>IF($B898="","",IF(ISNA(MATCH($B898,账户名,0)),"※这个账户不在【参数设置】的账户档案里",IF($A898="","※没填日期，这一笔不会进任何月份的报表",IF(OR($A898&lt;起始月份,$A898&gt;EOMONTH(起始月份,15)),"△不在本账期（"&amp;TEXT(起始月份,"yyyy-mm")&amp;" ~ "&amp;TEXT(EOMONTH(起始月份,15),"yyyy-mm")&amp;"）内，报表里看不到",IF(AND($H898&lt;&gt;"",$I898&lt;&gt;""),"※收入和支出不能同时填",IF(AND(N($H898)=0,N($I898)=0),IF(ISNUMBER(SEARCH("【待补】",$R898&amp;"")),"△源数据不全（源表缺金额），请补充","※收入和支出都没填"),IF($E898="","※没填收支类别，分类报表会漏掉这一笔",IF(ISNA(MATCH($E898,类别表,0)),"※收支类别不在【参数设置】的清单里",IF($K898="","△"&amp;$D898&amp;" 还没填汇率，去【月度汇率】补上就自动算了",IF(ISNUMBER(SEARCH("【待补】",$R898&amp;"")),"△源数据不全（源表缺摘要或用途），请补充",IF(AND($F898="内部转账",$Q898=""),"△内部转账建议在「往来单位」写上对方账户",IF($N898&lt;0,"△这一笔之后该账户余额成负数了，核一下",""))))))))))))</f>
        <v>△这一笔之后该账户余额成负数了，核一下</v>
      </c>
    </row>
    <row r="899" ht="16.5" spans="1:19">
      <c r="A899" s="114">
        <v>46016</v>
      </c>
      <c r="B899" s="115" t="s">
        <v>34</v>
      </c>
      <c r="C899" s="116" t="str">
        <f>IF($B899="","",IFERROR(INDEX(账户银行,MATCH($B899,账户名,0)),""))</f>
        <v>现金</v>
      </c>
      <c r="D899" s="116" t="str">
        <f>IF($B899="","",IFERROR(INDEX(账户币种,MATCH($B899,账户名,0)),""))</f>
        <v>UZS</v>
      </c>
      <c r="E899" s="117" t="s">
        <v>44</v>
      </c>
      <c r="F899" s="116" t="str">
        <f>IF($E899="","",IFERROR(INDEX(类别属性,MATCH($E899,类别表,0)),""))</f>
        <v>支出</v>
      </c>
      <c r="G899" s="118" t="s">
        <v>867</v>
      </c>
      <c r="H899" s="119"/>
      <c r="I899" s="119">
        <v>250000</v>
      </c>
      <c r="J899" s="120"/>
      <c r="K899" s="125">
        <f>IF(OR($A899="",$B899=""),"",IF($J899&lt;&gt;"",$J899,IF($D899=本位币,1,IFERROR(LOOKUP(2,1/((汇率月份&lt;=$A899)*(INDEX(记账汇率区,0,MATCH($D899,汇率币种头,0))&lt;&gt;"")),INDEX(记账汇率区,0,MATCH($D899,汇率币种头,0))),""))))</f>
        <v>1</v>
      </c>
      <c r="L899" s="123">
        <f t="shared" si="26"/>
        <v>-250000</v>
      </c>
      <c r="M899" s="123">
        <f t="shared" si="27"/>
        <v>-250000</v>
      </c>
      <c r="N899" s="122">
        <f>IF($B899="","",ROUND(SUMIF(账户名,$B899,账户期初)+SUMIFS($L$6:L899,$B$6:B899,$B899),2))</f>
        <v>-851537179.33</v>
      </c>
      <c r="O899" s="123">
        <f>IF($B899="","",IFERROR(ROUND(INDEX(账户期初本位,MATCH($B899,账户名,0))+SUMIFS($M$6:M899,$B$6:B899,$B899),2),""))</f>
        <v>-851537179.33</v>
      </c>
      <c r="P899" s="117" t="s">
        <v>26</v>
      </c>
      <c r="Q899" s="115"/>
      <c r="R899" s="115"/>
      <c r="S899" s="124" t="str">
        <f>IF($B899="","",IF(ISNA(MATCH($B899,账户名,0)),"※这个账户不在【参数设置】的账户档案里",IF($A899="","※没填日期，这一笔不会进任何月份的报表",IF(OR($A899&lt;起始月份,$A899&gt;EOMONTH(起始月份,15)),"△不在本账期（"&amp;TEXT(起始月份,"yyyy-mm")&amp;" ~ "&amp;TEXT(EOMONTH(起始月份,15),"yyyy-mm")&amp;"）内，报表里看不到",IF(AND($H899&lt;&gt;"",$I899&lt;&gt;""),"※收入和支出不能同时填",IF(AND(N($H899)=0,N($I899)=0),IF(ISNUMBER(SEARCH("【待补】",$R899&amp;"")),"△源数据不全（源表缺金额），请补充","※收入和支出都没填"),IF($E899="","※没填收支类别，分类报表会漏掉这一笔",IF(ISNA(MATCH($E899,类别表,0)),"※收支类别不在【参数设置】的清单里",IF($K899="","△"&amp;$D899&amp;" 还没填汇率，去【月度汇率】补上就自动算了",IF(ISNUMBER(SEARCH("【待补】",$R899&amp;"")),"△源数据不全（源表缺摘要或用途），请补充",IF(AND($F899="内部转账",$Q899=""),"△内部转账建议在「往来单位」写上对方账户",IF($N899&lt;0,"△这一笔之后该账户余额成负数了，核一下",""))))))))))))</f>
        <v>△这一笔之后该账户余额成负数了，核一下</v>
      </c>
    </row>
    <row r="900" ht="99" spans="1:19">
      <c r="A900" s="114">
        <v>46016</v>
      </c>
      <c r="B900" s="115" t="s">
        <v>34</v>
      </c>
      <c r="C900" s="116" t="str">
        <f>IF($B900="","",IFERROR(INDEX(账户银行,MATCH($B900,账户名,0)),""))</f>
        <v>现金</v>
      </c>
      <c r="D900" s="116" t="str">
        <f>IF($B900="","",IFERROR(INDEX(账户币种,MATCH($B900,账户名,0)),""))</f>
        <v>UZS</v>
      </c>
      <c r="E900" s="117" t="s">
        <v>54</v>
      </c>
      <c r="F900" s="116" t="str">
        <f>IF($E900="","",IFERROR(INDEX(类别属性,MATCH($E900,类别表,0)),""))</f>
        <v>支出</v>
      </c>
      <c r="G900" s="118" t="s">
        <v>868</v>
      </c>
      <c r="H900" s="119"/>
      <c r="I900" s="119">
        <v>12619000</v>
      </c>
      <c r="J900" s="120"/>
      <c r="K900" s="125">
        <f>IF(OR($A900="",$B900=""),"",IF($J900&lt;&gt;"",$J900,IF($D900=本位币,1,IFERROR(LOOKUP(2,1/((汇率月份&lt;=$A900)*(INDEX(记账汇率区,0,MATCH($D900,汇率币种头,0))&lt;&gt;"")),INDEX(记账汇率区,0,MATCH($D900,汇率币种头,0))),""))))</f>
        <v>1</v>
      </c>
      <c r="L900" s="123">
        <f t="shared" si="26"/>
        <v>-12619000</v>
      </c>
      <c r="M900" s="123">
        <f t="shared" si="27"/>
        <v>-12619000</v>
      </c>
      <c r="N900" s="122">
        <f>IF($B900="","",ROUND(SUMIF(账户名,$B900,账户期初)+SUMIFS($L$6:L900,$B$6:B900,$B900),2))</f>
        <v>-864156179.33</v>
      </c>
      <c r="O900" s="123">
        <f>IF($B900="","",IFERROR(ROUND(INDEX(账户期初本位,MATCH($B900,账户名,0))+SUMIFS($M$6:M900,$B$6:B900,$B900),2),""))</f>
        <v>-864156179.33</v>
      </c>
      <c r="P900" s="117" t="s">
        <v>48</v>
      </c>
      <c r="Q900" s="115"/>
      <c r="R900" s="115"/>
      <c r="S900" s="124" t="str">
        <f>IF($B900="","",IF(ISNA(MATCH($B900,账户名,0)),"※这个账户不在【参数设置】的账户档案里",IF($A900="","※没填日期，这一笔不会进任何月份的报表",IF(OR($A900&lt;起始月份,$A900&gt;EOMONTH(起始月份,15)),"△不在本账期（"&amp;TEXT(起始月份,"yyyy-mm")&amp;" ~ "&amp;TEXT(EOMONTH(起始月份,15),"yyyy-mm")&amp;"）内，报表里看不到",IF(AND($H900&lt;&gt;"",$I900&lt;&gt;""),"※收入和支出不能同时填",IF(AND(N($H900)=0,N($I900)=0),IF(ISNUMBER(SEARCH("【待补】",$R900&amp;"")),"△源数据不全（源表缺金额），请补充","※收入和支出都没填"),IF($E900="","※没填收支类别，分类报表会漏掉这一笔",IF(ISNA(MATCH($E900,类别表,0)),"※收支类别不在【参数设置】的清单里",IF($K900="","△"&amp;$D900&amp;" 还没填汇率，去【月度汇率】补上就自动算了",IF(ISNUMBER(SEARCH("【待补】",$R900&amp;"")),"△源数据不全（源表缺摘要或用途），请补充",IF(AND($F900="内部转账",$Q900=""),"△内部转账建议在「往来单位」写上对方账户",IF($N900&lt;0,"△这一笔之后该账户余额成负数了，核一下",""))))))))))))</f>
        <v>△这一笔之后该账户余额成负数了，核一下</v>
      </c>
    </row>
    <row r="901" ht="16.5" spans="1:19">
      <c r="A901" s="114">
        <v>46016</v>
      </c>
      <c r="B901" s="115" t="s">
        <v>34</v>
      </c>
      <c r="C901" s="116" t="str">
        <f>IF($B901="","",IFERROR(INDEX(账户银行,MATCH($B901,账户名,0)),""))</f>
        <v>现金</v>
      </c>
      <c r="D901" s="116" t="str">
        <f>IF($B901="","",IFERROR(INDEX(账户币种,MATCH($B901,账户名,0)),""))</f>
        <v>UZS</v>
      </c>
      <c r="E901" s="117" t="s">
        <v>84</v>
      </c>
      <c r="F901" s="116" t="str">
        <f>IF($E901="","",IFERROR(INDEX(类别属性,MATCH($E901,类别表,0)),""))</f>
        <v>支出</v>
      </c>
      <c r="G901" s="118" t="s">
        <v>869</v>
      </c>
      <c r="H901" s="119"/>
      <c r="I901" s="119">
        <v>120000</v>
      </c>
      <c r="J901" s="120"/>
      <c r="K901" s="125">
        <f>IF(OR($A901="",$B901=""),"",IF($J901&lt;&gt;"",$J901,IF($D901=本位币,1,IFERROR(LOOKUP(2,1/((汇率月份&lt;=$A901)*(INDEX(记账汇率区,0,MATCH($D901,汇率币种头,0))&lt;&gt;"")),INDEX(记账汇率区,0,MATCH($D901,汇率币种头,0))),""))))</f>
        <v>1</v>
      </c>
      <c r="L901" s="123">
        <f t="shared" si="26"/>
        <v>-120000</v>
      </c>
      <c r="M901" s="123">
        <f t="shared" si="27"/>
        <v>-120000</v>
      </c>
      <c r="N901" s="122">
        <f>IF($B901="","",ROUND(SUMIF(账户名,$B901,账户期初)+SUMIFS($L$6:L901,$B$6:B901,$B901),2))</f>
        <v>-864276179.33</v>
      </c>
      <c r="O901" s="123">
        <f>IF($B901="","",IFERROR(ROUND(INDEX(账户期初本位,MATCH($B901,账户名,0))+SUMIFS($M$6:M901,$B$6:B901,$B901),2),""))</f>
        <v>-864276179.33</v>
      </c>
      <c r="P901" s="117" t="s">
        <v>48</v>
      </c>
      <c r="Q901" s="115"/>
      <c r="R901" s="115"/>
      <c r="S901" s="124" t="str">
        <f>IF($B901="","",IF(ISNA(MATCH($B901,账户名,0)),"※这个账户不在【参数设置】的账户档案里",IF($A901="","※没填日期，这一笔不会进任何月份的报表",IF(OR($A901&lt;起始月份,$A901&gt;EOMONTH(起始月份,15)),"△不在本账期（"&amp;TEXT(起始月份,"yyyy-mm")&amp;" ~ "&amp;TEXT(EOMONTH(起始月份,15),"yyyy-mm")&amp;"）内，报表里看不到",IF(AND($H901&lt;&gt;"",$I901&lt;&gt;""),"※收入和支出不能同时填",IF(AND(N($H901)=0,N($I901)=0),IF(ISNUMBER(SEARCH("【待补】",$R901&amp;"")),"△源数据不全（源表缺金额），请补充","※收入和支出都没填"),IF($E901="","※没填收支类别，分类报表会漏掉这一笔",IF(ISNA(MATCH($E901,类别表,0)),"※收支类别不在【参数设置】的清单里",IF($K901="","△"&amp;$D901&amp;" 还没填汇率，去【月度汇率】补上就自动算了",IF(ISNUMBER(SEARCH("【待补】",$R901&amp;"")),"△源数据不全（源表缺摘要或用途），请补充",IF(AND($F901="内部转账",$Q901=""),"△内部转账建议在「往来单位」写上对方账户",IF($N901&lt;0,"△这一笔之后该账户余额成负数了，核一下",""))))))))))))</f>
        <v>△这一笔之后该账户余额成负数了，核一下</v>
      </c>
    </row>
    <row r="902" ht="16.5" spans="1:19">
      <c r="A902" s="114">
        <v>46016</v>
      </c>
      <c r="B902" s="115" t="s">
        <v>34</v>
      </c>
      <c r="C902" s="116" t="str">
        <f>IF($B902="","",IFERROR(INDEX(账户银行,MATCH($B902,账户名,0)),""))</f>
        <v>现金</v>
      </c>
      <c r="D902" s="116" t="str">
        <f>IF($B902="","",IFERROR(INDEX(账户币种,MATCH($B902,账户名,0)),""))</f>
        <v>UZS</v>
      </c>
      <c r="E902" s="117" t="s">
        <v>38</v>
      </c>
      <c r="F902" s="116" t="str">
        <f>IF($E902="","",IFERROR(INDEX(类别属性,MATCH($E902,类别表,0)),""))</f>
        <v>支出</v>
      </c>
      <c r="G902" s="118" t="s">
        <v>870</v>
      </c>
      <c r="H902" s="119"/>
      <c r="I902" s="119">
        <v>2320000</v>
      </c>
      <c r="J902" s="120"/>
      <c r="K902" s="125">
        <f>IF(OR($A902="",$B902=""),"",IF($J902&lt;&gt;"",$J902,IF($D902=本位币,1,IFERROR(LOOKUP(2,1/((汇率月份&lt;=$A902)*(INDEX(记账汇率区,0,MATCH($D902,汇率币种头,0))&lt;&gt;"")),INDEX(记账汇率区,0,MATCH($D902,汇率币种头,0))),""))))</f>
        <v>1</v>
      </c>
      <c r="L902" s="123">
        <f t="shared" ref="L902:L965" si="28">IF(AND($H902="",$I902=""),"",ROUND(N($H902)-N($I902),2))</f>
        <v>-2320000</v>
      </c>
      <c r="M902" s="123">
        <f t="shared" ref="M902:M965" si="29">IF(OR($L902="",$K902=""),"",ROUND($L902*$K902,2))</f>
        <v>-2320000</v>
      </c>
      <c r="N902" s="122">
        <f>IF($B902="","",ROUND(SUMIF(账户名,$B902,账户期初)+SUMIFS($L$6:L902,$B$6:B902,$B902),2))</f>
        <v>-866596179.33</v>
      </c>
      <c r="O902" s="123">
        <f>IF($B902="","",IFERROR(ROUND(INDEX(账户期初本位,MATCH($B902,账户名,0))+SUMIFS($M$6:M902,$B$6:B902,$B902),2),""))</f>
        <v>-866596179.33</v>
      </c>
      <c r="P902" s="117" t="s">
        <v>26</v>
      </c>
      <c r="Q902" s="115"/>
      <c r="R902" s="115"/>
      <c r="S902" s="124" t="str">
        <f>IF($B902="","",IF(ISNA(MATCH($B902,账户名,0)),"※这个账户不在【参数设置】的账户档案里",IF($A902="","※没填日期，这一笔不会进任何月份的报表",IF(OR($A902&lt;起始月份,$A902&gt;EOMONTH(起始月份,15)),"△不在本账期（"&amp;TEXT(起始月份,"yyyy-mm")&amp;" ~ "&amp;TEXT(EOMONTH(起始月份,15),"yyyy-mm")&amp;"）内，报表里看不到",IF(AND($H902&lt;&gt;"",$I902&lt;&gt;""),"※收入和支出不能同时填",IF(AND(N($H902)=0,N($I902)=0),IF(ISNUMBER(SEARCH("【待补】",$R902&amp;"")),"△源数据不全（源表缺金额），请补充","※收入和支出都没填"),IF($E902="","※没填收支类别，分类报表会漏掉这一笔",IF(ISNA(MATCH($E902,类别表,0)),"※收支类别不在【参数设置】的清单里",IF($K902="","△"&amp;$D902&amp;" 还没填汇率，去【月度汇率】补上就自动算了",IF(ISNUMBER(SEARCH("【待补】",$R902&amp;"")),"△源数据不全（源表缺摘要或用途），请补充",IF(AND($F902="内部转账",$Q902=""),"△内部转账建议在「往来单位」写上对方账户",IF($N902&lt;0,"△这一笔之后该账户余额成负数了，核一下",""))))))))))))</f>
        <v>△这一笔之后该账户余额成负数了，核一下</v>
      </c>
    </row>
    <row r="903" ht="82.5" spans="1:19">
      <c r="A903" s="114">
        <v>46017</v>
      </c>
      <c r="B903" s="115" t="s">
        <v>34</v>
      </c>
      <c r="C903" s="116" t="str">
        <f>IF($B903="","",IFERROR(INDEX(账户银行,MATCH($B903,账户名,0)),""))</f>
        <v>现金</v>
      </c>
      <c r="D903" s="116" t="str">
        <f>IF($B903="","",IFERROR(INDEX(账户币种,MATCH($B903,账户名,0)),""))</f>
        <v>UZS</v>
      </c>
      <c r="E903" s="117" t="s">
        <v>54</v>
      </c>
      <c r="F903" s="116" t="str">
        <f>IF($E903="","",IFERROR(INDEX(类别属性,MATCH($E903,类别表,0)),""))</f>
        <v>支出</v>
      </c>
      <c r="G903" s="118" t="s">
        <v>871</v>
      </c>
      <c r="H903" s="119"/>
      <c r="I903" s="119">
        <v>8671000</v>
      </c>
      <c r="J903" s="120"/>
      <c r="K903" s="125">
        <f>IF(OR($A903="",$B903=""),"",IF($J903&lt;&gt;"",$J903,IF($D903=本位币,1,IFERROR(LOOKUP(2,1/((汇率月份&lt;=$A903)*(INDEX(记账汇率区,0,MATCH($D903,汇率币种头,0))&lt;&gt;"")),INDEX(记账汇率区,0,MATCH($D903,汇率币种头,0))),""))))</f>
        <v>1</v>
      </c>
      <c r="L903" s="123">
        <f t="shared" si="28"/>
        <v>-8671000</v>
      </c>
      <c r="M903" s="123">
        <f t="shared" si="29"/>
        <v>-8671000</v>
      </c>
      <c r="N903" s="122">
        <f>IF($B903="","",ROUND(SUMIF(账户名,$B903,账户期初)+SUMIFS($L$6:L903,$B$6:B903,$B903),2))</f>
        <v>-875267179.33</v>
      </c>
      <c r="O903" s="123">
        <f>IF($B903="","",IFERROR(ROUND(INDEX(账户期初本位,MATCH($B903,账户名,0))+SUMIFS($M$6:M903,$B$6:B903,$B903),2),""))</f>
        <v>-875267179.33</v>
      </c>
      <c r="P903" s="117" t="s">
        <v>48</v>
      </c>
      <c r="Q903" s="115"/>
      <c r="R903" s="115"/>
      <c r="S903" s="124" t="str">
        <f>IF($B903="","",IF(ISNA(MATCH($B903,账户名,0)),"※这个账户不在【参数设置】的账户档案里",IF($A903="","※没填日期，这一笔不会进任何月份的报表",IF(OR($A903&lt;起始月份,$A903&gt;EOMONTH(起始月份,15)),"△不在本账期（"&amp;TEXT(起始月份,"yyyy-mm")&amp;" ~ "&amp;TEXT(EOMONTH(起始月份,15),"yyyy-mm")&amp;"）内，报表里看不到",IF(AND($H903&lt;&gt;"",$I903&lt;&gt;""),"※收入和支出不能同时填",IF(AND(N($H903)=0,N($I903)=0),IF(ISNUMBER(SEARCH("【待补】",$R903&amp;"")),"△源数据不全（源表缺金额），请补充","※收入和支出都没填"),IF($E903="","※没填收支类别，分类报表会漏掉这一笔",IF(ISNA(MATCH($E903,类别表,0)),"※收支类别不在【参数设置】的清单里",IF($K903="","△"&amp;$D903&amp;" 还没填汇率，去【月度汇率】补上就自动算了",IF(ISNUMBER(SEARCH("【待补】",$R903&amp;"")),"△源数据不全（源表缺摘要或用途），请补充",IF(AND($F903="内部转账",$Q903=""),"△内部转账建议在「往来单位」写上对方账户",IF($N903&lt;0,"△这一笔之后该账户余额成负数了，核一下",""))))))))))))</f>
        <v>△这一笔之后该账户余额成负数了，核一下</v>
      </c>
    </row>
    <row r="904" ht="181.5" spans="1:19">
      <c r="A904" s="114">
        <v>46018</v>
      </c>
      <c r="B904" s="115" t="s">
        <v>34</v>
      </c>
      <c r="C904" s="116" t="str">
        <f>IF($B904="","",IFERROR(INDEX(账户银行,MATCH($B904,账户名,0)),""))</f>
        <v>现金</v>
      </c>
      <c r="D904" s="116" t="str">
        <f>IF($B904="","",IFERROR(INDEX(账户币种,MATCH($B904,账户名,0)),""))</f>
        <v>UZS</v>
      </c>
      <c r="E904" s="117" t="s">
        <v>57</v>
      </c>
      <c r="F904" s="116" t="str">
        <f>IF($E904="","",IFERROR(INDEX(类别属性,MATCH($E904,类别表,0)),""))</f>
        <v>支出</v>
      </c>
      <c r="G904" s="118" t="s">
        <v>872</v>
      </c>
      <c r="H904" s="119"/>
      <c r="I904" s="119">
        <v>26218800</v>
      </c>
      <c r="J904" s="120"/>
      <c r="K904" s="125">
        <f>IF(OR($A904="",$B904=""),"",IF($J904&lt;&gt;"",$J904,IF($D904=本位币,1,IFERROR(LOOKUP(2,1/((汇率月份&lt;=$A904)*(INDEX(记账汇率区,0,MATCH($D904,汇率币种头,0))&lt;&gt;"")),INDEX(记账汇率区,0,MATCH($D904,汇率币种头,0))),""))))</f>
        <v>1</v>
      </c>
      <c r="L904" s="123">
        <f t="shared" si="28"/>
        <v>-26218800</v>
      </c>
      <c r="M904" s="123">
        <f t="shared" si="29"/>
        <v>-26218800</v>
      </c>
      <c r="N904" s="122">
        <f>IF($B904="","",ROUND(SUMIF(账户名,$B904,账户期初)+SUMIFS($L$6:L904,$B$6:B904,$B904),2))</f>
        <v>-901485979.33</v>
      </c>
      <c r="O904" s="123">
        <f>IF($B904="","",IFERROR(ROUND(INDEX(账户期初本位,MATCH($B904,账户名,0))+SUMIFS($M$6:M904,$B$6:B904,$B904),2),""))</f>
        <v>-901485979.33</v>
      </c>
      <c r="P904" s="117" t="s">
        <v>59</v>
      </c>
      <c r="Q904" s="115"/>
      <c r="R904" s="115"/>
      <c r="S904" s="124" t="str">
        <f>IF($B904="","",IF(ISNA(MATCH($B904,账户名,0)),"※这个账户不在【参数设置】的账户档案里",IF($A904="","※没填日期，这一笔不会进任何月份的报表",IF(OR($A904&lt;起始月份,$A904&gt;EOMONTH(起始月份,15)),"△不在本账期（"&amp;TEXT(起始月份,"yyyy-mm")&amp;" ~ "&amp;TEXT(EOMONTH(起始月份,15),"yyyy-mm")&amp;"）内，报表里看不到",IF(AND($H904&lt;&gt;"",$I904&lt;&gt;""),"※收入和支出不能同时填",IF(AND(N($H904)=0,N($I904)=0),IF(ISNUMBER(SEARCH("【待补】",$R904&amp;"")),"△源数据不全（源表缺金额），请补充","※收入和支出都没填"),IF($E904="","※没填收支类别，分类报表会漏掉这一笔",IF(ISNA(MATCH($E904,类别表,0)),"※收支类别不在【参数设置】的清单里",IF($K904="","△"&amp;$D904&amp;" 还没填汇率，去【月度汇率】补上就自动算了",IF(ISNUMBER(SEARCH("【待补】",$R904&amp;"")),"△源数据不全（源表缺摘要或用途），请补充",IF(AND($F904="内部转账",$Q904=""),"△内部转账建议在「往来单位」写上对方账户",IF($N904&lt;0,"△这一笔之后该账户余额成负数了，核一下",""))))))))))))</f>
        <v>△这一笔之后该账户余额成负数了，核一下</v>
      </c>
    </row>
    <row r="905" ht="82.5" spans="1:19">
      <c r="A905" s="114">
        <v>46018</v>
      </c>
      <c r="B905" s="115" t="s">
        <v>34</v>
      </c>
      <c r="C905" s="116" t="str">
        <f>IF($B905="","",IFERROR(INDEX(账户银行,MATCH($B905,账户名,0)),""))</f>
        <v>现金</v>
      </c>
      <c r="D905" s="116" t="str">
        <f>IF($B905="","",IFERROR(INDEX(账户币种,MATCH($B905,账户名,0)),""))</f>
        <v>UZS</v>
      </c>
      <c r="E905" s="117" t="s">
        <v>54</v>
      </c>
      <c r="F905" s="116" t="str">
        <f>IF($E905="","",IFERROR(INDEX(类别属性,MATCH($E905,类别表,0)),""))</f>
        <v>支出</v>
      </c>
      <c r="G905" s="118" t="s">
        <v>873</v>
      </c>
      <c r="H905" s="119"/>
      <c r="I905" s="119">
        <v>3237000</v>
      </c>
      <c r="J905" s="120"/>
      <c r="K905" s="125">
        <f>IF(OR($A905="",$B905=""),"",IF($J905&lt;&gt;"",$J905,IF($D905=本位币,1,IFERROR(LOOKUP(2,1/((汇率月份&lt;=$A905)*(INDEX(记账汇率区,0,MATCH($D905,汇率币种头,0))&lt;&gt;"")),INDEX(记账汇率区,0,MATCH($D905,汇率币种头,0))),""))))</f>
        <v>1</v>
      </c>
      <c r="L905" s="123">
        <f t="shared" si="28"/>
        <v>-3237000</v>
      </c>
      <c r="M905" s="123">
        <f t="shared" si="29"/>
        <v>-3237000</v>
      </c>
      <c r="N905" s="122">
        <f>IF($B905="","",ROUND(SUMIF(账户名,$B905,账户期初)+SUMIFS($L$6:L905,$B$6:B905,$B905),2))</f>
        <v>-904722979.33</v>
      </c>
      <c r="O905" s="123">
        <f>IF($B905="","",IFERROR(ROUND(INDEX(账户期初本位,MATCH($B905,账户名,0))+SUMIFS($M$6:M905,$B$6:B905,$B905),2),""))</f>
        <v>-904722979.33</v>
      </c>
      <c r="P905" s="117" t="s">
        <v>48</v>
      </c>
      <c r="Q905" s="115"/>
      <c r="R905" s="115"/>
      <c r="S905" s="124" t="str">
        <f>IF($B905="","",IF(ISNA(MATCH($B905,账户名,0)),"※这个账户不在【参数设置】的账户档案里",IF($A905="","※没填日期，这一笔不会进任何月份的报表",IF(OR($A905&lt;起始月份,$A905&gt;EOMONTH(起始月份,15)),"△不在本账期（"&amp;TEXT(起始月份,"yyyy-mm")&amp;" ~ "&amp;TEXT(EOMONTH(起始月份,15),"yyyy-mm")&amp;"）内，报表里看不到",IF(AND($H905&lt;&gt;"",$I905&lt;&gt;""),"※收入和支出不能同时填",IF(AND(N($H905)=0,N($I905)=0),IF(ISNUMBER(SEARCH("【待补】",$R905&amp;"")),"△源数据不全（源表缺金额），请补充","※收入和支出都没填"),IF($E905="","※没填收支类别，分类报表会漏掉这一笔",IF(ISNA(MATCH($E905,类别表,0)),"※收支类别不在【参数设置】的清单里",IF($K905="","△"&amp;$D905&amp;" 还没填汇率，去【月度汇率】补上就自动算了",IF(ISNUMBER(SEARCH("【待补】",$R905&amp;"")),"△源数据不全（源表缺摘要或用途），请补充",IF(AND($F905="内部转账",$Q905=""),"△内部转账建议在「往来单位」写上对方账户",IF($N905&lt;0,"△这一笔之后该账户余额成负数了，核一下",""))))))))))))</f>
        <v>△这一笔之后该账户余额成负数了，核一下</v>
      </c>
    </row>
    <row r="906" ht="16.5" spans="1:19">
      <c r="A906" s="114">
        <v>46018</v>
      </c>
      <c r="B906" s="115" t="s">
        <v>34</v>
      </c>
      <c r="C906" s="116" t="str">
        <f>IF($B906="","",IFERROR(INDEX(账户银行,MATCH($B906,账户名,0)),""))</f>
        <v>现金</v>
      </c>
      <c r="D906" s="116" t="str">
        <f>IF($B906="","",IFERROR(INDEX(账户币种,MATCH($B906,账户名,0)),""))</f>
        <v>UZS</v>
      </c>
      <c r="E906" s="117" t="s">
        <v>54</v>
      </c>
      <c r="F906" s="116" t="str">
        <f>IF($E906="","",IFERROR(INDEX(类别属性,MATCH($E906,类别表,0)),""))</f>
        <v>支出</v>
      </c>
      <c r="G906" s="118" t="s">
        <v>874</v>
      </c>
      <c r="H906" s="119"/>
      <c r="I906" s="119">
        <v>462000</v>
      </c>
      <c r="J906" s="120"/>
      <c r="K906" s="125">
        <f>IF(OR($A906="",$B906=""),"",IF($J906&lt;&gt;"",$J906,IF($D906=本位币,1,IFERROR(LOOKUP(2,1/((汇率月份&lt;=$A906)*(INDEX(记账汇率区,0,MATCH($D906,汇率币种头,0))&lt;&gt;"")),INDEX(记账汇率区,0,MATCH($D906,汇率币种头,0))),""))))</f>
        <v>1</v>
      </c>
      <c r="L906" s="123">
        <f t="shared" si="28"/>
        <v>-462000</v>
      </c>
      <c r="M906" s="123">
        <f t="shared" si="29"/>
        <v>-462000</v>
      </c>
      <c r="N906" s="122">
        <f>IF($B906="","",ROUND(SUMIF(账户名,$B906,账户期初)+SUMIFS($L$6:L906,$B$6:B906,$B906),2))</f>
        <v>-905184979.33</v>
      </c>
      <c r="O906" s="123">
        <f>IF($B906="","",IFERROR(ROUND(INDEX(账户期初本位,MATCH($B906,账户名,0))+SUMIFS($M$6:M906,$B$6:B906,$B906),2),""))</f>
        <v>-905184979.33</v>
      </c>
      <c r="P906" s="117" t="s">
        <v>48</v>
      </c>
      <c r="Q906" s="115"/>
      <c r="R906" s="115"/>
      <c r="S906" s="124" t="str">
        <f>IF($B906="","",IF(ISNA(MATCH($B906,账户名,0)),"※这个账户不在【参数设置】的账户档案里",IF($A906="","※没填日期，这一笔不会进任何月份的报表",IF(OR($A906&lt;起始月份,$A906&gt;EOMONTH(起始月份,15)),"△不在本账期（"&amp;TEXT(起始月份,"yyyy-mm")&amp;" ~ "&amp;TEXT(EOMONTH(起始月份,15),"yyyy-mm")&amp;"）内，报表里看不到",IF(AND($H906&lt;&gt;"",$I906&lt;&gt;""),"※收入和支出不能同时填",IF(AND(N($H906)=0,N($I906)=0),IF(ISNUMBER(SEARCH("【待补】",$R906&amp;"")),"△源数据不全（源表缺金额），请补充","※收入和支出都没填"),IF($E906="","※没填收支类别，分类报表会漏掉这一笔",IF(ISNA(MATCH($E906,类别表,0)),"※收支类别不在【参数设置】的清单里",IF($K906="","△"&amp;$D906&amp;" 还没填汇率，去【月度汇率】补上就自动算了",IF(ISNUMBER(SEARCH("【待补】",$R906&amp;"")),"△源数据不全（源表缺摘要或用途），请补充",IF(AND($F906="内部转账",$Q906=""),"△内部转账建议在「往来单位」写上对方账户",IF($N906&lt;0,"△这一笔之后该账户余额成负数了，核一下",""))))))))))))</f>
        <v>△这一笔之后该账户余额成负数了，核一下</v>
      </c>
    </row>
    <row r="907" ht="33" spans="1:19">
      <c r="A907" s="114">
        <v>46019</v>
      </c>
      <c r="B907" s="115" t="s">
        <v>20</v>
      </c>
      <c r="C907" s="116" t="str">
        <f>IF($B907="","",IFERROR(INDEX(账户银行,MATCH($B907,账户名,0)),""))</f>
        <v>现金</v>
      </c>
      <c r="D907" s="116" t="str">
        <f>IF($B907="","",IFERROR(INDEX(账户币种,MATCH($B907,账户名,0)),""))</f>
        <v>CNY</v>
      </c>
      <c r="E907" s="117" t="s">
        <v>41</v>
      </c>
      <c r="F907" s="116" t="str">
        <f>IF($E907="","",IFERROR(INDEX(类别属性,MATCH($E907,类别表,0)),""))</f>
        <v>内部转账</v>
      </c>
      <c r="G907" s="118" t="s">
        <v>875</v>
      </c>
      <c r="H907" s="119"/>
      <c r="I907" s="119">
        <v>351000</v>
      </c>
      <c r="J907" s="120"/>
      <c r="K907" s="121">
        <f>IF(OR($A907="",$B907=""),"",IF($J907&lt;&gt;"",$J907,IF($D907=本位币,1,IFERROR(LOOKUP(2,1/((汇率月份&lt;=$A907)*(INDEX(记账汇率区,0,MATCH($D907,汇率币种头,0))&lt;&gt;"")),INDEX(记账汇率区,0,MATCH($D907,汇率币种头,0))),""))))</f>
        <v>1707.86</v>
      </c>
      <c r="L907" s="122">
        <f t="shared" si="28"/>
        <v>-351000</v>
      </c>
      <c r="M907" s="123">
        <f t="shared" si="29"/>
        <v>-599458860</v>
      </c>
      <c r="N907" s="122">
        <f>IF($B907="","",ROUND(SUMIF(账户名,$B907,账户期初)+SUMIFS($L$6:L907,$B$6:B907,$B907),2))</f>
        <v>3884378</v>
      </c>
      <c r="O907" s="123">
        <f>IF($B907="","",IFERROR(ROUND(INDEX(账户期初本位,MATCH($B907,账户名,0))+SUMIFS($M$6:M907,$B$6:B907,$B907),2),""))</f>
        <v>6575736831.24</v>
      </c>
      <c r="P907" s="117" t="s">
        <v>43</v>
      </c>
      <c r="Q907" s="115"/>
      <c r="R907" s="115"/>
      <c r="S907" s="124" t="str">
        <f>IF($B907="","",IF(ISNA(MATCH($B907,账户名,0)),"※这个账户不在【参数设置】的账户档案里",IF($A907="","※没填日期，这一笔不会进任何月份的报表",IF(OR($A907&lt;起始月份,$A907&gt;EOMONTH(起始月份,15)),"△不在本账期（"&amp;TEXT(起始月份,"yyyy-mm")&amp;" ~ "&amp;TEXT(EOMONTH(起始月份,15),"yyyy-mm")&amp;"）内，报表里看不到",IF(AND($H907&lt;&gt;"",$I907&lt;&gt;""),"※收入和支出不能同时填",IF(AND(N($H907)=0,N($I907)=0),IF(ISNUMBER(SEARCH("【待补】",$R907&amp;"")),"△源数据不全（源表缺金额），请补充","※收入和支出都没填"),IF($E907="","※没填收支类别，分类报表会漏掉这一笔",IF(ISNA(MATCH($E907,类别表,0)),"※收支类别不在【参数设置】的清单里",IF($K907="","△"&amp;$D907&amp;" 还没填汇率，去【月度汇率】补上就自动算了",IF(ISNUMBER(SEARCH("【待补】",$R907&amp;"")),"△源数据不全（源表缺摘要或用途），请补充",IF(AND($F907="内部转账",$Q907=""),"△内部转账建议在「往来单位」写上对方账户",IF($N907&lt;0,"△这一笔之后该账户余额成负数了，核一下",""))))))))))))</f>
        <v>△内部转账建议在「往来单位」写上对方账户</v>
      </c>
    </row>
    <row r="908" ht="16.5" spans="1:19">
      <c r="A908" s="114">
        <v>46019</v>
      </c>
      <c r="B908" s="115" t="s">
        <v>20</v>
      </c>
      <c r="C908" s="116" t="str">
        <f>IF($B908="","",IFERROR(INDEX(账户银行,MATCH($B908,账户名,0)),""))</f>
        <v>现金</v>
      </c>
      <c r="D908" s="116" t="str">
        <f>IF($B908="","",IFERROR(INDEX(账户币种,MATCH($B908,账户名,0)),""))</f>
        <v>CNY</v>
      </c>
      <c r="E908" s="117" t="s">
        <v>95</v>
      </c>
      <c r="F908" s="116" t="str">
        <f>IF($E908="","",IFERROR(INDEX(类别属性,MATCH($E908,类别表,0)),""))</f>
        <v>支出</v>
      </c>
      <c r="G908" s="118" t="s">
        <v>876</v>
      </c>
      <c r="H908" s="119"/>
      <c r="I908" s="119">
        <v>4766</v>
      </c>
      <c r="J908" s="120"/>
      <c r="K908" s="121">
        <f>IF(OR($A908="",$B908=""),"",IF($J908&lt;&gt;"",$J908,IF($D908=本位币,1,IFERROR(LOOKUP(2,1/((汇率月份&lt;=$A908)*(INDEX(记账汇率区,0,MATCH($D908,汇率币种头,0))&lt;&gt;"")),INDEX(记账汇率区,0,MATCH($D908,汇率币种头,0))),""))))</f>
        <v>1707.86</v>
      </c>
      <c r="L908" s="122">
        <f t="shared" si="28"/>
        <v>-4766</v>
      </c>
      <c r="M908" s="123">
        <f t="shared" si="29"/>
        <v>-8139660.76</v>
      </c>
      <c r="N908" s="122">
        <f>IF($B908="","",ROUND(SUMIF(账户名,$B908,账户期初)+SUMIFS($L$6:L908,$B$6:B908,$B908),2))</f>
        <v>3879612</v>
      </c>
      <c r="O908" s="123">
        <f>IF($B908="","",IFERROR(ROUND(INDEX(账户期初本位,MATCH($B908,账户名,0))+SUMIFS($M$6:M908,$B$6:B908,$B908),2),""))</f>
        <v>6567597170.48</v>
      </c>
      <c r="P908" s="117" t="s">
        <v>97</v>
      </c>
      <c r="Q908" s="115" t="s">
        <v>329</v>
      </c>
      <c r="R908" s="115"/>
      <c r="S908" s="124" t="str">
        <f>IF($B908="","",IF(ISNA(MATCH($B908,账户名,0)),"※这个账户不在【参数设置】的账户档案里",IF($A908="","※没填日期，这一笔不会进任何月份的报表",IF(OR($A908&lt;起始月份,$A908&gt;EOMONTH(起始月份,15)),"△不在本账期（"&amp;TEXT(起始月份,"yyyy-mm")&amp;" ~ "&amp;TEXT(EOMONTH(起始月份,15),"yyyy-mm")&amp;"）内，报表里看不到",IF(AND($H908&lt;&gt;"",$I908&lt;&gt;""),"※收入和支出不能同时填",IF(AND(N($H908)=0,N($I908)=0),IF(ISNUMBER(SEARCH("【待补】",$R908&amp;"")),"△源数据不全（源表缺金额），请补充","※收入和支出都没填"),IF($E908="","※没填收支类别，分类报表会漏掉这一笔",IF(ISNA(MATCH($E908,类别表,0)),"※收支类别不在【参数设置】的清单里",IF($K908="","△"&amp;$D908&amp;" 还没填汇率，去【月度汇率】补上就自动算了",IF(ISNUMBER(SEARCH("【待补】",$R908&amp;"")),"△源数据不全（源表缺摘要或用途），请补充",IF(AND($F908="内部转账",$Q908=""),"△内部转账建议在「往来单位」写上对方账户",IF($N908&lt;0,"△这一笔之后该账户余额成负数了，核一下",""))))))))))))</f>
        <v/>
      </c>
    </row>
    <row r="909" ht="16.5" spans="1:19">
      <c r="A909" s="114">
        <v>46019</v>
      </c>
      <c r="B909" s="115" t="s">
        <v>20</v>
      </c>
      <c r="C909" s="116" t="str">
        <f>IF($B909="","",IFERROR(INDEX(账户银行,MATCH($B909,账户名,0)),""))</f>
        <v>现金</v>
      </c>
      <c r="D909" s="116" t="str">
        <f>IF($B909="","",IFERROR(INDEX(账户币种,MATCH($B909,账户名,0)),""))</f>
        <v>CNY</v>
      </c>
      <c r="E909" s="117" t="s">
        <v>95</v>
      </c>
      <c r="F909" s="116" t="str">
        <f>IF($E909="","",IFERROR(INDEX(类别属性,MATCH($E909,类别表,0)),""))</f>
        <v>支出</v>
      </c>
      <c r="G909" s="118" t="s">
        <v>877</v>
      </c>
      <c r="H909" s="119"/>
      <c r="I909" s="119">
        <v>4766</v>
      </c>
      <c r="J909" s="120"/>
      <c r="K909" s="121">
        <f>IF(OR($A909="",$B909=""),"",IF($J909&lt;&gt;"",$J909,IF($D909=本位币,1,IFERROR(LOOKUP(2,1/((汇率月份&lt;=$A909)*(INDEX(记账汇率区,0,MATCH($D909,汇率币种头,0))&lt;&gt;"")),INDEX(记账汇率区,0,MATCH($D909,汇率币种头,0))),""))))</f>
        <v>1707.86</v>
      </c>
      <c r="L909" s="122">
        <f t="shared" si="28"/>
        <v>-4766</v>
      </c>
      <c r="M909" s="123">
        <f t="shared" si="29"/>
        <v>-8139660.76</v>
      </c>
      <c r="N909" s="122">
        <f>IF($B909="","",ROUND(SUMIF(账户名,$B909,账户期初)+SUMIFS($L$6:L909,$B$6:B909,$B909),2))</f>
        <v>3874846</v>
      </c>
      <c r="O909" s="123">
        <f>IF($B909="","",IFERROR(ROUND(INDEX(账户期初本位,MATCH($B909,账户名,0))+SUMIFS($M$6:M909,$B$6:B909,$B909),2),""))</f>
        <v>6559457509.72</v>
      </c>
      <c r="P909" s="117" t="s">
        <v>97</v>
      </c>
      <c r="Q909" s="115" t="s">
        <v>878</v>
      </c>
      <c r="R909" s="115"/>
      <c r="S909" s="124" t="str">
        <f>IF($B909="","",IF(ISNA(MATCH($B909,账户名,0)),"※这个账户不在【参数设置】的账户档案里",IF($A909="","※没填日期，这一笔不会进任何月份的报表",IF(OR($A909&lt;起始月份,$A909&gt;EOMONTH(起始月份,15)),"△不在本账期（"&amp;TEXT(起始月份,"yyyy-mm")&amp;" ~ "&amp;TEXT(EOMONTH(起始月份,15),"yyyy-mm")&amp;"）内，报表里看不到",IF(AND($H909&lt;&gt;"",$I909&lt;&gt;""),"※收入和支出不能同时填",IF(AND(N($H909)=0,N($I909)=0),IF(ISNUMBER(SEARCH("【待补】",$R909&amp;"")),"△源数据不全（源表缺金额），请补充","※收入和支出都没填"),IF($E909="","※没填收支类别，分类报表会漏掉这一笔",IF(ISNA(MATCH($E909,类别表,0)),"※收支类别不在【参数设置】的清单里",IF($K909="","△"&amp;$D909&amp;" 还没填汇率，去【月度汇率】补上就自动算了",IF(ISNUMBER(SEARCH("【待补】",$R909&amp;"")),"△源数据不全（源表缺摘要或用途），请补充",IF(AND($F909="内部转账",$Q909=""),"△内部转账建议在「往来单位」写上对方账户",IF($N909&lt;0,"△这一笔之后该账户余额成负数了，核一下",""))))))))))))</f>
        <v/>
      </c>
    </row>
    <row r="910" ht="33" spans="1:19">
      <c r="A910" s="114">
        <v>46019</v>
      </c>
      <c r="B910" s="115" t="s">
        <v>20</v>
      </c>
      <c r="C910" s="116" t="str">
        <f>IF($B910="","",IFERROR(INDEX(账户银行,MATCH($B910,账户名,0)),""))</f>
        <v>现金</v>
      </c>
      <c r="D910" s="116" t="str">
        <f>IF($B910="","",IFERROR(INDEX(账户币种,MATCH($B910,账户名,0)),""))</f>
        <v>CNY</v>
      </c>
      <c r="E910" s="117" t="s">
        <v>95</v>
      </c>
      <c r="F910" s="116" t="str">
        <f>IF($E910="","",IFERROR(INDEX(类别属性,MATCH($E910,类别表,0)),""))</f>
        <v>支出</v>
      </c>
      <c r="G910" s="118" t="s">
        <v>879</v>
      </c>
      <c r="H910" s="119"/>
      <c r="I910" s="119">
        <v>27695</v>
      </c>
      <c r="J910" s="120"/>
      <c r="K910" s="121">
        <f>IF(OR($A910="",$B910=""),"",IF($J910&lt;&gt;"",$J910,IF($D910=本位币,1,IFERROR(LOOKUP(2,1/((汇率月份&lt;=$A910)*(INDEX(记账汇率区,0,MATCH($D910,汇率币种头,0))&lt;&gt;"")),INDEX(记账汇率区,0,MATCH($D910,汇率币种头,0))),""))))</f>
        <v>1707.86</v>
      </c>
      <c r="L910" s="122">
        <f t="shared" si="28"/>
        <v>-27695</v>
      </c>
      <c r="M910" s="123">
        <f t="shared" si="29"/>
        <v>-47299182.7</v>
      </c>
      <c r="N910" s="122">
        <f>IF($B910="","",ROUND(SUMIF(账户名,$B910,账户期初)+SUMIFS($L$6:L910,$B$6:B910,$B910),2))</f>
        <v>3847151</v>
      </c>
      <c r="O910" s="123">
        <f>IF($B910="","",IFERROR(ROUND(INDEX(账户期初本位,MATCH($B910,账户名,0))+SUMIFS($M$6:M910,$B$6:B910,$B910),2),""))</f>
        <v>6512158327.02</v>
      </c>
      <c r="P910" s="117" t="s">
        <v>97</v>
      </c>
      <c r="Q910" s="115" t="s">
        <v>68</v>
      </c>
      <c r="R910" s="115"/>
      <c r="S910" s="124" t="str">
        <f>IF($B910="","",IF(ISNA(MATCH($B910,账户名,0)),"※这个账户不在【参数设置】的账户档案里",IF($A910="","※没填日期，这一笔不会进任何月份的报表",IF(OR($A910&lt;起始月份,$A910&gt;EOMONTH(起始月份,15)),"△不在本账期（"&amp;TEXT(起始月份,"yyyy-mm")&amp;" ~ "&amp;TEXT(EOMONTH(起始月份,15),"yyyy-mm")&amp;"）内，报表里看不到",IF(AND($H910&lt;&gt;"",$I910&lt;&gt;""),"※收入和支出不能同时填",IF(AND(N($H910)=0,N($I910)=0),IF(ISNUMBER(SEARCH("【待补】",$R910&amp;"")),"△源数据不全（源表缺金额），请补充","※收入和支出都没填"),IF($E910="","※没填收支类别，分类报表会漏掉这一笔",IF(ISNA(MATCH($E910,类别表,0)),"※收支类别不在【参数设置】的清单里",IF($K910="","△"&amp;$D910&amp;" 还没填汇率，去【月度汇率】补上就自动算了",IF(ISNUMBER(SEARCH("【待补】",$R910&amp;"")),"△源数据不全（源表缺摘要或用途），请补充",IF(AND($F910="内部转账",$Q910=""),"△内部转账建议在「往来单位」写上对方账户",IF($N910&lt;0,"△这一笔之后该账户余额成负数了，核一下",""))))))))))))</f>
        <v/>
      </c>
    </row>
    <row r="911" ht="33" spans="1:19">
      <c r="A911" s="114">
        <v>46019</v>
      </c>
      <c r="B911" s="115" t="s">
        <v>20</v>
      </c>
      <c r="C911" s="116" t="str">
        <f>IF($B911="","",IFERROR(INDEX(账户银行,MATCH($B911,账户名,0)),""))</f>
        <v>现金</v>
      </c>
      <c r="D911" s="116" t="str">
        <f>IF($B911="","",IFERROR(INDEX(账户币种,MATCH($B911,账户名,0)),""))</f>
        <v>CNY</v>
      </c>
      <c r="E911" s="117" t="s">
        <v>95</v>
      </c>
      <c r="F911" s="116" t="str">
        <f>IF($E911="","",IFERROR(INDEX(类别属性,MATCH($E911,类别表,0)),""))</f>
        <v>支出</v>
      </c>
      <c r="G911" s="118" t="s">
        <v>880</v>
      </c>
      <c r="H911" s="119"/>
      <c r="I911" s="119">
        <v>28271</v>
      </c>
      <c r="J911" s="120"/>
      <c r="K911" s="121">
        <f>IF(OR($A911="",$B911=""),"",IF($J911&lt;&gt;"",$J911,IF($D911=本位币,1,IFERROR(LOOKUP(2,1/((汇率月份&lt;=$A911)*(INDEX(记账汇率区,0,MATCH($D911,汇率币种头,0))&lt;&gt;"")),INDEX(记账汇率区,0,MATCH($D911,汇率币种头,0))),""))))</f>
        <v>1707.86</v>
      </c>
      <c r="L911" s="122">
        <f t="shared" si="28"/>
        <v>-28271</v>
      </c>
      <c r="M911" s="123">
        <f t="shared" si="29"/>
        <v>-48282910.06</v>
      </c>
      <c r="N911" s="122">
        <f>IF($B911="","",ROUND(SUMIF(账户名,$B911,账户期初)+SUMIFS($L$6:L911,$B$6:B911,$B911),2))</f>
        <v>3818880</v>
      </c>
      <c r="O911" s="123">
        <f>IF($B911="","",IFERROR(ROUND(INDEX(账户期初本位,MATCH($B911,账户名,0))+SUMIFS($M$6:M911,$B$6:B911,$B911),2),""))</f>
        <v>6463875416.96</v>
      </c>
      <c r="P911" s="117" t="s">
        <v>97</v>
      </c>
      <c r="Q911" s="115" t="s">
        <v>33</v>
      </c>
      <c r="R911" s="115"/>
      <c r="S911" s="124" t="str">
        <f>IF($B911="","",IF(ISNA(MATCH($B911,账户名,0)),"※这个账户不在【参数设置】的账户档案里",IF($A911="","※没填日期，这一笔不会进任何月份的报表",IF(OR($A911&lt;起始月份,$A911&gt;EOMONTH(起始月份,15)),"△不在本账期（"&amp;TEXT(起始月份,"yyyy-mm")&amp;" ~ "&amp;TEXT(EOMONTH(起始月份,15),"yyyy-mm")&amp;"）内，报表里看不到",IF(AND($H911&lt;&gt;"",$I911&lt;&gt;""),"※收入和支出不能同时填",IF(AND(N($H911)=0,N($I911)=0),IF(ISNUMBER(SEARCH("【待补】",$R911&amp;"")),"△源数据不全（源表缺金额），请补充","※收入和支出都没填"),IF($E911="","※没填收支类别，分类报表会漏掉这一笔",IF(ISNA(MATCH($E911,类别表,0)),"※收支类别不在【参数设置】的清单里",IF($K911="","△"&amp;$D911&amp;" 还没填汇率，去【月度汇率】补上就自动算了",IF(ISNUMBER(SEARCH("【待补】",$R911&amp;"")),"△源数据不全（源表缺摘要或用途），请补充",IF(AND($F911="内部转账",$Q911=""),"△内部转账建议在「往来单位」写上对方账户",IF($N911&lt;0,"△这一笔之后该账户余额成负数了，核一下",""))))))))))))</f>
        <v/>
      </c>
    </row>
    <row r="912" ht="16.5" spans="1:19">
      <c r="A912" s="114">
        <v>46019</v>
      </c>
      <c r="B912" s="115" t="s">
        <v>20</v>
      </c>
      <c r="C912" s="116" t="str">
        <f>IF($B912="","",IFERROR(INDEX(账户银行,MATCH($B912,账户名,0)),""))</f>
        <v>现金</v>
      </c>
      <c r="D912" s="116" t="str">
        <f>IF($B912="","",IFERROR(INDEX(账户币种,MATCH($B912,账户名,0)),""))</f>
        <v>CNY</v>
      </c>
      <c r="E912" s="117" t="s">
        <v>95</v>
      </c>
      <c r="F912" s="116" t="str">
        <f>IF($E912="","",IFERROR(INDEX(类别属性,MATCH($E912,类别表,0)),""))</f>
        <v>支出</v>
      </c>
      <c r="G912" s="118" t="s">
        <v>881</v>
      </c>
      <c r="H912" s="119"/>
      <c r="I912" s="119">
        <v>15000</v>
      </c>
      <c r="J912" s="120"/>
      <c r="K912" s="121">
        <f>IF(OR($A912="",$B912=""),"",IF($J912&lt;&gt;"",$J912,IF($D912=本位币,1,IFERROR(LOOKUP(2,1/((汇率月份&lt;=$A912)*(INDEX(记账汇率区,0,MATCH($D912,汇率币种头,0))&lt;&gt;"")),INDEX(记账汇率区,0,MATCH($D912,汇率币种头,0))),""))))</f>
        <v>1707.86</v>
      </c>
      <c r="L912" s="122">
        <f t="shared" si="28"/>
        <v>-15000</v>
      </c>
      <c r="M912" s="123">
        <f t="shared" si="29"/>
        <v>-25617900</v>
      </c>
      <c r="N912" s="122">
        <f>IF($B912="","",ROUND(SUMIF(账户名,$B912,账户期初)+SUMIFS($L$6:L912,$B$6:B912,$B912),2))</f>
        <v>3803880</v>
      </c>
      <c r="O912" s="123">
        <f>IF($B912="","",IFERROR(ROUND(INDEX(账户期初本位,MATCH($B912,账户名,0))+SUMIFS($M$6:M912,$B$6:B912,$B912),2),""))</f>
        <v>6438257516.96</v>
      </c>
      <c r="P912" s="117" t="s">
        <v>97</v>
      </c>
      <c r="Q912" s="115" t="s">
        <v>753</v>
      </c>
      <c r="R912" s="115"/>
      <c r="S912" s="124" t="str">
        <f>IF($B912="","",IF(ISNA(MATCH($B912,账户名,0)),"※这个账户不在【参数设置】的账户档案里",IF($A912="","※没填日期，这一笔不会进任何月份的报表",IF(OR($A912&lt;起始月份,$A912&gt;EOMONTH(起始月份,15)),"△不在本账期（"&amp;TEXT(起始月份,"yyyy-mm")&amp;" ~ "&amp;TEXT(EOMONTH(起始月份,15),"yyyy-mm")&amp;"）内，报表里看不到",IF(AND($H912&lt;&gt;"",$I912&lt;&gt;""),"※收入和支出不能同时填",IF(AND(N($H912)=0,N($I912)=0),IF(ISNUMBER(SEARCH("【待补】",$R912&amp;"")),"△源数据不全（源表缺金额），请补充","※收入和支出都没填"),IF($E912="","※没填收支类别，分类报表会漏掉这一笔",IF(ISNA(MATCH($E912,类别表,0)),"※收支类别不在【参数设置】的清单里",IF($K912="","△"&amp;$D912&amp;" 还没填汇率，去【月度汇率】补上就自动算了",IF(ISNUMBER(SEARCH("【待补】",$R912&amp;"")),"△源数据不全（源表缺摘要或用途），请补充",IF(AND($F912="内部转账",$Q912=""),"△内部转账建议在「往来单位」写上对方账户",IF($N912&lt;0,"△这一笔之后该账户余额成负数了，核一下",""))))))))))))</f>
        <v/>
      </c>
    </row>
    <row r="913" ht="33" spans="1:19">
      <c r="A913" s="114">
        <v>46019</v>
      </c>
      <c r="B913" s="115" t="s">
        <v>30</v>
      </c>
      <c r="C913" s="116" t="str">
        <f>IF($B913="","",IFERROR(INDEX(账户银行,MATCH($B913,账户名,0)),""))</f>
        <v>现金</v>
      </c>
      <c r="D913" s="116" t="str">
        <f>IF($B913="","",IFERROR(INDEX(账户币种,MATCH($B913,账户名,0)),""))</f>
        <v>USD</v>
      </c>
      <c r="E913" s="117" t="s">
        <v>41</v>
      </c>
      <c r="F913" s="116" t="str">
        <f>IF($E913="","",IFERROR(INDEX(类别属性,MATCH($E913,类别表,0)),""))</f>
        <v>内部转账</v>
      </c>
      <c r="G913" s="118" t="s">
        <v>875</v>
      </c>
      <c r="H913" s="119">
        <v>50000</v>
      </c>
      <c r="I913" s="119"/>
      <c r="J913" s="120"/>
      <c r="K913" s="125">
        <f>IF(OR($A913="",$B913=""),"",IF($J913&lt;&gt;"",$J913,IF($D913=本位币,1,IFERROR(LOOKUP(2,1/((汇率月份&lt;=$A913)*(INDEX(记账汇率区,0,MATCH($D913,汇率币种头,0))&lt;&gt;"")),INDEX(记账汇率区,0,MATCH($D913,汇率币种头,0))),""))))</f>
        <v>12050</v>
      </c>
      <c r="L913" s="123">
        <f t="shared" si="28"/>
        <v>50000</v>
      </c>
      <c r="M913" s="123">
        <f t="shared" si="29"/>
        <v>602500000</v>
      </c>
      <c r="N913" s="122">
        <f>IF($B913="","",ROUND(SUMIF(账户名,$B913,账户期初)+SUMIFS($L$6:L913,$B$6:B913,$B913),2))</f>
        <v>130351</v>
      </c>
      <c r="O913" s="123">
        <f>IF($B913="","",IFERROR(ROUND(INDEX(账户期初本位,MATCH($B913,账户名,0))+SUMIFS($M$6:M913,$B$6:B913,$B913),2),""))</f>
        <v>1577232925</v>
      </c>
      <c r="P913" s="117" t="s">
        <v>43</v>
      </c>
      <c r="Q913" s="115"/>
      <c r="R913" s="115"/>
      <c r="S913" s="124" t="str">
        <f>IF($B913="","",IF(ISNA(MATCH($B913,账户名,0)),"※这个账户不在【参数设置】的账户档案里",IF($A913="","※没填日期，这一笔不会进任何月份的报表",IF(OR($A913&lt;起始月份,$A913&gt;EOMONTH(起始月份,15)),"△不在本账期（"&amp;TEXT(起始月份,"yyyy-mm")&amp;" ~ "&amp;TEXT(EOMONTH(起始月份,15),"yyyy-mm")&amp;"）内，报表里看不到",IF(AND($H913&lt;&gt;"",$I913&lt;&gt;""),"※收入和支出不能同时填",IF(AND(N($H913)=0,N($I913)=0),IF(ISNUMBER(SEARCH("【待补】",$R913&amp;"")),"△源数据不全（源表缺金额），请补充","※收入和支出都没填"),IF($E913="","※没填收支类别，分类报表会漏掉这一笔",IF(ISNA(MATCH($E913,类别表,0)),"※收支类别不在【参数设置】的清单里",IF($K913="","△"&amp;$D913&amp;" 还没填汇率，去【月度汇率】补上就自动算了",IF(ISNUMBER(SEARCH("【待补】",$R913&amp;"")),"△源数据不全（源表缺摘要或用途），请补充",IF(AND($F913="内部转账",$Q913=""),"△内部转账建议在「往来单位」写上对方账户",IF($N913&lt;0,"△这一笔之后该账户余额成负数了，核一下",""))))))))))))</f>
        <v>△内部转账建议在「往来单位」写上对方账户</v>
      </c>
    </row>
    <row r="914" ht="33" spans="1:19">
      <c r="A914" s="114">
        <v>46020</v>
      </c>
      <c r="B914" s="115" t="s">
        <v>30</v>
      </c>
      <c r="C914" s="116" t="str">
        <f>IF($B914="","",IFERROR(INDEX(账户银行,MATCH($B914,账户名,0)),""))</f>
        <v>现金</v>
      </c>
      <c r="D914" s="116" t="str">
        <f>IF($B914="","",IFERROR(INDEX(账户币种,MATCH($B914,账户名,0)),""))</f>
        <v>USD</v>
      </c>
      <c r="E914" s="117" t="s">
        <v>41</v>
      </c>
      <c r="F914" s="116" t="str">
        <f>IF($E914="","",IFERROR(INDEX(类别属性,MATCH($E914,类别表,0)),""))</f>
        <v>内部转账</v>
      </c>
      <c r="G914" s="118" t="s">
        <v>882</v>
      </c>
      <c r="H914" s="119"/>
      <c r="I914" s="119">
        <v>10000</v>
      </c>
      <c r="J914" s="120"/>
      <c r="K914" s="125">
        <f>IF(OR($A914="",$B914=""),"",IF($J914&lt;&gt;"",$J914,IF($D914=本位币,1,IFERROR(LOOKUP(2,1/((汇率月份&lt;=$A914)*(INDEX(记账汇率区,0,MATCH($D914,汇率币种头,0))&lt;&gt;"")),INDEX(记账汇率区,0,MATCH($D914,汇率币种头,0))),""))))</f>
        <v>12050</v>
      </c>
      <c r="L914" s="123">
        <f t="shared" si="28"/>
        <v>-10000</v>
      </c>
      <c r="M914" s="123">
        <f t="shared" si="29"/>
        <v>-120500000</v>
      </c>
      <c r="N914" s="122">
        <f>IF($B914="","",ROUND(SUMIF(账户名,$B914,账户期初)+SUMIFS($L$6:L914,$B$6:B914,$B914),2))</f>
        <v>120351</v>
      </c>
      <c r="O914" s="123">
        <f>IF($B914="","",IFERROR(ROUND(INDEX(账户期初本位,MATCH($B914,账户名,0))+SUMIFS($M$6:M914,$B$6:B914,$B914),2),""))</f>
        <v>1456732925</v>
      </c>
      <c r="P914" s="117" t="s">
        <v>43</v>
      </c>
      <c r="Q914" s="115"/>
      <c r="R914" s="115"/>
      <c r="S914" s="124" t="str">
        <f>IF($B914="","",IF(ISNA(MATCH($B914,账户名,0)),"※这个账户不在【参数设置】的账户档案里",IF($A914="","※没填日期，这一笔不会进任何月份的报表",IF(OR($A914&lt;起始月份,$A914&gt;EOMONTH(起始月份,15)),"△不在本账期（"&amp;TEXT(起始月份,"yyyy-mm")&amp;" ~ "&amp;TEXT(EOMONTH(起始月份,15),"yyyy-mm")&amp;"）内，报表里看不到",IF(AND($H914&lt;&gt;"",$I914&lt;&gt;""),"※收入和支出不能同时填",IF(AND(N($H914)=0,N($I914)=0),IF(ISNUMBER(SEARCH("【待补】",$R914&amp;"")),"△源数据不全（源表缺金额），请补充","※收入和支出都没填"),IF($E914="","※没填收支类别，分类报表会漏掉这一笔",IF(ISNA(MATCH($E914,类别表,0)),"※收支类别不在【参数设置】的清单里",IF($K914="","△"&amp;$D914&amp;" 还没填汇率，去【月度汇率】补上就自动算了",IF(ISNUMBER(SEARCH("【待补】",$R914&amp;"")),"△源数据不全（源表缺摘要或用途），请补充",IF(AND($F914="内部转账",$Q914=""),"△内部转账建议在「往来单位」写上对方账户",IF($N914&lt;0,"△这一笔之后该账户余额成负数了，核一下",""))))))))))))</f>
        <v>△内部转账建议在「往来单位」写上对方账户</v>
      </c>
    </row>
    <row r="915" ht="49.5" spans="1:19">
      <c r="A915" s="114">
        <v>46021</v>
      </c>
      <c r="B915" s="115" t="s">
        <v>30</v>
      </c>
      <c r="C915" s="116" t="str">
        <f>IF($B915="","",IFERROR(INDEX(账户银行,MATCH($B915,账户名,0)),""))</f>
        <v>现金</v>
      </c>
      <c r="D915" s="116" t="str">
        <f>IF($B915="","",IFERROR(INDEX(账户币种,MATCH($B915,账户名,0)),""))</f>
        <v>USD</v>
      </c>
      <c r="E915" s="117" t="s">
        <v>57</v>
      </c>
      <c r="F915" s="116" t="str">
        <f>IF($E915="","",IFERROR(INDEX(类别属性,MATCH($E915,类别表,0)),""))</f>
        <v>支出</v>
      </c>
      <c r="G915" s="118" t="s">
        <v>883</v>
      </c>
      <c r="H915" s="119"/>
      <c r="I915" s="119">
        <v>500</v>
      </c>
      <c r="J915" s="120"/>
      <c r="K915" s="125">
        <f>IF(OR($A915="",$B915=""),"",IF($J915&lt;&gt;"",$J915,IF($D915=本位币,1,IFERROR(LOOKUP(2,1/((汇率月份&lt;=$A915)*(INDEX(记账汇率区,0,MATCH($D915,汇率币种头,0))&lt;&gt;"")),INDEX(记账汇率区,0,MATCH($D915,汇率币种头,0))),""))))</f>
        <v>12050</v>
      </c>
      <c r="L915" s="123">
        <f t="shared" si="28"/>
        <v>-500</v>
      </c>
      <c r="M915" s="123">
        <f t="shared" si="29"/>
        <v>-6025000</v>
      </c>
      <c r="N915" s="122">
        <f>IF($B915="","",ROUND(SUMIF(账户名,$B915,账户期初)+SUMIFS($L$6:L915,$B$6:B915,$B915),2))</f>
        <v>119851</v>
      </c>
      <c r="O915" s="123">
        <f>IF($B915="","",IFERROR(ROUND(INDEX(账户期初本位,MATCH($B915,账户名,0))+SUMIFS($M$6:M915,$B$6:B915,$B915),2),""))</f>
        <v>1450707925</v>
      </c>
      <c r="P915" s="117" t="s">
        <v>59</v>
      </c>
      <c r="Q915" s="115"/>
      <c r="R915" s="115"/>
      <c r="S915" s="124" t="str">
        <f>IF($B915="","",IF(ISNA(MATCH($B915,账户名,0)),"※这个账户不在【参数设置】的账户档案里",IF($A915="","※没填日期，这一笔不会进任何月份的报表",IF(OR($A915&lt;起始月份,$A915&gt;EOMONTH(起始月份,15)),"△不在本账期（"&amp;TEXT(起始月份,"yyyy-mm")&amp;" ~ "&amp;TEXT(EOMONTH(起始月份,15),"yyyy-mm")&amp;"）内，报表里看不到",IF(AND($H915&lt;&gt;"",$I915&lt;&gt;""),"※收入和支出不能同时填",IF(AND(N($H915)=0,N($I915)=0),IF(ISNUMBER(SEARCH("【待补】",$R915&amp;"")),"△源数据不全（源表缺金额），请补充","※收入和支出都没填"),IF($E915="","※没填收支类别，分类报表会漏掉这一笔",IF(ISNA(MATCH($E915,类别表,0)),"※收支类别不在【参数设置】的清单里",IF($K915="","△"&amp;$D915&amp;" 还没填汇率，去【月度汇率】补上就自动算了",IF(ISNUMBER(SEARCH("【待补】",$R915&amp;"")),"△源数据不全（源表缺摘要或用途），请补充",IF(AND($F915="内部转账",$Q915=""),"△内部转账建议在「往来单位」写上对方账户",IF($N915&lt;0,"△这一笔之后该账户余额成负数了，核一下",""))))))))))))</f>
        <v/>
      </c>
    </row>
    <row r="916" ht="82.5" spans="1:19">
      <c r="A916" s="114">
        <v>46023</v>
      </c>
      <c r="B916" s="115" t="s">
        <v>34</v>
      </c>
      <c r="C916" s="116" t="str">
        <f>IF($B916="","",IFERROR(INDEX(账户银行,MATCH($B916,账户名,0)),""))</f>
        <v>现金</v>
      </c>
      <c r="D916" s="116" t="str">
        <f>IF($B916="","",IFERROR(INDEX(账户币种,MATCH($B916,账户名,0)),""))</f>
        <v>UZS</v>
      </c>
      <c r="E916" s="117" t="s">
        <v>95</v>
      </c>
      <c r="F916" s="116" t="str">
        <f>IF($E916="","",IFERROR(INDEX(类别属性,MATCH($E916,类别表,0)),""))</f>
        <v>支出</v>
      </c>
      <c r="G916" s="118" t="s">
        <v>884</v>
      </c>
      <c r="H916" s="119"/>
      <c r="I916" s="119">
        <v>3750000</v>
      </c>
      <c r="J916" s="120"/>
      <c r="K916" s="125">
        <f>IF(OR($A916="",$B916=""),"",IF($J916&lt;&gt;"",$J916,IF($D916=本位币,1,IFERROR(LOOKUP(2,1/((汇率月份&lt;=$A916)*(INDEX(记账汇率区,0,MATCH($D916,汇率币种头,0))&lt;&gt;"")),INDEX(记账汇率区,0,MATCH($D916,汇率币种头,0))),""))))</f>
        <v>1</v>
      </c>
      <c r="L916" s="123">
        <f t="shared" si="28"/>
        <v>-3750000</v>
      </c>
      <c r="M916" s="123">
        <f t="shared" si="29"/>
        <v>-3750000</v>
      </c>
      <c r="N916" s="122">
        <f>IF($B916="","",ROUND(SUMIF(账户名,$B916,账户期初)+SUMIFS($L$6:L916,$B$6:B916,$B916),2))</f>
        <v>-908934979.33</v>
      </c>
      <c r="O916" s="123">
        <f>IF($B916="","",IFERROR(ROUND(INDEX(账户期初本位,MATCH($B916,账户名,0))+SUMIFS($M$6:M916,$B$6:B916,$B916),2),""))</f>
        <v>-908934979.33</v>
      </c>
      <c r="P916" s="117" t="s">
        <v>97</v>
      </c>
      <c r="Q916" s="115"/>
      <c r="R916" s="115"/>
      <c r="S916" s="124" t="str">
        <f>IF($B916="","",IF(ISNA(MATCH($B916,账户名,0)),"※这个账户不在【参数设置】的账户档案里",IF($A916="","※没填日期，这一笔不会进任何月份的报表",IF(OR($A916&lt;起始月份,$A916&gt;EOMONTH(起始月份,15)),"△不在本账期（"&amp;TEXT(起始月份,"yyyy-mm")&amp;" ~ "&amp;TEXT(EOMONTH(起始月份,15),"yyyy-mm")&amp;"）内，报表里看不到",IF(AND($H916&lt;&gt;"",$I916&lt;&gt;""),"※收入和支出不能同时填",IF(AND(N($H916)=0,N($I916)=0),IF(ISNUMBER(SEARCH("【待补】",$R916&amp;"")),"△源数据不全（源表缺金额），请补充","※收入和支出都没填"),IF($E916="","※没填收支类别，分类报表会漏掉这一笔",IF(ISNA(MATCH($E916,类别表,0)),"※收支类别不在【参数设置】的清单里",IF($K916="","△"&amp;$D916&amp;" 还没填汇率，去【月度汇率】补上就自动算了",IF(ISNUMBER(SEARCH("【待补】",$R916&amp;"")),"△源数据不全（源表缺摘要或用途），请补充",IF(AND($F916="内部转账",$Q916=""),"△内部转账建议在「往来单位」写上对方账户",IF($N916&lt;0,"△这一笔之后该账户余额成负数了，核一下",""))))))))))))</f>
        <v>△这一笔之后该账户余额成负数了，核一下</v>
      </c>
    </row>
    <row r="917" ht="33" spans="1:19">
      <c r="A917" s="114">
        <v>46023</v>
      </c>
      <c r="B917" s="115" t="s">
        <v>34</v>
      </c>
      <c r="C917" s="116" t="str">
        <f>IF($B917="","",IFERROR(INDEX(账户银行,MATCH($B917,账户名,0)),""))</f>
        <v>现金</v>
      </c>
      <c r="D917" s="116" t="str">
        <f>IF($B917="","",IFERROR(INDEX(账户币种,MATCH($B917,账户名,0)),""))</f>
        <v>UZS</v>
      </c>
      <c r="E917" s="117" t="s">
        <v>57</v>
      </c>
      <c r="F917" s="116" t="str">
        <f>IF($E917="","",IFERROR(INDEX(类别属性,MATCH($E917,类别表,0)),""))</f>
        <v>支出</v>
      </c>
      <c r="G917" s="118" t="s">
        <v>885</v>
      </c>
      <c r="H917" s="119"/>
      <c r="I917" s="119">
        <v>2450000</v>
      </c>
      <c r="J917" s="120"/>
      <c r="K917" s="125">
        <f>IF(OR($A917="",$B917=""),"",IF($J917&lt;&gt;"",$J917,IF($D917=本位币,1,IFERROR(LOOKUP(2,1/((汇率月份&lt;=$A917)*(INDEX(记账汇率区,0,MATCH($D917,汇率币种头,0))&lt;&gt;"")),INDEX(记账汇率区,0,MATCH($D917,汇率币种头,0))),""))))</f>
        <v>1</v>
      </c>
      <c r="L917" s="123">
        <f t="shared" si="28"/>
        <v>-2450000</v>
      </c>
      <c r="M917" s="123">
        <f t="shared" si="29"/>
        <v>-2450000</v>
      </c>
      <c r="N917" s="122">
        <f>IF($B917="","",ROUND(SUMIF(账户名,$B917,账户期初)+SUMIFS($L$6:L917,$B$6:B917,$B917),2))</f>
        <v>-911384979.33</v>
      </c>
      <c r="O917" s="123">
        <f>IF($B917="","",IFERROR(ROUND(INDEX(账户期初本位,MATCH($B917,账户名,0))+SUMIFS($M$6:M917,$B$6:B917,$B917),2),""))</f>
        <v>-911384979.33</v>
      </c>
      <c r="P917" s="117" t="s">
        <v>59</v>
      </c>
      <c r="Q917" s="115"/>
      <c r="R917" s="115"/>
      <c r="S917" s="124" t="str">
        <f>IF($B917="","",IF(ISNA(MATCH($B917,账户名,0)),"※这个账户不在【参数设置】的账户档案里",IF($A917="","※没填日期，这一笔不会进任何月份的报表",IF(OR($A917&lt;起始月份,$A917&gt;EOMONTH(起始月份,15)),"△不在本账期（"&amp;TEXT(起始月份,"yyyy-mm")&amp;" ~ "&amp;TEXT(EOMONTH(起始月份,15),"yyyy-mm")&amp;"）内，报表里看不到",IF(AND($H917&lt;&gt;"",$I917&lt;&gt;""),"※收入和支出不能同时填",IF(AND(N($H917)=0,N($I917)=0),IF(ISNUMBER(SEARCH("【待补】",$R917&amp;"")),"△源数据不全（源表缺金额），请补充","※收入和支出都没填"),IF($E917="","※没填收支类别，分类报表会漏掉这一笔",IF(ISNA(MATCH($E917,类别表,0)),"※收支类别不在【参数设置】的清单里",IF($K917="","△"&amp;$D917&amp;" 还没填汇率，去【月度汇率】补上就自动算了",IF(ISNUMBER(SEARCH("【待补】",$R917&amp;"")),"△源数据不全（源表缺摘要或用途），请补充",IF(AND($F917="内部转账",$Q917=""),"△内部转账建议在「往来单位」写上对方账户",IF($N917&lt;0,"△这一笔之后该账户余额成负数了，核一下",""))))))))))))</f>
        <v>△这一笔之后该账户余额成负数了，核一下</v>
      </c>
    </row>
    <row r="918" ht="16.5" spans="1:19">
      <c r="A918" s="114">
        <v>46023</v>
      </c>
      <c r="B918" s="115" t="s">
        <v>34</v>
      </c>
      <c r="C918" s="116" t="str">
        <f>IF($B918="","",IFERROR(INDEX(账户银行,MATCH($B918,账户名,0)),""))</f>
        <v>现金</v>
      </c>
      <c r="D918" s="116" t="str">
        <f>IF($B918="","",IFERROR(INDEX(账户币种,MATCH($B918,账户名,0)),""))</f>
        <v>UZS</v>
      </c>
      <c r="E918" s="117" t="s">
        <v>21</v>
      </c>
      <c r="F918" s="116" t="str">
        <f>IF($E918="","",IFERROR(INDEX(类别属性,MATCH($E918,类别表,0)),""))</f>
        <v>支出</v>
      </c>
      <c r="G918" s="118" t="s">
        <v>886</v>
      </c>
      <c r="H918" s="119"/>
      <c r="I918" s="119">
        <v>5900000</v>
      </c>
      <c r="J918" s="120"/>
      <c r="K918" s="125">
        <f>IF(OR($A918="",$B918=""),"",IF($J918&lt;&gt;"",$J918,IF($D918=本位币,1,IFERROR(LOOKUP(2,1/((汇率月份&lt;=$A918)*(INDEX(记账汇率区,0,MATCH($D918,汇率币种头,0))&lt;&gt;"")),INDEX(记账汇率区,0,MATCH($D918,汇率币种头,0))),""))))</f>
        <v>1</v>
      </c>
      <c r="L918" s="123">
        <f t="shared" si="28"/>
        <v>-5900000</v>
      </c>
      <c r="M918" s="123">
        <f t="shared" si="29"/>
        <v>-5900000</v>
      </c>
      <c r="N918" s="122">
        <f>IF($B918="","",ROUND(SUMIF(账户名,$B918,账户期初)+SUMIFS($L$6:L918,$B$6:B918,$B918),2))</f>
        <v>-917284979.33</v>
      </c>
      <c r="O918" s="123">
        <f>IF($B918="","",IFERROR(ROUND(INDEX(账户期初本位,MATCH($B918,账户名,0))+SUMIFS($M$6:M918,$B$6:B918,$B918),2),""))</f>
        <v>-917284979.33</v>
      </c>
      <c r="P918" s="117" t="s">
        <v>23</v>
      </c>
      <c r="Q918" s="115"/>
      <c r="R918" s="115"/>
      <c r="S918" s="124" t="str">
        <f>IF($B918="","",IF(ISNA(MATCH($B918,账户名,0)),"※这个账户不在【参数设置】的账户档案里",IF($A918="","※没填日期，这一笔不会进任何月份的报表",IF(OR($A918&lt;起始月份,$A918&gt;EOMONTH(起始月份,15)),"△不在本账期（"&amp;TEXT(起始月份,"yyyy-mm")&amp;" ~ "&amp;TEXT(EOMONTH(起始月份,15),"yyyy-mm")&amp;"）内，报表里看不到",IF(AND($H918&lt;&gt;"",$I918&lt;&gt;""),"※收入和支出不能同时填",IF(AND(N($H918)=0,N($I918)=0),IF(ISNUMBER(SEARCH("【待补】",$R918&amp;"")),"△源数据不全（源表缺金额），请补充","※收入和支出都没填"),IF($E918="","※没填收支类别，分类报表会漏掉这一笔",IF(ISNA(MATCH($E918,类别表,0)),"※收支类别不在【参数设置】的清单里",IF($K918="","△"&amp;$D918&amp;" 还没填汇率，去【月度汇率】补上就自动算了",IF(ISNUMBER(SEARCH("【待补】",$R918&amp;"")),"△源数据不全（源表缺摘要或用途），请补充",IF(AND($F918="内部转账",$Q918=""),"△内部转账建议在「往来单位」写上对方账户",IF($N918&lt;0,"△这一笔之后该账户余额成负数了，核一下",""))))))))))))</f>
        <v>△这一笔之后该账户余额成负数了，核一下</v>
      </c>
    </row>
    <row r="919" ht="33" spans="1:19">
      <c r="A919" s="114">
        <v>46027</v>
      </c>
      <c r="B919" s="115" t="s">
        <v>72</v>
      </c>
      <c r="C919" s="116" t="str">
        <f>IF($B919="","",IFERROR(INDEX(账户银行,MATCH($B919,账户名,0)),""))</f>
        <v>NBU银行</v>
      </c>
      <c r="D919" s="116" t="str">
        <f>IF($B919="","",IFERROR(INDEX(账户币种,MATCH($B919,账户名,0)),""))</f>
        <v>UZS</v>
      </c>
      <c r="E919" s="117" t="s">
        <v>74</v>
      </c>
      <c r="F919" s="116" t="str">
        <f>IF($E919="","",IFERROR(INDEX(类别属性,MATCH($E919,类别表,0)),""))</f>
        <v>收入</v>
      </c>
      <c r="G919" s="118" t="s">
        <v>887</v>
      </c>
      <c r="H919" s="119">
        <v>358200000</v>
      </c>
      <c r="I919" s="119"/>
      <c r="J919" s="120"/>
      <c r="K919" s="125">
        <f>IF(OR($A919="",$B919=""),"",IF($J919&lt;&gt;"",$J919,IF($D919=本位币,1,IFERROR(LOOKUP(2,1/((汇率月份&lt;=$A919)*(INDEX(记账汇率区,0,MATCH($D919,汇率币种头,0))&lt;&gt;"")),INDEX(记账汇率区,0,MATCH($D919,汇率币种头,0))),""))))</f>
        <v>1</v>
      </c>
      <c r="L919" s="123">
        <f t="shared" si="28"/>
        <v>358200000</v>
      </c>
      <c r="M919" s="123">
        <f t="shared" si="29"/>
        <v>358200000</v>
      </c>
      <c r="N919" s="122">
        <f>IF($B919="","",ROUND(SUMIF(账户名,$B919,账户期初)+SUMIFS($L$6:L919,$B$6:B919,$B919),2))</f>
        <v>439000167.69</v>
      </c>
      <c r="O919" s="123">
        <f>IF($B919="","",IFERROR(ROUND(INDEX(账户期初本位,MATCH($B919,账户名,0))+SUMIFS($M$6:M919,$B$6:B919,$B919),2),""))</f>
        <v>439000167.69</v>
      </c>
      <c r="P919" s="117" t="s">
        <v>76</v>
      </c>
      <c r="Q919" s="115" t="s">
        <v>33</v>
      </c>
      <c r="R919" s="115"/>
      <c r="S919" s="124" t="str">
        <f>IF($B919="","",IF(ISNA(MATCH($B919,账户名,0)),"※这个账户不在【参数设置】的账户档案里",IF($A919="","※没填日期，这一笔不会进任何月份的报表",IF(OR($A919&lt;起始月份,$A919&gt;EOMONTH(起始月份,15)),"△不在本账期（"&amp;TEXT(起始月份,"yyyy-mm")&amp;" ~ "&amp;TEXT(EOMONTH(起始月份,15),"yyyy-mm")&amp;"）内，报表里看不到",IF(AND($H919&lt;&gt;"",$I919&lt;&gt;""),"※收入和支出不能同时填",IF(AND(N($H919)=0,N($I919)=0),IF(ISNUMBER(SEARCH("【待补】",$R919&amp;"")),"△源数据不全（源表缺金额），请补充","※收入和支出都没填"),IF($E919="","※没填收支类别，分类报表会漏掉这一笔",IF(ISNA(MATCH($E919,类别表,0)),"※收支类别不在【参数设置】的清单里",IF($K919="","△"&amp;$D919&amp;" 还没填汇率，去【月度汇率】补上就自动算了",IF(ISNUMBER(SEARCH("【待补】",$R919&amp;"")),"△源数据不全（源表缺摘要或用途），请补充",IF(AND($F919="内部转账",$Q919=""),"△内部转账建议在「往来单位」写上对方账户",IF($N919&lt;0,"△这一笔之后该账户余额成负数了，核一下",""))))))))))))</f>
        <v/>
      </c>
    </row>
    <row r="920" ht="33" spans="1:19">
      <c r="A920" s="114">
        <v>46027</v>
      </c>
      <c r="B920" s="115" t="s">
        <v>30</v>
      </c>
      <c r="C920" s="116" t="str">
        <f>IF($B920="","",IFERROR(INDEX(账户银行,MATCH($B920,账户名,0)),""))</f>
        <v>现金</v>
      </c>
      <c r="D920" s="116" t="str">
        <f>IF($B920="","",IFERROR(INDEX(账户币种,MATCH($B920,账户名,0)),""))</f>
        <v>USD</v>
      </c>
      <c r="E920" s="117" t="s">
        <v>41</v>
      </c>
      <c r="F920" s="116" t="str">
        <f>IF($E920="","",IFERROR(INDEX(类别属性,MATCH($E920,类别表,0)),""))</f>
        <v>内部转账</v>
      </c>
      <c r="G920" s="118" t="s">
        <v>888</v>
      </c>
      <c r="H920" s="119"/>
      <c r="I920" s="119">
        <v>30000</v>
      </c>
      <c r="J920" s="120"/>
      <c r="K920" s="125">
        <f>IF(OR($A920="",$B920=""),"",IF($J920&lt;&gt;"",$J920,IF($D920=本位币,1,IFERROR(LOOKUP(2,1/((汇率月份&lt;=$A920)*(INDEX(记账汇率区,0,MATCH($D920,汇率币种头,0))&lt;&gt;"")),INDEX(记账汇率区,0,MATCH($D920,汇率币种头,0))),""))))</f>
        <v>12000</v>
      </c>
      <c r="L920" s="123">
        <f t="shared" si="28"/>
        <v>-30000</v>
      </c>
      <c r="M920" s="123">
        <f t="shared" si="29"/>
        <v>-360000000</v>
      </c>
      <c r="N920" s="122">
        <f>IF($B920="","",ROUND(SUMIF(账户名,$B920,账户期初)+SUMIFS($L$6:L920,$B$6:B920,$B920),2))</f>
        <v>89851</v>
      </c>
      <c r="O920" s="123">
        <f>IF($B920="","",IFERROR(ROUND(INDEX(账户期初本位,MATCH($B920,账户名,0))+SUMIFS($M$6:M920,$B$6:B920,$B920),2),""))</f>
        <v>1090707925</v>
      </c>
      <c r="P920" s="117" t="s">
        <v>43</v>
      </c>
      <c r="Q920" s="115"/>
      <c r="R920" s="115" t="s">
        <v>889</v>
      </c>
      <c r="S920" s="124" t="str">
        <f>IF($B920="","",IF(ISNA(MATCH($B920,账户名,0)),"※这个账户不在【参数设置】的账户档案里",IF($A920="","※没填日期，这一笔不会进任何月份的报表",IF(OR($A920&lt;起始月份,$A920&gt;EOMONTH(起始月份,15)),"△不在本账期（"&amp;TEXT(起始月份,"yyyy-mm")&amp;" ~ "&amp;TEXT(EOMONTH(起始月份,15),"yyyy-mm")&amp;"）内，报表里看不到",IF(AND($H920&lt;&gt;"",$I920&lt;&gt;""),"※收入和支出不能同时填",IF(AND(N($H920)=0,N($I920)=0),IF(ISNUMBER(SEARCH("【待补】",$R920&amp;"")),"△源数据不全（源表缺金额），请补充","※收入和支出都没填"),IF($E920="","※没填收支类别，分类报表会漏掉这一笔",IF(ISNA(MATCH($E920,类别表,0)),"※收支类别不在【参数设置】的清单里",IF($K920="","△"&amp;$D920&amp;" 还没填汇率，去【月度汇率】补上就自动算了",IF(ISNUMBER(SEARCH("【待补】",$R920&amp;"")),"△源数据不全（源表缺摘要或用途），请补充",IF(AND($F920="内部转账",$Q920=""),"△内部转账建议在「往来单位」写上对方账户",IF($N920&lt;0,"△这一笔之后该账户余额成负数了，核一下",""))))))))))))</f>
        <v>△内部转账建议在「往来单位」写上对方账户</v>
      </c>
    </row>
    <row r="921" ht="33" spans="1:19">
      <c r="A921" s="114">
        <v>46027</v>
      </c>
      <c r="B921" s="115" t="s">
        <v>34</v>
      </c>
      <c r="C921" s="116" t="str">
        <f>IF($B921="","",IFERROR(INDEX(账户银行,MATCH($B921,账户名,0)),""))</f>
        <v>现金</v>
      </c>
      <c r="D921" s="116" t="str">
        <f>IF($B921="","",IFERROR(INDEX(账户币种,MATCH($B921,账户名,0)),""))</f>
        <v>UZS</v>
      </c>
      <c r="E921" s="117" t="s">
        <v>41</v>
      </c>
      <c r="F921" s="116" t="str">
        <f>IF($E921="","",IFERROR(INDEX(类别属性,MATCH($E921,类别表,0)),""))</f>
        <v>内部转账</v>
      </c>
      <c r="G921" s="118" t="s">
        <v>890</v>
      </c>
      <c r="H921" s="119"/>
      <c r="I921" s="119"/>
      <c r="J921" s="120"/>
      <c r="K921" s="125">
        <f>IF(OR($A921="",$B921=""),"",IF($J921&lt;&gt;"",$J921,IF($D921=本位币,1,IFERROR(LOOKUP(2,1/((汇率月份&lt;=$A921)*(INDEX(记账汇率区,0,MATCH($D921,汇率币种头,0))&lt;&gt;"")),INDEX(记账汇率区,0,MATCH($D921,汇率币种头,0))),""))))</f>
        <v>1</v>
      </c>
      <c r="L921" s="123" t="str">
        <f t="shared" si="28"/>
        <v/>
      </c>
      <c r="M921" s="123" t="str">
        <f t="shared" si="29"/>
        <v/>
      </c>
      <c r="N921" s="122">
        <f>IF($B921="","",ROUND(SUMIF(账户名,$B921,账户期初)+SUMIFS($L$6:L921,$B$6:B921,$B921),2))</f>
        <v>-917284979.33</v>
      </c>
      <c r="O921" s="123">
        <f>IF($B921="","",IFERROR(ROUND(INDEX(账户期初本位,MATCH($B921,账户名,0))+SUMIFS($M$6:M921,$B$6:B921,$B921),2),""))</f>
        <v>-917284979.33</v>
      </c>
      <c r="P921" s="117" t="s">
        <v>43</v>
      </c>
      <c r="Q921" s="115"/>
      <c r="R921" s="115" t="s">
        <v>119</v>
      </c>
      <c r="S921" s="124" t="str">
        <f>IF($B921="","",IF(ISNA(MATCH($B921,账户名,0)),"※这个账户不在【参数设置】的账户档案里",IF($A921="","※没填日期，这一笔不会进任何月份的报表",IF(OR($A921&lt;起始月份,$A921&gt;EOMONTH(起始月份,15)),"△不在本账期（"&amp;TEXT(起始月份,"yyyy-mm")&amp;" ~ "&amp;TEXT(EOMONTH(起始月份,15),"yyyy-mm")&amp;"）内，报表里看不到",IF(AND($H921&lt;&gt;"",$I921&lt;&gt;""),"※收入和支出不能同时填",IF(AND(N($H921)=0,N($I921)=0),IF(ISNUMBER(SEARCH("【待补】",$R921&amp;"")),"△源数据不全（源表缺金额），请补充","※收入和支出都没填"),IF($E921="","※没填收支类别，分类报表会漏掉这一笔",IF(ISNA(MATCH($E921,类别表,0)),"※收支类别不在【参数设置】的清单里",IF($K921="","△"&amp;$D921&amp;" 还没填汇率，去【月度汇率】补上就自动算了",IF(ISNUMBER(SEARCH("【待补】",$R921&amp;"")),"△源数据不全（源表缺摘要或用途），请补充",IF(AND($F921="内部转账",$Q921=""),"△内部转账建议在「往来单位」写上对方账户",IF($N921&lt;0,"△这一笔之后该账户余额成负数了，核一下",""))))))))))))</f>
        <v>△源数据不全（源表缺金额），请补充</v>
      </c>
    </row>
    <row r="922" ht="16.5" spans="1:19">
      <c r="A922" s="114">
        <v>46027</v>
      </c>
      <c r="B922" s="115" t="s">
        <v>34</v>
      </c>
      <c r="C922" s="116" t="str">
        <f>IF($B922="","",IFERROR(INDEX(账户银行,MATCH($B922,账户名,0)),""))</f>
        <v>现金</v>
      </c>
      <c r="D922" s="116" t="str">
        <f>IF($B922="","",IFERROR(INDEX(账户币种,MATCH($B922,账户名,0)),""))</f>
        <v>UZS</v>
      </c>
      <c r="E922" s="117" t="s">
        <v>57</v>
      </c>
      <c r="F922" s="116" t="str">
        <f>IF($E922="","",IFERROR(INDEX(类别属性,MATCH($E922,类别表,0)),""))</f>
        <v>支出</v>
      </c>
      <c r="G922" s="118" t="s">
        <v>891</v>
      </c>
      <c r="H922" s="119"/>
      <c r="I922" s="119">
        <v>8520000</v>
      </c>
      <c r="J922" s="120"/>
      <c r="K922" s="125">
        <f>IF(OR($A922="",$B922=""),"",IF($J922&lt;&gt;"",$J922,IF($D922=本位币,1,IFERROR(LOOKUP(2,1/((汇率月份&lt;=$A922)*(INDEX(记账汇率区,0,MATCH($D922,汇率币种头,0))&lt;&gt;"")),INDEX(记账汇率区,0,MATCH($D922,汇率币种头,0))),""))))</f>
        <v>1</v>
      </c>
      <c r="L922" s="123">
        <f t="shared" si="28"/>
        <v>-8520000</v>
      </c>
      <c r="M922" s="123">
        <f t="shared" si="29"/>
        <v>-8520000</v>
      </c>
      <c r="N922" s="122">
        <f>IF($B922="","",ROUND(SUMIF(账户名,$B922,账户期初)+SUMIFS($L$6:L922,$B$6:B922,$B922),2))</f>
        <v>-925804979.33</v>
      </c>
      <c r="O922" s="123">
        <f>IF($B922="","",IFERROR(ROUND(INDEX(账户期初本位,MATCH($B922,账户名,0))+SUMIFS($M$6:M922,$B$6:B922,$B922),2),""))</f>
        <v>-925804979.33</v>
      </c>
      <c r="P922" s="117" t="s">
        <v>59</v>
      </c>
      <c r="Q922" s="115"/>
      <c r="R922" s="115"/>
      <c r="S922" s="124" t="str">
        <f>IF($B922="","",IF(ISNA(MATCH($B922,账户名,0)),"※这个账户不在【参数设置】的账户档案里",IF($A922="","※没填日期，这一笔不会进任何月份的报表",IF(OR($A922&lt;起始月份,$A922&gt;EOMONTH(起始月份,15)),"△不在本账期（"&amp;TEXT(起始月份,"yyyy-mm")&amp;" ~ "&amp;TEXT(EOMONTH(起始月份,15),"yyyy-mm")&amp;"）内，报表里看不到",IF(AND($H922&lt;&gt;"",$I922&lt;&gt;""),"※收入和支出不能同时填",IF(AND(N($H922)=0,N($I922)=0),IF(ISNUMBER(SEARCH("【待补】",$R922&amp;"")),"△源数据不全（源表缺金额），请补充","※收入和支出都没填"),IF($E922="","※没填收支类别，分类报表会漏掉这一笔",IF(ISNA(MATCH($E922,类别表,0)),"※收支类别不在【参数设置】的清单里",IF($K922="","△"&amp;$D922&amp;" 还没填汇率，去【月度汇率】补上就自动算了",IF(ISNUMBER(SEARCH("【待补】",$R922&amp;"")),"△源数据不全（源表缺摘要或用途），请补充",IF(AND($F922="内部转账",$Q922=""),"△内部转账建议在「往来单位」写上对方账户",IF($N922&lt;0,"△这一笔之后该账户余额成负数了，核一下",""))))))))))))</f>
        <v>△这一笔之后该账户余额成负数了，核一下</v>
      </c>
    </row>
    <row r="923" ht="82.5" spans="1:19">
      <c r="A923" s="114">
        <v>46028</v>
      </c>
      <c r="B923" s="115" t="s">
        <v>72</v>
      </c>
      <c r="C923" s="116" t="str">
        <f>IF($B923="","",IFERROR(INDEX(账户银行,MATCH($B923,账户名,0)),""))</f>
        <v>NBU银行</v>
      </c>
      <c r="D923" s="116" t="str">
        <f>IF($B923="","",IFERROR(INDEX(账户币种,MATCH($B923,账户名,0)),""))</f>
        <v>UZS</v>
      </c>
      <c r="E923" s="117" t="s">
        <v>60</v>
      </c>
      <c r="F923" s="116" t="str">
        <f>IF($E923="","",IFERROR(INDEX(类别属性,MATCH($E923,类别表,0)),""))</f>
        <v>支出</v>
      </c>
      <c r="G923" s="118" t="s">
        <v>892</v>
      </c>
      <c r="H923" s="119"/>
      <c r="I923" s="119">
        <v>1445207.51</v>
      </c>
      <c r="J923" s="120"/>
      <c r="K923" s="125">
        <f>IF(OR($A923="",$B923=""),"",IF($J923&lt;&gt;"",$J923,IF($D923=本位币,1,IFERROR(LOOKUP(2,1/((汇率月份&lt;=$A923)*(INDEX(记账汇率区,0,MATCH($D923,汇率币种头,0))&lt;&gt;"")),INDEX(记账汇率区,0,MATCH($D923,汇率币种头,0))),""))))</f>
        <v>1</v>
      </c>
      <c r="L923" s="123">
        <f t="shared" si="28"/>
        <v>-1445207.51</v>
      </c>
      <c r="M923" s="123">
        <f t="shared" si="29"/>
        <v>-1445207.51</v>
      </c>
      <c r="N923" s="122">
        <f>IF($B923="","",ROUND(SUMIF(账户名,$B923,账户期初)+SUMIFS($L$6:L923,$B$6:B923,$B923),2))</f>
        <v>437554960.18</v>
      </c>
      <c r="O923" s="123">
        <f>IF($B923="","",IFERROR(ROUND(INDEX(账户期初本位,MATCH($B923,账户名,0))+SUMIFS($M$6:M923,$B$6:B923,$B923),2),""))</f>
        <v>437554960.18</v>
      </c>
      <c r="P923" s="117" t="s">
        <v>43</v>
      </c>
      <c r="Q923" s="115"/>
      <c r="R923" s="115"/>
      <c r="S923" s="124" t="str">
        <f>IF($B923="","",IF(ISNA(MATCH($B923,账户名,0)),"※这个账户不在【参数设置】的账户档案里",IF($A923="","※没填日期，这一笔不会进任何月份的报表",IF(OR($A923&lt;起始月份,$A923&gt;EOMONTH(起始月份,15)),"△不在本账期（"&amp;TEXT(起始月份,"yyyy-mm")&amp;" ~ "&amp;TEXT(EOMONTH(起始月份,15),"yyyy-mm")&amp;"）内，报表里看不到",IF(AND($H923&lt;&gt;"",$I923&lt;&gt;""),"※收入和支出不能同时填",IF(AND(N($H923)=0,N($I923)=0),IF(ISNUMBER(SEARCH("【待补】",$R923&amp;"")),"△源数据不全（源表缺金额），请补充","※收入和支出都没填"),IF($E923="","※没填收支类别，分类报表会漏掉这一笔",IF(ISNA(MATCH($E923,类别表,0)),"※收支类别不在【参数设置】的清单里",IF($K923="","△"&amp;$D923&amp;" 还没填汇率，去【月度汇率】补上就自动算了",IF(ISNUMBER(SEARCH("【待补】",$R923&amp;"")),"△源数据不全（源表缺摘要或用途），请补充",IF(AND($F923="内部转账",$Q923=""),"△内部转账建议在「往来单位」写上对方账户",IF($N923&lt;0,"△这一笔之后该账户余额成负数了，核一下",""))))))))))))</f>
        <v/>
      </c>
    </row>
    <row r="924" ht="82.5" spans="1:19">
      <c r="A924" s="114">
        <v>46028</v>
      </c>
      <c r="B924" s="115" t="s">
        <v>72</v>
      </c>
      <c r="C924" s="116" t="str">
        <f>IF($B924="","",IFERROR(INDEX(账户银行,MATCH($B924,账户名,0)),""))</f>
        <v>NBU银行</v>
      </c>
      <c r="D924" s="116" t="str">
        <f>IF($B924="","",IFERROR(INDEX(账户币种,MATCH($B924,账户名,0)),""))</f>
        <v>UZS</v>
      </c>
      <c r="E924" s="117" t="s">
        <v>60</v>
      </c>
      <c r="F924" s="116" t="str">
        <f>IF($E924="","",IFERROR(INDEX(类别属性,MATCH($E924,类别表,0)),""))</f>
        <v>支出</v>
      </c>
      <c r="G924" s="118" t="s">
        <v>893</v>
      </c>
      <c r="H924" s="119"/>
      <c r="I924" s="119">
        <v>300</v>
      </c>
      <c r="J924" s="120"/>
      <c r="K924" s="125">
        <f>IF(OR($A924="",$B924=""),"",IF($J924&lt;&gt;"",$J924,IF($D924=本位币,1,IFERROR(LOOKUP(2,1/((汇率月份&lt;=$A924)*(INDEX(记账汇率区,0,MATCH($D924,汇率币种头,0))&lt;&gt;"")),INDEX(记账汇率区,0,MATCH($D924,汇率币种头,0))),""))))</f>
        <v>1</v>
      </c>
      <c r="L924" s="123">
        <f t="shared" si="28"/>
        <v>-300</v>
      </c>
      <c r="M924" s="123">
        <f t="shared" si="29"/>
        <v>-300</v>
      </c>
      <c r="N924" s="122">
        <f>IF($B924="","",ROUND(SUMIF(账户名,$B924,账户期初)+SUMIFS($L$6:L924,$B$6:B924,$B924),2))</f>
        <v>437554660.18</v>
      </c>
      <c r="O924" s="123">
        <f>IF($B924="","",IFERROR(ROUND(INDEX(账户期初本位,MATCH($B924,账户名,0))+SUMIFS($M$6:M924,$B$6:B924,$B924),2),""))</f>
        <v>437554660.18</v>
      </c>
      <c r="P924" s="117" t="s">
        <v>43</v>
      </c>
      <c r="Q924" s="115"/>
      <c r="R924" s="115"/>
      <c r="S924" s="124" t="str">
        <f>IF($B924="","",IF(ISNA(MATCH($B924,账户名,0)),"※这个账户不在【参数设置】的账户档案里",IF($A924="","※没填日期，这一笔不会进任何月份的报表",IF(OR($A924&lt;起始月份,$A924&gt;EOMONTH(起始月份,15)),"△不在本账期（"&amp;TEXT(起始月份,"yyyy-mm")&amp;" ~ "&amp;TEXT(EOMONTH(起始月份,15),"yyyy-mm")&amp;"）内，报表里看不到",IF(AND($H924&lt;&gt;"",$I924&lt;&gt;""),"※收入和支出不能同时填",IF(AND(N($H924)=0,N($I924)=0),IF(ISNUMBER(SEARCH("【待补】",$R924&amp;"")),"△源数据不全（源表缺金额），请补充","※收入和支出都没填"),IF($E924="","※没填收支类别，分类报表会漏掉这一笔",IF(ISNA(MATCH($E924,类别表,0)),"※收支类别不在【参数设置】的清单里",IF($K924="","△"&amp;$D924&amp;" 还没填汇率，去【月度汇率】补上就自动算了",IF(ISNUMBER(SEARCH("【待补】",$R924&amp;"")),"△源数据不全（源表缺摘要或用途），请补充",IF(AND($F924="内部转账",$Q924=""),"△内部转账建议在「往来单位」写上对方账户",IF($N924&lt;0,"△这一笔之后该账户余额成负数了，核一下",""))))))))))))</f>
        <v/>
      </c>
    </row>
    <row r="925" ht="82.5" spans="1:19">
      <c r="A925" s="114">
        <v>46028</v>
      </c>
      <c r="B925" s="115" t="s">
        <v>72</v>
      </c>
      <c r="C925" s="116" t="str">
        <f>IF($B925="","",IFERROR(INDEX(账户银行,MATCH($B925,账户名,0)),""))</f>
        <v>NBU银行</v>
      </c>
      <c r="D925" s="116" t="str">
        <f>IF($B925="","",IFERROR(INDEX(账户币种,MATCH($B925,账户名,0)),""))</f>
        <v>UZS</v>
      </c>
      <c r="E925" s="117" t="s">
        <v>60</v>
      </c>
      <c r="F925" s="116" t="str">
        <f>IF($E925="","",IFERROR(INDEX(类别属性,MATCH($E925,类别表,0)),""))</f>
        <v>支出</v>
      </c>
      <c r="G925" s="118" t="s">
        <v>894</v>
      </c>
      <c r="H925" s="119"/>
      <c r="I925" s="119">
        <v>153984</v>
      </c>
      <c r="J925" s="120"/>
      <c r="K925" s="125">
        <f>IF(OR($A925="",$B925=""),"",IF($J925&lt;&gt;"",$J925,IF($D925=本位币,1,IFERROR(LOOKUP(2,1/((汇率月份&lt;=$A925)*(INDEX(记账汇率区,0,MATCH($D925,汇率币种头,0))&lt;&gt;"")),INDEX(记账汇率区,0,MATCH($D925,汇率币种头,0))),""))))</f>
        <v>1</v>
      </c>
      <c r="L925" s="123">
        <f t="shared" si="28"/>
        <v>-153984</v>
      </c>
      <c r="M925" s="123">
        <f t="shared" si="29"/>
        <v>-153984</v>
      </c>
      <c r="N925" s="122">
        <f>IF($B925="","",ROUND(SUMIF(账户名,$B925,账户期初)+SUMIFS($L$6:L925,$B$6:B925,$B925),2))</f>
        <v>437400676.18</v>
      </c>
      <c r="O925" s="123">
        <f>IF($B925="","",IFERROR(ROUND(INDEX(账户期初本位,MATCH($B925,账户名,0))+SUMIFS($M$6:M925,$B$6:B925,$B925),2),""))</f>
        <v>437400676.18</v>
      </c>
      <c r="P925" s="117" t="s">
        <v>43</v>
      </c>
      <c r="Q925" s="115"/>
      <c r="R925" s="115"/>
      <c r="S925" s="124" t="str">
        <f>IF($B925="","",IF(ISNA(MATCH($B925,账户名,0)),"※这个账户不在【参数设置】的账户档案里",IF($A925="","※没填日期，这一笔不会进任何月份的报表",IF(OR($A925&lt;起始月份,$A925&gt;EOMONTH(起始月份,15)),"△不在本账期（"&amp;TEXT(起始月份,"yyyy-mm")&amp;" ~ "&amp;TEXT(EOMONTH(起始月份,15),"yyyy-mm")&amp;"）内，报表里看不到",IF(AND($H925&lt;&gt;"",$I925&lt;&gt;""),"※收入和支出不能同时填",IF(AND(N($H925)=0,N($I925)=0),IF(ISNUMBER(SEARCH("【待补】",$R925&amp;"")),"△源数据不全（源表缺金额），请补充","※收入和支出都没填"),IF($E925="","※没填收支类别，分类报表会漏掉这一笔",IF(ISNA(MATCH($E925,类别表,0)),"※收支类别不在【参数设置】的清单里",IF($K925="","△"&amp;$D925&amp;" 还没填汇率，去【月度汇率】补上就自动算了",IF(ISNUMBER(SEARCH("【待补】",$R925&amp;"")),"△源数据不全（源表缺摘要或用途），请补充",IF(AND($F925="内部转账",$Q925=""),"△内部转账建议在「往来单位」写上对方账户",IF($N925&lt;0,"△这一笔之后该账户余额成负数了，核一下",""))))))))))))</f>
        <v/>
      </c>
    </row>
    <row r="926" ht="82.5" spans="1:19">
      <c r="A926" s="114">
        <v>46028</v>
      </c>
      <c r="B926" s="115" t="s">
        <v>72</v>
      </c>
      <c r="C926" s="116" t="str">
        <f>IF($B926="","",IFERROR(INDEX(账户银行,MATCH($B926,账户名,0)),""))</f>
        <v>NBU银行</v>
      </c>
      <c r="D926" s="116" t="str">
        <f>IF($B926="","",IFERROR(INDEX(账户币种,MATCH($B926,账户名,0)),""))</f>
        <v>UZS</v>
      </c>
      <c r="E926" s="117" t="s">
        <v>60</v>
      </c>
      <c r="F926" s="116" t="str">
        <f>IF($E926="","",IFERROR(INDEX(类别属性,MATCH($E926,类别表,0)),""))</f>
        <v>支出</v>
      </c>
      <c r="G926" s="118" t="s">
        <v>895</v>
      </c>
      <c r="H926" s="119"/>
      <c r="I926" s="119">
        <v>300</v>
      </c>
      <c r="J926" s="120"/>
      <c r="K926" s="125">
        <f>IF(OR($A926="",$B926=""),"",IF($J926&lt;&gt;"",$J926,IF($D926=本位币,1,IFERROR(LOOKUP(2,1/((汇率月份&lt;=$A926)*(INDEX(记账汇率区,0,MATCH($D926,汇率币种头,0))&lt;&gt;"")),INDEX(记账汇率区,0,MATCH($D926,汇率币种头,0))),""))))</f>
        <v>1</v>
      </c>
      <c r="L926" s="123">
        <f t="shared" si="28"/>
        <v>-300</v>
      </c>
      <c r="M926" s="123">
        <f t="shared" si="29"/>
        <v>-300</v>
      </c>
      <c r="N926" s="122">
        <f>IF($B926="","",ROUND(SUMIF(账户名,$B926,账户期初)+SUMIFS($L$6:L926,$B$6:B926,$B926),2))</f>
        <v>437400376.18</v>
      </c>
      <c r="O926" s="123">
        <f>IF($B926="","",IFERROR(ROUND(INDEX(账户期初本位,MATCH($B926,账户名,0))+SUMIFS($M$6:M926,$B$6:B926,$B926),2),""))</f>
        <v>437400376.18</v>
      </c>
      <c r="P926" s="117" t="s">
        <v>43</v>
      </c>
      <c r="Q926" s="115"/>
      <c r="R926" s="115"/>
      <c r="S926" s="124" t="str">
        <f>IF($B926="","",IF(ISNA(MATCH($B926,账户名,0)),"※这个账户不在【参数设置】的账户档案里",IF($A926="","※没填日期，这一笔不会进任何月份的报表",IF(OR($A926&lt;起始月份,$A926&gt;EOMONTH(起始月份,15)),"△不在本账期（"&amp;TEXT(起始月份,"yyyy-mm")&amp;" ~ "&amp;TEXT(EOMONTH(起始月份,15),"yyyy-mm")&amp;"）内，报表里看不到",IF(AND($H926&lt;&gt;"",$I926&lt;&gt;""),"※收入和支出不能同时填",IF(AND(N($H926)=0,N($I926)=0),IF(ISNUMBER(SEARCH("【待补】",$R926&amp;"")),"△源数据不全（源表缺金额），请补充","※收入和支出都没填"),IF($E926="","※没填收支类别，分类报表会漏掉这一笔",IF(ISNA(MATCH($E926,类别表,0)),"※收支类别不在【参数设置】的清单里",IF($K926="","△"&amp;$D926&amp;" 还没填汇率，去【月度汇率】补上就自动算了",IF(ISNUMBER(SEARCH("【待补】",$R926&amp;"")),"△源数据不全（源表缺摘要或用途），请补充",IF(AND($F926="内部转账",$Q926=""),"△内部转账建议在「往来单位」写上对方账户",IF($N926&lt;0,"△这一笔之后该账户余额成负数了，核一下",""))))))))))))</f>
        <v/>
      </c>
    </row>
    <row r="927" ht="66" spans="1:19">
      <c r="A927" s="114">
        <v>46028</v>
      </c>
      <c r="B927" s="115" t="s">
        <v>72</v>
      </c>
      <c r="C927" s="116" t="str">
        <f>IF($B927="","",IFERROR(INDEX(账户银行,MATCH($B927,账户名,0)),""))</f>
        <v>NBU银行</v>
      </c>
      <c r="D927" s="116" t="str">
        <f>IF($B927="","",IFERROR(INDEX(账户币种,MATCH($B927,账户名,0)),""))</f>
        <v>UZS</v>
      </c>
      <c r="E927" s="117" t="s">
        <v>60</v>
      </c>
      <c r="F927" s="116" t="str">
        <f>IF($E927="","",IFERROR(INDEX(类别属性,MATCH($E927,类别表,0)),""))</f>
        <v>支出</v>
      </c>
      <c r="G927" s="118" t="s">
        <v>896</v>
      </c>
      <c r="H927" s="119"/>
      <c r="I927" s="119">
        <v>49250</v>
      </c>
      <c r="J927" s="120"/>
      <c r="K927" s="125">
        <f>IF(OR($A927="",$B927=""),"",IF($J927&lt;&gt;"",$J927,IF($D927=本位币,1,IFERROR(LOOKUP(2,1/((汇率月份&lt;=$A927)*(INDEX(记账汇率区,0,MATCH($D927,汇率币种头,0))&lt;&gt;"")),INDEX(记账汇率区,0,MATCH($D927,汇率币种头,0))),""))))</f>
        <v>1</v>
      </c>
      <c r="L927" s="123">
        <f t="shared" si="28"/>
        <v>-49250</v>
      </c>
      <c r="M927" s="123">
        <f t="shared" si="29"/>
        <v>-49250</v>
      </c>
      <c r="N927" s="122">
        <f>IF($B927="","",ROUND(SUMIF(账户名,$B927,账户期初)+SUMIFS($L$6:L927,$B$6:B927,$B927),2))</f>
        <v>437351126.18</v>
      </c>
      <c r="O927" s="123">
        <f>IF($B927="","",IFERROR(ROUND(INDEX(账户期初本位,MATCH($B927,账户名,0))+SUMIFS($M$6:M927,$B$6:B927,$B927),2),""))</f>
        <v>437351126.18</v>
      </c>
      <c r="P927" s="117" t="s">
        <v>43</v>
      </c>
      <c r="Q927" s="115"/>
      <c r="R927" s="115"/>
      <c r="S927" s="124" t="str">
        <f>IF($B927="","",IF(ISNA(MATCH($B927,账户名,0)),"※这个账户不在【参数设置】的账户档案里",IF($A927="","※没填日期，这一笔不会进任何月份的报表",IF(OR($A927&lt;起始月份,$A927&gt;EOMONTH(起始月份,15)),"△不在本账期（"&amp;TEXT(起始月份,"yyyy-mm")&amp;" ~ "&amp;TEXT(EOMONTH(起始月份,15),"yyyy-mm")&amp;"）内，报表里看不到",IF(AND($H927&lt;&gt;"",$I927&lt;&gt;""),"※收入和支出不能同时填",IF(AND(N($H927)=0,N($I927)=0),IF(ISNUMBER(SEARCH("【待补】",$R927&amp;"")),"△源数据不全（源表缺金额），请补充","※收入和支出都没填"),IF($E927="","※没填收支类别，分类报表会漏掉这一笔",IF(ISNA(MATCH($E927,类别表,0)),"※收支类别不在【参数设置】的清单里",IF($K927="","△"&amp;$D927&amp;" 还没填汇率，去【月度汇率】补上就自动算了",IF(ISNUMBER(SEARCH("【待补】",$R927&amp;"")),"△源数据不全（源表缺摘要或用途），请补充",IF(AND($F927="内部转账",$Q927=""),"△内部转账建议在「往来单位」写上对方账户",IF($N927&lt;0,"△这一笔之后该账户余额成负数了，核一下",""))))))))))))</f>
        <v/>
      </c>
    </row>
    <row r="928" ht="66" spans="1:19">
      <c r="A928" s="114">
        <v>46028</v>
      </c>
      <c r="B928" s="115" t="s">
        <v>72</v>
      </c>
      <c r="C928" s="116" t="str">
        <f>IF($B928="","",IFERROR(INDEX(账户银行,MATCH($B928,账户名,0)),""))</f>
        <v>NBU银行</v>
      </c>
      <c r="D928" s="116" t="str">
        <f>IF($B928="","",IFERROR(INDEX(账户币种,MATCH($B928,账户名,0)),""))</f>
        <v>UZS</v>
      </c>
      <c r="E928" s="117" t="s">
        <v>60</v>
      </c>
      <c r="F928" s="116" t="str">
        <f>IF($E928="","",IFERROR(INDEX(类别属性,MATCH($E928,类别表,0)),""))</f>
        <v>支出</v>
      </c>
      <c r="G928" s="118" t="s">
        <v>897</v>
      </c>
      <c r="H928" s="119"/>
      <c r="I928" s="119">
        <v>300</v>
      </c>
      <c r="J928" s="120"/>
      <c r="K928" s="125">
        <f>IF(OR($A928="",$B928=""),"",IF($J928&lt;&gt;"",$J928,IF($D928=本位币,1,IFERROR(LOOKUP(2,1/((汇率月份&lt;=$A928)*(INDEX(记账汇率区,0,MATCH($D928,汇率币种头,0))&lt;&gt;"")),INDEX(记账汇率区,0,MATCH($D928,汇率币种头,0))),""))))</f>
        <v>1</v>
      </c>
      <c r="L928" s="123">
        <f t="shared" si="28"/>
        <v>-300</v>
      </c>
      <c r="M928" s="123">
        <f t="shared" si="29"/>
        <v>-300</v>
      </c>
      <c r="N928" s="122">
        <f>IF($B928="","",ROUND(SUMIF(账户名,$B928,账户期初)+SUMIFS($L$6:L928,$B$6:B928,$B928),2))</f>
        <v>437350826.18</v>
      </c>
      <c r="O928" s="123">
        <f>IF($B928="","",IFERROR(ROUND(INDEX(账户期初本位,MATCH($B928,账户名,0))+SUMIFS($M$6:M928,$B$6:B928,$B928),2),""))</f>
        <v>437350826.18</v>
      </c>
      <c r="P928" s="117" t="s">
        <v>43</v>
      </c>
      <c r="Q928" s="115"/>
      <c r="R928" s="115"/>
      <c r="S928" s="124" t="str">
        <f>IF($B928="","",IF(ISNA(MATCH($B928,账户名,0)),"※这个账户不在【参数设置】的账户档案里",IF($A928="","※没填日期，这一笔不会进任何月份的报表",IF(OR($A928&lt;起始月份,$A928&gt;EOMONTH(起始月份,15)),"△不在本账期（"&amp;TEXT(起始月份,"yyyy-mm")&amp;" ~ "&amp;TEXT(EOMONTH(起始月份,15),"yyyy-mm")&amp;"）内，报表里看不到",IF(AND($H928&lt;&gt;"",$I928&lt;&gt;""),"※收入和支出不能同时填",IF(AND(N($H928)=0,N($I928)=0),IF(ISNUMBER(SEARCH("【待补】",$R928&amp;"")),"△源数据不全（源表缺金额），请补充","※收入和支出都没填"),IF($E928="","※没填收支类别，分类报表会漏掉这一笔",IF(ISNA(MATCH($E928,类别表,0)),"※收支类别不在【参数设置】的清单里",IF($K928="","△"&amp;$D928&amp;" 还没填汇率，去【月度汇率】补上就自动算了",IF(ISNUMBER(SEARCH("【待补】",$R928&amp;"")),"△源数据不全（源表缺摘要或用途），请补充",IF(AND($F928="内部转账",$Q928=""),"△内部转账建议在「往来单位」写上对方账户",IF($N928&lt;0,"△这一笔之后该账户余额成负数了，核一下",""))))))))))))</f>
        <v/>
      </c>
    </row>
    <row r="929" ht="99" spans="1:19">
      <c r="A929" s="114">
        <v>46028</v>
      </c>
      <c r="B929" s="115" t="s">
        <v>72</v>
      </c>
      <c r="C929" s="116" t="str">
        <f>IF($B929="","",IFERROR(INDEX(账户银行,MATCH($B929,账户名,0)),""))</f>
        <v>NBU银行</v>
      </c>
      <c r="D929" s="116" t="str">
        <f>IF($B929="","",IFERROR(INDEX(账户币种,MATCH($B929,账户名,0)),""))</f>
        <v>UZS</v>
      </c>
      <c r="E929" s="117" t="s">
        <v>21</v>
      </c>
      <c r="F929" s="116" t="str">
        <f>IF($E929="","",IFERROR(INDEX(类别属性,MATCH($E929,类别表,0)),""))</f>
        <v>支出</v>
      </c>
      <c r="G929" s="118" t="s">
        <v>898</v>
      </c>
      <c r="H929" s="119"/>
      <c r="I929" s="119">
        <v>289041501.2</v>
      </c>
      <c r="J929" s="120"/>
      <c r="K929" s="125">
        <f>IF(OR($A929="",$B929=""),"",IF($J929&lt;&gt;"",$J929,IF($D929=本位币,1,IFERROR(LOOKUP(2,1/((汇率月份&lt;=$A929)*(INDEX(记账汇率区,0,MATCH($D929,汇率币种头,0))&lt;&gt;"")),INDEX(记账汇率区,0,MATCH($D929,汇率币种头,0))),""))))</f>
        <v>1</v>
      </c>
      <c r="L929" s="123">
        <f t="shared" si="28"/>
        <v>-289041501.2</v>
      </c>
      <c r="M929" s="123">
        <f t="shared" si="29"/>
        <v>-289041501.2</v>
      </c>
      <c r="N929" s="122">
        <f>IF($B929="","",ROUND(SUMIF(账户名,$B929,账户期初)+SUMIFS($L$6:L929,$B$6:B929,$B929),2))</f>
        <v>148309324.98</v>
      </c>
      <c r="O929" s="123">
        <f>IF($B929="","",IFERROR(ROUND(INDEX(账户期初本位,MATCH($B929,账户名,0))+SUMIFS($M$6:M929,$B$6:B929,$B929),2),""))</f>
        <v>148309324.98</v>
      </c>
      <c r="P929" s="117" t="s">
        <v>678</v>
      </c>
      <c r="Q929" s="115"/>
      <c r="R929" s="115"/>
      <c r="S929" s="124" t="str">
        <f>IF($B929="","",IF(ISNA(MATCH($B929,账户名,0)),"※这个账户不在【参数设置】的账户档案里",IF($A929="","※没填日期，这一笔不会进任何月份的报表",IF(OR($A929&lt;起始月份,$A929&gt;EOMONTH(起始月份,15)),"△不在本账期（"&amp;TEXT(起始月份,"yyyy-mm")&amp;" ~ "&amp;TEXT(EOMONTH(起始月份,15),"yyyy-mm")&amp;"）内，报表里看不到",IF(AND($H929&lt;&gt;"",$I929&lt;&gt;""),"※收入和支出不能同时填",IF(AND(N($H929)=0,N($I929)=0),IF(ISNUMBER(SEARCH("【待补】",$R929&amp;"")),"△源数据不全（源表缺金额），请补充","※收入和支出都没填"),IF($E929="","※没填收支类别，分类报表会漏掉这一笔",IF(ISNA(MATCH($E929,类别表,0)),"※收支类别不在【参数设置】的清单里",IF($K929="","△"&amp;$D929&amp;" 还没填汇率，去【月度汇率】补上就自动算了",IF(ISNUMBER(SEARCH("【待补】",$R929&amp;"")),"△源数据不全（源表缺摘要或用途），请补充",IF(AND($F929="内部转账",$Q929=""),"△内部转账建议在「往来单位」写上对方账户",IF($N929&lt;0,"△这一笔之后该账户余额成负数了，核一下",""))))))))))))</f>
        <v/>
      </c>
    </row>
    <row r="930" ht="82.5" spans="1:19">
      <c r="A930" s="114">
        <v>46028</v>
      </c>
      <c r="B930" s="115" t="s">
        <v>72</v>
      </c>
      <c r="C930" s="116" t="str">
        <f>IF($B930="","",IFERROR(INDEX(账户银行,MATCH($B930,账户名,0)),""))</f>
        <v>NBU银行</v>
      </c>
      <c r="D930" s="116" t="str">
        <f>IF($B930="","",IFERROR(INDEX(账户币种,MATCH($B930,账户名,0)),""))</f>
        <v>UZS</v>
      </c>
      <c r="E930" s="117" t="s">
        <v>86</v>
      </c>
      <c r="F930" s="116" t="str">
        <f>IF($E930="","",IFERROR(INDEX(类别属性,MATCH($E930,类别表,0)),""))</f>
        <v>支出</v>
      </c>
      <c r="G930" s="118" t="s">
        <v>899</v>
      </c>
      <c r="H930" s="119"/>
      <c r="I930" s="119">
        <v>30796800</v>
      </c>
      <c r="J930" s="120"/>
      <c r="K930" s="125">
        <f>IF(OR($A930="",$B930=""),"",IF($J930&lt;&gt;"",$J930,IF($D930=本位币,1,IFERROR(LOOKUP(2,1/((汇率月份&lt;=$A930)*(INDEX(记账汇率区,0,MATCH($D930,汇率币种头,0))&lt;&gt;"")),INDEX(记账汇率区,0,MATCH($D930,汇率币种头,0))),""))))</f>
        <v>1</v>
      </c>
      <c r="L930" s="123">
        <f t="shared" si="28"/>
        <v>-30796800</v>
      </c>
      <c r="M930" s="123">
        <f t="shared" si="29"/>
        <v>-30796800</v>
      </c>
      <c r="N930" s="122">
        <f>IF($B930="","",ROUND(SUMIF(账户名,$B930,账户期初)+SUMIFS($L$6:L930,$B$6:B930,$B930),2))</f>
        <v>117512524.98</v>
      </c>
      <c r="O930" s="123">
        <f>IF($B930="","",IFERROR(ROUND(INDEX(账户期初本位,MATCH($B930,账户名,0))+SUMIFS($M$6:M930,$B$6:B930,$B930),2),""))</f>
        <v>117512524.98</v>
      </c>
      <c r="P930" s="117" t="s">
        <v>48</v>
      </c>
      <c r="Q930" s="115"/>
      <c r="R930" s="115"/>
      <c r="S930" s="124" t="str">
        <f>IF($B930="","",IF(ISNA(MATCH($B930,账户名,0)),"※这个账户不在【参数设置】的账户档案里",IF($A930="","※没填日期，这一笔不会进任何月份的报表",IF(OR($A930&lt;起始月份,$A930&gt;EOMONTH(起始月份,15)),"△不在本账期（"&amp;TEXT(起始月份,"yyyy-mm")&amp;" ~ "&amp;TEXT(EOMONTH(起始月份,15),"yyyy-mm")&amp;"）内，报表里看不到",IF(AND($H930&lt;&gt;"",$I930&lt;&gt;""),"※收入和支出不能同时填",IF(AND(N($H930)=0,N($I930)=0),IF(ISNUMBER(SEARCH("【待补】",$R930&amp;"")),"△源数据不全（源表缺金额），请补充","※收入和支出都没填"),IF($E930="","※没填收支类别，分类报表会漏掉这一笔",IF(ISNA(MATCH($E930,类别表,0)),"※收支类别不在【参数设置】的清单里",IF($K930="","△"&amp;$D930&amp;" 还没填汇率，去【月度汇率】补上就自动算了",IF(ISNUMBER(SEARCH("【待补】",$R930&amp;"")),"△源数据不全（源表缺摘要或用途），请补充",IF(AND($F930="内部转账",$Q930=""),"△内部转账建议在「往来单位」写上对方账户",IF($N930&lt;0,"△这一笔之后该账户余额成负数了，核一下",""))))))))))))</f>
        <v/>
      </c>
    </row>
    <row r="931" ht="66" spans="1:19">
      <c r="A931" s="114">
        <v>46028</v>
      </c>
      <c r="B931" s="115" t="s">
        <v>72</v>
      </c>
      <c r="C931" s="116" t="str">
        <f>IF($B931="","",IFERROR(INDEX(账户银行,MATCH($B931,账户名,0)),""))</f>
        <v>NBU银行</v>
      </c>
      <c r="D931" s="116" t="str">
        <f>IF($B931="","",IFERROR(INDEX(账户币种,MATCH($B931,账户名,0)),""))</f>
        <v>UZS</v>
      </c>
      <c r="E931" s="117" t="s">
        <v>21</v>
      </c>
      <c r="F931" s="116" t="str">
        <f>IF($E931="","",IFERROR(INDEX(类别属性,MATCH($E931,类别表,0)),""))</f>
        <v>支出</v>
      </c>
      <c r="G931" s="118" t="s">
        <v>900</v>
      </c>
      <c r="H931" s="119"/>
      <c r="I931" s="119">
        <v>9850000</v>
      </c>
      <c r="J931" s="120"/>
      <c r="K931" s="125">
        <f>IF(OR($A931="",$B931=""),"",IF($J931&lt;&gt;"",$J931,IF($D931=本位币,1,IFERROR(LOOKUP(2,1/((汇率月份&lt;=$A931)*(INDEX(记账汇率区,0,MATCH($D931,汇率币种头,0))&lt;&gt;"")),INDEX(记账汇率区,0,MATCH($D931,汇率币种头,0))),""))))</f>
        <v>1</v>
      </c>
      <c r="L931" s="123">
        <f t="shared" si="28"/>
        <v>-9850000</v>
      </c>
      <c r="M931" s="123">
        <f t="shared" si="29"/>
        <v>-9850000</v>
      </c>
      <c r="N931" s="122">
        <f>IF($B931="","",ROUND(SUMIF(账户名,$B931,账户期初)+SUMIFS($L$6:L931,$B$6:B931,$B931),2))</f>
        <v>107662524.98</v>
      </c>
      <c r="O931" s="123">
        <f>IF($B931="","",IFERROR(ROUND(INDEX(账户期初本位,MATCH($B931,账户名,0))+SUMIFS($M$6:M931,$B$6:B931,$B931),2),""))</f>
        <v>107662524.98</v>
      </c>
      <c r="P931" s="117" t="s">
        <v>23</v>
      </c>
      <c r="Q931" s="115"/>
      <c r="R931" s="115"/>
      <c r="S931" s="124" t="str">
        <f>IF($B931="","",IF(ISNA(MATCH($B931,账户名,0)),"※这个账户不在【参数设置】的账户档案里",IF($A931="","※没填日期，这一笔不会进任何月份的报表",IF(OR($A931&lt;起始月份,$A931&gt;EOMONTH(起始月份,15)),"△不在本账期（"&amp;TEXT(起始月份,"yyyy-mm")&amp;" ~ "&amp;TEXT(EOMONTH(起始月份,15),"yyyy-mm")&amp;"）内，报表里看不到",IF(AND($H931&lt;&gt;"",$I931&lt;&gt;""),"※收入和支出不能同时填",IF(AND(N($H931)=0,N($I931)=0),IF(ISNUMBER(SEARCH("【待补】",$R931&amp;"")),"△源数据不全（源表缺金额），请补充","※收入和支出都没填"),IF($E931="","※没填收支类别，分类报表会漏掉这一笔",IF(ISNA(MATCH($E931,类别表,0)),"※收支类别不在【参数设置】的清单里",IF($K931="","△"&amp;$D931&amp;" 还没填汇率，去【月度汇率】补上就自动算了",IF(ISNUMBER(SEARCH("【待补】",$R931&amp;"")),"△源数据不全（源表缺摘要或用途），请补充",IF(AND($F931="内部转账",$Q931=""),"△内部转账建议在「往来单位」写上对方账户",IF($N931&lt;0,"△这一笔之后该账户余额成负数了，核一下",""))))))))))))</f>
        <v/>
      </c>
    </row>
    <row r="932" ht="66" spans="1:19">
      <c r="A932" s="114">
        <v>46028</v>
      </c>
      <c r="B932" s="115" t="s">
        <v>72</v>
      </c>
      <c r="C932" s="116" t="str">
        <f>IF($B932="","",IFERROR(INDEX(账户银行,MATCH($B932,账户名,0)),""))</f>
        <v>NBU银行</v>
      </c>
      <c r="D932" s="116" t="str">
        <f>IF($B932="","",IFERROR(INDEX(账户币种,MATCH($B932,账户名,0)),""))</f>
        <v>UZS</v>
      </c>
      <c r="E932" s="117" t="s">
        <v>107</v>
      </c>
      <c r="F932" s="116" t="str">
        <f>IF($E932="","",IFERROR(INDEX(类别属性,MATCH($E932,类别表,0)),""))</f>
        <v>收入</v>
      </c>
      <c r="G932" s="118" t="s">
        <v>901</v>
      </c>
      <c r="H932" s="119">
        <v>30796800</v>
      </c>
      <c r="I932" s="119"/>
      <c r="J932" s="120"/>
      <c r="K932" s="125">
        <f>IF(OR($A932="",$B932=""),"",IF($J932&lt;&gt;"",$J932,IF($D932=本位币,1,IFERROR(LOOKUP(2,1/((汇率月份&lt;=$A932)*(INDEX(记账汇率区,0,MATCH($D932,汇率币种头,0))&lt;&gt;"")),INDEX(记账汇率区,0,MATCH($D932,汇率币种头,0))),""))))</f>
        <v>1</v>
      </c>
      <c r="L932" s="123">
        <f t="shared" si="28"/>
        <v>30796800</v>
      </c>
      <c r="M932" s="123">
        <f t="shared" si="29"/>
        <v>30796800</v>
      </c>
      <c r="N932" s="122">
        <f>IF($B932="","",ROUND(SUMIF(账户名,$B932,账户期初)+SUMIFS($L$6:L932,$B$6:B932,$B932),2))</f>
        <v>138459324.98</v>
      </c>
      <c r="O932" s="123">
        <f>IF($B932="","",IFERROR(ROUND(INDEX(账户期初本位,MATCH($B932,账户名,0))+SUMIFS($M$6:M932,$B$6:B932,$B932),2),""))</f>
        <v>138459324.98</v>
      </c>
      <c r="P932" s="117" t="s">
        <v>109</v>
      </c>
      <c r="Q932" s="115"/>
      <c r="R932" s="115"/>
      <c r="S932" s="124" t="str">
        <f>IF($B932="","",IF(ISNA(MATCH($B932,账户名,0)),"※这个账户不在【参数设置】的账户档案里",IF($A932="","※没填日期，这一笔不会进任何月份的报表",IF(OR($A932&lt;起始月份,$A932&gt;EOMONTH(起始月份,15)),"△不在本账期（"&amp;TEXT(起始月份,"yyyy-mm")&amp;" ~ "&amp;TEXT(EOMONTH(起始月份,15),"yyyy-mm")&amp;"）内，报表里看不到",IF(AND($H932&lt;&gt;"",$I932&lt;&gt;""),"※收入和支出不能同时填",IF(AND(N($H932)=0,N($I932)=0),IF(ISNUMBER(SEARCH("【待补】",$R932&amp;"")),"△源数据不全（源表缺金额），请补充","※收入和支出都没填"),IF($E932="","※没填收支类别，分类报表会漏掉这一笔",IF(ISNA(MATCH($E932,类别表,0)),"※收支类别不在【参数设置】的清单里",IF($K932="","△"&amp;$D932&amp;" 还没填汇率，去【月度汇率】补上就自动算了",IF(ISNUMBER(SEARCH("【待补】",$R932&amp;"")),"△源数据不全（源表缺摘要或用途），请补充",IF(AND($F932="内部转账",$Q932=""),"△内部转账建议在「往来单位」写上对方账户",IF($N932&lt;0,"△这一笔之后该账户余额成负数了，核一下",""))))))))))))</f>
        <v/>
      </c>
    </row>
    <row r="933" ht="49.5" spans="1:19">
      <c r="A933" s="114">
        <v>46028</v>
      </c>
      <c r="B933" s="115" t="s">
        <v>34</v>
      </c>
      <c r="C933" s="116" t="str">
        <f>IF($B933="","",IFERROR(INDEX(账户银行,MATCH($B933,账户名,0)),""))</f>
        <v>现金</v>
      </c>
      <c r="D933" s="116" t="str">
        <f>IF($B933="","",IFERROR(INDEX(账户币种,MATCH($B933,账户名,0)),""))</f>
        <v>UZS</v>
      </c>
      <c r="E933" s="117" t="s">
        <v>38</v>
      </c>
      <c r="F933" s="116" t="str">
        <f>IF($E933="","",IFERROR(INDEX(类别属性,MATCH($E933,类别表,0)),""))</f>
        <v>支出</v>
      </c>
      <c r="G933" s="118" t="s">
        <v>902</v>
      </c>
      <c r="H933" s="119"/>
      <c r="I933" s="119">
        <v>16067000</v>
      </c>
      <c r="J933" s="120"/>
      <c r="K933" s="125">
        <f>IF(OR($A933="",$B933=""),"",IF($J933&lt;&gt;"",$J933,IF($D933=本位币,1,IFERROR(LOOKUP(2,1/((汇率月份&lt;=$A933)*(INDEX(记账汇率区,0,MATCH($D933,汇率币种头,0))&lt;&gt;"")),INDEX(记账汇率区,0,MATCH($D933,汇率币种头,0))),""))))</f>
        <v>1</v>
      </c>
      <c r="L933" s="123">
        <f t="shared" si="28"/>
        <v>-16067000</v>
      </c>
      <c r="M933" s="123">
        <f t="shared" si="29"/>
        <v>-16067000</v>
      </c>
      <c r="N933" s="122">
        <f>IF($B933="","",ROUND(SUMIF(账户名,$B933,账户期初)+SUMIFS($L$6:L933,$B$6:B933,$B933),2))</f>
        <v>-941871979.33</v>
      </c>
      <c r="O933" s="123">
        <f>IF($B933="","",IFERROR(ROUND(INDEX(账户期初本位,MATCH($B933,账户名,0))+SUMIFS($M$6:M933,$B$6:B933,$B933),2),""))</f>
        <v>-941871979.33</v>
      </c>
      <c r="P933" s="117" t="s">
        <v>26</v>
      </c>
      <c r="Q933" s="115"/>
      <c r="R933" s="115"/>
      <c r="S933" s="124" t="str">
        <f>IF($B933="","",IF(ISNA(MATCH($B933,账户名,0)),"※这个账户不在【参数设置】的账户档案里",IF($A933="","※没填日期，这一笔不会进任何月份的报表",IF(OR($A933&lt;起始月份,$A933&gt;EOMONTH(起始月份,15)),"△不在本账期（"&amp;TEXT(起始月份,"yyyy-mm")&amp;" ~ "&amp;TEXT(EOMONTH(起始月份,15),"yyyy-mm")&amp;"）内，报表里看不到",IF(AND($H933&lt;&gt;"",$I933&lt;&gt;""),"※收入和支出不能同时填",IF(AND(N($H933)=0,N($I933)=0),IF(ISNUMBER(SEARCH("【待补】",$R933&amp;"")),"△源数据不全（源表缺金额），请补充","※收入和支出都没填"),IF($E933="","※没填收支类别，分类报表会漏掉这一笔",IF(ISNA(MATCH($E933,类别表,0)),"※收支类别不在【参数设置】的清单里",IF($K933="","△"&amp;$D933&amp;" 还没填汇率，去【月度汇率】补上就自动算了",IF(ISNUMBER(SEARCH("【待补】",$R933&amp;"")),"△源数据不全（源表缺摘要或用途），请补充",IF(AND($F933="内部转账",$Q933=""),"△内部转账建议在「往来单位」写上对方账户",IF($N933&lt;0,"△这一笔之后该账户余额成负数了，核一下",""))))))))))))</f>
        <v>△这一笔之后该账户余额成负数了，核一下</v>
      </c>
    </row>
    <row r="934" ht="33" spans="1:19">
      <c r="A934" s="114">
        <v>46029</v>
      </c>
      <c r="B934" s="115" t="s">
        <v>34</v>
      </c>
      <c r="C934" s="116" t="str">
        <f>IF($B934="","",IFERROR(INDEX(账户银行,MATCH($B934,账户名,0)),""))</f>
        <v>现金</v>
      </c>
      <c r="D934" s="116" t="str">
        <f>IF($B934="","",IFERROR(INDEX(账户币种,MATCH($B934,账户名,0)),""))</f>
        <v>UZS</v>
      </c>
      <c r="E934" s="117" t="s">
        <v>647</v>
      </c>
      <c r="F934" s="116" t="str">
        <f>IF($E934="","",IFERROR(INDEX(类别属性,MATCH($E934,类别表,0)),""))</f>
        <v>收入</v>
      </c>
      <c r="G934" s="118" t="s">
        <v>903</v>
      </c>
      <c r="H934" s="119">
        <v>5000000</v>
      </c>
      <c r="I934" s="119"/>
      <c r="J934" s="120"/>
      <c r="K934" s="125">
        <f>IF(OR($A934="",$B934=""),"",IF($J934&lt;&gt;"",$J934,IF($D934=本位币,1,IFERROR(LOOKUP(2,1/((汇率月份&lt;=$A934)*(INDEX(记账汇率区,0,MATCH($D934,汇率币种头,0))&lt;&gt;"")),INDEX(记账汇率区,0,MATCH($D934,汇率币种头,0))),""))))</f>
        <v>1</v>
      </c>
      <c r="L934" s="123">
        <f t="shared" si="28"/>
        <v>5000000</v>
      </c>
      <c r="M934" s="123">
        <f t="shared" si="29"/>
        <v>5000000</v>
      </c>
      <c r="N934" s="122">
        <f>IF($B934="","",ROUND(SUMIF(账户名,$B934,账户期初)+SUMIFS($L$6:L934,$B$6:B934,$B934),2))</f>
        <v>-936871979.33</v>
      </c>
      <c r="O934" s="123">
        <f>IF($B934="","",IFERROR(ROUND(INDEX(账户期初本位,MATCH($B934,账户名,0))+SUMIFS($M$6:M934,$B$6:B934,$B934),2),""))</f>
        <v>-936871979.33</v>
      </c>
      <c r="P934" s="117" t="s">
        <v>109</v>
      </c>
      <c r="Q934" s="115" t="s">
        <v>904</v>
      </c>
      <c r="R934" s="115"/>
      <c r="S934" s="124" t="str">
        <f>IF($B934="","",IF(ISNA(MATCH($B934,账户名,0)),"※这个账户不在【参数设置】的账户档案里",IF($A934="","※没填日期，这一笔不会进任何月份的报表",IF(OR($A934&lt;起始月份,$A934&gt;EOMONTH(起始月份,15)),"△不在本账期（"&amp;TEXT(起始月份,"yyyy-mm")&amp;" ~ "&amp;TEXT(EOMONTH(起始月份,15),"yyyy-mm")&amp;"）内，报表里看不到",IF(AND($H934&lt;&gt;"",$I934&lt;&gt;""),"※收入和支出不能同时填",IF(AND(N($H934)=0,N($I934)=0),IF(ISNUMBER(SEARCH("【待补】",$R934&amp;"")),"△源数据不全（源表缺金额），请补充","※收入和支出都没填"),IF($E934="","※没填收支类别，分类报表会漏掉这一笔",IF(ISNA(MATCH($E934,类别表,0)),"※收支类别不在【参数设置】的清单里",IF($K934="","△"&amp;$D934&amp;" 还没填汇率，去【月度汇率】补上就自动算了",IF(ISNUMBER(SEARCH("【待补】",$R934&amp;"")),"△源数据不全（源表缺摘要或用途），请补充",IF(AND($F934="内部转账",$Q934=""),"△内部转账建议在「往来单位」写上对方账户",IF($N934&lt;0,"△这一笔之后该账户余额成负数了，核一下",""))))))))))))</f>
        <v>△这一笔之后该账户余额成负数了，核一下</v>
      </c>
    </row>
    <row r="935" ht="66" spans="1:19">
      <c r="A935" s="114">
        <v>46030</v>
      </c>
      <c r="B935" s="115" t="s">
        <v>72</v>
      </c>
      <c r="C935" s="116" t="str">
        <f>IF($B935="","",IFERROR(INDEX(账户银行,MATCH($B935,账户名,0)),""))</f>
        <v>NBU银行</v>
      </c>
      <c r="D935" s="116" t="str">
        <f>IF($B935="","",IFERROR(INDEX(账户币种,MATCH($B935,账户名,0)),""))</f>
        <v>UZS</v>
      </c>
      <c r="E935" s="117" t="s">
        <v>60</v>
      </c>
      <c r="F935" s="116" t="str">
        <f>IF($E935="","",IFERROR(INDEX(类别属性,MATCH($E935,类别表,0)),""))</f>
        <v>支出</v>
      </c>
      <c r="G935" s="118" t="s">
        <v>905</v>
      </c>
      <c r="H935" s="119"/>
      <c r="I935" s="119">
        <v>13000</v>
      </c>
      <c r="J935" s="120"/>
      <c r="K935" s="125">
        <f>IF(OR($A935="",$B935=""),"",IF($J935&lt;&gt;"",$J935,IF($D935=本位币,1,IFERROR(LOOKUP(2,1/((汇率月份&lt;=$A935)*(INDEX(记账汇率区,0,MATCH($D935,汇率币种头,0))&lt;&gt;"")),INDEX(记账汇率区,0,MATCH($D935,汇率币种头,0))),""))))</f>
        <v>1</v>
      </c>
      <c r="L935" s="123">
        <f t="shared" si="28"/>
        <v>-13000</v>
      </c>
      <c r="M935" s="123">
        <f t="shared" si="29"/>
        <v>-13000</v>
      </c>
      <c r="N935" s="122">
        <f>IF($B935="","",ROUND(SUMIF(账户名,$B935,账户期初)+SUMIFS($L$6:L935,$B$6:B935,$B935),2))</f>
        <v>138446324.98</v>
      </c>
      <c r="O935" s="123">
        <f>IF($B935="","",IFERROR(ROUND(INDEX(账户期初本位,MATCH($B935,账户名,0))+SUMIFS($M$6:M935,$B$6:B935,$B935),2),""))</f>
        <v>138446324.98</v>
      </c>
      <c r="P935" s="117" t="s">
        <v>43</v>
      </c>
      <c r="Q935" s="115"/>
      <c r="R935" s="115"/>
      <c r="S935" s="124" t="str">
        <f>IF($B935="","",IF(ISNA(MATCH($B935,账户名,0)),"※这个账户不在【参数设置】的账户档案里",IF($A935="","※没填日期，这一笔不会进任何月份的报表",IF(OR($A935&lt;起始月份,$A935&gt;EOMONTH(起始月份,15)),"△不在本账期（"&amp;TEXT(起始月份,"yyyy-mm")&amp;" ~ "&amp;TEXT(EOMONTH(起始月份,15),"yyyy-mm")&amp;"）内，报表里看不到",IF(AND($H935&lt;&gt;"",$I935&lt;&gt;""),"※收入和支出不能同时填",IF(AND(N($H935)=0,N($I935)=0),IF(ISNUMBER(SEARCH("【待补】",$R935&amp;"")),"△源数据不全（源表缺金额），请补充","※收入和支出都没填"),IF($E935="","※没填收支类别，分类报表会漏掉这一笔",IF(ISNA(MATCH($E935,类别表,0)),"※收支类别不在【参数设置】的清单里",IF($K935="","△"&amp;$D935&amp;" 还没填汇率，去【月度汇率】补上就自动算了",IF(ISNUMBER(SEARCH("【待补】",$R935&amp;"")),"△源数据不全（源表缺摘要或用途），请补充",IF(AND($F935="内部转账",$Q935=""),"△内部转账建议在「往来单位」写上对方账户",IF($N935&lt;0,"△这一笔之后该账户余额成负数了，核一下",""))))))))))))</f>
        <v/>
      </c>
    </row>
    <row r="936" ht="66" spans="1:19">
      <c r="A936" s="114">
        <v>46030</v>
      </c>
      <c r="B936" s="115" t="s">
        <v>72</v>
      </c>
      <c r="C936" s="116" t="str">
        <f>IF($B936="","",IFERROR(INDEX(账户银行,MATCH($B936,账户名,0)),""))</f>
        <v>NBU银行</v>
      </c>
      <c r="D936" s="116" t="str">
        <f>IF($B936="","",IFERROR(INDEX(账户币种,MATCH($B936,账户名,0)),""))</f>
        <v>UZS</v>
      </c>
      <c r="E936" s="117" t="s">
        <v>60</v>
      </c>
      <c r="F936" s="116" t="str">
        <f>IF($E936="","",IFERROR(INDEX(类别属性,MATCH($E936,类别表,0)),""))</f>
        <v>支出</v>
      </c>
      <c r="G936" s="118" t="s">
        <v>906</v>
      </c>
      <c r="H936" s="119"/>
      <c r="I936" s="119">
        <v>300</v>
      </c>
      <c r="J936" s="120"/>
      <c r="K936" s="125">
        <f>IF(OR($A936="",$B936=""),"",IF($J936&lt;&gt;"",$J936,IF($D936=本位币,1,IFERROR(LOOKUP(2,1/((汇率月份&lt;=$A936)*(INDEX(记账汇率区,0,MATCH($D936,汇率币种头,0))&lt;&gt;"")),INDEX(记账汇率区,0,MATCH($D936,汇率币种头,0))),""))))</f>
        <v>1</v>
      </c>
      <c r="L936" s="123">
        <f t="shared" si="28"/>
        <v>-300</v>
      </c>
      <c r="M936" s="123">
        <f t="shared" si="29"/>
        <v>-300</v>
      </c>
      <c r="N936" s="122">
        <f>IF($B936="","",ROUND(SUMIF(账户名,$B936,账户期初)+SUMIFS($L$6:L936,$B$6:B936,$B936),2))</f>
        <v>138446024.98</v>
      </c>
      <c r="O936" s="123">
        <f>IF($B936="","",IFERROR(ROUND(INDEX(账户期初本位,MATCH($B936,账户名,0))+SUMIFS($M$6:M936,$B$6:B936,$B936),2),""))</f>
        <v>138446024.98</v>
      </c>
      <c r="P936" s="117" t="s">
        <v>43</v>
      </c>
      <c r="Q936" s="115"/>
      <c r="R936" s="115"/>
      <c r="S936" s="124" t="str">
        <f>IF($B936="","",IF(ISNA(MATCH($B936,账户名,0)),"※这个账户不在【参数设置】的账户档案里",IF($A936="","※没填日期，这一笔不会进任何月份的报表",IF(OR($A936&lt;起始月份,$A936&gt;EOMONTH(起始月份,15)),"△不在本账期（"&amp;TEXT(起始月份,"yyyy-mm")&amp;" ~ "&amp;TEXT(EOMONTH(起始月份,15),"yyyy-mm")&amp;"）内，报表里看不到",IF(AND($H936&lt;&gt;"",$I936&lt;&gt;""),"※收入和支出不能同时填",IF(AND(N($H936)=0,N($I936)=0),IF(ISNUMBER(SEARCH("【待补】",$R936&amp;"")),"△源数据不全（源表缺金额），请补充","※收入和支出都没填"),IF($E936="","※没填收支类别，分类报表会漏掉这一笔",IF(ISNA(MATCH($E936,类别表,0)),"※收支类别不在【参数设置】的清单里",IF($K936="","△"&amp;$D936&amp;" 还没填汇率，去【月度汇率】补上就自动算了",IF(ISNUMBER(SEARCH("【待补】",$R936&amp;"")),"△源数据不全（源表缺摘要或用途），请补充",IF(AND($F936="内部转账",$Q936=""),"△内部转账建议在「往来单位」写上对方账户",IF($N936&lt;0,"△这一笔之后该账户余额成负数了，核一下",""))))))))))))</f>
        <v/>
      </c>
    </row>
    <row r="937" ht="82.5" spans="1:19">
      <c r="A937" s="114">
        <v>46030</v>
      </c>
      <c r="B937" s="115" t="s">
        <v>72</v>
      </c>
      <c r="C937" s="116" t="str">
        <f>IF($B937="","",IFERROR(INDEX(账户银行,MATCH($B937,账户名,0)),""))</f>
        <v>NBU银行</v>
      </c>
      <c r="D937" s="116" t="str">
        <f>IF($B937="","",IFERROR(INDEX(账户币种,MATCH($B937,账户名,0)),""))</f>
        <v>UZS</v>
      </c>
      <c r="E937" s="117" t="s">
        <v>31</v>
      </c>
      <c r="F937" s="116" t="str">
        <f>IF($E937="","",IFERROR(INDEX(类别属性,MATCH($E937,类别表,0)),""))</f>
        <v>支出</v>
      </c>
      <c r="G937" s="118" t="s">
        <v>907</v>
      </c>
      <c r="H937" s="119"/>
      <c r="I937" s="119">
        <v>2600000</v>
      </c>
      <c r="J937" s="120"/>
      <c r="K937" s="125">
        <f>IF(OR($A937="",$B937=""),"",IF($J937&lt;&gt;"",$J937,IF($D937=本位币,1,IFERROR(LOOKUP(2,1/((汇率月份&lt;=$A937)*(INDEX(记账汇率区,0,MATCH($D937,汇率币种头,0))&lt;&gt;"")),INDEX(记账汇率区,0,MATCH($D937,汇率币种头,0))),""))))</f>
        <v>1</v>
      </c>
      <c r="L937" s="123">
        <f t="shared" si="28"/>
        <v>-2600000</v>
      </c>
      <c r="M937" s="123">
        <f t="shared" si="29"/>
        <v>-2600000</v>
      </c>
      <c r="N937" s="122">
        <f>IF($B937="","",ROUND(SUMIF(账户名,$B937,账户期初)+SUMIFS($L$6:L937,$B$6:B937,$B937),2))</f>
        <v>135846024.98</v>
      </c>
      <c r="O937" s="123">
        <f>IF($B937="","",IFERROR(ROUND(INDEX(账户期初本位,MATCH($B937,账户名,0))+SUMIFS($M$6:M937,$B$6:B937,$B937),2),""))</f>
        <v>135846024.98</v>
      </c>
      <c r="P937" s="117" t="s">
        <v>26</v>
      </c>
      <c r="Q937" s="115"/>
      <c r="R937" s="115"/>
      <c r="S937" s="124" t="str">
        <f>IF($B937="","",IF(ISNA(MATCH($B937,账户名,0)),"※这个账户不在【参数设置】的账户档案里",IF($A937="","※没填日期，这一笔不会进任何月份的报表",IF(OR($A937&lt;起始月份,$A937&gt;EOMONTH(起始月份,15)),"△不在本账期（"&amp;TEXT(起始月份,"yyyy-mm")&amp;" ~ "&amp;TEXT(EOMONTH(起始月份,15),"yyyy-mm")&amp;"）内，报表里看不到",IF(AND($H937&lt;&gt;"",$I937&lt;&gt;""),"※收入和支出不能同时填",IF(AND(N($H937)=0,N($I937)=0),IF(ISNUMBER(SEARCH("【待补】",$R937&amp;"")),"△源数据不全（源表缺金额），请补充","※收入和支出都没填"),IF($E937="","※没填收支类别，分类报表会漏掉这一笔",IF(ISNA(MATCH($E937,类别表,0)),"※收支类别不在【参数设置】的清单里",IF($K937="","△"&amp;$D937&amp;" 还没填汇率，去【月度汇率】补上就自动算了",IF(ISNUMBER(SEARCH("【待补】",$R937&amp;"")),"△源数据不全（源表缺摘要或用途），请补充",IF(AND($F937="内部转账",$Q937=""),"△内部转账建议在「往来单位」写上对方账户",IF($N937&lt;0,"△这一笔之后该账户余额成负数了，核一下",""))))))))))))</f>
        <v/>
      </c>
    </row>
    <row r="938" ht="16.5" spans="1:19">
      <c r="A938" s="114">
        <v>46030</v>
      </c>
      <c r="B938" s="115" t="s">
        <v>34</v>
      </c>
      <c r="C938" s="116" t="str">
        <f>IF($B938="","",IFERROR(INDEX(账户银行,MATCH($B938,账户名,0)),""))</f>
        <v>现金</v>
      </c>
      <c r="D938" s="116" t="str">
        <f>IF($B938="","",IFERROR(INDEX(账户币种,MATCH($B938,账户名,0)),""))</f>
        <v>UZS</v>
      </c>
      <c r="E938" s="117" t="s">
        <v>38</v>
      </c>
      <c r="F938" s="116" t="str">
        <f>IF($E938="","",IFERROR(INDEX(类别属性,MATCH($E938,类别表,0)),""))</f>
        <v>支出</v>
      </c>
      <c r="G938" s="118" t="s">
        <v>557</v>
      </c>
      <c r="H938" s="119"/>
      <c r="I938" s="119">
        <v>490000</v>
      </c>
      <c r="J938" s="120"/>
      <c r="K938" s="125">
        <f>IF(OR($A938="",$B938=""),"",IF($J938&lt;&gt;"",$J938,IF($D938=本位币,1,IFERROR(LOOKUP(2,1/((汇率月份&lt;=$A938)*(INDEX(记账汇率区,0,MATCH($D938,汇率币种头,0))&lt;&gt;"")),INDEX(记账汇率区,0,MATCH($D938,汇率币种头,0))),""))))</f>
        <v>1</v>
      </c>
      <c r="L938" s="123">
        <f t="shared" si="28"/>
        <v>-490000</v>
      </c>
      <c r="M938" s="123">
        <f t="shared" si="29"/>
        <v>-490000</v>
      </c>
      <c r="N938" s="122">
        <f>IF($B938="","",ROUND(SUMIF(账户名,$B938,账户期初)+SUMIFS($L$6:L938,$B$6:B938,$B938),2))</f>
        <v>-937361979.33</v>
      </c>
      <c r="O938" s="123">
        <f>IF($B938="","",IFERROR(ROUND(INDEX(账户期初本位,MATCH($B938,账户名,0))+SUMIFS($M$6:M938,$B$6:B938,$B938),2),""))</f>
        <v>-937361979.33</v>
      </c>
      <c r="P938" s="117" t="s">
        <v>26</v>
      </c>
      <c r="Q938" s="115"/>
      <c r="R938" s="115"/>
      <c r="S938" s="124" t="str">
        <f>IF($B938="","",IF(ISNA(MATCH($B938,账户名,0)),"※这个账户不在【参数设置】的账户档案里",IF($A938="","※没填日期，这一笔不会进任何月份的报表",IF(OR($A938&lt;起始月份,$A938&gt;EOMONTH(起始月份,15)),"△不在本账期（"&amp;TEXT(起始月份,"yyyy-mm")&amp;" ~ "&amp;TEXT(EOMONTH(起始月份,15),"yyyy-mm")&amp;"）内，报表里看不到",IF(AND($H938&lt;&gt;"",$I938&lt;&gt;""),"※收入和支出不能同时填",IF(AND(N($H938)=0,N($I938)=0),IF(ISNUMBER(SEARCH("【待补】",$R938&amp;"")),"△源数据不全（源表缺金额），请补充","※收入和支出都没填"),IF($E938="","※没填收支类别，分类报表会漏掉这一笔",IF(ISNA(MATCH($E938,类别表,0)),"※收支类别不在【参数设置】的清单里",IF($K938="","△"&amp;$D938&amp;" 还没填汇率，去【月度汇率】补上就自动算了",IF(ISNUMBER(SEARCH("【待补】",$R938&amp;"")),"△源数据不全（源表缺摘要或用途），请补充",IF(AND($F938="内部转账",$Q938=""),"△内部转账建议在「往来单位」写上对方账户",IF($N938&lt;0,"△这一笔之后该账户余额成负数了，核一下",""))))))))))))</f>
        <v>△这一笔之后该账户余额成负数了，核一下</v>
      </c>
    </row>
    <row r="939" ht="66" spans="1:19">
      <c r="A939" s="114">
        <v>46032</v>
      </c>
      <c r="B939" s="115" t="s">
        <v>34</v>
      </c>
      <c r="C939" s="116" t="str">
        <f>IF($B939="","",IFERROR(INDEX(账户银行,MATCH($B939,账户名,0)),""))</f>
        <v>现金</v>
      </c>
      <c r="D939" s="116" t="str">
        <f>IF($B939="","",IFERROR(INDEX(账户币种,MATCH($B939,账户名,0)),""))</f>
        <v>UZS</v>
      </c>
      <c r="E939" s="117" t="s">
        <v>46</v>
      </c>
      <c r="F939" s="116" t="str">
        <f>IF($E939="","",IFERROR(INDEX(类别属性,MATCH($E939,类别表,0)),""))</f>
        <v>支出</v>
      </c>
      <c r="G939" s="118" t="s">
        <v>908</v>
      </c>
      <c r="H939" s="119"/>
      <c r="I939" s="119">
        <v>719000</v>
      </c>
      <c r="J939" s="120"/>
      <c r="K939" s="125">
        <f>IF(OR($A939="",$B939=""),"",IF($J939&lt;&gt;"",$J939,IF($D939=本位币,1,IFERROR(LOOKUP(2,1/((汇率月份&lt;=$A939)*(INDEX(记账汇率区,0,MATCH($D939,汇率币种头,0))&lt;&gt;"")),INDEX(记账汇率区,0,MATCH($D939,汇率币种头,0))),""))))</f>
        <v>1</v>
      </c>
      <c r="L939" s="123">
        <f t="shared" si="28"/>
        <v>-719000</v>
      </c>
      <c r="M939" s="123">
        <f t="shared" si="29"/>
        <v>-719000</v>
      </c>
      <c r="N939" s="122">
        <f>IF($B939="","",ROUND(SUMIF(账户名,$B939,账户期初)+SUMIFS($L$6:L939,$B$6:B939,$B939),2))</f>
        <v>-938080979.33</v>
      </c>
      <c r="O939" s="123">
        <f>IF($B939="","",IFERROR(ROUND(INDEX(账户期初本位,MATCH($B939,账户名,0))+SUMIFS($M$6:M939,$B$6:B939,$B939),2),""))</f>
        <v>-938080979.33</v>
      </c>
      <c r="P939" s="117" t="s">
        <v>48</v>
      </c>
      <c r="Q939" s="115"/>
      <c r="R939" s="115"/>
      <c r="S939" s="124" t="str">
        <f>IF($B939="","",IF(ISNA(MATCH($B939,账户名,0)),"※这个账户不在【参数设置】的账户档案里",IF($A939="","※没填日期，这一笔不会进任何月份的报表",IF(OR($A939&lt;起始月份,$A939&gt;EOMONTH(起始月份,15)),"△不在本账期（"&amp;TEXT(起始月份,"yyyy-mm")&amp;" ~ "&amp;TEXT(EOMONTH(起始月份,15),"yyyy-mm")&amp;"）内，报表里看不到",IF(AND($H939&lt;&gt;"",$I939&lt;&gt;""),"※收入和支出不能同时填",IF(AND(N($H939)=0,N($I939)=0),IF(ISNUMBER(SEARCH("【待补】",$R939&amp;"")),"△源数据不全（源表缺金额），请补充","※收入和支出都没填"),IF($E939="","※没填收支类别，分类报表会漏掉这一笔",IF(ISNA(MATCH($E939,类别表,0)),"※收支类别不在【参数设置】的清单里",IF($K939="","△"&amp;$D939&amp;" 还没填汇率，去【月度汇率】补上就自动算了",IF(ISNUMBER(SEARCH("【待补】",$R939&amp;"")),"△源数据不全（源表缺摘要或用途），请补充",IF(AND($F939="内部转账",$Q939=""),"△内部转账建议在「往来单位」写上对方账户",IF($N939&lt;0,"△这一笔之后该账户余额成负数了，核一下",""))))))))))))</f>
        <v>△这一笔之后该账户余额成负数了，核一下</v>
      </c>
    </row>
    <row r="940" ht="33" spans="1:19">
      <c r="A940" s="114">
        <v>46033</v>
      </c>
      <c r="B940" s="115" t="s">
        <v>20</v>
      </c>
      <c r="C940" s="116" t="str">
        <f>IF($B940="","",IFERROR(INDEX(账户银行,MATCH($B940,账户名,0)),""))</f>
        <v>现金</v>
      </c>
      <c r="D940" s="116" t="str">
        <f>IF($B940="","",IFERROR(INDEX(账户币种,MATCH($B940,账户名,0)),""))</f>
        <v>CNY</v>
      </c>
      <c r="E940" s="117" t="s">
        <v>41</v>
      </c>
      <c r="F940" s="116" t="str">
        <f>IF($E940="","",IFERROR(INDEX(类别属性,MATCH($E940,类别表,0)),""))</f>
        <v>内部转账</v>
      </c>
      <c r="G940" s="118" t="s">
        <v>909</v>
      </c>
      <c r="H940" s="119"/>
      <c r="I940" s="119">
        <v>278800</v>
      </c>
      <c r="J940" s="120"/>
      <c r="K940" s="121">
        <f>IF(OR($A940="",$B940=""),"",IF($J940&lt;&gt;"",$J940,IF($D940=本位币,1,IFERROR(LOOKUP(2,1/((汇率月份&lt;=$A940)*(INDEX(记账汇率区,0,MATCH($D940,汇率币种头,0))&lt;&gt;"")),INDEX(记账汇率区,0,MATCH($D940,汇率币种头,0))),""))))</f>
        <v>1700</v>
      </c>
      <c r="L940" s="122">
        <f t="shared" si="28"/>
        <v>-278800</v>
      </c>
      <c r="M940" s="123">
        <f t="shared" si="29"/>
        <v>-473960000</v>
      </c>
      <c r="N940" s="122">
        <f>IF($B940="","",ROUND(SUMIF(账户名,$B940,账户期初)+SUMIFS($L$6:L940,$B$6:B940,$B940),2))</f>
        <v>3525080</v>
      </c>
      <c r="O940" s="123">
        <f>IF($B940="","",IFERROR(ROUND(INDEX(账户期初本位,MATCH($B940,账户名,0))+SUMIFS($M$6:M940,$B$6:B940,$B940),2),""))</f>
        <v>5964297516.96</v>
      </c>
      <c r="P940" s="117" t="s">
        <v>43</v>
      </c>
      <c r="Q940" s="115"/>
      <c r="R940" s="115"/>
      <c r="S940" s="124" t="str">
        <f>IF($B940="","",IF(ISNA(MATCH($B940,账户名,0)),"※这个账户不在【参数设置】的账户档案里",IF($A940="","※没填日期，这一笔不会进任何月份的报表",IF(OR($A940&lt;起始月份,$A940&gt;EOMONTH(起始月份,15)),"△不在本账期（"&amp;TEXT(起始月份,"yyyy-mm")&amp;" ~ "&amp;TEXT(EOMONTH(起始月份,15),"yyyy-mm")&amp;"）内，报表里看不到",IF(AND($H940&lt;&gt;"",$I940&lt;&gt;""),"※收入和支出不能同时填",IF(AND(N($H940)=0,N($I940)=0),IF(ISNUMBER(SEARCH("【待补】",$R940&amp;"")),"△源数据不全（源表缺金额），请补充","※收入和支出都没填"),IF($E940="","※没填收支类别，分类报表会漏掉这一笔",IF(ISNA(MATCH($E940,类别表,0)),"※收支类别不在【参数设置】的清单里",IF($K940="","△"&amp;$D940&amp;" 还没填汇率，去【月度汇率】补上就自动算了",IF(ISNUMBER(SEARCH("【待补】",$R940&amp;"")),"△源数据不全（源表缺摘要或用途），请补充",IF(AND($F940="内部转账",$Q940=""),"△内部转账建议在「往来单位」写上对方账户",IF($N940&lt;0,"△这一笔之后该账户余额成负数了，核一下",""))))))))))))</f>
        <v>△内部转账建议在「往来单位」写上对方账户</v>
      </c>
    </row>
    <row r="941" ht="33" spans="1:19">
      <c r="A941" s="114">
        <v>46033</v>
      </c>
      <c r="B941" s="115" t="s">
        <v>30</v>
      </c>
      <c r="C941" s="116" t="str">
        <f>IF($B941="","",IFERROR(INDEX(账户银行,MATCH($B941,账户名,0)),""))</f>
        <v>现金</v>
      </c>
      <c r="D941" s="116" t="str">
        <f>IF($B941="","",IFERROR(INDEX(账户币种,MATCH($B941,账户名,0)),""))</f>
        <v>USD</v>
      </c>
      <c r="E941" s="117" t="s">
        <v>41</v>
      </c>
      <c r="F941" s="116" t="str">
        <f>IF($E941="","",IFERROR(INDEX(类别属性,MATCH($E941,类别表,0)),""))</f>
        <v>内部转账</v>
      </c>
      <c r="G941" s="118" t="s">
        <v>909</v>
      </c>
      <c r="H941" s="119">
        <v>40000</v>
      </c>
      <c r="I941" s="119"/>
      <c r="J941" s="120"/>
      <c r="K941" s="125">
        <f>IF(OR($A941="",$B941=""),"",IF($J941&lt;&gt;"",$J941,IF($D941=本位币,1,IFERROR(LOOKUP(2,1/((汇率月份&lt;=$A941)*(INDEX(记账汇率区,0,MATCH($D941,汇率币种头,0))&lt;&gt;"")),INDEX(记账汇率区,0,MATCH($D941,汇率币种头,0))),""))))</f>
        <v>12000</v>
      </c>
      <c r="L941" s="123">
        <f t="shared" si="28"/>
        <v>40000</v>
      </c>
      <c r="M941" s="123">
        <f t="shared" si="29"/>
        <v>480000000</v>
      </c>
      <c r="N941" s="122">
        <f>IF($B941="","",ROUND(SUMIF(账户名,$B941,账户期初)+SUMIFS($L$6:L941,$B$6:B941,$B941),2))</f>
        <v>129851</v>
      </c>
      <c r="O941" s="123">
        <f>IF($B941="","",IFERROR(ROUND(INDEX(账户期初本位,MATCH($B941,账户名,0))+SUMIFS($M$6:M941,$B$6:B941,$B941),2),""))</f>
        <v>1570707925</v>
      </c>
      <c r="P941" s="117" t="s">
        <v>43</v>
      </c>
      <c r="Q941" s="115"/>
      <c r="R941" s="115" t="s">
        <v>910</v>
      </c>
      <c r="S941" s="124" t="str">
        <f>IF($B941="","",IF(ISNA(MATCH($B941,账户名,0)),"※这个账户不在【参数设置】的账户档案里",IF($A941="","※没填日期，这一笔不会进任何月份的报表",IF(OR($A941&lt;起始月份,$A941&gt;EOMONTH(起始月份,15)),"△不在本账期（"&amp;TEXT(起始月份,"yyyy-mm")&amp;" ~ "&amp;TEXT(EOMONTH(起始月份,15),"yyyy-mm")&amp;"）内，报表里看不到",IF(AND($H941&lt;&gt;"",$I941&lt;&gt;""),"※收入和支出不能同时填",IF(AND(N($H941)=0,N($I941)=0),IF(ISNUMBER(SEARCH("【待补】",$R941&amp;"")),"△源数据不全（源表缺金额），请补充","※收入和支出都没填"),IF($E941="","※没填收支类别，分类报表会漏掉这一笔",IF(ISNA(MATCH($E941,类别表,0)),"※收支类别不在【参数设置】的清单里",IF($K941="","△"&amp;$D941&amp;" 还没填汇率，去【月度汇率】补上就自动算了",IF(ISNUMBER(SEARCH("【待补】",$R941&amp;"")),"△源数据不全（源表缺摘要或用途），请补充",IF(AND($F941="内部转账",$Q941=""),"△内部转账建议在「往来单位」写上对方账户",IF($N941&lt;0,"△这一笔之后该账户余额成负数了，核一下",""))))))))))))</f>
        <v>△内部转账建议在「往来单位」写上对方账户</v>
      </c>
    </row>
    <row r="942" ht="66" spans="1:19">
      <c r="A942" s="114">
        <v>46033</v>
      </c>
      <c r="B942" s="115" t="s">
        <v>30</v>
      </c>
      <c r="C942" s="116" t="str">
        <f>IF($B942="","",IFERROR(INDEX(账户银行,MATCH($B942,账户名,0)),""))</f>
        <v>现金</v>
      </c>
      <c r="D942" s="116" t="str">
        <f>IF($B942="","",IFERROR(INDEX(账户币种,MATCH($B942,账户名,0)),""))</f>
        <v>USD</v>
      </c>
      <c r="E942" s="117" t="s">
        <v>57</v>
      </c>
      <c r="F942" s="116" t="str">
        <f>IF($E942="","",IFERROR(INDEX(类别属性,MATCH($E942,类别表,0)),""))</f>
        <v>支出</v>
      </c>
      <c r="G942" s="118" t="s">
        <v>911</v>
      </c>
      <c r="H942" s="119"/>
      <c r="I942" s="119">
        <v>455</v>
      </c>
      <c r="J942" s="120"/>
      <c r="K942" s="125">
        <f>IF(OR($A942="",$B942=""),"",IF($J942&lt;&gt;"",$J942,IF($D942=本位币,1,IFERROR(LOOKUP(2,1/((汇率月份&lt;=$A942)*(INDEX(记账汇率区,0,MATCH($D942,汇率币种头,0))&lt;&gt;"")),INDEX(记账汇率区,0,MATCH($D942,汇率币种头,0))),""))))</f>
        <v>12000</v>
      </c>
      <c r="L942" s="123">
        <f t="shared" si="28"/>
        <v>-455</v>
      </c>
      <c r="M942" s="123">
        <f t="shared" si="29"/>
        <v>-5460000</v>
      </c>
      <c r="N942" s="122">
        <f>IF($B942="","",ROUND(SUMIF(账户名,$B942,账户期初)+SUMIFS($L$6:L942,$B$6:B942,$B942),2))</f>
        <v>129396</v>
      </c>
      <c r="O942" s="123">
        <f>IF($B942="","",IFERROR(ROUND(INDEX(账户期初本位,MATCH($B942,账户名,0))+SUMIFS($M$6:M942,$B$6:B942,$B942),2),""))</f>
        <v>1565247925</v>
      </c>
      <c r="P942" s="117" t="s">
        <v>59</v>
      </c>
      <c r="Q942" s="115"/>
      <c r="R942" s="115"/>
      <c r="S942" s="124" t="str">
        <f>IF($B942="","",IF(ISNA(MATCH($B942,账户名,0)),"※这个账户不在【参数设置】的账户档案里",IF($A942="","※没填日期，这一笔不会进任何月份的报表",IF(OR($A942&lt;起始月份,$A942&gt;EOMONTH(起始月份,15)),"△不在本账期（"&amp;TEXT(起始月份,"yyyy-mm")&amp;" ~ "&amp;TEXT(EOMONTH(起始月份,15),"yyyy-mm")&amp;"）内，报表里看不到",IF(AND($H942&lt;&gt;"",$I942&lt;&gt;""),"※收入和支出不能同时填",IF(AND(N($H942)=0,N($I942)=0),IF(ISNUMBER(SEARCH("【待补】",$R942&amp;"")),"△源数据不全（源表缺金额），请补充","※收入和支出都没填"),IF($E942="","※没填收支类别，分类报表会漏掉这一笔",IF(ISNA(MATCH($E942,类别表,0)),"※收支类别不在【参数设置】的清单里",IF($K942="","△"&amp;$D942&amp;" 还没填汇率，去【月度汇率】补上就自动算了",IF(ISNUMBER(SEARCH("【待补】",$R942&amp;"")),"△源数据不全（源表缺摘要或用途），请补充",IF(AND($F942="内部转账",$Q942=""),"△内部转账建议在「往来单位」写上对方账户",IF($N942&lt;0,"△这一笔之后该账户余额成负数了，核一下",""))))))))))))</f>
        <v/>
      </c>
    </row>
    <row r="943" ht="33" spans="1:19">
      <c r="A943" s="114">
        <v>46033</v>
      </c>
      <c r="B943" s="115" t="s">
        <v>34</v>
      </c>
      <c r="C943" s="116" t="str">
        <f>IF($B943="","",IFERROR(INDEX(账户银行,MATCH($B943,账户名,0)),""))</f>
        <v>现金</v>
      </c>
      <c r="D943" s="116" t="str">
        <f>IF($B943="","",IFERROR(INDEX(账户币种,MATCH($B943,账户名,0)),""))</f>
        <v>UZS</v>
      </c>
      <c r="E943" s="117" t="s">
        <v>21</v>
      </c>
      <c r="F943" s="116" t="str">
        <f>IF($E943="","",IFERROR(INDEX(类别属性,MATCH($E943,类别表,0)),""))</f>
        <v>支出</v>
      </c>
      <c r="G943" s="118" t="s">
        <v>912</v>
      </c>
      <c r="H943" s="119"/>
      <c r="I943" s="119">
        <v>2000000</v>
      </c>
      <c r="J943" s="120"/>
      <c r="K943" s="125">
        <f>IF(OR($A943="",$B943=""),"",IF($J943&lt;&gt;"",$J943,IF($D943=本位币,1,IFERROR(LOOKUP(2,1/((汇率月份&lt;=$A943)*(INDEX(记账汇率区,0,MATCH($D943,汇率币种头,0))&lt;&gt;"")),INDEX(记账汇率区,0,MATCH($D943,汇率币种头,0))),""))))</f>
        <v>1</v>
      </c>
      <c r="L943" s="123">
        <f t="shared" si="28"/>
        <v>-2000000</v>
      </c>
      <c r="M943" s="123">
        <f t="shared" si="29"/>
        <v>-2000000</v>
      </c>
      <c r="N943" s="122">
        <f>IF($B943="","",ROUND(SUMIF(账户名,$B943,账户期初)+SUMIFS($L$6:L943,$B$6:B943,$B943),2))</f>
        <v>-940080979.33</v>
      </c>
      <c r="O943" s="123">
        <f>IF($B943="","",IFERROR(ROUND(INDEX(账户期初本位,MATCH($B943,账户名,0))+SUMIFS($M$6:M943,$B$6:B943,$B943),2),""))</f>
        <v>-940080979.33</v>
      </c>
      <c r="P943" s="117" t="s">
        <v>23</v>
      </c>
      <c r="Q943" s="115"/>
      <c r="R943" s="115"/>
      <c r="S943" s="124" t="str">
        <f>IF($B943="","",IF(ISNA(MATCH($B943,账户名,0)),"※这个账户不在【参数设置】的账户档案里",IF($A943="","※没填日期，这一笔不会进任何月份的报表",IF(OR($A943&lt;起始月份,$A943&gt;EOMONTH(起始月份,15)),"△不在本账期（"&amp;TEXT(起始月份,"yyyy-mm")&amp;" ~ "&amp;TEXT(EOMONTH(起始月份,15),"yyyy-mm")&amp;"）内，报表里看不到",IF(AND($H943&lt;&gt;"",$I943&lt;&gt;""),"※收入和支出不能同时填",IF(AND(N($H943)=0,N($I943)=0),IF(ISNUMBER(SEARCH("【待补】",$R943&amp;"")),"△源数据不全（源表缺金额），请补充","※收入和支出都没填"),IF($E943="","※没填收支类别，分类报表会漏掉这一笔",IF(ISNA(MATCH($E943,类别表,0)),"※收支类别不在【参数设置】的清单里",IF($K943="","△"&amp;$D943&amp;" 还没填汇率，去【月度汇率】补上就自动算了",IF(ISNUMBER(SEARCH("【待补】",$R943&amp;"")),"△源数据不全（源表缺摘要或用途），请补充",IF(AND($F943="内部转账",$Q943=""),"△内部转账建议在「往来单位」写上对方账户",IF($N943&lt;0,"△这一笔之后该账户余额成负数了，核一下",""))))))))))))</f>
        <v>△这一笔之后该账户余额成负数了，核一下</v>
      </c>
    </row>
    <row r="944" ht="33" spans="1:19">
      <c r="A944" s="114">
        <v>46033</v>
      </c>
      <c r="B944" s="115" t="s">
        <v>34</v>
      </c>
      <c r="C944" s="116" t="str">
        <f>IF($B944="","",IFERROR(INDEX(账户银行,MATCH($B944,账户名,0)),""))</f>
        <v>现金</v>
      </c>
      <c r="D944" s="116" t="str">
        <f>IF($B944="","",IFERROR(INDEX(账户币种,MATCH($B944,账户名,0)),""))</f>
        <v>UZS</v>
      </c>
      <c r="E944" s="117" t="s">
        <v>24</v>
      </c>
      <c r="F944" s="116" t="str">
        <f>IF($E944="","",IFERROR(INDEX(类别属性,MATCH($E944,类别表,0)),""))</f>
        <v>支出</v>
      </c>
      <c r="G944" s="118" t="s">
        <v>913</v>
      </c>
      <c r="H944" s="119"/>
      <c r="I944" s="119">
        <v>1250000</v>
      </c>
      <c r="J944" s="120"/>
      <c r="K944" s="125">
        <f>IF(OR($A944="",$B944=""),"",IF($J944&lt;&gt;"",$J944,IF($D944=本位币,1,IFERROR(LOOKUP(2,1/((汇率月份&lt;=$A944)*(INDEX(记账汇率区,0,MATCH($D944,汇率币种头,0))&lt;&gt;"")),INDEX(记账汇率区,0,MATCH($D944,汇率币种头,0))),""))))</f>
        <v>1</v>
      </c>
      <c r="L944" s="123">
        <f t="shared" si="28"/>
        <v>-1250000</v>
      </c>
      <c r="M944" s="123">
        <f t="shared" si="29"/>
        <v>-1250000</v>
      </c>
      <c r="N944" s="122">
        <f>IF($B944="","",ROUND(SUMIF(账户名,$B944,账户期初)+SUMIFS($L$6:L944,$B$6:B944,$B944),2))</f>
        <v>-941330979.33</v>
      </c>
      <c r="O944" s="123">
        <f>IF($B944="","",IFERROR(ROUND(INDEX(账户期初本位,MATCH($B944,账户名,0))+SUMIFS($M$6:M944,$B$6:B944,$B944),2),""))</f>
        <v>-941330979.33</v>
      </c>
      <c r="P944" s="117" t="s">
        <v>26</v>
      </c>
      <c r="Q944" s="115" t="s">
        <v>683</v>
      </c>
      <c r="R944" s="115"/>
      <c r="S944" s="124" t="str">
        <f>IF($B944="","",IF(ISNA(MATCH($B944,账户名,0)),"※这个账户不在【参数设置】的账户档案里",IF($A944="","※没填日期，这一笔不会进任何月份的报表",IF(OR($A944&lt;起始月份,$A944&gt;EOMONTH(起始月份,15)),"△不在本账期（"&amp;TEXT(起始月份,"yyyy-mm")&amp;" ~ "&amp;TEXT(EOMONTH(起始月份,15),"yyyy-mm")&amp;"）内，报表里看不到",IF(AND($H944&lt;&gt;"",$I944&lt;&gt;""),"※收入和支出不能同时填",IF(AND(N($H944)=0,N($I944)=0),IF(ISNUMBER(SEARCH("【待补】",$R944&amp;"")),"△源数据不全（源表缺金额），请补充","※收入和支出都没填"),IF($E944="","※没填收支类别，分类报表会漏掉这一笔",IF(ISNA(MATCH($E944,类别表,0)),"※收支类别不在【参数设置】的清单里",IF($K944="","△"&amp;$D944&amp;" 还没填汇率，去【月度汇率】补上就自动算了",IF(ISNUMBER(SEARCH("【待补】",$R944&amp;"")),"△源数据不全（源表缺摘要或用途），请补充",IF(AND($F944="内部转账",$Q944=""),"△内部转账建议在「往来单位」写上对方账户",IF($N944&lt;0,"△这一笔之后该账户余额成负数了，核一下",""))))))))))))</f>
        <v>△这一笔之后该账户余额成负数了，核一下</v>
      </c>
    </row>
    <row r="945" ht="66" spans="1:19">
      <c r="A945" s="114">
        <v>46033</v>
      </c>
      <c r="B945" s="115" t="s">
        <v>34</v>
      </c>
      <c r="C945" s="116" t="str">
        <f>IF($B945="","",IFERROR(INDEX(账户银行,MATCH($B945,账户名,0)),""))</f>
        <v>现金</v>
      </c>
      <c r="D945" s="116" t="str">
        <f>IF($B945="","",IFERROR(INDEX(账户币种,MATCH($B945,账户名,0)),""))</f>
        <v>UZS</v>
      </c>
      <c r="E945" s="117" t="s">
        <v>57</v>
      </c>
      <c r="F945" s="116" t="str">
        <f>IF($E945="","",IFERROR(INDEX(类别属性,MATCH($E945,类别表,0)),""))</f>
        <v>支出</v>
      </c>
      <c r="G945" s="118" t="s">
        <v>911</v>
      </c>
      <c r="H945" s="119"/>
      <c r="I945" s="119">
        <v>26267000</v>
      </c>
      <c r="J945" s="120"/>
      <c r="K945" s="125">
        <f>IF(OR($A945="",$B945=""),"",IF($J945&lt;&gt;"",$J945,IF($D945=本位币,1,IFERROR(LOOKUP(2,1/((汇率月份&lt;=$A945)*(INDEX(记账汇率区,0,MATCH($D945,汇率币种头,0))&lt;&gt;"")),INDEX(记账汇率区,0,MATCH($D945,汇率币种头,0))),""))))</f>
        <v>1</v>
      </c>
      <c r="L945" s="123">
        <f t="shared" si="28"/>
        <v>-26267000</v>
      </c>
      <c r="M945" s="123">
        <f t="shared" si="29"/>
        <v>-26267000</v>
      </c>
      <c r="N945" s="122">
        <f>IF($B945="","",ROUND(SUMIF(账户名,$B945,账户期初)+SUMIFS($L$6:L945,$B$6:B945,$B945),2))</f>
        <v>-967597979.33</v>
      </c>
      <c r="O945" s="123">
        <f>IF($B945="","",IFERROR(ROUND(INDEX(账户期初本位,MATCH($B945,账户名,0))+SUMIFS($M$6:M945,$B$6:B945,$B945),2),""))</f>
        <v>-967597979.33</v>
      </c>
      <c r="P945" s="117" t="s">
        <v>59</v>
      </c>
      <c r="Q945" s="115"/>
      <c r="R945" s="115"/>
      <c r="S945" s="124" t="str">
        <f>IF($B945="","",IF(ISNA(MATCH($B945,账户名,0)),"※这个账户不在【参数设置】的账户档案里",IF($A945="","※没填日期，这一笔不会进任何月份的报表",IF(OR($A945&lt;起始月份,$A945&gt;EOMONTH(起始月份,15)),"△不在本账期（"&amp;TEXT(起始月份,"yyyy-mm")&amp;" ~ "&amp;TEXT(EOMONTH(起始月份,15),"yyyy-mm")&amp;"）内，报表里看不到",IF(AND($H945&lt;&gt;"",$I945&lt;&gt;""),"※收入和支出不能同时填",IF(AND(N($H945)=0,N($I945)=0),IF(ISNUMBER(SEARCH("【待补】",$R945&amp;"")),"△源数据不全（源表缺金额），请补充","※收入和支出都没填"),IF($E945="","※没填收支类别，分类报表会漏掉这一笔",IF(ISNA(MATCH($E945,类别表,0)),"※收支类别不在【参数设置】的清单里",IF($K945="","△"&amp;$D945&amp;" 还没填汇率，去【月度汇率】补上就自动算了",IF(ISNUMBER(SEARCH("【待补】",$R945&amp;"")),"△源数据不全（源表缺摘要或用途），请补充",IF(AND($F945="内部转账",$Q945=""),"△内部转账建议在「往来单位」写上对方账户",IF($N945&lt;0,"△这一笔之后该账户余额成负数了，核一下",""))))))))))))</f>
        <v>△这一笔之后该账户余额成负数了，核一下</v>
      </c>
    </row>
    <row r="946" ht="49.5" spans="1:19">
      <c r="A946" s="114">
        <v>46034</v>
      </c>
      <c r="B946" s="115" t="s">
        <v>72</v>
      </c>
      <c r="C946" s="116" t="str">
        <f>IF($B946="","",IFERROR(INDEX(账户银行,MATCH($B946,账户名,0)),""))</f>
        <v>NBU银行</v>
      </c>
      <c r="D946" s="116" t="str">
        <f>IF($B946="","",IFERROR(INDEX(账户币种,MATCH($B946,账户名,0)),""))</f>
        <v>UZS</v>
      </c>
      <c r="E946" s="117" t="s">
        <v>95</v>
      </c>
      <c r="F946" s="116" t="str">
        <f>IF($E946="","",IFERROR(INDEX(类别属性,MATCH($E946,类别表,0)),""))</f>
        <v>支出</v>
      </c>
      <c r="G946" s="118" t="s">
        <v>914</v>
      </c>
      <c r="H946" s="119"/>
      <c r="I946" s="119">
        <v>14565000</v>
      </c>
      <c r="J946" s="120"/>
      <c r="K946" s="125">
        <f>IF(OR($A946="",$B946=""),"",IF($J946&lt;&gt;"",$J946,IF($D946=本位币,1,IFERROR(LOOKUP(2,1/((汇率月份&lt;=$A946)*(INDEX(记账汇率区,0,MATCH($D946,汇率币种头,0))&lt;&gt;"")),INDEX(记账汇率区,0,MATCH($D946,汇率币种头,0))),""))))</f>
        <v>1</v>
      </c>
      <c r="L946" s="123">
        <f t="shared" si="28"/>
        <v>-14565000</v>
      </c>
      <c r="M946" s="123">
        <f t="shared" si="29"/>
        <v>-14565000</v>
      </c>
      <c r="N946" s="122">
        <f>IF($B946="","",ROUND(SUMIF(账户名,$B946,账户期初)+SUMIFS($L$6:L946,$B$6:B946,$B946),2))</f>
        <v>121281024.98</v>
      </c>
      <c r="O946" s="123">
        <f>IF($B946="","",IFERROR(ROUND(INDEX(账户期初本位,MATCH($B946,账户名,0))+SUMIFS($M$6:M946,$B$6:B946,$B946),2),""))</f>
        <v>121281024.98</v>
      </c>
      <c r="P946" s="117" t="s">
        <v>97</v>
      </c>
      <c r="Q946" s="115"/>
      <c r="R946" s="115"/>
      <c r="S946" s="124" t="str">
        <f>IF($B946="","",IF(ISNA(MATCH($B946,账户名,0)),"※这个账户不在【参数设置】的账户档案里",IF($A946="","※没填日期，这一笔不会进任何月份的报表",IF(OR($A946&lt;起始月份,$A946&gt;EOMONTH(起始月份,15)),"△不在本账期（"&amp;TEXT(起始月份,"yyyy-mm")&amp;" ~ "&amp;TEXT(EOMONTH(起始月份,15),"yyyy-mm")&amp;"）内，报表里看不到",IF(AND($H946&lt;&gt;"",$I946&lt;&gt;""),"※收入和支出不能同时填",IF(AND(N($H946)=0,N($I946)=0),IF(ISNUMBER(SEARCH("【待补】",$R946&amp;"")),"△源数据不全（源表缺金额），请补充","※收入和支出都没填"),IF($E946="","※没填收支类别，分类报表会漏掉这一笔",IF(ISNA(MATCH($E946,类别表,0)),"※收支类别不在【参数设置】的清单里",IF($K946="","△"&amp;$D946&amp;" 还没填汇率，去【月度汇率】补上就自动算了",IF(ISNUMBER(SEARCH("【待补】",$R946&amp;"")),"△源数据不全（源表缺摘要或用途），请补充",IF(AND($F946="内部转账",$Q946=""),"△内部转账建议在「往来单位」写上对方账户",IF($N946&lt;0,"△这一笔之后该账户余额成负数了，核一下",""))))))))))))</f>
        <v/>
      </c>
    </row>
    <row r="947" ht="33" spans="1:19">
      <c r="A947" s="114">
        <v>46034</v>
      </c>
      <c r="B947" s="115" t="s">
        <v>30</v>
      </c>
      <c r="C947" s="116" t="str">
        <f>IF($B947="","",IFERROR(INDEX(账户银行,MATCH($B947,账户名,0)),""))</f>
        <v>现金</v>
      </c>
      <c r="D947" s="116" t="str">
        <f>IF($B947="","",IFERROR(INDEX(账户币种,MATCH($B947,账户名,0)),""))</f>
        <v>USD</v>
      </c>
      <c r="E947" s="117" t="s">
        <v>95</v>
      </c>
      <c r="F947" s="116" t="str">
        <f>IF($E947="","",IFERROR(INDEX(类别属性,MATCH($E947,类别表,0)),""))</f>
        <v>支出</v>
      </c>
      <c r="G947" s="118" t="s">
        <v>915</v>
      </c>
      <c r="H947" s="119"/>
      <c r="I947" s="119">
        <v>1300</v>
      </c>
      <c r="J947" s="120"/>
      <c r="K947" s="125">
        <f>IF(OR($A947="",$B947=""),"",IF($J947&lt;&gt;"",$J947,IF($D947=本位币,1,IFERROR(LOOKUP(2,1/((汇率月份&lt;=$A947)*(INDEX(记账汇率区,0,MATCH($D947,汇率币种头,0))&lt;&gt;"")),INDEX(记账汇率区,0,MATCH($D947,汇率币种头,0))),""))))</f>
        <v>12000</v>
      </c>
      <c r="L947" s="123">
        <f t="shared" si="28"/>
        <v>-1300</v>
      </c>
      <c r="M947" s="123">
        <f t="shared" si="29"/>
        <v>-15600000</v>
      </c>
      <c r="N947" s="122">
        <f>IF($B947="","",ROUND(SUMIF(账户名,$B947,账户期初)+SUMIFS($L$6:L947,$B$6:B947,$B947),2))</f>
        <v>128096</v>
      </c>
      <c r="O947" s="123">
        <f>IF($B947="","",IFERROR(ROUND(INDEX(账户期初本位,MATCH($B947,账户名,0))+SUMIFS($M$6:M947,$B$6:B947,$B947),2),""))</f>
        <v>1549647925</v>
      </c>
      <c r="P947" s="117" t="s">
        <v>97</v>
      </c>
      <c r="Q947" s="115"/>
      <c r="R947" s="115"/>
      <c r="S947" s="124" t="str">
        <f>IF($B947="","",IF(ISNA(MATCH($B947,账户名,0)),"※这个账户不在【参数设置】的账户档案里",IF($A947="","※没填日期，这一笔不会进任何月份的报表",IF(OR($A947&lt;起始月份,$A947&gt;EOMONTH(起始月份,15)),"△不在本账期（"&amp;TEXT(起始月份,"yyyy-mm")&amp;" ~ "&amp;TEXT(EOMONTH(起始月份,15),"yyyy-mm")&amp;"）内，报表里看不到",IF(AND($H947&lt;&gt;"",$I947&lt;&gt;""),"※收入和支出不能同时填",IF(AND(N($H947)=0,N($I947)=0),IF(ISNUMBER(SEARCH("【待补】",$R947&amp;"")),"△源数据不全（源表缺金额），请补充","※收入和支出都没填"),IF($E947="","※没填收支类别，分类报表会漏掉这一笔",IF(ISNA(MATCH($E947,类别表,0)),"※收支类别不在【参数设置】的清单里",IF($K947="","△"&amp;$D947&amp;" 还没填汇率，去【月度汇率】补上就自动算了",IF(ISNUMBER(SEARCH("【待补】",$R947&amp;"")),"△源数据不全（源表缺摘要或用途），请补充",IF(AND($F947="内部转账",$Q947=""),"△内部转账建议在「往来单位」写上对方账户",IF($N947&lt;0,"△这一笔之后该账户余额成负数了，核一下",""))))))))))))</f>
        <v/>
      </c>
    </row>
    <row r="948" ht="49.5" spans="1:19">
      <c r="A948" s="114">
        <v>46034</v>
      </c>
      <c r="B948" s="115" t="s">
        <v>34</v>
      </c>
      <c r="C948" s="116" t="str">
        <f>IF($B948="","",IFERROR(INDEX(账户银行,MATCH($B948,账户名,0)),""))</f>
        <v>现金</v>
      </c>
      <c r="D948" s="116" t="str">
        <f>IF($B948="","",IFERROR(INDEX(账户币种,MATCH($B948,账户名,0)),""))</f>
        <v>UZS</v>
      </c>
      <c r="E948" s="117" t="s">
        <v>95</v>
      </c>
      <c r="F948" s="116" t="str">
        <f>IF($E948="","",IFERROR(INDEX(类别属性,MATCH($E948,类别表,0)),""))</f>
        <v>支出</v>
      </c>
      <c r="G948" s="118" t="s">
        <v>916</v>
      </c>
      <c r="H948" s="119"/>
      <c r="I948" s="119">
        <v>14010000</v>
      </c>
      <c r="J948" s="120"/>
      <c r="K948" s="125">
        <f>IF(OR($A948="",$B948=""),"",IF($J948&lt;&gt;"",$J948,IF($D948=本位币,1,IFERROR(LOOKUP(2,1/((汇率月份&lt;=$A948)*(INDEX(记账汇率区,0,MATCH($D948,汇率币种头,0))&lt;&gt;"")),INDEX(记账汇率区,0,MATCH($D948,汇率币种头,0))),""))))</f>
        <v>1</v>
      </c>
      <c r="L948" s="123">
        <f t="shared" si="28"/>
        <v>-14010000</v>
      </c>
      <c r="M948" s="123">
        <f t="shared" si="29"/>
        <v>-14010000</v>
      </c>
      <c r="N948" s="122">
        <f>IF($B948="","",ROUND(SUMIF(账户名,$B948,账户期初)+SUMIFS($L$6:L948,$B$6:B948,$B948),2))</f>
        <v>-981607979.33</v>
      </c>
      <c r="O948" s="123">
        <f>IF($B948="","",IFERROR(ROUND(INDEX(账户期初本位,MATCH($B948,账户名,0))+SUMIFS($M$6:M948,$B$6:B948,$B948),2),""))</f>
        <v>-981607979.33</v>
      </c>
      <c r="P948" s="117" t="s">
        <v>97</v>
      </c>
      <c r="Q948" s="115"/>
      <c r="R948" s="115"/>
      <c r="S948" s="124" t="str">
        <f>IF($B948="","",IF(ISNA(MATCH($B948,账户名,0)),"※这个账户不在【参数设置】的账户档案里",IF($A948="","※没填日期，这一笔不会进任何月份的报表",IF(OR($A948&lt;起始月份,$A948&gt;EOMONTH(起始月份,15)),"△不在本账期（"&amp;TEXT(起始月份,"yyyy-mm")&amp;" ~ "&amp;TEXT(EOMONTH(起始月份,15),"yyyy-mm")&amp;"）内，报表里看不到",IF(AND($H948&lt;&gt;"",$I948&lt;&gt;""),"※收入和支出不能同时填",IF(AND(N($H948)=0,N($I948)=0),IF(ISNUMBER(SEARCH("【待补】",$R948&amp;"")),"△源数据不全（源表缺金额），请补充","※收入和支出都没填"),IF($E948="","※没填收支类别，分类报表会漏掉这一笔",IF(ISNA(MATCH($E948,类别表,0)),"※收支类别不在【参数设置】的清单里",IF($K948="","△"&amp;$D948&amp;" 还没填汇率，去【月度汇率】补上就自动算了",IF(ISNUMBER(SEARCH("【待补】",$R948&amp;"")),"△源数据不全（源表缺摘要或用途），请补充",IF(AND($F948="内部转账",$Q948=""),"△内部转账建议在「往来单位」写上对方账户",IF($N948&lt;0,"△这一笔之后该账户余额成负数了，核一下",""))))))))))))</f>
        <v>△这一笔之后该账户余额成负数了，核一下</v>
      </c>
    </row>
    <row r="949" ht="16.5" spans="1:19">
      <c r="A949" s="114">
        <v>46034</v>
      </c>
      <c r="B949" s="115" t="s">
        <v>34</v>
      </c>
      <c r="C949" s="116" t="str">
        <f>IF($B949="","",IFERROR(INDEX(账户银行,MATCH($B949,账户名,0)),""))</f>
        <v>现金</v>
      </c>
      <c r="D949" s="116" t="str">
        <f>IF($B949="","",IFERROR(INDEX(账户币种,MATCH($B949,账户名,0)),""))</f>
        <v>UZS</v>
      </c>
      <c r="E949" s="117" t="s">
        <v>38</v>
      </c>
      <c r="F949" s="116" t="str">
        <f>IF($E949="","",IFERROR(INDEX(类别属性,MATCH($E949,类别表,0)),""))</f>
        <v>支出</v>
      </c>
      <c r="G949" s="118" t="s">
        <v>557</v>
      </c>
      <c r="H949" s="119"/>
      <c r="I949" s="119">
        <v>755000</v>
      </c>
      <c r="J949" s="120"/>
      <c r="K949" s="125">
        <f>IF(OR($A949="",$B949=""),"",IF($J949&lt;&gt;"",$J949,IF($D949=本位币,1,IFERROR(LOOKUP(2,1/((汇率月份&lt;=$A949)*(INDEX(记账汇率区,0,MATCH($D949,汇率币种头,0))&lt;&gt;"")),INDEX(记账汇率区,0,MATCH($D949,汇率币种头,0))),""))))</f>
        <v>1</v>
      </c>
      <c r="L949" s="123">
        <f t="shared" si="28"/>
        <v>-755000</v>
      </c>
      <c r="M949" s="123">
        <f t="shared" si="29"/>
        <v>-755000</v>
      </c>
      <c r="N949" s="122">
        <f>IF($B949="","",ROUND(SUMIF(账户名,$B949,账户期初)+SUMIFS($L$6:L949,$B$6:B949,$B949),2))</f>
        <v>-982362979.33</v>
      </c>
      <c r="O949" s="123">
        <f>IF($B949="","",IFERROR(ROUND(INDEX(账户期初本位,MATCH($B949,账户名,0))+SUMIFS($M$6:M949,$B$6:B949,$B949),2),""))</f>
        <v>-982362979.33</v>
      </c>
      <c r="P949" s="117" t="s">
        <v>26</v>
      </c>
      <c r="Q949" s="115"/>
      <c r="R949" s="115"/>
      <c r="S949" s="124" t="str">
        <f>IF($B949="","",IF(ISNA(MATCH($B949,账户名,0)),"※这个账户不在【参数设置】的账户档案里",IF($A949="","※没填日期，这一笔不会进任何月份的报表",IF(OR($A949&lt;起始月份,$A949&gt;EOMONTH(起始月份,15)),"△不在本账期（"&amp;TEXT(起始月份,"yyyy-mm")&amp;" ~ "&amp;TEXT(EOMONTH(起始月份,15),"yyyy-mm")&amp;"）内，报表里看不到",IF(AND($H949&lt;&gt;"",$I949&lt;&gt;""),"※收入和支出不能同时填",IF(AND(N($H949)=0,N($I949)=0),IF(ISNUMBER(SEARCH("【待补】",$R949&amp;"")),"△源数据不全（源表缺金额），请补充","※收入和支出都没填"),IF($E949="","※没填收支类别，分类报表会漏掉这一笔",IF(ISNA(MATCH($E949,类别表,0)),"※收支类别不在【参数设置】的清单里",IF($K949="","△"&amp;$D949&amp;" 还没填汇率，去【月度汇率】补上就自动算了",IF(ISNUMBER(SEARCH("【待补】",$R949&amp;"")),"△源数据不全（源表缺摘要或用途），请补充",IF(AND($F949="内部转账",$Q949=""),"△内部转账建议在「往来单位」写上对方账户",IF($N949&lt;0,"△这一笔之后该账户余额成负数了，核一下",""))))))))))))</f>
        <v>△这一笔之后该账户余额成负数了，核一下</v>
      </c>
    </row>
    <row r="950" ht="82.5" spans="1:19">
      <c r="A950" s="114">
        <v>46035</v>
      </c>
      <c r="B950" s="115" t="s">
        <v>72</v>
      </c>
      <c r="C950" s="116" t="str">
        <f>IF($B950="","",IFERROR(INDEX(账户银行,MATCH($B950,账户名,0)),""))</f>
        <v>NBU银行</v>
      </c>
      <c r="D950" s="116" t="str">
        <f>IF($B950="","",IFERROR(INDEX(账户币种,MATCH($B950,账户名,0)),""))</f>
        <v>UZS</v>
      </c>
      <c r="E950" s="117" t="s">
        <v>60</v>
      </c>
      <c r="F950" s="116" t="str">
        <f>IF($E950="","",IFERROR(INDEX(类别属性,MATCH($E950,类别表,0)),""))</f>
        <v>支出</v>
      </c>
      <c r="G950" s="118" t="s">
        <v>917</v>
      </c>
      <c r="H950" s="119"/>
      <c r="I950" s="119">
        <v>291525</v>
      </c>
      <c r="J950" s="120"/>
      <c r="K950" s="125">
        <f>IF(OR($A950="",$B950=""),"",IF($J950&lt;&gt;"",$J950,IF($D950=本位币,1,IFERROR(LOOKUP(2,1/((汇率月份&lt;=$A950)*(INDEX(记账汇率区,0,MATCH($D950,汇率币种头,0))&lt;&gt;"")),INDEX(记账汇率区,0,MATCH($D950,汇率币种头,0))),""))))</f>
        <v>1</v>
      </c>
      <c r="L950" s="123">
        <f t="shared" si="28"/>
        <v>-291525</v>
      </c>
      <c r="M950" s="123">
        <f t="shared" si="29"/>
        <v>-291525</v>
      </c>
      <c r="N950" s="122">
        <f>IF($B950="","",ROUND(SUMIF(账户名,$B950,账户期初)+SUMIFS($L$6:L950,$B$6:B950,$B950),2))</f>
        <v>120989499.98</v>
      </c>
      <c r="O950" s="123">
        <f>IF($B950="","",IFERROR(ROUND(INDEX(账户期初本位,MATCH($B950,账户名,0))+SUMIFS($M$6:M950,$B$6:B950,$B950),2),""))</f>
        <v>120989499.98</v>
      </c>
      <c r="P950" s="117" t="s">
        <v>43</v>
      </c>
      <c r="Q950" s="115"/>
      <c r="R950" s="115"/>
      <c r="S950" s="124" t="str">
        <f>IF($B950="","",IF(ISNA(MATCH($B950,账户名,0)),"※这个账户不在【参数设置】的账户档案里",IF($A950="","※没填日期，这一笔不会进任何月份的报表",IF(OR($A950&lt;起始月份,$A950&gt;EOMONTH(起始月份,15)),"△不在本账期（"&amp;TEXT(起始月份,"yyyy-mm")&amp;" ~ "&amp;TEXT(EOMONTH(起始月份,15),"yyyy-mm")&amp;"）内，报表里看不到",IF(AND($H950&lt;&gt;"",$I950&lt;&gt;""),"※收入和支出不能同时填",IF(AND(N($H950)=0,N($I950)=0),IF(ISNUMBER(SEARCH("【待补】",$R950&amp;"")),"△源数据不全（源表缺金额），请补充","※收入和支出都没填"),IF($E950="","※没填收支类别，分类报表会漏掉这一笔",IF(ISNA(MATCH($E950,类别表,0)),"※收支类别不在【参数设置】的清单里",IF($K950="","△"&amp;$D950&amp;" 还没填汇率，去【月度汇率】补上就自动算了",IF(ISNUMBER(SEARCH("【待补】",$R950&amp;"")),"△源数据不全（源表缺摘要或用途），请补充",IF(AND($F950="内部转账",$Q950=""),"△内部转账建议在「往来单位」写上对方账户",IF($N950&lt;0,"△这一笔之后该账户余额成负数了，核一下",""))))))))))))</f>
        <v/>
      </c>
    </row>
    <row r="951" ht="82.5" spans="1:19">
      <c r="A951" s="114">
        <v>46035</v>
      </c>
      <c r="B951" s="115" t="s">
        <v>72</v>
      </c>
      <c r="C951" s="116" t="str">
        <f>IF($B951="","",IFERROR(INDEX(账户银行,MATCH($B951,账户名,0)),""))</f>
        <v>NBU银行</v>
      </c>
      <c r="D951" s="116" t="str">
        <f>IF($B951="","",IFERROR(INDEX(账户币种,MATCH($B951,账户名,0)),""))</f>
        <v>UZS</v>
      </c>
      <c r="E951" s="117" t="s">
        <v>60</v>
      </c>
      <c r="F951" s="116" t="str">
        <f>IF($E951="","",IFERROR(INDEX(类别属性,MATCH($E951,类别表,0)),""))</f>
        <v>支出</v>
      </c>
      <c r="G951" s="118" t="s">
        <v>918</v>
      </c>
      <c r="H951" s="119"/>
      <c r="I951" s="119">
        <v>300</v>
      </c>
      <c r="J951" s="120"/>
      <c r="K951" s="125">
        <f>IF(OR($A951="",$B951=""),"",IF($J951&lt;&gt;"",$J951,IF($D951=本位币,1,IFERROR(LOOKUP(2,1/((汇率月份&lt;=$A951)*(INDEX(记账汇率区,0,MATCH($D951,汇率币种头,0))&lt;&gt;"")),INDEX(记账汇率区,0,MATCH($D951,汇率币种头,0))),""))))</f>
        <v>1</v>
      </c>
      <c r="L951" s="123">
        <f t="shared" si="28"/>
        <v>-300</v>
      </c>
      <c r="M951" s="123">
        <f t="shared" si="29"/>
        <v>-300</v>
      </c>
      <c r="N951" s="122">
        <f>IF($B951="","",ROUND(SUMIF(账户名,$B951,账户期初)+SUMIFS($L$6:L951,$B$6:B951,$B951),2))</f>
        <v>120989199.98</v>
      </c>
      <c r="O951" s="123">
        <f>IF($B951="","",IFERROR(ROUND(INDEX(账户期初本位,MATCH($B951,账户名,0))+SUMIFS($M$6:M951,$B$6:B951,$B951),2),""))</f>
        <v>120989199.98</v>
      </c>
      <c r="P951" s="117" t="s">
        <v>43</v>
      </c>
      <c r="Q951" s="115"/>
      <c r="R951" s="115"/>
      <c r="S951" s="124" t="str">
        <f>IF($B951="","",IF(ISNA(MATCH($B951,账户名,0)),"※这个账户不在【参数设置】的账户档案里",IF($A951="","※没填日期，这一笔不会进任何月份的报表",IF(OR($A951&lt;起始月份,$A951&gt;EOMONTH(起始月份,15)),"△不在本账期（"&amp;TEXT(起始月份,"yyyy-mm")&amp;" ~ "&amp;TEXT(EOMONTH(起始月份,15),"yyyy-mm")&amp;"）内，报表里看不到",IF(AND($H951&lt;&gt;"",$I951&lt;&gt;""),"※收入和支出不能同时填",IF(AND(N($H951)=0,N($I951)=0),IF(ISNUMBER(SEARCH("【待补】",$R951&amp;"")),"△源数据不全（源表缺金额），请补充","※收入和支出都没填"),IF($E951="","※没填收支类别，分类报表会漏掉这一笔",IF(ISNA(MATCH($E951,类别表,0)),"※收支类别不在【参数设置】的清单里",IF($K951="","△"&amp;$D951&amp;" 还没填汇率，去【月度汇率】补上就自动算了",IF(ISNUMBER(SEARCH("【待补】",$R951&amp;"")),"△源数据不全（源表缺摘要或用途），请补充",IF(AND($F951="内部转账",$Q951=""),"△内部转账建议在「往来单位」写上对方账户",IF($N951&lt;0,"△这一笔之后该账户余额成负数了，核一下",""))))))))))))</f>
        <v/>
      </c>
    </row>
    <row r="952" ht="49.5" spans="1:19">
      <c r="A952" s="114">
        <v>46035</v>
      </c>
      <c r="B952" s="115" t="s">
        <v>72</v>
      </c>
      <c r="C952" s="116" t="str">
        <f>IF($B952="","",IFERROR(INDEX(账户银行,MATCH($B952,账户名,0)),""))</f>
        <v>NBU银行</v>
      </c>
      <c r="D952" s="116" t="str">
        <f>IF($B952="","",IFERROR(INDEX(账户币种,MATCH($B952,账户名,0)),""))</f>
        <v>UZS</v>
      </c>
      <c r="E952" s="117" t="s">
        <v>84</v>
      </c>
      <c r="F952" s="116" t="str">
        <f>IF($E952="","",IFERROR(INDEX(类别属性,MATCH($E952,类别表,0)),""))</f>
        <v>支出</v>
      </c>
      <c r="G952" s="118" t="s">
        <v>919</v>
      </c>
      <c r="H952" s="119"/>
      <c r="I952" s="119">
        <v>58305000</v>
      </c>
      <c r="J952" s="120"/>
      <c r="K952" s="125">
        <f>IF(OR($A952="",$B952=""),"",IF($J952&lt;&gt;"",$J952,IF($D952=本位币,1,IFERROR(LOOKUP(2,1/((汇率月份&lt;=$A952)*(INDEX(记账汇率区,0,MATCH($D952,汇率币种头,0))&lt;&gt;"")),INDEX(记账汇率区,0,MATCH($D952,汇率币种头,0))),""))))</f>
        <v>1</v>
      </c>
      <c r="L952" s="123">
        <f t="shared" si="28"/>
        <v>-58305000</v>
      </c>
      <c r="M952" s="123">
        <f t="shared" si="29"/>
        <v>-58305000</v>
      </c>
      <c r="N952" s="122">
        <f>IF($B952="","",ROUND(SUMIF(账户名,$B952,账户期初)+SUMIFS($L$6:L952,$B$6:B952,$B952),2))</f>
        <v>62684199.98</v>
      </c>
      <c r="O952" s="123">
        <f>IF($B952="","",IFERROR(ROUND(INDEX(账户期初本位,MATCH($B952,账户名,0))+SUMIFS($M$6:M952,$B$6:B952,$B952),2),""))</f>
        <v>62684199.98</v>
      </c>
      <c r="P952" s="117" t="s">
        <v>48</v>
      </c>
      <c r="Q952" s="115"/>
      <c r="R952" s="115"/>
      <c r="S952" s="124" t="str">
        <f>IF($B952="","",IF(ISNA(MATCH($B952,账户名,0)),"※这个账户不在【参数设置】的账户档案里",IF($A952="","※没填日期，这一笔不会进任何月份的报表",IF(OR($A952&lt;起始月份,$A952&gt;EOMONTH(起始月份,15)),"△不在本账期（"&amp;TEXT(起始月份,"yyyy-mm")&amp;" ~ "&amp;TEXT(EOMONTH(起始月份,15),"yyyy-mm")&amp;"）内，报表里看不到",IF(AND($H952&lt;&gt;"",$I952&lt;&gt;""),"※收入和支出不能同时填",IF(AND(N($H952)=0,N($I952)=0),IF(ISNUMBER(SEARCH("【待补】",$R952&amp;"")),"△源数据不全（源表缺金额），请补充","※收入和支出都没填"),IF($E952="","※没填收支类别，分类报表会漏掉这一笔",IF(ISNA(MATCH($E952,类别表,0)),"※收支类别不在【参数设置】的清单里",IF($K952="","△"&amp;$D952&amp;" 还没填汇率，去【月度汇率】补上就自动算了",IF(ISNUMBER(SEARCH("【待补】",$R952&amp;"")),"△源数据不全（源表缺摘要或用途），请补充",IF(AND($F952="内部转账",$Q952=""),"△内部转账建议在「往来单位」写上对方账户",IF($N952&lt;0,"△这一笔之后该账户余额成负数了，核一下",""))))))))))))</f>
        <v/>
      </c>
    </row>
    <row r="953" ht="33" spans="1:19">
      <c r="A953" s="114">
        <v>46035</v>
      </c>
      <c r="B953" s="115" t="s">
        <v>30</v>
      </c>
      <c r="C953" s="116" t="str">
        <f>IF($B953="","",IFERROR(INDEX(账户银行,MATCH($B953,账户名,0)),""))</f>
        <v>现金</v>
      </c>
      <c r="D953" s="116" t="str">
        <f>IF($B953="","",IFERROR(INDEX(账户币种,MATCH($B953,账户名,0)),""))</f>
        <v>USD</v>
      </c>
      <c r="E953" s="117" t="s">
        <v>95</v>
      </c>
      <c r="F953" s="116" t="str">
        <f>IF($E953="","",IFERROR(INDEX(类别属性,MATCH($E953,类别表,0)),""))</f>
        <v>支出</v>
      </c>
      <c r="G953" s="118" t="s">
        <v>920</v>
      </c>
      <c r="H953" s="119"/>
      <c r="I953" s="119">
        <v>1000</v>
      </c>
      <c r="J953" s="120"/>
      <c r="K953" s="125">
        <f>IF(OR($A953="",$B953=""),"",IF($J953&lt;&gt;"",$J953,IF($D953=本位币,1,IFERROR(LOOKUP(2,1/((汇率月份&lt;=$A953)*(INDEX(记账汇率区,0,MATCH($D953,汇率币种头,0))&lt;&gt;"")),INDEX(记账汇率区,0,MATCH($D953,汇率币种头,0))),""))))</f>
        <v>12000</v>
      </c>
      <c r="L953" s="123">
        <f t="shared" si="28"/>
        <v>-1000</v>
      </c>
      <c r="M953" s="123">
        <f t="shared" si="29"/>
        <v>-12000000</v>
      </c>
      <c r="N953" s="122">
        <f>IF($B953="","",ROUND(SUMIF(账户名,$B953,账户期初)+SUMIFS($L$6:L953,$B$6:B953,$B953),2))</f>
        <v>127096</v>
      </c>
      <c r="O953" s="123">
        <f>IF($B953="","",IFERROR(ROUND(INDEX(账户期初本位,MATCH($B953,账户名,0))+SUMIFS($M$6:M953,$B$6:B953,$B953),2),""))</f>
        <v>1537647925</v>
      </c>
      <c r="P953" s="117" t="s">
        <v>97</v>
      </c>
      <c r="Q953" s="115"/>
      <c r="R953" s="115"/>
      <c r="S953" s="124" t="str">
        <f>IF($B953="","",IF(ISNA(MATCH($B953,账户名,0)),"※这个账户不在【参数设置】的账户档案里",IF($A953="","※没填日期，这一笔不会进任何月份的报表",IF(OR($A953&lt;起始月份,$A953&gt;EOMONTH(起始月份,15)),"△不在本账期（"&amp;TEXT(起始月份,"yyyy-mm")&amp;" ~ "&amp;TEXT(EOMONTH(起始月份,15),"yyyy-mm")&amp;"）内，报表里看不到",IF(AND($H953&lt;&gt;"",$I953&lt;&gt;""),"※收入和支出不能同时填",IF(AND(N($H953)=0,N($I953)=0),IF(ISNUMBER(SEARCH("【待补】",$R953&amp;"")),"△源数据不全（源表缺金额），请补充","※收入和支出都没填"),IF($E953="","※没填收支类别，分类报表会漏掉这一笔",IF(ISNA(MATCH($E953,类别表,0)),"※收支类别不在【参数设置】的清单里",IF($K953="","△"&amp;$D953&amp;" 还没填汇率，去【月度汇率】补上就自动算了",IF(ISNUMBER(SEARCH("【待补】",$R953&amp;"")),"△源数据不全（源表缺摘要或用途），请补充",IF(AND($F953="内部转账",$Q953=""),"△内部转账建议在「往来单位」写上对方账户",IF($N953&lt;0,"△这一笔之后该账户余额成负数了，核一下",""))))))))))))</f>
        <v/>
      </c>
    </row>
    <row r="954" ht="66" spans="1:19">
      <c r="A954" s="114">
        <v>46035</v>
      </c>
      <c r="B954" s="115" t="s">
        <v>34</v>
      </c>
      <c r="C954" s="116" t="str">
        <f>IF($B954="","",IFERROR(INDEX(账户银行,MATCH($B954,账户名,0)),""))</f>
        <v>现金</v>
      </c>
      <c r="D954" s="116" t="str">
        <f>IF($B954="","",IFERROR(INDEX(账户币种,MATCH($B954,账户名,0)),""))</f>
        <v>UZS</v>
      </c>
      <c r="E954" s="117" t="s">
        <v>46</v>
      </c>
      <c r="F954" s="116" t="str">
        <f>IF($E954="","",IFERROR(INDEX(类别属性,MATCH($E954,类别表,0)),""))</f>
        <v>支出</v>
      </c>
      <c r="G954" s="118" t="s">
        <v>921</v>
      </c>
      <c r="H954" s="119"/>
      <c r="I954" s="119">
        <v>2568000</v>
      </c>
      <c r="J954" s="120"/>
      <c r="K954" s="125">
        <f>IF(OR($A954="",$B954=""),"",IF($J954&lt;&gt;"",$J954,IF($D954=本位币,1,IFERROR(LOOKUP(2,1/((汇率月份&lt;=$A954)*(INDEX(记账汇率区,0,MATCH($D954,汇率币种头,0))&lt;&gt;"")),INDEX(记账汇率区,0,MATCH($D954,汇率币种头,0))),""))))</f>
        <v>1</v>
      </c>
      <c r="L954" s="123">
        <f t="shared" si="28"/>
        <v>-2568000</v>
      </c>
      <c r="M954" s="123">
        <f t="shared" si="29"/>
        <v>-2568000</v>
      </c>
      <c r="N954" s="122">
        <f>IF($B954="","",ROUND(SUMIF(账户名,$B954,账户期初)+SUMIFS($L$6:L954,$B$6:B954,$B954),2))</f>
        <v>-984930979.33</v>
      </c>
      <c r="O954" s="123">
        <f>IF($B954="","",IFERROR(ROUND(INDEX(账户期初本位,MATCH($B954,账户名,0))+SUMIFS($M$6:M954,$B$6:B954,$B954),2),""))</f>
        <v>-984930979.33</v>
      </c>
      <c r="P954" s="117" t="s">
        <v>48</v>
      </c>
      <c r="Q954" s="115"/>
      <c r="R954" s="115"/>
      <c r="S954" s="124" t="str">
        <f>IF($B954="","",IF(ISNA(MATCH($B954,账户名,0)),"※这个账户不在【参数设置】的账户档案里",IF($A954="","※没填日期，这一笔不会进任何月份的报表",IF(OR($A954&lt;起始月份,$A954&gt;EOMONTH(起始月份,15)),"△不在本账期（"&amp;TEXT(起始月份,"yyyy-mm")&amp;" ~ "&amp;TEXT(EOMONTH(起始月份,15),"yyyy-mm")&amp;"）内，报表里看不到",IF(AND($H954&lt;&gt;"",$I954&lt;&gt;""),"※收入和支出不能同时填",IF(AND(N($H954)=0,N($I954)=0),IF(ISNUMBER(SEARCH("【待补】",$R954&amp;"")),"△源数据不全（源表缺金额），请补充","※收入和支出都没填"),IF($E954="","※没填收支类别，分类报表会漏掉这一笔",IF(ISNA(MATCH($E954,类别表,0)),"※收支类别不在【参数设置】的清单里",IF($K954="","△"&amp;$D954&amp;" 还没填汇率，去【月度汇率】补上就自动算了",IF(ISNUMBER(SEARCH("【待补】",$R954&amp;"")),"△源数据不全（源表缺摘要或用途），请补充",IF(AND($F954="内部转账",$Q954=""),"△内部转账建议在「往来单位」写上对方账户",IF($N954&lt;0,"△这一笔之后该账户余额成负数了，核一下",""))))))))))))</f>
        <v>△这一笔之后该账户余额成负数了，核一下</v>
      </c>
    </row>
    <row r="955" ht="33" spans="1:19">
      <c r="A955" s="114">
        <v>46035</v>
      </c>
      <c r="B955" s="115" t="s">
        <v>34</v>
      </c>
      <c r="C955" s="116" t="str">
        <f>IF($B955="","",IFERROR(INDEX(账户银行,MATCH($B955,账户名,0)),""))</f>
        <v>现金</v>
      </c>
      <c r="D955" s="116" t="str">
        <f>IF($B955="","",IFERROR(INDEX(账户币种,MATCH($B955,账户名,0)),""))</f>
        <v>UZS</v>
      </c>
      <c r="E955" s="117" t="s">
        <v>95</v>
      </c>
      <c r="F955" s="116" t="str">
        <f>IF($E955="","",IFERROR(INDEX(类别属性,MATCH($E955,类别表,0)),""))</f>
        <v>支出</v>
      </c>
      <c r="G955" s="118" t="s">
        <v>920</v>
      </c>
      <c r="H955" s="119"/>
      <c r="I955" s="119"/>
      <c r="J955" s="120"/>
      <c r="K955" s="125">
        <f>IF(OR($A955="",$B955=""),"",IF($J955&lt;&gt;"",$J955,IF($D955=本位币,1,IFERROR(LOOKUP(2,1/((汇率月份&lt;=$A955)*(INDEX(记账汇率区,0,MATCH($D955,汇率币种头,0))&lt;&gt;"")),INDEX(记账汇率区,0,MATCH($D955,汇率币种头,0))),""))))</f>
        <v>1</v>
      </c>
      <c r="L955" s="123" t="str">
        <f t="shared" si="28"/>
        <v/>
      </c>
      <c r="M955" s="123" t="str">
        <f t="shared" si="29"/>
        <v/>
      </c>
      <c r="N955" s="122">
        <f>IF($B955="","",ROUND(SUMIF(账户名,$B955,账户期初)+SUMIFS($L$6:L955,$B$6:B955,$B955),2))</f>
        <v>-984930979.33</v>
      </c>
      <c r="O955" s="123">
        <f>IF($B955="","",IFERROR(ROUND(INDEX(账户期初本位,MATCH($B955,账户名,0))+SUMIFS($M$6:M955,$B$6:B955,$B955),2),""))</f>
        <v>-984930979.33</v>
      </c>
      <c r="P955" s="117" t="s">
        <v>97</v>
      </c>
      <c r="Q955" s="115"/>
      <c r="R955" s="115" t="s">
        <v>119</v>
      </c>
      <c r="S955" s="124" t="str">
        <f>IF($B955="","",IF(ISNA(MATCH($B955,账户名,0)),"※这个账户不在【参数设置】的账户档案里",IF($A955="","※没填日期，这一笔不会进任何月份的报表",IF(OR($A955&lt;起始月份,$A955&gt;EOMONTH(起始月份,15)),"△不在本账期（"&amp;TEXT(起始月份,"yyyy-mm")&amp;" ~ "&amp;TEXT(EOMONTH(起始月份,15),"yyyy-mm")&amp;"）内，报表里看不到",IF(AND($H955&lt;&gt;"",$I955&lt;&gt;""),"※收入和支出不能同时填",IF(AND(N($H955)=0,N($I955)=0),IF(ISNUMBER(SEARCH("【待补】",$R955&amp;"")),"△源数据不全（源表缺金额），请补充","※收入和支出都没填"),IF($E955="","※没填收支类别，分类报表会漏掉这一笔",IF(ISNA(MATCH($E955,类别表,0)),"※收支类别不在【参数设置】的清单里",IF($K955="","△"&amp;$D955&amp;" 还没填汇率，去【月度汇率】补上就自动算了",IF(ISNUMBER(SEARCH("【待补】",$R955&amp;"")),"△源数据不全（源表缺摘要或用途），请补充",IF(AND($F955="内部转账",$Q955=""),"△内部转账建议在「往来单位」写上对方账户",IF($N955&lt;0,"△这一笔之后该账户余额成负数了，核一下",""))))))))))))</f>
        <v>△源数据不全（源表缺金额），请补充</v>
      </c>
    </row>
    <row r="956" ht="66" spans="1:19">
      <c r="A956" s="114">
        <v>46036</v>
      </c>
      <c r="B956" s="115" t="s">
        <v>72</v>
      </c>
      <c r="C956" s="116" t="str">
        <f>IF($B956="","",IFERROR(INDEX(账户银行,MATCH($B956,账户名,0)),""))</f>
        <v>NBU银行</v>
      </c>
      <c r="D956" s="116" t="str">
        <f>IF($B956="","",IFERROR(INDEX(账户币种,MATCH($B956,账户名,0)),""))</f>
        <v>UZS</v>
      </c>
      <c r="E956" s="117" t="s">
        <v>60</v>
      </c>
      <c r="F956" s="116" t="str">
        <f>IF($E956="","",IFERROR(INDEX(类别属性,MATCH($E956,类别表,0)),""))</f>
        <v>支出</v>
      </c>
      <c r="G956" s="118" t="s">
        <v>922</v>
      </c>
      <c r="H956" s="119"/>
      <c r="I956" s="119">
        <v>26248.32</v>
      </c>
      <c r="J956" s="120"/>
      <c r="K956" s="125">
        <f>IF(OR($A956="",$B956=""),"",IF($J956&lt;&gt;"",$J956,IF($D956=本位币,1,IFERROR(LOOKUP(2,1/((汇率月份&lt;=$A956)*(INDEX(记账汇率区,0,MATCH($D956,汇率币种头,0))&lt;&gt;"")),INDEX(记账汇率区,0,MATCH($D956,汇率币种头,0))),""))))</f>
        <v>1</v>
      </c>
      <c r="L956" s="123">
        <f t="shared" si="28"/>
        <v>-26248.32</v>
      </c>
      <c r="M956" s="123">
        <f t="shared" si="29"/>
        <v>-26248.32</v>
      </c>
      <c r="N956" s="122">
        <f>IF($B956="","",ROUND(SUMIF(账户名,$B956,账户期初)+SUMIFS($L$6:L956,$B$6:B956,$B956),2))</f>
        <v>62657951.66</v>
      </c>
      <c r="O956" s="123">
        <f>IF($B956="","",IFERROR(ROUND(INDEX(账户期初本位,MATCH($B956,账户名,0))+SUMIFS($M$6:M956,$B$6:B956,$B956),2),""))</f>
        <v>62657951.66</v>
      </c>
      <c r="P956" s="117" t="s">
        <v>43</v>
      </c>
      <c r="Q956" s="115"/>
      <c r="R956" s="115"/>
      <c r="S956" s="124" t="str">
        <f>IF($B956="","",IF(ISNA(MATCH($B956,账户名,0)),"※这个账户不在【参数设置】的账户档案里",IF($A956="","※没填日期，这一笔不会进任何月份的报表",IF(OR($A956&lt;起始月份,$A956&gt;EOMONTH(起始月份,15)),"△不在本账期（"&amp;TEXT(起始月份,"yyyy-mm")&amp;" ~ "&amp;TEXT(EOMONTH(起始月份,15),"yyyy-mm")&amp;"）内，报表里看不到",IF(AND($H956&lt;&gt;"",$I956&lt;&gt;""),"※收入和支出不能同时填",IF(AND(N($H956)=0,N($I956)=0),IF(ISNUMBER(SEARCH("【待补】",$R956&amp;"")),"△源数据不全（源表缺金额），请补充","※收入和支出都没填"),IF($E956="","※没填收支类别，分类报表会漏掉这一笔",IF(ISNA(MATCH($E956,类别表,0)),"※收支类别不在【参数设置】的清单里",IF($K956="","△"&amp;$D956&amp;" 还没填汇率，去【月度汇率】补上就自动算了",IF(ISNUMBER(SEARCH("【待补】",$R956&amp;"")),"△源数据不全（源表缺摘要或用途），请补充",IF(AND($F956="内部转账",$Q956=""),"△内部转账建议在「往来单位」写上对方账户",IF($N956&lt;0,"△这一笔之后该账户余额成负数了，核一下",""))))))))))))</f>
        <v/>
      </c>
    </row>
    <row r="957" ht="66" spans="1:19">
      <c r="A957" s="114">
        <v>46036</v>
      </c>
      <c r="B957" s="115" t="s">
        <v>72</v>
      </c>
      <c r="C957" s="116" t="str">
        <f>IF($B957="","",IFERROR(INDEX(账户银行,MATCH($B957,账户名,0)),""))</f>
        <v>NBU银行</v>
      </c>
      <c r="D957" s="116" t="str">
        <f>IF($B957="","",IFERROR(INDEX(账户币种,MATCH($B957,账户名,0)),""))</f>
        <v>UZS</v>
      </c>
      <c r="E957" s="117" t="s">
        <v>60</v>
      </c>
      <c r="F957" s="116" t="str">
        <f>IF($E957="","",IFERROR(INDEX(类别属性,MATCH($E957,类别表,0)),""))</f>
        <v>支出</v>
      </c>
      <c r="G957" s="118" t="s">
        <v>923</v>
      </c>
      <c r="H957" s="119"/>
      <c r="I957" s="119">
        <v>300</v>
      </c>
      <c r="J957" s="120"/>
      <c r="K957" s="125">
        <f>IF(OR($A957="",$B957=""),"",IF($J957&lt;&gt;"",$J957,IF($D957=本位币,1,IFERROR(LOOKUP(2,1/((汇率月份&lt;=$A957)*(INDEX(记账汇率区,0,MATCH($D957,汇率币种头,0))&lt;&gt;"")),INDEX(记账汇率区,0,MATCH($D957,汇率币种头,0))),""))))</f>
        <v>1</v>
      </c>
      <c r="L957" s="123">
        <f t="shared" si="28"/>
        <v>-300</v>
      </c>
      <c r="M957" s="123">
        <f t="shared" si="29"/>
        <v>-300</v>
      </c>
      <c r="N957" s="122">
        <f>IF($B957="","",ROUND(SUMIF(账户名,$B957,账户期初)+SUMIFS($L$6:L957,$B$6:B957,$B957),2))</f>
        <v>62657651.66</v>
      </c>
      <c r="O957" s="123">
        <f>IF($B957="","",IFERROR(ROUND(INDEX(账户期初本位,MATCH($B957,账户名,0))+SUMIFS($M$6:M957,$B$6:B957,$B957),2),""))</f>
        <v>62657651.66</v>
      </c>
      <c r="P957" s="117" t="s">
        <v>43</v>
      </c>
      <c r="Q957" s="115"/>
      <c r="R957" s="115"/>
      <c r="S957" s="124" t="str">
        <f>IF($B957="","",IF(ISNA(MATCH($B957,账户名,0)),"※这个账户不在【参数设置】的账户档案里",IF($A957="","※没填日期，这一笔不会进任何月份的报表",IF(OR($A957&lt;起始月份,$A957&gt;EOMONTH(起始月份,15)),"△不在本账期（"&amp;TEXT(起始月份,"yyyy-mm")&amp;" ~ "&amp;TEXT(EOMONTH(起始月份,15),"yyyy-mm")&amp;"）内，报表里看不到",IF(AND($H957&lt;&gt;"",$I957&lt;&gt;""),"※收入和支出不能同时填",IF(AND(N($H957)=0,N($I957)=0),IF(ISNUMBER(SEARCH("【待补】",$R957&amp;"")),"△源数据不全（源表缺金额），请补充","※收入和支出都没填"),IF($E957="","※没填收支类别，分类报表会漏掉这一笔",IF(ISNA(MATCH($E957,类别表,0)),"※收支类别不在【参数设置】的清单里",IF($K957="","△"&amp;$D957&amp;" 还没填汇率，去【月度汇率】补上就自动算了",IF(ISNUMBER(SEARCH("【待补】",$R957&amp;"")),"△源数据不全（源表缺摘要或用途），请补充",IF(AND($F957="内部转账",$Q957=""),"△内部转账建议在「往来单位」写上对方账户",IF($N957&lt;0,"△这一笔之后该账户余额成负数了，核一下",""))))))))))))</f>
        <v/>
      </c>
    </row>
    <row r="958" ht="82.5" spans="1:19">
      <c r="A958" s="114">
        <v>46036</v>
      </c>
      <c r="B958" s="115" t="s">
        <v>72</v>
      </c>
      <c r="C958" s="116" t="str">
        <f>IF($B958="","",IFERROR(INDEX(账户银行,MATCH($B958,账户名,0)),""))</f>
        <v>NBU银行</v>
      </c>
      <c r="D958" s="116" t="str">
        <f>IF($B958="","",IFERROR(INDEX(账户币种,MATCH($B958,账户名,0)),""))</f>
        <v>UZS</v>
      </c>
      <c r="E958" s="117" t="s">
        <v>84</v>
      </c>
      <c r="F958" s="116" t="str">
        <f>IF($E958="","",IFERROR(INDEX(类别属性,MATCH($E958,类别表,0)),""))</f>
        <v>支出</v>
      </c>
      <c r="G958" s="118" t="s">
        <v>924</v>
      </c>
      <c r="H958" s="119"/>
      <c r="I958" s="119">
        <v>5249664</v>
      </c>
      <c r="J958" s="120"/>
      <c r="K958" s="125">
        <f>IF(OR($A958="",$B958=""),"",IF($J958&lt;&gt;"",$J958,IF($D958=本位币,1,IFERROR(LOOKUP(2,1/((汇率月份&lt;=$A958)*(INDEX(记账汇率区,0,MATCH($D958,汇率币种头,0))&lt;&gt;"")),INDEX(记账汇率区,0,MATCH($D958,汇率币种头,0))),""))))</f>
        <v>1</v>
      </c>
      <c r="L958" s="123">
        <f t="shared" si="28"/>
        <v>-5249664</v>
      </c>
      <c r="M958" s="123">
        <f t="shared" si="29"/>
        <v>-5249664</v>
      </c>
      <c r="N958" s="122">
        <f>IF($B958="","",ROUND(SUMIF(账户名,$B958,账户期初)+SUMIFS($L$6:L958,$B$6:B958,$B958),2))</f>
        <v>57407987.66</v>
      </c>
      <c r="O958" s="123">
        <f>IF($B958="","",IFERROR(ROUND(INDEX(账户期初本位,MATCH($B958,账户名,0))+SUMIFS($M$6:M958,$B$6:B958,$B958),2),""))</f>
        <v>57407987.66</v>
      </c>
      <c r="P958" s="117" t="s">
        <v>48</v>
      </c>
      <c r="Q958" s="115"/>
      <c r="R958" s="115"/>
      <c r="S958" s="124" t="str">
        <f>IF($B958="","",IF(ISNA(MATCH($B958,账户名,0)),"※这个账户不在【参数设置】的账户档案里",IF($A958="","※没填日期，这一笔不会进任何月份的报表",IF(OR($A958&lt;起始月份,$A958&gt;EOMONTH(起始月份,15)),"△不在本账期（"&amp;TEXT(起始月份,"yyyy-mm")&amp;" ~ "&amp;TEXT(EOMONTH(起始月份,15),"yyyy-mm")&amp;"）内，报表里看不到",IF(AND($H958&lt;&gt;"",$I958&lt;&gt;""),"※收入和支出不能同时填",IF(AND(N($H958)=0,N($I958)=0),IF(ISNUMBER(SEARCH("【待补】",$R958&amp;"")),"△源数据不全（源表缺金额），请补充","※收入和支出都没填"),IF($E958="","※没填收支类别，分类报表会漏掉这一笔",IF(ISNA(MATCH($E958,类别表,0)),"※收支类别不在【参数设置】的清单里",IF($K958="","△"&amp;$D958&amp;" 还没填汇率，去【月度汇率】补上就自动算了",IF(ISNUMBER(SEARCH("【待补】",$R958&amp;"")),"△源数据不全（源表缺摘要或用途），请补充",IF(AND($F958="内部转账",$Q958=""),"△内部转账建议在「往来单位」写上对方账户",IF($N958&lt;0,"△这一笔之后该账户余额成负数了，核一下",""))))))))))))</f>
        <v/>
      </c>
    </row>
    <row r="959" ht="82.5" spans="1:19">
      <c r="A959" s="114">
        <v>46037</v>
      </c>
      <c r="B959" s="115" t="s">
        <v>72</v>
      </c>
      <c r="C959" s="116" t="str">
        <f>IF($B959="","",IFERROR(INDEX(账户银行,MATCH($B959,账户名,0)),""))</f>
        <v>NBU银行</v>
      </c>
      <c r="D959" s="116" t="str">
        <f>IF($B959="","",IFERROR(INDEX(账户币种,MATCH($B959,账户名,0)),""))</f>
        <v>UZS</v>
      </c>
      <c r="E959" s="117" t="s">
        <v>60</v>
      </c>
      <c r="F959" s="116" t="str">
        <f>IF($E959="","",IFERROR(INDEX(类别属性,MATCH($E959,类别表,0)),""))</f>
        <v>支出</v>
      </c>
      <c r="G959" s="118" t="s">
        <v>925</v>
      </c>
      <c r="H959" s="119"/>
      <c r="I959" s="119">
        <v>75096</v>
      </c>
      <c r="J959" s="120"/>
      <c r="K959" s="125">
        <f>IF(OR($A959="",$B959=""),"",IF($J959&lt;&gt;"",$J959,IF($D959=本位币,1,IFERROR(LOOKUP(2,1/((汇率月份&lt;=$A959)*(INDEX(记账汇率区,0,MATCH($D959,汇率币种头,0))&lt;&gt;"")),INDEX(记账汇率区,0,MATCH($D959,汇率币种头,0))),""))))</f>
        <v>1</v>
      </c>
      <c r="L959" s="123">
        <f t="shared" si="28"/>
        <v>-75096</v>
      </c>
      <c r="M959" s="123">
        <f t="shared" si="29"/>
        <v>-75096</v>
      </c>
      <c r="N959" s="122">
        <f>IF($B959="","",ROUND(SUMIF(账户名,$B959,账户期初)+SUMIFS($L$6:L959,$B$6:B959,$B959),2))</f>
        <v>57332891.66</v>
      </c>
      <c r="O959" s="123">
        <f>IF($B959="","",IFERROR(ROUND(INDEX(账户期初本位,MATCH($B959,账户名,0))+SUMIFS($M$6:M959,$B$6:B959,$B959),2),""))</f>
        <v>57332891.66</v>
      </c>
      <c r="P959" s="117" t="s">
        <v>43</v>
      </c>
      <c r="Q959" s="115"/>
      <c r="R959" s="115"/>
      <c r="S959" s="124" t="str">
        <f>IF($B959="","",IF(ISNA(MATCH($B959,账户名,0)),"※这个账户不在【参数设置】的账户档案里",IF($A959="","※没填日期，这一笔不会进任何月份的报表",IF(OR($A959&lt;起始月份,$A959&gt;EOMONTH(起始月份,15)),"△不在本账期（"&amp;TEXT(起始月份,"yyyy-mm")&amp;" ~ "&amp;TEXT(EOMONTH(起始月份,15),"yyyy-mm")&amp;"）内，报表里看不到",IF(AND($H959&lt;&gt;"",$I959&lt;&gt;""),"※收入和支出不能同时填",IF(AND(N($H959)=0,N($I959)=0),IF(ISNUMBER(SEARCH("【待补】",$R959&amp;"")),"△源数据不全（源表缺金额），请补充","※收入和支出都没填"),IF($E959="","※没填收支类别，分类报表会漏掉这一笔",IF(ISNA(MATCH($E959,类别表,0)),"※收支类别不在【参数设置】的清单里",IF($K959="","△"&amp;$D959&amp;" 还没填汇率，去【月度汇率】补上就自动算了",IF(ISNUMBER(SEARCH("【待补】",$R959&amp;"")),"△源数据不全（源表缺摘要或用途），请补充",IF(AND($F959="内部转账",$Q959=""),"△内部转账建议在「往来单位」写上对方账户",IF($N959&lt;0,"△这一笔之后该账户余额成负数了，核一下",""))))))))))))</f>
        <v/>
      </c>
    </row>
    <row r="960" ht="82.5" spans="1:19">
      <c r="A960" s="114">
        <v>46037</v>
      </c>
      <c r="B960" s="115" t="s">
        <v>72</v>
      </c>
      <c r="C960" s="116" t="str">
        <f>IF($B960="","",IFERROR(INDEX(账户银行,MATCH($B960,账户名,0)),""))</f>
        <v>NBU银行</v>
      </c>
      <c r="D960" s="116" t="str">
        <f>IF($B960="","",IFERROR(INDEX(账户币种,MATCH($B960,账户名,0)),""))</f>
        <v>UZS</v>
      </c>
      <c r="E960" s="117" t="s">
        <v>60</v>
      </c>
      <c r="F960" s="116" t="str">
        <f>IF($E960="","",IFERROR(INDEX(类别属性,MATCH($E960,类别表,0)),""))</f>
        <v>支出</v>
      </c>
      <c r="G960" s="118" t="s">
        <v>926</v>
      </c>
      <c r="H960" s="119"/>
      <c r="I960" s="119">
        <v>300</v>
      </c>
      <c r="J960" s="120"/>
      <c r="K960" s="125">
        <f>IF(OR($A960="",$B960=""),"",IF($J960&lt;&gt;"",$J960,IF($D960=本位币,1,IFERROR(LOOKUP(2,1/((汇率月份&lt;=$A960)*(INDEX(记账汇率区,0,MATCH($D960,汇率币种头,0))&lt;&gt;"")),INDEX(记账汇率区,0,MATCH($D960,汇率币种头,0))),""))))</f>
        <v>1</v>
      </c>
      <c r="L960" s="123">
        <f t="shared" si="28"/>
        <v>-300</v>
      </c>
      <c r="M960" s="123">
        <f t="shared" si="29"/>
        <v>-300</v>
      </c>
      <c r="N960" s="122">
        <f>IF($B960="","",ROUND(SUMIF(账户名,$B960,账户期初)+SUMIFS($L$6:L960,$B$6:B960,$B960),2))</f>
        <v>57332591.66</v>
      </c>
      <c r="O960" s="123">
        <f>IF($B960="","",IFERROR(ROUND(INDEX(账户期初本位,MATCH($B960,账户名,0))+SUMIFS($M$6:M960,$B$6:B960,$B960),2),""))</f>
        <v>57332591.66</v>
      </c>
      <c r="P960" s="117" t="s">
        <v>43</v>
      </c>
      <c r="Q960" s="115"/>
      <c r="R960" s="115"/>
      <c r="S960" s="124" t="str">
        <f>IF($B960="","",IF(ISNA(MATCH($B960,账户名,0)),"※这个账户不在【参数设置】的账户档案里",IF($A960="","※没填日期，这一笔不会进任何月份的报表",IF(OR($A960&lt;起始月份,$A960&gt;EOMONTH(起始月份,15)),"△不在本账期（"&amp;TEXT(起始月份,"yyyy-mm")&amp;" ~ "&amp;TEXT(EOMONTH(起始月份,15),"yyyy-mm")&amp;"）内，报表里看不到",IF(AND($H960&lt;&gt;"",$I960&lt;&gt;""),"※收入和支出不能同时填",IF(AND(N($H960)=0,N($I960)=0),IF(ISNUMBER(SEARCH("【待补】",$R960&amp;"")),"△源数据不全（源表缺金额），请补充","※收入和支出都没填"),IF($E960="","※没填收支类别，分类报表会漏掉这一笔",IF(ISNA(MATCH($E960,类别表,0)),"※收支类别不在【参数设置】的清单里",IF($K960="","△"&amp;$D960&amp;" 还没填汇率，去【月度汇率】补上就自动算了",IF(ISNUMBER(SEARCH("【待补】",$R960&amp;"")),"△源数据不全（源表缺摘要或用途），请补充",IF(AND($F960="内部转账",$Q960=""),"△内部转账建议在「往来单位」写上对方账户",IF($N960&lt;0,"△这一笔之后该账户余额成负数了，核一下",""))))))))))))</f>
        <v/>
      </c>
    </row>
    <row r="961" ht="66" spans="1:19">
      <c r="A961" s="114">
        <v>46037</v>
      </c>
      <c r="B961" s="115" t="s">
        <v>72</v>
      </c>
      <c r="C961" s="116" t="str">
        <f>IF($B961="","",IFERROR(INDEX(账户银行,MATCH($B961,账户名,0)),""))</f>
        <v>NBU银行</v>
      </c>
      <c r="D961" s="116" t="str">
        <f>IF($B961="","",IFERROR(INDEX(账户币种,MATCH($B961,账户名,0)),""))</f>
        <v>UZS</v>
      </c>
      <c r="E961" s="117" t="s">
        <v>21</v>
      </c>
      <c r="F961" s="116" t="str">
        <f>IF($E961="","",IFERROR(INDEX(类别属性,MATCH($E961,类别表,0)),""))</f>
        <v>支出</v>
      </c>
      <c r="G961" s="118" t="s">
        <v>927</v>
      </c>
      <c r="H961" s="119"/>
      <c r="I961" s="119">
        <v>15019200</v>
      </c>
      <c r="J961" s="120"/>
      <c r="K961" s="125">
        <f>IF(OR($A961="",$B961=""),"",IF($J961&lt;&gt;"",$J961,IF($D961=本位币,1,IFERROR(LOOKUP(2,1/((汇率月份&lt;=$A961)*(INDEX(记账汇率区,0,MATCH($D961,汇率币种头,0))&lt;&gt;"")),INDEX(记账汇率区,0,MATCH($D961,汇率币种头,0))),""))))</f>
        <v>1</v>
      </c>
      <c r="L961" s="123">
        <f t="shared" si="28"/>
        <v>-15019200</v>
      </c>
      <c r="M961" s="123">
        <f t="shared" si="29"/>
        <v>-15019200</v>
      </c>
      <c r="N961" s="122">
        <f>IF($B961="","",ROUND(SUMIF(账户名,$B961,账户期初)+SUMIFS($L$6:L961,$B$6:B961,$B961),2))</f>
        <v>42313391.66</v>
      </c>
      <c r="O961" s="123">
        <f>IF($B961="","",IFERROR(ROUND(INDEX(账户期初本位,MATCH($B961,账户名,0))+SUMIFS($M$6:M961,$B$6:B961,$B961),2),""))</f>
        <v>42313391.66</v>
      </c>
      <c r="P961" s="117" t="s">
        <v>23</v>
      </c>
      <c r="Q961" s="115"/>
      <c r="R961" s="115"/>
      <c r="S961" s="124" t="str">
        <f>IF($B961="","",IF(ISNA(MATCH($B961,账户名,0)),"※这个账户不在【参数设置】的账户档案里",IF($A961="","※没填日期，这一笔不会进任何月份的报表",IF(OR($A961&lt;起始月份,$A961&gt;EOMONTH(起始月份,15)),"△不在本账期（"&amp;TEXT(起始月份,"yyyy-mm")&amp;" ~ "&amp;TEXT(EOMONTH(起始月份,15),"yyyy-mm")&amp;"）内，报表里看不到",IF(AND($H961&lt;&gt;"",$I961&lt;&gt;""),"※收入和支出不能同时填",IF(AND(N($H961)=0,N($I961)=0),IF(ISNUMBER(SEARCH("【待补】",$R961&amp;"")),"△源数据不全（源表缺金额），请补充","※收入和支出都没填"),IF($E961="","※没填收支类别，分类报表会漏掉这一笔",IF(ISNA(MATCH($E961,类别表,0)),"※收支类别不在【参数设置】的清单里",IF($K961="","△"&amp;$D961&amp;" 还没填汇率，去【月度汇率】补上就自动算了",IF(ISNUMBER(SEARCH("【待补】",$R961&amp;"")),"△源数据不全（源表缺摘要或用途），请补充",IF(AND($F961="内部转账",$Q961=""),"△内部转账建议在「往来单位」写上对方账户",IF($N961&lt;0,"△这一笔之后该账户余额成负数了，核一下",""))))))))))))</f>
        <v/>
      </c>
    </row>
    <row r="962" ht="33" spans="1:19">
      <c r="A962" s="114">
        <v>46037</v>
      </c>
      <c r="B962" s="115" t="s">
        <v>34</v>
      </c>
      <c r="C962" s="116" t="str">
        <f>IF($B962="","",IFERROR(INDEX(账户银行,MATCH($B962,账户名,0)),""))</f>
        <v>现金</v>
      </c>
      <c r="D962" s="116" t="str">
        <f>IF($B962="","",IFERROR(INDEX(账户币种,MATCH($B962,账户名,0)),""))</f>
        <v>UZS</v>
      </c>
      <c r="E962" s="117" t="s">
        <v>84</v>
      </c>
      <c r="F962" s="116" t="str">
        <f>IF($E962="","",IFERROR(INDEX(类别属性,MATCH($E962,类别表,0)),""))</f>
        <v>支出</v>
      </c>
      <c r="G962" s="118" t="s">
        <v>928</v>
      </c>
      <c r="H962" s="119"/>
      <c r="I962" s="119">
        <v>750000</v>
      </c>
      <c r="J962" s="120"/>
      <c r="K962" s="125">
        <f>IF(OR($A962="",$B962=""),"",IF($J962&lt;&gt;"",$J962,IF($D962=本位币,1,IFERROR(LOOKUP(2,1/((汇率月份&lt;=$A962)*(INDEX(记账汇率区,0,MATCH($D962,汇率币种头,0))&lt;&gt;"")),INDEX(记账汇率区,0,MATCH($D962,汇率币种头,0))),""))))</f>
        <v>1</v>
      </c>
      <c r="L962" s="123">
        <f t="shared" si="28"/>
        <v>-750000</v>
      </c>
      <c r="M962" s="123">
        <f t="shared" si="29"/>
        <v>-750000</v>
      </c>
      <c r="N962" s="122">
        <f>IF($B962="","",ROUND(SUMIF(账户名,$B962,账户期初)+SUMIFS($L$6:L962,$B$6:B962,$B962),2))</f>
        <v>-985680979.33</v>
      </c>
      <c r="O962" s="123">
        <f>IF($B962="","",IFERROR(ROUND(INDEX(账户期初本位,MATCH($B962,账户名,0))+SUMIFS($M$6:M962,$B$6:B962,$B962),2),""))</f>
        <v>-985680979.33</v>
      </c>
      <c r="P962" s="117" t="s">
        <v>48</v>
      </c>
      <c r="Q962" s="115"/>
      <c r="R962" s="115"/>
      <c r="S962" s="124" t="str">
        <f>IF($B962="","",IF(ISNA(MATCH($B962,账户名,0)),"※这个账户不在【参数设置】的账户档案里",IF($A962="","※没填日期，这一笔不会进任何月份的报表",IF(OR($A962&lt;起始月份,$A962&gt;EOMONTH(起始月份,15)),"△不在本账期（"&amp;TEXT(起始月份,"yyyy-mm")&amp;" ~ "&amp;TEXT(EOMONTH(起始月份,15),"yyyy-mm")&amp;"）内，报表里看不到",IF(AND($H962&lt;&gt;"",$I962&lt;&gt;""),"※收入和支出不能同时填",IF(AND(N($H962)=0,N($I962)=0),IF(ISNUMBER(SEARCH("【待补】",$R962&amp;"")),"△源数据不全（源表缺金额），请补充","※收入和支出都没填"),IF($E962="","※没填收支类别，分类报表会漏掉这一笔",IF(ISNA(MATCH($E962,类别表,0)),"※收支类别不在【参数设置】的清单里",IF($K962="","△"&amp;$D962&amp;" 还没填汇率，去【月度汇率】补上就自动算了",IF(ISNUMBER(SEARCH("【待补】",$R962&amp;"")),"△源数据不全（源表缺摘要或用途），请补充",IF(AND($F962="内部转账",$Q962=""),"△内部转账建议在「往来单位」写上对方账户",IF($N962&lt;0,"△这一笔之后该账户余额成负数了，核一下",""))))))))))))</f>
        <v>△这一笔之后该账户余额成负数了，核一下</v>
      </c>
    </row>
    <row r="963" ht="16.5" spans="1:19">
      <c r="A963" s="114">
        <v>46037</v>
      </c>
      <c r="B963" s="115" t="s">
        <v>34</v>
      </c>
      <c r="C963" s="116" t="str">
        <f>IF($B963="","",IFERROR(INDEX(账户银行,MATCH($B963,账户名,0)),""))</f>
        <v>现金</v>
      </c>
      <c r="D963" s="116" t="str">
        <f>IF($B963="","",IFERROR(INDEX(账户币种,MATCH($B963,账户名,0)),""))</f>
        <v>UZS</v>
      </c>
      <c r="E963" s="117" t="s">
        <v>77</v>
      </c>
      <c r="F963" s="116" t="str">
        <f>IF($E963="","",IFERROR(INDEX(类别属性,MATCH($E963,类别表,0)),""))</f>
        <v>内部转账</v>
      </c>
      <c r="G963" s="118" t="s">
        <v>929</v>
      </c>
      <c r="H963" s="119"/>
      <c r="I963" s="119">
        <v>300000</v>
      </c>
      <c r="J963" s="120"/>
      <c r="K963" s="125">
        <f>IF(OR($A963="",$B963=""),"",IF($J963&lt;&gt;"",$J963,IF($D963=本位币,1,IFERROR(LOOKUP(2,1/((汇率月份&lt;=$A963)*(INDEX(记账汇率区,0,MATCH($D963,汇率币种头,0))&lt;&gt;"")),INDEX(记账汇率区,0,MATCH($D963,汇率币种头,0))),""))))</f>
        <v>1</v>
      </c>
      <c r="L963" s="123">
        <f t="shared" si="28"/>
        <v>-300000</v>
      </c>
      <c r="M963" s="123">
        <f t="shared" si="29"/>
        <v>-300000</v>
      </c>
      <c r="N963" s="122">
        <f>IF($B963="","",ROUND(SUMIF(账户名,$B963,账户期初)+SUMIFS($L$6:L963,$B$6:B963,$B963),2))</f>
        <v>-985980979.33</v>
      </c>
      <c r="O963" s="123">
        <f>IF($B963="","",IFERROR(ROUND(INDEX(账户期初本位,MATCH($B963,账户名,0))+SUMIFS($M$6:M963,$B$6:B963,$B963),2),""))</f>
        <v>-985980979.33</v>
      </c>
      <c r="P963" s="117" t="s">
        <v>43</v>
      </c>
      <c r="Q963" s="115"/>
      <c r="R963" s="115"/>
      <c r="S963" s="124" t="str">
        <f>IF($B963="","",IF(ISNA(MATCH($B963,账户名,0)),"※这个账户不在【参数设置】的账户档案里",IF($A963="","※没填日期，这一笔不会进任何月份的报表",IF(OR($A963&lt;起始月份,$A963&gt;EOMONTH(起始月份,15)),"△不在本账期（"&amp;TEXT(起始月份,"yyyy-mm")&amp;" ~ "&amp;TEXT(EOMONTH(起始月份,15),"yyyy-mm")&amp;"）内，报表里看不到",IF(AND($H963&lt;&gt;"",$I963&lt;&gt;""),"※收入和支出不能同时填",IF(AND(N($H963)=0,N($I963)=0),IF(ISNUMBER(SEARCH("【待补】",$R963&amp;"")),"△源数据不全（源表缺金额），请补充","※收入和支出都没填"),IF($E963="","※没填收支类别，分类报表会漏掉这一笔",IF(ISNA(MATCH($E963,类别表,0)),"※收支类别不在【参数设置】的清单里",IF($K963="","△"&amp;$D963&amp;" 还没填汇率，去【月度汇率】补上就自动算了",IF(ISNUMBER(SEARCH("【待补】",$R963&amp;"")),"△源数据不全（源表缺摘要或用途），请补充",IF(AND($F963="内部转账",$Q963=""),"△内部转账建议在「往来单位」写上对方账户",IF($N963&lt;0,"△这一笔之后该账户余额成负数了，核一下",""))))))))))))</f>
        <v>△内部转账建议在「往来单位」写上对方账户</v>
      </c>
    </row>
    <row r="964" ht="16.5" spans="1:19">
      <c r="A964" s="114">
        <v>46037</v>
      </c>
      <c r="B964" s="115" t="s">
        <v>34</v>
      </c>
      <c r="C964" s="116" t="str">
        <f>IF($B964="","",IFERROR(INDEX(账户银行,MATCH($B964,账户名,0)),""))</f>
        <v>现金</v>
      </c>
      <c r="D964" s="116" t="str">
        <f>IF($B964="","",IFERROR(INDEX(账户币种,MATCH($B964,账户名,0)),""))</f>
        <v>UZS</v>
      </c>
      <c r="E964" s="117" t="s">
        <v>84</v>
      </c>
      <c r="F964" s="116" t="str">
        <f>IF($E964="","",IFERROR(INDEX(类别属性,MATCH($E964,类别表,0)),""))</f>
        <v>支出</v>
      </c>
      <c r="G964" s="118" t="s">
        <v>930</v>
      </c>
      <c r="H964" s="119"/>
      <c r="I964" s="119">
        <v>680000</v>
      </c>
      <c r="J964" s="120"/>
      <c r="K964" s="125">
        <f>IF(OR($A964="",$B964=""),"",IF($J964&lt;&gt;"",$J964,IF($D964=本位币,1,IFERROR(LOOKUP(2,1/((汇率月份&lt;=$A964)*(INDEX(记账汇率区,0,MATCH($D964,汇率币种头,0))&lt;&gt;"")),INDEX(记账汇率区,0,MATCH($D964,汇率币种头,0))),""))))</f>
        <v>1</v>
      </c>
      <c r="L964" s="123">
        <f t="shared" si="28"/>
        <v>-680000</v>
      </c>
      <c r="M964" s="123">
        <f t="shared" si="29"/>
        <v>-680000</v>
      </c>
      <c r="N964" s="122">
        <f>IF($B964="","",ROUND(SUMIF(账户名,$B964,账户期初)+SUMIFS($L$6:L964,$B$6:B964,$B964),2))</f>
        <v>-986660979.33</v>
      </c>
      <c r="O964" s="123">
        <f>IF($B964="","",IFERROR(ROUND(INDEX(账户期初本位,MATCH($B964,账户名,0))+SUMIFS($M$6:M964,$B$6:B964,$B964),2),""))</f>
        <v>-986660979.33</v>
      </c>
      <c r="P964" s="117" t="s">
        <v>48</v>
      </c>
      <c r="Q964" s="115"/>
      <c r="R964" s="115"/>
      <c r="S964" s="124" t="str">
        <f>IF($B964="","",IF(ISNA(MATCH($B964,账户名,0)),"※这个账户不在【参数设置】的账户档案里",IF($A964="","※没填日期，这一笔不会进任何月份的报表",IF(OR($A964&lt;起始月份,$A964&gt;EOMONTH(起始月份,15)),"△不在本账期（"&amp;TEXT(起始月份,"yyyy-mm")&amp;" ~ "&amp;TEXT(EOMONTH(起始月份,15),"yyyy-mm")&amp;"）内，报表里看不到",IF(AND($H964&lt;&gt;"",$I964&lt;&gt;""),"※收入和支出不能同时填",IF(AND(N($H964)=0,N($I964)=0),IF(ISNUMBER(SEARCH("【待补】",$R964&amp;"")),"△源数据不全（源表缺金额），请补充","※收入和支出都没填"),IF($E964="","※没填收支类别，分类报表会漏掉这一笔",IF(ISNA(MATCH($E964,类别表,0)),"※收支类别不在【参数设置】的清单里",IF($K964="","△"&amp;$D964&amp;" 还没填汇率，去【月度汇率】补上就自动算了",IF(ISNUMBER(SEARCH("【待补】",$R964&amp;"")),"△源数据不全（源表缺摘要或用途），请补充",IF(AND($F964="内部转账",$Q964=""),"△内部转账建议在「往来单位」写上对方账户",IF($N964&lt;0,"△这一笔之后该账户余额成负数了，核一下",""))))))))))))</f>
        <v>△这一笔之后该账户余额成负数了，核一下</v>
      </c>
    </row>
    <row r="965" ht="49.5" spans="1:19">
      <c r="A965" s="114">
        <v>46037</v>
      </c>
      <c r="B965" s="115" t="s">
        <v>34</v>
      </c>
      <c r="C965" s="116" t="str">
        <f>IF($B965="","",IFERROR(INDEX(账户银行,MATCH($B965,账户名,0)),""))</f>
        <v>现金</v>
      </c>
      <c r="D965" s="116" t="str">
        <f>IF($B965="","",IFERROR(INDEX(账户币种,MATCH($B965,账户名,0)),""))</f>
        <v>UZS</v>
      </c>
      <c r="E965" s="117" t="s">
        <v>38</v>
      </c>
      <c r="F965" s="116" t="str">
        <f>IF($E965="","",IFERROR(INDEX(类别属性,MATCH($E965,类别表,0)),""))</f>
        <v>支出</v>
      </c>
      <c r="G965" s="118" t="s">
        <v>931</v>
      </c>
      <c r="H965" s="119"/>
      <c r="I965" s="119">
        <v>6300000</v>
      </c>
      <c r="J965" s="120"/>
      <c r="K965" s="125">
        <f>IF(OR($A965="",$B965=""),"",IF($J965&lt;&gt;"",$J965,IF($D965=本位币,1,IFERROR(LOOKUP(2,1/((汇率月份&lt;=$A965)*(INDEX(记账汇率区,0,MATCH($D965,汇率币种头,0))&lt;&gt;"")),INDEX(记账汇率区,0,MATCH($D965,汇率币种头,0))),""))))</f>
        <v>1</v>
      </c>
      <c r="L965" s="123">
        <f t="shared" si="28"/>
        <v>-6300000</v>
      </c>
      <c r="M965" s="123">
        <f t="shared" si="29"/>
        <v>-6300000</v>
      </c>
      <c r="N965" s="122">
        <f>IF($B965="","",ROUND(SUMIF(账户名,$B965,账户期初)+SUMIFS($L$6:L965,$B$6:B965,$B965),2))</f>
        <v>-992960979.33</v>
      </c>
      <c r="O965" s="123">
        <f>IF($B965="","",IFERROR(ROUND(INDEX(账户期初本位,MATCH($B965,账户名,0))+SUMIFS($M$6:M965,$B$6:B965,$B965),2),""))</f>
        <v>-992960979.33</v>
      </c>
      <c r="P965" s="117" t="s">
        <v>26</v>
      </c>
      <c r="Q965" s="115"/>
      <c r="R965" s="115"/>
      <c r="S965" s="124" t="str">
        <f>IF($B965="","",IF(ISNA(MATCH($B965,账户名,0)),"※这个账户不在【参数设置】的账户档案里",IF($A965="","※没填日期，这一笔不会进任何月份的报表",IF(OR($A965&lt;起始月份,$A965&gt;EOMONTH(起始月份,15)),"△不在本账期（"&amp;TEXT(起始月份,"yyyy-mm")&amp;" ~ "&amp;TEXT(EOMONTH(起始月份,15),"yyyy-mm")&amp;"）内，报表里看不到",IF(AND($H965&lt;&gt;"",$I965&lt;&gt;""),"※收入和支出不能同时填",IF(AND(N($H965)=0,N($I965)=0),IF(ISNUMBER(SEARCH("【待补】",$R965&amp;"")),"△源数据不全（源表缺金额），请补充","※收入和支出都没填"),IF($E965="","※没填收支类别，分类报表会漏掉这一笔",IF(ISNA(MATCH($E965,类别表,0)),"※收支类别不在【参数设置】的清单里",IF($K965="","△"&amp;$D965&amp;" 还没填汇率，去【月度汇率】补上就自动算了",IF(ISNUMBER(SEARCH("【待补】",$R965&amp;"")),"△源数据不全（源表缺摘要或用途），请补充",IF(AND($F965="内部转账",$Q965=""),"△内部转账建议在「往来单位」写上对方账户",IF($N965&lt;0,"△这一笔之后该账户余额成负数了，核一下",""))))))))))))</f>
        <v>△这一笔之后该账户余额成负数了，核一下</v>
      </c>
    </row>
    <row r="966" ht="16.5" spans="1:19">
      <c r="A966" s="114">
        <v>46037</v>
      </c>
      <c r="B966" s="115" t="s">
        <v>34</v>
      </c>
      <c r="C966" s="116" t="str">
        <f>IF($B966="","",IFERROR(INDEX(账户银行,MATCH($B966,账户名,0)),""))</f>
        <v>现金</v>
      </c>
      <c r="D966" s="116" t="str">
        <f>IF($B966="","",IFERROR(INDEX(账户币种,MATCH($B966,账户名,0)),""))</f>
        <v>UZS</v>
      </c>
      <c r="E966" s="117" t="s">
        <v>84</v>
      </c>
      <c r="F966" s="116" t="str">
        <f>IF($E966="","",IFERROR(INDEX(类别属性,MATCH($E966,类别表,0)),""))</f>
        <v>支出</v>
      </c>
      <c r="G966" s="118" t="s">
        <v>932</v>
      </c>
      <c r="H966" s="119"/>
      <c r="I966" s="119">
        <v>650000</v>
      </c>
      <c r="J966" s="120"/>
      <c r="K966" s="125">
        <f>IF(OR($A966="",$B966=""),"",IF($J966&lt;&gt;"",$J966,IF($D966=本位币,1,IFERROR(LOOKUP(2,1/((汇率月份&lt;=$A966)*(INDEX(记账汇率区,0,MATCH($D966,汇率币种头,0))&lt;&gt;"")),INDEX(记账汇率区,0,MATCH($D966,汇率币种头,0))),""))))</f>
        <v>1</v>
      </c>
      <c r="L966" s="123">
        <f t="shared" ref="L966:L1029" si="30">IF(AND($H966="",$I966=""),"",ROUND(N($H966)-N($I966),2))</f>
        <v>-650000</v>
      </c>
      <c r="M966" s="123">
        <f t="shared" ref="M966:M1029" si="31">IF(OR($L966="",$K966=""),"",ROUND($L966*$K966,2))</f>
        <v>-650000</v>
      </c>
      <c r="N966" s="122">
        <f>IF($B966="","",ROUND(SUMIF(账户名,$B966,账户期初)+SUMIFS($L$6:L966,$B$6:B966,$B966),2))</f>
        <v>-993610979.33</v>
      </c>
      <c r="O966" s="123">
        <f>IF($B966="","",IFERROR(ROUND(INDEX(账户期初本位,MATCH($B966,账户名,0))+SUMIFS($M$6:M966,$B$6:B966,$B966),2),""))</f>
        <v>-993610979.33</v>
      </c>
      <c r="P966" s="117" t="s">
        <v>48</v>
      </c>
      <c r="Q966" s="115"/>
      <c r="R966" s="115"/>
      <c r="S966" s="124" t="str">
        <f>IF($B966="","",IF(ISNA(MATCH($B966,账户名,0)),"※这个账户不在【参数设置】的账户档案里",IF($A966="","※没填日期，这一笔不会进任何月份的报表",IF(OR($A966&lt;起始月份,$A966&gt;EOMONTH(起始月份,15)),"△不在本账期（"&amp;TEXT(起始月份,"yyyy-mm")&amp;" ~ "&amp;TEXT(EOMONTH(起始月份,15),"yyyy-mm")&amp;"）内，报表里看不到",IF(AND($H966&lt;&gt;"",$I966&lt;&gt;""),"※收入和支出不能同时填",IF(AND(N($H966)=0,N($I966)=0),IF(ISNUMBER(SEARCH("【待补】",$R966&amp;"")),"△源数据不全（源表缺金额），请补充","※收入和支出都没填"),IF($E966="","※没填收支类别，分类报表会漏掉这一笔",IF(ISNA(MATCH($E966,类别表,0)),"※收支类别不在【参数设置】的清单里",IF($K966="","△"&amp;$D966&amp;" 还没填汇率，去【月度汇率】补上就自动算了",IF(ISNUMBER(SEARCH("【待补】",$R966&amp;"")),"△源数据不全（源表缺摘要或用途），请补充",IF(AND($F966="内部转账",$Q966=""),"△内部转账建议在「往来单位」写上对方账户",IF($N966&lt;0,"△这一笔之后该账户余额成负数了，核一下",""))))))))))))</f>
        <v>△这一笔之后该账户余额成负数了，核一下</v>
      </c>
    </row>
    <row r="967" ht="66" spans="1:19">
      <c r="A967" s="114">
        <v>46037</v>
      </c>
      <c r="B967" s="115" t="s">
        <v>34</v>
      </c>
      <c r="C967" s="116" t="str">
        <f>IF($B967="","",IFERROR(INDEX(账户银行,MATCH($B967,账户名,0)),""))</f>
        <v>现金</v>
      </c>
      <c r="D967" s="116" t="str">
        <f>IF($B967="","",IFERROR(INDEX(账户币种,MATCH($B967,账户名,0)),""))</f>
        <v>UZS</v>
      </c>
      <c r="E967" s="117" t="s">
        <v>54</v>
      </c>
      <c r="F967" s="116" t="str">
        <f>IF($E967="","",IFERROR(INDEX(类别属性,MATCH($E967,类别表,0)),""))</f>
        <v>支出</v>
      </c>
      <c r="G967" s="118" t="s">
        <v>933</v>
      </c>
      <c r="H967" s="119"/>
      <c r="I967" s="119">
        <v>3751000</v>
      </c>
      <c r="J967" s="120"/>
      <c r="K967" s="125">
        <f>IF(OR($A967="",$B967=""),"",IF($J967&lt;&gt;"",$J967,IF($D967=本位币,1,IFERROR(LOOKUP(2,1/((汇率月份&lt;=$A967)*(INDEX(记账汇率区,0,MATCH($D967,汇率币种头,0))&lt;&gt;"")),INDEX(记账汇率区,0,MATCH($D967,汇率币种头,0))),""))))</f>
        <v>1</v>
      </c>
      <c r="L967" s="123">
        <f t="shared" si="30"/>
        <v>-3751000</v>
      </c>
      <c r="M967" s="123">
        <f t="shared" si="31"/>
        <v>-3751000</v>
      </c>
      <c r="N967" s="122">
        <f>IF($B967="","",ROUND(SUMIF(账户名,$B967,账户期初)+SUMIFS($L$6:L967,$B$6:B967,$B967),2))</f>
        <v>-997361979.33</v>
      </c>
      <c r="O967" s="123">
        <f>IF($B967="","",IFERROR(ROUND(INDEX(账户期初本位,MATCH($B967,账户名,0))+SUMIFS($M$6:M967,$B$6:B967,$B967),2),""))</f>
        <v>-997361979.33</v>
      </c>
      <c r="P967" s="117" t="s">
        <v>48</v>
      </c>
      <c r="Q967" s="115"/>
      <c r="R967" s="115"/>
      <c r="S967" s="124" t="str">
        <f>IF($B967="","",IF(ISNA(MATCH($B967,账户名,0)),"※这个账户不在【参数设置】的账户档案里",IF($A967="","※没填日期，这一笔不会进任何月份的报表",IF(OR($A967&lt;起始月份,$A967&gt;EOMONTH(起始月份,15)),"△不在本账期（"&amp;TEXT(起始月份,"yyyy-mm")&amp;" ~ "&amp;TEXT(EOMONTH(起始月份,15),"yyyy-mm")&amp;"）内，报表里看不到",IF(AND($H967&lt;&gt;"",$I967&lt;&gt;""),"※收入和支出不能同时填",IF(AND(N($H967)=0,N($I967)=0),IF(ISNUMBER(SEARCH("【待补】",$R967&amp;"")),"△源数据不全（源表缺金额），请补充","※收入和支出都没填"),IF($E967="","※没填收支类别，分类报表会漏掉这一笔",IF(ISNA(MATCH($E967,类别表,0)),"※收支类别不在【参数设置】的清单里",IF($K967="","△"&amp;$D967&amp;" 还没填汇率，去【月度汇率】补上就自动算了",IF(ISNUMBER(SEARCH("【待补】",$R967&amp;"")),"△源数据不全（源表缺摘要或用途），请补充",IF(AND($F967="内部转账",$Q967=""),"△内部转账建议在「往来单位」写上对方账户",IF($N967&lt;0,"△这一笔之后该账户余额成负数了，核一下",""))))))))))))</f>
        <v>△这一笔之后该账户余额成负数了，核一下</v>
      </c>
    </row>
    <row r="968" ht="16.5" spans="1:19">
      <c r="A968" s="114">
        <v>46038</v>
      </c>
      <c r="B968" s="115" t="s">
        <v>34</v>
      </c>
      <c r="C968" s="116" t="str">
        <f>IF($B968="","",IFERROR(INDEX(账户银行,MATCH($B968,账户名,0)),""))</f>
        <v>现金</v>
      </c>
      <c r="D968" s="116" t="str">
        <f>IF($B968="","",IFERROR(INDEX(账户币种,MATCH($B968,账户名,0)),""))</f>
        <v>UZS</v>
      </c>
      <c r="E968" s="117" t="s">
        <v>44</v>
      </c>
      <c r="F968" s="116" t="str">
        <f>IF($E968="","",IFERROR(INDEX(类别属性,MATCH($E968,类别表,0)),""))</f>
        <v>支出</v>
      </c>
      <c r="G968" s="118" t="s">
        <v>934</v>
      </c>
      <c r="H968" s="119"/>
      <c r="I968" s="119">
        <v>200000</v>
      </c>
      <c r="J968" s="120"/>
      <c r="K968" s="125">
        <f>IF(OR($A968="",$B968=""),"",IF($J968&lt;&gt;"",$J968,IF($D968=本位币,1,IFERROR(LOOKUP(2,1/((汇率月份&lt;=$A968)*(INDEX(记账汇率区,0,MATCH($D968,汇率币种头,0))&lt;&gt;"")),INDEX(记账汇率区,0,MATCH($D968,汇率币种头,0))),""))))</f>
        <v>1</v>
      </c>
      <c r="L968" s="123">
        <f t="shared" si="30"/>
        <v>-200000</v>
      </c>
      <c r="M968" s="123">
        <f t="shared" si="31"/>
        <v>-200000</v>
      </c>
      <c r="N968" s="122">
        <f>IF($B968="","",ROUND(SUMIF(账户名,$B968,账户期初)+SUMIFS($L$6:L968,$B$6:B968,$B968),2))</f>
        <v>-997561979.33</v>
      </c>
      <c r="O968" s="123">
        <f>IF($B968="","",IFERROR(ROUND(INDEX(账户期初本位,MATCH($B968,账户名,0))+SUMIFS($M$6:M968,$B$6:B968,$B968),2),""))</f>
        <v>-997561979.33</v>
      </c>
      <c r="P968" s="117" t="s">
        <v>26</v>
      </c>
      <c r="Q968" s="115"/>
      <c r="R968" s="115"/>
      <c r="S968" s="124" t="str">
        <f>IF($B968="","",IF(ISNA(MATCH($B968,账户名,0)),"※这个账户不在【参数设置】的账户档案里",IF($A968="","※没填日期，这一笔不会进任何月份的报表",IF(OR($A968&lt;起始月份,$A968&gt;EOMONTH(起始月份,15)),"△不在本账期（"&amp;TEXT(起始月份,"yyyy-mm")&amp;" ~ "&amp;TEXT(EOMONTH(起始月份,15),"yyyy-mm")&amp;"）内，报表里看不到",IF(AND($H968&lt;&gt;"",$I968&lt;&gt;""),"※收入和支出不能同时填",IF(AND(N($H968)=0,N($I968)=0),IF(ISNUMBER(SEARCH("【待补】",$R968&amp;"")),"△源数据不全（源表缺金额），请补充","※收入和支出都没填"),IF($E968="","※没填收支类别，分类报表会漏掉这一笔",IF(ISNA(MATCH($E968,类别表,0)),"※收支类别不在【参数设置】的清单里",IF($K968="","△"&amp;$D968&amp;" 还没填汇率，去【月度汇率】补上就自动算了",IF(ISNUMBER(SEARCH("【待补】",$R968&amp;"")),"△源数据不全（源表缺摘要或用途），请补充",IF(AND($F968="内部转账",$Q968=""),"△内部转账建议在「往来单位」写上对方账户",IF($N968&lt;0,"△这一笔之后该账户余额成负数了，核一下",""))))))))))))</f>
        <v>△这一笔之后该账户余额成负数了，核一下</v>
      </c>
    </row>
    <row r="969" ht="66" spans="1:19">
      <c r="A969" s="114">
        <v>46039</v>
      </c>
      <c r="B969" s="115" t="s">
        <v>34</v>
      </c>
      <c r="C969" s="116" t="str">
        <f>IF($B969="","",IFERROR(INDEX(账户银行,MATCH($B969,账户名,0)),""))</f>
        <v>现金</v>
      </c>
      <c r="D969" s="116" t="str">
        <f>IF($B969="","",IFERROR(INDEX(账户币种,MATCH($B969,账户名,0)),""))</f>
        <v>UZS</v>
      </c>
      <c r="E969" s="117" t="s">
        <v>46</v>
      </c>
      <c r="F969" s="116" t="str">
        <f>IF($E969="","",IFERROR(INDEX(类别属性,MATCH($E969,类别表,0)),""))</f>
        <v>支出</v>
      </c>
      <c r="G969" s="118" t="s">
        <v>935</v>
      </c>
      <c r="H969" s="119"/>
      <c r="I969" s="119">
        <v>2956000</v>
      </c>
      <c r="J969" s="120"/>
      <c r="K969" s="125">
        <f>IF(OR($A969="",$B969=""),"",IF($J969&lt;&gt;"",$J969,IF($D969=本位币,1,IFERROR(LOOKUP(2,1/((汇率月份&lt;=$A969)*(INDEX(记账汇率区,0,MATCH($D969,汇率币种头,0))&lt;&gt;"")),INDEX(记账汇率区,0,MATCH($D969,汇率币种头,0))),""))))</f>
        <v>1</v>
      </c>
      <c r="L969" s="123">
        <f t="shared" si="30"/>
        <v>-2956000</v>
      </c>
      <c r="M969" s="123">
        <f t="shared" si="31"/>
        <v>-2956000</v>
      </c>
      <c r="N969" s="122">
        <f>IF($B969="","",ROUND(SUMIF(账户名,$B969,账户期初)+SUMIFS($L$6:L969,$B$6:B969,$B969),2))</f>
        <v>-1000517979.33</v>
      </c>
      <c r="O969" s="123">
        <f>IF($B969="","",IFERROR(ROUND(INDEX(账户期初本位,MATCH($B969,账户名,0))+SUMIFS($M$6:M969,$B$6:B969,$B969),2),""))</f>
        <v>-1000517979.33</v>
      </c>
      <c r="P969" s="117" t="s">
        <v>48</v>
      </c>
      <c r="Q969" s="115"/>
      <c r="R969" s="115"/>
      <c r="S969" s="124" t="str">
        <f>IF($B969="","",IF(ISNA(MATCH($B969,账户名,0)),"※这个账户不在【参数设置】的账户档案里",IF($A969="","※没填日期，这一笔不会进任何月份的报表",IF(OR($A969&lt;起始月份,$A969&gt;EOMONTH(起始月份,15)),"△不在本账期（"&amp;TEXT(起始月份,"yyyy-mm")&amp;" ~ "&amp;TEXT(EOMONTH(起始月份,15),"yyyy-mm")&amp;"）内，报表里看不到",IF(AND($H969&lt;&gt;"",$I969&lt;&gt;""),"※收入和支出不能同时填",IF(AND(N($H969)=0,N($I969)=0),IF(ISNUMBER(SEARCH("【待补】",$R969&amp;"")),"△源数据不全（源表缺金额），请补充","※收入和支出都没填"),IF($E969="","※没填收支类别，分类报表会漏掉这一笔",IF(ISNA(MATCH($E969,类别表,0)),"※收支类别不在【参数设置】的清单里",IF($K969="","△"&amp;$D969&amp;" 还没填汇率，去【月度汇率】补上就自动算了",IF(ISNUMBER(SEARCH("【待补】",$R969&amp;"")),"△源数据不全（源表缺摘要或用途），请补充",IF(AND($F969="内部转账",$Q969=""),"△内部转账建议在「往来单位」写上对方账户",IF($N969&lt;0,"△这一笔之后该账户余额成负数了，核一下",""))))))))))))</f>
        <v>△这一笔之后该账户余额成负数了，核一下</v>
      </c>
    </row>
    <row r="970" ht="33" spans="1:19">
      <c r="A970" s="114">
        <v>46039</v>
      </c>
      <c r="B970" s="115" t="s">
        <v>34</v>
      </c>
      <c r="C970" s="116" t="str">
        <f>IF($B970="","",IFERROR(INDEX(账户银行,MATCH($B970,账户名,0)),""))</f>
        <v>现金</v>
      </c>
      <c r="D970" s="116" t="str">
        <f>IF($B970="","",IFERROR(INDEX(账户币种,MATCH($B970,账户名,0)),""))</f>
        <v>UZS</v>
      </c>
      <c r="E970" s="117" t="s">
        <v>44</v>
      </c>
      <c r="F970" s="116" t="str">
        <f>IF($E970="","",IFERROR(INDEX(类别属性,MATCH($E970,类别表,0)),""))</f>
        <v>支出</v>
      </c>
      <c r="G970" s="118" t="s">
        <v>936</v>
      </c>
      <c r="H970" s="119"/>
      <c r="I970" s="119">
        <v>800000</v>
      </c>
      <c r="J970" s="120"/>
      <c r="K970" s="125">
        <f>IF(OR($A970="",$B970=""),"",IF($J970&lt;&gt;"",$J970,IF($D970=本位币,1,IFERROR(LOOKUP(2,1/((汇率月份&lt;=$A970)*(INDEX(记账汇率区,0,MATCH($D970,汇率币种头,0))&lt;&gt;"")),INDEX(记账汇率区,0,MATCH($D970,汇率币种头,0))),""))))</f>
        <v>1</v>
      </c>
      <c r="L970" s="123">
        <f t="shared" si="30"/>
        <v>-800000</v>
      </c>
      <c r="M970" s="123">
        <f t="shared" si="31"/>
        <v>-800000</v>
      </c>
      <c r="N970" s="122">
        <f>IF($B970="","",ROUND(SUMIF(账户名,$B970,账户期初)+SUMIFS($L$6:L970,$B$6:B970,$B970),2))</f>
        <v>-1001317979.33</v>
      </c>
      <c r="O970" s="123">
        <f>IF($B970="","",IFERROR(ROUND(INDEX(账户期初本位,MATCH($B970,账户名,0))+SUMIFS($M$6:M970,$B$6:B970,$B970),2),""))</f>
        <v>-1001317979.33</v>
      </c>
      <c r="P970" s="117" t="s">
        <v>26</v>
      </c>
      <c r="Q970" s="115" t="s">
        <v>683</v>
      </c>
      <c r="R970" s="115"/>
      <c r="S970" s="124" t="str">
        <f>IF($B970="","",IF(ISNA(MATCH($B970,账户名,0)),"※这个账户不在【参数设置】的账户档案里",IF($A970="","※没填日期，这一笔不会进任何月份的报表",IF(OR($A970&lt;起始月份,$A970&gt;EOMONTH(起始月份,15)),"△不在本账期（"&amp;TEXT(起始月份,"yyyy-mm")&amp;" ~ "&amp;TEXT(EOMONTH(起始月份,15),"yyyy-mm")&amp;"）内，报表里看不到",IF(AND($H970&lt;&gt;"",$I970&lt;&gt;""),"※收入和支出不能同时填",IF(AND(N($H970)=0,N($I970)=0),IF(ISNUMBER(SEARCH("【待补】",$R970&amp;"")),"△源数据不全（源表缺金额），请补充","※收入和支出都没填"),IF($E970="","※没填收支类别，分类报表会漏掉这一笔",IF(ISNA(MATCH($E970,类别表,0)),"※收支类别不在【参数设置】的清单里",IF($K970="","△"&amp;$D970&amp;" 还没填汇率，去【月度汇率】补上就自动算了",IF(ISNUMBER(SEARCH("【待补】",$R970&amp;"")),"△源数据不全（源表缺摘要或用途），请补充",IF(AND($F970="内部转账",$Q970=""),"△内部转账建议在「往来单位」写上对方账户",IF($N970&lt;0,"△这一笔之后该账户余额成负数了，核一下",""))))))))))))</f>
        <v>△这一笔之后该账户余额成负数了，核一下</v>
      </c>
    </row>
    <row r="971" ht="33" spans="1:19">
      <c r="A971" s="114">
        <v>46039</v>
      </c>
      <c r="B971" s="115" t="s">
        <v>34</v>
      </c>
      <c r="C971" s="116" t="str">
        <f>IF($B971="","",IFERROR(INDEX(账户银行,MATCH($B971,账户名,0)),""))</f>
        <v>现金</v>
      </c>
      <c r="D971" s="116" t="str">
        <f>IF($B971="","",IFERROR(INDEX(账户币种,MATCH($B971,账户名,0)),""))</f>
        <v>UZS</v>
      </c>
      <c r="E971" s="117" t="s">
        <v>54</v>
      </c>
      <c r="F971" s="116" t="str">
        <f>IF($E971="","",IFERROR(INDEX(类别属性,MATCH($E971,类别表,0)),""))</f>
        <v>支出</v>
      </c>
      <c r="G971" s="118" t="s">
        <v>937</v>
      </c>
      <c r="H971" s="119"/>
      <c r="I971" s="119">
        <v>6227000</v>
      </c>
      <c r="J971" s="120"/>
      <c r="K971" s="125">
        <f>IF(OR($A971="",$B971=""),"",IF($J971&lt;&gt;"",$J971,IF($D971=本位币,1,IFERROR(LOOKUP(2,1/((汇率月份&lt;=$A971)*(INDEX(记账汇率区,0,MATCH($D971,汇率币种头,0))&lt;&gt;"")),INDEX(记账汇率区,0,MATCH($D971,汇率币种头,0))),""))))</f>
        <v>1</v>
      </c>
      <c r="L971" s="123">
        <f t="shared" si="30"/>
        <v>-6227000</v>
      </c>
      <c r="M971" s="123">
        <f t="shared" si="31"/>
        <v>-6227000</v>
      </c>
      <c r="N971" s="122">
        <f>IF($B971="","",ROUND(SUMIF(账户名,$B971,账户期初)+SUMIFS($L$6:L971,$B$6:B971,$B971),2))</f>
        <v>-1007544979.33</v>
      </c>
      <c r="O971" s="123">
        <f>IF($B971="","",IFERROR(ROUND(INDEX(账户期初本位,MATCH($B971,账户名,0))+SUMIFS($M$6:M971,$B$6:B971,$B971),2),""))</f>
        <v>-1007544979.33</v>
      </c>
      <c r="P971" s="117" t="s">
        <v>48</v>
      </c>
      <c r="Q971" s="115"/>
      <c r="R971" s="115"/>
      <c r="S971" s="124" t="str">
        <f>IF($B971="","",IF(ISNA(MATCH($B971,账户名,0)),"※这个账户不在【参数设置】的账户档案里",IF($A971="","※没填日期，这一笔不会进任何月份的报表",IF(OR($A971&lt;起始月份,$A971&gt;EOMONTH(起始月份,15)),"△不在本账期（"&amp;TEXT(起始月份,"yyyy-mm")&amp;" ~ "&amp;TEXT(EOMONTH(起始月份,15),"yyyy-mm")&amp;"）内，报表里看不到",IF(AND($H971&lt;&gt;"",$I971&lt;&gt;""),"※收入和支出不能同时填",IF(AND(N($H971)=0,N($I971)=0),IF(ISNUMBER(SEARCH("【待补】",$R971&amp;"")),"△源数据不全（源表缺金额），请补充","※收入和支出都没填"),IF($E971="","※没填收支类别，分类报表会漏掉这一笔",IF(ISNA(MATCH($E971,类别表,0)),"※收支类别不在【参数设置】的清单里",IF($K971="","△"&amp;$D971&amp;" 还没填汇率，去【月度汇率】补上就自动算了",IF(ISNUMBER(SEARCH("【待补】",$R971&amp;"")),"△源数据不全（源表缺摘要或用途），请补充",IF(AND($F971="内部转账",$Q971=""),"△内部转账建议在「往来单位」写上对方账户",IF($N971&lt;0,"△这一笔之后该账户余额成负数了，核一下",""))))))))))))</f>
        <v>△这一笔之后该账户余额成负数了，核一下</v>
      </c>
    </row>
    <row r="972" ht="66" spans="1:19">
      <c r="A972" s="114">
        <v>46039</v>
      </c>
      <c r="B972" s="115" t="s">
        <v>34</v>
      </c>
      <c r="C972" s="116" t="str">
        <f>IF($B972="","",IFERROR(INDEX(账户银行,MATCH($B972,账户名,0)),""))</f>
        <v>现金</v>
      </c>
      <c r="D972" s="116" t="str">
        <f>IF($B972="","",IFERROR(INDEX(账户币种,MATCH($B972,账户名,0)),""))</f>
        <v>UZS</v>
      </c>
      <c r="E972" s="117" t="s">
        <v>38</v>
      </c>
      <c r="F972" s="116" t="str">
        <f>IF($E972="","",IFERROR(INDEX(类别属性,MATCH($E972,类别表,0)),""))</f>
        <v>支出</v>
      </c>
      <c r="G972" s="118" t="s">
        <v>938</v>
      </c>
      <c r="H972" s="119"/>
      <c r="I972" s="119">
        <v>1320000</v>
      </c>
      <c r="J972" s="120"/>
      <c r="K972" s="125">
        <f>IF(OR($A972="",$B972=""),"",IF($J972&lt;&gt;"",$J972,IF($D972=本位币,1,IFERROR(LOOKUP(2,1/((汇率月份&lt;=$A972)*(INDEX(记账汇率区,0,MATCH($D972,汇率币种头,0))&lt;&gt;"")),INDEX(记账汇率区,0,MATCH($D972,汇率币种头,0))),""))))</f>
        <v>1</v>
      </c>
      <c r="L972" s="123">
        <f t="shared" si="30"/>
        <v>-1320000</v>
      </c>
      <c r="M972" s="123">
        <f t="shared" si="31"/>
        <v>-1320000</v>
      </c>
      <c r="N972" s="122">
        <f>IF($B972="","",ROUND(SUMIF(账户名,$B972,账户期初)+SUMIFS($L$6:L972,$B$6:B972,$B972),2))</f>
        <v>-1008864979.33</v>
      </c>
      <c r="O972" s="123">
        <f>IF($B972="","",IFERROR(ROUND(INDEX(账户期初本位,MATCH($B972,账户名,0))+SUMIFS($M$6:M972,$B$6:B972,$B972),2),""))</f>
        <v>-1008864979.33</v>
      </c>
      <c r="P972" s="117" t="s">
        <v>26</v>
      </c>
      <c r="Q972" s="115"/>
      <c r="R972" s="115"/>
      <c r="S972" s="124" t="str">
        <f>IF($B972="","",IF(ISNA(MATCH($B972,账户名,0)),"※这个账户不在【参数设置】的账户档案里",IF($A972="","※没填日期，这一笔不会进任何月份的报表",IF(OR($A972&lt;起始月份,$A972&gt;EOMONTH(起始月份,15)),"△不在本账期（"&amp;TEXT(起始月份,"yyyy-mm")&amp;" ~ "&amp;TEXT(EOMONTH(起始月份,15),"yyyy-mm")&amp;"）内，报表里看不到",IF(AND($H972&lt;&gt;"",$I972&lt;&gt;""),"※收入和支出不能同时填",IF(AND(N($H972)=0,N($I972)=0),IF(ISNUMBER(SEARCH("【待补】",$R972&amp;"")),"△源数据不全（源表缺金额），请补充","※收入和支出都没填"),IF($E972="","※没填收支类别，分类报表会漏掉这一笔",IF(ISNA(MATCH($E972,类别表,0)),"※收支类别不在【参数设置】的清单里",IF($K972="","△"&amp;$D972&amp;" 还没填汇率，去【月度汇率】补上就自动算了",IF(ISNUMBER(SEARCH("【待补】",$R972&amp;"")),"△源数据不全（源表缺摘要或用途），请补充",IF(AND($F972="内部转账",$Q972=""),"△内部转账建议在「往来单位」写上对方账户",IF($N972&lt;0,"△这一笔之后该账户余额成负数了，核一下",""))))))))))))</f>
        <v>△这一笔之后该账户余额成负数了，核一下</v>
      </c>
    </row>
    <row r="973" ht="66" spans="1:19">
      <c r="A973" s="114">
        <v>46040</v>
      </c>
      <c r="B973" s="115" t="s">
        <v>20</v>
      </c>
      <c r="C973" s="116" t="str">
        <f>IF($B973="","",IFERROR(INDEX(账户银行,MATCH($B973,账户名,0)),""))</f>
        <v>现金</v>
      </c>
      <c r="D973" s="116" t="str">
        <f>IF($B973="","",IFERROR(INDEX(账户币种,MATCH($B973,账户名,0)),""))</f>
        <v>CNY</v>
      </c>
      <c r="E973" s="117" t="s">
        <v>95</v>
      </c>
      <c r="F973" s="116" t="str">
        <f>IF($E973="","",IFERROR(INDEX(类别属性,MATCH($E973,类别表,0)),""))</f>
        <v>支出</v>
      </c>
      <c r="G973" s="118" t="s">
        <v>939</v>
      </c>
      <c r="H973" s="119"/>
      <c r="I973" s="119">
        <v>63931</v>
      </c>
      <c r="J973" s="120"/>
      <c r="K973" s="121">
        <f>IF(OR($A973="",$B973=""),"",IF($J973&lt;&gt;"",$J973,IF($D973=本位币,1,IFERROR(LOOKUP(2,1/((汇率月份&lt;=$A973)*(INDEX(记账汇率区,0,MATCH($D973,汇率币种头,0))&lt;&gt;"")),INDEX(记账汇率区,0,MATCH($D973,汇率币种头,0))),""))))</f>
        <v>1700</v>
      </c>
      <c r="L973" s="122">
        <f t="shared" si="30"/>
        <v>-63931</v>
      </c>
      <c r="M973" s="123">
        <f t="shared" si="31"/>
        <v>-108682700</v>
      </c>
      <c r="N973" s="122">
        <f>IF($B973="","",ROUND(SUMIF(账户名,$B973,账户期初)+SUMIFS($L$6:L973,$B$6:B973,$B973),2))</f>
        <v>3461149</v>
      </c>
      <c r="O973" s="123">
        <f>IF($B973="","",IFERROR(ROUND(INDEX(账户期初本位,MATCH($B973,账户名,0))+SUMIFS($M$6:M973,$B$6:B973,$B973),2),""))</f>
        <v>5855614816.96</v>
      </c>
      <c r="P973" s="117" t="s">
        <v>97</v>
      </c>
      <c r="Q973" s="115" t="s">
        <v>940</v>
      </c>
      <c r="R973" s="115"/>
      <c r="S973" s="124" t="str">
        <f>IF($B973="","",IF(ISNA(MATCH($B973,账户名,0)),"※这个账户不在【参数设置】的账户档案里",IF($A973="","※没填日期，这一笔不会进任何月份的报表",IF(OR($A973&lt;起始月份,$A973&gt;EOMONTH(起始月份,15)),"△不在本账期（"&amp;TEXT(起始月份,"yyyy-mm")&amp;" ~ "&amp;TEXT(EOMONTH(起始月份,15),"yyyy-mm")&amp;"）内，报表里看不到",IF(AND($H973&lt;&gt;"",$I973&lt;&gt;""),"※收入和支出不能同时填",IF(AND(N($H973)=0,N($I973)=0),IF(ISNUMBER(SEARCH("【待补】",$R973&amp;"")),"△源数据不全（源表缺金额），请补充","※收入和支出都没填"),IF($E973="","※没填收支类别，分类报表会漏掉这一笔",IF(ISNA(MATCH($E973,类别表,0)),"※收支类别不在【参数设置】的清单里",IF($K973="","△"&amp;$D973&amp;" 还没填汇率，去【月度汇率】补上就自动算了",IF(ISNUMBER(SEARCH("【待补】",$R973&amp;"")),"△源数据不全（源表缺摘要或用途），请补充",IF(AND($F973="内部转账",$Q973=""),"△内部转账建议在「往来单位」写上对方账户",IF($N973&lt;0,"△这一笔之后该账户余额成负数了，核一下",""))))))))))))</f>
        <v/>
      </c>
    </row>
    <row r="974" ht="16.5" spans="1:19">
      <c r="A974" s="114">
        <v>46040</v>
      </c>
      <c r="B974" s="115" t="s">
        <v>20</v>
      </c>
      <c r="C974" s="116" t="str">
        <f>IF($B974="","",IFERROR(INDEX(账户银行,MATCH($B974,账户名,0)),""))</f>
        <v>现金</v>
      </c>
      <c r="D974" s="116" t="str">
        <f>IF($B974="","",IFERROR(INDEX(账户币种,MATCH($B974,账户名,0)),""))</f>
        <v>CNY</v>
      </c>
      <c r="E974" s="117" t="s">
        <v>95</v>
      </c>
      <c r="F974" s="116" t="str">
        <f>IF($E974="","",IFERROR(INDEX(类别属性,MATCH($E974,类别表,0)),""))</f>
        <v>支出</v>
      </c>
      <c r="G974" s="118" t="s">
        <v>941</v>
      </c>
      <c r="H974" s="119"/>
      <c r="I974" s="119">
        <v>25753</v>
      </c>
      <c r="J974" s="120"/>
      <c r="K974" s="121">
        <f>IF(OR($A974="",$B974=""),"",IF($J974&lt;&gt;"",$J974,IF($D974=本位币,1,IFERROR(LOOKUP(2,1/((汇率月份&lt;=$A974)*(INDEX(记账汇率区,0,MATCH($D974,汇率币种头,0))&lt;&gt;"")),INDEX(记账汇率区,0,MATCH($D974,汇率币种头,0))),""))))</f>
        <v>1700</v>
      </c>
      <c r="L974" s="122">
        <f t="shared" si="30"/>
        <v>-25753</v>
      </c>
      <c r="M974" s="123">
        <f t="shared" si="31"/>
        <v>-43780100</v>
      </c>
      <c r="N974" s="122">
        <f>IF($B974="","",ROUND(SUMIF(账户名,$B974,账户期初)+SUMIFS($L$6:L974,$B$6:B974,$B974),2))</f>
        <v>3435396</v>
      </c>
      <c r="O974" s="123">
        <f>IF($B974="","",IFERROR(ROUND(INDEX(账户期初本位,MATCH($B974,账户名,0))+SUMIFS($M$6:M974,$B$6:B974,$B974),2),""))</f>
        <v>5811834716.96</v>
      </c>
      <c r="P974" s="117" t="s">
        <v>97</v>
      </c>
      <c r="Q974" s="115" t="s">
        <v>827</v>
      </c>
      <c r="R974" s="115"/>
      <c r="S974" s="124" t="str">
        <f>IF($B974="","",IF(ISNA(MATCH($B974,账户名,0)),"※这个账户不在【参数设置】的账户档案里",IF($A974="","※没填日期，这一笔不会进任何月份的报表",IF(OR($A974&lt;起始月份,$A974&gt;EOMONTH(起始月份,15)),"△不在本账期（"&amp;TEXT(起始月份,"yyyy-mm")&amp;" ~ "&amp;TEXT(EOMONTH(起始月份,15),"yyyy-mm")&amp;"）内，报表里看不到",IF(AND($H974&lt;&gt;"",$I974&lt;&gt;""),"※收入和支出不能同时填",IF(AND(N($H974)=0,N($I974)=0),IF(ISNUMBER(SEARCH("【待补】",$R974&amp;"")),"△源数据不全（源表缺金额），请补充","※收入和支出都没填"),IF($E974="","※没填收支类别，分类报表会漏掉这一笔",IF(ISNA(MATCH($E974,类别表,0)),"※收支类别不在【参数设置】的清单里",IF($K974="","△"&amp;$D974&amp;" 还没填汇率，去【月度汇率】补上就自动算了",IF(ISNUMBER(SEARCH("【待补】",$R974&amp;"")),"△源数据不全（源表缺摘要或用途），请补充",IF(AND($F974="内部转账",$Q974=""),"△内部转账建议在「往来单位」写上对方账户",IF($N974&lt;0,"△这一笔之后该账户余额成负数了，核一下",""))))))))))))</f>
        <v/>
      </c>
    </row>
    <row r="975" ht="16.5" spans="1:19">
      <c r="A975" s="114">
        <v>46040</v>
      </c>
      <c r="B975" s="115" t="s">
        <v>20</v>
      </c>
      <c r="C975" s="116" t="str">
        <f>IF($B975="","",IFERROR(INDEX(账户银行,MATCH($B975,账户名,0)),""))</f>
        <v>现金</v>
      </c>
      <c r="D975" s="116" t="str">
        <f>IF($B975="","",IFERROR(INDEX(账户币种,MATCH($B975,账户名,0)),""))</f>
        <v>CNY</v>
      </c>
      <c r="E975" s="117" t="s">
        <v>95</v>
      </c>
      <c r="F975" s="116" t="str">
        <f>IF($E975="","",IFERROR(INDEX(类别属性,MATCH($E975,类别表,0)),""))</f>
        <v>支出</v>
      </c>
      <c r="G975" s="118" t="s">
        <v>942</v>
      </c>
      <c r="H975" s="119"/>
      <c r="I975" s="119">
        <v>31965.61</v>
      </c>
      <c r="J975" s="120"/>
      <c r="K975" s="121">
        <f>IF(OR($A975="",$B975=""),"",IF($J975&lt;&gt;"",$J975,IF($D975=本位币,1,IFERROR(LOOKUP(2,1/((汇率月份&lt;=$A975)*(INDEX(记账汇率区,0,MATCH($D975,汇率币种头,0))&lt;&gt;"")),INDEX(记账汇率区,0,MATCH($D975,汇率币种头,0))),""))))</f>
        <v>1700</v>
      </c>
      <c r="L975" s="122">
        <f t="shared" si="30"/>
        <v>-31965.61</v>
      </c>
      <c r="M975" s="123">
        <f t="shared" si="31"/>
        <v>-54341537</v>
      </c>
      <c r="N975" s="122">
        <f>IF($B975="","",ROUND(SUMIF(账户名,$B975,账户期初)+SUMIFS($L$6:L975,$B$6:B975,$B975),2))</f>
        <v>3403430.39</v>
      </c>
      <c r="O975" s="123">
        <f>IF($B975="","",IFERROR(ROUND(INDEX(账户期初本位,MATCH($B975,账户名,0))+SUMIFS($M$6:M975,$B$6:B975,$B975),2),""))</f>
        <v>5757493179.96</v>
      </c>
      <c r="P975" s="117" t="s">
        <v>97</v>
      </c>
      <c r="Q975" s="115"/>
      <c r="R975" s="115"/>
      <c r="S975" s="124" t="str">
        <f>IF($B975="","",IF(ISNA(MATCH($B975,账户名,0)),"※这个账户不在【参数设置】的账户档案里",IF($A975="","※没填日期，这一笔不会进任何月份的报表",IF(OR($A975&lt;起始月份,$A975&gt;EOMONTH(起始月份,15)),"△不在本账期（"&amp;TEXT(起始月份,"yyyy-mm")&amp;" ~ "&amp;TEXT(EOMONTH(起始月份,15),"yyyy-mm")&amp;"）内，报表里看不到",IF(AND($H975&lt;&gt;"",$I975&lt;&gt;""),"※收入和支出不能同时填",IF(AND(N($H975)=0,N($I975)=0),IF(ISNUMBER(SEARCH("【待补】",$R975&amp;"")),"△源数据不全（源表缺金额），请补充","※收入和支出都没填"),IF($E975="","※没填收支类别，分类报表会漏掉这一笔",IF(ISNA(MATCH($E975,类别表,0)),"※收支类别不在【参数设置】的清单里",IF($K975="","△"&amp;$D975&amp;" 还没填汇率，去【月度汇率】补上就自动算了",IF(ISNUMBER(SEARCH("【待补】",$R975&amp;"")),"△源数据不全（源表缺摘要或用途），请补充",IF(AND($F975="内部转账",$Q975=""),"△内部转账建议在「往来单位」写上对方账户",IF($N975&lt;0,"△这一笔之后该账户余额成负数了，核一下",""))))))))))))</f>
        <v/>
      </c>
    </row>
    <row r="976" ht="33" spans="1:19">
      <c r="A976" s="114">
        <v>46040</v>
      </c>
      <c r="B976" s="115" t="s">
        <v>34</v>
      </c>
      <c r="C976" s="116" t="str">
        <f>IF($B976="","",IFERROR(INDEX(账户银行,MATCH($B976,账户名,0)),""))</f>
        <v>现金</v>
      </c>
      <c r="D976" s="116" t="str">
        <f>IF($B976="","",IFERROR(INDEX(账户币种,MATCH($B976,账户名,0)),""))</f>
        <v>UZS</v>
      </c>
      <c r="E976" s="117" t="s">
        <v>44</v>
      </c>
      <c r="F976" s="116" t="str">
        <f>IF($E976="","",IFERROR(INDEX(类别属性,MATCH($E976,类别表,0)),""))</f>
        <v>支出</v>
      </c>
      <c r="G976" s="118" t="s">
        <v>943</v>
      </c>
      <c r="H976" s="119"/>
      <c r="I976" s="119">
        <v>2320000</v>
      </c>
      <c r="J976" s="120"/>
      <c r="K976" s="125">
        <f>IF(OR($A976="",$B976=""),"",IF($J976&lt;&gt;"",$J976,IF($D976=本位币,1,IFERROR(LOOKUP(2,1/((汇率月份&lt;=$A976)*(INDEX(记账汇率区,0,MATCH($D976,汇率币种头,0))&lt;&gt;"")),INDEX(记账汇率区,0,MATCH($D976,汇率币种头,0))),""))))</f>
        <v>1</v>
      </c>
      <c r="L976" s="123">
        <f t="shared" si="30"/>
        <v>-2320000</v>
      </c>
      <c r="M976" s="123">
        <f t="shared" si="31"/>
        <v>-2320000</v>
      </c>
      <c r="N976" s="122">
        <f>IF($B976="","",ROUND(SUMIF(账户名,$B976,账户期初)+SUMIFS($L$6:L976,$B$6:B976,$B976),2))</f>
        <v>-1011184979.33</v>
      </c>
      <c r="O976" s="123">
        <f>IF($B976="","",IFERROR(ROUND(INDEX(账户期初本位,MATCH($B976,账户名,0))+SUMIFS($M$6:M976,$B$6:B976,$B976),2),""))</f>
        <v>-1011184979.33</v>
      </c>
      <c r="P976" s="117" t="s">
        <v>26</v>
      </c>
      <c r="Q976" s="115"/>
      <c r="R976" s="115"/>
      <c r="S976" s="124" t="str">
        <f>IF($B976="","",IF(ISNA(MATCH($B976,账户名,0)),"※这个账户不在【参数设置】的账户档案里",IF($A976="","※没填日期，这一笔不会进任何月份的报表",IF(OR($A976&lt;起始月份,$A976&gt;EOMONTH(起始月份,15)),"△不在本账期（"&amp;TEXT(起始月份,"yyyy-mm")&amp;" ~ "&amp;TEXT(EOMONTH(起始月份,15),"yyyy-mm")&amp;"）内，报表里看不到",IF(AND($H976&lt;&gt;"",$I976&lt;&gt;""),"※收入和支出不能同时填",IF(AND(N($H976)=0,N($I976)=0),IF(ISNUMBER(SEARCH("【待补】",$R976&amp;"")),"△源数据不全（源表缺金额），请补充","※收入和支出都没填"),IF($E976="","※没填收支类别，分类报表会漏掉这一笔",IF(ISNA(MATCH($E976,类别表,0)),"※收支类别不在【参数设置】的清单里",IF($K976="","△"&amp;$D976&amp;" 还没填汇率，去【月度汇率】补上就自动算了",IF(ISNUMBER(SEARCH("【待补】",$R976&amp;"")),"△源数据不全（源表缺摘要或用途），请补充",IF(AND($F976="内部转账",$Q976=""),"△内部转账建议在「往来单位」写上对方账户",IF($N976&lt;0,"△这一笔之后该账户余额成负数了，核一下",""))))))))))))</f>
        <v>△这一笔之后该账户余额成负数了，核一下</v>
      </c>
    </row>
    <row r="977" ht="16.5" spans="1:19">
      <c r="A977" s="114">
        <v>46041</v>
      </c>
      <c r="B977" s="115" t="s">
        <v>20</v>
      </c>
      <c r="C977" s="116" t="str">
        <f>IF($B977="","",IFERROR(INDEX(账户银行,MATCH($B977,账户名,0)),""))</f>
        <v>现金</v>
      </c>
      <c r="D977" s="116" t="str">
        <f>IF($B977="","",IFERROR(INDEX(账户币种,MATCH($B977,账户名,0)),""))</f>
        <v>CNY</v>
      </c>
      <c r="E977" s="117" t="s">
        <v>95</v>
      </c>
      <c r="F977" s="116" t="str">
        <f>IF($E977="","",IFERROR(INDEX(类别属性,MATCH($E977,类别表,0)),""))</f>
        <v>支出</v>
      </c>
      <c r="G977" s="118" t="s">
        <v>944</v>
      </c>
      <c r="H977" s="119"/>
      <c r="I977" s="119">
        <v>22125</v>
      </c>
      <c r="J977" s="120"/>
      <c r="K977" s="121">
        <f>IF(OR($A977="",$B977=""),"",IF($J977&lt;&gt;"",$J977,IF($D977=本位币,1,IFERROR(LOOKUP(2,1/((汇率月份&lt;=$A977)*(INDEX(记账汇率区,0,MATCH($D977,汇率币种头,0))&lt;&gt;"")),INDEX(记账汇率区,0,MATCH($D977,汇率币种头,0))),""))))</f>
        <v>1700</v>
      </c>
      <c r="L977" s="122">
        <f t="shared" si="30"/>
        <v>-22125</v>
      </c>
      <c r="M977" s="123">
        <f t="shared" si="31"/>
        <v>-37612500</v>
      </c>
      <c r="N977" s="122">
        <f>IF($B977="","",ROUND(SUMIF(账户名,$B977,账户期初)+SUMIFS($L$6:L977,$B$6:B977,$B977),2))</f>
        <v>3381305.39</v>
      </c>
      <c r="O977" s="123">
        <f>IF($B977="","",IFERROR(ROUND(INDEX(账户期初本位,MATCH($B977,账户名,0))+SUMIFS($M$6:M977,$B$6:B977,$B977),2),""))</f>
        <v>5719880679.96</v>
      </c>
      <c r="P977" s="117" t="s">
        <v>97</v>
      </c>
      <c r="Q977" s="115"/>
      <c r="R977" s="115"/>
      <c r="S977" s="124" t="str">
        <f>IF($B977="","",IF(ISNA(MATCH($B977,账户名,0)),"※这个账户不在【参数设置】的账户档案里",IF($A977="","※没填日期，这一笔不会进任何月份的报表",IF(OR($A977&lt;起始月份,$A977&gt;EOMONTH(起始月份,15)),"△不在本账期（"&amp;TEXT(起始月份,"yyyy-mm")&amp;" ~ "&amp;TEXT(EOMONTH(起始月份,15),"yyyy-mm")&amp;"）内，报表里看不到",IF(AND($H977&lt;&gt;"",$I977&lt;&gt;""),"※收入和支出不能同时填",IF(AND(N($H977)=0,N($I977)=0),IF(ISNUMBER(SEARCH("【待补】",$R977&amp;"")),"△源数据不全（源表缺金额），请补充","※收入和支出都没填"),IF($E977="","※没填收支类别，分类报表会漏掉这一笔",IF(ISNA(MATCH($E977,类别表,0)),"※收支类别不在【参数设置】的清单里",IF($K977="","△"&amp;$D977&amp;" 还没填汇率，去【月度汇率】补上就自动算了",IF(ISNUMBER(SEARCH("【待补】",$R977&amp;"")),"△源数据不全（源表缺摘要或用途），请补充",IF(AND($F977="内部转账",$Q977=""),"△内部转账建议在「往来单位」写上对方账户",IF($N977&lt;0,"△这一笔之后该账户余额成负数了，核一下",""))))))))))))</f>
        <v/>
      </c>
    </row>
    <row r="978" ht="16.5" spans="1:19">
      <c r="A978" s="114">
        <v>46041</v>
      </c>
      <c r="B978" s="115" t="s">
        <v>20</v>
      </c>
      <c r="C978" s="116" t="str">
        <f>IF($B978="","",IFERROR(INDEX(账户银行,MATCH($B978,账户名,0)),""))</f>
        <v>现金</v>
      </c>
      <c r="D978" s="116" t="str">
        <f>IF($B978="","",IFERROR(INDEX(账户币种,MATCH($B978,账户名,0)),""))</f>
        <v>CNY</v>
      </c>
      <c r="E978" s="117" t="s">
        <v>95</v>
      </c>
      <c r="F978" s="116" t="str">
        <f>IF($E978="","",IFERROR(INDEX(类别属性,MATCH($E978,类别表,0)),""))</f>
        <v>支出</v>
      </c>
      <c r="G978" s="118" t="s">
        <v>945</v>
      </c>
      <c r="H978" s="119"/>
      <c r="I978" s="119">
        <v>6000</v>
      </c>
      <c r="J978" s="120"/>
      <c r="K978" s="121">
        <f>IF(OR($A978="",$B978=""),"",IF($J978&lt;&gt;"",$J978,IF($D978=本位币,1,IFERROR(LOOKUP(2,1/((汇率月份&lt;=$A978)*(INDEX(记账汇率区,0,MATCH($D978,汇率币种头,0))&lt;&gt;"")),INDEX(记账汇率区,0,MATCH($D978,汇率币种头,0))),""))))</f>
        <v>1700</v>
      </c>
      <c r="L978" s="122">
        <f t="shared" si="30"/>
        <v>-6000</v>
      </c>
      <c r="M978" s="123">
        <f t="shared" si="31"/>
        <v>-10200000</v>
      </c>
      <c r="N978" s="122">
        <f>IF($B978="","",ROUND(SUMIF(账户名,$B978,账户期初)+SUMIFS($L$6:L978,$B$6:B978,$B978),2))</f>
        <v>3375305.39</v>
      </c>
      <c r="O978" s="123">
        <f>IF($B978="","",IFERROR(ROUND(INDEX(账户期初本位,MATCH($B978,账户名,0))+SUMIFS($M$6:M978,$B$6:B978,$B978),2),""))</f>
        <v>5709680679.96</v>
      </c>
      <c r="P978" s="117" t="s">
        <v>97</v>
      </c>
      <c r="Q978" s="115"/>
      <c r="R978" s="115"/>
      <c r="S978" s="124" t="str">
        <f>IF($B978="","",IF(ISNA(MATCH($B978,账户名,0)),"※这个账户不在【参数设置】的账户档案里",IF($A978="","※没填日期，这一笔不会进任何月份的报表",IF(OR($A978&lt;起始月份,$A978&gt;EOMONTH(起始月份,15)),"△不在本账期（"&amp;TEXT(起始月份,"yyyy-mm")&amp;" ~ "&amp;TEXT(EOMONTH(起始月份,15),"yyyy-mm")&amp;"）内，报表里看不到",IF(AND($H978&lt;&gt;"",$I978&lt;&gt;""),"※收入和支出不能同时填",IF(AND(N($H978)=0,N($I978)=0),IF(ISNUMBER(SEARCH("【待补】",$R978&amp;"")),"△源数据不全（源表缺金额），请补充","※收入和支出都没填"),IF($E978="","※没填收支类别，分类报表会漏掉这一笔",IF(ISNA(MATCH($E978,类别表,0)),"※收支类别不在【参数设置】的清单里",IF($K978="","△"&amp;$D978&amp;" 还没填汇率，去【月度汇率】补上就自动算了",IF(ISNUMBER(SEARCH("【待补】",$R978&amp;"")),"△源数据不全（源表缺摘要或用途），请补充",IF(AND($F978="内部转账",$Q978=""),"△内部转账建议在「往来单位」写上对方账户",IF($N978&lt;0,"△这一笔之后该账户余额成负数了，核一下",""))))))))))))</f>
        <v/>
      </c>
    </row>
    <row r="979" ht="16.5" spans="1:19">
      <c r="A979" s="114">
        <v>46041</v>
      </c>
      <c r="B979" s="115" t="s">
        <v>20</v>
      </c>
      <c r="C979" s="116" t="str">
        <f>IF($B979="","",IFERROR(INDEX(账户银行,MATCH($B979,账户名,0)),""))</f>
        <v>现金</v>
      </c>
      <c r="D979" s="116" t="str">
        <f>IF($B979="","",IFERROR(INDEX(账户币种,MATCH($B979,账户名,0)),""))</f>
        <v>CNY</v>
      </c>
      <c r="E979" s="117" t="s">
        <v>95</v>
      </c>
      <c r="F979" s="116" t="str">
        <f>IF($E979="","",IFERROR(INDEX(类别属性,MATCH($E979,类别表,0)),""))</f>
        <v>支出</v>
      </c>
      <c r="G979" s="118" t="s">
        <v>946</v>
      </c>
      <c r="H979" s="119"/>
      <c r="I979" s="119">
        <v>13000</v>
      </c>
      <c r="J979" s="120"/>
      <c r="K979" s="121">
        <f>IF(OR($A979="",$B979=""),"",IF($J979&lt;&gt;"",$J979,IF($D979=本位币,1,IFERROR(LOOKUP(2,1/((汇率月份&lt;=$A979)*(INDEX(记账汇率区,0,MATCH($D979,汇率币种头,0))&lt;&gt;"")),INDEX(记账汇率区,0,MATCH($D979,汇率币种头,0))),""))))</f>
        <v>1700</v>
      </c>
      <c r="L979" s="122">
        <f t="shared" si="30"/>
        <v>-13000</v>
      </c>
      <c r="M979" s="123">
        <f t="shared" si="31"/>
        <v>-22100000</v>
      </c>
      <c r="N979" s="122">
        <f>IF($B979="","",ROUND(SUMIF(账户名,$B979,账户期初)+SUMIFS($L$6:L979,$B$6:B979,$B979),2))</f>
        <v>3362305.39</v>
      </c>
      <c r="O979" s="123">
        <f>IF($B979="","",IFERROR(ROUND(INDEX(账户期初本位,MATCH($B979,账户名,0))+SUMIFS($M$6:M979,$B$6:B979,$B979),2),""))</f>
        <v>5687580679.96</v>
      </c>
      <c r="P979" s="117" t="s">
        <v>97</v>
      </c>
      <c r="Q979" s="115" t="s">
        <v>329</v>
      </c>
      <c r="R979" s="115"/>
      <c r="S979" s="124" t="str">
        <f>IF($B979="","",IF(ISNA(MATCH($B979,账户名,0)),"※这个账户不在【参数设置】的账户档案里",IF($A979="","※没填日期，这一笔不会进任何月份的报表",IF(OR($A979&lt;起始月份,$A979&gt;EOMONTH(起始月份,15)),"△不在本账期（"&amp;TEXT(起始月份,"yyyy-mm")&amp;" ~ "&amp;TEXT(EOMONTH(起始月份,15),"yyyy-mm")&amp;"）内，报表里看不到",IF(AND($H979&lt;&gt;"",$I979&lt;&gt;""),"※收入和支出不能同时填",IF(AND(N($H979)=0,N($I979)=0),IF(ISNUMBER(SEARCH("【待补】",$R979&amp;"")),"△源数据不全（源表缺金额），请补充","※收入和支出都没填"),IF($E979="","※没填收支类别，分类报表会漏掉这一笔",IF(ISNA(MATCH($E979,类别表,0)),"※收支类别不在【参数设置】的清单里",IF($K979="","△"&amp;$D979&amp;" 还没填汇率，去【月度汇率】补上就自动算了",IF(ISNUMBER(SEARCH("【待补】",$R979&amp;"")),"△源数据不全（源表缺摘要或用途），请补充",IF(AND($F979="内部转账",$Q979=""),"△内部转账建议在「往来单位」写上对方账户",IF($N979&lt;0,"△这一笔之后该账户余额成负数了，核一下",""))))))))))))</f>
        <v/>
      </c>
    </row>
    <row r="980" ht="16.5" spans="1:19">
      <c r="A980" s="114">
        <v>46041</v>
      </c>
      <c r="B980" s="115" t="s">
        <v>20</v>
      </c>
      <c r="C980" s="116" t="str">
        <f>IF($B980="","",IFERROR(INDEX(账户银行,MATCH($B980,账户名,0)),""))</f>
        <v>现金</v>
      </c>
      <c r="D980" s="116" t="str">
        <f>IF($B980="","",IFERROR(INDEX(账户币种,MATCH($B980,账户名,0)),""))</f>
        <v>CNY</v>
      </c>
      <c r="E980" s="117" t="s">
        <v>95</v>
      </c>
      <c r="F980" s="116" t="str">
        <f>IF($E980="","",IFERROR(INDEX(类别属性,MATCH($E980,类别表,0)),""))</f>
        <v>支出</v>
      </c>
      <c r="G980" s="118" t="s">
        <v>947</v>
      </c>
      <c r="H980" s="119"/>
      <c r="I980" s="119">
        <v>13000</v>
      </c>
      <c r="J980" s="120"/>
      <c r="K980" s="121">
        <f>IF(OR($A980="",$B980=""),"",IF($J980&lt;&gt;"",$J980,IF($D980=本位币,1,IFERROR(LOOKUP(2,1/((汇率月份&lt;=$A980)*(INDEX(记账汇率区,0,MATCH($D980,汇率币种头,0))&lt;&gt;"")),INDEX(记账汇率区,0,MATCH($D980,汇率币种头,0))),""))))</f>
        <v>1700</v>
      </c>
      <c r="L980" s="122">
        <f t="shared" si="30"/>
        <v>-13000</v>
      </c>
      <c r="M980" s="123">
        <f t="shared" si="31"/>
        <v>-22100000</v>
      </c>
      <c r="N980" s="122">
        <f>IF($B980="","",ROUND(SUMIF(账户名,$B980,账户期初)+SUMIFS($L$6:L980,$B$6:B980,$B980),2))</f>
        <v>3349305.39</v>
      </c>
      <c r="O980" s="123">
        <f>IF($B980="","",IFERROR(ROUND(INDEX(账户期初本位,MATCH($B980,账户名,0))+SUMIFS($M$6:M980,$B$6:B980,$B980),2),""))</f>
        <v>5665480679.96</v>
      </c>
      <c r="P980" s="117" t="s">
        <v>97</v>
      </c>
      <c r="Q980" s="115" t="s">
        <v>878</v>
      </c>
      <c r="R980" s="115"/>
      <c r="S980" s="124" t="str">
        <f>IF($B980="","",IF(ISNA(MATCH($B980,账户名,0)),"※这个账户不在【参数设置】的账户档案里",IF($A980="","※没填日期，这一笔不会进任何月份的报表",IF(OR($A980&lt;起始月份,$A980&gt;EOMONTH(起始月份,15)),"△不在本账期（"&amp;TEXT(起始月份,"yyyy-mm")&amp;" ~ "&amp;TEXT(EOMONTH(起始月份,15),"yyyy-mm")&amp;"）内，报表里看不到",IF(AND($H980&lt;&gt;"",$I980&lt;&gt;""),"※收入和支出不能同时填",IF(AND(N($H980)=0,N($I980)=0),IF(ISNUMBER(SEARCH("【待补】",$R980&amp;"")),"△源数据不全（源表缺金额），请补充","※收入和支出都没填"),IF($E980="","※没填收支类别，分类报表会漏掉这一笔",IF(ISNA(MATCH($E980,类别表,0)),"※收支类别不在【参数设置】的清单里",IF($K980="","△"&amp;$D980&amp;" 还没填汇率，去【月度汇率】补上就自动算了",IF(ISNUMBER(SEARCH("【待补】",$R980&amp;"")),"△源数据不全（源表缺摘要或用途），请补充",IF(AND($F980="内部转账",$Q980=""),"△内部转账建议在「往来单位」写上对方账户",IF($N980&lt;0,"△这一笔之后该账户余额成负数了，核一下",""))))))))))))</f>
        <v/>
      </c>
    </row>
    <row r="981" ht="33" spans="1:19">
      <c r="A981" s="114">
        <v>46041</v>
      </c>
      <c r="B981" s="115" t="s">
        <v>20</v>
      </c>
      <c r="C981" s="116" t="str">
        <f>IF($B981="","",IFERROR(INDEX(账户银行,MATCH($B981,账户名,0)),""))</f>
        <v>现金</v>
      </c>
      <c r="D981" s="116" t="str">
        <f>IF($B981="","",IFERROR(INDEX(账户币种,MATCH($B981,账户名,0)),""))</f>
        <v>CNY</v>
      </c>
      <c r="E981" s="117" t="s">
        <v>95</v>
      </c>
      <c r="F981" s="116" t="str">
        <f>IF($E981="","",IFERROR(INDEX(类别属性,MATCH($E981,类别表,0)),""))</f>
        <v>支出</v>
      </c>
      <c r="G981" s="118" t="s">
        <v>948</v>
      </c>
      <c r="H981" s="119"/>
      <c r="I981" s="119">
        <v>27695</v>
      </c>
      <c r="J981" s="120"/>
      <c r="K981" s="121">
        <f>IF(OR($A981="",$B981=""),"",IF($J981&lt;&gt;"",$J981,IF($D981=本位币,1,IFERROR(LOOKUP(2,1/((汇率月份&lt;=$A981)*(INDEX(记账汇率区,0,MATCH($D981,汇率币种头,0))&lt;&gt;"")),INDEX(记账汇率区,0,MATCH($D981,汇率币种头,0))),""))))</f>
        <v>1700</v>
      </c>
      <c r="L981" s="122">
        <f t="shared" si="30"/>
        <v>-27695</v>
      </c>
      <c r="M981" s="123">
        <f t="shared" si="31"/>
        <v>-47081500</v>
      </c>
      <c r="N981" s="122">
        <f>IF($B981="","",ROUND(SUMIF(账户名,$B981,账户期初)+SUMIFS($L$6:L981,$B$6:B981,$B981),2))</f>
        <v>3321610.39</v>
      </c>
      <c r="O981" s="123">
        <f>IF($B981="","",IFERROR(ROUND(INDEX(账户期初本位,MATCH($B981,账户名,0))+SUMIFS($M$6:M981,$B$6:B981,$B981),2),""))</f>
        <v>5618399179.96</v>
      </c>
      <c r="P981" s="117" t="s">
        <v>97</v>
      </c>
      <c r="Q981" s="115" t="s">
        <v>68</v>
      </c>
      <c r="R981" s="115"/>
      <c r="S981" s="124" t="str">
        <f>IF($B981="","",IF(ISNA(MATCH($B981,账户名,0)),"※这个账户不在【参数设置】的账户档案里",IF($A981="","※没填日期，这一笔不会进任何月份的报表",IF(OR($A981&lt;起始月份,$A981&gt;EOMONTH(起始月份,15)),"△不在本账期（"&amp;TEXT(起始月份,"yyyy-mm")&amp;" ~ "&amp;TEXT(EOMONTH(起始月份,15),"yyyy-mm")&amp;"）内，报表里看不到",IF(AND($H981&lt;&gt;"",$I981&lt;&gt;""),"※收入和支出不能同时填",IF(AND(N($H981)=0,N($I981)=0),IF(ISNUMBER(SEARCH("【待补】",$R981&amp;"")),"△源数据不全（源表缺金额），请补充","※收入和支出都没填"),IF($E981="","※没填收支类别，分类报表会漏掉这一笔",IF(ISNA(MATCH($E981,类别表,0)),"※收支类别不在【参数设置】的清单里",IF($K981="","△"&amp;$D981&amp;" 还没填汇率，去【月度汇率】补上就自动算了",IF(ISNUMBER(SEARCH("【待补】",$R981&amp;"")),"△源数据不全（源表缺摘要或用途），请补充",IF(AND($F981="内部转账",$Q981=""),"△内部转账建议在「往来单位」写上对方账户",IF($N981&lt;0,"△这一笔之后该账户余额成负数了，核一下",""))))))))))))</f>
        <v/>
      </c>
    </row>
    <row r="982" ht="33" spans="1:19">
      <c r="A982" s="114">
        <v>46041</v>
      </c>
      <c r="B982" s="115" t="s">
        <v>20</v>
      </c>
      <c r="C982" s="116" t="str">
        <f>IF($B982="","",IFERROR(INDEX(账户银行,MATCH($B982,账户名,0)),""))</f>
        <v>现金</v>
      </c>
      <c r="D982" s="116" t="str">
        <f>IF($B982="","",IFERROR(INDEX(账户币种,MATCH($B982,账户名,0)),""))</f>
        <v>CNY</v>
      </c>
      <c r="E982" s="117" t="s">
        <v>95</v>
      </c>
      <c r="F982" s="116" t="str">
        <f>IF($E982="","",IFERROR(INDEX(类别属性,MATCH($E982,类别表,0)),""))</f>
        <v>支出</v>
      </c>
      <c r="G982" s="118" t="s">
        <v>949</v>
      </c>
      <c r="H982" s="119"/>
      <c r="I982" s="119">
        <v>16667</v>
      </c>
      <c r="J982" s="120"/>
      <c r="K982" s="121">
        <f>IF(OR($A982="",$B982=""),"",IF($J982&lt;&gt;"",$J982,IF($D982=本位币,1,IFERROR(LOOKUP(2,1/((汇率月份&lt;=$A982)*(INDEX(记账汇率区,0,MATCH($D982,汇率币种头,0))&lt;&gt;"")),INDEX(记账汇率区,0,MATCH($D982,汇率币种头,0))),""))))</f>
        <v>1700</v>
      </c>
      <c r="L982" s="122">
        <f t="shared" si="30"/>
        <v>-16667</v>
      </c>
      <c r="M982" s="123">
        <f t="shared" si="31"/>
        <v>-28333900</v>
      </c>
      <c r="N982" s="122">
        <f>IF($B982="","",ROUND(SUMIF(账户名,$B982,账户期初)+SUMIFS($L$6:L982,$B$6:B982,$B982),2))</f>
        <v>3304943.39</v>
      </c>
      <c r="O982" s="123">
        <f>IF($B982="","",IFERROR(ROUND(INDEX(账户期初本位,MATCH($B982,账户名,0))+SUMIFS($M$6:M982,$B$6:B982,$B982),2),""))</f>
        <v>5590065279.96</v>
      </c>
      <c r="P982" s="117" t="s">
        <v>97</v>
      </c>
      <c r="Q982" s="115" t="s">
        <v>771</v>
      </c>
      <c r="R982" s="115"/>
      <c r="S982" s="124" t="str">
        <f>IF($B982="","",IF(ISNA(MATCH($B982,账户名,0)),"※这个账户不在【参数设置】的账户档案里",IF($A982="","※没填日期，这一笔不会进任何月份的报表",IF(OR($A982&lt;起始月份,$A982&gt;EOMONTH(起始月份,15)),"△不在本账期（"&amp;TEXT(起始月份,"yyyy-mm")&amp;" ~ "&amp;TEXT(EOMONTH(起始月份,15),"yyyy-mm")&amp;"）内，报表里看不到",IF(AND($H982&lt;&gt;"",$I982&lt;&gt;""),"※收入和支出不能同时填",IF(AND(N($H982)=0,N($I982)=0),IF(ISNUMBER(SEARCH("【待补】",$R982&amp;"")),"△源数据不全（源表缺金额），请补充","※收入和支出都没填"),IF($E982="","※没填收支类别，分类报表会漏掉这一笔",IF(ISNA(MATCH($E982,类别表,0)),"※收支类别不在【参数设置】的清单里",IF($K982="","△"&amp;$D982&amp;" 还没填汇率，去【月度汇率】补上就自动算了",IF(ISNUMBER(SEARCH("【待补】",$R982&amp;"")),"△源数据不全（源表缺摘要或用途），请补充",IF(AND($F982="内部转账",$Q982=""),"△内部转账建议在「往来单位」写上对方账户",IF($N982&lt;0,"△这一笔之后该账户余额成负数了，核一下",""))))))))))))</f>
        <v/>
      </c>
    </row>
    <row r="983" ht="33" spans="1:19">
      <c r="A983" s="114">
        <v>46041</v>
      </c>
      <c r="B983" s="115" t="s">
        <v>20</v>
      </c>
      <c r="C983" s="116" t="str">
        <f>IF($B983="","",IFERROR(INDEX(账户银行,MATCH($B983,账户名,0)),""))</f>
        <v>现金</v>
      </c>
      <c r="D983" s="116" t="str">
        <f>IF($B983="","",IFERROR(INDEX(账户币种,MATCH($B983,账户名,0)),""))</f>
        <v>CNY</v>
      </c>
      <c r="E983" s="117" t="s">
        <v>95</v>
      </c>
      <c r="F983" s="116" t="str">
        <f>IF($E983="","",IFERROR(INDEX(类别属性,MATCH($E983,类别表,0)),""))</f>
        <v>支出</v>
      </c>
      <c r="G983" s="118" t="s">
        <v>950</v>
      </c>
      <c r="H983" s="119"/>
      <c r="I983" s="119">
        <v>26625</v>
      </c>
      <c r="J983" s="120"/>
      <c r="K983" s="121">
        <f>IF(OR($A983="",$B983=""),"",IF($J983&lt;&gt;"",$J983,IF($D983=本位币,1,IFERROR(LOOKUP(2,1/((汇率月份&lt;=$A983)*(INDEX(记账汇率区,0,MATCH($D983,汇率币种头,0))&lt;&gt;"")),INDEX(记账汇率区,0,MATCH($D983,汇率币种头,0))),""))))</f>
        <v>1700</v>
      </c>
      <c r="L983" s="122">
        <f t="shared" si="30"/>
        <v>-26625</v>
      </c>
      <c r="M983" s="123">
        <f t="shared" si="31"/>
        <v>-45262500</v>
      </c>
      <c r="N983" s="122">
        <f>IF($B983="","",ROUND(SUMIF(账户名,$B983,账户期初)+SUMIFS($L$6:L983,$B$6:B983,$B983),2))</f>
        <v>3278318.39</v>
      </c>
      <c r="O983" s="123">
        <f>IF($B983="","",IFERROR(ROUND(INDEX(账户期初本位,MATCH($B983,账户名,0))+SUMIFS($M$6:M983,$B$6:B983,$B983),2),""))</f>
        <v>5544802779.96</v>
      </c>
      <c r="P983" s="117" t="s">
        <v>97</v>
      </c>
      <c r="Q983" s="115"/>
      <c r="R983" s="115"/>
      <c r="S983" s="124" t="str">
        <f>IF($B983="","",IF(ISNA(MATCH($B983,账户名,0)),"※这个账户不在【参数设置】的账户档案里",IF($A983="","※没填日期，这一笔不会进任何月份的报表",IF(OR($A983&lt;起始月份,$A983&gt;EOMONTH(起始月份,15)),"△不在本账期（"&amp;TEXT(起始月份,"yyyy-mm")&amp;" ~ "&amp;TEXT(EOMONTH(起始月份,15),"yyyy-mm")&amp;"）内，报表里看不到",IF(AND($H983&lt;&gt;"",$I983&lt;&gt;""),"※收入和支出不能同时填",IF(AND(N($H983)=0,N($I983)=0),IF(ISNUMBER(SEARCH("【待补】",$R983&amp;"")),"△源数据不全（源表缺金额），请补充","※收入和支出都没填"),IF($E983="","※没填收支类别，分类报表会漏掉这一笔",IF(ISNA(MATCH($E983,类别表,0)),"※收支类别不在【参数设置】的清单里",IF($K983="","△"&amp;$D983&amp;" 还没填汇率，去【月度汇率】补上就自动算了",IF(ISNUMBER(SEARCH("【待补】",$R983&amp;"")),"△源数据不全（源表缺摘要或用途），请补充",IF(AND($F983="内部转账",$Q983=""),"△内部转账建议在「往来单位」写上对方账户",IF($N983&lt;0,"△这一笔之后该账户余额成负数了，核一下",""))))))))))))</f>
        <v/>
      </c>
    </row>
    <row r="984" ht="33" spans="1:19">
      <c r="A984" s="114">
        <v>46041</v>
      </c>
      <c r="B984" s="115" t="s">
        <v>20</v>
      </c>
      <c r="C984" s="116" t="str">
        <f>IF($B984="","",IFERROR(INDEX(账户银行,MATCH($B984,账户名,0)),""))</f>
        <v>现金</v>
      </c>
      <c r="D984" s="116" t="str">
        <f>IF($B984="","",IFERROR(INDEX(账户币种,MATCH($B984,账户名,0)),""))</f>
        <v>CNY</v>
      </c>
      <c r="E984" s="117" t="s">
        <v>95</v>
      </c>
      <c r="F984" s="116" t="str">
        <f>IF($E984="","",IFERROR(INDEX(类别属性,MATCH($E984,类别表,0)),""))</f>
        <v>支出</v>
      </c>
      <c r="G984" s="118" t="s">
        <v>951</v>
      </c>
      <c r="H984" s="119"/>
      <c r="I984" s="119">
        <v>28271</v>
      </c>
      <c r="J984" s="120"/>
      <c r="K984" s="121">
        <f>IF(OR($A984="",$B984=""),"",IF($J984&lt;&gt;"",$J984,IF($D984=本位币,1,IFERROR(LOOKUP(2,1/((汇率月份&lt;=$A984)*(INDEX(记账汇率区,0,MATCH($D984,汇率币种头,0))&lt;&gt;"")),INDEX(记账汇率区,0,MATCH($D984,汇率币种头,0))),""))))</f>
        <v>1700</v>
      </c>
      <c r="L984" s="122">
        <f t="shared" si="30"/>
        <v>-28271</v>
      </c>
      <c r="M984" s="123">
        <f t="shared" si="31"/>
        <v>-48060700</v>
      </c>
      <c r="N984" s="122">
        <f>IF($B984="","",ROUND(SUMIF(账户名,$B984,账户期初)+SUMIFS($L$6:L984,$B$6:B984,$B984),2))</f>
        <v>3250047.39</v>
      </c>
      <c r="O984" s="123">
        <f>IF($B984="","",IFERROR(ROUND(INDEX(账户期初本位,MATCH($B984,账户名,0))+SUMIFS($M$6:M984,$B$6:B984,$B984),2),""))</f>
        <v>5496742079.96</v>
      </c>
      <c r="P984" s="117" t="s">
        <v>97</v>
      </c>
      <c r="Q984" s="115" t="s">
        <v>33</v>
      </c>
      <c r="R984" s="115"/>
      <c r="S984" s="124" t="str">
        <f>IF($B984="","",IF(ISNA(MATCH($B984,账户名,0)),"※这个账户不在【参数设置】的账户档案里",IF($A984="","※没填日期，这一笔不会进任何月份的报表",IF(OR($A984&lt;起始月份,$A984&gt;EOMONTH(起始月份,15)),"△不在本账期（"&amp;TEXT(起始月份,"yyyy-mm")&amp;" ~ "&amp;TEXT(EOMONTH(起始月份,15),"yyyy-mm")&amp;"）内，报表里看不到",IF(AND($H984&lt;&gt;"",$I984&lt;&gt;""),"※收入和支出不能同时填",IF(AND(N($H984)=0,N($I984)=0),IF(ISNUMBER(SEARCH("【待补】",$R984&amp;"")),"△源数据不全（源表缺金额），请补充","※收入和支出都没填"),IF($E984="","※没填收支类别，分类报表会漏掉这一笔",IF(ISNA(MATCH($E984,类别表,0)),"※收支类别不在【参数设置】的清单里",IF($K984="","△"&amp;$D984&amp;" 还没填汇率，去【月度汇率】补上就自动算了",IF(ISNUMBER(SEARCH("【待补】",$R984&amp;"")),"△源数据不全（源表缺摘要或用途），请补充",IF(AND($F984="内部转账",$Q984=""),"△内部转账建议在「往来单位」写上对方账户",IF($N984&lt;0,"△这一笔之后该账户余额成负数了，核一下",""))))))))))))</f>
        <v/>
      </c>
    </row>
    <row r="985" ht="16.5" spans="1:19">
      <c r="A985" s="114">
        <v>46041</v>
      </c>
      <c r="B985" s="115" t="s">
        <v>20</v>
      </c>
      <c r="C985" s="116" t="str">
        <f>IF($B985="","",IFERROR(INDEX(账户银行,MATCH($B985,账户名,0)),""))</f>
        <v>现金</v>
      </c>
      <c r="D985" s="116" t="str">
        <f>IF($B985="","",IFERROR(INDEX(账户币种,MATCH($B985,账户名,0)),""))</f>
        <v>CNY</v>
      </c>
      <c r="E985" s="117" t="s">
        <v>95</v>
      </c>
      <c r="F985" s="116" t="str">
        <f>IF($E985="","",IFERROR(INDEX(类别属性,MATCH($E985,类别表,0)),""))</f>
        <v>支出</v>
      </c>
      <c r="G985" s="118" t="s">
        <v>952</v>
      </c>
      <c r="H985" s="119"/>
      <c r="I985" s="119">
        <v>26652</v>
      </c>
      <c r="J985" s="120"/>
      <c r="K985" s="121">
        <f>IF(OR($A985="",$B985=""),"",IF($J985&lt;&gt;"",$J985,IF($D985=本位币,1,IFERROR(LOOKUP(2,1/((汇率月份&lt;=$A985)*(INDEX(记账汇率区,0,MATCH($D985,汇率币种头,0))&lt;&gt;"")),INDEX(记账汇率区,0,MATCH($D985,汇率币种头,0))),""))))</f>
        <v>1700</v>
      </c>
      <c r="L985" s="122">
        <f t="shared" si="30"/>
        <v>-26652</v>
      </c>
      <c r="M985" s="123">
        <f t="shared" si="31"/>
        <v>-45308400</v>
      </c>
      <c r="N985" s="122">
        <f>IF($B985="","",ROUND(SUMIF(账户名,$B985,账户期初)+SUMIFS($L$6:L985,$B$6:B985,$B985),2))</f>
        <v>3223395.39</v>
      </c>
      <c r="O985" s="123">
        <f>IF($B985="","",IFERROR(ROUND(INDEX(账户期初本位,MATCH($B985,账户名,0))+SUMIFS($M$6:M985,$B$6:B985,$B985),2),""))</f>
        <v>5451433679.96</v>
      </c>
      <c r="P985" s="117" t="s">
        <v>97</v>
      </c>
      <c r="Q985" s="115"/>
      <c r="R985" s="115"/>
      <c r="S985" s="124" t="str">
        <f>IF($B985="","",IF(ISNA(MATCH($B985,账户名,0)),"※这个账户不在【参数设置】的账户档案里",IF($A985="","※没填日期，这一笔不会进任何月份的报表",IF(OR($A985&lt;起始月份,$A985&gt;EOMONTH(起始月份,15)),"△不在本账期（"&amp;TEXT(起始月份,"yyyy-mm")&amp;" ~ "&amp;TEXT(EOMONTH(起始月份,15),"yyyy-mm")&amp;"）内，报表里看不到",IF(AND($H985&lt;&gt;"",$I985&lt;&gt;""),"※收入和支出不能同时填",IF(AND(N($H985)=0,N($I985)=0),IF(ISNUMBER(SEARCH("【待补】",$R985&amp;"")),"△源数据不全（源表缺金额），请补充","※收入和支出都没填"),IF($E985="","※没填收支类别，分类报表会漏掉这一笔",IF(ISNA(MATCH($E985,类别表,0)),"※收支类别不在【参数设置】的清单里",IF($K985="","△"&amp;$D985&amp;" 还没填汇率，去【月度汇率】补上就自动算了",IF(ISNUMBER(SEARCH("【待补】",$R985&amp;"")),"△源数据不全（源表缺摘要或用途），请补充",IF(AND($F985="内部转账",$Q985=""),"△内部转账建议在「往来单位」写上对方账户",IF($N985&lt;0,"△这一笔之后该账户余额成负数了，核一下",""))))))))))))</f>
        <v/>
      </c>
    </row>
    <row r="986" ht="33" spans="1:19">
      <c r="A986" s="114">
        <v>46041</v>
      </c>
      <c r="B986" s="115" t="s">
        <v>20</v>
      </c>
      <c r="C986" s="116" t="str">
        <f>IF($B986="","",IFERROR(INDEX(账户银行,MATCH($B986,账户名,0)),""))</f>
        <v>现金</v>
      </c>
      <c r="D986" s="116" t="str">
        <f>IF($B986="","",IFERROR(INDEX(账户币种,MATCH($B986,账户名,0)),""))</f>
        <v>CNY</v>
      </c>
      <c r="E986" s="117" t="s">
        <v>95</v>
      </c>
      <c r="F986" s="116" t="str">
        <f>IF($E986="","",IFERROR(INDEX(类别属性,MATCH($E986,类别表,0)),""))</f>
        <v>支出</v>
      </c>
      <c r="G986" s="118" t="s">
        <v>953</v>
      </c>
      <c r="H986" s="119"/>
      <c r="I986" s="119">
        <v>25000</v>
      </c>
      <c r="J986" s="120"/>
      <c r="K986" s="121">
        <f>IF(OR($A986="",$B986=""),"",IF($J986&lt;&gt;"",$J986,IF($D986=本位币,1,IFERROR(LOOKUP(2,1/((汇率月份&lt;=$A986)*(INDEX(记账汇率区,0,MATCH($D986,汇率币种头,0))&lt;&gt;"")),INDEX(记账汇率区,0,MATCH($D986,汇率币种头,0))),""))))</f>
        <v>1700</v>
      </c>
      <c r="L986" s="122">
        <f t="shared" si="30"/>
        <v>-25000</v>
      </c>
      <c r="M986" s="123">
        <f t="shared" si="31"/>
        <v>-42500000</v>
      </c>
      <c r="N986" s="122">
        <f>IF($B986="","",ROUND(SUMIF(账户名,$B986,账户期初)+SUMIFS($L$6:L986,$B$6:B986,$B986),2))</f>
        <v>3198395.39</v>
      </c>
      <c r="O986" s="123">
        <f>IF($B986="","",IFERROR(ROUND(INDEX(账户期初本位,MATCH($B986,账户名,0))+SUMIFS($M$6:M986,$B$6:B986,$B986),2),""))</f>
        <v>5408933679.96</v>
      </c>
      <c r="P986" s="117" t="s">
        <v>97</v>
      </c>
      <c r="Q986" s="115" t="s">
        <v>753</v>
      </c>
      <c r="R986" s="115"/>
      <c r="S986" s="124" t="str">
        <f>IF($B986="","",IF(ISNA(MATCH($B986,账户名,0)),"※这个账户不在【参数设置】的账户档案里",IF($A986="","※没填日期，这一笔不会进任何月份的报表",IF(OR($A986&lt;起始月份,$A986&gt;EOMONTH(起始月份,15)),"△不在本账期（"&amp;TEXT(起始月份,"yyyy-mm")&amp;" ~ "&amp;TEXT(EOMONTH(起始月份,15),"yyyy-mm")&amp;"）内，报表里看不到",IF(AND($H986&lt;&gt;"",$I986&lt;&gt;""),"※收入和支出不能同时填",IF(AND(N($H986)=0,N($I986)=0),IF(ISNUMBER(SEARCH("【待补】",$R986&amp;"")),"△源数据不全（源表缺金额），请补充","※收入和支出都没填"),IF($E986="","※没填收支类别，分类报表会漏掉这一笔",IF(ISNA(MATCH($E986,类别表,0)),"※收支类别不在【参数设置】的清单里",IF($K986="","△"&amp;$D986&amp;" 还没填汇率，去【月度汇率】补上就自动算了",IF(ISNUMBER(SEARCH("【待补】",$R986&amp;"")),"△源数据不全（源表缺摘要或用途），请补充",IF(AND($F986="内部转账",$Q986=""),"△内部转账建议在「往来单位」写上对方账户",IF($N986&lt;0,"△这一笔之后该账户余额成负数了，核一下",""))))))))))))</f>
        <v/>
      </c>
    </row>
    <row r="987" ht="49.5" spans="1:19">
      <c r="A987" s="114">
        <v>46041</v>
      </c>
      <c r="B987" s="115" t="s">
        <v>34</v>
      </c>
      <c r="C987" s="116" t="str">
        <f>IF($B987="","",IFERROR(INDEX(账户银行,MATCH($B987,账户名,0)),""))</f>
        <v>现金</v>
      </c>
      <c r="D987" s="116" t="str">
        <f>IF($B987="","",IFERROR(INDEX(账户币种,MATCH($B987,账户名,0)),""))</f>
        <v>UZS</v>
      </c>
      <c r="E987" s="117" t="s">
        <v>38</v>
      </c>
      <c r="F987" s="116" t="str">
        <f>IF($E987="","",IFERROR(INDEX(类别属性,MATCH($E987,类别表,0)),""))</f>
        <v>支出</v>
      </c>
      <c r="G987" s="118" t="s">
        <v>954</v>
      </c>
      <c r="H987" s="119"/>
      <c r="I987" s="119">
        <v>1817000</v>
      </c>
      <c r="J987" s="120"/>
      <c r="K987" s="125">
        <f>IF(OR($A987="",$B987=""),"",IF($J987&lt;&gt;"",$J987,IF($D987=本位币,1,IFERROR(LOOKUP(2,1/((汇率月份&lt;=$A987)*(INDEX(记账汇率区,0,MATCH($D987,汇率币种头,0))&lt;&gt;"")),INDEX(记账汇率区,0,MATCH($D987,汇率币种头,0))),""))))</f>
        <v>1</v>
      </c>
      <c r="L987" s="123">
        <f t="shared" si="30"/>
        <v>-1817000</v>
      </c>
      <c r="M987" s="123">
        <f t="shared" si="31"/>
        <v>-1817000</v>
      </c>
      <c r="N987" s="122">
        <f>IF($B987="","",ROUND(SUMIF(账户名,$B987,账户期初)+SUMIFS($L$6:L987,$B$6:B987,$B987),2))</f>
        <v>-1013001979.33</v>
      </c>
      <c r="O987" s="123">
        <f>IF($B987="","",IFERROR(ROUND(INDEX(账户期初本位,MATCH($B987,账户名,0))+SUMIFS($M$6:M987,$B$6:B987,$B987),2),""))</f>
        <v>-1013001979.33</v>
      </c>
      <c r="P987" s="117" t="s">
        <v>26</v>
      </c>
      <c r="Q987" s="115" t="s">
        <v>172</v>
      </c>
      <c r="R987" s="115"/>
      <c r="S987" s="124" t="str">
        <f>IF($B987="","",IF(ISNA(MATCH($B987,账户名,0)),"※这个账户不在【参数设置】的账户档案里",IF($A987="","※没填日期，这一笔不会进任何月份的报表",IF(OR($A987&lt;起始月份,$A987&gt;EOMONTH(起始月份,15)),"△不在本账期（"&amp;TEXT(起始月份,"yyyy-mm")&amp;" ~ "&amp;TEXT(EOMONTH(起始月份,15),"yyyy-mm")&amp;"）内，报表里看不到",IF(AND($H987&lt;&gt;"",$I987&lt;&gt;""),"※收入和支出不能同时填",IF(AND(N($H987)=0,N($I987)=0),IF(ISNUMBER(SEARCH("【待补】",$R987&amp;"")),"△源数据不全（源表缺金额），请补充","※收入和支出都没填"),IF($E987="","※没填收支类别，分类报表会漏掉这一笔",IF(ISNA(MATCH($E987,类别表,0)),"※收支类别不在【参数设置】的清单里",IF($K987="","△"&amp;$D987&amp;" 还没填汇率，去【月度汇率】补上就自动算了",IF(ISNUMBER(SEARCH("【待补】",$R987&amp;"")),"△源数据不全（源表缺摘要或用途），请补充",IF(AND($F987="内部转账",$Q987=""),"△内部转账建议在「往来单位」写上对方账户",IF($N987&lt;0,"△这一笔之后该账户余额成负数了，核一下",""))))))))))))</f>
        <v>△这一笔之后该账户余额成负数了，核一下</v>
      </c>
    </row>
    <row r="988" ht="82.5" spans="1:19">
      <c r="A988" s="114">
        <v>46042</v>
      </c>
      <c r="B988" s="115" t="s">
        <v>72</v>
      </c>
      <c r="C988" s="116" t="str">
        <f>IF($B988="","",IFERROR(INDEX(账户银行,MATCH($B988,账户名,0)),""))</f>
        <v>NBU银行</v>
      </c>
      <c r="D988" s="116" t="str">
        <f>IF($B988="","",IFERROR(INDEX(账户币种,MATCH($B988,账户名,0)),""))</f>
        <v>UZS</v>
      </c>
      <c r="E988" s="117" t="s">
        <v>60</v>
      </c>
      <c r="F988" s="116" t="str">
        <f>IF($E988="","",IFERROR(INDEX(类别属性,MATCH($E988,类别表,0)),""))</f>
        <v>支出</v>
      </c>
      <c r="G988" s="118" t="s">
        <v>955</v>
      </c>
      <c r="H988" s="119"/>
      <c r="I988" s="119">
        <v>91536.7</v>
      </c>
      <c r="J988" s="120"/>
      <c r="K988" s="125">
        <f>IF(OR($A988="",$B988=""),"",IF($J988&lt;&gt;"",$J988,IF($D988=本位币,1,IFERROR(LOOKUP(2,1/((汇率月份&lt;=$A988)*(INDEX(记账汇率区,0,MATCH($D988,汇率币种头,0))&lt;&gt;"")),INDEX(记账汇率区,0,MATCH($D988,汇率币种头,0))),""))))</f>
        <v>1</v>
      </c>
      <c r="L988" s="123">
        <f t="shared" si="30"/>
        <v>-91536.7</v>
      </c>
      <c r="M988" s="123">
        <f t="shared" si="31"/>
        <v>-91536.7</v>
      </c>
      <c r="N988" s="122">
        <f>IF($B988="","",ROUND(SUMIF(账户名,$B988,账户期初)+SUMIFS($L$6:L988,$B$6:B988,$B988),2))</f>
        <v>42221854.96</v>
      </c>
      <c r="O988" s="123">
        <f>IF($B988="","",IFERROR(ROUND(INDEX(账户期初本位,MATCH($B988,账户名,0))+SUMIFS($M$6:M988,$B$6:B988,$B988),2),""))</f>
        <v>42221854.96</v>
      </c>
      <c r="P988" s="117" t="s">
        <v>43</v>
      </c>
      <c r="Q988" s="115"/>
      <c r="R988" s="115"/>
      <c r="S988" s="124" t="str">
        <f>IF($B988="","",IF(ISNA(MATCH($B988,账户名,0)),"※这个账户不在【参数设置】的账户档案里",IF($A988="","※没填日期，这一笔不会进任何月份的报表",IF(OR($A988&lt;起始月份,$A988&gt;EOMONTH(起始月份,15)),"△不在本账期（"&amp;TEXT(起始月份,"yyyy-mm")&amp;" ~ "&amp;TEXT(EOMONTH(起始月份,15),"yyyy-mm")&amp;"）内，报表里看不到",IF(AND($H988&lt;&gt;"",$I988&lt;&gt;""),"※收入和支出不能同时填",IF(AND(N($H988)=0,N($I988)=0),IF(ISNUMBER(SEARCH("【待补】",$R988&amp;"")),"△源数据不全（源表缺金额），请补充","※收入和支出都没填"),IF($E988="","※没填收支类别，分类报表会漏掉这一笔",IF(ISNA(MATCH($E988,类别表,0)),"※收支类别不在【参数设置】的清单里",IF($K988="","△"&amp;$D988&amp;" 还没填汇率，去【月度汇率】补上就自动算了",IF(ISNUMBER(SEARCH("【待补】",$R988&amp;"")),"△源数据不全（源表缺摘要或用途），请补充",IF(AND($F988="内部转账",$Q988=""),"△内部转账建议在「往来单位」写上对方账户",IF($N988&lt;0,"△这一笔之后该账户余额成负数了，核一下",""))))))))))))</f>
        <v/>
      </c>
    </row>
    <row r="989" ht="82.5" spans="1:19">
      <c r="A989" s="114">
        <v>46042</v>
      </c>
      <c r="B989" s="115" t="s">
        <v>72</v>
      </c>
      <c r="C989" s="116" t="str">
        <f>IF($B989="","",IFERROR(INDEX(账户银行,MATCH($B989,账户名,0)),""))</f>
        <v>NBU银行</v>
      </c>
      <c r="D989" s="116" t="str">
        <f>IF($B989="","",IFERROR(INDEX(账户币种,MATCH($B989,账户名,0)),""))</f>
        <v>UZS</v>
      </c>
      <c r="E989" s="117" t="s">
        <v>60</v>
      </c>
      <c r="F989" s="116" t="str">
        <f>IF($E989="","",IFERROR(INDEX(类别属性,MATCH($E989,类别表,0)),""))</f>
        <v>支出</v>
      </c>
      <c r="G989" s="118" t="s">
        <v>956</v>
      </c>
      <c r="H989" s="119"/>
      <c r="I989" s="119">
        <v>300</v>
      </c>
      <c r="J989" s="120"/>
      <c r="K989" s="125">
        <f>IF(OR($A989="",$B989=""),"",IF($J989&lt;&gt;"",$J989,IF($D989=本位币,1,IFERROR(LOOKUP(2,1/((汇率月份&lt;=$A989)*(INDEX(记账汇率区,0,MATCH($D989,汇率币种头,0))&lt;&gt;"")),INDEX(记账汇率区,0,MATCH($D989,汇率币种头,0))),""))))</f>
        <v>1</v>
      </c>
      <c r="L989" s="123">
        <f t="shared" si="30"/>
        <v>-300</v>
      </c>
      <c r="M989" s="123">
        <f t="shared" si="31"/>
        <v>-300</v>
      </c>
      <c r="N989" s="122">
        <f>IF($B989="","",ROUND(SUMIF(账户名,$B989,账户期初)+SUMIFS($L$6:L989,$B$6:B989,$B989),2))</f>
        <v>42221554.96</v>
      </c>
      <c r="O989" s="123">
        <f>IF($B989="","",IFERROR(ROUND(INDEX(账户期初本位,MATCH($B989,账户名,0))+SUMIFS($M$6:M989,$B$6:B989,$B989),2),""))</f>
        <v>42221554.96</v>
      </c>
      <c r="P989" s="117" t="s">
        <v>43</v>
      </c>
      <c r="Q989" s="115"/>
      <c r="R989" s="115"/>
      <c r="S989" s="124" t="str">
        <f>IF($B989="","",IF(ISNA(MATCH($B989,账户名,0)),"※这个账户不在【参数设置】的账户档案里",IF($A989="","※没填日期，这一笔不会进任何月份的报表",IF(OR($A989&lt;起始月份,$A989&gt;EOMONTH(起始月份,15)),"△不在本账期（"&amp;TEXT(起始月份,"yyyy-mm")&amp;" ~ "&amp;TEXT(EOMONTH(起始月份,15),"yyyy-mm")&amp;"）内，报表里看不到",IF(AND($H989&lt;&gt;"",$I989&lt;&gt;""),"※收入和支出不能同时填",IF(AND(N($H989)=0,N($I989)=0),IF(ISNUMBER(SEARCH("【待补】",$R989&amp;"")),"△源数据不全（源表缺金额），请补充","※收入和支出都没填"),IF($E989="","※没填收支类别，分类报表会漏掉这一笔",IF(ISNA(MATCH($E989,类别表,0)),"※收支类别不在【参数设置】的清单里",IF($K989="","△"&amp;$D989&amp;" 还没填汇率，去【月度汇率】补上就自动算了",IF(ISNUMBER(SEARCH("【待补】",$R989&amp;"")),"△源数据不全（源表缺摘要或用途），请补充",IF(AND($F989="内部转账",$Q989=""),"△内部转账建议在「往来单位」写上对方账户",IF($N989&lt;0,"△这一笔之后该账户余额成负数了，核一下",""))))))))))))</f>
        <v/>
      </c>
    </row>
    <row r="990" ht="82.5" spans="1:19">
      <c r="A990" s="114">
        <v>46042</v>
      </c>
      <c r="B990" s="115" t="s">
        <v>72</v>
      </c>
      <c r="C990" s="116" t="str">
        <f>IF($B990="","",IFERROR(INDEX(账户银行,MATCH($B990,账户名,0)),""))</f>
        <v>NBU银行</v>
      </c>
      <c r="D990" s="116" t="str">
        <f>IF($B990="","",IFERROR(INDEX(账户币种,MATCH($B990,账户名,0)),""))</f>
        <v>UZS</v>
      </c>
      <c r="E990" s="117" t="s">
        <v>60</v>
      </c>
      <c r="F990" s="116" t="str">
        <f>IF($E990="","",IFERROR(INDEX(类别属性,MATCH($E990,类别表,0)),""))</f>
        <v>支出</v>
      </c>
      <c r="G990" s="118" t="s">
        <v>957</v>
      </c>
      <c r="H990" s="119"/>
      <c r="I990" s="119">
        <v>249984</v>
      </c>
      <c r="J990" s="120"/>
      <c r="K990" s="125">
        <f>IF(OR($A990="",$B990=""),"",IF($J990&lt;&gt;"",$J990,IF($D990=本位币,1,IFERROR(LOOKUP(2,1/((汇率月份&lt;=$A990)*(INDEX(记账汇率区,0,MATCH($D990,汇率币种头,0))&lt;&gt;"")),INDEX(记账汇率区,0,MATCH($D990,汇率币种头,0))),""))))</f>
        <v>1</v>
      </c>
      <c r="L990" s="123">
        <f t="shared" si="30"/>
        <v>-249984</v>
      </c>
      <c r="M990" s="123">
        <f t="shared" si="31"/>
        <v>-249984</v>
      </c>
      <c r="N990" s="122">
        <f>IF($B990="","",ROUND(SUMIF(账户名,$B990,账户期初)+SUMIFS($L$6:L990,$B$6:B990,$B990),2))</f>
        <v>41971570.96</v>
      </c>
      <c r="O990" s="123">
        <f>IF($B990="","",IFERROR(ROUND(INDEX(账户期初本位,MATCH($B990,账户名,0))+SUMIFS($M$6:M990,$B$6:B990,$B990),2),""))</f>
        <v>41971570.96</v>
      </c>
      <c r="P990" s="117" t="s">
        <v>43</v>
      </c>
      <c r="Q990" s="115"/>
      <c r="R990" s="115"/>
      <c r="S990" s="124" t="str">
        <f>IF($B990="","",IF(ISNA(MATCH($B990,账户名,0)),"※这个账户不在【参数设置】的账户档案里",IF($A990="","※没填日期，这一笔不会进任何月份的报表",IF(OR($A990&lt;起始月份,$A990&gt;EOMONTH(起始月份,15)),"△不在本账期（"&amp;TEXT(起始月份,"yyyy-mm")&amp;" ~ "&amp;TEXT(EOMONTH(起始月份,15),"yyyy-mm")&amp;"）内，报表里看不到",IF(AND($H990&lt;&gt;"",$I990&lt;&gt;""),"※收入和支出不能同时填",IF(AND(N($H990)=0,N($I990)=0),IF(ISNUMBER(SEARCH("【待补】",$R990&amp;"")),"△源数据不全（源表缺金额），请补充","※收入和支出都没填"),IF($E990="","※没填收支类别，分类报表会漏掉这一笔",IF(ISNA(MATCH($E990,类别表,0)),"※收支类别不在【参数设置】的清单里",IF($K990="","△"&amp;$D990&amp;" 还没填汇率，去【月度汇率】补上就自动算了",IF(ISNUMBER(SEARCH("【待补】",$R990&amp;"")),"△源数据不全（源表缺摘要或用途），请补充",IF(AND($F990="内部转账",$Q990=""),"△内部转账建议在「往来单位」写上对方账户",IF($N990&lt;0,"△这一笔之后该账户余额成负数了，核一下",""))))))))))))</f>
        <v/>
      </c>
    </row>
    <row r="991" ht="82.5" spans="1:19">
      <c r="A991" s="114">
        <v>46042</v>
      </c>
      <c r="B991" s="115" t="s">
        <v>72</v>
      </c>
      <c r="C991" s="116" t="str">
        <f>IF($B991="","",IFERROR(INDEX(账户银行,MATCH($B991,账户名,0)),""))</f>
        <v>NBU银行</v>
      </c>
      <c r="D991" s="116" t="str">
        <f>IF($B991="","",IFERROR(INDEX(账户币种,MATCH($B991,账户名,0)),""))</f>
        <v>UZS</v>
      </c>
      <c r="E991" s="117" t="s">
        <v>60</v>
      </c>
      <c r="F991" s="116" t="str">
        <f>IF($E991="","",IFERROR(INDEX(类别属性,MATCH($E991,类别表,0)),""))</f>
        <v>支出</v>
      </c>
      <c r="G991" s="118" t="s">
        <v>958</v>
      </c>
      <c r="H991" s="119"/>
      <c r="I991" s="119">
        <v>300</v>
      </c>
      <c r="J991" s="120"/>
      <c r="K991" s="125">
        <f>IF(OR($A991="",$B991=""),"",IF($J991&lt;&gt;"",$J991,IF($D991=本位币,1,IFERROR(LOOKUP(2,1/((汇率月份&lt;=$A991)*(INDEX(记账汇率区,0,MATCH($D991,汇率币种头,0))&lt;&gt;"")),INDEX(记账汇率区,0,MATCH($D991,汇率币种头,0))),""))))</f>
        <v>1</v>
      </c>
      <c r="L991" s="123">
        <f t="shared" si="30"/>
        <v>-300</v>
      </c>
      <c r="M991" s="123">
        <f t="shared" si="31"/>
        <v>-300</v>
      </c>
      <c r="N991" s="122">
        <f>IF($B991="","",ROUND(SUMIF(账户名,$B991,账户期初)+SUMIFS($L$6:L991,$B$6:B991,$B991),2))</f>
        <v>41971270.96</v>
      </c>
      <c r="O991" s="123">
        <f>IF($B991="","",IFERROR(ROUND(INDEX(账户期初本位,MATCH($B991,账户名,0))+SUMIFS($M$6:M991,$B$6:B991,$B991),2),""))</f>
        <v>41971270.96</v>
      </c>
      <c r="P991" s="117" t="s">
        <v>43</v>
      </c>
      <c r="Q991" s="115"/>
      <c r="R991" s="115"/>
      <c r="S991" s="124" t="str">
        <f>IF($B991="","",IF(ISNA(MATCH($B991,账户名,0)),"※这个账户不在【参数设置】的账户档案里",IF($A991="","※没填日期，这一笔不会进任何月份的报表",IF(OR($A991&lt;起始月份,$A991&gt;EOMONTH(起始月份,15)),"△不在本账期（"&amp;TEXT(起始月份,"yyyy-mm")&amp;" ~ "&amp;TEXT(EOMONTH(起始月份,15),"yyyy-mm")&amp;"）内，报表里看不到",IF(AND($H991&lt;&gt;"",$I991&lt;&gt;""),"※收入和支出不能同时填",IF(AND(N($H991)=0,N($I991)=0),IF(ISNUMBER(SEARCH("【待补】",$R991&amp;"")),"△源数据不全（源表缺金额），请补充","※收入和支出都没填"),IF($E991="","※没填收支类别，分类报表会漏掉这一笔",IF(ISNA(MATCH($E991,类别表,0)),"※收支类别不在【参数设置】的清单里",IF($K991="","△"&amp;$D991&amp;" 还没填汇率，去【月度汇率】补上就自动算了",IF(ISNUMBER(SEARCH("【待补】",$R991&amp;"")),"△源数据不全（源表缺摘要或用途），请补充",IF(AND($F991="内部转账",$Q991=""),"△内部转账建议在「往来单位」写上对方账户",IF($N991&lt;0,"△这一笔之后该账户余额成负数了，核一下",""))))))))))))</f>
        <v/>
      </c>
    </row>
    <row r="992" ht="82.5" spans="1:19">
      <c r="A992" s="114">
        <v>46042</v>
      </c>
      <c r="B992" s="115" t="s">
        <v>72</v>
      </c>
      <c r="C992" s="116" t="str">
        <f>IF($B992="","",IFERROR(INDEX(账户银行,MATCH($B992,账户名,0)),""))</f>
        <v>NBU银行</v>
      </c>
      <c r="D992" s="116" t="str">
        <f>IF($B992="","",IFERROR(INDEX(账户币种,MATCH($B992,账户名,0)),""))</f>
        <v>UZS</v>
      </c>
      <c r="E992" s="117" t="s">
        <v>84</v>
      </c>
      <c r="F992" s="116" t="str">
        <f>IF($E992="","",IFERROR(INDEX(类别属性,MATCH($E992,类别表,0)),""))</f>
        <v>支出</v>
      </c>
      <c r="G992" s="118" t="s">
        <v>924</v>
      </c>
      <c r="H992" s="119"/>
      <c r="I992" s="119">
        <v>18307340.8</v>
      </c>
      <c r="J992" s="120"/>
      <c r="K992" s="125">
        <f>IF(OR($A992="",$B992=""),"",IF($J992&lt;&gt;"",$J992,IF($D992=本位币,1,IFERROR(LOOKUP(2,1/((汇率月份&lt;=$A992)*(INDEX(记账汇率区,0,MATCH($D992,汇率币种头,0))&lt;&gt;"")),INDEX(记账汇率区,0,MATCH($D992,汇率币种头,0))),""))))</f>
        <v>1</v>
      </c>
      <c r="L992" s="123">
        <f t="shared" si="30"/>
        <v>-18307340.8</v>
      </c>
      <c r="M992" s="123">
        <f t="shared" si="31"/>
        <v>-18307340.8</v>
      </c>
      <c r="N992" s="122">
        <f>IF($B992="","",ROUND(SUMIF(账户名,$B992,账户期初)+SUMIFS($L$6:L992,$B$6:B992,$B992),2))</f>
        <v>23663930.16</v>
      </c>
      <c r="O992" s="123">
        <f>IF($B992="","",IFERROR(ROUND(INDEX(账户期初本位,MATCH($B992,账户名,0))+SUMIFS($M$6:M992,$B$6:B992,$B992),2),""))</f>
        <v>23663930.16</v>
      </c>
      <c r="P992" s="117" t="s">
        <v>48</v>
      </c>
      <c r="Q992" s="115"/>
      <c r="R992" s="115"/>
      <c r="S992" s="124" t="str">
        <f>IF($B992="","",IF(ISNA(MATCH($B992,账户名,0)),"※这个账户不在【参数设置】的账户档案里",IF($A992="","※没填日期，这一笔不会进任何月份的报表",IF(OR($A992&lt;起始月份,$A992&gt;EOMONTH(起始月份,15)),"△不在本账期（"&amp;TEXT(起始月份,"yyyy-mm")&amp;" ~ "&amp;TEXT(EOMONTH(起始月份,15),"yyyy-mm")&amp;"）内，报表里看不到",IF(AND($H992&lt;&gt;"",$I992&lt;&gt;""),"※收入和支出不能同时填",IF(AND(N($H992)=0,N($I992)=0),IF(ISNUMBER(SEARCH("【待补】",$R992&amp;"")),"△源数据不全（源表缺金额），请补充","※收入和支出都没填"),IF($E992="","※没填收支类别，分类报表会漏掉这一笔",IF(ISNA(MATCH($E992,类别表,0)),"※收支类别不在【参数设置】的清单里",IF($K992="","△"&amp;$D992&amp;" 还没填汇率，去【月度汇率】补上就自动算了",IF(ISNUMBER(SEARCH("【待补】",$R992&amp;"")),"△源数据不全（源表缺摘要或用途），请补充",IF(AND($F992="内部转账",$Q992=""),"△内部转账建议在「往来单位」写上对方账户",IF($N992&lt;0,"△这一笔之后该账户余额成负数了，核一下",""))))))))))))</f>
        <v/>
      </c>
    </row>
    <row r="993" ht="66" spans="1:19">
      <c r="A993" s="114">
        <v>46042</v>
      </c>
      <c r="B993" s="115" t="s">
        <v>72</v>
      </c>
      <c r="C993" s="116" t="str">
        <f>IF($B993="","",IFERROR(INDEX(账户银行,MATCH($B993,账户名,0)),""))</f>
        <v>NBU银行</v>
      </c>
      <c r="D993" s="116" t="str">
        <f>IF($B993="","",IFERROR(INDEX(账户币种,MATCH($B993,账户名,0)),""))</f>
        <v>UZS</v>
      </c>
      <c r="E993" s="117" t="s">
        <v>21</v>
      </c>
      <c r="F993" s="116" t="str">
        <f>IF($E993="","",IFERROR(INDEX(类别属性,MATCH($E993,类别表,0)),""))</f>
        <v>支出</v>
      </c>
      <c r="G993" s="118" t="s">
        <v>959</v>
      </c>
      <c r="H993" s="119"/>
      <c r="I993" s="119">
        <v>49996800</v>
      </c>
      <c r="J993" s="120"/>
      <c r="K993" s="125">
        <f>IF(OR($A993="",$B993=""),"",IF($J993&lt;&gt;"",$J993,IF($D993=本位币,1,IFERROR(LOOKUP(2,1/((汇率月份&lt;=$A993)*(INDEX(记账汇率区,0,MATCH($D993,汇率币种头,0))&lt;&gt;"")),INDEX(记账汇率区,0,MATCH($D993,汇率币种头,0))),""))))</f>
        <v>1</v>
      </c>
      <c r="L993" s="123">
        <f t="shared" si="30"/>
        <v>-49996800</v>
      </c>
      <c r="M993" s="123">
        <f t="shared" si="31"/>
        <v>-49996800</v>
      </c>
      <c r="N993" s="122">
        <f>IF($B993="","",ROUND(SUMIF(账户名,$B993,账户期初)+SUMIFS($L$6:L993,$B$6:B993,$B993),2))</f>
        <v>-26332869.84</v>
      </c>
      <c r="O993" s="123">
        <f>IF($B993="","",IFERROR(ROUND(INDEX(账户期初本位,MATCH($B993,账户名,0))+SUMIFS($M$6:M993,$B$6:B993,$B993),2),""))</f>
        <v>-26332869.84</v>
      </c>
      <c r="P993" s="117" t="s">
        <v>23</v>
      </c>
      <c r="Q993" s="115"/>
      <c r="R993" s="115"/>
      <c r="S993" s="124" t="str">
        <f>IF($B993="","",IF(ISNA(MATCH($B993,账户名,0)),"※这个账户不在【参数设置】的账户档案里",IF($A993="","※没填日期，这一笔不会进任何月份的报表",IF(OR($A993&lt;起始月份,$A993&gt;EOMONTH(起始月份,15)),"△不在本账期（"&amp;TEXT(起始月份,"yyyy-mm")&amp;" ~ "&amp;TEXT(EOMONTH(起始月份,15),"yyyy-mm")&amp;"）内，报表里看不到",IF(AND($H993&lt;&gt;"",$I993&lt;&gt;""),"※收入和支出不能同时填",IF(AND(N($H993)=0,N($I993)=0),IF(ISNUMBER(SEARCH("【待补】",$R993&amp;"")),"△源数据不全（源表缺金额），请补充","※收入和支出都没填"),IF($E993="","※没填收支类别，分类报表会漏掉这一笔",IF(ISNA(MATCH($E993,类别表,0)),"※收支类别不在【参数设置】的清单里",IF($K993="","△"&amp;$D993&amp;" 还没填汇率，去【月度汇率】补上就自动算了",IF(ISNUMBER(SEARCH("【待补】",$R993&amp;"")),"△源数据不全（源表缺摘要或用途），请补充",IF(AND($F993="内部转账",$Q993=""),"△内部转账建议在「往来单位」写上对方账户",IF($N993&lt;0,"△这一笔之后该账户余额成负数了，核一下",""))))))))))))</f>
        <v>△这一笔之后该账户余额成负数了，核一下</v>
      </c>
    </row>
    <row r="994" ht="33" spans="1:19">
      <c r="A994" s="114">
        <v>46042</v>
      </c>
      <c r="B994" s="115" t="s">
        <v>72</v>
      </c>
      <c r="C994" s="116" t="str">
        <f>IF($B994="","",IFERROR(INDEX(账户银行,MATCH($B994,账户名,0)),""))</f>
        <v>NBU银行</v>
      </c>
      <c r="D994" s="116" t="str">
        <f>IF($B994="","",IFERROR(INDEX(账户币种,MATCH($B994,账户名,0)),""))</f>
        <v>UZS</v>
      </c>
      <c r="E994" s="117" t="s">
        <v>74</v>
      </c>
      <c r="F994" s="116" t="str">
        <f>IF($E994="","",IFERROR(INDEX(类别属性,MATCH($E994,类别表,0)),""))</f>
        <v>收入</v>
      </c>
      <c r="G994" s="118" t="s">
        <v>887</v>
      </c>
      <c r="H994" s="119">
        <v>480800000</v>
      </c>
      <c r="I994" s="119"/>
      <c r="J994" s="120"/>
      <c r="K994" s="125">
        <f>IF(OR($A994="",$B994=""),"",IF($J994&lt;&gt;"",$J994,IF($D994=本位币,1,IFERROR(LOOKUP(2,1/((汇率月份&lt;=$A994)*(INDEX(记账汇率区,0,MATCH($D994,汇率币种头,0))&lt;&gt;"")),INDEX(记账汇率区,0,MATCH($D994,汇率币种头,0))),""))))</f>
        <v>1</v>
      </c>
      <c r="L994" s="123">
        <f t="shared" si="30"/>
        <v>480800000</v>
      </c>
      <c r="M994" s="123">
        <f t="shared" si="31"/>
        <v>480800000</v>
      </c>
      <c r="N994" s="122">
        <f>IF($B994="","",ROUND(SUMIF(账户名,$B994,账户期初)+SUMIFS($L$6:L994,$B$6:B994,$B994),2))</f>
        <v>454467130.16</v>
      </c>
      <c r="O994" s="123">
        <f>IF($B994="","",IFERROR(ROUND(INDEX(账户期初本位,MATCH($B994,账户名,0))+SUMIFS($M$6:M994,$B$6:B994,$B994),2),""))</f>
        <v>454467130.16</v>
      </c>
      <c r="P994" s="117" t="s">
        <v>76</v>
      </c>
      <c r="Q994" s="115" t="s">
        <v>33</v>
      </c>
      <c r="R994" s="115"/>
      <c r="S994" s="124" t="str">
        <f>IF($B994="","",IF(ISNA(MATCH($B994,账户名,0)),"※这个账户不在【参数设置】的账户档案里",IF($A994="","※没填日期，这一笔不会进任何月份的报表",IF(OR($A994&lt;起始月份,$A994&gt;EOMONTH(起始月份,15)),"△不在本账期（"&amp;TEXT(起始月份,"yyyy-mm")&amp;" ~ "&amp;TEXT(EOMONTH(起始月份,15),"yyyy-mm")&amp;"）内，报表里看不到",IF(AND($H994&lt;&gt;"",$I994&lt;&gt;""),"※收入和支出不能同时填",IF(AND(N($H994)=0,N($I994)=0),IF(ISNUMBER(SEARCH("【待补】",$R994&amp;"")),"△源数据不全（源表缺金额），请补充","※收入和支出都没填"),IF($E994="","※没填收支类别，分类报表会漏掉这一笔",IF(ISNA(MATCH($E994,类别表,0)),"※收支类别不在【参数设置】的清单里",IF($K994="","△"&amp;$D994&amp;" 还没填汇率，去【月度汇率】补上就自动算了",IF(ISNUMBER(SEARCH("【待补】",$R994&amp;"")),"△源数据不全（源表缺摘要或用途），请补充",IF(AND($F994="内部转账",$Q994=""),"△内部转账建议在「往来单位」写上对方账户",IF($N994&lt;0,"△这一笔之后该账户余额成负数了，核一下",""))))))))))))</f>
        <v/>
      </c>
    </row>
    <row r="995" ht="33" spans="1:19">
      <c r="A995" s="114">
        <v>46042</v>
      </c>
      <c r="B995" s="115" t="s">
        <v>30</v>
      </c>
      <c r="C995" s="116" t="str">
        <f>IF($B995="","",IFERROR(INDEX(账户银行,MATCH($B995,账户名,0)),""))</f>
        <v>现金</v>
      </c>
      <c r="D995" s="116" t="str">
        <f>IF($B995="","",IFERROR(INDEX(账户币种,MATCH($B995,账户名,0)),""))</f>
        <v>USD</v>
      </c>
      <c r="E995" s="117" t="s">
        <v>41</v>
      </c>
      <c r="F995" s="116" t="str">
        <f>IF($E995="","",IFERROR(INDEX(类别属性,MATCH($E995,类别表,0)),""))</f>
        <v>内部转账</v>
      </c>
      <c r="G995" s="118" t="s">
        <v>960</v>
      </c>
      <c r="H995" s="119"/>
      <c r="I995" s="119">
        <v>40000</v>
      </c>
      <c r="J995" s="120"/>
      <c r="K995" s="125">
        <f>IF(OR($A995="",$B995=""),"",IF($J995&lt;&gt;"",$J995,IF($D995=本位币,1,IFERROR(LOOKUP(2,1/((汇率月份&lt;=$A995)*(INDEX(记账汇率区,0,MATCH($D995,汇率币种头,0))&lt;&gt;"")),INDEX(记账汇率区,0,MATCH($D995,汇率币种头,0))),""))))</f>
        <v>12000</v>
      </c>
      <c r="L995" s="123">
        <f t="shared" si="30"/>
        <v>-40000</v>
      </c>
      <c r="M995" s="123">
        <f t="shared" si="31"/>
        <v>-480000000</v>
      </c>
      <c r="N995" s="122">
        <f>IF($B995="","",ROUND(SUMIF(账户名,$B995,账户期初)+SUMIFS($L$6:L995,$B$6:B995,$B995),2))</f>
        <v>87096</v>
      </c>
      <c r="O995" s="123">
        <f>IF($B995="","",IFERROR(ROUND(INDEX(账户期初本位,MATCH($B995,账户名,0))+SUMIFS($M$6:M995,$B$6:B995,$B995),2),""))</f>
        <v>1057647925</v>
      </c>
      <c r="P995" s="117" t="s">
        <v>43</v>
      </c>
      <c r="Q995" s="115"/>
      <c r="R995" s="115" t="s">
        <v>961</v>
      </c>
      <c r="S995" s="124" t="str">
        <f>IF($B995="","",IF(ISNA(MATCH($B995,账户名,0)),"※这个账户不在【参数设置】的账户档案里",IF($A995="","※没填日期，这一笔不会进任何月份的报表",IF(OR($A995&lt;起始月份,$A995&gt;EOMONTH(起始月份,15)),"△不在本账期（"&amp;TEXT(起始月份,"yyyy-mm")&amp;" ~ "&amp;TEXT(EOMONTH(起始月份,15),"yyyy-mm")&amp;"）内，报表里看不到",IF(AND($H995&lt;&gt;"",$I995&lt;&gt;""),"※收入和支出不能同时填",IF(AND(N($H995)=0,N($I995)=0),IF(ISNUMBER(SEARCH("【待补】",$R995&amp;"")),"△源数据不全（源表缺金额），请补充","※收入和支出都没填"),IF($E995="","※没填收支类别，分类报表会漏掉这一笔",IF(ISNA(MATCH($E995,类别表,0)),"※收支类别不在【参数设置】的清单里",IF($K995="","△"&amp;$D995&amp;" 还没填汇率，去【月度汇率】补上就自动算了",IF(ISNUMBER(SEARCH("【待补】",$R995&amp;"")),"△源数据不全（源表缺摘要或用途），请补充",IF(AND($F995="内部转账",$Q995=""),"△内部转账建议在「往来单位」写上对方账户",IF($N995&lt;0,"△这一笔之后该账户余额成负数了，核一下",""))))))))))))</f>
        <v>△内部转账建议在「往来单位」写上对方账户</v>
      </c>
    </row>
    <row r="996" ht="49.5" spans="1:19">
      <c r="A996" s="114">
        <v>46042</v>
      </c>
      <c r="B996" s="115" t="s">
        <v>30</v>
      </c>
      <c r="C996" s="116" t="str">
        <f>IF($B996="","",IFERROR(INDEX(账户银行,MATCH($B996,账户名,0)),""))</f>
        <v>现金</v>
      </c>
      <c r="D996" s="116" t="str">
        <f>IF($B996="","",IFERROR(INDEX(账户币种,MATCH($B996,账户名,0)),""))</f>
        <v>USD</v>
      </c>
      <c r="E996" s="117" t="s">
        <v>41</v>
      </c>
      <c r="F996" s="116" t="str">
        <f>IF($E996="","",IFERROR(INDEX(类别属性,MATCH($E996,类别表,0)),""))</f>
        <v>内部转账</v>
      </c>
      <c r="G996" s="118" t="s">
        <v>962</v>
      </c>
      <c r="H996" s="119"/>
      <c r="I996" s="119">
        <v>5000</v>
      </c>
      <c r="J996" s="120"/>
      <c r="K996" s="125">
        <f>IF(OR($A996="",$B996=""),"",IF($J996&lt;&gt;"",$J996,IF($D996=本位币,1,IFERROR(LOOKUP(2,1/((汇率月份&lt;=$A996)*(INDEX(记账汇率区,0,MATCH($D996,汇率币种头,0))&lt;&gt;"")),INDEX(记账汇率区,0,MATCH($D996,汇率币种头,0))),""))))</f>
        <v>12000</v>
      </c>
      <c r="L996" s="123">
        <f t="shared" si="30"/>
        <v>-5000</v>
      </c>
      <c r="M996" s="123">
        <f t="shared" si="31"/>
        <v>-60000000</v>
      </c>
      <c r="N996" s="122">
        <f>IF($B996="","",ROUND(SUMIF(账户名,$B996,账户期初)+SUMIFS($L$6:L996,$B$6:B996,$B996),2))</f>
        <v>82096</v>
      </c>
      <c r="O996" s="123">
        <f>IF($B996="","",IFERROR(ROUND(INDEX(账户期初本位,MATCH($B996,账户名,0))+SUMIFS($M$6:M996,$B$6:B996,$B996),2),""))</f>
        <v>997647925</v>
      </c>
      <c r="P996" s="117" t="s">
        <v>43</v>
      </c>
      <c r="Q996" s="115"/>
      <c r="R996" s="115" t="s">
        <v>963</v>
      </c>
      <c r="S996" s="124" t="str">
        <f>IF($B996="","",IF(ISNA(MATCH($B996,账户名,0)),"※这个账户不在【参数设置】的账户档案里",IF($A996="","※没填日期，这一笔不会进任何月份的报表",IF(OR($A996&lt;起始月份,$A996&gt;EOMONTH(起始月份,15)),"△不在本账期（"&amp;TEXT(起始月份,"yyyy-mm")&amp;" ~ "&amp;TEXT(EOMONTH(起始月份,15),"yyyy-mm")&amp;"）内，报表里看不到",IF(AND($H996&lt;&gt;"",$I996&lt;&gt;""),"※收入和支出不能同时填",IF(AND(N($H996)=0,N($I996)=0),IF(ISNUMBER(SEARCH("【待补】",$R996&amp;"")),"△源数据不全（源表缺金额），请补充","※收入和支出都没填"),IF($E996="","※没填收支类别，分类报表会漏掉这一笔",IF(ISNA(MATCH($E996,类别表,0)),"※收支类别不在【参数设置】的清单里",IF($K996="","△"&amp;$D996&amp;" 还没填汇率，去【月度汇率】补上就自动算了",IF(ISNUMBER(SEARCH("【待补】",$R996&amp;"")),"△源数据不全（源表缺摘要或用途），请补充",IF(AND($F996="内部转账",$Q996=""),"△内部转账建议在「往来单位」写上对方账户",IF($N996&lt;0,"△这一笔之后该账户余额成负数了，核一下",""))))))))))))</f>
        <v>△内部转账建议在「往来单位」写上对方账户</v>
      </c>
    </row>
    <row r="997" ht="33" spans="1:19">
      <c r="A997" s="114">
        <v>46042</v>
      </c>
      <c r="B997" s="115" t="s">
        <v>34</v>
      </c>
      <c r="C997" s="116" t="str">
        <f>IF($B997="","",IFERROR(INDEX(账户银行,MATCH($B997,账户名,0)),""))</f>
        <v>现金</v>
      </c>
      <c r="D997" s="116" t="str">
        <f>IF($B997="","",IFERROR(INDEX(账户币种,MATCH($B997,账户名,0)),""))</f>
        <v>UZS</v>
      </c>
      <c r="E997" s="117" t="s">
        <v>41</v>
      </c>
      <c r="F997" s="116" t="str">
        <f>IF($E997="","",IFERROR(INDEX(类别属性,MATCH($E997,类别表,0)),""))</f>
        <v>内部转账</v>
      </c>
      <c r="G997" s="118" t="s">
        <v>960</v>
      </c>
      <c r="H997" s="119"/>
      <c r="I997" s="119"/>
      <c r="J997" s="120"/>
      <c r="K997" s="125">
        <f>IF(OR($A997="",$B997=""),"",IF($J997&lt;&gt;"",$J997,IF($D997=本位币,1,IFERROR(LOOKUP(2,1/((汇率月份&lt;=$A997)*(INDEX(记账汇率区,0,MATCH($D997,汇率币种头,0))&lt;&gt;"")),INDEX(记账汇率区,0,MATCH($D997,汇率币种头,0))),""))))</f>
        <v>1</v>
      </c>
      <c r="L997" s="123" t="str">
        <f t="shared" si="30"/>
        <v/>
      </c>
      <c r="M997" s="123" t="str">
        <f t="shared" si="31"/>
        <v/>
      </c>
      <c r="N997" s="122">
        <f>IF($B997="","",ROUND(SUMIF(账户名,$B997,账户期初)+SUMIFS($L$6:L997,$B$6:B997,$B997),2))</f>
        <v>-1013001979.33</v>
      </c>
      <c r="O997" s="123">
        <f>IF($B997="","",IFERROR(ROUND(INDEX(账户期初本位,MATCH($B997,账户名,0))+SUMIFS($M$6:M997,$B$6:B997,$B997),2),""))</f>
        <v>-1013001979.33</v>
      </c>
      <c r="P997" s="117" t="s">
        <v>43</v>
      </c>
      <c r="Q997" s="115"/>
      <c r="R997" s="115" t="s">
        <v>119</v>
      </c>
      <c r="S997" s="124" t="str">
        <f>IF($B997="","",IF(ISNA(MATCH($B997,账户名,0)),"※这个账户不在【参数设置】的账户档案里",IF($A997="","※没填日期，这一笔不会进任何月份的报表",IF(OR($A997&lt;起始月份,$A997&gt;EOMONTH(起始月份,15)),"△不在本账期（"&amp;TEXT(起始月份,"yyyy-mm")&amp;" ~ "&amp;TEXT(EOMONTH(起始月份,15),"yyyy-mm")&amp;"）内，报表里看不到",IF(AND($H997&lt;&gt;"",$I997&lt;&gt;""),"※收入和支出不能同时填",IF(AND(N($H997)=0,N($I997)=0),IF(ISNUMBER(SEARCH("【待补】",$R997&amp;"")),"△源数据不全（源表缺金额），请补充","※收入和支出都没填"),IF($E997="","※没填收支类别，分类报表会漏掉这一笔",IF(ISNA(MATCH($E997,类别表,0)),"※收支类别不在【参数设置】的清单里",IF($K997="","△"&amp;$D997&amp;" 还没填汇率，去【月度汇率】补上就自动算了",IF(ISNUMBER(SEARCH("【待补】",$R997&amp;"")),"△源数据不全（源表缺摘要或用途），请补充",IF(AND($F997="内部转账",$Q997=""),"△内部转账建议在「往来单位」写上对方账户",IF($N997&lt;0,"△这一笔之后该账户余额成负数了，核一下",""))))))))))))</f>
        <v>△源数据不全（源表缺金额），请补充</v>
      </c>
    </row>
    <row r="998" ht="33" spans="1:19">
      <c r="A998" s="114">
        <v>46042</v>
      </c>
      <c r="B998" s="115" t="s">
        <v>34</v>
      </c>
      <c r="C998" s="116" t="str">
        <f>IF($B998="","",IFERROR(INDEX(账户银行,MATCH($B998,账户名,0)),""))</f>
        <v>现金</v>
      </c>
      <c r="D998" s="116" t="str">
        <f>IF($B998="","",IFERROR(INDEX(账户币种,MATCH($B998,账户名,0)),""))</f>
        <v>UZS</v>
      </c>
      <c r="E998" s="117" t="s">
        <v>41</v>
      </c>
      <c r="F998" s="116" t="str">
        <f>IF($E998="","",IFERROR(INDEX(类别属性,MATCH($E998,类别表,0)),""))</f>
        <v>内部转账</v>
      </c>
      <c r="G998" s="118" t="s">
        <v>964</v>
      </c>
      <c r="H998" s="119">
        <v>60100000</v>
      </c>
      <c r="I998" s="119"/>
      <c r="J998" s="120"/>
      <c r="K998" s="125">
        <f>IF(OR($A998="",$B998=""),"",IF($J998&lt;&gt;"",$J998,IF($D998=本位币,1,IFERROR(LOOKUP(2,1/((汇率月份&lt;=$A998)*(INDEX(记账汇率区,0,MATCH($D998,汇率币种头,0))&lt;&gt;"")),INDEX(记账汇率区,0,MATCH($D998,汇率币种头,0))),""))))</f>
        <v>1</v>
      </c>
      <c r="L998" s="123">
        <f t="shared" si="30"/>
        <v>60100000</v>
      </c>
      <c r="M998" s="123">
        <f t="shared" si="31"/>
        <v>60100000</v>
      </c>
      <c r="N998" s="122">
        <f>IF($B998="","",ROUND(SUMIF(账户名,$B998,账户期初)+SUMIFS($L$6:L998,$B$6:B998,$B998),2))</f>
        <v>-952901979.33</v>
      </c>
      <c r="O998" s="123">
        <f>IF($B998="","",IFERROR(ROUND(INDEX(账户期初本位,MATCH($B998,账户名,0))+SUMIFS($M$6:M998,$B$6:B998,$B998),2),""))</f>
        <v>-952901979.33</v>
      </c>
      <c r="P998" s="117" t="s">
        <v>43</v>
      </c>
      <c r="Q998" s="115"/>
      <c r="R998" s="115"/>
      <c r="S998" s="124" t="str">
        <f>IF($B998="","",IF(ISNA(MATCH($B998,账户名,0)),"※这个账户不在【参数设置】的账户档案里",IF($A998="","※没填日期，这一笔不会进任何月份的报表",IF(OR($A998&lt;起始月份,$A998&gt;EOMONTH(起始月份,15)),"△不在本账期（"&amp;TEXT(起始月份,"yyyy-mm")&amp;" ~ "&amp;TEXT(EOMONTH(起始月份,15),"yyyy-mm")&amp;"）内，报表里看不到",IF(AND($H998&lt;&gt;"",$I998&lt;&gt;""),"※收入和支出不能同时填",IF(AND(N($H998)=0,N($I998)=0),IF(ISNUMBER(SEARCH("【待补】",$R998&amp;"")),"△源数据不全（源表缺金额），请补充","※收入和支出都没填"),IF($E998="","※没填收支类别，分类报表会漏掉这一笔",IF(ISNA(MATCH($E998,类别表,0)),"※收支类别不在【参数设置】的清单里",IF($K998="","△"&amp;$D998&amp;" 还没填汇率，去【月度汇率】补上就自动算了",IF(ISNUMBER(SEARCH("【待补】",$R998&amp;"")),"△源数据不全（源表缺摘要或用途），请补充",IF(AND($F998="内部转账",$Q998=""),"△内部转账建议在「往来单位」写上对方账户",IF($N998&lt;0,"△这一笔之后该账户余额成负数了，核一下",""))))))))))))</f>
        <v>△内部转账建议在「往来单位」写上对方账户</v>
      </c>
    </row>
    <row r="999" ht="16.5" spans="1:19">
      <c r="A999" s="114">
        <v>46042</v>
      </c>
      <c r="B999" s="115" t="s">
        <v>34</v>
      </c>
      <c r="C999" s="116" t="str">
        <f>IF($B999="","",IFERROR(INDEX(账户银行,MATCH($B999,账户名,0)),""))</f>
        <v>现金</v>
      </c>
      <c r="D999" s="116" t="str">
        <f>IF($B999="","",IFERROR(INDEX(账户币种,MATCH($B999,账户名,0)),""))</f>
        <v>UZS</v>
      </c>
      <c r="E999" s="117" t="s">
        <v>54</v>
      </c>
      <c r="F999" s="116" t="str">
        <f>IF($E999="","",IFERROR(INDEX(类别属性,MATCH($E999,类别表,0)),""))</f>
        <v>支出</v>
      </c>
      <c r="G999" s="118" t="s">
        <v>965</v>
      </c>
      <c r="H999" s="119"/>
      <c r="I999" s="119">
        <v>284000</v>
      </c>
      <c r="J999" s="120"/>
      <c r="K999" s="125">
        <f>IF(OR($A999="",$B999=""),"",IF($J999&lt;&gt;"",$J999,IF($D999=本位币,1,IFERROR(LOOKUP(2,1/((汇率月份&lt;=$A999)*(INDEX(记账汇率区,0,MATCH($D999,汇率币种头,0))&lt;&gt;"")),INDEX(记账汇率区,0,MATCH($D999,汇率币种头,0))),""))))</f>
        <v>1</v>
      </c>
      <c r="L999" s="123">
        <f t="shared" si="30"/>
        <v>-284000</v>
      </c>
      <c r="M999" s="123">
        <f t="shared" si="31"/>
        <v>-284000</v>
      </c>
      <c r="N999" s="122">
        <f>IF($B999="","",ROUND(SUMIF(账户名,$B999,账户期初)+SUMIFS($L$6:L999,$B$6:B999,$B999),2))</f>
        <v>-953185979.33</v>
      </c>
      <c r="O999" s="123">
        <f>IF($B999="","",IFERROR(ROUND(INDEX(账户期初本位,MATCH($B999,账户名,0))+SUMIFS($M$6:M999,$B$6:B999,$B999),2),""))</f>
        <v>-953185979.33</v>
      </c>
      <c r="P999" s="117" t="s">
        <v>48</v>
      </c>
      <c r="Q999" s="115"/>
      <c r="R999" s="115"/>
      <c r="S999" s="124" t="str">
        <f>IF($B999="","",IF(ISNA(MATCH($B999,账户名,0)),"※这个账户不在【参数设置】的账户档案里",IF($A999="","※没填日期，这一笔不会进任何月份的报表",IF(OR($A999&lt;起始月份,$A999&gt;EOMONTH(起始月份,15)),"△不在本账期（"&amp;TEXT(起始月份,"yyyy-mm")&amp;" ~ "&amp;TEXT(EOMONTH(起始月份,15),"yyyy-mm")&amp;"）内，报表里看不到",IF(AND($H999&lt;&gt;"",$I999&lt;&gt;""),"※收入和支出不能同时填",IF(AND(N($H999)=0,N($I999)=0),IF(ISNUMBER(SEARCH("【待补】",$R999&amp;"")),"△源数据不全（源表缺金额），请补充","※收入和支出都没填"),IF($E999="","※没填收支类别，分类报表会漏掉这一笔",IF(ISNA(MATCH($E999,类别表,0)),"※收支类别不在【参数设置】的清单里",IF($K999="","△"&amp;$D999&amp;" 还没填汇率，去【月度汇率】补上就自动算了",IF(ISNUMBER(SEARCH("【待补】",$R999&amp;"")),"△源数据不全（源表缺摘要或用途），请补充",IF(AND($F999="内部转账",$Q999=""),"△内部转账建议在「往来单位」写上对方账户",IF($N999&lt;0,"△这一笔之后该账户余额成负数了，核一下",""))))))))))))</f>
        <v>△这一笔之后该账户余额成负数了，核一下</v>
      </c>
    </row>
    <row r="1000" ht="66" spans="1:19">
      <c r="A1000" s="114">
        <v>46042</v>
      </c>
      <c r="B1000" s="115" t="s">
        <v>34</v>
      </c>
      <c r="C1000" s="116" t="str">
        <f>IF($B1000="","",IFERROR(INDEX(账户银行,MATCH($B1000,账户名,0)),""))</f>
        <v>现金</v>
      </c>
      <c r="D1000" s="116" t="str">
        <f>IF($B1000="","",IFERROR(INDEX(账户币种,MATCH($B1000,账户名,0)),""))</f>
        <v>UZS</v>
      </c>
      <c r="E1000" s="117" t="s">
        <v>57</v>
      </c>
      <c r="F1000" s="116" t="str">
        <f>IF($E1000="","",IFERROR(INDEX(类别属性,MATCH($E1000,类别表,0)),""))</f>
        <v>支出</v>
      </c>
      <c r="G1000" s="118" t="s">
        <v>966</v>
      </c>
      <c r="H1000" s="119"/>
      <c r="I1000" s="119">
        <v>20820000</v>
      </c>
      <c r="J1000" s="120"/>
      <c r="K1000" s="125">
        <f>IF(OR($A1000="",$B1000=""),"",IF($J1000&lt;&gt;"",$J1000,IF($D1000=本位币,1,IFERROR(LOOKUP(2,1/((汇率月份&lt;=$A1000)*(INDEX(记账汇率区,0,MATCH($D1000,汇率币种头,0))&lt;&gt;"")),INDEX(记账汇率区,0,MATCH($D1000,汇率币种头,0))),""))))</f>
        <v>1</v>
      </c>
      <c r="L1000" s="123">
        <f t="shared" si="30"/>
        <v>-20820000</v>
      </c>
      <c r="M1000" s="123">
        <f t="shared" si="31"/>
        <v>-20820000</v>
      </c>
      <c r="N1000" s="122">
        <f>IF($B1000="","",ROUND(SUMIF(账户名,$B1000,账户期初)+SUMIFS($L$6:L1000,$B$6:B1000,$B1000),2))</f>
        <v>-974005979.33</v>
      </c>
      <c r="O1000" s="123">
        <f>IF($B1000="","",IFERROR(ROUND(INDEX(账户期初本位,MATCH($B1000,账户名,0))+SUMIFS($M$6:M1000,$B$6:B1000,$B1000),2),""))</f>
        <v>-974005979.33</v>
      </c>
      <c r="P1000" s="117" t="s">
        <v>59</v>
      </c>
      <c r="Q1000" s="115" t="s">
        <v>172</v>
      </c>
      <c r="R1000" s="115"/>
      <c r="S1000" s="124" t="str">
        <f>IF($B1000="","",IF(ISNA(MATCH($B1000,账户名,0)),"※这个账户不在【参数设置】的账户档案里",IF($A1000="","※没填日期，这一笔不会进任何月份的报表",IF(OR($A1000&lt;起始月份,$A1000&gt;EOMONTH(起始月份,15)),"△不在本账期（"&amp;TEXT(起始月份,"yyyy-mm")&amp;" ~ "&amp;TEXT(EOMONTH(起始月份,15),"yyyy-mm")&amp;"）内，报表里看不到",IF(AND($H1000&lt;&gt;"",$I1000&lt;&gt;""),"※收入和支出不能同时填",IF(AND(N($H1000)=0,N($I1000)=0),IF(ISNUMBER(SEARCH("【待补】",$R1000&amp;"")),"△源数据不全（源表缺金额），请补充","※收入和支出都没填"),IF($E1000="","※没填收支类别，分类报表会漏掉这一笔",IF(ISNA(MATCH($E1000,类别表,0)),"※收支类别不在【参数设置】的清单里",IF($K1000="","△"&amp;$D1000&amp;" 还没填汇率，去【月度汇率】补上就自动算了",IF(ISNUMBER(SEARCH("【待补】",$R1000&amp;"")),"△源数据不全（源表缺摘要或用途），请补充",IF(AND($F1000="内部转账",$Q1000=""),"△内部转账建议在「往来单位」写上对方账户",IF($N1000&lt;0,"△这一笔之后该账户余额成负数了，核一下",""))))))))))))</f>
        <v>△这一笔之后该账户余额成负数了，核一下</v>
      </c>
    </row>
    <row r="1001" ht="33" spans="1:19">
      <c r="A1001" s="114">
        <v>46042</v>
      </c>
      <c r="B1001" s="115" t="s">
        <v>34</v>
      </c>
      <c r="C1001" s="116" t="str">
        <f>IF($B1001="","",IFERROR(INDEX(账户银行,MATCH($B1001,账户名,0)),""))</f>
        <v>现金</v>
      </c>
      <c r="D1001" s="116" t="str">
        <f>IF($B1001="","",IFERROR(INDEX(账户币种,MATCH($B1001,账户名,0)),""))</f>
        <v>UZS</v>
      </c>
      <c r="E1001" s="117" t="s">
        <v>54</v>
      </c>
      <c r="F1001" s="116" t="str">
        <f>IF($E1001="","",IFERROR(INDEX(类别属性,MATCH($E1001,类别表,0)),""))</f>
        <v>支出</v>
      </c>
      <c r="G1001" s="118" t="s">
        <v>967</v>
      </c>
      <c r="H1001" s="119"/>
      <c r="I1001" s="119">
        <v>23000</v>
      </c>
      <c r="J1001" s="120"/>
      <c r="K1001" s="125">
        <f>IF(OR($A1001="",$B1001=""),"",IF($J1001&lt;&gt;"",$J1001,IF($D1001=本位币,1,IFERROR(LOOKUP(2,1/((汇率月份&lt;=$A1001)*(INDEX(记账汇率区,0,MATCH($D1001,汇率币种头,0))&lt;&gt;"")),INDEX(记账汇率区,0,MATCH($D1001,汇率币种头,0))),""))))</f>
        <v>1</v>
      </c>
      <c r="L1001" s="123">
        <f t="shared" si="30"/>
        <v>-23000</v>
      </c>
      <c r="M1001" s="123">
        <f t="shared" si="31"/>
        <v>-23000</v>
      </c>
      <c r="N1001" s="122">
        <f>IF($B1001="","",ROUND(SUMIF(账户名,$B1001,账户期初)+SUMIFS($L$6:L1001,$B$6:B1001,$B1001),2))</f>
        <v>-974028979.33</v>
      </c>
      <c r="O1001" s="123">
        <f>IF($B1001="","",IFERROR(ROUND(INDEX(账户期初本位,MATCH($B1001,账户名,0))+SUMIFS($M$6:M1001,$B$6:B1001,$B1001),2),""))</f>
        <v>-974028979.33</v>
      </c>
      <c r="P1001" s="117" t="s">
        <v>48</v>
      </c>
      <c r="Q1001" s="115"/>
      <c r="R1001" s="115"/>
      <c r="S1001" s="124" t="str">
        <f>IF($B1001="","",IF(ISNA(MATCH($B1001,账户名,0)),"※这个账户不在【参数设置】的账户档案里",IF($A1001="","※没填日期，这一笔不会进任何月份的报表",IF(OR($A1001&lt;起始月份,$A1001&gt;EOMONTH(起始月份,15)),"△不在本账期（"&amp;TEXT(起始月份,"yyyy-mm")&amp;" ~ "&amp;TEXT(EOMONTH(起始月份,15),"yyyy-mm")&amp;"）内，报表里看不到",IF(AND($H1001&lt;&gt;"",$I1001&lt;&gt;""),"※收入和支出不能同时填",IF(AND(N($H1001)=0,N($I1001)=0),IF(ISNUMBER(SEARCH("【待补】",$R1001&amp;"")),"△源数据不全（源表缺金额），请补充","※收入和支出都没填"),IF($E1001="","※没填收支类别，分类报表会漏掉这一笔",IF(ISNA(MATCH($E1001,类别表,0)),"※收支类别不在【参数设置】的清单里",IF($K1001="","△"&amp;$D1001&amp;" 还没填汇率，去【月度汇率】补上就自动算了",IF(ISNUMBER(SEARCH("【待补】",$R1001&amp;"")),"△源数据不全（源表缺摘要或用途），请补充",IF(AND($F1001="内部转账",$Q1001=""),"△内部转账建议在「往来单位」写上对方账户",IF($N1001&lt;0,"△这一笔之后该账户余额成负数了，核一下",""))))))))))))</f>
        <v>△这一笔之后该账户余额成负数了，核一下</v>
      </c>
    </row>
    <row r="1002" ht="33" spans="1:19">
      <c r="A1002" s="114">
        <v>46042</v>
      </c>
      <c r="B1002" s="115" t="s">
        <v>34</v>
      </c>
      <c r="C1002" s="116" t="str">
        <f>IF($B1002="","",IFERROR(INDEX(账户银行,MATCH($B1002,账户名,0)),""))</f>
        <v>现金</v>
      </c>
      <c r="D1002" s="116" t="str">
        <f>IF($B1002="","",IFERROR(INDEX(账户币种,MATCH($B1002,账户名,0)),""))</f>
        <v>UZS</v>
      </c>
      <c r="E1002" s="117" t="s">
        <v>44</v>
      </c>
      <c r="F1002" s="116" t="str">
        <f>IF($E1002="","",IFERROR(INDEX(类别属性,MATCH($E1002,类别表,0)),""))</f>
        <v>支出</v>
      </c>
      <c r="G1002" s="118" t="s">
        <v>968</v>
      </c>
      <c r="H1002" s="119"/>
      <c r="I1002" s="119">
        <v>200000</v>
      </c>
      <c r="J1002" s="120"/>
      <c r="K1002" s="125">
        <f>IF(OR($A1002="",$B1002=""),"",IF($J1002&lt;&gt;"",$J1002,IF($D1002=本位币,1,IFERROR(LOOKUP(2,1/((汇率月份&lt;=$A1002)*(INDEX(记账汇率区,0,MATCH($D1002,汇率币种头,0))&lt;&gt;"")),INDEX(记账汇率区,0,MATCH($D1002,汇率币种头,0))),""))))</f>
        <v>1</v>
      </c>
      <c r="L1002" s="123">
        <f t="shared" si="30"/>
        <v>-200000</v>
      </c>
      <c r="M1002" s="123">
        <f t="shared" si="31"/>
        <v>-200000</v>
      </c>
      <c r="N1002" s="122">
        <f>IF($B1002="","",ROUND(SUMIF(账户名,$B1002,账户期初)+SUMIFS($L$6:L1002,$B$6:B1002,$B1002),2))</f>
        <v>-974228979.33</v>
      </c>
      <c r="O1002" s="123">
        <f>IF($B1002="","",IFERROR(ROUND(INDEX(账户期初本位,MATCH($B1002,账户名,0))+SUMIFS($M$6:M1002,$B$6:B1002,$B1002),2),""))</f>
        <v>-974228979.33</v>
      </c>
      <c r="P1002" s="117" t="s">
        <v>26</v>
      </c>
      <c r="Q1002" s="115"/>
      <c r="R1002" s="115"/>
      <c r="S1002" s="124" t="str">
        <f>IF($B1002="","",IF(ISNA(MATCH($B1002,账户名,0)),"※这个账户不在【参数设置】的账户档案里",IF($A1002="","※没填日期，这一笔不会进任何月份的报表",IF(OR($A1002&lt;起始月份,$A1002&gt;EOMONTH(起始月份,15)),"△不在本账期（"&amp;TEXT(起始月份,"yyyy-mm")&amp;" ~ "&amp;TEXT(EOMONTH(起始月份,15),"yyyy-mm")&amp;"）内，报表里看不到",IF(AND($H1002&lt;&gt;"",$I1002&lt;&gt;""),"※收入和支出不能同时填",IF(AND(N($H1002)=0,N($I1002)=0),IF(ISNUMBER(SEARCH("【待补】",$R1002&amp;"")),"△源数据不全（源表缺金额），请补充","※收入和支出都没填"),IF($E1002="","※没填收支类别，分类报表会漏掉这一笔",IF(ISNA(MATCH($E1002,类别表,0)),"※收支类别不在【参数设置】的清单里",IF($K1002="","△"&amp;$D1002&amp;" 还没填汇率，去【月度汇率】补上就自动算了",IF(ISNUMBER(SEARCH("【待补】",$R1002&amp;"")),"△源数据不全（源表缺摘要或用途），请补充",IF(AND($F1002="内部转账",$Q1002=""),"△内部转账建议在「往来单位」写上对方账户",IF($N1002&lt;0,"△这一笔之后该账户余额成负数了，核一下",""))))))))))))</f>
        <v>△这一笔之后该账户余额成负数了，核一下</v>
      </c>
    </row>
    <row r="1003" ht="33" spans="1:19">
      <c r="A1003" s="114">
        <v>46043</v>
      </c>
      <c r="B1003" s="115" t="s">
        <v>34</v>
      </c>
      <c r="C1003" s="116" t="str">
        <f>IF($B1003="","",IFERROR(INDEX(账户银行,MATCH($B1003,账户名,0)),""))</f>
        <v>现金</v>
      </c>
      <c r="D1003" s="116" t="str">
        <f>IF($B1003="","",IFERROR(INDEX(账户币种,MATCH($B1003,账户名,0)),""))</f>
        <v>UZS</v>
      </c>
      <c r="E1003" s="117" t="s">
        <v>44</v>
      </c>
      <c r="F1003" s="116" t="str">
        <f>IF($E1003="","",IFERROR(INDEX(类别属性,MATCH($E1003,类别表,0)),""))</f>
        <v>支出</v>
      </c>
      <c r="G1003" s="118" t="s">
        <v>969</v>
      </c>
      <c r="H1003" s="119"/>
      <c r="I1003" s="119">
        <v>950000</v>
      </c>
      <c r="J1003" s="120"/>
      <c r="K1003" s="125">
        <f>IF(OR($A1003="",$B1003=""),"",IF($J1003&lt;&gt;"",$J1003,IF($D1003=本位币,1,IFERROR(LOOKUP(2,1/((汇率月份&lt;=$A1003)*(INDEX(记账汇率区,0,MATCH($D1003,汇率币种头,0))&lt;&gt;"")),INDEX(记账汇率区,0,MATCH($D1003,汇率币种头,0))),""))))</f>
        <v>1</v>
      </c>
      <c r="L1003" s="123">
        <f t="shared" si="30"/>
        <v>-950000</v>
      </c>
      <c r="M1003" s="123">
        <f t="shared" si="31"/>
        <v>-950000</v>
      </c>
      <c r="N1003" s="122">
        <f>IF($B1003="","",ROUND(SUMIF(账户名,$B1003,账户期初)+SUMIFS($L$6:L1003,$B$6:B1003,$B1003),2))</f>
        <v>-975178979.33</v>
      </c>
      <c r="O1003" s="123">
        <f>IF($B1003="","",IFERROR(ROUND(INDEX(账户期初本位,MATCH($B1003,账户名,0))+SUMIFS($M$6:M1003,$B$6:B1003,$B1003),2),""))</f>
        <v>-975178979.33</v>
      </c>
      <c r="P1003" s="117" t="s">
        <v>26</v>
      </c>
      <c r="Q1003" s="115"/>
      <c r="R1003" s="115"/>
      <c r="S1003" s="124" t="str">
        <f>IF($B1003="","",IF(ISNA(MATCH($B1003,账户名,0)),"※这个账户不在【参数设置】的账户档案里",IF($A1003="","※没填日期，这一笔不会进任何月份的报表",IF(OR($A1003&lt;起始月份,$A1003&gt;EOMONTH(起始月份,15)),"△不在本账期（"&amp;TEXT(起始月份,"yyyy-mm")&amp;" ~ "&amp;TEXT(EOMONTH(起始月份,15),"yyyy-mm")&amp;"）内，报表里看不到",IF(AND($H1003&lt;&gt;"",$I1003&lt;&gt;""),"※收入和支出不能同时填",IF(AND(N($H1003)=0,N($I1003)=0),IF(ISNUMBER(SEARCH("【待补】",$R1003&amp;"")),"△源数据不全（源表缺金额），请补充","※收入和支出都没填"),IF($E1003="","※没填收支类别，分类报表会漏掉这一笔",IF(ISNA(MATCH($E1003,类别表,0)),"※收支类别不在【参数设置】的清单里",IF($K1003="","△"&amp;$D1003&amp;" 还没填汇率，去【月度汇率】补上就自动算了",IF(ISNUMBER(SEARCH("【待补】",$R1003&amp;"")),"△源数据不全（源表缺摘要或用途），请补充",IF(AND($F1003="内部转账",$Q1003=""),"△内部转账建议在「往来单位」写上对方账户",IF($N1003&lt;0,"△这一笔之后该账户余额成负数了，核一下",""))))))))))))</f>
        <v>△这一笔之后该账户余额成负数了，核一下</v>
      </c>
    </row>
    <row r="1004" ht="33" spans="1:19">
      <c r="A1004" s="114">
        <v>46043</v>
      </c>
      <c r="B1004" s="115" t="s">
        <v>34</v>
      </c>
      <c r="C1004" s="116" t="str">
        <f>IF($B1004="","",IFERROR(INDEX(账户银行,MATCH($B1004,账户名,0)),""))</f>
        <v>现金</v>
      </c>
      <c r="D1004" s="116" t="str">
        <f>IF($B1004="","",IFERROR(INDEX(账户币种,MATCH($B1004,账户名,0)),""))</f>
        <v>UZS</v>
      </c>
      <c r="E1004" s="117" t="s">
        <v>388</v>
      </c>
      <c r="F1004" s="116" t="str">
        <f>IF($E1004="","",IFERROR(INDEX(类别属性,MATCH($E1004,类别表,0)),""))</f>
        <v>支出</v>
      </c>
      <c r="G1004" s="118" t="s">
        <v>970</v>
      </c>
      <c r="H1004" s="119"/>
      <c r="I1004" s="119">
        <v>8000000</v>
      </c>
      <c r="J1004" s="120"/>
      <c r="K1004" s="125">
        <f>IF(OR($A1004="",$B1004=""),"",IF($J1004&lt;&gt;"",$J1004,IF($D1004=本位币,1,IFERROR(LOOKUP(2,1/((汇率月份&lt;=$A1004)*(INDEX(记账汇率区,0,MATCH($D1004,汇率币种头,0))&lt;&gt;"")),INDEX(记账汇率区,0,MATCH($D1004,汇率币种头,0))),""))))</f>
        <v>1</v>
      </c>
      <c r="L1004" s="123">
        <f t="shared" si="30"/>
        <v>-8000000</v>
      </c>
      <c r="M1004" s="123">
        <f t="shared" si="31"/>
        <v>-8000000</v>
      </c>
      <c r="N1004" s="122">
        <f>IF($B1004="","",ROUND(SUMIF(账户名,$B1004,账户期初)+SUMIFS($L$6:L1004,$B$6:B1004,$B1004),2))</f>
        <v>-983178979.33</v>
      </c>
      <c r="O1004" s="123">
        <f>IF($B1004="","",IFERROR(ROUND(INDEX(账户期初本位,MATCH($B1004,账户名,0))+SUMIFS($M$6:M1004,$B$6:B1004,$B1004),2),""))</f>
        <v>-983178979.33</v>
      </c>
      <c r="P1004" s="117" t="s">
        <v>109</v>
      </c>
      <c r="Q1004" s="115"/>
      <c r="R1004" s="115"/>
      <c r="S1004" s="124" t="str">
        <f>IF($B1004="","",IF(ISNA(MATCH($B1004,账户名,0)),"※这个账户不在【参数设置】的账户档案里",IF($A1004="","※没填日期，这一笔不会进任何月份的报表",IF(OR($A1004&lt;起始月份,$A1004&gt;EOMONTH(起始月份,15)),"△不在本账期（"&amp;TEXT(起始月份,"yyyy-mm")&amp;" ~ "&amp;TEXT(EOMONTH(起始月份,15),"yyyy-mm")&amp;"）内，报表里看不到",IF(AND($H1004&lt;&gt;"",$I1004&lt;&gt;""),"※收入和支出不能同时填",IF(AND(N($H1004)=0,N($I1004)=0),IF(ISNUMBER(SEARCH("【待补】",$R1004&amp;"")),"△源数据不全（源表缺金额），请补充","※收入和支出都没填"),IF($E1004="","※没填收支类别，分类报表会漏掉这一笔",IF(ISNA(MATCH($E1004,类别表,0)),"※收支类别不在【参数设置】的清单里",IF($K1004="","△"&amp;$D1004&amp;" 还没填汇率，去【月度汇率】补上就自动算了",IF(ISNUMBER(SEARCH("【待补】",$R1004&amp;"")),"△源数据不全（源表缺摘要或用途），请补充",IF(AND($F1004="内部转账",$Q1004=""),"△内部转账建议在「往来单位」写上对方账户",IF($N1004&lt;0,"△这一笔之后该账户余额成负数了，核一下",""))))))))))))</f>
        <v>△这一笔之后该账户余额成负数了，核一下</v>
      </c>
    </row>
    <row r="1005" ht="33" spans="1:19">
      <c r="A1005" s="114">
        <v>46043</v>
      </c>
      <c r="B1005" s="115" t="s">
        <v>34</v>
      </c>
      <c r="C1005" s="116" t="str">
        <f>IF($B1005="","",IFERROR(INDEX(账户银行,MATCH($B1005,账户名,0)),""))</f>
        <v>现金</v>
      </c>
      <c r="D1005" s="116" t="str">
        <f>IF($B1005="","",IFERROR(INDEX(账户币种,MATCH($B1005,账户名,0)),""))</f>
        <v>UZS</v>
      </c>
      <c r="E1005" s="117" t="s">
        <v>46</v>
      </c>
      <c r="F1005" s="116" t="str">
        <f>IF($E1005="","",IFERROR(INDEX(类别属性,MATCH($E1005,类别表,0)),""))</f>
        <v>支出</v>
      </c>
      <c r="G1005" s="118" t="s">
        <v>971</v>
      </c>
      <c r="H1005" s="119"/>
      <c r="I1005" s="119">
        <v>2760000</v>
      </c>
      <c r="J1005" s="120"/>
      <c r="K1005" s="125">
        <f>IF(OR($A1005="",$B1005=""),"",IF($J1005&lt;&gt;"",$J1005,IF($D1005=本位币,1,IFERROR(LOOKUP(2,1/((汇率月份&lt;=$A1005)*(INDEX(记账汇率区,0,MATCH($D1005,汇率币种头,0))&lt;&gt;"")),INDEX(记账汇率区,0,MATCH($D1005,汇率币种头,0))),""))))</f>
        <v>1</v>
      </c>
      <c r="L1005" s="123">
        <f t="shared" si="30"/>
        <v>-2760000</v>
      </c>
      <c r="M1005" s="123">
        <f t="shared" si="31"/>
        <v>-2760000</v>
      </c>
      <c r="N1005" s="122">
        <f>IF($B1005="","",ROUND(SUMIF(账户名,$B1005,账户期初)+SUMIFS($L$6:L1005,$B$6:B1005,$B1005),2))</f>
        <v>-985938979.33</v>
      </c>
      <c r="O1005" s="123">
        <f>IF($B1005="","",IFERROR(ROUND(INDEX(账户期初本位,MATCH($B1005,账户名,0))+SUMIFS($M$6:M1005,$B$6:B1005,$B1005),2),""))</f>
        <v>-985938979.33</v>
      </c>
      <c r="P1005" s="117" t="s">
        <v>48</v>
      </c>
      <c r="Q1005" s="115"/>
      <c r="R1005" s="115"/>
      <c r="S1005" s="124" t="str">
        <f>IF($B1005="","",IF(ISNA(MATCH($B1005,账户名,0)),"※这个账户不在【参数设置】的账户档案里",IF($A1005="","※没填日期，这一笔不会进任何月份的报表",IF(OR($A1005&lt;起始月份,$A1005&gt;EOMONTH(起始月份,15)),"△不在本账期（"&amp;TEXT(起始月份,"yyyy-mm")&amp;" ~ "&amp;TEXT(EOMONTH(起始月份,15),"yyyy-mm")&amp;"）内，报表里看不到",IF(AND($H1005&lt;&gt;"",$I1005&lt;&gt;""),"※收入和支出不能同时填",IF(AND(N($H1005)=0,N($I1005)=0),IF(ISNUMBER(SEARCH("【待补】",$R1005&amp;"")),"△源数据不全（源表缺金额），请补充","※收入和支出都没填"),IF($E1005="","※没填收支类别，分类报表会漏掉这一笔",IF(ISNA(MATCH($E1005,类别表,0)),"※收支类别不在【参数设置】的清单里",IF($K1005="","△"&amp;$D1005&amp;" 还没填汇率，去【月度汇率】补上就自动算了",IF(ISNUMBER(SEARCH("【待补】",$R1005&amp;"")),"△源数据不全（源表缺摘要或用途），请补充",IF(AND($F1005="内部转账",$Q1005=""),"△内部转账建议在「往来单位」写上对方账户",IF($N1005&lt;0,"△这一笔之后该账户余额成负数了，核一下",""))))))))))))</f>
        <v>△这一笔之后该账户余额成负数了，核一下</v>
      </c>
    </row>
    <row r="1006" ht="66" spans="1:19">
      <c r="A1006" s="114">
        <v>46044</v>
      </c>
      <c r="B1006" s="115" t="s">
        <v>72</v>
      </c>
      <c r="C1006" s="116" t="str">
        <f>IF($B1006="","",IFERROR(INDEX(账户银行,MATCH($B1006,账户名,0)),""))</f>
        <v>NBU银行</v>
      </c>
      <c r="D1006" s="116" t="str">
        <f>IF($B1006="","",IFERROR(INDEX(账户币种,MATCH($B1006,账户名,0)),""))</f>
        <v>UZS</v>
      </c>
      <c r="E1006" s="117" t="s">
        <v>60</v>
      </c>
      <c r="F1006" s="116" t="str">
        <f>IF($E1006="","",IFERROR(INDEX(类别属性,MATCH($E1006,类别表,0)),""))</f>
        <v>支出</v>
      </c>
      <c r="G1006" s="118" t="s">
        <v>972</v>
      </c>
      <c r="H1006" s="119"/>
      <c r="I1006" s="119">
        <v>35000</v>
      </c>
      <c r="J1006" s="120"/>
      <c r="K1006" s="125">
        <f>IF(OR($A1006="",$B1006=""),"",IF($J1006&lt;&gt;"",$J1006,IF($D1006=本位币,1,IFERROR(LOOKUP(2,1/((汇率月份&lt;=$A1006)*(INDEX(记账汇率区,0,MATCH($D1006,汇率币种头,0))&lt;&gt;"")),INDEX(记账汇率区,0,MATCH($D1006,汇率币种头,0))),""))))</f>
        <v>1</v>
      </c>
      <c r="L1006" s="123">
        <f t="shared" si="30"/>
        <v>-35000</v>
      </c>
      <c r="M1006" s="123">
        <f t="shared" si="31"/>
        <v>-35000</v>
      </c>
      <c r="N1006" s="122">
        <f>IF($B1006="","",ROUND(SUMIF(账户名,$B1006,账户期初)+SUMIFS($L$6:L1006,$B$6:B1006,$B1006),2))</f>
        <v>454432130.16</v>
      </c>
      <c r="O1006" s="123">
        <f>IF($B1006="","",IFERROR(ROUND(INDEX(账户期初本位,MATCH($B1006,账户名,0))+SUMIFS($M$6:M1006,$B$6:B1006,$B1006),2),""))</f>
        <v>454432130.16</v>
      </c>
      <c r="P1006" s="117" t="s">
        <v>43</v>
      </c>
      <c r="Q1006" s="115"/>
      <c r="R1006" s="115"/>
      <c r="S1006" s="124" t="str">
        <f>IF($B1006="","",IF(ISNA(MATCH($B1006,账户名,0)),"※这个账户不在【参数设置】的账户档案里",IF($A1006="","※没填日期，这一笔不会进任何月份的报表",IF(OR($A1006&lt;起始月份,$A1006&gt;EOMONTH(起始月份,15)),"△不在本账期（"&amp;TEXT(起始月份,"yyyy-mm")&amp;" ~ "&amp;TEXT(EOMONTH(起始月份,15),"yyyy-mm")&amp;"）内，报表里看不到",IF(AND($H1006&lt;&gt;"",$I1006&lt;&gt;""),"※收入和支出不能同时填",IF(AND(N($H1006)=0,N($I1006)=0),IF(ISNUMBER(SEARCH("【待补】",$R1006&amp;"")),"△源数据不全（源表缺金额），请补充","※收入和支出都没填"),IF($E1006="","※没填收支类别，分类报表会漏掉这一笔",IF(ISNA(MATCH($E1006,类别表,0)),"※收支类别不在【参数设置】的清单里",IF($K1006="","△"&amp;$D1006&amp;" 还没填汇率，去【月度汇率】补上就自动算了",IF(ISNUMBER(SEARCH("【待补】",$R1006&amp;"")),"△源数据不全（源表缺摘要或用途），请补充",IF(AND($F1006="内部转账",$Q1006=""),"△内部转账建议在「往来单位」写上对方账户",IF($N1006&lt;0,"△这一笔之后该账户余额成负数了，核一下",""))))))))))))</f>
        <v/>
      </c>
    </row>
    <row r="1007" ht="66" spans="1:19">
      <c r="A1007" s="114">
        <v>46044</v>
      </c>
      <c r="B1007" s="115" t="s">
        <v>72</v>
      </c>
      <c r="C1007" s="116" t="str">
        <f>IF($B1007="","",IFERROR(INDEX(账户银行,MATCH($B1007,账户名,0)),""))</f>
        <v>NBU银行</v>
      </c>
      <c r="D1007" s="116" t="str">
        <f>IF($B1007="","",IFERROR(INDEX(账户币种,MATCH($B1007,账户名,0)),""))</f>
        <v>UZS</v>
      </c>
      <c r="E1007" s="117" t="s">
        <v>60</v>
      </c>
      <c r="F1007" s="116" t="str">
        <f>IF($E1007="","",IFERROR(INDEX(类别属性,MATCH($E1007,类别表,0)),""))</f>
        <v>支出</v>
      </c>
      <c r="G1007" s="118" t="s">
        <v>973</v>
      </c>
      <c r="H1007" s="119"/>
      <c r="I1007" s="119">
        <v>300</v>
      </c>
      <c r="J1007" s="120"/>
      <c r="K1007" s="125">
        <f>IF(OR($A1007="",$B1007=""),"",IF($J1007&lt;&gt;"",$J1007,IF($D1007=本位币,1,IFERROR(LOOKUP(2,1/((汇率月份&lt;=$A1007)*(INDEX(记账汇率区,0,MATCH($D1007,汇率币种头,0))&lt;&gt;"")),INDEX(记账汇率区,0,MATCH($D1007,汇率币种头,0))),""))))</f>
        <v>1</v>
      </c>
      <c r="L1007" s="123">
        <f t="shared" si="30"/>
        <v>-300</v>
      </c>
      <c r="M1007" s="123">
        <f t="shared" si="31"/>
        <v>-300</v>
      </c>
      <c r="N1007" s="122">
        <f>IF($B1007="","",ROUND(SUMIF(账户名,$B1007,账户期初)+SUMIFS($L$6:L1007,$B$6:B1007,$B1007),2))</f>
        <v>454431830.16</v>
      </c>
      <c r="O1007" s="123">
        <f>IF($B1007="","",IFERROR(ROUND(INDEX(账户期初本位,MATCH($B1007,账户名,0))+SUMIFS($M$6:M1007,$B$6:B1007,$B1007),2),""))</f>
        <v>454431830.16</v>
      </c>
      <c r="P1007" s="117" t="s">
        <v>43</v>
      </c>
      <c r="Q1007" s="115"/>
      <c r="R1007" s="115"/>
      <c r="S1007" s="124" t="str">
        <f>IF($B1007="","",IF(ISNA(MATCH($B1007,账户名,0)),"※这个账户不在【参数设置】的账户档案里",IF($A1007="","※没填日期，这一笔不会进任何月份的报表",IF(OR($A1007&lt;起始月份,$A1007&gt;EOMONTH(起始月份,15)),"△不在本账期（"&amp;TEXT(起始月份,"yyyy-mm")&amp;" ~ "&amp;TEXT(EOMONTH(起始月份,15),"yyyy-mm")&amp;"）内，报表里看不到",IF(AND($H1007&lt;&gt;"",$I1007&lt;&gt;""),"※收入和支出不能同时填",IF(AND(N($H1007)=0,N($I1007)=0),IF(ISNUMBER(SEARCH("【待补】",$R1007&amp;"")),"△源数据不全（源表缺金额），请补充","※收入和支出都没填"),IF($E1007="","※没填收支类别，分类报表会漏掉这一笔",IF(ISNA(MATCH($E1007,类别表,0)),"※收支类别不在【参数设置】的清单里",IF($K1007="","△"&amp;$D1007&amp;" 还没填汇率，去【月度汇率】补上就自动算了",IF(ISNUMBER(SEARCH("【待补】",$R1007&amp;"")),"△源数据不全（源表缺摘要或用途），请补充",IF(AND($F1007="内部转账",$Q1007=""),"△内部转账建议在「往来单位」写上对方账户",IF($N1007&lt;0,"△这一笔之后该账户余额成负数了，核一下",""))))))))))))</f>
        <v/>
      </c>
    </row>
    <row r="1008" ht="49.5" spans="1:19">
      <c r="A1008" s="114">
        <v>46044</v>
      </c>
      <c r="B1008" s="115" t="s">
        <v>72</v>
      </c>
      <c r="C1008" s="116" t="str">
        <f>IF($B1008="","",IFERROR(INDEX(账户银行,MATCH($B1008,账户名,0)),""))</f>
        <v>NBU银行</v>
      </c>
      <c r="D1008" s="116" t="str">
        <f>IF($B1008="","",IFERROR(INDEX(账户币种,MATCH($B1008,账户名,0)),""))</f>
        <v>UZS</v>
      </c>
      <c r="E1008" s="117" t="s">
        <v>84</v>
      </c>
      <c r="F1008" s="116" t="str">
        <f>IF($E1008="","",IFERROR(INDEX(类别属性,MATCH($E1008,类别表,0)),""))</f>
        <v>支出</v>
      </c>
      <c r="G1008" s="118" t="s">
        <v>974</v>
      </c>
      <c r="H1008" s="119"/>
      <c r="I1008" s="119">
        <v>7000000</v>
      </c>
      <c r="J1008" s="120"/>
      <c r="K1008" s="125">
        <f>IF(OR($A1008="",$B1008=""),"",IF($J1008&lt;&gt;"",$J1008,IF($D1008=本位币,1,IFERROR(LOOKUP(2,1/((汇率月份&lt;=$A1008)*(INDEX(记账汇率区,0,MATCH($D1008,汇率币种头,0))&lt;&gt;"")),INDEX(记账汇率区,0,MATCH($D1008,汇率币种头,0))),""))))</f>
        <v>1</v>
      </c>
      <c r="L1008" s="123">
        <f t="shared" si="30"/>
        <v>-7000000</v>
      </c>
      <c r="M1008" s="123">
        <f t="shared" si="31"/>
        <v>-7000000</v>
      </c>
      <c r="N1008" s="122">
        <f>IF($B1008="","",ROUND(SUMIF(账户名,$B1008,账户期初)+SUMIFS($L$6:L1008,$B$6:B1008,$B1008),2))</f>
        <v>447431830.16</v>
      </c>
      <c r="O1008" s="123">
        <f>IF($B1008="","",IFERROR(ROUND(INDEX(账户期初本位,MATCH($B1008,账户名,0))+SUMIFS($M$6:M1008,$B$6:B1008,$B1008),2),""))</f>
        <v>447431830.16</v>
      </c>
      <c r="P1008" s="117" t="s">
        <v>48</v>
      </c>
      <c r="Q1008" s="115"/>
      <c r="R1008" s="115"/>
      <c r="S1008" s="124" t="str">
        <f>IF($B1008="","",IF(ISNA(MATCH($B1008,账户名,0)),"※这个账户不在【参数设置】的账户档案里",IF($A1008="","※没填日期，这一笔不会进任何月份的报表",IF(OR($A1008&lt;起始月份,$A1008&gt;EOMONTH(起始月份,15)),"△不在本账期（"&amp;TEXT(起始月份,"yyyy-mm")&amp;" ~ "&amp;TEXT(EOMONTH(起始月份,15),"yyyy-mm")&amp;"）内，报表里看不到",IF(AND($H1008&lt;&gt;"",$I1008&lt;&gt;""),"※收入和支出不能同时填",IF(AND(N($H1008)=0,N($I1008)=0),IF(ISNUMBER(SEARCH("【待补】",$R1008&amp;"")),"△源数据不全（源表缺金额），请补充","※收入和支出都没填"),IF($E1008="","※没填收支类别，分类报表会漏掉这一笔",IF(ISNA(MATCH($E1008,类别表,0)),"※收支类别不在【参数设置】的清单里",IF($K1008="","△"&amp;$D1008&amp;" 还没填汇率，去【月度汇率】补上就自动算了",IF(ISNUMBER(SEARCH("【待补】",$R1008&amp;"")),"△源数据不全（源表缺摘要或用途），请补充",IF(AND($F1008="内部转账",$Q1008=""),"△内部转账建议在「往来单位」写上对方账户",IF($N1008&lt;0,"△这一笔之后该账户余额成负数了，核一下",""))))))))))))</f>
        <v/>
      </c>
    </row>
    <row r="1009" ht="66" spans="1:19">
      <c r="A1009" s="114">
        <v>46045</v>
      </c>
      <c r="B1009" s="115" t="s">
        <v>34</v>
      </c>
      <c r="C1009" s="116" t="str">
        <f>IF($B1009="","",IFERROR(INDEX(账户银行,MATCH($B1009,账户名,0)),""))</f>
        <v>现金</v>
      </c>
      <c r="D1009" s="116" t="str">
        <f>IF($B1009="","",IFERROR(INDEX(账户币种,MATCH($B1009,账户名,0)),""))</f>
        <v>UZS</v>
      </c>
      <c r="E1009" s="117" t="s">
        <v>95</v>
      </c>
      <c r="F1009" s="116" t="str">
        <f>IF($E1009="","",IFERROR(INDEX(类别属性,MATCH($E1009,类别表,0)),""))</f>
        <v>支出</v>
      </c>
      <c r="G1009" s="118" t="s">
        <v>975</v>
      </c>
      <c r="H1009" s="119"/>
      <c r="I1009" s="119">
        <v>6410000</v>
      </c>
      <c r="J1009" s="120"/>
      <c r="K1009" s="125">
        <f>IF(OR($A1009="",$B1009=""),"",IF($J1009&lt;&gt;"",$J1009,IF($D1009=本位币,1,IFERROR(LOOKUP(2,1/((汇率月份&lt;=$A1009)*(INDEX(记账汇率区,0,MATCH($D1009,汇率币种头,0))&lt;&gt;"")),INDEX(记账汇率区,0,MATCH($D1009,汇率币种头,0))),""))))</f>
        <v>1</v>
      </c>
      <c r="L1009" s="123">
        <f t="shared" si="30"/>
        <v>-6410000</v>
      </c>
      <c r="M1009" s="123">
        <f t="shared" si="31"/>
        <v>-6410000</v>
      </c>
      <c r="N1009" s="122">
        <f>IF($B1009="","",ROUND(SUMIF(账户名,$B1009,账户期初)+SUMIFS($L$6:L1009,$B$6:B1009,$B1009),2))</f>
        <v>-992348979.33</v>
      </c>
      <c r="O1009" s="123">
        <f>IF($B1009="","",IFERROR(ROUND(INDEX(账户期初本位,MATCH($B1009,账户名,0))+SUMIFS($M$6:M1009,$B$6:B1009,$B1009),2),""))</f>
        <v>-992348979.33</v>
      </c>
      <c r="P1009" s="117" t="s">
        <v>97</v>
      </c>
      <c r="Q1009" s="115"/>
      <c r="R1009" s="115"/>
      <c r="S1009" s="124" t="str">
        <f>IF($B1009="","",IF(ISNA(MATCH($B1009,账户名,0)),"※这个账户不在【参数设置】的账户档案里",IF($A1009="","※没填日期，这一笔不会进任何月份的报表",IF(OR($A1009&lt;起始月份,$A1009&gt;EOMONTH(起始月份,15)),"△不在本账期（"&amp;TEXT(起始月份,"yyyy-mm")&amp;" ~ "&amp;TEXT(EOMONTH(起始月份,15),"yyyy-mm")&amp;"）内，报表里看不到",IF(AND($H1009&lt;&gt;"",$I1009&lt;&gt;""),"※收入和支出不能同时填",IF(AND(N($H1009)=0,N($I1009)=0),IF(ISNUMBER(SEARCH("【待补】",$R1009&amp;"")),"△源数据不全（源表缺金额），请补充","※收入和支出都没填"),IF($E1009="","※没填收支类别，分类报表会漏掉这一笔",IF(ISNA(MATCH($E1009,类别表,0)),"※收支类别不在【参数设置】的清单里",IF($K1009="","△"&amp;$D1009&amp;" 还没填汇率，去【月度汇率】补上就自动算了",IF(ISNUMBER(SEARCH("【待补】",$R1009&amp;"")),"△源数据不全（源表缺摘要或用途），请补充",IF(AND($F1009="内部转账",$Q1009=""),"△内部转账建议在「往来单位」写上对方账户",IF($N1009&lt;0,"△这一笔之后该账户余额成负数了，核一下",""))))))))))))</f>
        <v>△这一笔之后该账户余额成负数了，核一下</v>
      </c>
    </row>
    <row r="1010" ht="33" spans="1:19">
      <c r="A1010" s="114">
        <v>46046</v>
      </c>
      <c r="B1010" s="115" t="s">
        <v>72</v>
      </c>
      <c r="C1010" s="116" t="str">
        <f>IF($B1010="","",IFERROR(INDEX(账户银行,MATCH($B1010,账户名,0)),""))</f>
        <v>NBU银行</v>
      </c>
      <c r="D1010" s="116" t="str">
        <f>IF($B1010="","",IFERROR(INDEX(账户币种,MATCH($B1010,账户名,0)),""))</f>
        <v>UZS</v>
      </c>
      <c r="E1010" s="117" t="s">
        <v>95</v>
      </c>
      <c r="F1010" s="116" t="str">
        <f>IF($E1010="","",IFERROR(INDEX(类别属性,MATCH($E1010,类别表,0)),""))</f>
        <v>支出</v>
      </c>
      <c r="G1010" s="118" t="s">
        <v>365</v>
      </c>
      <c r="H1010" s="119"/>
      <c r="I1010" s="119">
        <v>1980000</v>
      </c>
      <c r="J1010" s="120"/>
      <c r="K1010" s="125">
        <f>IF(OR($A1010="",$B1010=""),"",IF($J1010&lt;&gt;"",$J1010,IF($D1010=本位币,1,IFERROR(LOOKUP(2,1/((汇率月份&lt;=$A1010)*(INDEX(记账汇率区,0,MATCH($D1010,汇率币种头,0))&lt;&gt;"")),INDEX(记账汇率区,0,MATCH($D1010,汇率币种头,0))),""))))</f>
        <v>1</v>
      </c>
      <c r="L1010" s="123">
        <f t="shared" si="30"/>
        <v>-1980000</v>
      </c>
      <c r="M1010" s="123">
        <f t="shared" si="31"/>
        <v>-1980000</v>
      </c>
      <c r="N1010" s="122">
        <f>IF($B1010="","",ROUND(SUMIF(账户名,$B1010,账户期初)+SUMIFS($L$6:L1010,$B$6:B1010,$B1010),2))</f>
        <v>445451830.16</v>
      </c>
      <c r="O1010" s="123">
        <f>IF($B1010="","",IFERROR(ROUND(INDEX(账户期初本位,MATCH($B1010,账户名,0))+SUMIFS($M$6:M1010,$B$6:B1010,$B1010),2),""))</f>
        <v>445451830.16</v>
      </c>
      <c r="P1010" s="117" t="s">
        <v>97</v>
      </c>
      <c r="Q1010" s="115"/>
      <c r="R1010" s="115"/>
      <c r="S1010" s="124" t="str">
        <f>IF($B1010="","",IF(ISNA(MATCH($B1010,账户名,0)),"※这个账户不在【参数设置】的账户档案里",IF($A1010="","※没填日期，这一笔不会进任何月份的报表",IF(OR($A1010&lt;起始月份,$A1010&gt;EOMONTH(起始月份,15)),"△不在本账期（"&amp;TEXT(起始月份,"yyyy-mm")&amp;" ~ "&amp;TEXT(EOMONTH(起始月份,15),"yyyy-mm")&amp;"）内，报表里看不到",IF(AND($H1010&lt;&gt;"",$I1010&lt;&gt;""),"※收入和支出不能同时填",IF(AND(N($H1010)=0,N($I1010)=0),IF(ISNUMBER(SEARCH("【待补】",$R1010&amp;"")),"△源数据不全（源表缺金额），请补充","※收入和支出都没填"),IF($E1010="","※没填收支类别，分类报表会漏掉这一笔",IF(ISNA(MATCH($E1010,类别表,0)),"※收支类别不在【参数设置】的清单里",IF($K1010="","△"&amp;$D1010&amp;" 还没填汇率，去【月度汇率】补上就自动算了",IF(ISNUMBER(SEARCH("【待补】",$R1010&amp;"")),"△源数据不全（源表缺摘要或用途），请补充",IF(AND($F1010="内部转账",$Q1010=""),"△内部转账建议在「往来单位」写上对方账户",IF($N1010&lt;0,"△这一笔之后该账户余额成负数了，核一下",""))))))))))))</f>
        <v/>
      </c>
    </row>
    <row r="1011" ht="33" spans="1:19">
      <c r="A1011" s="114">
        <v>46046</v>
      </c>
      <c r="B1011" s="115" t="s">
        <v>72</v>
      </c>
      <c r="C1011" s="116" t="str">
        <f>IF($B1011="","",IFERROR(INDEX(账户银行,MATCH($B1011,账户名,0)),""))</f>
        <v>NBU银行</v>
      </c>
      <c r="D1011" s="116" t="str">
        <f>IF($B1011="","",IFERROR(INDEX(账户币种,MATCH($B1011,账户名,0)),""))</f>
        <v>UZS</v>
      </c>
      <c r="E1011" s="117" t="s">
        <v>366</v>
      </c>
      <c r="F1011" s="116" t="str">
        <f>IF($E1011="","",IFERROR(INDEX(类别属性,MATCH($E1011,类别表,0)),""))</f>
        <v>支出</v>
      </c>
      <c r="G1011" s="118" t="s">
        <v>367</v>
      </c>
      <c r="H1011" s="119"/>
      <c r="I1011" s="119">
        <v>1963500</v>
      </c>
      <c r="J1011" s="120"/>
      <c r="K1011" s="125">
        <f>IF(OR($A1011="",$B1011=""),"",IF($J1011&lt;&gt;"",$J1011,IF($D1011=本位币,1,IFERROR(LOOKUP(2,1/((汇率月份&lt;=$A1011)*(INDEX(记账汇率区,0,MATCH($D1011,汇率币种头,0))&lt;&gt;"")),INDEX(记账汇率区,0,MATCH($D1011,汇率币种头,0))),""))))</f>
        <v>1</v>
      </c>
      <c r="L1011" s="123">
        <f t="shared" si="30"/>
        <v>-1963500</v>
      </c>
      <c r="M1011" s="123">
        <f t="shared" si="31"/>
        <v>-1963500</v>
      </c>
      <c r="N1011" s="122">
        <f>IF($B1011="","",ROUND(SUMIF(账户名,$B1011,账户期初)+SUMIFS($L$6:L1011,$B$6:B1011,$B1011),2))</f>
        <v>443488330.16</v>
      </c>
      <c r="O1011" s="123">
        <f>IF($B1011="","",IFERROR(ROUND(INDEX(账户期初本位,MATCH($B1011,账户名,0))+SUMIFS($M$6:M1011,$B$6:B1011,$B1011),2),""))</f>
        <v>443488330.16</v>
      </c>
      <c r="P1011" s="117" t="s">
        <v>122</v>
      </c>
      <c r="Q1011" s="115"/>
      <c r="R1011" s="115"/>
      <c r="S1011" s="124" t="str">
        <f>IF($B1011="","",IF(ISNA(MATCH($B1011,账户名,0)),"※这个账户不在【参数设置】的账户档案里",IF($A1011="","※没填日期，这一笔不会进任何月份的报表",IF(OR($A1011&lt;起始月份,$A1011&gt;EOMONTH(起始月份,15)),"△不在本账期（"&amp;TEXT(起始月份,"yyyy-mm")&amp;" ~ "&amp;TEXT(EOMONTH(起始月份,15),"yyyy-mm")&amp;"）内，报表里看不到",IF(AND($H1011&lt;&gt;"",$I1011&lt;&gt;""),"※收入和支出不能同时填",IF(AND(N($H1011)=0,N($I1011)=0),IF(ISNUMBER(SEARCH("【待补】",$R1011&amp;"")),"△源数据不全（源表缺金额），请补充","※收入和支出都没填"),IF($E1011="","※没填收支类别，分类报表会漏掉这一笔",IF(ISNA(MATCH($E1011,类别表,0)),"※收支类别不在【参数设置】的清单里",IF($K1011="","△"&amp;$D1011&amp;" 还没填汇率，去【月度汇率】补上就自动算了",IF(ISNUMBER(SEARCH("【待补】",$R1011&amp;"")),"△源数据不全（源表缺摘要或用途），请补充",IF(AND($F1011="内部转账",$Q1011=""),"△内部转账建议在「往来单位」写上对方账户",IF($N1011&lt;0,"△这一笔之后该账户余额成负数了，核一下",""))))))))))))</f>
        <v/>
      </c>
    </row>
    <row r="1012" ht="16.5" spans="1:19">
      <c r="A1012" s="114">
        <v>46046</v>
      </c>
      <c r="B1012" s="115" t="s">
        <v>72</v>
      </c>
      <c r="C1012" s="116" t="str">
        <f>IF($B1012="","",IFERROR(INDEX(账户银行,MATCH($B1012,账户名,0)),""))</f>
        <v>NBU银行</v>
      </c>
      <c r="D1012" s="116" t="str">
        <f>IF($B1012="","",IFERROR(INDEX(账户币种,MATCH($B1012,账户名,0)),""))</f>
        <v>UZS</v>
      </c>
      <c r="E1012" s="117" t="s">
        <v>366</v>
      </c>
      <c r="F1012" s="116" t="str">
        <f>IF($E1012="","",IFERROR(INDEX(类别属性,MATCH($E1012,类别表,0)),""))</f>
        <v>支出</v>
      </c>
      <c r="G1012" s="118" t="s">
        <v>976</v>
      </c>
      <c r="H1012" s="119"/>
      <c r="I1012" s="119">
        <v>11400</v>
      </c>
      <c r="J1012" s="120"/>
      <c r="K1012" s="125">
        <f>IF(OR($A1012="",$B1012=""),"",IF($J1012&lt;&gt;"",$J1012,IF($D1012=本位币,1,IFERROR(LOOKUP(2,1/((汇率月份&lt;=$A1012)*(INDEX(记账汇率区,0,MATCH($D1012,汇率币种头,0))&lt;&gt;"")),INDEX(记账汇率区,0,MATCH($D1012,汇率币种头,0))),""))))</f>
        <v>1</v>
      </c>
      <c r="L1012" s="123">
        <f t="shared" si="30"/>
        <v>-11400</v>
      </c>
      <c r="M1012" s="123">
        <f t="shared" si="31"/>
        <v>-11400</v>
      </c>
      <c r="N1012" s="122">
        <f>IF($B1012="","",ROUND(SUMIF(账户名,$B1012,账户期初)+SUMIFS($L$6:L1012,$B$6:B1012,$B1012),2))</f>
        <v>443476930.16</v>
      </c>
      <c r="O1012" s="123">
        <f>IF($B1012="","",IFERROR(ROUND(INDEX(账户期初本位,MATCH($B1012,账户名,0))+SUMIFS($M$6:M1012,$B$6:B1012,$B1012),2),""))</f>
        <v>443476930.16</v>
      </c>
      <c r="P1012" s="117" t="s">
        <v>122</v>
      </c>
      <c r="Q1012" s="115"/>
      <c r="R1012" s="115"/>
      <c r="S1012" s="124" t="str">
        <f>IF($B1012="","",IF(ISNA(MATCH($B1012,账户名,0)),"※这个账户不在【参数设置】的账户档案里",IF($A1012="","※没填日期，这一笔不会进任何月份的报表",IF(OR($A1012&lt;起始月份,$A1012&gt;EOMONTH(起始月份,15)),"△不在本账期（"&amp;TEXT(起始月份,"yyyy-mm")&amp;" ~ "&amp;TEXT(EOMONTH(起始月份,15),"yyyy-mm")&amp;"）内，报表里看不到",IF(AND($H1012&lt;&gt;"",$I1012&lt;&gt;""),"※收入和支出不能同时填",IF(AND(N($H1012)=0,N($I1012)=0),IF(ISNUMBER(SEARCH("【待补】",$R1012&amp;"")),"△源数据不全（源表缺金额），请补充","※收入和支出都没填"),IF($E1012="","※没填收支类别，分类报表会漏掉这一笔",IF(ISNA(MATCH($E1012,类别表,0)),"※收支类别不在【参数设置】的清单里",IF($K1012="","△"&amp;$D1012&amp;" 还没填汇率，去【月度汇率】补上就自动算了",IF(ISNUMBER(SEARCH("【待补】",$R1012&amp;"")),"△源数据不全（源表缺摘要或用途），请补充",IF(AND($F1012="内部转账",$Q1012=""),"△内部转账建议在「往来单位」写上对方账户",IF($N1012&lt;0,"△这一笔之后该账户余额成负数了，核一下",""))))))))))))</f>
        <v/>
      </c>
    </row>
    <row r="1013" ht="33" spans="1:19">
      <c r="A1013" s="114">
        <v>46046</v>
      </c>
      <c r="B1013" s="115" t="s">
        <v>72</v>
      </c>
      <c r="C1013" s="116" t="str">
        <f>IF($B1013="","",IFERROR(INDEX(账户银行,MATCH($B1013,账户名,0)),""))</f>
        <v>NBU银行</v>
      </c>
      <c r="D1013" s="116" t="str">
        <f>IF($B1013="","",IFERROR(INDEX(账户币种,MATCH($B1013,账户名,0)),""))</f>
        <v>UZS</v>
      </c>
      <c r="E1013" s="117" t="s">
        <v>95</v>
      </c>
      <c r="F1013" s="116" t="str">
        <f>IF($E1013="","",IFERROR(INDEX(类别属性,MATCH($E1013,类别表,0)),""))</f>
        <v>支出</v>
      </c>
      <c r="G1013" s="118" t="s">
        <v>977</v>
      </c>
      <c r="H1013" s="119"/>
      <c r="I1013" s="119">
        <v>5</v>
      </c>
      <c r="J1013" s="120"/>
      <c r="K1013" s="125">
        <f>IF(OR($A1013="",$B1013=""),"",IF($J1013&lt;&gt;"",$J1013,IF($D1013=本位币,1,IFERROR(LOOKUP(2,1/((汇率月份&lt;=$A1013)*(INDEX(记账汇率区,0,MATCH($D1013,汇率币种头,0))&lt;&gt;"")),INDEX(记账汇率区,0,MATCH($D1013,汇率币种头,0))),""))))</f>
        <v>1</v>
      </c>
      <c r="L1013" s="123">
        <f t="shared" si="30"/>
        <v>-5</v>
      </c>
      <c r="M1013" s="123">
        <f t="shared" si="31"/>
        <v>-5</v>
      </c>
      <c r="N1013" s="122">
        <f>IF($B1013="","",ROUND(SUMIF(账户名,$B1013,账户期初)+SUMIFS($L$6:L1013,$B$6:B1013,$B1013),2))</f>
        <v>443476925.16</v>
      </c>
      <c r="O1013" s="123">
        <f>IF($B1013="","",IFERROR(ROUND(INDEX(账户期初本位,MATCH($B1013,账户名,0))+SUMIFS($M$6:M1013,$B$6:B1013,$B1013),2),""))</f>
        <v>443476925.16</v>
      </c>
      <c r="P1013" s="117" t="s">
        <v>97</v>
      </c>
      <c r="Q1013" s="115"/>
      <c r="R1013" s="115"/>
      <c r="S1013" s="124" t="str">
        <f>IF($B1013="","",IF(ISNA(MATCH($B1013,账户名,0)),"※这个账户不在【参数设置】的账户档案里",IF($A1013="","※没填日期，这一笔不会进任何月份的报表",IF(OR($A1013&lt;起始月份,$A1013&gt;EOMONTH(起始月份,15)),"△不在本账期（"&amp;TEXT(起始月份,"yyyy-mm")&amp;" ~ "&amp;TEXT(EOMONTH(起始月份,15),"yyyy-mm")&amp;"）内，报表里看不到",IF(AND($H1013&lt;&gt;"",$I1013&lt;&gt;""),"※收入和支出不能同时填",IF(AND(N($H1013)=0,N($I1013)=0),IF(ISNUMBER(SEARCH("【待补】",$R1013&amp;"")),"△源数据不全（源表缺金额），请补充","※收入和支出都没填"),IF($E1013="","※没填收支类别，分类报表会漏掉这一笔",IF(ISNA(MATCH($E1013,类别表,0)),"※收支类别不在【参数设置】的清单里",IF($K1013="","△"&amp;$D1013&amp;" 还没填汇率，去【月度汇率】补上就自动算了",IF(ISNUMBER(SEARCH("【待补】",$R1013&amp;"")),"△源数据不全（源表缺摘要或用途），请补充",IF(AND($F1013="内部转账",$Q1013=""),"△内部转账建议在「往来单位」写上对方账户",IF($N1013&lt;0,"△这一笔之后该账户余额成负数了，核一下",""))))))))))))</f>
        <v/>
      </c>
    </row>
    <row r="1014" ht="33" spans="1:19">
      <c r="A1014" s="114">
        <v>46046</v>
      </c>
      <c r="B1014" s="115" t="s">
        <v>72</v>
      </c>
      <c r="C1014" s="116" t="str">
        <f>IF($B1014="","",IFERROR(INDEX(账户银行,MATCH($B1014,账户名,0)),""))</f>
        <v>NBU银行</v>
      </c>
      <c r="D1014" s="116" t="str">
        <f>IF($B1014="","",IFERROR(INDEX(账户币种,MATCH($B1014,账户名,0)),""))</f>
        <v>UZS</v>
      </c>
      <c r="E1014" s="117" t="s">
        <v>95</v>
      </c>
      <c r="F1014" s="116" t="str">
        <f>IF($E1014="","",IFERROR(INDEX(类别属性,MATCH($E1014,类别表,0)),""))</f>
        <v>支出</v>
      </c>
      <c r="G1014" s="118" t="s">
        <v>420</v>
      </c>
      <c r="H1014" s="119"/>
      <c r="I1014" s="119">
        <v>16500</v>
      </c>
      <c r="J1014" s="120"/>
      <c r="K1014" s="125">
        <f>IF(OR($A1014="",$B1014=""),"",IF($J1014&lt;&gt;"",$J1014,IF($D1014=本位币,1,IFERROR(LOOKUP(2,1/((汇率月份&lt;=$A1014)*(INDEX(记账汇率区,0,MATCH($D1014,汇率币种头,0))&lt;&gt;"")),INDEX(记账汇率区,0,MATCH($D1014,汇率币种头,0))),""))))</f>
        <v>1</v>
      </c>
      <c r="L1014" s="123">
        <f t="shared" si="30"/>
        <v>-16500</v>
      </c>
      <c r="M1014" s="123">
        <f t="shared" si="31"/>
        <v>-16500</v>
      </c>
      <c r="N1014" s="122">
        <f>IF($B1014="","",ROUND(SUMIF(账户名,$B1014,账户期初)+SUMIFS($L$6:L1014,$B$6:B1014,$B1014),2))</f>
        <v>443460425.16</v>
      </c>
      <c r="O1014" s="123">
        <f>IF($B1014="","",IFERROR(ROUND(INDEX(账户期初本位,MATCH($B1014,账户名,0))+SUMIFS($M$6:M1014,$B$6:B1014,$B1014),2),""))</f>
        <v>443460425.16</v>
      </c>
      <c r="P1014" s="117" t="s">
        <v>97</v>
      </c>
      <c r="Q1014" s="115"/>
      <c r="R1014" s="115"/>
      <c r="S1014" s="124" t="str">
        <f>IF($B1014="","",IF(ISNA(MATCH($B1014,账户名,0)),"※这个账户不在【参数设置】的账户档案里",IF($A1014="","※没填日期，这一笔不会进任何月份的报表",IF(OR($A1014&lt;起始月份,$A1014&gt;EOMONTH(起始月份,15)),"△不在本账期（"&amp;TEXT(起始月份,"yyyy-mm")&amp;" ~ "&amp;TEXT(EOMONTH(起始月份,15),"yyyy-mm")&amp;"）内，报表里看不到",IF(AND($H1014&lt;&gt;"",$I1014&lt;&gt;""),"※收入和支出不能同时填",IF(AND(N($H1014)=0,N($I1014)=0),IF(ISNUMBER(SEARCH("【待补】",$R1014&amp;"")),"△源数据不全（源表缺金额），请补充","※收入和支出都没填"),IF($E1014="","※没填收支类别，分类报表会漏掉这一笔",IF(ISNA(MATCH($E1014,类别表,0)),"※收支类别不在【参数设置】的清单里",IF($K1014="","△"&amp;$D1014&amp;" 还没填汇率，去【月度汇率】补上就自动算了",IF(ISNUMBER(SEARCH("【待补】",$R1014&amp;"")),"△源数据不全（源表缺摘要或用途），请补充",IF(AND($F1014="内部转账",$Q1014=""),"△内部转账建议在「往来单位」写上对方账户",IF($N1014&lt;0,"△这一笔之后该账户余额成负数了，核一下",""))))))))))))</f>
        <v/>
      </c>
    </row>
    <row r="1015" ht="33" spans="1:19">
      <c r="A1015" s="114">
        <v>46046</v>
      </c>
      <c r="B1015" s="115" t="s">
        <v>30</v>
      </c>
      <c r="C1015" s="116" t="str">
        <f>IF($B1015="","",IFERROR(INDEX(账户银行,MATCH($B1015,账户名,0)),""))</f>
        <v>现金</v>
      </c>
      <c r="D1015" s="116" t="str">
        <f>IF($B1015="","",IFERROR(INDEX(账户币种,MATCH($B1015,账户名,0)),""))</f>
        <v>USD</v>
      </c>
      <c r="E1015" s="117" t="s">
        <v>57</v>
      </c>
      <c r="F1015" s="116" t="str">
        <f>IF($E1015="","",IFERROR(INDEX(类别属性,MATCH($E1015,类别表,0)),""))</f>
        <v>支出</v>
      </c>
      <c r="G1015" s="118" t="s">
        <v>978</v>
      </c>
      <c r="H1015" s="119"/>
      <c r="I1015" s="119">
        <v>150</v>
      </c>
      <c r="J1015" s="120"/>
      <c r="K1015" s="125">
        <f>IF(OR($A1015="",$B1015=""),"",IF($J1015&lt;&gt;"",$J1015,IF($D1015=本位币,1,IFERROR(LOOKUP(2,1/((汇率月份&lt;=$A1015)*(INDEX(记账汇率区,0,MATCH($D1015,汇率币种头,0))&lt;&gt;"")),INDEX(记账汇率区,0,MATCH($D1015,汇率币种头,0))),""))))</f>
        <v>12000</v>
      </c>
      <c r="L1015" s="123">
        <f t="shared" si="30"/>
        <v>-150</v>
      </c>
      <c r="M1015" s="123">
        <f t="shared" si="31"/>
        <v>-1800000</v>
      </c>
      <c r="N1015" s="122">
        <f>IF($B1015="","",ROUND(SUMIF(账户名,$B1015,账户期初)+SUMIFS($L$6:L1015,$B$6:B1015,$B1015),2))</f>
        <v>81946</v>
      </c>
      <c r="O1015" s="123">
        <f>IF($B1015="","",IFERROR(ROUND(INDEX(账户期初本位,MATCH($B1015,账户名,0))+SUMIFS($M$6:M1015,$B$6:B1015,$B1015),2),""))</f>
        <v>995847925</v>
      </c>
      <c r="P1015" s="117" t="s">
        <v>59</v>
      </c>
      <c r="Q1015" s="115" t="s">
        <v>33</v>
      </c>
      <c r="R1015" s="115"/>
      <c r="S1015" s="124" t="str">
        <f>IF($B1015="","",IF(ISNA(MATCH($B1015,账户名,0)),"※这个账户不在【参数设置】的账户档案里",IF($A1015="","※没填日期，这一笔不会进任何月份的报表",IF(OR($A1015&lt;起始月份,$A1015&gt;EOMONTH(起始月份,15)),"△不在本账期（"&amp;TEXT(起始月份,"yyyy-mm")&amp;" ~ "&amp;TEXT(EOMONTH(起始月份,15),"yyyy-mm")&amp;"）内，报表里看不到",IF(AND($H1015&lt;&gt;"",$I1015&lt;&gt;""),"※收入和支出不能同时填",IF(AND(N($H1015)=0,N($I1015)=0),IF(ISNUMBER(SEARCH("【待补】",$R1015&amp;"")),"△源数据不全（源表缺金额），请补充","※收入和支出都没填"),IF($E1015="","※没填收支类别，分类报表会漏掉这一笔",IF(ISNA(MATCH($E1015,类别表,0)),"※收支类别不在【参数设置】的清单里",IF($K1015="","△"&amp;$D1015&amp;" 还没填汇率，去【月度汇率】补上就自动算了",IF(ISNUMBER(SEARCH("【待补】",$R1015&amp;"")),"△源数据不全（源表缺摘要或用途），请补充",IF(AND($F1015="内部转账",$Q1015=""),"△内部转账建议在「往来单位」写上对方账户",IF($N1015&lt;0,"△这一笔之后该账户余额成负数了，核一下",""))))))))))))</f>
        <v/>
      </c>
    </row>
    <row r="1016" ht="33" spans="1:19">
      <c r="A1016" s="114">
        <v>46046</v>
      </c>
      <c r="B1016" s="115" t="s">
        <v>34</v>
      </c>
      <c r="C1016" s="116" t="str">
        <f>IF($B1016="","",IFERROR(INDEX(账户银行,MATCH($B1016,账户名,0)),""))</f>
        <v>现金</v>
      </c>
      <c r="D1016" s="116" t="str">
        <f>IF($B1016="","",IFERROR(INDEX(账户币种,MATCH($B1016,账户名,0)),""))</f>
        <v>UZS</v>
      </c>
      <c r="E1016" s="117" t="s">
        <v>57</v>
      </c>
      <c r="F1016" s="116" t="str">
        <f>IF($E1016="","",IFERROR(INDEX(类别属性,MATCH($E1016,类别表,0)),""))</f>
        <v>支出</v>
      </c>
      <c r="G1016" s="118" t="s">
        <v>979</v>
      </c>
      <c r="H1016" s="119"/>
      <c r="I1016" s="119"/>
      <c r="J1016" s="120"/>
      <c r="K1016" s="125">
        <f>IF(OR($A1016="",$B1016=""),"",IF($J1016&lt;&gt;"",$J1016,IF($D1016=本位币,1,IFERROR(LOOKUP(2,1/((汇率月份&lt;=$A1016)*(INDEX(记账汇率区,0,MATCH($D1016,汇率币种头,0))&lt;&gt;"")),INDEX(记账汇率区,0,MATCH($D1016,汇率币种头,0))),""))))</f>
        <v>1</v>
      </c>
      <c r="L1016" s="123" t="str">
        <f t="shared" si="30"/>
        <v/>
      </c>
      <c r="M1016" s="123" t="str">
        <f t="shared" si="31"/>
        <v/>
      </c>
      <c r="N1016" s="122">
        <f>IF($B1016="","",ROUND(SUMIF(账户名,$B1016,账户期初)+SUMIFS($L$6:L1016,$B$6:B1016,$B1016),2))</f>
        <v>-992348979.33</v>
      </c>
      <c r="O1016" s="123">
        <f>IF($B1016="","",IFERROR(ROUND(INDEX(账户期初本位,MATCH($B1016,账户名,0))+SUMIFS($M$6:M1016,$B$6:B1016,$B1016),2),""))</f>
        <v>-992348979.33</v>
      </c>
      <c r="P1016" s="117" t="s">
        <v>59</v>
      </c>
      <c r="Q1016" s="115" t="s">
        <v>33</v>
      </c>
      <c r="R1016" s="115" t="s">
        <v>119</v>
      </c>
      <c r="S1016" s="124" t="str">
        <f>IF($B1016="","",IF(ISNA(MATCH($B1016,账户名,0)),"※这个账户不在【参数设置】的账户档案里",IF($A1016="","※没填日期，这一笔不会进任何月份的报表",IF(OR($A1016&lt;起始月份,$A1016&gt;EOMONTH(起始月份,15)),"△不在本账期（"&amp;TEXT(起始月份,"yyyy-mm")&amp;" ~ "&amp;TEXT(EOMONTH(起始月份,15),"yyyy-mm")&amp;"）内，报表里看不到",IF(AND($H1016&lt;&gt;"",$I1016&lt;&gt;""),"※收入和支出不能同时填",IF(AND(N($H1016)=0,N($I1016)=0),IF(ISNUMBER(SEARCH("【待补】",$R1016&amp;"")),"△源数据不全（源表缺金额），请补充","※收入和支出都没填"),IF($E1016="","※没填收支类别，分类报表会漏掉这一笔",IF(ISNA(MATCH($E1016,类别表,0)),"※收支类别不在【参数设置】的清单里",IF($K1016="","△"&amp;$D1016&amp;" 还没填汇率，去【月度汇率】补上就自动算了",IF(ISNUMBER(SEARCH("【待补】",$R1016&amp;"")),"△源数据不全（源表缺摘要或用途），请补充",IF(AND($F1016="内部转账",$Q1016=""),"△内部转账建议在「往来单位」写上对方账户",IF($N1016&lt;0,"△这一笔之后该账户余额成负数了，核一下",""))))))))))))</f>
        <v>△源数据不全（源表缺金额），请补充</v>
      </c>
    </row>
    <row r="1017" ht="66" spans="1:19">
      <c r="A1017" s="114">
        <v>46048</v>
      </c>
      <c r="B1017" s="115" t="s">
        <v>72</v>
      </c>
      <c r="C1017" s="116" t="str">
        <f>IF($B1017="","",IFERROR(INDEX(账户银行,MATCH($B1017,账户名,0)),""))</f>
        <v>NBU银行</v>
      </c>
      <c r="D1017" s="116" t="str">
        <f>IF($B1017="","",IFERROR(INDEX(账户币种,MATCH($B1017,账户名,0)),""))</f>
        <v>UZS</v>
      </c>
      <c r="E1017" s="117" t="s">
        <v>60</v>
      </c>
      <c r="F1017" s="116" t="str">
        <f>IF($E1017="","",IFERROR(INDEX(类别属性,MATCH($E1017,类别表,0)),""))</f>
        <v>支出</v>
      </c>
      <c r="G1017" s="118" t="s">
        <v>980</v>
      </c>
      <c r="H1017" s="119"/>
      <c r="I1017" s="119">
        <v>300</v>
      </c>
      <c r="J1017" s="120"/>
      <c r="K1017" s="125">
        <f>IF(OR($A1017="",$B1017=""),"",IF($J1017&lt;&gt;"",$J1017,IF($D1017=本位币,1,IFERROR(LOOKUP(2,1/((汇率月份&lt;=$A1017)*(INDEX(记账汇率区,0,MATCH($D1017,汇率币种头,0))&lt;&gt;"")),INDEX(记账汇率区,0,MATCH($D1017,汇率币种头,0))),""))))</f>
        <v>1</v>
      </c>
      <c r="L1017" s="123">
        <f t="shared" si="30"/>
        <v>-300</v>
      </c>
      <c r="M1017" s="123">
        <f t="shared" si="31"/>
        <v>-300</v>
      </c>
      <c r="N1017" s="122">
        <f>IF($B1017="","",ROUND(SUMIF(账户名,$B1017,账户期初)+SUMIFS($L$6:L1017,$B$6:B1017,$B1017),2))</f>
        <v>443460125.16</v>
      </c>
      <c r="O1017" s="123">
        <f>IF($B1017="","",IFERROR(ROUND(INDEX(账户期初本位,MATCH($B1017,账户名,0))+SUMIFS($M$6:M1017,$B$6:B1017,$B1017),2),""))</f>
        <v>443460125.16</v>
      </c>
      <c r="P1017" s="117" t="s">
        <v>43</v>
      </c>
      <c r="Q1017" s="115"/>
      <c r="R1017" s="115"/>
      <c r="S1017" s="124" t="str">
        <f>IF($B1017="","",IF(ISNA(MATCH($B1017,账户名,0)),"※这个账户不在【参数设置】的账户档案里",IF($A1017="","※没填日期，这一笔不会进任何月份的报表",IF(OR($A1017&lt;起始月份,$A1017&gt;EOMONTH(起始月份,15)),"△不在本账期（"&amp;TEXT(起始月份,"yyyy-mm")&amp;" ~ "&amp;TEXT(EOMONTH(起始月份,15),"yyyy-mm")&amp;"）内，报表里看不到",IF(AND($H1017&lt;&gt;"",$I1017&lt;&gt;""),"※收入和支出不能同时填",IF(AND(N($H1017)=0,N($I1017)=0),IF(ISNUMBER(SEARCH("【待补】",$R1017&amp;"")),"△源数据不全（源表缺金额），请补充","※收入和支出都没填"),IF($E1017="","※没填收支类别，分类报表会漏掉这一笔",IF(ISNA(MATCH($E1017,类别表,0)),"※收支类别不在【参数设置】的清单里",IF($K1017="","△"&amp;$D1017&amp;" 还没填汇率，去【月度汇率】补上就自动算了",IF(ISNUMBER(SEARCH("【待补】",$R1017&amp;"")),"△源数据不全（源表缺摘要或用途），请补充",IF(AND($F1017="内部转账",$Q1017=""),"△内部转账建议在「往来单位」写上对方账户",IF($N1017&lt;0,"△这一笔之后该账户余额成负数了，核一下",""))))))))))))</f>
        <v/>
      </c>
    </row>
    <row r="1018" ht="66" spans="1:19">
      <c r="A1018" s="114">
        <v>46048</v>
      </c>
      <c r="B1018" s="115" t="s">
        <v>72</v>
      </c>
      <c r="C1018" s="116" t="str">
        <f>IF($B1018="","",IFERROR(INDEX(账户银行,MATCH($B1018,账户名,0)),""))</f>
        <v>NBU银行</v>
      </c>
      <c r="D1018" s="116" t="str">
        <f>IF($B1018="","",IFERROR(INDEX(账户币种,MATCH($B1018,账户名,0)),""))</f>
        <v>UZS</v>
      </c>
      <c r="E1018" s="117" t="s">
        <v>60</v>
      </c>
      <c r="F1018" s="116" t="str">
        <f>IF($E1018="","",IFERROR(INDEX(类别属性,MATCH($E1018,类别表,0)),""))</f>
        <v>支出</v>
      </c>
      <c r="G1018" s="118" t="s">
        <v>981</v>
      </c>
      <c r="H1018" s="119"/>
      <c r="I1018" s="119">
        <v>300</v>
      </c>
      <c r="J1018" s="120"/>
      <c r="K1018" s="125">
        <f>IF(OR($A1018="",$B1018=""),"",IF($J1018&lt;&gt;"",$J1018,IF($D1018=本位币,1,IFERROR(LOOKUP(2,1/((汇率月份&lt;=$A1018)*(INDEX(记账汇率区,0,MATCH($D1018,汇率币种头,0))&lt;&gt;"")),INDEX(记账汇率区,0,MATCH($D1018,汇率币种头,0))),""))))</f>
        <v>1</v>
      </c>
      <c r="L1018" s="123">
        <f t="shared" si="30"/>
        <v>-300</v>
      </c>
      <c r="M1018" s="123">
        <f t="shared" si="31"/>
        <v>-300</v>
      </c>
      <c r="N1018" s="122">
        <f>IF($B1018="","",ROUND(SUMIF(账户名,$B1018,账户期初)+SUMIFS($L$6:L1018,$B$6:B1018,$B1018),2))</f>
        <v>443459825.16</v>
      </c>
      <c r="O1018" s="123">
        <f>IF($B1018="","",IFERROR(ROUND(INDEX(账户期初本位,MATCH($B1018,账户名,0))+SUMIFS($M$6:M1018,$B$6:B1018,$B1018),2),""))</f>
        <v>443459825.16</v>
      </c>
      <c r="P1018" s="117" t="s">
        <v>43</v>
      </c>
      <c r="Q1018" s="115"/>
      <c r="R1018" s="115"/>
      <c r="S1018" s="124" t="str">
        <f>IF($B1018="","",IF(ISNA(MATCH($B1018,账户名,0)),"※这个账户不在【参数设置】的账户档案里",IF($A1018="","※没填日期，这一笔不会进任何月份的报表",IF(OR($A1018&lt;起始月份,$A1018&gt;EOMONTH(起始月份,15)),"△不在本账期（"&amp;TEXT(起始月份,"yyyy-mm")&amp;" ~ "&amp;TEXT(EOMONTH(起始月份,15),"yyyy-mm")&amp;"）内，报表里看不到",IF(AND($H1018&lt;&gt;"",$I1018&lt;&gt;""),"※收入和支出不能同时填",IF(AND(N($H1018)=0,N($I1018)=0),IF(ISNUMBER(SEARCH("【待补】",$R1018&amp;"")),"△源数据不全（源表缺金额），请补充","※收入和支出都没填"),IF($E1018="","※没填收支类别，分类报表会漏掉这一笔",IF(ISNA(MATCH($E1018,类别表,0)),"※收支类别不在【参数设置】的清单里",IF($K1018="","△"&amp;$D1018&amp;" 还没填汇率，去【月度汇率】补上就自动算了",IF(ISNUMBER(SEARCH("【待补】",$R1018&amp;"")),"△源数据不全（源表缺摘要或用途），请补充",IF(AND($F1018="内部转账",$Q1018=""),"△内部转账建议在「往来单位」写上对方账户",IF($N1018&lt;0,"△这一笔之后该账户余额成负数了，核一下",""))))))))))))</f>
        <v/>
      </c>
    </row>
    <row r="1019" ht="66" spans="1:19">
      <c r="A1019" s="114">
        <v>46048</v>
      </c>
      <c r="B1019" s="115" t="s">
        <v>72</v>
      </c>
      <c r="C1019" s="116" t="str">
        <f>IF($B1019="","",IFERROR(INDEX(账户银行,MATCH($B1019,账户名,0)),""))</f>
        <v>NBU银行</v>
      </c>
      <c r="D1019" s="116" t="str">
        <f>IF($B1019="","",IFERROR(INDEX(账户币种,MATCH($B1019,账户名,0)),""))</f>
        <v>UZS</v>
      </c>
      <c r="E1019" s="117" t="s">
        <v>60</v>
      </c>
      <c r="F1019" s="116" t="str">
        <f>IF($E1019="","",IFERROR(INDEX(类别属性,MATCH($E1019,类别表,0)),""))</f>
        <v>支出</v>
      </c>
      <c r="G1019" s="118" t="s">
        <v>982</v>
      </c>
      <c r="H1019" s="119"/>
      <c r="I1019" s="119">
        <v>300</v>
      </c>
      <c r="J1019" s="120"/>
      <c r="K1019" s="125">
        <f>IF(OR($A1019="",$B1019=""),"",IF($J1019&lt;&gt;"",$J1019,IF($D1019=本位币,1,IFERROR(LOOKUP(2,1/((汇率月份&lt;=$A1019)*(INDEX(记账汇率区,0,MATCH($D1019,汇率币种头,0))&lt;&gt;"")),INDEX(记账汇率区,0,MATCH($D1019,汇率币种头,0))),""))))</f>
        <v>1</v>
      </c>
      <c r="L1019" s="123">
        <f t="shared" si="30"/>
        <v>-300</v>
      </c>
      <c r="M1019" s="123">
        <f t="shared" si="31"/>
        <v>-300</v>
      </c>
      <c r="N1019" s="122">
        <f>IF($B1019="","",ROUND(SUMIF(账户名,$B1019,账户期初)+SUMIFS($L$6:L1019,$B$6:B1019,$B1019),2))</f>
        <v>443459525.16</v>
      </c>
      <c r="O1019" s="123">
        <f>IF($B1019="","",IFERROR(ROUND(INDEX(账户期初本位,MATCH($B1019,账户名,0))+SUMIFS($M$6:M1019,$B$6:B1019,$B1019),2),""))</f>
        <v>443459525.16</v>
      </c>
      <c r="P1019" s="117" t="s">
        <v>43</v>
      </c>
      <c r="Q1019" s="115"/>
      <c r="R1019" s="115"/>
      <c r="S1019" s="124" t="str">
        <f>IF($B1019="","",IF(ISNA(MATCH($B1019,账户名,0)),"※这个账户不在【参数设置】的账户档案里",IF($A1019="","※没填日期，这一笔不会进任何月份的报表",IF(OR($A1019&lt;起始月份,$A1019&gt;EOMONTH(起始月份,15)),"△不在本账期（"&amp;TEXT(起始月份,"yyyy-mm")&amp;" ~ "&amp;TEXT(EOMONTH(起始月份,15),"yyyy-mm")&amp;"）内，报表里看不到",IF(AND($H1019&lt;&gt;"",$I1019&lt;&gt;""),"※收入和支出不能同时填",IF(AND(N($H1019)=0,N($I1019)=0),IF(ISNUMBER(SEARCH("【待补】",$R1019&amp;"")),"△源数据不全（源表缺金额），请补充","※收入和支出都没填"),IF($E1019="","※没填收支类别，分类报表会漏掉这一笔",IF(ISNA(MATCH($E1019,类别表,0)),"※收支类别不在【参数设置】的清单里",IF($K1019="","△"&amp;$D1019&amp;" 还没填汇率，去【月度汇率】补上就自动算了",IF(ISNUMBER(SEARCH("【待补】",$R1019&amp;"")),"△源数据不全（源表缺摘要或用途），请补充",IF(AND($F1019="内部转账",$Q1019=""),"△内部转账建议在「往来单位」写上对方账户",IF($N1019&lt;0,"△这一笔之后该账户余额成负数了，核一下",""))))))))))))</f>
        <v/>
      </c>
    </row>
    <row r="1020" ht="66" spans="1:19">
      <c r="A1020" s="114">
        <v>46048</v>
      </c>
      <c r="B1020" s="115" t="s">
        <v>72</v>
      </c>
      <c r="C1020" s="116" t="str">
        <f>IF($B1020="","",IFERROR(INDEX(账户银行,MATCH($B1020,账户名,0)),""))</f>
        <v>NBU银行</v>
      </c>
      <c r="D1020" s="116" t="str">
        <f>IF($B1020="","",IFERROR(INDEX(账户币种,MATCH($B1020,账户名,0)),""))</f>
        <v>UZS</v>
      </c>
      <c r="E1020" s="117" t="s">
        <v>60</v>
      </c>
      <c r="F1020" s="116" t="str">
        <f>IF($E1020="","",IFERROR(INDEX(类别属性,MATCH($E1020,类别表,0)),""))</f>
        <v>支出</v>
      </c>
      <c r="G1020" s="118" t="s">
        <v>983</v>
      </c>
      <c r="H1020" s="119"/>
      <c r="I1020" s="119">
        <v>82.5</v>
      </c>
      <c r="J1020" s="120"/>
      <c r="K1020" s="125">
        <f>IF(OR($A1020="",$B1020=""),"",IF($J1020&lt;&gt;"",$J1020,IF($D1020=本位币,1,IFERROR(LOOKUP(2,1/((汇率月份&lt;=$A1020)*(INDEX(记账汇率区,0,MATCH($D1020,汇率币种头,0))&lt;&gt;"")),INDEX(记账汇率区,0,MATCH($D1020,汇率币种头,0))),""))))</f>
        <v>1</v>
      </c>
      <c r="L1020" s="123">
        <f t="shared" si="30"/>
        <v>-82.5</v>
      </c>
      <c r="M1020" s="123">
        <f t="shared" si="31"/>
        <v>-82.5</v>
      </c>
      <c r="N1020" s="122">
        <f>IF($B1020="","",ROUND(SUMIF(账户名,$B1020,账户期初)+SUMIFS($L$6:L1020,$B$6:B1020,$B1020),2))</f>
        <v>443459442.66</v>
      </c>
      <c r="O1020" s="123">
        <f>IF($B1020="","",IFERROR(ROUND(INDEX(账户期初本位,MATCH($B1020,账户名,0))+SUMIFS($M$6:M1020,$B$6:B1020,$B1020),2),""))</f>
        <v>443459442.66</v>
      </c>
      <c r="P1020" s="117" t="s">
        <v>43</v>
      </c>
      <c r="Q1020" s="115"/>
      <c r="R1020" s="115"/>
      <c r="S1020" s="124" t="str">
        <f>IF($B1020="","",IF(ISNA(MATCH($B1020,账户名,0)),"※这个账户不在【参数设置】的账户档案里",IF($A1020="","※没填日期，这一笔不会进任何月份的报表",IF(OR($A1020&lt;起始月份,$A1020&gt;EOMONTH(起始月份,15)),"△不在本账期（"&amp;TEXT(起始月份,"yyyy-mm")&amp;" ~ "&amp;TEXT(EOMONTH(起始月份,15),"yyyy-mm")&amp;"）内，报表里看不到",IF(AND($H1020&lt;&gt;"",$I1020&lt;&gt;""),"※收入和支出不能同时填",IF(AND(N($H1020)=0,N($I1020)=0),IF(ISNUMBER(SEARCH("【待补】",$R1020&amp;"")),"△源数据不全（源表缺金额），请补充","※收入和支出都没填"),IF($E1020="","※没填收支类别，分类报表会漏掉这一笔",IF(ISNA(MATCH($E1020,类别表,0)),"※收支类别不在【参数设置】的清单里",IF($K1020="","△"&amp;$D1020&amp;" 还没填汇率，去【月度汇率】补上就自动算了",IF(ISNUMBER(SEARCH("【待补】",$R1020&amp;"")),"△源数据不全（源表缺摘要或用途），请补充",IF(AND($F1020="内部转账",$Q1020=""),"△内部转账建议在「往来单位」写上对方账户",IF($N1020&lt;0,"△这一笔之后该账户余额成负数了，核一下",""))))))))))))</f>
        <v/>
      </c>
    </row>
    <row r="1021" ht="66" spans="1:19">
      <c r="A1021" s="114">
        <v>46048</v>
      </c>
      <c r="B1021" s="115" t="s">
        <v>72</v>
      </c>
      <c r="C1021" s="116" t="str">
        <f>IF($B1021="","",IFERROR(INDEX(账户银行,MATCH($B1021,账户名,0)),""))</f>
        <v>NBU银行</v>
      </c>
      <c r="D1021" s="116" t="str">
        <f>IF($B1021="","",IFERROR(INDEX(账户币种,MATCH($B1021,账户名,0)),""))</f>
        <v>UZS</v>
      </c>
      <c r="E1021" s="117" t="s">
        <v>60</v>
      </c>
      <c r="F1021" s="116" t="str">
        <f>IF($E1021="","",IFERROR(INDEX(类别属性,MATCH($E1021,类别表,0)),""))</f>
        <v>支出</v>
      </c>
      <c r="G1021" s="118" t="s">
        <v>984</v>
      </c>
      <c r="H1021" s="119"/>
      <c r="I1021" s="119">
        <v>300</v>
      </c>
      <c r="J1021" s="120"/>
      <c r="K1021" s="125">
        <f>IF(OR($A1021="",$B1021=""),"",IF($J1021&lt;&gt;"",$J1021,IF($D1021=本位币,1,IFERROR(LOOKUP(2,1/((汇率月份&lt;=$A1021)*(INDEX(记账汇率区,0,MATCH($D1021,汇率币种头,0))&lt;&gt;"")),INDEX(记账汇率区,0,MATCH($D1021,汇率币种头,0))),""))))</f>
        <v>1</v>
      </c>
      <c r="L1021" s="123">
        <f t="shared" si="30"/>
        <v>-300</v>
      </c>
      <c r="M1021" s="123">
        <f t="shared" si="31"/>
        <v>-300</v>
      </c>
      <c r="N1021" s="122">
        <f>IF($B1021="","",ROUND(SUMIF(账户名,$B1021,账户期初)+SUMIFS($L$6:L1021,$B$6:B1021,$B1021),2))</f>
        <v>443459142.66</v>
      </c>
      <c r="O1021" s="123">
        <f>IF($B1021="","",IFERROR(ROUND(INDEX(账户期初本位,MATCH($B1021,账户名,0))+SUMIFS($M$6:M1021,$B$6:B1021,$B1021),2),""))</f>
        <v>443459142.66</v>
      </c>
      <c r="P1021" s="117" t="s">
        <v>43</v>
      </c>
      <c r="Q1021" s="115"/>
      <c r="R1021" s="115"/>
      <c r="S1021" s="124" t="str">
        <f>IF($B1021="","",IF(ISNA(MATCH($B1021,账户名,0)),"※这个账户不在【参数设置】的账户档案里",IF($A1021="","※没填日期，这一笔不会进任何月份的报表",IF(OR($A1021&lt;起始月份,$A1021&gt;EOMONTH(起始月份,15)),"△不在本账期（"&amp;TEXT(起始月份,"yyyy-mm")&amp;" ~ "&amp;TEXT(EOMONTH(起始月份,15),"yyyy-mm")&amp;"）内，报表里看不到",IF(AND($H1021&lt;&gt;"",$I1021&lt;&gt;""),"※收入和支出不能同时填",IF(AND(N($H1021)=0,N($I1021)=0),IF(ISNUMBER(SEARCH("【待补】",$R1021&amp;"")),"△源数据不全（源表缺金额），请补充","※收入和支出都没填"),IF($E1021="","※没填收支类别，分类报表会漏掉这一笔",IF(ISNA(MATCH($E1021,类别表,0)),"※收支类别不在【参数设置】的清单里",IF($K1021="","△"&amp;$D1021&amp;" 还没填汇率，去【月度汇率】补上就自动算了",IF(ISNUMBER(SEARCH("【待补】",$R1021&amp;"")),"△源数据不全（源表缺摘要或用途），请补充",IF(AND($F1021="内部转账",$Q1021=""),"△内部转账建议在「往来单位」写上对方账户",IF($N1021&lt;0,"△这一笔之后该账户余额成负数了，核一下",""))))))))))))</f>
        <v/>
      </c>
    </row>
    <row r="1022" ht="66" spans="1:19">
      <c r="A1022" s="114">
        <v>46048</v>
      </c>
      <c r="B1022" s="115" t="s">
        <v>72</v>
      </c>
      <c r="C1022" s="116" t="str">
        <f>IF($B1022="","",IFERROR(INDEX(账户银行,MATCH($B1022,账户名,0)),""))</f>
        <v>NBU银行</v>
      </c>
      <c r="D1022" s="116" t="str">
        <f>IF($B1022="","",IFERROR(INDEX(账户币种,MATCH($B1022,账户名,0)),""))</f>
        <v>UZS</v>
      </c>
      <c r="E1022" s="117" t="s">
        <v>60</v>
      </c>
      <c r="F1022" s="116" t="str">
        <f>IF($E1022="","",IFERROR(INDEX(类别属性,MATCH($E1022,类别表,0)),""))</f>
        <v>支出</v>
      </c>
      <c r="G1022" s="118" t="s">
        <v>985</v>
      </c>
      <c r="H1022" s="119"/>
      <c r="I1022" s="119">
        <v>300</v>
      </c>
      <c r="J1022" s="120"/>
      <c r="K1022" s="125">
        <f>IF(OR($A1022="",$B1022=""),"",IF($J1022&lt;&gt;"",$J1022,IF($D1022=本位币,1,IFERROR(LOOKUP(2,1/((汇率月份&lt;=$A1022)*(INDEX(记账汇率区,0,MATCH($D1022,汇率币种头,0))&lt;&gt;"")),INDEX(记账汇率区,0,MATCH($D1022,汇率币种头,0))),""))))</f>
        <v>1</v>
      </c>
      <c r="L1022" s="123">
        <f t="shared" si="30"/>
        <v>-300</v>
      </c>
      <c r="M1022" s="123">
        <f t="shared" si="31"/>
        <v>-300</v>
      </c>
      <c r="N1022" s="122">
        <f>IF($B1022="","",ROUND(SUMIF(账户名,$B1022,账户期初)+SUMIFS($L$6:L1022,$B$6:B1022,$B1022),2))</f>
        <v>443458842.66</v>
      </c>
      <c r="O1022" s="123">
        <f>IF($B1022="","",IFERROR(ROUND(INDEX(账户期初本位,MATCH($B1022,账户名,0))+SUMIFS($M$6:M1022,$B$6:B1022,$B1022),2),""))</f>
        <v>443458842.66</v>
      </c>
      <c r="P1022" s="117" t="s">
        <v>43</v>
      </c>
      <c r="Q1022" s="115"/>
      <c r="R1022" s="115"/>
      <c r="S1022" s="124" t="str">
        <f>IF($B1022="","",IF(ISNA(MATCH($B1022,账户名,0)),"※这个账户不在【参数设置】的账户档案里",IF($A1022="","※没填日期，这一笔不会进任何月份的报表",IF(OR($A1022&lt;起始月份,$A1022&gt;EOMONTH(起始月份,15)),"△不在本账期（"&amp;TEXT(起始月份,"yyyy-mm")&amp;" ~ "&amp;TEXT(EOMONTH(起始月份,15),"yyyy-mm")&amp;"）内，报表里看不到",IF(AND($H1022&lt;&gt;"",$I1022&lt;&gt;""),"※收入和支出不能同时填",IF(AND(N($H1022)=0,N($I1022)=0),IF(ISNUMBER(SEARCH("【待补】",$R1022&amp;"")),"△源数据不全（源表缺金额），请补充","※收入和支出都没填"),IF($E1022="","※没填收支类别，分类报表会漏掉这一笔",IF(ISNA(MATCH($E1022,类别表,0)),"※收支类别不在【参数设置】的清单里",IF($K1022="","△"&amp;$D1022&amp;" 还没填汇率，去【月度汇率】补上就自动算了",IF(ISNUMBER(SEARCH("【待补】",$R1022&amp;"")),"△源数据不全（源表缺摘要或用途），请补充",IF(AND($F1022="内部转账",$Q1022=""),"△内部转账建议在「往来单位」写上对方账户",IF($N1022&lt;0,"△这一笔之后该账户余额成负数了，核一下",""))))))))))))</f>
        <v/>
      </c>
    </row>
    <row r="1023" ht="66" spans="1:19">
      <c r="A1023" s="114">
        <v>46048</v>
      </c>
      <c r="B1023" s="115" t="s">
        <v>72</v>
      </c>
      <c r="C1023" s="116" t="str">
        <f>IF($B1023="","",IFERROR(INDEX(账户银行,MATCH($B1023,账户名,0)),""))</f>
        <v>NBU银行</v>
      </c>
      <c r="D1023" s="116" t="str">
        <f>IF($B1023="","",IFERROR(INDEX(账户币种,MATCH($B1023,账户名,0)),""))</f>
        <v>UZS</v>
      </c>
      <c r="E1023" s="117" t="s">
        <v>60</v>
      </c>
      <c r="F1023" s="116" t="str">
        <f>IF($E1023="","",IFERROR(INDEX(类别属性,MATCH($E1023,类别表,0)),""))</f>
        <v>支出</v>
      </c>
      <c r="G1023" s="118" t="s">
        <v>986</v>
      </c>
      <c r="H1023" s="119"/>
      <c r="I1023" s="119">
        <v>12600</v>
      </c>
      <c r="J1023" s="120"/>
      <c r="K1023" s="125">
        <f>IF(OR($A1023="",$B1023=""),"",IF($J1023&lt;&gt;"",$J1023,IF($D1023=本位币,1,IFERROR(LOOKUP(2,1/((汇率月份&lt;=$A1023)*(INDEX(记账汇率区,0,MATCH($D1023,汇率币种头,0))&lt;&gt;"")),INDEX(记账汇率区,0,MATCH($D1023,汇率币种头,0))),""))))</f>
        <v>1</v>
      </c>
      <c r="L1023" s="123">
        <f t="shared" si="30"/>
        <v>-12600</v>
      </c>
      <c r="M1023" s="123">
        <f t="shared" si="31"/>
        <v>-12600</v>
      </c>
      <c r="N1023" s="122">
        <f>IF($B1023="","",ROUND(SUMIF(账户名,$B1023,账户期初)+SUMIFS($L$6:L1023,$B$6:B1023,$B1023),2))</f>
        <v>443446242.66</v>
      </c>
      <c r="O1023" s="123">
        <f>IF($B1023="","",IFERROR(ROUND(INDEX(账户期初本位,MATCH($B1023,账户名,0))+SUMIFS($M$6:M1023,$B$6:B1023,$B1023),2),""))</f>
        <v>443446242.66</v>
      </c>
      <c r="P1023" s="117" t="s">
        <v>43</v>
      </c>
      <c r="Q1023" s="115"/>
      <c r="R1023" s="115"/>
      <c r="S1023" s="124" t="str">
        <f>IF($B1023="","",IF(ISNA(MATCH($B1023,账户名,0)),"※这个账户不在【参数设置】的账户档案里",IF($A1023="","※没填日期，这一笔不会进任何月份的报表",IF(OR($A1023&lt;起始月份,$A1023&gt;EOMONTH(起始月份,15)),"△不在本账期（"&amp;TEXT(起始月份,"yyyy-mm")&amp;" ~ "&amp;TEXT(EOMONTH(起始月份,15),"yyyy-mm")&amp;"）内，报表里看不到",IF(AND($H1023&lt;&gt;"",$I1023&lt;&gt;""),"※收入和支出不能同时填",IF(AND(N($H1023)=0,N($I1023)=0),IF(ISNUMBER(SEARCH("【待补】",$R1023&amp;"")),"△源数据不全（源表缺金额），请补充","※收入和支出都没填"),IF($E1023="","※没填收支类别，分类报表会漏掉这一笔",IF(ISNA(MATCH($E1023,类别表,0)),"※收支类别不在【参数设置】的清单里",IF($K1023="","△"&amp;$D1023&amp;" 还没填汇率，去【月度汇率】补上就自动算了",IF(ISNUMBER(SEARCH("【待补】",$R1023&amp;"")),"△源数据不全（源表缺摘要或用途），请补充",IF(AND($F1023="内部转账",$Q1023=""),"△内部转账建议在「往来单位」写上对方账户",IF($N1023&lt;0,"△这一笔之后该账户余额成负数了，核一下",""))))))))))))</f>
        <v/>
      </c>
    </row>
    <row r="1024" ht="66" spans="1:19">
      <c r="A1024" s="114">
        <v>46048</v>
      </c>
      <c r="B1024" s="115" t="s">
        <v>72</v>
      </c>
      <c r="C1024" s="116" t="str">
        <f>IF($B1024="","",IFERROR(INDEX(账户银行,MATCH($B1024,账户名,0)),""))</f>
        <v>NBU银行</v>
      </c>
      <c r="D1024" s="116" t="str">
        <f>IF($B1024="","",IFERROR(INDEX(账户币种,MATCH($B1024,账户名,0)),""))</f>
        <v>UZS</v>
      </c>
      <c r="E1024" s="117" t="s">
        <v>60</v>
      </c>
      <c r="F1024" s="116" t="str">
        <f>IF($E1024="","",IFERROR(INDEX(类别属性,MATCH($E1024,类别表,0)),""))</f>
        <v>支出</v>
      </c>
      <c r="G1024" s="118" t="s">
        <v>987</v>
      </c>
      <c r="H1024" s="119"/>
      <c r="I1024" s="119">
        <v>300</v>
      </c>
      <c r="J1024" s="120"/>
      <c r="K1024" s="125">
        <f>IF(OR($A1024="",$B1024=""),"",IF($J1024&lt;&gt;"",$J1024,IF($D1024=本位币,1,IFERROR(LOOKUP(2,1/((汇率月份&lt;=$A1024)*(INDEX(记账汇率区,0,MATCH($D1024,汇率币种头,0))&lt;&gt;"")),INDEX(记账汇率区,0,MATCH($D1024,汇率币种头,0))),""))))</f>
        <v>1</v>
      </c>
      <c r="L1024" s="123">
        <f t="shared" si="30"/>
        <v>-300</v>
      </c>
      <c r="M1024" s="123">
        <f t="shared" si="31"/>
        <v>-300</v>
      </c>
      <c r="N1024" s="122">
        <f>IF($B1024="","",ROUND(SUMIF(账户名,$B1024,账户期初)+SUMIFS($L$6:L1024,$B$6:B1024,$B1024),2))</f>
        <v>443445942.66</v>
      </c>
      <c r="O1024" s="123">
        <f>IF($B1024="","",IFERROR(ROUND(INDEX(账户期初本位,MATCH($B1024,账户名,0))+SUMIFS($M$6:M1024,$B$6:B1024,$B1024),2),""))</f>
        <v>443445942.66</v>
      </c>
      <c r="P1024" s="117" t="s">
        <v>43</v>
      </c>
      <c r="Q1024" s="115"/>
      <c r="R1024" s="115"/>
      <c r="S1024" s="124" t="str">
        <f>IF($B1024="","",IF(ISNA(MATCH($B1024,账户名,0)),"※这个账户不在【参数设置】的账户档案里",IF($A1024="","※没填日期，这一笔不会进任何月份的报表",IF(OR($A1024&lt;起始月份,$A1024&gt;EOMONTH(起始月份,15)),"△不在本账期（"&amp;TEXT(起始月份,"yyyy-mm")&amp;" ~ "&amp;TEXT(EOMONTH(起始月份,15),"yyyy-mm")&amp;"）内，报表里看不到",IF(AND($H1024&lt;&gt;"",$I1024&lt;&gt;""),"※收入和支出不能同时填",IF(AND(N($H1024)=0,N($I1024)=0),IF(ISNUMBER(SEARCH("【待补】",$R1024&amp;"")),"△源数据不全（源表缺金额），请补充","※收入和支出都没填"),IF($E1024="","※没填收支类别，分类报表会漏掉这一笔",IF(ISNA(MATCH($E1024,类别表,0)),"※收支类别不在【参数设置】的清单里",IF($K1024="","△"&amp;$D1024&amp;" 还没填汇率，去【月度汇率】补上就自动算了",IF(ISNUMBER(SEARCH("【待补】",$R1024&amp;"")),"△源数据不全（源表缺摘要或用途），请补充",IF(AND($F1024="内部转账",$Q1024=""),"△内部转账建议在「往来单位」写上对方账户",IF($N1024&lt;0,"△这一笔之后该账户余额成负数了，核一下",""))))))))))))</f>
        <v/>
      </c>
    </row>
    <row r="1025" ht="49.5" spans="1:19">
      <c r="A1025" s="114">
        <v>46048</v>
      </c>
      <c r="B1025" s="115" t="s">
        <v>72</v>
      </c>
      <c r="C1025" s="116" t="str">
        <f>IF($B1025="","",IFERROR(INDEX(账户银行,MATCH($B1025,账户名,0)),""))</f>
        <v>NBU银行</v>
      </c>
      <c r="D1025" s="116" t="str">
        <f>IF($B1025="","",IFERROR(INDEX(账户币种,MATCH($B1025,账户名,0)),""))</f>
        <v>UZS</v>
      </c>
      <c r="E1025" s="117" t="s">
        <v>84</v>
      </c>
      <c r="F1025" s="116" t="str">
        <f>IF($E1025="","",IFERROR(INDEX(类别属性,MATCH($E1025,类别表,0)),""))</f>
        <v>支出</v>
      </c>
      <c r="G1025" s="118" t="s">
        <v>988</v>
      </c>
      <c r="H1025" s="119"/>
      <c r="I1025" s="119">
        <v>2520000</v>
      </c>
      <c r="J1025" s="120"/>
      <c r="K1025" s="125">
        <f>IF(OR($A1025="",$B1025=""),"",IF($J1025&lt;&gt;"",$J1025,IF($D1025=本位币,1,IFERROR(LOOKUP(2,1/((汇率月份&lt;=$A1025)*(INDEX(记账汇率区,0,MATCH($D1025,汇率币种头,0))&lt;&gt;"")),INDEX(记账汇率区,0,MATCH($D1025,汇率币种头,0))),""))))</f>
        <v>1</v>
      </c>
      <c r="L1025" s="123">
        <f t="shared" si="30"/>
        <v>-2520000</v>
      </c>
      <c r="M1025" s="123">
        <f t="shared" si="31"/>
        <v>-2520000</v>
      </c>
      <c r="N1025" s="122">
        <f>IF($B1025="","",ROUND(SUMIF(账户名,$B1025,账户期初)+SUMIFS($L$6:L1025,$B$6:B1025,$B1025),2))</f>
        <v>440925942.66</v>
      </c>
      <c r="O1025" s="123">
        <f>IF($B1025="","",IFERROR(ROUND(INDEX(账户期初本位,MATCH($B1025,账户名,0))+SUMIFS($M$6:M1025,$B$6:B1025,$B1025),2),""))</f>
        <v>440925942.66</v>
      </c>
      <c r="P1025" s="117" t="s">
        <v>48</v>
      </c>
      <c r="Q1025" s="115"/>
      <c r="R1025" s="115"/>
      <c r="S1025" s="124" t="str">
        <f>IF($B1025="","",IF(ISNA(MATCH($B1025,账户名,0)),"※这个账户不在【参数设置】的账户档案里",IF($A1025="","※没填日期，这一笔不会进任何月份的报表",IF(OR($A1025&lt;起始月份,$A1025&gt;EOMONTH(起始月份,15)),"△不在本账期（"&amp;TEXT(起始月份,"yyyy-mm")&amp;" ~ "&amp;TEXT(EOMONTH(起始月份,15),"yyyy-mm")&amp;"）内，报表里看不到",IF(AND($H1025&lt;&gt;"",$I1025&lt;&gt;""),"※收入和支出不能同时填",IF(AND(N($H1025)=0,N($I1025)=0),IF(ISNUMBER(SEARCH("【待补】",$R1025&amp;"")),"△源数据不全（源表缺金额），请补充","※收入和支出都没填"),IF($E1025="","※没填收支类别，分类报表会漏掉这一笔",IF(ISNA(MATCH($E1025,类别表,0)),"※收支类别不在【参数设置】的清单里",IF($K1025="","△"&amp;$D1025&amp;" 还没填汇率，去【月度汇率】补上就自动算了",IF(ISNUMBER(SEARCH("【待补】",$R1025&amp;"")),"△源数据不全（源表缺摘要或用途），请补充",IF(AND($F1025="内部转账",$Q1025=""),"△内部转账建议在「往来单位」写上对方账户",IF($N1025&lt;0,"△这一笔之后该账户余额成负数了，核一下",""))))))))))))</f>
        <v/>
      </c>
    </row>
    <row r="1026" ht="16.5" spans="1:19">
      <c r="A1026" s="114">
        <v>46048</v>
      </c>
      <c r="B1026" s="115" t="s">
        <v>30</v>
      </c>
      <c r="C1026" s="116" t="str">
        <f>IF($B1026="","",IFERROR(INDEX(账户银行,MATCH($B1026,账户名,0)),""))</f>
        <v>现金</v>
      </c>
      <c r="D1026" s="116" t="str">
        <f>IF($B1026="","",IFERROR(INDEX(账户币种,MATCH($B1026,账户名,0)),""))</f>
        <v>USD</v>
      </c>
      <c r="E1026" s="117" t="s">
        <v>62</v>
      </c>
      <c r="F1026" s="116" t="str">
        <f>IF($E1026="","",IFERROR(INDEX(类别属性,MATCH($E1026,类别表,0)),""))</f>
        <v>支出</v>
      </c>
      <c r="G1026" s="118" t="s">
        <v>989</v>
      </c>
      <c r="H1026" s="119"/>
      <c r="I1026" s="119">
        <v>400</v>
      </c>
      <c r="J1026" s="120"/>
      <c r="K1026" s="125">
        <f>IF(OR($A1026="",$B1026=""),"",IF($J1026&lt;&gt;"",$J1026,IF($D1026=本位币,1,IFERROR(LOOKUP(2,1/((汇率月份&lt;=$A1026)*(INDEX(记账汇率区,0,MATCH($D1026,汇率币种头,0))&lt;&gt;"")),INDEX(记账汇率区,0,MATCH($D1026,汇率币种头,0))),""))))</f>
        <v>12000</v>
      </c>
      <c r="L1026" s="123">
        <f t="shared" si="30"/>
        <v>-400</v>
      </c>
      <c r="M1026" s="123">
        <f t="shared" si="31"/>
        <v>-4800000</v>
      </c>
      <c r="N1026" s="122">
        <f>IF($B1026="","",ROUND(SUMIF(账户名,$B1026,账户期初)+SUMIFS($L$6:L1026,$B$6:B1026,$B1026),2))</f>
        <v>81546</v>
      </c>
      <c r="O1026" s="123">
        <f>IF($B1026="","",IFERROR(ROUND(INDEX(账户期初本位,MATCH($B1026,账户名,0))+SUMIFS($M$6:M1026,$B$6:B1026,$B1026),2),""))</f>
        <v>991047925</v>
      </c>
      <c r="P1026" s="117" t="s">
        <v>48</v>
      </c>
      <c r="Q1026" s="115"/>
      <c r="R1026" s="115"/>
      <c r="S1026" s="124" t="str">
        <f>IF($B1026="","",IF(ISNA(MATCH($B1026,账户名,0)),"※这个账户不在【参数设置】的账户档案里",IF($A1026="","※没填日期，这一笔不会进任何月份的报表",IF(OR($A1026&lt;起始月份,$A1026&gt;EOMONTH(起始月份,15)),"△不在本账期（"&amp;TEXT(起始月份,"yyyy-mm")&amp;" ~ "&amp;TEXT(EOMONTH(起始月份,15),"yyyy-mm")&amp;"）内，报表里看不到",IF(AND($H1026&lt;&gt;"",$I1026&lt;&gt;""),"※收入和支出不能同时填",IF(AND(N($H1026)=0,N($I1026)=0),IF(ISNUMBER(SEARCH("【待补】",$R1026&amp;"")),"△源数据不全（源表缺金额），请补充","※收入和支出都没填"),IF($E1026="","※没填收支类别，分类报表会漏掉这一笔",IF(ISNA(MATCH($E1026,类别表,0)),"※收支类别不在【参数设置】的清单里",IF($K1026="","△"&amp;$D1026&amp;" 还没填汇率，去【月度汇率】补上就自动算了",IF(ISNUMBER(SEARCH("【待补】",$R1026&amp;"")),"△源数据不全（源表缺摘要或用途），请补充",IF(AND($F1026="内部转账",$Q1026=""),"△内部转账建议在「往来单位」写上对方账户",IF($N1026&lt;0,"△这一笔之后该账户余额成负数了，核一下",""))))))))))))</f>
        <v/>
      </c>
    </row>
    <row r="1027" ht="49.5" spans="1:19">
      <c r="A1027" s="114">
        <v>46048</v>
      </c>
      <c r="B1027" s="115" t="s">
        <v>34</v>
      </c>
      <c r="C1027" s="116" t="str">
        <f>IF($B1027="","",IFERROR(INDEX(账户银行,MATCH($B1027,账户名,0)),""))</f>
        <v>现金</v>
      </c>
      <c r="D1027" s="116" t="str">
        <f>IF($B1027="","",IFERROR(INDEX(账户币种,MATCH($B1027,账户名,0)),""))</f>
        <v>UZS</v>
      </c>
      <c r="E1027" s="117" t="s">
        <v>84</v>
      </c>
      <c r="F1027" s="116" t="str">
        <f>IF($E1027="","",IFERROR(INDEX(类别属性,MATCH($E1027,类别表,0)),""))</f>
        <v>支出</v>
      </c>
      <c r="G1027" s="118" t="s">
        <v>990</v>
      </c>
      <c r="H1027" s="119"/>
      <c r="I1027" s="119">
        <v>5483000</v>
      </c>
      <c r="J1027" s="120"/>
      <c r="K1027" s="125">
        <f>IF(OR($A1027="",$B1027=""),"",IF($J1027&lt;&gt;"",$J1027,IF($D1027=本位币,1,IFERROR(LOOKUP(2,1/((汇率月份&lt;=$A1027)*(INDEX(记账汇率区,0,MATCH($D1027,汇率币种头,0))&lt;&gt;"")),INDEX(记账汇率区,0,MATCH($D1027,汇率币种头,0))),""))))</f>
        <v>1</v>
      </c>
      <c r="L1027" s="123">
        <f t="shared" si="30"/>
        <v>-5483000</v>
      </c>
      <c r="M1027" s="123">
        <f t="shared" si="31"/>
        <v>-5483000</v>
      </c>
      <c r="N1027" s="122">
        <f>IF($B1027="","",ROUND(SUMIF(账户名,$B1027,账户期初)+SUMIFS($L$6:L1027,$B$6:B1027,$B1027),2))</f>
        <v>-997831979.33</v>
      </c>
      <c r="O1027" s="123">
        <f>IF($B1027="","",IFERROR(ROUND(INDEX(账户期初本位,MATCH($B1027,账户名,0))+SUMIFS($M$6:M1027,$B$6:B1027,$B1027),2),""))</f>
        <v>-997831979.33</v>
      </c>
      <c r="P1027" s="117" t="s">
        <v>48</v>
      </c>
      <c r="Q1027" s="115" t="s">
        <v>172</v>
      </c>
      <c r="R1027" s="115"/>
      <c r="S1027" s="124" t="str">
        <f>IF($B1027="","",IF(ISNA(MATCH($B1027,账户名,0)),"※这个账户不在【参数设置】的账户档案里",IF($A1027="","※没填日期，这一笔不会进任何月份的报表",IF(OR($A1027&lt;起始月份,$A1027&gt;EOMONTH(起始月份,15)),"△不在本账期（"&amp;TEXT(起始月份,"yyyy-mm")&amp;" ~ "&amp;TEXT(EOMONTH(起始月份,15),"yyyy-mm")&amp;"）内，报表里看不到",IF(AND($H1027&lt;&gt;"",$I1027&lt;&gt;""),"※收入和支出不能同时填",IF(AND(N($H1027)=0,N($I1027)=0),IF(ISNUMBER(SEARCH("【待补】",$R1027&amp;"")),"△源数据不全（源表缺金额），请补充","※收入和支出都没填"),IF($E1027="","※没填收支类别，分类报表会漏掉这一笔",IF(ISNA(MATCH($E1027,类别表,0)),"※收支类别不在【参数设置】的清单里",IF($K1027="","△"&amp;$D1027&amp;" 还没填汇率，去【月度汇率】补上就自动算了",IF(ISNUMBER(SEARCH("【待补】",$R1027&amp;"")),"△源数据不全（源表缺摘要或用途），请补充",IF(AND($F1027="内部转账",$Q1027=""),"△内部转账建议在「往来单位」写上对方账户",IF($N1027&lt;0,"△这一笔之后该账户余额成负数了，核一下",""))))))))))))</f>
        <v>△这一笔之后该账户余额成负数了，核一下</v>
      </c>
    </row>
    <row r="1028" ht="16.5" spans="1:19">
      <c r="A1028" s="114">
        <v>46048</v>
      </c>
      <c r="B1028" s="115" t="s">
        <v>34</v>
      </c>
      <c r="C1028" s="116" t="str">
        <f>IF($B1028="","",IFERROR(INDEX(账户银行,MATCH($B1028,账户名,0)),""))</f>
        <v>现金</v>
      </c>
      <c r="D1028" s="116" t="str">
        <f>IF($B1028="","",IFERROR(INDEX(账户币种,MATCH($B1028,账户名,0)),""))</f>
        <v>UZS</v>
      </c>
      <c r="E1028" s="117" t="s">
        <v>44</v>
      </c>
      <c r="F1028" s="116" t="str">
        <f>IF($E1028="","",IFERROR(INDEX(类别属性,MATCH($E1028,类别表,0)),""))</f>
        <v>支出</v>
      </c>
      <c r="G1028" s="118" t="s">
        <v>991</v>
      </c>
      <c r="H1028" s="119"/>
      <c r="I1028" s="119">
        <v>100000</v>
      </c>
      <c r="J1028" s="120"/>
      <c r="K1028" s="125">
        <f>IF(OR($A1028="",$B1028=""),"",IF($J1028&lt;&gt;"",$J1028,IF($D1028=本位币,1,IFERROR(LOOKUP(2,1/((汇率月份&lt;=$A1028)*(INDEX(记账汇率区,0,MATCH($D1028,汇率币种头,0))&lt;&gt;"")),INDEX(记账汇率区,0,MATCH($D1028,汇率币种头,0))),""))))</f>
        <v>1</v>
      </c>
      <c r="L1028" s="123">
        <f t="shared" si="30"/>
        <v>-100000</v>
      </c>
      <c r="M1028" s="123">
        <f t="shared" si="31"/>
        <v>-100000</v>
      </c>
      <c r="N1028" s="122">
        <f>IF($B1028="","",ROUND(SUMIF(账户名,$B1028,账户期初)+SUMIFS($L$6:L1028,$B$6:B1028,$B1028),2))</f>
        <v>-997931979.33</v>
      </c>
      <c r="O1028" s="123">
        <f>IF($B1028="","",IFERROR(ROUND(INDEX(账户期初本位,MATCH($B1028,账户名,0))+SUMIFS($M$6:M1028,$B$6:B1028,$B1028),2),""))</f>
        <v>-997931979.33</v>
      </c>
      <c r="P1028" s="117" t="s">
        <v>26</v>
      </c>
      <c r="Q1028" s="115"/>
      <c r="R1028" s="115"/>
      <c r="S1028" s="124" t="str">
        <f>IF($B1028="","",IF(ISNA(MATCH($B1028,账户名,0)),"※这个账户不在【参数设置】的账户档案里",IF($A1028="","※没填日期，这一笔不会进任何月份的报表",IF(OR($A1028&lt;起始月份,$A1028&gt;EOMONTH(起始月份,15)),"△不在本账期（"&amp;TEXT(起始月份,"yyyy-mm")&amp;" ~ "&amp;TEXT(EOMONTH(起始月份,15),"yyyy-mm")&amp;"）内，报表里看不到",IF(AND($H1028&lt;&gt;"",$I1028&lt;&gt;""),"※收入和支出不能同时填",IF(AND(N($H1028)=0,N($I1028)=0),IF(ISNUMBER(SEARCH("【待补】",$R1028&amp;"")),"△源数据不全（源表缺金额），请补充","※收入和支出都没填"),IF($E1028="","※没填收支类别，分类报表会漏掉这一笔",IF(ISNA(MATCH($E1028,类别表,0)),"※收支类别不在【参数设置】的清单里",IF($K1028="","△"&amp;$D1028&amp;" 还没填汇率，去【月度汇率】补上就自动算了",IF(ISNUMBER(SEARCH("【待补】",$R1028&amp;"")),"△源数据不全（源表缺摘要或用途），请补充",IF(AND($F1028="内部转账",$Q1028=""),"△内部转账建议在「往来单位」写上对方账户",IF($N1028&lt;0,"△这一笔之后该账户余额成负数了，核一下",""))))))))))))</f>
        <v>△这一笔之后该账户余额成负数了，核一下</v>
      </c>
    </row>
    <row r="1029" ht="16.5" spans="1:19">
      <c r="A1029" s="114">
        <v>46048</v>
      </c>
      <c r="B1029" s="115" t="s">
        <v>34</v>
      </c>
      <c r="C1029" s="116" t="str">
        <f>IF($B1029="","",IFERROR(INDEX(账户银行,MATCH($B1029,账户名,0)),""))</f>
        <v>现金</v>
      </c>
      <c r="D1029" s="116" t="str">
        <f>IF($B1029="","",IFERROR(INDEX(账户币种,MATCH($B1029,账户名,0)),""))</f>
        <v>UZS</v>
      </c>
      <c r="E1029" s="117" t="s">
        <v>84</v>
      </c>
      <c r="F1029" s="116" t="str">
        <f>IF($E1029="","",IFERROR(INDEX(类别属性,MATCH($E1029,类别表,0)),""))</f>
        <v>支出</v>
      </c>
      <c r="G1029" s="118" t="s">
        <v>989</v>
      </c>
      <c r="H1029" s="119"/>
      <c r="I1029" s="119"/>
      <c r="J1029" s="120"/>
      <c r="K1029" s="125">
        <f>IF(OR($A1029="",$B1029=""),"",IF($J1029&lt;&gt;"",$J1029,IF($D1029=本位币,1,IFERROR(LOOKUP(2,1/((汇率月份&lt;=$A1029)*(INDEX(记账汇率区,0,MATCH($D1029,汇率币种头,0))&lt;&gt;"")),INDEX(记账汇率区,0,MATCH($D1029,汇率币种头,0))),""))))</f>
        <v>1</v>
      </c>
      <c r="L1029" s="123" t="str">
        <f t="shared" si="30"/>
        <v/>
      </c>
      <c r="M1029" s="123" t="str">
        <f t="shared" si="31"/>
        <v/>
      </c>
      <c r="N1029" s="122">
        <f>IF($B1029="","",ROUND(SUMIF(账户名,$B1029,账户期初)+SUMIFS($L$6:L1029,$B$6:B1029,$B1029),2))</f>
        <v>-997931979.33</v>
      </c>
      <c r="O1029" s="123">
        <f>IF($B1029="","",IFERROR(ROUND(INDEX(账户期初本位,MATCH($B1029,账户名,0))+SUMIFS($M$6:M1029,$B$6:B1029,$B1029),2),""))</f>
        <v>-997931979.33</v>
      </c>
      <c r="P1029" s="117" t="s">
        <v>48</v>
      </c>
      <c r="Q1029" s="115"/>
      <c r="R1029" s="115" t="s">
        <v>119</v>
      </c>
      <c r="S1029" s="124" t="str">
        <f>IF($B1029="","",IF(ISNA(MATCH($B1029,账户名,0)),"※这个账户不在【参数设置】的账户档案里",IF($A1029="","※没填日期，这一笔不会进任何月份的报表",IF(OR($A1029&lt;起始月份,$A1029&gt;EOMONTH(起始月份,15)),"△不在本账期（"&amp;TEXT(起始月份,"yyyy-mm")&amp;" ~ "&amp;TEXT(EOMONTH(起始月份,15),"yyyy-mm")&amp;"）内，报表里看不到",IF(AND($H1029&lt;&gt;"",$I1029&lt;&gt;""),"※收入和支出不能同时填",IF(AND(N($H1029)=0,N($I1029)=0),IF(ISNUMBER(SEARCH("【待补】",$R1029&amp;"")),"△源数据不全（源表缺金额），请补充","※收入和支出都没填"),IF($E1029="","※没填收支类别，分类报表会漏掉这一笔",IF(ISNA(MATCH($E1029,类别表,0)),"※收支类别不在【参数设置】的清单里",IF($K1029="","△"&amp;$D1029&amp;" 还没填汇率，去【月度汇率】补上就自动算了",IF(ISNUMBER(SEARCH("【待补】",$R1029&amp;"")),"△源数据不全（源表缺摘要或用途），请补充",IF(AND($F1029="内部转账",$Q1029=""),"△内部转账建议在「往来单位」写上对方账户",IF($N1029&lt;0,"△这一笔之后该账户余额成负数了，核一下",""))))))))))))</f>
        <v>△源数据不全（源表缺金额），请补充</v>
      </c>
    </row>
    <row r="1030" ht="33" spans="1:19">
      <c r="A1030" s="114">
        <v>46048</v>
      </c>
      <c r="B1030" s="115" t="s">
        <v>34</v>
      </c>
      <c r="C1030" s="116" t="str">
        <f>IF($B1030="","",IFERROR(INDEX(账户银行,MATCH($B1030,账户名,0)),""))</f>
        <v>现金</v>
      </c>
      <c r="D1030" s="116" t="str">
        <f>IF($B1030="","",IFERROR(INDEX(账户币种,MATCH($B1030,账户名,0)),""))</f>
        <v>UZS</v>
      </c>
      <c r="E1030" s="117" t="s">
        <v>54</v>
      </c>
      <c r="F1030" s="116" t="str">
        <f>IF($E1030="","",IFERROR(INDEX(类别属性,MATCH($E1030,类别表,0)),""))</f>
        <v>支出</v>
      </c>
      <c r="G1030" s="118" t="s">
        <v>992</v>
      </c>
      <c r="H1030" s="119"/>
      <c r="I1030" s="119">
        <v>214000</v>
      </c>
      <c r="J1030" s="120"/>
      <c r="K1030" s="125">
        <f>IF(OR($A1030="",$B1030=""),"",IF($J1030&lt;&gt;"",$J1030,IF($D1030=本位币,1,IFERROR(LOOKUP(2,1/((汇率月份&lt;=$A1030)*(INDEX(记账汇率区,0,MATCH($D1030,汇率币种头,0))&lt;&gt;"")),INDEX(记账汇率区,0,MATCH($D1030,汇率币种头,0))),""))))</f>
        <v>1</v>
      </c>
      <c r="L1030" s="123">
        <f t="shared" ref="L1030:L1093" si="32">IF(AND($H1030="",$I1030=""),"",ROUND(N($H1030)-N($I1030),2))</f>
        <v>-214000</v>
      </c>
      <c r="M1030" s="123">
        <f t="shared" ref="M1030:M1093" si="33">IF(OR($L1030="",$K1030=""),"",ROUND($L1030*$K1030,2))</f>
        <v>-214000</v>
      </c>
      <c r="N1030" s="122">
        <f>IF($B1030="","",ROUND(SUMIF(账户名,$B1030,账户期初)+SUMIFS($L$6:L1030,$B$6:B1030,$B1030),2))</f>
        <v>-998145979.33</v>
      </c>
      <c r="O1030" s="123">
        <f>IF($B1030="","",IFERROR(ROUND(INDEX(账户期初本位,MATCH($B1030,账户名,0))+SUMIFS($M$6:M1030,$B$6:B1030,$B1030),2),""))</f>
        <v>-998145979.33</v>
      </c>
      <c r="P1030" s="117" t="s">
        <v>48</v>
      </c>
      <c r="Q1030" s="115"/>
      <c r="R1030" s="115"/>
      <c r="S1030" s="124" t="str">
        <f>IF($B1030="","",IF(ISNA(MATCH($B1030,账户名,0)),"※这个账户不在【参数设置】的账户档案里",IF($A1030="","※没填日期，这一笔不会进任何月份的报表",IF(OR($A1030&lt;起始月份,$A1030&gt;EOMONTH(起始月份,15)),"△不在本账期（"&amp;TEXT(起始月份,"yyyy-mm")&amp;" ~ "&amp;TEXT(EOMONTH(起始月份,15),"yyyy-mm")&amp;"）内，报表里看不到",IF(AND($H1030&lt;&gt;"",$I1030&lt;&gt;""),"※收入和支出不能同时填",IF(AND(N($H1030)=0,N($I1030)=0),IF(ISNUMBER(SEARCH("【待补】",$R1030&amp;"")),"△源数据不全（源表缺金额），请补充","※收入和支出都没填"),IF($E1030="","※没填收支类别，分类报表会漏掉这一笔",IF(ISNA(MATCH($E1030,类别表,0)),"※收支类别不在【参数设置】的清单里",IF($K1030="","△"&amp;$D1030&amp;" 还没填汇率，去【月度汇率】补上就自动算了",IF(ISNUMBER(SEARCH("【待补】",$R1030&amp;"")),"△源数据不全（源表缺摘要或用途），请补充",IF(AND($F1030="内部转账",$Q1030=""),"△内部转账建议在「往来单位」写上对方账户",IF($N1030&lt;0,"△这一笔之后该账户余额成负数了，核一下",""))))))))))))</f>
        <v>△这一笔之后该账户余额成负数了，核一下</v>
      </c>
    </row>
    <row r="1031" ht="66" spans="1:19">
      <c r="A1031" s="114">
        <v>46049</v>
      </c>
      <c r="B1031" s="115" t="s">
        <v>20</v>
      </c>
      <c r="C1031" s="116" t="str">
        <f>IF($B1031="","",IFERROR(INDEX(账户银行,MATCH($B1031,账户名,0)),""))</f>
        <v>现金</v>
      </c>
      <c r="D1031" s="116" t="str">
        <f>IF($B1031="","",IFERROR(INDEX(账户币种,MATCH($B1031,账户名,0)),""))</f>
        <v>CNY</v>
      </c>
      <c r="E1031" s="117" t="s">
        <v>95</v>
      </c>
      <c r="F1031" s="116" t="str">
        <f>IF($E1031="","",IFERROR(INDEX(类别属性,MATCH($E1031,类别表,0)),""))</f>
        <v>支出</v>
      </c>
      <c r="G1031" s="118" t="s">
        <v>993</v>
      </c>
      <c r="H1031" s="119"/>
      <c r="I1031" s="119">
        <v>5600</v>
      </c>
      <c r="J1031" s="120"/>
      <c r="K1031" s="121">
        <f>IF(OR($A1031="",$B1031=""),"",IF($J1031&lt;&gt;"",$J1031,IF($D1031=本位币,1,IFERROR(LOOKUP(2,1/((汇率月份&lt;=$A1031)*(INDEX(记账汇率区,0,MATCH($D1031,汇率币种头,0))&lt;&gt;"")),INDEX(记账汇率区,0,MATCH($D1031,汇率币种头,0))),""))))</f>
        <v>1700</v>
      </c>
      <c r="L1031" s="122">
        <f t="shared" si="32"/>
        <v>-5600</v>
      </c>
      <c r="M1031" s="123">
        <f t="shared" si="33"/>
        <v>-9520000</v>
      </c>
      <c r="N1031" s="122">
        <f>IF($B1031="","",ROUND(SUMIF(账户名,$B1031,账户期初)+SUMIFS($L$6:L1031,$B$6:B1031,$B1031),2))</f>
        <v>3192795.39</v>
      </c>
      <c r="O1031" s="123">
        <f>IF($B1031="","",IFERROR(ROUND(INDEX(账户期初本位,MATCH($B1031,账户名,0))+SUMIFS($M$6:M1031,$B$6:B1031,$B1031),2),""))</f>
        <v>5399413679.96</v>
      </c>
      <c r="P1031" s="117" t="s">
        <v>97</v>
      </c>
      <c r="Q1031" s="115" t="s">
        <v>994</v>
      </c>
      <c r="R1031" s="115"/>
      <c r="S1031" s="124" t="str">
        <f>IF($B1031="","",IF(ISNA(MATCH($B1031,账户名,0)),"※这个账户不在【参数设置】的账户档案里",IF($A1031="","※没填日期，这一笔不会进任何月份的报表",IF(OR($A1031&lt;起始月份,$A1031&gt;EOMONTH(起始月份,15)),"△不在本账期（"&amp;TEXT(起始月份,"yyyy-mm")&amp;" ~ "&amp;TEXT(EOMONTH(起始月份,15),"yyyy-mm")&amp;"）内，报表里看不到",IF(AND($H1031&lt;&gt;"",$I1031&lt;&gt;""),"※收入和支出不能同时填",IF(AND(N($H1031)=0,N($I1031)=0),IF(ISNUMBER(SEARCH("【待补】",$R1031&amp;"")),"△源数据不全（源表缺金额），请补充","※收入和支出都没填"),IF($E1031="","※没填收支类别，分类报表会漏掉这一笔",IF(ISNA(MATCH($E1031,类别表,0)),"※收支类别不在【参数设置】的清单里",IF($K1031="","△"&amp;$D1031&amp;" 还没填汇率，去【月度汇率】补上就自动算了",IF(ISNUMBER(SEARCH("【待补】",$R1031&amp;"")),"△源数据不全（源表缺摘要或用途），请补充",IF(AND($F1031="内部转账",$Q1031=""),"△内部转账建议在「往来单位」写上对方账户",IF($N1031&lt;0,"△这一笔之后该账户余额成负数了，核一下",""))))))))))))</f>
        <v/>
      </c>
    </row>
    <row r="1032" ht="66" spans="1:19">
      <c r="A1032" s="114">
        <v>46049</v>
      </c>
      <c r="B1032" s="115" t="s">
        <v>20</v>
      </c>
      <c r="C1032" s="116" t="str">
        <f>IF($B1032="","",IFERROR(INDEX(账户银行,MATCH($B1032,账户名,0)),""))</f>
        <v>现金</v>
      </c>
      <c r="D1032" s="116" t="str">
        <f>IF($B1032="","",IFERROR(INDEX(账户币种,MATCH($B1032,账户名,0)),""))</f>
        <v>CNY</v>
      </c>
      <c r="E1032" s="117" t="s">
        <v>95</v>
      </c>
      <c r="F1032" s="116" t="str">
        <f>IF($E1032="","",IFERROR(INDEX(类别属性,MATCH($E1032,类别表,0)),""))</f>
        <v>支出</v>
      </c>
      <c r="G1032" s="118" t="s">
        <v>995</v>
      </c>
      <c r="H1032" s="119"/>
      <c r="I1032" s="119">
        <v>36662</v>
      </c>
      <c r="J1032" s="120"/>
      <c r="K1032" s="121">
        <f>IF(OR($A1032="",$B1032=""),"",IF($J1032&lt;&gt;"",$J1032,IF($D1032=本位币,1,IFERROR(LOOKUP(2,1/((汇率月份&lt;=$A1032)*(INDEX(记账汇率区,0,MATCH($D1032,汇率币种头,0))&lt;&gt;"")),INDEX(记账汇率区,0,MATCH($D1032,汇率币种头,0))),""))))</f>
        <v>1700</v>
      </c>
      <c r="L1032" s="122">
        <f t="shared" si="32"/>
        <v>-36662</v>
      </c>
      <c r="M1032" s="123">
        <f t="shared" si="33"/>
        <v>-62325400</v>
      </c>
      <c r="N1032" s="122">
        <f>IF($B1032="","",ROUND(SUMIF(账户名,$B1032,账户期初)+SUMIFS($L$6:L1032,$B$6:B1032,$B1032),2))</f>
        <v>3156133.39</v>
      </c>
      <c r="O1032" s="123">
        <f>IF($B1032="","",IFERROR(ROUND(INDEX(账户期初本位,MATCH($B1032,账户名,0))+SUMIFS($M$6:M1032,$B$6:B1032,$B1032),2),""))</f>
        <v>5337088279.96</v>
      </c>
      <c r="P1032" s="117" t="s">
        <v>97</v>
      </c>
      <c r="Q1032" s="115" t="s">
        <v>206</v>
      </c>
      <c r="R1032" s="115"/>
      <c r="S1032" s="124" t="str">
        <f>IF($B1032="","",IF(ISNA(MATCH($B1032,账户名,0)),"※这个账户不在【参数设置】的账户档案里",IF($A1032="","※没填日期，这一笔不会进任何月份的报表",IF(OR($A1032&lt;起始月份,$A1032&gt;EOMONTH(起始月份,15)),"△不在本账期（"&amp;TEXT(起始月份,"yyyy-mm")&amp;" ~ "&amp;TEXT(EOMONTH(起始月份,15),"yyyy-mm")&amp;"）内，报表里看不到",IF(AND($H1032&lt;&gt;"",$I1032&lt;&gt;""),"※收入和支出不能同时填",IF(AND(N($H1032)=0,N($I1032)=0),IF(ISNUMBER(SEARCH("【待补】",$R1032&amp;"")),"△源数据不全（源表缺金额），请补充","※收入和支出都没填"),IF($E1032="","※没填收支类别，分类报表会漏掉这一笔",IF(ISNA(MATCH($E1032,类别表,0)),"※收支类别不在【参数设置】的清单里",IF($K1032="","△"&amp;$D1032&amp;" 还没填汇率，去【月度汇率】补上就自动算了",IF(ISNUMBER(SEARCH("【待补】",$R1032&amp;"")),"△源数据不全（源表缺摘要或用途），请补充",IF(AND($F1032="内部转账",$Q1032=""),"△内部转账建议在「往来单位」写上对方账户",IF($N1032&lt;0,"△这一笔之后该账户余额成负数了，核一下",""))))))))))))</f>
        <v/>
      </c>
    </row>
    <row r="1033" ht="33" spans="1:19">
      <c r="A1033" s="114">
        <v>46049</v>
      </c>
      <c r="B1033" s="115" t="s">
        <v>20</v>
      </c>
      <c r="C1033" s="116" t="str">
        <f>IF($B1033="","",IFERROR(INDEX(账户银行,MATCH($B1033,账户名,0)),""))</f>
        <v>现金</v>
      </c>
      <c r="D1033" s="116" t="str">
        <f>IF($B1033="","",IFERROR(INDEX(账户币种,MATCH($B1033,账户名,0)),""))</f>
        <v>CNY</v>
      </c>
      <c r="E1033" s="117" t="s">
        <v>24</v>
      </c>
      <c r="F1033" s="116" t="str">
        <f>IF($E1033="","",IFERROR(INDEX(类别属性,MATCH($E1033,类别表,0)),""))</f>
        <v>支出</v>
      </c>
      <c r="G1033" s="118" t="s">
        <v>996</v>
      </c>
      <c r="H1033" s="119"/>
      <c r="I1033" s="119">
        <v>4400</v>
      </c>
      <c r="J1033" s="120"/>
      <c r="K1033" s="121">
        <f>IF(OR($A1033="",$B1033=""),"",IF($J1033&lt;&gt;"",$J1033,IF($D1033=本位币,1,IFERROR(LOOKUP(2,1/((汇率月份&lt;=$A1033)*(INDEX(记账汇率区,0,MATCH($D1033,汇率币种头,0))&lt;&gt;"")),INDEX(记账汇率区,0,MATCH($D1033,汇率币种头,0))),""))))</f>
        <v>1700</v>
      </c>
      <c r="L1033" s="122">
        <f t="shared" si="32"/>
        <v>-4400</v>
      </c>
      <c r="M1033" s="123">
        <f t="shared" si="33"/>
        <v>-7480000</v>
      </c>
      <c r="N1033" s="122">
        <f>IF($B1033="","",ROUND(SUMIF(账户名,$B1033,账户期初)+SUMIFS($L$6:L1033,$B$6:B1033,$B1033),2))</f>
        <v>3151733.39</v>
      </c>
      <c r="O1033" s="123">
        <f>IF($B1033="","",IFERROR(ROUND(INDEX(账户期初本位,MATCH($B1033,账户名,0))+SUMIFS($M$6:M1033,$B$6:B1033,$B1033),2),""))</f>
        <v>5329608279.96</v>
      </c>
      <c r="P1033" s="117" t="s">
        <v>26</v>
      </c>
      <c r="Q1033" s="115" t="s">
        <v>753</v>
      </c>
      <c r="R1033" s="115"/>
      <c r="S1033" s="124" t="str">
        <f>IF($B1033="","",IF(ISNA(MATCH($B1033,账户名,0)),"※这个账户不在【参数设置】的账户档案里",IF($A1033="","※没填日期，这一笔不会进任何月份的报表",IF(OR($A1033&lt;起始月份,$A1033&gt;EOMONTH(起始月份,15)),"△不在本账期（"&amp;TEXT(起始月份,"yyyy-mm")&amp;" ~ "&amp;TEXT(EOMONTH(起始月份,15),"yyyy-mm")&amp;"）内，报表里看不到",IF(AND($H1033&lt;&gt;"",$I1033&lt;&gt;""),"※收入和支出不能同时填",IF(AND(N($H1033)=0,N($I1033)=0),IF(ISNUMBER(SEARCH("【待补】",$R1033&amp;"")),"△源数据不全（源表缺金额），请补充","※收入和支出都没填"),IF($E1033="","※没填收支类别，分类报表会漏掉这一笔",IF(ISNA(MATCH($E1033,类别表,0)),"※收支类别不在【参数设置】的清单里",IF($K1033="","△"&amp;$D1033&amp;" 还没填汇率，去【月度汇率】补上就自动算了",IF(ISNUMBER(SEARCH("【待补】",$R1033&amp;"")),"△源数据不全（源表缺摘要或用途），请补充",IF(AND($F1033="内部转账",$Q1033=""),"△内部转账建议在「往来单位」写上对方账户",IF($N1033&lt;0,"△这一笔之后该账户余额成负数了，核一下",""))))))))))))</f>
        <v/>
      </c>
    </row>
    <row r="1034" ht="33" spans="1:19">
      <c r="A1034" s="114">
        <v>46049</v>
      </c>
      <c r="B1034" s="115" t="s">
        <v>20</v>
      </c>
      <c r="C1034" s="116" t="str">
        <f>IF($B1034="","",IFERROR(INDEX(账户银行,MATCH($B1034,账户名,0)),""))</f>
        <v>现金</v>
      </c>
      <c r="D1034" s="116" t="str">
        <f>IF($B1034="","",IFERROR(INDEX(账户币种,MATCH($B1034,账户名,0)),""))</f>
        <v>CNY</v>
      </c>
      <c r="E1034" s="117" t="s">
        <v>54</v>
      </c>
      <c r="F1034" s="116" t="str">
        <f>IF($E1034="","",IFERROR(INDEX(类别属性,MATCH($E1034,类别表,0)),""))</f>
        <v>支出</v>
      </c>
      <c r="G1034" s="118" t="s">
        <v>997</v>
      </c>
      <c r="H1034" s="119"/>
      <c r="I1034" s="119">
        <v>496</v>
      </c>
      <c r="J1034" s="120"/>
      <c r="K1034" s="121">
        <f>IF(OR($A1034="",$B1034=""),"",IF($J1034&lt;&gt;"",$J1034,IF($D1034=本位币,1,IFERROR(LOOKUP(2,1/((汇率月份&lt;=$A1034)*(INDEX(记账汇率区,0,MATCH($D1034,汇率币种头,0))&lt;&gt;"")),INDEX(记账汇率区,0,MATCH($D1034,汇率币种头,0))),""))))</f>
        <v>1700</v>
      </c>
      <c r="L1034" s="122">
        <f t="shared" si="32"/>
        <v>-496</v>
      </c>
      <c r="M1034" s="123">
        <f t="shared" si="33"/>
        <v>-843200</v>
      </c>
      <c r="N1034" s="122">
        <f>IF($B1034="","",ROUND(SUMIF(账户名,$B1034,账户期初)+SUMIFS($L$6:L1034,$B$6:B1034,$B1034),2))</f>
        <v>3151237.39</v>
      </c>
      <c r="O1034" s="123">
        <f>IF($B1034="","",IFERROR(ROUND(INDEX(账户期初本位,MATCH($B1034,账户名,0))+SUMIFS($M$6:M1034,$B$6:B1034,$B1034),2),""))</f>
        <v>5328765079.96</v>
      </c>
      <c r="P1034" s="117" t="s">
        <v>26</v>
      </c>
      <c r="Q1034" s="115"/>
      <c r="R1034" s="115"/>
      <c r="S1034" s="124" t="str">
        <f>IF($B1034="","",IF(ISNA(MATCH($B1034,账户名,0)),"※这个账户不在【参数设置】的账户档案里",IF($A1034="","※没填日期，这一笔不会进任何月份的报表",IF(OR($A1034&lt;起始月份,$A1034&gt;EOMONTH(起始月份,15)),"△不在本账期（"&amp;TEXT(起始月份,"yyyy-mm")&amp;" ~ "&amp;TEXT(EOMONTH(起始月份,15),"yyyy-mm")&amp;"）内，报表里看不到",IF(AND($H1034&lt;&gt;"",$I1034&lt;&gt;""),"※收入和支出不能同时填",IF(AND(N($H1034)=0,N($I1034)=0),IF(ISNUMBER(SEARCH("【待补】",$R1034&amp;"")),"△源数据不全（源表缺金额），请补充","※收入和支出都没填"),IF($E1034="","※没填收支类别，分类报表会漏掉这一笔",IF(ISNA(MATCH($E1034,类别表,0)),"※收支类别不在【参数设置】的清单里",IF($K1034="","△"&amp;$D1034&amp;" 还没填汇率，去【月度汇率】补上就自动算了",IF(ISNUMBER(SEARCH("【待补】",$R1034&amp;"")),"△源数据不全（源表缺摘要或用途），请补充",IF(AND($F1034="内部转账",$Q1034=""),"△内部转账建议在「往来单位」写上对方账户",IF($N1034&lt;0,"△这一笔之后该账户余额成负数了，核一下",""))))))))))))</f>
        <v/>
      </c>
    </row>
    <row r="1035" ht="33" spans="1:19">
      <c r="A1035" s="114">
        <v>46049</v>
      </c>
      <c r="B1035" s="115" t="s">
        <v>20</v>
      </c>
      <c r="C1035" s="116" t="str">
        <f>IF($B1035="","",IFERROR(INDEX(账户银行,MATCH($B1035,账户名,0)),""))</f>
        <v>现金</v>
      </c>
      <c r="D1035" s="116" t="str">
        <f>IF($B1035="","",IFERROR(INDEX(账户币种,MATCH($B1035,账户名,0)),""))</f>
        <v>CNY</v>
      </c>
      <c r="E1035" s="117" t="s">
        <v>54</v>
      </c>
      <c r="F1035" s="116" t="str">
        <f>IF($E1035="","",IFERROR(INDEX(类别属性,MATCH($E1035,类别表,0)),""))</f>
        <v>支出</v>
      </c>
      <c r="G1035" s="118" t="s">
        <v>998</v>
      </c>
      <c r="H1035" s="119"/>
      <c r="I1035" s="119">
        <v>2800</v>
      </c>
      <c r="J1035" s="120"/>
      <c r="K1035" s="121">
        <f>IF(OR($A1035="",$B1035=""),"",IF($J1035&lt;&gt;"",$J1035,IF($D1035=本位币,1,IFERROR(LOOKUP(2,1/((汇率月份&lt;=$A1035)*(INDEX(记账汇率区,0,MATCH($D1035,汇率币种头,0))&lt;&gt;"")),INDEX(记账汇率区,0,MATCH($D1035,汇率币种头,0))),""))))</f>
        <v>1700</v>
      </c>
      <c r="L1035" s="122">
        <f t="shared" si="32"/>
        <v>-2800</v>
      </c>
      <c r="M1035" s="123">
        <f t="shared" si="33"/>
        <v>-4760000</v>
      </c>
      <c r="N1035" s="122">
        <f>IF($B1035="","",ROUND(SUMIF(账户名,$B1035,账户期初)+SUMIFS($L$6:L1035,$B$6:B1035,$B1035),2))</f>
        <v>3148437.39</v>
      </c>
      <c r="O1035" s="123">
        <f>IF($B1035="","",IFERROR(ROUND(INDEX(账户期初本位,MATCH($B1035,账户名,0))+SUMIFS($M$6:M1035,$B$6:B1035,$B1035),2),""))</f>
        <v>5324005079.96</v>
      </c>
      <c r="P1035" s="117" t="s">
        <v>48</v>
      </c>
      <c r="Q1035" s="115" t="s">
        <v>999</v>
      </c>
      <c r="R1035" s="115"/>
      <c r="S1035" s="124" t="str">
        <f>IF($B1035="","",IF(ISNA(MATCH($B1035,账户名,0)),"※这个账户不在【参数设置】的账户档案里",IF($A1035="","※没填日期，这一笔不会进任何月份的报表",IF(OR($A1035&lt;起始月份,$A1035&gt;EOMONTH(起始月份,15)),"△不在本账期（"&amp;TEXT(起始月份,"yyyy-mm")&amp;" ~ "&amp;TEXT(EOMONTH(起始月份,15),"yyyy-mm")&amp;"）内，报表里看不到",IF(AND($H1035&lt;&gt;"",$I1035&lt;&gt;""),"※收入和支出不能同时填",IF(AND(N($H1035)=0,N($I1035)=0),IF(ISNUMBER(SEARCH("【待补】",$R1035&amp;"")),"△源数据不全（源表缺金额），请补充","※收入和支出都没填"),IF($E1035="","※没填收支类别，分类报表会漏掉这一笔",IF(ISNA(MATCH($E1035,类别表,0)),"※收支类别不在【参数设置】的清单里",IF($K1035="","△"&amp;$D1035&amp;" 还没填汇率，去【月度汇率】补上就自动算了",IF(ISNUMBER(SEARCH("【待补】",$R1035&amp;"")),"△源数据不全（源表缺摘要或用途），请补充",IF(AND($F1035="内部转账",$Q1035=""),"△内部转账建议在「往来单位」写上对方账户",IF($N1035&lt;0,"△这一笔之后该账户余额成负数了，核一下",""))))))))))))</f>
        <v/>
      </c>
    </row>
    <row r="1036" ht="33" spans="1:19">
      <c r="A1036" s="114">
        <v>46049</v>
      </c>
      <c r="B1036" s="115" t="s">
        <v>20</v>
      </c>
      <c r="C1036" s="116" t="str">
        <f>IF($B1036="","",IFERROR(INDEX(账户银行,MATCH($B1036,账户名,0)),""))</f>
        <v>现金</v>
      </c>
      <c r="D1036" s="116" t="str">
        <f>IF($B1036="","",IFERROR(INDEX(账户币种,MATCH($B1036,账户名,0)),""))</f>
        <v>CNY</v>
      </c>
      <c r="E1036" s="117" t="s">
        <v>41</v>
      </c>
      <c r="F1036" s="116" t="str">
        <f>IF($E1036="","",IFERROR(INDEX(类别属性,MATCH($E1036,类别表,0)),""))</f>
        <v>内部转账</v>
      </c>
      <c r="G1036" s="118" t="s">
        <v>1000</v>
      </c>
      <c r="H1036" s="119"/>
      <c r="I1036" s="119">
        <v>20910</v>
      </c>
      <c r="J1036" s="120"/>
      <c r="K1036" s="121">
        <f>IF(OR($A1036="",$B1036=""),"",IF($J1036&lt;&gt;"",$J1036,IF($D1036=本位币,1,IFERROR(LOOKUP(2,1/((汇率月份&lt;=$A1036)*(INDEX(记账汇率区,0,MATCH($D1036,汇率币种头,0))&lt;&gt;"")),INDEX(记账汇率区,0,MATCH($D1036,汇率币种头,0))),""))))</f>
        <v>1700</v>
      </c>
      <c r="L1036" s="122">
        <f t="shared" si="32"/>
        <v>-20910</v>
      </c>
      <c r="M1036" s="123">
        <f t="shared" si="33"/>
        <v>-35547000</v>
      </c>
      <c r="N1036" s="122">
        <f>IF($B1036="","",ROUND(SUMIF(账户名,$B1036,账户期初)+SUMIFS($L$6:L1036,$B$6:B1036,$B1036),2))</f>
        <v>3127527.39</v>
      </c>
      <c r="O1036" s="123">
        <f>IF($B1036="","",IFERROR(ROUND(INDEX(账户期初本位,MATCH($B1036,账户名,0))+SUMIFS($M$6:M1036,$B$6:B1036,$B1036),2),""))</f>
        <v>5288458079.96</v>
      </c>
      <c r="P1036" s="117" t="s">
        <v>43</v>
      </c>
      <c r="Q1036" s="115"/>
      <c r="R1036" s="115"/>
      <c r="S1036" s="124" t="str">
        <f>IF($B1036="","",IF(ISNA(MATCH($B1036,账户名,0)),"※这个账户不在【参数设置】的账户档案里",IF($A1036="","※没填日期，这一笔不会进任何月份的报表",IF(OR($A1036&lt;起始月份,$A1036&gt;EOMONTH(起始月份,15)),"△不在本账期（"&amp;TEXT(起始月份,"yyyy-mm")&amp;" ~ "&amp;TEXT(EOMONTH(起始月份,15),"yyyy-mm")&amp;"）内，报表里看不到",IF(AND($H1036&lt;&gt;"",$I1036&lt;&gt;""),"※收入和支出不能同时填",IF(AND(N($H1036)=0,N($I1036)=0),IF(ISNUMBER(SEARCH("【待补】",$R1036&amp;"")),"△源数据不全（源表缺金额），请补充","※收入和支出都没填"),IF($E1036="","※没填收支类别，分类报表会漏掉这一笔",IF(ISNA(MATCH($E1036,类别表,0)),"※收支类别不在【参数设置】的清单里",IF($K1036="","△"&amp;$D1036&amp;" 还没填汇率，去【月度汇率】补上就自动算了",IF(ISNUMBER(SEARCH("【待补】",$R1036&amp;"")),"△源数据不全（源表缺摘要或用途），请补充",IF(AND($F1036="内部转账",$Q1036=""),"△内部转账建议在「往来单位」写上对方账户",IF($N1036&lt;0,"△这一笔之后该账户余额成负数了，核一下",""))))))))))))</f>
        <v>△内部转账建议在「往来单位」写上对方账户</v>
      </c>
    </row>
    <row r="1037" ht="49.5" spans="1:19">
      <c r="A1037" s="114">
        <v>46049</v>
      </c>
      <c r="B1037" s="115" t="s">
        <v>30</v>
      </c>
      <c r="C1037" s="116" t="str">
        <f>IF($B1037="","",IFERROR(INDEX(账户银行,MATCH($B1037,账户名,0)),""))</f>
        <v>现金</v>
      </c>
      <c r="D1037" s="116" t="str">
        <f>IF($B1037="","",IFERROR(INDEX(账户币种,MATCH($B1037,账户名,0)),""))</f>
        <v>USD</v>
      </c>
      <c r="E1037" s="117" t="s">
        <v>41</v>
      </c>
      <c r="F1037" s="116" t="str">
        <f>IF($E1037="","",IFERROR(INDEX(类别属性,MATCH($E1037,类别表,0)),""))</f>
        <v>内部转账</v>
      </c>
      <c r="G1037" s="118" t="s">
        <v>1001</v>
      </c>
      <c r="H1037" s="119"/>
      <c r="I1037" s="119">
        <v>3000</v>
      </c>
      <c r="J1037" s="120"/>
      <c r="K1037" s="125">
        <f>IF(OR($A1037="",$B1037=""),"",IF($J1037&lt;&gt;"",$J1037,IF($D1037=本位币,1,IFERROR(LOOKUP(2,1/((汇率月份&lt;=$A1037)*(INDEX(记账汇率区,0,MATCH($D1037,汇率币种头,0))&lt;&gt;"")),INDEX(记账汇率区,0,MATCH($D1037,汇率币种头,0))),""))))</f>
        <v>12000</v>
      </c>
      <c r="L1037" s="123">
        <f t="shared" si="32"/>
        <v>-3000</v>
      </c>
      <c r="M1037" s="123">
        <f t="shared" si="33"/>
        <v>-36000000</v>
      </c>
      <c r="N1037" s="122">
        <f>IF($B1037="","",ROUND(SUMIF(账户名,$B1037,账户期初)+SUMIFS($L$6:L1037,$B$6:B1037,$B1037),2))</f>
        <v>78546</v>
      </c>
      <c r="O1037" s="123">
        <f>IF($B1037="","",IFERROR(ROUND(INDEX(账户期初本位,MATCH($B1037,账户名,0))+SUMIFS($M$6:M1037,$B$6:B1037,$B1037),2),""))</f>
        <v>955047925</v>
      </c>
      <c r="P1037" s="117" t="s">
        <v>43</v>
      </c>
      <c r="Q1037" s="115"/>
      <c r="R1037" s="115"/>
      <c r="S1037" s="124" t="str">
        <f>IF($B1037="","",IF(ISNA(MATCH($B1037,账户名,0)),"※这个账户不在【参数设置】的账户档案里",IF($A1037="","※没填日期，这一笔不会进任何月份的报表",IF(OR($A1037&lt;起始月份,$A1037&gt;EOMONTH(起始月份,15)),"△不在本账期（"&amp;TEXT(起始月份,"yyyy-mm")&amp;" ~ "&amp;TEXT(EOMONTH(起始月份,15),"yyyy-mm")&amp;"）内，报表里看不到",IF(AND($H1037&lt;&gt;"",$I1037&lt;&gt;""),"※收入和支出不能同时填",IF(AND(N($H1037)=0,N($I1037)=0),IF(ISNUMBER(SEARCH("【待补】",$R1037&amp;"")),"△源数据不全（源表缺金额），请补充","※收入和支出都没填"),IF($E1037="","※没填收支类别，分类报表会漏掉这一笔",IF(ISNA(MATCH($E1037,类别表,0)),"※收支类别不在【参数设置】的清单里",IF($K1037="","△"&amp;$D1037&amp;" 还没填汇率，去【月度汇率】补上就自动算了",IF(ISNUMBER(SEARCH("【待补】",$R1037&amp;"")),"△源数据不全（源表缺摘要或用途），请补充",IF(AND($F1037="内部转账",$Q1037=""),"△内部转账建议在「往来单位」写上对方账户",IF($N1037&lt;0,"△这一笔之后该账户余额成负数了，核一下",""))))))))))))</f>
        <v>△内部转账建议在「往来单位」写上对方账户</v>
      </c>
    </row>
    <row r="1038" ht="49.5" spans="1:19">
      <c r="A1038" s="114">
        <v>46049</v>
      </c>
      <c r="B1038" s="115" t="s">
        <v>30</v>
      </c>
      <c r="C1038" s="116" t="str">
        <f>IF($B1038="","",IFERROR(INDEX(账户银行,MATCH($B1038,账户名,0)),""))</f>
        <v>现金</v>
      </c>
      <c r="D1038" s="116" t="str">
        <f>IF($B1038="","",IFERROR(INDEX(账户币种,MATCH($B1038,账户名,0)),""))</f>
        <v>USD</v>
      </c>
      <c r="E1038" s="117" t="s">
        <v>41</v>
      </c>
      <c r="F1038" s="116" t="str">
        <f>IF($E1038="","",IFERROR(INDEX(类别属性,MATCH($E1038,类别表,0)),""))</f>
        <v>内部转账</v>
      </c>
      <c r="G1038" s="118" t="s">
        <v>1002</v>
      </c>
      <c r="H1038" s="119">
        <v>3000</v>
      </c>
      <c r="I1038" s="119"/>
      <c r="J1038" s="120"/>
      <c r="K1038" s="125">
        <f>IF(OR($A1038="",$B1038=""),"",IF($J1038&lt;&gt;"",$J1038,IF($D1038=本位币,1,IFERROR(LOOKUP(2,1/((汇率月份&lt;=$A1038)*(INDEX(记账汇率区,0,MATCH($D1038,汇率币种头,0))&lt;&gt;"")),INDEX(记账汇率区,0,MATCH($D1038,汇率币种头,0))),""))))</f>
        <v>12000</v>
      </c>
      <c r="L1038" s="123">
        <f t="shared" si="32"/>
        <v>3000</v>
      </c>
      <c r="M1038" s="123">
        <f t="shared" si="33"/>
        <v>36000000</v>
      </c>
      <c r="N1038" s="122">
        <f>IF($B1038="","",ROUND(SUMIF(账户名,$B1038,账户期初)+SUMIFS($L$6:L1038,$B$6:B1038,$B1038),2))</f>
        <v>81546</v>
      </c>
      <c r="O1038" s="123">
        <f>IF($B1038="","",IFERROR(ROUND(INDEX(账户期初本位,MATCH($B1038,账户名,0))+SUMIFS($M$6:M1038,$B$6:B1038,$B1038),2),""))</f>
        <v>991047925</v>
      </c>
      <c r="P1038" s="117" t="s">
        <v>43</v>
      </c>
      <c r="Q1038" s="115" t="s">
        <v>683</v>
      </c>
      <c r="R1038" s="115" t="s">
        <v>1003</v>
      </c>
      <c r="S1038" s="124" t="str">
        <f>IF($B1038="","",IF(ISNA(MATCH($B1038,账户名,0)),"※这个账户不在【参数设置】的账户档案里",IF($A1038="","※没填日期，这一笔不会进任何月份的报表",IF(OR($A1038&lt;起始月份,$A1038&gt;EOMONTH(起始月份,15)),"△不在本账期（"&amp;TEXT(起始月份,"yyyy-mm")&amp;" ~ "&amp;TEXT(EOMONTH(起始月份,15),"yyyy-mm")&amp;"）内，报表里看不到",IF(AND($H1038&lt;&gt;"",$I1038&lt;&gt;""),"※收入和支出不能同时填",IF(AND(N($H1038)=0,N($I1038)=0),IF(ISNUMBER(SEARCH("【待补】",$R1038&amp;"")),"△源数据不全（源表缺金额），请补充","※收入和支出都没填"),IF($E1038="","※没填收支类别，分类报表会漏掉这一笔",IF(ISNA(MATCH($E1038,类别表,0)),"※收支类别不在【参数设置】的清单里",IF($K1038="","△"&amp;$D1038&amp;" 还没填汇率，去【月度汇率】补上就自动算了",IF(ISNUMBER(SEARCH("【待补】",$R1038&amp;"")),"△源数据不全（源表缺摘要或用途），请补充",IF(AND($F1038="内部转账",$Q1038=""),"△内部转账建议在「往来单位」写上对方账户",IF($N1038&lt;0,"△这一笔之后该账户余额成负数了，核一下",""))))))))))))</f>
        <v/>
      </c>
    </row>
    <row r="1039" ht="49.5" spans="1:19">
      <c r="A1039" s="114">
        <v>46049</v>
      </c>
      <c r="B1039" s="115" t="s">
        <v>34</v>
      </c>
      <c r="C1039" s="116" t="str">
        <f>IF($B1039="","",IFERROR(INDEX(账户银行,MATCH($B1039,账户名,0)),""))</f>
        <v>现金</v>
      </c>
      <c r="D1039" s="116" t="str">
        <f>IF($B1039="","",IFERROR(INDEX(账户币种,MATCH($B1039,账户名,0)),""))</f>
        <v>UZS</v>
      </c>
      <c r="E1039" s="117" t="s">
        <v>41</v>
      </c>
      <c r="F1039" s="116" t="str">
        <f>IF($E1039="","",IFERROR(INDEX(类别属性,MATCH($E1039,类别表,0)),""))</f>
        <v>内部转账</v>
      </c>
      <c r="G1039" s="118" t="s">
        <v>1004</v>
      </c>
      <c r="H1039" s="119">
        <v>36150000</v>
      </c>
      <c r="I1039" s="119"/>
      <c r="J1039" s="120"/>
      <c r="K1039" s="125">
        <f>IF(OR($A1039="",$B1039=""),"",IF($J1039&lt;&gt;"",$J1039,IF($D1039=本位币,1,IFERROR(LOOKUP(2,1/((汇率月份&lt;=$A1039)*(INDEX(记账汇率区,0,MATCH($D1039,汇率币种头,0))&lt;&gt;"")),INDEX(记账汇率区,0,MATCH($D1039,汇率币种头,0))),""))))</f>
        <v>1</v>
      </c>
      <c r="L1039" s="123">
        <f t="shared" si="32"/>
        <v>36150000</v>
      </c>
      <c r="M1039" s="123">
        <f t="shared" si="33"/>
        <v>36150000</v>
      </c>
      <c r="N1039" s="122">
        <f>IF($B1039="","",ROUND(SUMIF(账户名,$B1039,账户期初)+SUMIFS($L$6:L1039,$B$6:B1039,$B1039),2))</f>
        <v>-961995979.33</v>
      </c>
      <c r="O1039" s="123">
        <f>IF($B1039="","",IFERROR(ROUND(INDEX(账户期初本位,MATCH($B1039,账户名,0))+SUMIFS($M$6:M1039,$B$6:B1039,$B1039),2),""))</f>
        <v>-961995979.33</v>
      </c>
      <c r="P1039" s="117" t="s">
        <v>43</v>
      </c>
      <c r="Q1039" s="115"/>
      <c r="R1039" s="115"/>
      <c r="S1039" s="124" t="str">
        <f>IF($B1039="","",IF(ISNA(MATCH($B1039,账户名,0)),"※这个账户不在【参数设置】的账户档案里",IF($A1039="","※没填日期，这一笔不会进任何月份的报表",IF(OR($A1039&lt;起始月份,$A1039&gt;EOMONTH(起始月份,15)),"△不在本账期（"&amp;TEXT(起始月份,"yyyy-mm")&amp;" ~ "&amp;TEXT(EOMONTH(起始月份,15),"yyyy-mm")&amp;"）内，报表里看不到",IF(AND($H1039&lt;&gt;"",$I1039&lt;&gt;""),"※收入和支出不能同时填",IF(AND(N($H1039)=0,N($I1039)=0),IF(ISNUMBER(SEARCH("【待补】",$R1039&amp;"")),"△源数据不全（源表缺金额），请补充","※收入和支出都没填"),IF($E1039="","※没填收支类别，分类报表会漏掉这一笔",IF(ISNA(MATCH($E1039,类别表,0)),"※收支类别不在【参数设置】的清单里",IF($K1039="","△"&amp;$D1039&amp;" 还没填汇率，去【月度汇率】补上就自动算了",IF(ISNUMBER(SEARCH("【待补】",$R1039&amp;"")),"△源数据不全（源表缺摘要或用途），请补充",IF(AND($F1039="内部转账",$Q1039=""),"△内部转账建议在「往来单位」写上对方账户",IF($N1039&lt;0,"△这一笔之后该账户余额成负数了，核一下",""))))))))))))</f>
        <v>△内部转账建议在「往来单位」写上对方账户</v>
      </c>
    </row>
    <row r="1040" ht="33" spans="1:19">
      <c r="A1040" s="114">
        <v>46049</v>
      </c>
      <c r="B1040" s="115" t="s">
        <v>34</v>
      </c>
      <c r="C1040" s="116" t="str">
        <f>IF($B1040="","",IFERROR(INDEX(账户银行,MATCH($B1040,账户名,0)),""))</f>
        <v>现金</v>
      </c>
      <c r="D1040" s="116" t="str">
        <f>IF($B1040="","",IFERROR(INDEX(账户币种,MATCH($B1040,账户名,0)),""))</f>
        <v>UZS</v>
      </c>
      <c r="E1040" s="117" t="s">
        <v>95</v>
      </c>
      <c r="F1040" s="116" t="str">
        <f>IF($E1040="","",IFERROR(INDEX(类别属性,MATCH($E1040,类别表,0)),""))</f>
        <v>支出</v>
      </c>
      <c r="G1040" s="118" t="s">
        <v>1005</v>
      </c>
      <c r="H1040" s="119"/>
      <c r="I1040" s="119">
        <v>6200000</v>
      </c>
      <c r="J1040" s="120"/>
      <c r="K1040" s="125">
        <f>IF(OR($A1040="",$B1040=""),"",IF($J1040&lt;&gt;"",$J1040,IF($D1040=本位币,1,IFERROR(LOOKUP(2,1/((汇率月份&lt;=$A1040)*(INDEX(记账汇率区,0,MATCH($D1040,汇率币种头,0))&lt;&gt;"")),INDEX(记账汇率区,0,MATCH($D1040,汇率币种头,0))),""))))</f>
        <v>1</v>
      </c>
      <c r="L1040" s="123">
        <f t="shared" si="32"/>
        <v>-6200000</v>
      </c>
      <c r="M1040" s="123">
        <f t="shared" si="33"/>
        <v>-6200000</v>
      </c>
      <c r="N1040" s="122">
        <f>IF($B1040="","",ROUND(SUMIF(账户名,$B1040,账户期初)+SUMIFS($L$6:L1040,$B$6:B1040,$B1040),2))</f>
        <v>-968195979.33</v>
      </c>
      <c r="O1040" s="123">
        <f>IF($B1040="","",IFERROR(ROUND(INDEX(账户期初本位,MATCH($B1040,账户名,0))+SUMIFS($M$6:M1040,$B$6:B1040,$B1040),2),""))</f>
        <v>-968195979.33</v>
      </c>
      <c r="P1040" s="117" t="s">
        <v>97</v>
      </c>
      <c r="Q1040" s="115"/>
      <c r="R1040" s="115"/>
      <c r="S1040" s="124" t="str">
        <f>IF($B1040="","",IF(ISNA(MATCH($B1040,账户名,0)),"※这个账户不在【参数设置】的账户档案里",IF($A1040="","※没填日期，这一笔不会进任何月份的报表",IF(OR($A1040&lt;起始月份,$A1040&gt;EOMONTH(起始月份,15)),"△不在本账期（"&amp;TEXT(起始月份,"yyyy-mm")&amp;" ~ "&amp;TEXT(EOMONTH(起始月份,15),"yyyy-mm")&amp;"）内，报表里看不到",IF(AND($H1040&lt;&gt;"",$I1040&lt;&gt;""),"※收入和支出不能同时填",IF(AND(N($H1040)=0,N($I1040)=0),IF(ISNUMBER(SEARCH("【待补】",$R1040&amp;"")),"△源数据不全（源表缺金额），请补充","※收入和支出都没填"),IF($E1040="","※没填收支类别，分类报表会漏掉这一笔",IF(ISNA(MATCH($E1040,类别表,0)),"※收支类别不在【参数设置】的清单里",IF($K1040="","△"&amp;$D1040&amp;" 还没填汇率，去【月度汇率】补上就自动算了",IF(ISNUMBER(SEARCH("【待补】",$R1040&amp;"")),"△源数据不全（源表缺摘要或用途），请补充",IF(AND($F1040="内部转账",$Q1040=""),"△内部转账建议在「往来单位」写上对方账户",IF($N1040&lt;0,"△这一笔之后该账户余额成负数了，核一下",""))))))))))))</f>
        <v>△这一笔之后该账户余额成负数了，核一下</v>
      </c>
    </row>
    <row r="1041" ht="16.5" spans="1:19">
      <c r="A1041" s="114">
        <v>46049</v>
      </c>
      <c r="B1041" s="115" t="s">
        <v>34</v>
      </c>
      <c r="C1041" s="116" t="str">
        <f>IF($B1041="","",IFERROR(INDEX(账户银行,MATCH($B1041,账户名,0)),""))</f>
        <v>现金</v>
      </c>
      <c r="D1041" s="116" t="str">
        <f>IF($B1041="","",IFERROR(INDEX(账户币种,MATCH($B1041,账户名,0)),""))</f>
        <v>UZS</v>
      </c>
      <c r="E1041" s="117" t="s">
        <v>57</v>
      </c>
      <c r="F1041" s="116" t="str">
        <f>IF($E1041="","",IFERROR(INDEX(类别属性,MATCH($E1041,类别表,0)),""))</f>
        <v>支出</v>
      </c>
      <c r="G1041" s="118" t="s">
        <v>1006</v>
      </c>
      <c r="H1041" s="119"/>
      <c r="I1041" s="119">
        <v>1000000</v>
      </c>
      <c r="J1041" s="120"/>
      <c r="K1041" s="125">
        <f>IF(OR($A1041="",$B1041=""),"",IF($J1041&lt;&gt;"",$J1041,IF($D1041=本位币,1,IFERROR(LOOKUP(2,1/((汇率月份&lt;=$A1041)*(INDEX(记账汇率区,0,MATCH($D1041,汇率币种头,0))&lt;&gt;"")),INDEX(记账汇率区,0,MATCH($D1041,汇率币种头,0))),""))))</f>
        <v>1</v>
      </c>
      <c r="L1041" s="123">
        <f t="shared" si="32"/>
        <v>-1000000</v>
      </c>
      <c r="M1041" s="123">
        <f t="shared" si="33"/>
        <v>-1000000</v>
      </c>
      <c r="N1041" s="122">
        <f>IF($B1041="","",ROUND(SUMIF(账户名,$B1041,账户期初)+SUMIFS($L$6:L1041,$B$6:B1041,$B1041),2))</f>
        <v>-969195979.33</v>
      </c>
      <c r="O1041" s="123">
        <f>IF($B1041="","",IFERROR(ROUND(INDEX(账户期初本位,MATCH($B1041,账户名,0))+SUMIFS($M$6:M1041,$B$6:B1041,$B1041),2),""))</f>
        <v>-969195979.33</v>
      </c>
      <c r="P1041" s="117" t="s">
        <v>59</v>
      </c>
      <c r="Q1041" s="115"/>
      <c r="R1041" s="115"/>
      <c r="S1041" s="124" t="str">
        <f>IF($B1041="","",IF(ISNA(MATCH($B1041,账户名,0)),"※这个账户不在【参数设置】的账户档案里",IF($A1041="","※没填日期，这一笔不会进任何月份的报表",IF(OR($A1041&lt;起始月份,$A1041&gt;EOMONTH(起始月份,15)),"△不在本账期（"&amp;TEXT(起始月份,"yyyy-mm")&amp;" ~ "&amp;TEXT(EOMONTH(起始月份,15),"yyyy-mm")&amp;"）内，报表里看不到",IF(AND($H1041&lt;&gt;"",$I1041&lt;&gt;""),"※收入和支出不能同时填",IF(AND(N($H1041)=0,N($I1041)=0),IF(ISNUMBER(SEARCH("【待补】",$R1041&amp;"")),"△源数据不全（源表缺金额），请补充","※收入和支出都没填"),IF($E1041="","※没填收支类别，分类报表会漏掉这一笔",IF(ISNA(MATCH($E1041,类别表,0)),"※收支类别不在【参数设置】的清单里",IF($K1041="","△"&amp;$D1041&amp;" 还没填汇率，去【月度汇率】补上就自动算了",IF(ISNUMBER(SEARCH("【待补】",$R1041&amp;"")),"△源数据不全（源表缺摘要或用途），请补充",IF(AND($F1041="内部转账",$Q1041=""),"△内部转账建议在「往来单位」写上对方账户",IF($N1041&lt;0,"△这一笔之后该账户余额成负数了，核一下",""))))))))))))</f>
        <v>△这一笔之后该账户余额成负数了，核一下</v>
      </c>
    </row>
    <row r="1042" ht="33" spans="1:19">
      <c r="A1042" s="114">
        <v>46049</v>
      </c>
      <c r="B1042" s="115" t="s">
        <v>34</v>
      </c>
      <c r="C1042" s="116" t="str">
        <f>IF($B1042="","",IFERROR(INDEX(账户银行,MATCH($B1042,账户名,0)),""))</f>
        <v>现金</v>
      </c>
      <c r="D1042" s="116" t="str">
        <f>IF($B1042="","",IFERROR(INDEX(账户币种,MATCH($B1042,账户名,0)),""))</f>
        <v>UZS</v>
      </c>
      <c r="E1042" s="117" t="s">
        <v>54</v>
      </c>
      <c r="F1042" s="116" t="str">
        <f>IF($E1042="","",IFERROR(INDEX(类别属性,MATCH($E1042,类别表,0)),""))</f>
        <v>支出</v>
      </c>
      <c r="G1042" s="118" t="s">
        <v>1007</v>
      </c>
      <c r="H1042" s="119"/>
      <c r="I1042" s="119">
        <v>525000</v>
      </c>
      <c r="J1042" s="120"/>
      <c r="K1042" s="125">
        <f>IF(OR($A1042="",$B1042=""),"",IF($J1042&lt;&gt;"",$J1042,IF($D1042=本位币,1,IFERROR(LOOKUP(2,1/((汇率月份&lt;=$A1042)*(INDEX(记账汇率区,0,MATCH($D1042,汇率币种头,0))&lt;&gt;"")),INDEX(记账汇率区,0,MATCH($D1042,汇率币种头,0))),""))))</f>
        <v>1</v>
      </c>
      <c r="L1042" s="123">
        <f t="shared" si="32"/>
        <v>-525000</v>
      </c>
      <c r="M1042" s="123">
        <f t="shared" si="33"/>
        <v>-525000</v>
      </c>
      <c r="N1042" s="122">
        <f>IF($B1042="","",ROUND(SUMIF(账户名,$B1042,账户期初)+SUMIFS($L$6:L1042,$B$6:B1042,$B1042),2))</f>
        <v>-969720979.33</v>
      </c>
      <c r="O1042" s="123">
        <f>IF($B1042="","",IFERROR(ROUND(INDEX(账户期初本位,MATCH($B1042,账户名,0))+SUMIFS($M$6:M1042,$B$6:B1042,$B1042),2),""))</f>
        <v>-969720979.33</v>
      </c>
      <c r="P1042" s="117" t="s">
        <v>48</v>
      </c>
      <c r="Q1042" s="115"/>
      <c r="R1042" s="115"/>
      <c r="S1042" s="124" t="str">
        <f>IF($B1042="","",IF(ISNA(MATCH($B1042,账户名,0)),"※这个账户不在【参数设置】的账户档案里",IF($A1042="","※没填日期，这一笔不会进任何月份的报表",IF(OR($A1042&lt;起始月份,$A1042&gt;EOMONTH(起始月份,15)),"△不在本账期（"&amp;TEXT(起始月份,"yyyy-mm")&amp;" ~ "&amp;TEXT(EOMONTH(起始月份,15),"yyyy-mm")&amp;"）内，报表里看不到",IF(AND($H1042&lt;&gt;"",$I1042&lt;&gt;""),"※收入和支出不能同时填",IF(AND(N($H1042)=0,N($I1042)=0),IF(ISNUMBER(SEARCH("【待补】",$R1042&amp;"")),"△源数据不全（源表缺金额），请补充","※收入和支出都没填"),IF($E1042="","※没填收支类别，分类报表会漏掉这一笔",IF(ISNA(MATCH($E1042,类别表,0)),"※收支类别不在【参数设置】的清单里",IF($K1042="","△"&amp;$D1042&amp;" 还没填汇率，去【月度汇率】补上就自动算了",IF(ISNUMBER(SEARCH("【待补】",$R1042&amp;"")),"△源数据不全（源表缺摘要或用途），请补充",IF(AND($F1042="内部转账",$Q1042=""),"△内部转账建议在「往来单位」写上对方账户",IF($N1042&lt;0,"△这一笔之后该账户余额成负数了，核一下",""))))))))))))</f>
        <v>△这一笔之后该账户余额成负数了，核一下</v>
      </c>
    </row>
    <row r="1043" ht="16.5" spans="1:19">
      <c r="A1043" s="114">
        <v>46049</v>
      </c>
      <c r="B1043" s="115" t="s">
        <v>34</v>
      </c>
      <c r="C1043" s="116" t="str">
        <f>IF($B1043="","",IFERROR(INDEX(账户银行,MATCH($B1043,账户名,0)),""))</f>
        <v>现金</v>
      </c>
      <c r="D1043" s="116" t="str">
        <f>IF($B1043="","",IFERROR(INDEX(账户币种,MATCH($B1043,账户名,0)),""))</f>
        <v>UZS</v>
      </c>
      <c r="E1043" s="117" t="s">
        <v>38</v>
      </c>
      <c r="F1043" s="116" t="str">
        <f>IF($E1043="","",IFERROR(INDEX(类别属性,MATCH($E1043,类别表,0)),""))</f>
        <v>支出</v>
      </c>
      <c r="G1043" s="118" t="s">
        <v>557</v>
      </c>
      <c r="H1043" s="119"/>
      <c r="I1043" s="119">
        <v>4290000</v>
      </c>
      <c r="J1043" s="120"/>
      <c r="K1043" s="125">
        <f>IF(OR($A1043="",$B1043=""),"",IF($J1043&lt;&gt;"",$J1043,IF($D1043=本位币,1,IFERROR(LOOKUP(2,1/((汇率月份&lt;=$A1043)*(INDEX(记账汇率区,0,MATCH($D1043,汇率币种头,0))&lt;&gt;"")),INDEX(记账汇率区,0,MATCH($D1043,汇率币种头,0))),""))))</f>
        <v>1</v>
      </c>
      <c r="L1043" s="123">
        <f t="shared" si="32"/>
        <v>-4290000</v>
      </c>
      <c r="M1043" s="123">
        <f t="shared" si="33"/>
        <v>-4290000</v>
      </c>
      <c r="N1043" s="122">
        <f>IF($B1043="","",ROUND(SUMIF(账户名,$B1043,账户期初)+SUMIFS($L$6:L1043,$B$6:B1043,$B1043),2))</f>
        <v>-974010979.33</v>
      </c>
      <c r="O1043" s="123">
        <f>IF($B1043="","",IFERROR(ROUND(INDEX(账户期初本位,MATCH($B1043,账户名,0))+SUMIFS($M$6:M1043,$B$6:B1043,$B1043),2),""))</f>
        <v>-974010979.33</v>
      </c>
      <c r="P1043" s="117" t="s">
        <v>26</v>
      </c>
      <c r="Q1043" s="115"/>
      <c r="R1043" s="115"/>
      <c r="S1043" s="124" t="str">
        <f>IF($B1043="","",IF(ISNA(MATCH($B1043,账户名,0)),"※这个账户不在【参数设置】的账户档案里",IF($A1043="","※没填日期，这一笔不会进任何月份的报表",IF(OR($A1043&lt;起始月份,$A1043&gt;EOMONTH(起始月份,15)),"△不在本账期（"&amp;TEXT(起始月份,"yyyy-mm")&amp;" ~ "&amp;TEXT(EOMONTH(起始月份,15),"yyyy-mm")&amp;"）内，报表里看不到",IF(AND($H1043&lt;&gt;"",$I1043&lt;&gt;""),"※收入和支出不能同时填",IF(AND(N($H1043)=0,N($I1043)=0),IF(ISNUMBER(SEARCH("【待补】",$R1043&amp;"")),"△源数据不全（源表缺金额），请补充","※收入和支出都没填"),IF($E1043="","※没填收支类别，分类报表会漏掉这一笔",IF(ISNA(MATCH($E1043,类别表,0)),"※收支类别不在【参数设置】的清单里",IF($K1043="","△"&amp;$D1043&amp;" 还没填汇率，去【月度汇率】补上就自动算了",IF(ISNUMBER(SEARCH("【待补】",$R1043&amp;"")),"△源数据不全（源表缺摘要或用途），请补充",IF(AND($F1043="内部转账",$Q1043=""),"△内部转账建议在「往来单位」写上对方账户",IF($N1043&lt;0,"△这一笔之后该账户余额成负数了，核一下",""))))))))))))</f>
        <v>△这一笔之后该账户余额成负数了，核一下</v>
      </c>
    </row>
    <row r="1044" ht="33" spans="1:19">
      <c r="A1044" s="114">
        <v>46049</v>
      </c>
      <c r="B1044" s="115" t="s">
        <v>34</v>
      </c>
      <c r="C1044" s="116" t="str">
        <f>IF($B1044="","",IFERROR(INDEX(账户银行,MATCH($B1044,账户名,0)),""))</f>
        <v>现金</v>
      </c>
      <c r="D1044" s="116" t="str">
        <f>IF($B1044="","",IFERROR(INDEX(账户币种,MATCH($B1044,账户名,0)),""))</f>
        <v>UZS</v>
      </c>
      <c r="E1044" s="117" t="s">
        <v>38</v>
      </c>
      <c r="F1044" s="116" t="str">
        <f>IF($E1044="","",IFERROR(INDEX(类别属性,MATCH($E1044,类别表,0)),""))</f>
        <v>支出</v>
      </c>
      <c r="G1044" s="118" t="s">
        <v>1008</v>
      </c>
      <c r="H1044" s="119"/>
      <c r="I1044" s="119">
        <v>533000</v>
      </c>
      <c r="J1044" s="120"/>
      <c r="K1044" s="125">
        <f>IF(OR($A1044="",$B1044=""),"",IF($J1044&lt;&gt;"",$J1044,IF($D1044=本位币,1,IFERROR(LOOKUP(2,1/((汇率月份&lt;=$A1044)*(INDEX(记账汇率区,0,MATCH($D1044,汇率币种头,0))&lt;&gt;"")),INDEX(记账汇率区,0,MATCH($D1044,汇率币种头,0))),""))))</f>
        <v>1</v>
      </c>
      <c r="L1044" s="123">
        <f t="shared" si="32"/>
        <v>-533000</v>
      </c>
      <c r="M1044" s="123">
        <f t="shared" si="33"/>
        <v>-533000</v>
      </c>
      <c r="N1044" s="122">
        <f>IF($B1044="","",ROUND(SUMIF(账户名,$B1044,账户期初)+SUMIFS($L$6:L1044,$B$6:B1044,$B1044),2))</f>
        <v>-974543979.33</v>
      </c>
      <c r="O1044" s="123">
        <f>IF($B1044="","",IFERROR(ROUND(INDEX(账户期初本位,MATCH($B1044,账户名,0))+SUMIFS($M$6:M1044,$B$6:B1044,$B1044),2),""))</f>
        <v>-974543979.33</v>
      </c>
      <c r="P1044" s="117" t="s">
        <v>26</v>
      </c>
      <c r="Q1044" s="115"/>
      <c r="R1044" s="115"/>
      <c r="S1044" s="124" t="str">
        <f>IF($B1044="","",IF(ISNA(MATCH($B1044,账户名,0)),"※这个账户不在【参数设置】的账户档案里",IF($A1044="","※没填日期，这一笔不会进任何月份的报表",IF(OR($A1044&lt;起始月份,$A1044&gt;EOMONTH(起始月份,15)),"△不在本账期（"&amp;TEXT(起始月份,"yyyy-mm")&amp;" ~ "&amp;TEXT(EOMONTH(起始月份,15),"yyyy-mm")&amp;"）内，报表里看不到",IF(AND($H1044&lt;&gt;"",$I1044&lt;&gt;""),"※收入和支出不能同时填",IF(AND(N($H1044)=0,N($I1044)=0),IF(ISNUMBER(SEARCH("【待补】",$R1044&amp;"")),"△源数据不全（源表缺金额），请补充","※收入和支出都没填"),IF($E1044="","※没填收支类别，分类报表会漏掉这一笔",IF(ISNA(MATCH($E1044,类别表,0)),"※收支类别不在【参数设置】的清单里",IF($K1044="","△"&amp;$D1044&amp;" 还没填汇率，去【月度汇率】补上就自动算了",IF(ISNUMBER(SEARCH("【待补】",$R1044&amp;"")),"△源数据不全（源表缺摘要或用途），请补充",IF(AND($F1044="内部转账",$Q1044=""),"△内部转账建议在「往来单位」写上对方账户",IF($N1044&lt;0,"△这一笔之后该账户余额成负数了，核一下",""))))))))))))</f>
        <v>△这一笔之后该账户余额成负数了，核一下</v>
      </c>
    </row>
    <row r="1045" ht="49.5" spans="1:19">
      <c r="A1045" s="114">
        <v>46050</v>
      </c>
      <c r="B1045" s="115" t="s">
        <v>34</v>
      </c>
      <c r="C1045" s="116" t="str">
        <f>IF($B1045="","",IFERROR(INDEX(账户银行,MATCH($B1045,账户名,0)),""))</f>
        <v>现金</v>
      </c>
      <c r="D1045" s="116" t="str">
        <f>IF($B1045="","",IFERROR(INDEX(账户币种,MATCH($B1045,账户名,0)),""))</f>
        <v>UZS</v>
      </c>
      <c r="E1045" s="117" t="s">
        <v>44</v>
      </c>
      <c r="F1045" s="116" t="str">
        <f>IF($E1045="","",IFERROR(INDEX(类别属性,MATCH($E1045,类别表,0)),""))</f>
        <v>支出</v>
      </c>
      <c r="G1045" s="118" t="s">
        <v>1009</v>
      </c>
      <c r="H1045" s="119"/>
      <c r="I1045" s="119">
        <v>2580000</v>
      </c>
      <c r="J1045" s="120"/>
      <c r="K1045" s="125">
        <f>IF(OR($A1045="",$B1045=""),"",IF($J1045&lt;&gt;"",$J1045,IF($D1045=本位币,1,IFERROR(LOOKUP(2,1/((汇率月份&lt;=$A1045)*(INDEX(记账汇率区,0,MATCH($D1045,汇率币种头,0))&lt;&gt;"")),INDEX(记账汇率区,0,MATCH($D1045,汇率币种头,0))),""))))</f>
        <v>1</v>
      </c>
      <c r="L1045" s="123">
        <f t="shared" si="32"/>
        <v>-2580000</v>
      </c>
      <c r="M1045" s="123">
        <f t="shared" si="33"/>
        <v>-2580000</v>
      </c>
      <c r="N1045" s="122">
        <f>IF($B1045="","",ROUND(SUMIF(账户名,$B1045,账户期初)+SUMIFS($L$6:L1045,$B$6:B1045,$B1045),2))</f>
        <v>-977123979.33</v>
      </c>
      <c r="O1045" s="123">
        <f>IF($B1045="","",IFERROR(ROUND(INDEX(账户期初本位,MATCH($B1045,账户名,0))+SUMIFS($M$6:M1045,$B$6:B1045,$B1045),2),""))</f>
        <v>-977123979.33</v>
      </c>
      <c r="P1045" s="117" t="s">
        <v>26</v>
      </c>
      <c r="Q1045" s="115"/>
      <c r="R1045" s="115"/>
      <c r="S1045" s="124" t="str">
        <f>IF($B1045="","",IF(ISNA(MATCH($B1045,账户名,0)),"※这个账户不在【参数设置】的账户档案里",IF($A1045="","※没填日期，这一笔不会进任何月份的报表",IF(OR($A1045&lt;起始月份,$A1045&gt;EOMONTH(起始月份,15)),"△不在本账期（"&amp;TEXT(起始月份,"yyyy-mm")&amp;" ~ "&amp;TEXT(EOMONTH(起始月份,15),"yyyy-mm")&amp;"）内，报表里看不到",IF(AND($H1045&lt;&gt;"",$I1045&lt;&gt;""),"※收入和支出不能同时填",IF(AND(N($H1045)=0,N($I1045)=0),IF(ISNUMBER(SEARCH("【待补】",$R1045&amp;"")),"△源数据不全（源表缺金额），请补充","※收入和支出都没填"),IF($E1045="","※没填收支类别，分类报表会漏掉这一笔",IF(ISNA(MATCH($E1045,类别表,0)),"※收支类别不在【参数设置】的清单里",IF($K1045="","△"&amp;$D1045&amp;" 还没填汇率，去【月度汇率】补上就自动算了",IF(ISNUMBER(SEARCH("【待补】",$R1045&amp;"")),"△源数据不全（源表缺摘要或用途），请补充",IF(AND($F1045="内部转账",$Q1045=""),"△内部转账建议在「往来单位」写上对方账户",IF($N1045&lt;0,"△这一笔之后该账户余额成负数了，核一下",""))))))))))))</f>
        <v>△这一笔之后该账户余额成负数了，核一下</v>
      </c>
    </row>
    <row r="1046" ht="33" spans="1:19">
      <c r="A1046" s="114">
        <v>46051</v>
      </c>
      <c r="B1046" s="115" t="s">
        <v>34</v>
      </c>
      <c r="C1046" s="116" t="str">
        <f>IF($B1046="","",IFERROR(INDEX(账户银行,MATCH($B1046,账户名,0)),""))</f>
        <v>现金</v>
      </c>
      <c r="D1046" s="116" t="str">
        <f>IF($B1046="","",IFERROR(INDEX(账户币种,MATCH($B1046,账户名,0)),""))</f>
        <v>UZS</v>
      </c>
      <c r="E1046" s="117" t="s">
        <v>21</v>
      </c>
      <c r="F1046" s="116" t="str">
        <f>IF($E1046="","",IFERROR(INDEX(类别属性,MATCH($E1046,类别表,0)),""))</f>
        <v>支出</v>
      </c>
      <c r="G1046" s="118" t="s">
        <v>1010</v>
      </c>
      <c r="H1046" s="119"/>
      <c r="I1046" s="119">
        <v>585000</v>
      </c>
      <c r="J1046" s="120"/>
      <c r="K1046" s="125">
        <f>IF(OR($A1046="",$B1046=""),"",IF($J1046&lt;&gt;"",$J1046,IF($D1046=本位币,1,IFERROR(LOOKUP(2,1/((汇率月份&lt;=$A1046)*(INDEX(记账汇率区,0,MATCH($D1046,汇率币种头,0))&lt;&gt;"")),INDEX(记账汇率区,0,MATCH($D1046,汇率币种头,0))),""))))</f>
        <v>1</v>
      </c>
      <c r="L1046" s="123">
        <f t="shared" si="32"/>
        <v>-585000</v>
      </c>
      <c r="M1046" s="123">
        <f t="shared" si="33"/>
        <v>-585000</v>
      </c>
      <c r="N1046" s="122">
        <f>IF($B1046="","",ROUND(SUMIF(账户名,$B1046,账户期初)+SUMIFS($L$6:L1046,$B$6:B1046,$B1046),2))</f>
        <v>-977708979.33</v>
      </c>
      <c r="O1046" s="123">
        <f>IF($B1046="","",IFERROR(ROUND(INDEX(账户期初本位,MATCH($B1046,账户名,0))+SUMIFS($M$6:M1046,$B$6:B1046,$B1046),2),""))</f>
        <v>-977708979.33</v>
      </c>
      <c r="P1046" s="117" t="s">
        <v>23</v>
      </c>
      <c r="Q1046" s="115"/>
      <c r="R1046" s="115"/>
      <c r="S1046" s="124" t="str">
        <f>IF($B1046="","",IF(ISNA(MATCH($B1046,账户名,0)),"※这个账户不在【参数设置】的账户档案里",IF($A1046="","※没填日期，这一笔不会进任何月份的报表",IF(OR($A1046&lt;起始月份,$A1046&gt;EOMONTH(起始月份,15)),"△不在本账期（"&amp;TEXT(起始月份,"yyyy-mm")&amp;" ~ "&amp;TEXT(EOMONTH(起始月份,15),"yyyy-mm")&amp;"）内，报表里看不到",IF(AND($H1046&lt;&gt;"",$I1046&lt;&gt;""),"※收入和支出不能同时填",IF(AND(N($H1046)=0,N($I1046)=0),IF(ISNUMBER(SEARCH("【待补】",$R1046&amp;"")),"△源数据不全（源表缺金额），请补充","※收入和支出都没填"),IF($E1046="","※没填收支类别，分类报表会漏掉这一笔",IF(ISNA(MATCH($E1046,类别表,0)),"※收支类别不在【参数设置】的清单里",IF($K1046="","△"&amp;$D1046&amp;" 还没填汇率，去【月度汇率】补上就自动算了",IF(ISNUMBER(SEARCH("【待补】",$R1046&amp;"")),"△源数据不全（源表缺摘要或用途），请补充",IF(AND($F1046="内部转账",$Q1046=""),"△内部转账建议在「往来单位」写上对方账户",IF($N1046&lt;0,"△这一笔之后该账户余额成负数了，核一下",""))))))))))))</f>
        <v>△这一笔之后该账户余额成负数了，核一下</v>
      </c>
    </row>
    <row r="1047" ht="33" spans="1:19">
      <c r="A1047" s="114">
        <v>46051</v>
      </c>
      <c r="B1047" s="115" t="s">
        <v>34</v>
      </c>
      <c r="C1047" s="116" t="str">
        <f>IF($B1047="","",IFERROR(INDEX(账户银行,MATCH($B1047,账户名,0)),""))</f>
        <v>现金</v>
      </c>
      <c r="D1047" s="116" t="str">
        <f>IF($B1047="","",IFERROR(INDEX(账户币种,MATCH($B1047,账户名,0)),""))</f>
        <v>UZS</v>
      </c>
      <c r="E1047" s="117" t="s">
        <v>95</v>
      </c>
      <c r="F1047" s="116" t="str">
        <f>IF($E1047="","",IFERROR(INDEX(类别属性,MATCH($E1047,类别表,0)),""))</f>
        <v>支出</v>
      </c>
      <c r="G1047" s="118" t="s">
        <v>1011</v>
      </c>
      <c r="H1047" s="119"/>
      <c r="I1047" s="119">
        <v>3500000</v>
      </c>
      <c r="J1047" s="120"/>
      <c r="K1047" s="125">
        <f>IF(OR($A1047="",$B1047=""),"",IF($J1047&lt;&gt;"",$J1047,IF($D1047=本位币,1,IFERROR(LOOKUP(2,1/((汇率月份&lt;=$A1047)*(INDEX(记账汇率区,0,MATCH($D1047,汇率币种头,0))&lt;&gt;"")),INDEX(记账汇率区,0,MATCH($D1047,汇率币种头,0))),""))))</f>
        <v>1</v>
      </c>
      <c r="L1047" s="123">
        <f t="shared" si="32"/>
        <v>-3500000</v>
      </c>
      <c r="M1047" s="123">
        <f t="shared" si="33"/>
        <v>-3500000</v>
      </c>
      <c r="N1047" s="122">
        <f>IF($B1047="","",ROUND(SUMIF(账户名,$B1047,账户期初)+SUMIFS($L$6:L1047,$B$6:B1047,$B1047),2))</f>
        <v>-981208979.33</v>
      </c>
      <c r="O1047" s="123">
        <f>IF($B1047="","",IFERROR(ROUND(INDEX(账户期初本位,MATCH($B1047,账户名,0))+SUMIFS($M$6:M1047,$B$6:B1047,$B1047),2),""))</f>
        <v>-981208979.33</v>
      </c>
      <c r="P1047" s="117" t="s">
        <v>97</v>
      </c>
      <c r="Q1047" s="115"/>
      <c r="R1047" s="115"/>
      <c r="S1047" s="124" t="str">
        <f>IF($B1047="","",IF(ISNA(MATCH($B1047,账户名,0)),"※这个账户不在【参数设置】的账户档案里",IF($A1047="","※没填日期，这一笔不会进任何月份的报表",IF(OR($A1047&lt;起始月份,$A1047&gt;EOMONTH(起始月份,15)),"△不在本账期（"&amp;TEXT(起始月份,"yyyy-mm")&amp;" ~ "&amp;TEXT(EOMONTH(起始月份,15),"yyyy-mm")&amp;"）内，报表里看不到",IF(AND($H1047&lt;&gt;"",$I1047&lt;&gt;""),"※收入和支出不能同时填",IF(AND(N($H1047)=0,N($I1047)=0),IF(ISNUMBER(SEARCH("【待补】",$R1047&amp;"")),"△源数据不全（源表缺金额），请补充","※收入和支出都没填"),IF($E1047="","※没填收支类别，分类报表会漏掉这一笔",IF(ISNA(MATCH($E1047,类别表,0)),"※收支类别不在【参数设置】的清单里",IF($K1047="","△"&amp;$D1047&amp;" 还没填汇率，去【月度汇率】补上就自动算了",IF(ISNUMBER(SEARCH("【待补】",$R1047&amp;"")),"△源数据不全（源表缺摘要或用途），请补充",IF(AND($F1047="内部转账",$Q1047=""),"△内部转账建议在「往来单位」写上对方账户",IF($N1047&lt;0,"△这一笔之后该账户余额成负数了，核一下",""))))))))))))</f>
        <v>△这一笔之后该账户余额成负数了，核一下</v>
      </c>
    </row>
    <row r="1048" ht="33" spans="1:19">
      <c r="A1048" s="114">
        <v>46052</v>
      </c>
      <c r="B1048" s="115" t="s">
        <v>34</v>
      </c>
      <c r="C1048" s="116" t="str">
        <f>IF($B1048="","",IFERROR(INDEX(账户银行,MATCH($B1048,账户名,0)),""))</f>
        <v>现金</v>
      </c>
      <c r="D1048" s="116" t="str">
        <f>IF($B1048="","",IFERROR(INDEX(账户币种,MATCH($B1048,账户名,0)),""))</f>
        <v>UZS</v>
      </c>
      <c r="E1048" s="117" t="s">
        <v>44</v>
      </c>
      <c r="F1048" s="116" t="str">
        <f>IF($E1048="","",IFERROR(INDEX(类别属性,MATCH($E1048,类别表,0)),""))</f>
        <v>支出</v>
      </c>
      <c r="G1048" s="118" t="s">
        <v>1012</v>
      </c>
      <c r="H1048" s="119"/>
      <c r="I1048" s="119">
        <v>200000</v>
      </c>
      <c r="J1048" s="120"/>
      <c r="K1048" s="125">
        <f>IF(OR($A1048="",$B1048=""),"",IF($J1048&lt;&gt;"",$J1048,IF($D1048=本位币,1,IFERROR(LOOKUP(2,1/((汇率月份&lt;=$A1048)*(INDEX(记账汇率区,0,MATCH($D1048,汇率币种头,0))&lt;&gt;"")),INDEX(记账汇率区,0,MATCH($D1048,汇率币种头,0))),""))))</f>
        <v>1</v>
      </c>
      <c r="L1048" s="123">
        <f t="shared" si="32"/>
        <v>-200000</v>
      </c>
      <c r="M1048" s="123">
        <f t="shared" si="33"/>
        <v>-200000</v>
      </c>
      <c r="N1048" s="122">
        <f>IF($B1048="","",ROUND(SUMIF(账户名,$B1048,账户期初)+SUMIFS($L$6:L1048,$B$6:B1048,$B1048),2))</f>
        <v>-981408979.33</v>
      </c>
      <c r="O1048" s="123">
        <f>IF($B1048="","",IFERROR(ROUND(INDEX(账户期初本位,MATCH($B1048,账户名,0))+SUMIFS($M$6:M1048,$B$6:B1048,$B1048),2),""))</f>
        <v>-981408979.33</v>
      </c>
      <c r="P1048" s="117" t="s">
        <v>26</v>
      </c>
      <c r="Q1048" s="115" t="s">
        <v>771</v>
      </c>
      <c r="R1048" s="115"/>
      <c r="S1048" s="124" t="str">
        <f>IF($B1048="","",IF(ISNA(MATCH($B1048,账户名,0)),"※这个账户不在【参数设置】的账户档案里",IF($A1048="","※没填日期，这一笔不会进任何月份的报表",IF(OR($A1048&lt;起始月份,$A1048&gt;EOMONTH(起始月份,15)),"△不在本账期（"&amp;TEXT(起始月份,"yyyy-mm")&amp;" ~ "&amp;TEXT(EOMONTH(起始月份,15),"yyyy-mm")&amp;"）内，报表里看不到",IF(AND($H1048&lt;&gt;"",$I1048&lt;&gt;""),"※收入和支出不能同时填",IF(AND(N($H1048)=0,N($I1048)=0),IF(ISNUMBER(SEARCH("【待补】",$R1048&amp;"")),"△源数据不全（源表缺金额），请补充","※收入和支出都没填"),IF($E1048="","※没填收支类别，分类报表会漏掉这一笔",IF(ISNA(MATCH($E1048,类别表,0)),"※收支类别不在【参数设置】的清单里",IF($K1048="","△"&amp;$D1048&amp;" 还没填汇率，去【月度汇率】补上就自动算了",IF(ISNUMBER(SEARCH("【待补】",$R1048&amp;"")),"△源数据不全（源表缺摘要或用途），请补充",IF(AND($F1048="内部转账",$Q1048=""),"△内部转账建议在「往来单位」写上对方账户",IF($N1048&lt;0,"△这一笔之后该账户余额成负数了，核一下",""))))))))))))</f>
        <v>△这一笔之后该账户余额成负数了，核一下</v>
      </c>
    </row>
    <row r="1049" ht="16.5" spans="1:19">
      <c r="A1049" s="114">
        <v>46053</v>
      </c>
      <c r="B1049" s="115" t="s">
        <v>34</v>
      </c>
      <c r="C1049" s="116" t="str">
        <f>IF($B1049="","",IFERROR(INDEX(账户银行,MATCH($B1049,账户名,0)),""))</f>
        <v>现金</v>
      </c>
      <c r="D1049" s="116" t="str">
        <f>IF($B1049="","",IFERROR(INDEX(账户币种,MATCH($B1049,账户名,0)),""))</f>
        <v>UZS</v>
      </c>
      <c r="E1049" s="117" t="s">
        <v>44</v>
      </c>
      <c r="F1049" s="116" t="str">
        <f>IF($E1049="","",IFERROR(INDEX(类别属性,MATCH($E1049,类别表,0)),""))</f>
        <v>支出</v>
      </c>
      <c r="G1049" s="118" t="s">
        <v>1013</v>
      </c>
      <c r="H1049" s="119"/>
      <c r="I1049" s="119">
        <v>100000</v>
      </c>
      <c r="J1049" s="120"/>
      <c r="K1049" s="125">
        <f>IF(OR($A1049="",$B1049=""),"",IF($J1049&lt;&gt;"",$J1049,IF($D1049=本位币,1,IFERROR(LOOKUP(2,1/((汇率月份&lt;=$A1049)*(INDEX(记账汇率区,0,MATCH($D1049,汇率币种头,0))&lt;&gt;"")),INDEX(记账汇率区,0,MATCH($D1049,汇率币种头,0))),""))))</f>
        <v>1</v>
      </c>
      <c r="L1049" s="123">
        <f t="shared" si="32"/>
        <v>-100000</v>
      </c>
      <c r="M1049" s="123">
        <f t="shared" si="33"/>
        <v>-100000</v>
      </c>
      <c r="N1049" s="122">
        <f>IF($B1049="","",ROUND(SUMIF(账户名,$B1049,账户期初)+SUMIFS($L$6:L1049,$B$6:B1049,$B1049),2))</f>
        <v>-981508979.33</v>
      </c>
      <c r="O1049" s="123">
        <f>IF($B1049="","",IFERROR(ROUND(INDEX(账户期初本位,MATCH($B1049,账户名,0))+SUMIFS($M$6:M1049,$B$6:B1049,$B1049),2),""))</f>
        <v>-981508979.33</v>
      </c>
      <c r="P1049" s="117" t="s">
        <v>26</v>
      </c>
      <c r="Q1049" s="115"/>
      <c r="R1049" s="115"/>
      <c r="S1049" s="124" t="str">
        <f>IF($B1049="","",IF(ISNA(MATCH($B1049,账户名,0)),"※这个账户不在【参数设置】的账户档案里",IF($A1049="","※没填日期，这一笔不会进任何月份的报表",IF(OR($A1049&lt;起始月份,$A1049&gt;EOMONTH(起始月份,15)),"△不在本账期（"&amp;TEXT(起始月份,"yyyy-mm")&amp;" ~ "&amp;TEXT(EOMONTH(起始月份,15),"yyyy-mm")&amp;"）内，报表里看不到",IF(AND($H1049&lt;&gt;"",$I1049&lt;&gt;""),"※收入和支出不能同时填",IF(AND(N($H1049)=0,N($I1049)=0),IF(ISNUMBER(SEARCH("【待补】",$R1049&amp;"")),"△源数据不全（源表缺金额），请补充","※收入和支出都没填"),IF($E1049="","※没填收支类别，分类报表会漏掉这一笔",IF(ISNA(MATCH($E1049,类别表,0)),"※收支类别不在【参数设置】的清单里",IF($K1049="","△"&amp;$D1049&amp;" 还没填汇率，去【月度汇率】补上就自动算了",IF(ISNUMBER(SEARCH("【待补】",$R1049&amp;"")),"△源数据不全（源表缺摘要或用途），请补充",IF(AND($F1049="内部转账",$Q1049=""),"△内部转账建议在「往来单位」写上对方账户",IF($N1049&lt;0,"△这一笔之后该账户余额成负数了，核一下",""))))))))))))</f>
        <v>△这一笔之后该账户余额成负数了，核一下</v>
      </c>
    </row>
    <row r="1050" ht="33" spans="1:19">
      <c r="A1050" s="114">
        <v>46054</v>
      </c>
      <c r="B1050" s="115" t="s">
        <v>34</v>
      </c>
      <c r="C1050" s="116" t="str">
        <f>IF($B1050="","",IFERROR(INDEX(账户银行,MATCH($B1050,账户名,0)),""))</f>
        <v>现金</v>
      </c>
      <c r="D1050" s="116" t="str">
        <f>IF($B1050="","",IFERROR(INDEX(账户币种,MATCH($B1050,账户名,0)),""))</f>
        <v>UZS</v>
      </c>
      <c r="E1050" s="117" t="s">
        <v>114</v>
      </c>
      <c r="F1050" s="116" t="str">
        <f>IF($E1050="","",IFERROR(INDEX(类别属性,MATCH($E1050,类别表,0)),""))</f>
        <v>支出</v>
      </c>
      <c r="G1050" s="118" t="s">
        <v>1014</v>
      </c>
      <c r="H1050" s="119"/>
      <c r="I1050" s="119">
        <v>600000</v>
      </c>
      <c r="J1050" s="120"/>
      <c r="K1050" s="125">
        <f>IF(OR($A1050="",$B1050=""),"",IF($J1050&lt;&gt;"",$J1050,IF($D1050=本位币,1,IFERROR(LOOKUP(2,1/((汇率月份&lt;=$A1050)*(INDEX(记账汇率区,0,MATCH($D1050,汇率币种头,0))&lt;&gt;"")),INDEX(记账汇率区,0,MATCH($D1050,汇率币种头,0))),""))))</f>
        <v>1</v>
      </c>
      <c r="L1050" s="123">
        <f t="shared" si="32"/>
        <v>-600000</v>
      </c>
      <c r="M1050" s="123">
        <f t="shared" si="33"/>
        <v>-600000</v>
      </c>
      <c r="N1050" s="122">
        <f>IF($B1050="","",ROUND(SUMIF(账户名,$B1050,账户期初)+SUMIFS($L$6:L1050,$B$6:B1050,$B1050),2))</f>
        <v>-982108979.33</v>
      </c>
      <c r="O1050" s="123">
        <f>IF($B1050="","",IFERROR(ROUND(INDEX(账户期初本位,MATCH($B1050,账户名,0))+SUMIFS($M$6:M1050,$B$6:B1050,$B1050),2),""))</f>
        <v>-982108979.33</v>
      </c>
      <c r="P1050" s="117" t="s">
        <v>76</v>
      </c>
      <c r="Q1050" s="115"/>
      <c r="R1050" s="115"/>
      <c r="S1050" s="124" t="str">
        <f>IF($B1050="","",IF(ISNA(MATCH($B1050,账户名,0)),"※这个账户不在【参数设置】的账户档案里",IF($A1050="","※没填日期，这一笔不会进任何月份的报表",IF(OR($A1050&lt;起始月份,$A1050&gt;EOMONTH(起始月份,15)),"△不在本账期（"&amp;TEXT(起始月份,"yyyy-mm")&amp;" ~ "&amp;TEXT(EOMONTH(起始月份,15),"yyyy-mm")&amp;"）内，报表里看不到",IF(AND($H1050&lt;&gt;"",$I1050&lt;&gt;""),"※收入和支出不能同时填",IF(AND(N($H1050)=0,N($I1050)=0),IF(ISNUMBER(SEARCH("【待补】",$R1050&amp;"")),"△源数据不全（源表缺金额），请补充","※收入和支出都没填"),IF($E1050="","※没填收支类别，分类报表会漏掉这一笔",IF(ISNA(MATCH($E1050,类别表,0)),"※收支类别不在【参数设置】的清单里",IF($K1050="","△"&amp;$D1050&amp;" 还没填汇率，去【月度汇率】补上就自动算了",IF(ISNUMBER(SEARCH("【待补】",$R1050&amp;"")),"△源数据不全（源表缺摘要或用途），请补充",IF(AND($F1050="内部转账",$Q1050=""),"△内部转账建议在「往来单位」写上对方账户",IF($N1050&lt;0,"△这一笔之后该账户余额成负数了，核一下",""))))))))))))</f>
        <v>△这一笔之后该账户余额成负数了，核一下</v>
      </c>
    </row>
    <row r="1051" ht="33" spans="1:19">
      <c r="A1051" s="114">
        <v>46054</v>
      </c>
      <c r="B1051" s="115" t="s">
        <v>34</v>
      </c>
      <c r="C1051" s="116" t="str">
        <f>IF($B1051="","",IFERROR(INDEX(账户银行,MATCH($B1051,账户名,0)),""))</f>
        <v>现金</v>
      </c>
      <c r="D1051" s="116" t="str">
        <f>IF($B1051="","",IFERROR(INDEX(账户币种,MATCH($B1051,账户名,0)),""))</f>
        <v>UZS</v>
      </c>
      <c r="E1051" s="117" t="s">
        <v>38</v>
      </c>
      <c r="F1051" s="116" t="str">
        <f>IF($E1051="","",IFERROR(INDEX(类别属性,MATCH($E1051,类别表,0)),""))</f>
        <v>支出</v>
      </c>
      <c r="G1051" s="118" t="s">
        <v>1015</v>
      </c>
      <c r="H1051" s="119"/>
      <c r="I1051" s="119">
        <v>150000</v>
      </c>
      <c r="J1051" s="120"/>
      <c r="K1051" s="125">
        <f>IF(OR($A1051="",$B1051=""),"",IF($J1051&lt;&gt;"",$J1051,IF($D1051=本位币,1,IFERROR(LOOKUP(2,1/((汇率月份&lt;=$A1051)*(INDEX(记账汇率区,0,MATCH($D1051,汇率币种头,0))&lt;&gt;"")),INDEX(记账汇率区,0,MATCH($D1051,汇率币种头,0))),""))))</f>
        <v>1</v>
      </c>
      <c r="L1051" s="123">
        <f t="shared" si="32"/>
        <v>-150000</v>
      </c>
      <c r="M1051" s="123">
        <f t="shared" si="33"/>
        <v>-150000</v>
      </c>
      <c r="N1051" s="122">
        <f>IF($B1051="","",ROUND(SUMIF(账户名,$B1051,账户期初)+SUMIFS($L$6:L1051,$B$6:B1051,$B1051),2))</f>
        <v>-982258979.33</v>
      </c>
      <c r="O1051" s="123">
        <f>IF($B1051="","",IFERROR(ROUND(INDEX(账户期初本位,MATCH($B1051,账户名,0))+SUMIFS($M$6:M1051,$B$6:B1051,$B1051),2),""))</f>
        <v>-982258979.33</v>
      </c>
      <c r="P1051" s="117" t="s">
        <v>26</v>
      </c>
      <c r="Q1051" s="115"/>
      <c r="R1051" s="115"/>
      <c r="S1051" s="124" t="str">
        <f>IF($B1051="","",IF(ISNA(MATCH($B1051,账户名,0)),"※这个账户不在【参数设置】的账户档案里",IF($A1051="","※没填日期，这一笔不会进任何月份的报表",IF(OR($A1051&lt;起始月份,$A1051&gt;EOMONTH(起始月份,15)),"△不在本账期（"&amp;TEXT(起始月份,"yyyy-mm")&amp;" ~ "&amp;TEXT(EOMONTH(起始月份,15),"yyyy-mm")&amp;"）内，报表里看不到",IF(AND($H1051&lt;&gt;"",$I1051&lt;&gt;""),"※收入和支出不能同时填",IF(AND(N($H1051)=0,N($I1051)=0),IF(ISNUMBER(SEARCH("【待补】",$R1051&amp;"")),"△源数据不全（源表缺金额），请补充","※收入和支出都没填"),IF($E1051="","※没填收支类别，分类报表会漏掉这一笔",IF(ISNA(MATCH($E1051,类别表,0)),"※收支类别不在【参数设置】的清单里",IF($K1051="","△"&amp;$D1051&amp;" 还没填汇率，去【月度汇率】补上就自动算了",IF(ISNUMBER(SEARCH("【待补】",$R1051&amp;"")),"△源数据不全（源表缺摘要或用途），请补充",IF(AND($F1051="内部转账",$Q1051=""),"△内部转账建议在「往来单位」写上对方账户",IF($N1051&lt;0,"△这一笔之后该账户余额成负数了，核一下",""))))))))))))</f>
        <v>△这一笔之后该账户余额成负数了，核一下</v>
      </c>
    </row>
    <row r="1052" ht="49.5" spans="1:19">
      <c r="A1052" s="114">
        <v>46055</v>
      </c>
      <c r="B1052" s="115" t="s">
        <v>20</v>
      </c>
      <c r="C1052" s="116" t="str">
        <f>IF($B1052="","",IFERROR(INDEX(账户银行,MATCH($B1052,账户名,0)),""))</f>
        <v>现金</v>
      </c>
      <c r="D1052" s="116" t="str">
        <f>IF($B1052="","",IFERROR(INDEX(账户币种,MATCH($B1052,账户名,0)),""))</f>
        <v>CNY</v>
      </c>
      <c r="E1052" s="117" t="s">
        <v>41</v>
      </c>
      <c r="F1052" s="116" t="str">
        <f>IF($E1052="","",IFERROR(INDEX(类别属性,MATCH($E1052,类别表,0)),""))</f>
        <v>内部转账</v>
      </c>
      <c r="G1052" s="118" t="s">
        <v>1016</v>
      </c>
      <c r="H1052" s="119"/>
      <c r="I1052" s="119">
        <v>347615</v>
      </c>
      <c r="J1052" s="120"/>
      <c r="K1052" s="121">
        <f>IF(OR($A1052="",$B1052=""),"",IF($J1052&lt;&gt;"",$J1052,IF($D1052=本位币,1,IFERROR(LOOKUP(2,1/((汇率月份&lt;=$A1052)*(INDEX(记账汇率区,0,MATCH($D1052,汇率币种头,0))&lt;&gt;"")),INDEX(记账汇率区,0,MATCH($D1052,汇率币种头,0))),""))))</f>
        <v>1700</v>
      </c>
      <c r="L1052" s="122">
        <f t="shared" si="32"/>
        <v>-347615</v>
      </c>
      <c r="M1052" s="123">
        <f t="shared" si="33"/>
        <v>-590945500</v>
      </c>
      <c r="N1052" s="122">
        <f>IF($B1052="","",ROUND(SUMIF(账户名,$B1052,账户期初)+SUMIFS($L$6:L1052,$B$6:B1052,$B1052),2))</f>
        <v>2779912.39</v>
      </c>
      <c r="O1052" s="123">
        <f>IF($B1052="","",IFERROR(ROUND(INDEX(账户期初本位,MATCH($B1052,账户名,0))+SUMIFS($M$6:M1052,$B$6:B1052,$B1052),2),""))</f>
        <v>4697512579.96</v>
      </c>
      <c r="P1052" s="117" t="s">
        <v>43</v>
      </c>
      <c r="Q1052" s="115"/>
      <c r="R1052" s="115"/>
      <c r="S1052" s="124" t="str">
        <f>IF($B1052="","",IF(ISNA(MATCH($B1052,账户名,0)),"※这个账户不在【参数设置】的账户档案里",IF($A1052="","※没填日期，这一笔不会进任何月份的报表",IF(OR($A1052&lt;起始月份,$A1052&gt;EOMONTH(起始月份,15)),"△不在本账期（"&amp;TEXT(起始月份,"yyyy-mm")&amp;" ~ "&amp;TEXT(EOMONTH(起始月份,15),"yyyy-mm")&amp;"）内，报表里看不到",IF(AND($H1052&lt;&gt;"",$I1052&lt;&gt;""),"※收入和支出不能同时填",IF(AND(N($H1052)=0,N($I1052)=0),IF(ISNUMBER(SEARCH("【待补】",$R1052&amp;"")),"△源数据不全（源表缺金额），请补充","※收入和支出都没填"),IF($E1052="","※没填收支类别，分类报表会漏掉这一笔",IF(ISNA(MATCH($E1052,类别表,0)),"※收支类别不在【参数设置】的清单里",IF($K1052="","△"&amp;$D1052&amp;" 还没填汇率，去【月度汇率】补上就自动算了",IF(ISNUMBER(SEARCH("【待补】",$R1052&amp;"")),"△源数据不全（源表缺摘要或用途），请补充",IF(AND($F1052="内部转账",$Q1052=""),"△内部转账建议在「往来单位」写上对方账户",IF($N1052&lt;0,"△这一笔之后该账户余额成负数了，核一下",""))))))))))))</f>
        <v>△内部转账建议在「往来单位」写上对方账户</v>
      </c>
    </row>
    <row r="1053" ht="49.5" spans="1:19">
      <c r="A1053" s="114">
        <v>46055</v>
      </c>
      <c r="B1053" s="115" t="s">
        <v>20</v>
      </c>
      <c r="C1053" s="116" t="str">
        <f>IF($B1053="","",IFERROR(INDEX(账户银行,MATCH($B1053,账户名,0)),""))</f>
        <v>现金</v>
      </c>
      <c r="D1053" s="116" t="str">
        <f>IF($B1053="","",IFERROR(INDEX(账户币种,MATCH($B1053,账户名,0)),""))</f>
        <v>CNY</v>
      </c>
      <c r="E1053" s="117" t="s">
        <v>24</v>
      </c>
      <c r="F1053" s="116" t="str">
        <f>IF($E1053="","",IFERROR(INDEX(类别属性,MATCH($E1053,类别表,0)),""))</f>
        <v>支出</v>
      </c>
      <c r="G1053" s="118" t="s">
        <v>1017</v>
      </c>
      <c r="H1053" s="119"/>
      <c r="I1053" s="119">
        <v>4848</v>
      </c>
      <c r="J1053" s="120"/>
      <c r="K1053" s="121">
        <f>IF(OR($A1053="",$B1053=""),"",IF($J1053&lt;&gt;"",$J1053,IF($D1053=本位币,1,IFERROR(LOOKUP(2,1/((汇率月份&lt;=$A1053)*(INDEX(记账汇率区,0,MATCH($D1053,汇率币种头,0))&lt;&gt;"")),INDEX(记账汇率区,0,MATCH($D1053,汇率币种头,0))),""))))</f>
        <v>1700</v>
      </c>
      <c r="L1053" s="122">
        <f t="shared" si="32"/>
        <v>-4848</v>
      </c>
      <c r="M1053" s="123">
        <f t="shared" si="33"/>
        <v>-8241600</v>
      </c>
      <c r="N1053" s="122">
        <f>IF($B1053="","",ROUND(SUMIF(账户名,$B1053,账户期初)+SUMIFS($L$6:L1053,$B$6:B1053,$B1053),2))</f>
        <v>2775064.39</v>
      </c>
      <c r="O1053" s="123">
        <f>IF($B1053="","",IFERROR(ROUND(INDEX(账户期初本位,MATCH($B1053,账户名,0))+SUMIFS($M$6:M1053,$B$6:B1053,$B1053),2),""))</f>
        <v>4689270979.96</v>
      </c>
      <c r="P1053" s="117" t="s">
        <v>59</v>
      </c>
      <c r="Q1053" s="115" t="s">
        <v>683</v>
      </c>
      <c r="R1053" s="115"/>
      <c r="S1053" s="124" t="str">
        <f>IF($B1053="","",IF(ISNA(MATCH($B1053,账户名,0)),"※这个账户不在【参数设置】的账户档案里",IF($A1053="","※没填日期，这一笔不会进任何月份的报表",IF(OR($A1053&lt;起始月份,$A1053&gt;EOMONTH(起始月份,15)),"△不在本账期（"&amp;TEXT(起始月份,"yyyy-mm")&amp;" ~ "&amp;TEXT(EOMONTH(起始月份,15),"yyyy-mm")&amp;"）内，报表里看不到",IF(AND($H1053&lt;&gt;"",$I1053&lt;&gt;""),"※收入和支出不能同时填",IF(AND(N($H1053)=0,N($I1053)=0),IF(ISNUMBER(SEARCH("【待补】",$R1053&amp;"")),"△源数据不全（源表缺金额），请补充","※收入和支出都没填"),IF($E1053="","※没填收支类别，分类报表会漏掉这一笔",IF(ISNA(MATCH($E1053,类别表,0)),"※收支类别不在【参数设置】的清单里",IF($K1053="","△"&amp;$D1053&amp;" 还没填汇率，去【月度汇率】补上就自动算了",IF(ISNUMBER(SEARCH("【待补】",$R1053&amp;"")),"△源数据不全（源表缺摘要或用途），请补充",IF(AND($F1053="内部转账",$Q1053=""),"△内部转账建议在「往来单位」写上对方账户",IF($N1053&lt;0,"△这一笔之后该账户余额成负数了，核一下",""))))))))))))</f>
        <v/>
      </c>
    </row>
    <row r="1054" ht="49.5" spans="1:19">
      <c r="A1054" s="114">
        <v>46055</v>
      </c>
      <c r="B1054" s="115" t="s">
        <v>30</v>
      </c>
      <c r="C1054" s="116" t="str">
        <f>IF($B1054="","",IFERROR(INDEX(账户银行,MATCH($B1054,账户名,0)),""))</f>
        <v>现金</v>
      </c>
      <c r="D1054" s="116" t="str">
        <f>IF($B1054="","",IFERROR(INDEX(账户币种,MATCH($B1054,账户名,0)),""))</f>
        <v>USD</v>
      </c>
      <c r="E1054" s="117" t="s">
        <v>41</v>
      </c>
      <c r="F1054" s="116" t="str">
        <f>IF($E1054="","",IFERROR(INDEX(类别属性,MATCH($E1054,类别表,0)),""))</f>
        <v>内部转账</v>
      </c>
      <c r="G1054" s="118" t="s">
        <v>1016</v>
      </c>
      <c r="H1054" s="119">
        <v>50000</v>
      </c>
      <c r="I1054" s="119"/>
      <c r="J1054" s="120"/>
      <c r="K1054" s="125">
        <f>IF(OR($A1054="",$B1054=""),"",IF($J1054&lt;&gt;"",$J1054,IF($D1054=本位币,1,IFERROR(LOOKUP(2,1/((汇率月份&lt;=$A1054)*(INDEX(记账汇率区,0,MATCH($D1054,汇率币种头,0))&lt;&gt;"")),INDEX(记账汇率区,0,MATCH($D1054,汇率币种头,0))),""))))</f>
        <v>12000</v>
      </c>
      <c r="L1054" s="123">
        <f t="shared" si="32"/>
        <v>50000</v>
      </c>
      <c r="M1054" s="123">
        <f t="shared" si="33"/>
        <v>600000000</v>
      </c>
      <c r="N1054" s="122">
        <f>IF($B1054="","",ROUND(SUMIF(账户名,$B1054,账户期初)+SUMIFS($L$6:L1054,$B$6:B1054,$B1054),2))</f>
        <v>131546</v>
      </c>
      <c r="O1054" s="123">
        <f>IF($B1054="","",IFERROR(ROUND(INDEX(账户期初本位,MATCH($B1054,账户名,0))+SUMIFS($M$6:M1054,$B$6:B1054,$B1054),2),""))</f>
        <v>1591047925</v>
      </c>
      <c r="P1054" s="117" t="s">
        <v>43</v>
      </c>
      <c r="Q1054" s="115"/>
      <c r="R1054" s="115" t="s">
        <v>1018</v>
      </c>
      <c r="S1054" s="124" t="str">
        <f>IF($B1054="","",IF(ISNA(MATCH($B1054,账户名,0)),"※这个账户不在【参数设置】的账户档案里",IF($A1054="","※没填日期，这一笔不会进任何月份的报表",IF(OR($A1054&lt;起始月份,$A1054&gt;EOMONTH(起始月份,15)),"△不在本账期（"&amp;TEXT(起始月份,"yyyy-mm")&amp;" ~ "&amp;TEXT(EOMONTH(起始月份,15),"yyyy-mm")&amp;"）内，报表里看不到",IF(AND($H1054&lt;&gt;"",$I1054&lt;&gt;""),"※收入和支出不能同时填",IF(AND(N($H1054)=0,N($I1054)=0),IF(ISNUMBER(SEARCH("【待补】",$R1054&amp;"")),"△源数据不全（源表缺金额），请补充","※收入和支出都没填"),IF($E1054="","※没填收支类别，分类报表会漏掉这一笔",IF(ISNA(MATCH($E1054,类别表,0)),"※收支类别不在【参数设置】的清单里",IF($K1054="","△"&amp;$D1054&amp;" 还没填汇率，去【月度汇率】补上就自动算了",IF(ISNUMBER(SEARCH("【待补】",$R1054&amp;"")),"△源数据不全（源表缺摘要或用途），请补充",IF(AND($F1054="内部转账",$Q1054=""),"△内部转账建议在「往来单位」写上对方账户",IF($N1054&lt;0,"△这一笔之后该账户余额成负数了，核一下",""))))))))))))</f>
        <v>△内部转账建议在「往来单位」写上对方账户</v>
      </c>
    </row>
    <row r="1055" ht="66" spans="1:19">
      <c r="A1055" s="114">
        <v>46055</v>
      </c>
      <c r="B1055" s="115" t="s">
        <v>34</v>
      </c>
      <c r="C1055" s="116" t="str">
        <f>IF($B1055="","",IFERROR(INDEX(账户银行,MATCH($B1055,账户名,0)),""))</f>
        <v>现金</v>
      </c>
      <c r="D1055" s="116" t="str">
        <f>IF($B1055="","",IFERROR(INDEX(账户币种,MATCH($B1055,账户名,0)),""))</f>
        <v>UZS</v>
      </c>
      <c r="E1055" s="117" t="s">
        <v>44</v>
      </c>
      <c r="F1055" s="116" t="str">
        <f>IF($E1055="","",IFERROR(INDEX(类别属性,MATCH($E1055,类别表,0)),""))</f>
        <v>支出</v>
      </c>
      <c r="G1055" s="118" t="s">
        <v>1019</v>
      </c>
      <c r="H1055" s="119"/>
      <c r="I1055" s="119">
        <v>3000000</v>
      </c>
      <c r="J1055" s="120"/>
      <c r="K1055" s="125">
        <f>IF(OR($A1055="",$B1055=""),"",IF($J1055&lt;&gt;"",$J1055,IF($D1055=本位币,1,IFERROR(LOOKUP(2,1/((汇率月份&lt;=$A1055)*(INDEX(记账汇率区,0,MATCH($D1055,汇率币种头,0))&lt;&gt;"")),INDEX(记账汇率区,0,MATCH($D1055,汇率币种头,0))),""))))</f>
        <v>1</v>
      </c>
      <c r="L1055" s="123">
        <f t="shared" si="32"/>
        <v>-3000000</v>
      </c>
      <c r="M1055" s="123">
        <f t="shared" si="33"/>
        <v>-3000000</v>
      </c>
      <c r="N1055" s="122">
        <f>IF($B1055="","",ROUND(SUMIF(账户名,$B1055,账户期初)+SUMIFS($L$6:L1055,$B$6:B1055,$B1055),2))</f>
        <v>-985258979.33</v>
      </c>
      <c r="O1055" s="123">
        <f>IF($B1055="","",IFERROR(ROUND(INDEX(账户期初本位,MATCH($B1055,账户名,0))+SUMIFS($M$6:M1055,$B$6:B1055,$B1055),2),""))</f>
        <v>-985258979.33</v>
      </c>
      <c r="P1055" s="117" t="s">
        <v>26</v>
      </c>
      <c r="Q1055" s="115"/>
      <c r="R1055" s="115"/>
      <c r="S1055" s="124" t="str">
        <f>IF($B1055="","",IF(ISNA(MATCH($B1055,账户名,0)),"※这个账户不在【参数设置】的账户档案里",IF($A1055="","※没填日期，这一笔不会进任何月份的报表",IF(OR($A1055&lt;起始月份,$A1055&gt;EOMONTH(起始月份,15)),"△不在本账期（"&amp;TEXT(起始月份,"yyyy-mm")&amp;" ~ "&amp;TEXT(EOMONTH(起始月份,15),"yyyy-mm")&amp;"）内，报表里看不到",IF(AND($H1055&lt;&gt;"",$I1055&lt;&gt;""),"※收入和支出不能同时填",IF(AND(N($H1055)=0,N($I1055)=0),IF(ISNUMBER(SEARCH("【待补】",$R1055&amp;"")),"△源数据不全（源表缺金额），请补充","※收入和支出都没填"),IF($E1055="","※没填收支类别，分类报表会漏掉这一笔",IF(ISNA(MATCH($E1055,类别表,0)),"※收支类别不在【参数设置】的清单里",IF($K1055="","△"&amp;$D1055&amp;" 还没填汇率，去【月度汇率】补上就自动算了",IF(ISNUMBER(SEARCH("【待补】",$R1055&amp;"")),"△源数据不全（源表缺摘要或用途），请补充",IF(AND($F1055="内部转账",$Q1055=""),"△内部转账建议在「往来单位」写上对方账户",IF($N1055&lt;0,"△这一笔之后该账户余额成负数了，核一下",""))))))))))))</f>
        <v>△这一笔之后该账户余额成负数了，核一下</v>
      </c>
    </row>
    <row r="1056" ht="99" spans="1:19">
      <c r="A1056" s="114">
        <v>46056</v>
      </c>
      <c r="B1056" s="115" t="s">
        <v>72</v>
      </c>
      <c r="C1056" s="116" t="str">
        <f>IF($B1056="","",IFERROR(INDEX(账户银行,MATCH($B1056,账户名,0)),""))</f>
        <v>NBU银行</v>
      </c>
      <c r="D1056" s="116" t="str">
        <f>IF($B1056="","",IFERROR(INDEX(账户币种,MATCH($B1056,账户名,0)),""))</f>
        <v>UZS</v>
      </c>
      <c r="E1056" s="117" t="s">
        <v>21</v>
      </c>
      <c r="F1056" s="116" t="str">
        <f>IF($E1056="","",IFERROR(INDEX(类别属性,MATCH($E1056,类别表,0)),""))</f>
        <v>支出</v>
      </c>
      <c r="G1056" s="118" t="s">
        <v>1020</v>
      </c>
      <c r="H1056" s="119"/>
      <c r="I1056" s="119">
        <v>323030630.8</v>
      </c>
      <c r="J1056" s="120"/>
      <c r="K1056" s="125">
        <f>IF(OR($A1056="",$B1056=""),"",IF($J1056&lt;&gt;"",$J1056,IF($D1056=本位币,1,IFERROR(LOOKUP(2,1/((汇率月份&lt;=$A1056)*(INDEX(记账汇率区,0,MATCH($D1056,汇率币种头,0))&lt;&gt;"")),INDEX(记账汇率区,0,MATCH($D1056,汇率币种头,0))),""))))</f>
        <v>1</v>
      </c>
      <c r="L1056" s="123">
        <f t="shared" si="32"/>
        <v>-323030630.8</v>
      </c>
      <c r="M1056" s="123">
        <f t="shared" si="33"/>
        <v>-323030630.8</v>
      </c>
      <c r="N1056" s="122">
        <f>IF($B1056="","",ROUND(SUMIF(账户名,$B1056,账户期初)+SUMIFS($L$6:L1056,$B$6:B1056,$B1056),2))</f>
        <v>117895311.86</v>
      </c>
      <c r="O1056" s="123">
        <f>IF($B1056="","",IFERROR(ROUND(INDEX(账户期初本位,MATCH($B1056,账户名,0))+SUMIFS($M$6:M1056,$B$6:B1056,$B1056),2),""))</f>
        <v>117895311.86</v>
      </c>
      <c r="P1056" s="117" t="s">
        <v>678</v>
      </c>
      <c r="Q1056" s="115"/>
      <c r="R1056" s="115"/>
      <c r="S1056" s="124" t="str">
        <f>IF($B1056="","",IF(ISNA(MATCH($B1056,账户名,0)),"※这个账户不在【参数设置】的账户档案里",IF($A1056="","※没填日期，这一笔不会进任何月份的报表",IF(OR($A1056&lt;起始月份,$A1056&gt;EOMONTH(起始月份,15)),"△不在本账期（"&amp;TEXT(起始月份,"yyyy-mm")&amp;" ~ "&amp;TEXT(EOMONTH(起始月份,15),"yyyy-mm")&amp;"）内，报表里看不到",IF(AND($H1056&lt;&gt;"",$I1056&lt;&gt;""),"※收入和支出不能同时填",IF(AND(N($H1056)=0,N($I1056)=0),IF(ISNUMBER(SEARCH("【待补】",$R1056&amp;"")),"△源数据不全（源表缺金额），请补充","※收入和支出都没填"),IF($E1056="","※没填收支类别，分类报表会漏掉这一笔",IF(ISNA(MATCH($E1056,类别表,0)),"※收支类别不在【参数设置】的清单里",IF($K1056="","△"&amp;$D1056&amp;" 还没填汇率，去【月度汇率】补上就自动算了",IF(ISNUMBER(SEARCH("【待补】",$R1056&amp;"")),"△源数据不全（源表缺摘要或用途），请补充",IF(AND($F1056="内部转账",$Q1056=""),"△内部转账建议在「往来单位」写上对方账户",IF($N1056&lt;0,"△这一笔之后该账户余额成负数了，核一下",""))))))))))))</f>
        <v/>
      </c>
    </row>
    <row r="1057" ht="49.5" spans="1:19">
      <c r="A1057" s="114">
        <v>46056</v>
      </c>
      <c r="B1057" s="115" t="s">
        <v>72</v>
      </c>
      <c r="C1057" s="116" t="str">
        <f>IF($B1057="","",IFERROR(INDEX(账户银行,MATCH($B1057,账户名,0)),""))</f>
        <v>NBU银行</v>
      </c>
      <c r="D1057" s="116" t="str">
        <f>IF($B1057="","",IFERROR(INDEX(账户币种,MATCH($B1057,账户名,0)),""))</f>
        <v>UZS</v>
      </c>
      <c r="E1057" s="117" t="s">
        <v>74</v>
      </c>
      <c r="F1057" s="116" t="str">
        <f>IF($E1057="","",IFERROR(INDEX(类别属性,MATCH($E1057,类别表,0)),""))</f>
        <v>收入</v>
      </c>
      <c r="G1057" s="118" t="s">
        <v>1021</v>
      </c>
      <c r="H1057" s="119">
        <v>243800000</v>
      </c>
      <c r="I1057" s="119"/>
      <c r="J1057" s="120"/>
      <c r="K1057" s="125">
        <f>IF(OR($A1057="",$B1057=""),"",IF($J1057&lt;&gt;"",$J1057,IF($D1057=本位币,1,IFERROR(LOOKUP(2,1/((汇率月份&lt;=$A1057)*(INDEX(记账汇率区,0,MATCH($D1057,汇率币种头,0))&lt;&gt;"")),INDEX(记账汇率区,0,MATCH($D1057,汇率币种头,0))),""))))</f>
        <v>1</v>
      </c>
      <c r="L1057" s="123">
        <f t="shared" si="32"/>
        <v>243800000</v>
      </c>
      <c r="M1057" s="123">
        <f t="shared" si="33"/>
        <v>243800000</v>
      </c>
      <c r="N1057" s="122">
        <f>IF($B1057="","",ROUND(SUMIF(账户名,$B1057,账户期初)+SUMIFS($L$6:L1057,$B$6:B1057,$B1057),2))</f>
        <v>361695311.86</v>
      </c>
      <c r="O1057" s="123">
        <f>IF($B1057="","",IFERROR(ROUND(INDEX(账户期初本位,MATCH($B1057,账户名,0))+SUMIFS($M$6:M1057,$B$6:B1057,$B1057),2),""))</f>
        <v>361695311.86</v>
      </c>
      <c r="P1057" s="117" t="s">
        <v>76</v>
      </c>
      <c r="Q1057" s="115" t="s">
        <v>68</v>
      </c>
      <c r="R1057" s="115"/>
      <c r="S1057" s="124" t="str">
        <f>IF($B1057="","",IF(ISNA(MATCH($B1057,账户名,0)),"※这个账户不在【参数设置】的账户档案里",IF($A1057="","※没填日期，这一笔不会进任何月份的报表",IF(OR($A1057&lt;起始月份,$A1057&gt;EOMONTH(起始月份,15)),"△不在本账期（"&amp;TEXT(起始月份,"yyyy-mm")&amp;" ~ "&amp;TEXT(EOMONTH(起始月份,15),"yyyy-mm")&amp;"）内，报表里看不到",IF(AND($H1057&lt;&gt;"",$I1057&lt;&gt;""),"※收入和支出不能同时填",IF(AND(N($H1057)=0,N($I1057)=0),IF(ISNUMBER(SEARCH("【待补】",$R1057&amp;"")),"△源数据不全（源表缺金额），请补充","※收入和支出都没填"),IF($E1057="","※没填收支类别，分类报表会漏掉这一笔",IF(ISNA(MATCH($E1057,类别表,0)),"※收支类别不在【参数设置】的清单里",IF($K1057="","△"&amp;$D1057&amp;" 还没填汇率，去【月度汇率】补上就自动算了",IF(ISNUMBER(SEARCH("【待补】",$R1057&amp;"")),"△源数据不全（源表缺摘要或用途），请补充",IF(AND($F1057="内部转账",$Q1057=""),"△内部转账建议在「往来单位」写上对方账户",IF($N1057&lt;0,"△这一笔之后该账户余额成负数了，核一下",""))))))))))))</f>
        <v/>
      </c>
    </row>
    <row r="1058" ht="99" spans="1:19">
      <c r="A1058" s="114">
        <v>46056</v>
      </c>
      <c r="B1058" s="115" t="s">
        <v>72</v>
      </c>
      <c r="C1058" s="116" t="str">
        <f>IF($B1058="","",IFERROR(INDEX(账户银行,MATCH($B1058,账户名,0)),""))</f>
        <v>NBU银行</v>
      </c>
      <c r="D1058" s="116" t="str">
        <f>IF($B1058="","",IFERROR(INDEX(账户币种,MATCH($B1058,账户名,0)),""))</f>
        <v>UZS</v>
      </c>
      <c r="E1058" s="117" t="s">
        <v>60</v>
      </c>
      <c r="F1058" s="116" t="str">
        <f>IF($E1058="","",IFERROR(INDEX(类别属性,MATCH($E1058,类别表,0)),""))</f>
        <v>支出</v>
      </c>
      <c r="G1058" s="118" t="s">
        <v>1022</v>
      </c>
      <c r="H1058" s="119"/>
      <c r="I1058" s="119">
        <v>1615153.15</v>
      </c>
      <c r="J1058" s="120"/>
      <c r="K1058" s="125">
        <f>IF(OR($A1058="",$B1058=""),"",IF($J1058&lt;&gt;"",$J1058,IF($D1058=本位币,1,IFERROR(LOOKUP(2,1/((汇率月份&lt;=$A1058)*(INDEX(记账汇率区,0,MATCH($D1058,汇率币种头,0))&lt;&gt;"")),INDEX(记账汇率区,0,MATCH($D1058,汇率币种头,0))),""))))</f>
        <v>1</v>
      </c>
      <c r="L1058" s="123">
        <f t="shared" si="32"/>
        <v>-1615153.15</v>
      </c>
      <c r="M1058" s="123">
        <f t="shared" si="33"/>
        <v>-1615153.15</v>
      </c>
      <c r="N1058" s="122">
        <f>IF($B1058="","",ROUND(SUMIF(账户名,$B1058,账户期初)+SUMIFS($L$6:L1058,$B$6:B1058,$B1058),2))</f>
        <v>360080158.71</v>
      </c>
      <c r="O1058" s="123">
        <f>IF($B1058="","",IFERROR(ROUND(INDEX(账户期初本位,MATCH($B1058,账户名,0))+SUMIFS($M$6:M1058,$B$6:B1058,$B1058),2),""))</f>
        <v>360080158.71</v>
      </c>
      <c r="P1058" s="117" t="s">
        <v>43</v>
      </c>
      <c r="Q1058" s="115"/>
      <c r="R1058" s="115"/>
      <c r="S1058" s="124" t="str">
        <f>IF($B1058="","",IF(ISNA(MATCH($B1058,账户名,0)),"※这个账户不在【参数设置】的账户档案里",IF($A1058="","※没填日期，这一笔不会进任何月份的报表",IF(OR($A1058&lt;起始月份,$A1058&gt;EOMONTH(起始月份,15)),"△不在本账期（"&amp;TEXT(起始月份,"yyyy-mm")&amp;" ~ "&amp;TEXT(EOMONTH(起始月份,15),"yyyy-mm")&amp;"）内，报表里看不到",IF(AND($H1058&lt;&gt;"",$I1058&lt;&gt;""),"※收入和支出不能同时填",IF(AND(N($H1058)=0,N($I1058)=0),IF(ISNUMBER(SEARCH("【待补】",$R1058&amp;"")),"△源数据不全（源表缺金额），请补充","※收入和支出都没填"),IF($E1058="","※没填收支类别，分类报表会漏掉这一笔",IF(ISNA(MATCH($E1058,类别表,0)),"※收支类别不在【参数设置】的清单里",IF($K1058="","△"&amp;$D1058&amp;" 还没填汇率，去【月度汇率】补上就自动算了",IF(ISNUMBER(SEARCH("【待补】",$R1058&amp;"")),"△源数据不全（源表缺摘要或用途），请补充",IF(AND($F1058="内部转账",$Q1058=""),"△内部转账建议在「往来单位」写上对方账户",IF($N1058&lt;0,"△这一笔之后该账户余额成负数了，核一下",""))))))))))))</f>
        <v/>
      </c>
    </row>
    <row r="1059" ht="99" spans="1:19">
      <c r="A1059" s="114">
        <v>46056</v>
      </c>
      <c r="B1059" s="115" t="s">
        <v>72</v>
      </c>
      <c r="C1059" s="116" t="str">
        <f>IF($B1059="","",IFERROR(INDEX(账户银行,MATCH($B1059,账户名,0)),""))</f>
        <v>NBU银行</v>
      </c>
      <c r="D1059" s="116" t="str">
        <f>IF($B1059="","",IFERROR(INDEX(账户币种,MATCH($B1059,账户名,0)),""))</f>
        <v>UZS</v>
      </c>
      <c r="E1059" s="117" t="s">
        <v>60</v>
      </c>
      <c r="F1059" s="116" t="str">
        <f>IF($E1059="","",IFERROR(INDEX(类别属性,MATCH($E1059,类别表,0)),""))</f>
        <v>支出</v>
      </c>
      <c r="G1059" s="118" t="s">
        <v>1023</v>
      </c>
      <c r="H1059" s="119"/>
      <c r="I1059" s="119">
        <v>300</v>
      </c>
      <c r="J1059" s="120"/>
      <c r="K1059" s="125">
        <f>IF(OR($A1059="",$B1059=""),"",IF($J1059&lt;&gt;"",$J1059,IF($D1059=本位币,1,IFERROR(LOOKUP(2,1/((汇率月份&lt;=$A1059)*(INDEX(记账汇率区,0,MATCH($D1059,汇率币种头,0))&lt;&gt;"")),INDEX(记账汇率区,0,MATCH($D1059,汇率币种头,0))),""))))</f>
        <v>1</v>
      </c>
      <c r="L1059" s="123">
        <f t="shared" si="32"/>
        <v>-300</v>
      </c>
      <c r="M1059" s="123">
        <f t="shared" si="33"/>
        <v>-300</v>
      </c>
      <c r="N1059" s="122">
        <f>IF($B1059="","",ROUND(SUMIF(账户名,$B1059,账户期初)+SUMIFS($L$6:L1059,$B$6:B1059,$B1059),2))</f>
        <v>360079858.71</v>
      </c>
      <c r="O1059" s="123">
        <f>IF($B1059="","",IFERROR(ROUND(INDEX(账户期初本位,MATCH($B1059,账户名,0))+SUMIFS($M$6:M1059,$B$6:B1059,$B1059),2),""))</f>
        <v>360079858.71</v>
      </c>
      <c r="P1059" s="117" t="s">
        <v>43</v>
      </c>
      <c r="Q1059" s="115"/>
      <c r="R1059" s="115"/>
      <c r="S1059" s="124" t="str">
        <f>IF($B1059="","",IF(ISNA(MATCH($B1059,账户名,0)),"※这个账户不在【参数设置】的账户档案里",IF($A1059="","※没填日期，这一笔不会进任何月份的报表",IF(OR($A1059&lt;起始月份,$A1059&gt;EOMONTH(起始月份,15)),"△不在本账期（"&amp;TEXT(起始月份,"yyyy-mm")&amp;" ~ "&amp;TEXT(EOMONTH(起始月份,15),"yyyy-mm")&amp;"）内，报表里看不到",IF(AND($H1059&lt;&gt;"",$I1059&lt;&gt;""),"※收入和支出不能同时填",IF(AND(N($H1059)=0,N($I1059)=0),IF(ISNUMBER(SEARCH("【待补】",$R1059&amp;"")),"△源数据不全（源表缺金额），请补充","※收入和支出都没填"),IF($E1059="","※没填收支类别，分类报表会漏掉这一笔",IF(ISNA(MATCH($E1059,类别表,0)),"※收支类别不在【参数设置】的清单里",IF($K1059="","△"&amp;$D1059&amp;" 还没填汇率，去【月度汇率】补上就自动算了",IF(ISNUMBER(SEARCH("【待补】",$R1059&amp;"")),"△源数据不全（源表缺摘要或用途），请补充",IF(AND($F1059="内部转账",$Q1059=""),"△内部转账建议在「往来单位」写上对方账户",IF($N1059&lt;0,"△这一笔之后该账户余额成负数了，核一下",""))))))))))))</f>
        <v/>
      </c>
    </row>
    <row r="1060" ht="49.5" spans="1:19">
      <c r="A1060" s="114">
        <v>46056</v>
      </c>
      <c r="B1060" s="115" t="s">
        <v>20</v>
      </c>
      <c r="C1060" s="116" t="str">
        <f>IF($B1060="","",IFERROR(INDEX(账户银行,MATCH($B1060,账户名,0)),""))</f>
        <v>现金</v>
      </c>
      <c r="D1060" s="116" t="str">
        <f>IF($B1060="","",IFERROR(INDEX(账户币种,MATCH($B1060,账户名,0)),""))</f>
        <v>CNY</v>
      </c>
      <c r="E1060" s="117" t="s">
        <v>388</v>
      </c>
      <c r="F1060" s="116" t="str">
        <f>IF($E1060="","",IFERROR(INDEX(类别属性,MATCH($E1060,类别表,0)),""))</f>
        <v>支出</v>
      </c>
      <c r="G1060" s="118" t="s">
        <v>1024</v>
      </c>
      <c r="H1060" s="119"/>
      <c r="I1060" s="119">
        <v>4200</v>
      </c>
      <c r="J1060" s="120"/>
      <c r="K1060" s="121">
        <f>IF(OR($A1060="",$B1060=""),"",IF($J1060&lt;&gt;"",$J1060,IF($D1060=本位币,1,IFERROR(LOOKUP(2,1/((汇率月份&lt;=$A1060)*(INDEX(记账汇率区,0,MATCH($D1060,汇率币种头,0))&lt;&gt;"")),INDEX(记账汇率区,0,MATCH($D1060,汇率币种头,0))),""))))</f>
        <v>1700</v>
      </c>
      <c r="L1060" s="122">
        <f t="shared" si="32"/>
        <v>-4200</v>
      </c>
      <c r="M1060" s="123">
        <f t="shared" si="33"/>
        <v>-7140000</v>
      </c>
      <c r="N1060" s="122">
        <f>IF($B1060="","",ROUND(SUMIF(账户名,$B1060,账户期初)+SUMIFS($L$6:L1060,$B$6:B1060,$B1060),2))</f>
        <v>2770864.39</v>
      </c>
      <c r="O1060" s="123">
        <f>IF($B1060="","",IFERROR(ROUND(INDEX(账户期初本位,MATCH($B1060,账户名,0))+SUMIFS($M$6:M1060,$B$6:B1060,$B1060),2),""))</f>
        <v>4682130979.96</v>
      </c>
      <c r="P1060" s="117" t="s">
        <v>59</v>
      </c>
      <c r="Q1060" s="115"/>
      <c r="R1060" s="115"/>
      <c r="S1060" s="124" t="str">
        <f>IF($B1060="","",IF(ISNA(MATCH($B1060,账户名,0)),"※这个账户不在【参数设置】的账户档案里",IF($A1060="","※没填日期，这一笔不会进任何月份的报表",IF(OR($A1060&lt;起始月份,$A1060&gt;EOMONTH(起始月份,15)),"△不在本账期（"&amp;TEXT(起始月份,"yyyy-mm")&amp;" ~ "&amp;TEXT(EOMONTH(起始月份,15),"yyyy-mm")&amp;"）内，报表里看不到",IF(AND($H1060&lt;&gt;"",$I1060&lt;&gt;""),"※收入和支出不能同时填",IF(AND(N($H1060)=0,N($I1060)=0),IF(ISNUMBER(SEARCH("【待补】",$R1060&amp;"")),"△源数据不全（源表缺金额），请补充","※收入和支出都没填"),IF($E1060="","※没填收支类别，分类报表会漏掉这一笔",IF(ISNA(MATCH($E1060,类别表,0)),"※收支类别不在【参数设置】的清单里",IF($K1060="","△"&amp;$D1060&amp;" 还没填汇率，去【月度汇率】补上就自动算了",IF(ISNUMBER(SEARCH("【待补】",$R1060&amp;"")),"△源数据不全（源表缺摘要或用途），请补充",IF(AND($F1060="内部转账",$Q1060=""),"△内部转账建议在「往来单位」写上对方账户",IF($N1060&lt;0,"△这一笔之后该账户余额成负数了，核一下",""))))))))))))</f>
        <v/>
      </c>
    </row>
    <row r="1061" ht="33" spans="1:19">
      <c r="A1061" s="114">
        <v>46056</v>
      </c>
      <c r="B1061" s="115" t="s">
        <v>30</v>
      </c>
      <c r="C1061" s="116" t="str">
        <f>IF($B1061="","",IFERROR(INDEX(账户银行,MATCH($B1061,账户名,0)),""))</f>
        <v>现金</v>
      </c>
      <c r="D1061" s="116" t="str">
        <f>IF($B1061="","",IFERROR(INDEX(账户币种,MATCH($B1061,账户名,0)),""))</f>
        <v>USD</v>
      </c>
      <c r="E1061" s="117" t="s">
        <v>41</v>
      </c>
      <c r="F1061" s="116" t="str">
        <f>IF($E1061="","",IFERROR(INDEX(类别属性,MATCH($E1061,类别表,0)),""))</f>
        <v>内部转账</v>
      </c>
      <c r="G1061" s="118" t="s">
        <v>1025</v>
      </c>
      <c r="H1061" s="119"/>
      <c r="I1061" s="119">
        <v>10000</v>
      </c>
      <c r="J1061" s="120"/>
      <c r="K1061" s="125">
        <f>IF(OR($A1061="",$B1061=""),"",IF($J1061&lt;&gt;"",$J1061,IF($D1061=本位币,1,IFERROR(LOOKUP(2,1/((汇率月份&lt;=$A1061)*(INDEX(记账汇率区,0,MATCH($D1061,汇率币种头,0))&lt;&gt;"")),INDEX(记账汇率区,0,MATCH($D1061,汇率币种头,0))),""))))</f>
        <v>12000</v>
      </c>
      <c r="L1061" s="123">
        <f t="shared" si="32"/>
        <v>-10000</v>
      </c>
      <c r="M1061" s="123">
        <f t="shared" si="33"/>
        <v>-120000000</v>
      </c>
      <c r="N1061" s="122">
        <f>IF($B1061="","",ROUND(SUMIF(账户名,$B1061,账户期初)+SUMIFS($L$6:L1061,$B$6:B1061,$B1061),2))</f>
        <v>121546</v>
      </c>
      <c r="O1061" s="123">
        <f>IF($B1061="","",IFERROR(ROUND(INDEX(账户期初本位,MATCH($B1061,账户名,0))+SUMIFS($M$6:M1061,$B$6:B1061,$B1061),2),""))</f>
        <v>1471047925</v>
      </c>
      <c r="P1061" s="117" t="s">
        <v>43</v>
      </c>
      <c r="Q1061" s="115"/>
      <c r="R1061" s="115" t="s">
        <v>1026</v>
      </c>
      <c r="S1061" s="124" t="str">
        <f>IF($B1061="","",IF(ISNA(MATCH($B1061,账户名,0)),"※这个账户不在【参数设置】的账户档案里",IF($A1061="","※没填日期，这一笔不会进任何月份的报表",IF(OR($A1061&lt;起始月份,$A1061&gt;EOMONTH(起始月份,15)),"△不在本账期（"&amp;TEXT(起始月份,"yyyy-mm")&amp;" ~ "&amp;TEXT(EOMONTH(起始月份,15),"yyyy-mm")&amp;"）内，报表里看不到",IF(AND($H1061&lt;&gt;"",$I1061&lt;&gt;""),"※收入和支出不能同时填",IF(AND(N($H1061)=0,N($I1061)=0),IF(ISNUMBER(SEARCH("【待补】",$R1061&amp;"")),"△源数据不全（源表缺金额），请补充","※收入和支出都没填"),IF($E1061="","※没填收支类别，分类报表会漏掉这一笔",IF(ISNA(MATCH($E1061,类别表,0)),"※收支类别不在【参数设置】的清单里",IF($K1061="","△"&amp;$D1061&amp;" 还没填汇率，去【月度汇率】补上就自动算了",IF(ISNUMBER(SEARCH("【待补】",$R1061&amp;"")),"△源数据不全（源表缺摘要或用途），请补充",IF(AND($F1061="内部转账",$Q1061=""),"△内部转账建议在「往来单位」写上对方账户",IF($N1061&lt;0,"△这一笔之后该账户余额成负数了，核一下",""))))))))))))</f>
        <v>△内部转账建议在「往来单位」写上对方账户</v>
      </c>
    </row>
    <row r="1062" ht="33" spans="1:19">
      <c r="A1062" s="114">
        <v>46056</v>
      </c>
      <c r="B1062" s="115" t="s">
        <v>30</v>
      </c>
      <c r="C1062" s="116" t="str">
        <f>IF($B1062="","",IFERROR(INDEX(账户银行,MATCH($B1062,账户名,0)),""))</f>
        <v>现金</v>
      </c>
      <c r="D1062" s="116" t="str">
        <f>IF($B1062="","",IFERROR(INDEX(账户币种,MATCH($B1062,账户名,0)),""))</f>
        <v>USD</v>
      </c>
      <c r="E1062" s="117" t="s">
        <v>41</v>
      </c>
      <c r="F1062" s="116" t="str">
        <f>IF($E1062="","",IFERROR(INDEX(类别属性,MATCH($E1062,类别表,0)),""))</f>
        <v>内部转账</v>
      </c>
      <c r="G1062" s="118" t="s">
        <v>1027</v>
      </c>
      <c r="H1062" s="119"/>
      <c r="I1062" s="119">
        <v>20000</v>
      </c>
      <c r="J1062" s="120"/>
      <c r="K1062" s="125">
        <f>IF(OR($A1062="",$B1062=""),"",IF($J1062&lt;&gt;"",$J1062,IF($D1062=本位币,1,IFERROR(LOOKUP(2,1/((汇率月份&lt;=$A1062)*(INDEX(记账汇率区,0,MATCH($D1062,汇率币种头,0))&lt;&gt;"")),INDEX(记账汇率区,0,MATCH($D1062,汇率币种头,0))),""))))</f>
        <v>12000</v>
      </c>
      <c r="L1062" s="123">
        <f t="shared" si="32"/>
        <v>-20000</v>
      </c>
      <c r="M1062" s="123">
        <f t="shared" si="33"/>
        <v>-240000000</v>
      </c>
      <c r="N1062" s="122">
        <f>IF($B1062="","",ROUND(SUMIF(账户名,$B1062,账户期初)+SUMIFS($L$6:L1062,$B$6:B1062,$B1062),2))</f>
        <v>101546</v>
      </c>
      <c r="O1062" s="123">
        <f>IF($B1062="","",IFERROR(ROUND(INDEX(账户期初本位,MATCH($B1062,账户名,0))+SUMIFS($M$6:M1062,$B$6:B1062,$B1062),2),""))</f>
        <v>1231047925</v>
      </c>
      <c r="P1062" s="117" t="s">
        <v>43</v>
      </c>
      <c r="Q1062" s="115"/>
      <c r="R1062" s="115" t="s">
        <v>1028</v>
      </c>
      <c r="S1062" s="124" t="str">
        <f>IF($B1062="","",IF(ISNA(MATCH($B1062,账户名,0)),"※这个账户不在【参数设置】的账户档案里",IF($A1062="","※没填日期，这一笔不会进任何月份的报表",IF(OR($A1062&lt;起始月份,$A1062&gt;EOMONTH(起始月份,15)),"△不在本账期（"&amp;TEXT(起始月份,"yyyy-mm")&amp;" ~ "&amp;TEXT(EOMONTH(起始月份,15),"yyyy-mm")&amp;"）内，报表里看不到",IF(AND($H1062&lt;&gt;"",$I1062&lt;&gt;""),"※收入和支出不能同时填",IF(AND(N($H1062)=0,N($I1062)=0),IF(ISNUMBER(SEARCH("【待补】",$R1062&amp;"")),"△源数据不全（源表缺金额），请补充","※收入和支出都没填"),IF($E1062="","※没填收支类别，分类报表会漏掉这一笔",IF(ISNA(MATCH($E1062,类别表,0)),"※收支类别不在【参数设置】的清单里",IF($K1062="","△"&amp;$D1062&amp;" 还没填汇率，去【月度汇率】补上就自动算了",IF(ISNUMBER(SEARCH("【待补】",$R1062&amp;"")),"△源数据不全（源表缺摘要或用途），请补充",IF(AND($F1062="内部转账",$Q1062=""),"△内部转账建议在「往来单位」写上对方账户",IF($N1062&lt;0,"△这一笔之后该账户余额成负数了，核一下",""))))))))))))</f>
        <v>△内部转账建议在「往来单位」写上对方账户</v>
      </c>
    </row>
    <row r="1063" ht="49.5" spans="1:19">
      <c r="A1063" s="114">
        <v>46056</v>
      </c>
      <c r="B1063" s="115" t="s">
        <v>30</v>
      </c>
      <c r="C1063" s="116" t="str">
        <f>IF($B1063="","",IFERROR(INDEX(账户银行,MATCH($B1063,账户名,0)),""))</f>
        <v>现金</v>
      </c>
      <c r="D1063" s="116" t="str">
        <f>IF($B1063="","",IFERROR(INDEX(账户币种,MATCH($B1063,账户名,0)),""))</f>
        <v>USD</v>
      </c>
      <c r="E1063" s="117" t="s">
        <v>57</v>
      </c>
      <c r="F1063" s="116" t="str">
        <f>IF($E1063="","",IFERROR(INDEX(类别属性,MATCH($E1063,类别表,0)),""))</f>
        <v>支出</v>
      </c>
      <c r="G1063" s="118" t="s">
        <v>1029</v>
      </c>
      <c r="H1063" s="119"/>
      <c r="I1063" s="119">
        <v>50</v>
      </c>
      <c r="J1063" s="120"/>
      <c r="K1063" s="125">
        <f>IF(OR($A1063="",$B1063=""),"",IF($J1063&lt;&gt;"",$J1063,IF($D1063=本位币,1,IFERROR(LOOKUP(2,1/((汇率月份&lt;=$A1063)*(INDEX(记账汇率区,0,MATCH($D1063,汇率币种头,0))&lt;&gt;"")),INDEX(记账汇率区,0,MATCH($D1063,汇率币种头,0))),""))))</f>
        <v>12000</v>
      </c>
      <c r="L1063" s="123">
        <f t="shared" si="32"/>
        <v>-50</v>
      </c>
      <c r="M1063" s="123">
        <f t="shared" si="33"/>
        <v>-600000</v>
      </c>
      <c r="N1063" s="122">
        <f>IF($B1063="","",ROUND(SUMIF(账户名,$B1063,账户期初)+SUMIFS($L$6:L1063,$B$6:B1063,$B1063),2))</f>
        <v>101496</v>
      </c>
      <c r="O1063" s="123">
        <f>IF($B1063="","",IFERROR(ROUND(INDEX(账户期初本位,MATCH($B1063,账户名,0))+SUMIFS($M$6:M1063,$B$6:B1063,$B1063),2),""))</f>
        <v>1230447925</v>
      </c>
      <c r="P1063" s="117" t="s">
        <v>59</v>
      </c>
      <c r="Q1063" s="115"/>
      <c r="R1063" s="115"/>
      <c r="S1063" s="124" t="str">
        <f>IF($B1063="","",IF(ISNA(MATCH($B1063,账户名,0)),"※这个账户不在【参数设置】的账户档案里",IF($A1063="","※没填日期，这一笔不会进任何月份的报表",IF(OR($A1063&lt;起始月份,$A1063&gt;EOMONTH(起始月份,15)),"△不在本账期（"&amp;TEXT(起始月份,"yyyy-mm")&amp;" ~ "&amp;TEXT(EOMONTH(起始月份,15),"yyyy-mm")&amp;"）内，报表里看不到",IF(AND($H1063&lt;&gt;"",$I1063&lt;&gt;""),"※收入和支出不能同时填",IF(AND(N($H1063)=0,N($I1063)=0),IF(ISNUMBER(SEARCH("【待补】",$R1063&amp;"")),"△源数据不全（源表缺金额），请补充","※收入和支出都没填"),IF($E1063="","※没填收支类别，分类报表会漏掉这一笔",IF(ISNA(MATCH($E1063,类别表,0)),"※收支类别不在【参数设置】的清单里",IF($K1063="","△"&amp;$D1063&amp;" 还没填汇率，去【月度汇率】补上就自动算了",IF(ISNUMBER(SEARCH("【待补】",$R1063&amp;"")),"△源数据不全（源表缺摘要或用途），请补充",IF(AND($F1063="内部转账",$Q1063=""),"△内部转账建议在「往来单位」写上对方账户",IF($N1063&lt;0,"△这一笔之后该账户余额成负数了，核一下",""))))))))))))</f>
        <v/>
      </c>
    </row>
    <row r="1064" ht="33" spans="1:19">
      <c r="A1064" s="114">
        <v>46056</v>
      </c>
      <c r="B1064" s="115" t="s">
        <v>34</v>
      </c>
      <c r="C1064" s="116" t="str">
        <f>IF($B1064="","",IFERROR(INDEX(账户银行,MATCH($B1064,账户名,0)),""))</f>
        <v>现金</v>
      </c>
      <c r="D1064" s="116" t="str">
        <f>IF($B1064="","",IFERROR(INDEX(账户币种,MATCH($B1064,账户名,0)),""))</f>
        <v>UZS</v>
      </c>
      <c r="E1064" s="117" t="s">
        <v>41</v>
      </c>
      <c r="F1064" s="116" t="str">
        <f>IF($E1064="","",IFERROR(INDEX(类别属性,MATCH($E1064,类别表,0)),""))</f>
        <v>内部转账</v>
      </c>
      <c r="G1064" s="118" t="s">
        <v>1025</v>
      </c>
      <c r="H1064" s="119">
        <v>121900000</v>
      </c>
      <c r="I1064" s="119"/>
      <c r="J1064" s="120"/>
      <c r="K1064" s="125">
        <f>IF(OR($A1064="",$B1064=""),"",IF($J1064&lt;&gt;"",$J1064,IF($D1064=本位币,1,IFERROR(LOOKUP(2,1/((汇率月份&lt;=$A1064)*(INDEX(记账汇率区,0,MATCH($D1064,汇率币种头,0))&lt;&gt;"")),INDEX(记账汇率区,0,MATCH($D1064,汇率币种头,0))),""))))</f>
        <v>1</v>
      </c>
      <c r="L1064" s="123">
        <f t="shared" si="32"/>
        <v>121900000</v>
      </c>
      <c r="M1064" s="123">
        <f t="shared" si="33"/>
        <v>121900000</v>
      </c>
      <c r="N1064" s="122">
        <f>IF($B1064="","",ROUND(SUMIF(账户名,$B1064,账户期初)+SUMIFS($L$6:L1064,$B$6:B1064,$B1064),2))</f>
        <v>-863358979.33</v>
      </c>
      <c r="O1064" s="123">
        <f>IF($B1064="","",IFERROR(ROUND(INDEX(账户期初本位,MATCH($B1064,账户名,0))+SUMIFS($M$6:M1064,$B$6:B1064,$B1064),2),""))</f>
        <v>-863358979.33</v>
      </c>
      <c r="P1064" s="117" t="s">
        <v>43</v>
      </c>
      <c r="Q1064" s="115"/>
      <c r="R1064" s="115"/>
      <c r="S1064" s="124" t="str">
        <f>IF($B1064="","",IF(ISNA(MATCH($B1064,账户名,0)),"※这个账户不在【参数设置】的账户档案里",IF($A1064="","※没填日期，这一笔不会进任何月份的报表",IF(OR($A1064&lt;起始月份,$A1064&gt;EOMONTH(起始月份,15)),"△不在本账期（"&amp;TEXT(起始月份,"yyyy-mm")&amp;" ~ "&amp;TEXT(EOMONTH(起始月份,15),"yyyy-mm")&amp;"）内，报表里看不到",IF(AND($H1064&lt;&gt;"",$I1064&lt;&gt;""),"※收入和支出不能同时填",IF(AND(N($H1064)=0,N($I1064)=0),IF(ISNUMBER(SEARCH("【待补】",$R1064&amp;"")),"△源数据不全（源表缺金额），请补充","※收入和支出都没填"),IF($E1064="","※没填收支类别，分类报表会漏掉这一笔",IF(ISNA(MATCH($E1064,类别表,0)),"※收支类别不在【参数设置】的清单里",IF($K1064="","△"&amp;$D1064&amp;" 还没填汇率，去【月度汇率】补上就自动算了",IF(ISNUMBER(SEARCH("【待补】",$R1064&amp;"")),"△源数据不全（源表缺摘要或用途），请补充",IF(AND($F1064="内部转账",$Q1064=""),"△内部转账建议在「往来单位」写上对方账户",IF($N1064&lt;0,"△这一笔之后该账户余额成负数了，核一下",""))))))))))))</f>
        <v>△内部转账建议在「往来单位」写上对方账户</v>
      </c>
    </row>
    <row r="1065" ht="33" spans="1:19">
      <c r="A1065" s="114">
        <v>46056</v>
      </c>
      <c r="B1065" s="115" t="s">
        <v>34</v>
      </c>
      <c r="C1065" s="116" t="str">
        <f>IF($B1065="","",IFERROR(INDEX(账户银行,MATCH($B1065,账户名,0)),""))</f>
        <v>现金</v>
      </c>
      <c r="D1065" s="116" t="str">
        <f>IF($B1065="","",IFERROR(INDEX(账户币种,MATCH($B1065,账户名,0)),""))</f>
        <v>UZS</v>
      </c>
      <c r="E1065" s="117" t="s">
        <v>41</v>
      </c>
      <c r="F1065" s="116" t="str">
        <f>IF($E1065="","",IFERROR(INDEX(类别属性,MATCH($E1065,类别表,0)),""))</f>
        <v>内部转账</v>
      </c>
      <c r="G1065" s="118" t="s">
        <v>1027</v>
      </c>
      <c r="H1065" s="119"/>
      <c r="I1065" s="119"/>
      <c r="J1065" s="120"/>
      <c r="K1065" s="125">
        <f>IF(OR($A1065="",$B1065=""),"",IF($J1065&lt;&gt;"",$J1065,IF($D1065=本位币,1,IFERROR(LOOKUP(2,1/((汇率月份&lt;=$A1065)*(INDEX(记账汇率区,0,MATCH($D1065,汇率币种头,0))&lt;&gt;"")),INDEX(记账汇率区,0,MATCH($D1065,汇率币种头,0))),""))))</f>
        <v>1</v>
      </c>
      <c r="L1065" s="123" t="str">
        <f t="shared" si="32"/>
        <v/>
      </c>
      <c r="M1065" s="123" t="str">
        <f t="shared" si="33"/>
        <v/>
      </c>
      <c r="N1065" s="122">
        <f>IF($B1065="","",ROUND(SUMIF(账户名,$B1065,账户期初)+SUMIFS($L$6:L1065,$B$6:B1065,$B1065),2))</f>
        <v>-863358979.33</v>
      </c>
      <c r="O1065" s="123">
        <f>IF($B1065="","",IFERROR(ROUND(INDEX(账户期初本位,MATCH($B1065,账户名,0))+SUMIFS($M$6:M1065,$B$6:B1065,$B1065),2),""))</f>
        <v>-863358979.33</v>
      </c>
      <c r="P1065" s="117" t="s">
        <v>43</v>
      </c>
      <c r="Q1065" s="115"/>
      <c r="R1065" s="115" t="s">
        <v>119</v>
      </c>
      <c r="S1065" s="124" t="str">
        <f>IF($B1065="","",IF(ISNA(MATCH($B1065,账户名,0)),"※这个账户不在【参数设置】的账户档案里",IF($A1065="","※没填日期，这一笔不会进任何月份的报表",IF(OR($A1065&lt;起始月份,$A1065&gt;EOMONTH(起始月份,15)),"△不在本账期（"&amp;TEXT(起始月份,"yyyy-mm")&amp;" ~ "&amp;TEXT(EOMONTH(起始月份,15),"yyyy-mm")&amp;"）内，报表里看不到",IF(AND($H1065&lt;&gt;"",$I1065&lt;&gt;""),"※收入和支出不能同时填",IF(AND(N($H1065)=0,N($I1065)=0),IF(ISNUMBER(SEARCH("【待补】",$R1065&amp;"")),"△源数据不全（源表缺金额），请补充","※收入和支出都没填"),IF($E1065="","※没填收支类别，分类报表会漏掉这一笔",IF(ISNA(MATCH($E1065,类别表,0)),"※收支类别不在【参数设置】的清单里",IF($K1065="","△"&amp;$D1065&amp;" 还没填汇率，去【月度汇率】补上就自动算了",IF(ISNUMBER(SEARCH("【待补】",$R1065&amp;"")),"△源数据不全（源表缺摘要或用途），请补充",IF(AND($F1065="内部转账",$Q1065=""),"△内部转账建议在「往来单位」写上对方账户",IF($N1065&lt;0,"△这一笔之后该账户余额成负数了，核一下",""))))))))))))</f>
        <v>△源数据不全（源表缺金额），请补充</v>
      </c>
    </row>
    <row r="1066" ht="49.5" spans="1:19">
      <c r="A1066" s="114">
        <v>46056</v>
      </c>
      <c r="B1066" s="115" t="s">
        <v>34</v>
      </c>
      <c r="C1066" s="116" t="str">
        <f>IF($B1066="","",IFERROR(INDEX(账户银行,MATCH($B1066,账户名,0)),""))</f>
        <v>现金</v>
      </c>
      <c r="D1066" s="116" t="str">
        <f>IF($B1066="","",IFERROR(INDEX(账户币种,MATCH($B1066,账户名,0)),""))</f>
        <v>UZS</v>
      </c>
      <c r="E1066" s="117" t="s">
        <v>44</v>
      </c>
      <c r="F1066" s="116" t="str">
        <f>IF($E1066="","",IFERROR(INDEX(类别属性,MATCH($E1066,类别表,0)),""))</f>
        <v>支出</v>
      </c>
      <c r="G1066" s="118" t="s">
        <v>1030</v>
      </c>
      <c r="H1066" s="119"/>
      <c r="I1066" s="119">
        <v>2000000</v>
      </c>
      <c r="J1066" s="120"/>
      <c r="K1066" s="125">
        <f>IF(OR($A1066="",$B1066=""),"",IF($J1066&lt;&gt;"",$J1066,IF($D1066=本位币,1,IFERROR(LOOKUP(2,1/((汇率月份&lt;=$A1066)*(INDEX(记账汇率区,0,MATCH($D1066,汇率币种头,0))&lt;&gt;"")),INDEX(记账汇率区,0,MATCH($D1066,汇率币种头,0))),""))))</f>
        <v>1</v>
      </c>
      <c r="L1066" s="123">
        <f t="shared" si="32"/>
        <v>-2000000</v>
      </c>
      <c r="M1066" s="123">
        <f t="shared" si="33"/>
        <v>-2000000</v>
      </c>
      <c r="N1066" s="122">
        <f>IF($B1066="","",ROUND(SUMIF(账户名,$B1066,账户期初)+SUMIFS($L$6:L1066,$B$6:B1066,$B1066),2))</f>
        <v>-865358979.33</v>
      </c>
      <c r="O1066" s="123">
        <f>IF($B1066="","",IFERROR(ROUND(INDEX(账户期初本位,MATCH($B1066,账户名,0))+SUMIFS($M$6:M1066,$B$6:B1066,$B1066),2),""))</f>
        <v>-865358979.33</v>
      </c>
      <c r="P1066" s="117" t="s">
        <v>26</v>
      </c>
      <c r="Q1066" s="115" t="s">
        <v>683</v>
      </c>
      <c r="R1066" s="115"/>
      <c r="S1066" s="124" t="str">
        <f>IF($B1066="","",IF(ISNA(MATCH($B1066,账户名,0)),"※这个账户不在【参数设置】的账户档案里",IF($A1066="","※没填日期，这一笔不会进任何月份的报表",IF(OR($A1066&lt;起始月份,$A1066&gt;EOMONTH(起始月份,15)),"△不在本账期（"&amp;TEXT(起始月份,"yyyy-mm")&amp;" ~ "&amp;TEXT(EOMONTH(起始月份,15),"yyyy-mm")&amp;"）内，报表里看不到",IF(AND($H1066&lt;&gt;"",$I1066&lt;&gt;""),"※收入和支出不能同时填",IF(AND(N($H1066)=0,N($I1066)=0),IF(ISNUMBER(SEARCH("【待补】",$R1066&amp;"")),"△源数据不全（源表缺金额），请补充","※收入和支出都没填"),IF($E1066="","※没填收支类别，分类报表会漏掉这一笔",IF(ISNA(MATCH($E1066,类别表,0)),"※收支类别不在【参数设置】的清单里",IF($K1066="","△"&amp;$D1066&amp;" 还没填汇率，去【月度汇率】补上就自动算了",IF(ISNUMBER(SEARCH("【待补】",$R1066&amp;"")),"△源数据不全（源表缺摘要或用途），请补充",IF(AND($F1066="内部转账",$Q1066=""),"△内部转账建议在「往来单位」写上对方账户",IF($N1066&lt;0,"△这一笔之后该账户余额成负数了，核一下",""))))))))))))</f>
        <v>△这一笔之后该账户余额成负数了，核一下</v>
      </c>
    </row>
    <row r="1067" ht="33" spans="1:19">
      <c r="A1067" s="114">
        <v>46056</v>
      </c>
      <c r="B1067" s="115" t="s">
        <v>34</v>
      </c>
      <c r="C1067" s="116" t="str">
        <f>IF($B1067="","",IFERROR(INDEX(账户银行,MATCH($B1067,账户名,0)),""))</f>
        <v>现金</v>
      </c>
      <c r="D1067" s="116" t="str">
        <f>IF($B1067="","",IFERROR(INDEX(账户币种,MATCH($B1067,账户名,0)),""))</f>
        <v>UZS</v>
      </c>
      <c r="E1067" s="117" t="s">
        <v>44</v>
      </c>
      <c r="F1067" s="116" t="str">
        <f>IF($E1067="","",IFERROR(INDEX(类别属性,MATCH($E1067,类别表,0)),""))</f>
        <v>支出</v>
      </c>
      <c r="G1067" s="118" t="s">
        <v>1031</v>
      </c>
      <c r="H1067" s="119"/>
      <c r="I1067" s="119">
        <v>70000</v>
      </c>
      <c r="J1067" s="120"/>
      <c r="K1067" s="125">
        <f>IF(OR($A1067="",$B1067=""),"",IF($J1067&lt;&gt;"",$J1067,IF($D1067=本位币,1,IFERROR(LOOKUP(2,1/((汇率月份&lt;=$A1067)*(INDEX(记账汇率区,0,MATCH($D1067,汇率币种头,0))&lt;&gt;"")),INDEX(记账汇率区,0,MATCH($D1067,汇率币种头,0))),""))))</f>
        <v>1</v>
      </c>
      <c r="L1067" s="123">
        <f t="shared" si="32"/>
        <v>-70000</v>
      </c>
      <c r="M1067" s="123">
        <f t="shared" si="33"/>
        <v>-70000</v>
      </c>
      <c r="N1067" s="122">
        <f>IF($B1067="","",ROUND(SUMIF(账户名,$B1067,账户期初)+SUMIFS($L$6:L1067,$B$6:B1067,$B1067),2))</f>
        <v>-865428979.33</v>
      </c>
      <c r="O1067" s="123">
        <f>IF($B1067="","",IFERROR(ROUND(INDEX(账户期初本位,MATCH($B1067,账户名,0))+SUMIFS($M$6:M1067,$B$6:B1067,$B1067),2),""))</f>
        <v>-865428979.33</v>
      </c>
      <c r="P1067" s="117" t="s">
        <v>26</v>
      </c>
      <c r="Q1067" s="115" t="s">
        <v>172</v>
      </c>
      <c r="R1067" s="115"/>
      <c r="S1067" s="124" t="str">
        <f>IF($B1067="","",IF(ISNA(MATCH($B1067,账户名,0)),"※这个账户不在【参数设置】的账户档案里",IF($A1067="","※没填日期，这一笔不会进任何月份的报表",IF(OR($A1067&lt;起始月份,$A1067&gt;EOMONTH(起始月份,15)),"△不在本账期（"&amp;TEXT(起始月份,"yyyy-mm")&amp;" ~ "&amp;TEXT(EOMONTH(起始月份,15),"yyyy-mm")&amp;"）内，报表里看不到",IF(AND($H1067&lt;&gt;"",$I1067&lt;&gt;""),"※收入和支出不能同时填",IF(AND(N($H1067)=0,N($I1067)=0),IF(ISNUMBER(SEARCH("【待补】",$R1067&amp;"")),"△源数据不全（源表缺金额），请补充","※收入和支出都没填"),IF($E1067="","※没填收支类别，分类报表会漏掉这一笔",IF(ISNA(MATCH($E1067,类别表,0)),"※收支类别不在【参数设置】的清单里",IF($K1067="","△"&amp;$D1067&amp;" 还没填汇率，去【月度汇率】补上就自动算了",IF(ISNUMBER(SEARCH("【待补】",$R1067&amp;"")),"△源数据不全（源表缺摘要或用途），请补充",IF(AND($F1067="内部转账",$Q1067=""),"△内部转账建议在「往来单位」写上对方账户",IF($N1067&lt;0,"△这一笔之后该账户余额成负数了，核一下",""))))))))))))</f>
        <v>△这一笔之后该账户余额成负数了，核一下</v>
      </c>
    </row>
    <row r="1068" ht="66" spans="1:19">
      <c r="A1068" s="114">
        <v>46057</v>
      </c>
      <c r="B1068" s="115" t="s">
        <v>72</v>
      </c>
      <c r="C1068" s="116" t="str">
        <f>IF($B1068="","",IFERROR(INDEX(账户银行,MATCH($B1068,账户名,0)),""))</f>
        <v>NBU银行</v>
      </c>
      <c r="D1068" s="116" t="str">
        <f>IF($B1068="","",IFERROR(INDEX(账户币种,MATCH($B1068,账户名,0)),""))</f>
        <v>UZS</v>
      </c>
      <c r="E1068" s="117" t="s">
        <v>21</v>
      </c>
      <c r="F1068" s="116" t="str">
        <f>IF($E1068="","",IFERROR(INDEX(类别属性,MATCH($E1068,类别表,0)),""))</f>
        <v>支出</v>
      </c>
      <c r="G1068" s="118" t="s">
        <v>1032</v>
      </c>
      <c r="H1068" s="119"/>
      <c r="I1068" s="119">
        <v>5034400</v>
      </c>
      <c r="J1068" s="120"/>
      <c r="K1068" s="125">
        <f>IF(OR($A1068="",$B1068=""),"",IF($J1068&lt;&gt;"",$J1068,IF($D1068=本位币,1,IFERROR(LOOKUP(2,1/((汇率月份&lt;=$A1068)*(INDEX(记账汇率区,0,MATCH($D1068,汇率币种头,0))&lt;&gt;"")),INDEX(记账汇率区,0,MATCH($D1068,汇率币种头,0))),""))))</f>
        <v>1</v>
      </c>
      <c r="L1068" s="123">
        <f t="shared" si="32"/>
        <v>-5034400</v>
      </c>
      <c r="M1068" s="123">
        <f t="shared" si="33"/>
        <v>-5034400</v>
      </c>
      <c r="N1068" s="122">
        <f>IF($B1068="","",ROUND(SUMIF(账户名,$B1068,账户期初)+SUMIFS($L$6:L1068,$B$6:B1068,$B1068),2))</f>
        <v>355045458.71</v>
      </c>
      <c r="O1068" s="123">
        <f>IF($B1068="","",IFERROR(ROUND(INDEX(账户期初本位,MATCH($B1068,账户名,0))+SUMIFS($M$6:M1068,$B$6:B1068,$B1068),2),""))</f>
        <v>355045458.71</v>
      </c>
      <c r="P1068" s="117" t="s">
        <v>23</v>
      </c>
      <c r="Q1068" s="115"/>
      <c r="R1068" s="115"/>
      <c r="S1068" s="124" t="str">
        <f>IF($B1068="","",IF(ISNA(MATCH($B1068,账户名,0)),"※这个账户不在【参数设置】的账户档案里",IF($A1068="","※没填日期，这一笔不会进任何月份的报表",IF(OR($A1068&lt;起始月份,$A1068&gt;EOMONTH(起始月份,15)),"△不在本账期（"&amp;TEXT(起始月份,"yyyy-mm")&amp;" ~ "&amp;TEXT(EOMONTH(起始月份,15),"yyyy-mm")&amp;"）内，报表里看不到",IF(AND($H1068&lt;&gt;"",$I1068&lt;&gt;""),"※收入和支出不能同时填",IF(AND(N($H1068)=0,N($I1068)=0),IF(ISNUMBER(SEARCH("【待补】",$R1068&amp;"")),"△源数据不全（源表缺金额），请补充","※收入和支出都没填"),IF($E1068="","※没填收支类别，分类报表会漏掉这一笔",IF(ISNA(MATCH($E1068,类别表,0)),"※收支类别不在【参数设置】的清单里",IF($K1068="","△"&amp;$D1068&amp;" 还没填汇率，去【月度汇率】补上就自动算了",IF(ISNUMBER(SEARCH("【待补】",$R1068&amp;"")),"△源数据不全（源表缺摘要或用途），请补充",IF(AND($F1068="内部转账",$Q1068=""),"△内部转账建议在「往来单位」写上对方账户",IF($N1068&lt;0,"△这一笔之后该账户余额成负数了，核一下",""))))))))))))</f>
        <v/>
      </c>
    </row>
    <row r="1069" ht="66" spans="1:19">
      <c r="A1069" s="114">
        <v>46057</v>
      </c>
      <c r="B1069" s="115" t="s">
        <v>72</v>
      </c>
      <c r="C1069" s="116" t="str">
        <f>IF($B1069="","",IFERROR(INDEX(账户银行,MATCH($B1069,账户名,0)),""))</f>
        <v>NBU银行</v>
      </c>
      <c r="D1069" s="116" t="str">
        <f>IF($B1069="","",IFERROR(INDEX(账户币种,MATCH($B1069,账户名,0)),""))</f>
        <v>UZS</v>
      </c>
      <c r="E1069" s="117" t="s">
        <v>21</v>
      </c>
      <c r="F1069" s="116" t="str">
        <f>IF($E1069="","",IFERROR(INDEX(类别属性,MATCH($E1069,类别表,0)),""))</f>
        <v>支出</v>
      </c>
      <c r="G1069" s="118" t="s">
        <v>1033</v>
      </c>
      <c r="H1069" s="119"/>
      <c r="I1069" s="119">
        <v>1528800</v>
      </c>
      <c r="J1069" s="120"/>
      <c r="K1069" s="125">
        <f>IF(OR($A1069="",$B1069=""),"",IF($J1069&lt;&gt;"",$J1069,IF($D1069=本位币,1,IFERROR(LOOKUP(2,1/((汇率月份&lt;=$A1069)*(INDEX(记账汇率区,0,MATCH($D1069,汇率币种头,0))&lt;&gt;"")),INDEX(记账汇率区,0,MATCH($D1069,汇率币种头,0))),""))))</f>
        <v>1</v>
      </c>
      <c r="L1069" s="123">
        <f t="shared" si="32"/>
        <v>-1528800</v>
      </c>
      <c r="M1069" s="123">
        <f t="shared" si="33"/>
        <v>-1528800</v>
      </c>
      <c r="N1069" s="122">
        <f>IF($B1069="","",ROUND(SUMIF(账户名,$B1069,账户期初)+SUMIFS($L$6:L1069,$B$6:B1069,$B1069),2))</f>
        <v>353516658.71</v>
      </c>
      <c r="O1069" s="123">
        <f>IF($B1069="","",IFERROR(ROUND(INDEX(账户期初本位,MATCH($B1069,账户名,0))+SUMIFS($M$6:M1069,$B$6:B1069,$B1069),2),""))</f>
        <v>353516658.71</v>
      </c>
      <c r="P1069" s="117" t="s">
        <v>23</v>
      </c>
      <c r="Q1069" s="115"/>
      <c r="R1069" s="115"/>
      <c r="S1069" s="124" t="str">
        <f>IF($B1069="","",IF(ISNA(MATCH($B1069,账户名,0)),"※这个账户不在【参数设置】的账户档案里",IF($A1069="","※没填日期，这一笔不会进任何月份的报表",IF(OR($A1069&lt;起始月份,$A1069&gt;EOMONTH(起始月份,15)),"△不在本账期（"&amp;TEXT(起始月份,"yyyy-mm")&amp;" ~ "&amp;TEXT(EOMONTH(起始月份,15),"yyyy-mm")&amp;"）内，报表里看不到",IF(AND($H1069&lt;&gt;"",$I1069&lt;&gt;""),"※收入和支出不能同时填",IF(AND(N($H1069)=0,N($I1069)=0),IF(ISNUMBER(SEARCH("【待补】",$R1069&amp;"")),"△源数据不全（源表缺金额），请补充","※收入和支出都没填"),IF($E1069="","※没填收支类别，分类报表会漏掉这一笔",IF(ISNA(MATCH($E1069,类别表,0)),"※收支类别不在【参数设置】的清单里",IF($K1069="","△"&amp;$D1069&amp;" 还没填汇率，去【月度汇率】补上就自动算了",IF(ISNUMBER(SEARCH("【待补】",$R1069&amp;"")),"△源数据不全（源表缺摘要或用途），请补充",IF(AND($F1069="内部转账",$Q1069=""),"△内部转账建议在「往来单位」写上对方账户",IF($N1069&lt;0,"△这一笔之后该账户余额成负数了，核一下",""))))))))))))</f>
        <v/>
      </c>
    </row>
    <row r="1070" ht="66" spans="1:19">
      <c r="A1070" s="114">
        <v>46057</v>
      </c>
      <c r="B1070" s="115" t="s">
        <v>72</v>
      </c>
      <c r="C1070" s="116" t="str">
        <f>IF($B1070="","",IFERROR(INDEX(账户银行,MATCH($B1070,账户名,0)),""))</f>
        <v>NBU银行</v>
      </c>
      <c r="D1070" s="116" t="str">
        <f>IF($B1070="","",IFERROR(INDEX(账户币种,MATCH($B1070,账户名,0)),""))</f>
        <v>UZS</v>
      </c>
      <c r="E1070" s="117" t="s">
        <v>21</v>
      </c>
      <c r="F1070" s="116" t="str">
        <f>IF($E1070="","",IFERROR(INDEX(类别属性,MATCH($E1070,类别表,0)),""))</f>
        <v>支出</v>
      </c>
      <c r="G1070" s="118" t="s">
        <v>1034</v>
      </c>
      <c r="H1070" s="119"/>
      <c r="I1070" s="119">
        <v>756000</v>
      </c>
      <c r="J1070" s="120"/>
      <c r="K1070" s="125">
        <f>IF(OR($A1070="",$B1070=""),"",IF($J1070&lt;&gt;"",$J1070,IF($D1070=本位币,1,IFERROR(LOOKUP(2,1/((汇率月份&lt;=$A1070)*(INDEX(记账汇率区,0,MATCH($D1070,汇率币种头,0))&lt;&gt;"")),INDEX(记账汇率区,0,MATCH($D1070,汇率币种头,0))),""))))</f>
        <v>1</v>
      </c>
      <c r="L1070" s="123">
        <f t="shared" si="32"/>
        <v>-756000</v>
      </c>
      <c r="M1070" s="123">
        <f t="shared" si="33"/>
        <v>-756000</v>
      </c>
      <c r="N1070" s="122">
        <f>IF($B1070="","",ROUND(SUMIF(账户名,$B1070,账户期初)+SUMIFS($L$6:L1070,$B$6:B1070,$B1070),2))</f>
        <v>352760658.71</v>
      </c>
      <c r="O1070" s="123">
        <f>IF($B1070="","",IFERROR(ROUND(INDEX(账户期初本位,MATCH($B1070,账户名,0))+SUMIFS($M$6:M1070,$B$6:B1070,$B1070),2),""))</f>
        <v>352760658.71</v>
      </c>
      <c r="P1070" s="117" t="s">
        <v>23</v>
      </c>
      <c r="Q1070" s="115"/>
      <c r="R1070" s="115"/>
      <c r="S1070" s="124" t="str">
        <f>IF($B1070="","",IF(ISNA(MATCH($B1070,账户名,0)),"※这个账户不在【参数设置】的账户档案里",IF($A1070="","※没填日期，这一笔不会进任何月份的报表",IF(OR($A1070&lt;起始月份,$A1070&gt;EOMONTH(起始月份,15)),"△不在本账期（"&amp;TEXT(起始月份,"yyyy-mm")&amp;" ~ "&amp;TEXT(EOMONTH(起始月份,15),"yyyy-mm")&amp;"）内，报表里看不到",IF(AND($H1070&lt;&gt;"",$I1070&lt;&gt;""),"※收入和支出不能同时填",IF(AND(N($H1070)=0,N($I1070)=0),IF(ISNUMBER(SEARCH("【待补】",$R1070&amp;"")),"△源数据不全（源表缺金额），请补充","※收入和支出都没填"),IF($E1070="","※没填收支类别，分类报表会漏掉这一笔",IF(ISNA(MATCH($E1070,类别表,0)),"※收支类别不在【参数设置】的清单里",IF($K1070="","△"&amp;$D1070&amp;" 还没填汇率，去【月度汇率】补上就自动算了",IF(ISNUMBER(SEARCH("【待补】",$R1070&amp;"")),"△源数据不全（源表缺摘要或用途），请补充",IF(AND($F1070="内部转账",$Q1070=""),"△内部转账建议在「往来单位」写上对方账户",IF($N1070&lt;0,"△这一笔之后该账户余额成负数了，核一下",""))))))))))))</f>
        <v/>
      </c>
    </row>
    <row r="1071" ht="99" spans="1:19">
      <c r="A1071" s="114">
        <v>46057</v>
      </c>
      <c r="B1071" s="115" t="s">
        <v>72</v>
      </c>
      <c r="C1071" s="116" t="str">
        <f>IF($B1071="","",IFERROR(INDEX(账户银行,MATCH($B1071,账户名,0)),""))</f>
        <v>NBU银行</v>
      </c>
      <c r="D1071" s="116" t="str">
        <f>IF($B1071="","",IFERROR(INDEX(账户币种,MATCH($B1071,账户名,0)),""))</f>
        <v>UZS</v>
      </c>
      <c r="E1071" s="117" t="s">
        <v>60</v>
      </c>
      <c r="F1071" s="116" t="str">
        <f>IF($E1071="","",IFERROR(INDEX(类别属性,MATCH($E1071,类别表,0)),""))</f>
        <v>支出</v>
      </c>
      <c r="G1071" s="118" t="s">
        <v>1035</v>
      </c>
      <c r="H1071" s="119"/>
      <c r="I1071" s="119">
        <v>7644</v>
      </c>
      <c r="J1071" s="120"/>
      <c r="K1071" s="125">
        <f>IF(OR($A1071="",$B1071=""),"",IF($J1071&lt;&gt;"",$J1071,IF($D1071=本位币,1,IFERROR(LOOKUP(2,1/((汇率月份&lt;=$A1071)*(INDEX(记账汇率区,0,MATCH($D1071,汇率币种头,0))&lt;&gt;"")),INDEX(记账汇率区,0,MATCH($D1071,汇率币种头,0))),""))))</f>
        <v>1</v>
      </c>
      <c r="L1071" s="123">
        <f t="shared" si="32"/>
        <v>-7644</v>
      </c>
      <c r="M1071" s="123">
        <f t="shared" si="33"/>
        <v>-7644</v>
      </c>
      <c r="N1071" s="122">
        <f>IF($B1071="","",ROUND(SUMIF(账户名,$B1071,账户期初)+SUMIFS($L$6:L1071,$B$6:B1071,$B1071),2))</f>
        <v>352753014.71</v>
      </c>
      <c r="O1071" s="123">
        <f>IF($B1071="","",IFERROR(ROUND(INDEX(账户期初本位,MATCH($B1071,账户名,0))+SUMIFS($M$6:M1071,$B$6:B1071,$B1071),2),""))</f>
        <v>352753014.71</v>
      </c>
      <c r="P1071" s="117" t="s">
        <v>43</v>
      </c>
      <c r="Q1071" s="115"/>
      <c r="R1071" s="115"/>
      <c r="S1071" s="124" t="str">
        <f>IF($B1071="","",IF(ISNA(MATCH($B1071,账户名,0)),"※这个账户不在【参数设置】的账户档案里",IF($A1071="","※没填日期，这一笔不会进任何月份的报表",IF(OR($A1071&lt;起始月份,$A1071&gt;EOMONTH(起始月份,15)),"△不在本账期（"&amp;TEXT(起始月份,"yyyy-mm")&amp;" ~ "&amp;TEXT(EOMONTH(起始月份,15),"yyyy-mm")&amp;"）内，报表里看不到",IF(AND($H1071&lt;&gt;"",$I1071&lt;&gt;""),"※收入和支出不能同时填",IF(AND(N($H1071)=0,N($I1071)=0),IF(ISNUMBER(SEARCH("【待补】",$R1071&amp;"")),"△源数据不全（源表缺金额），请补充","※收入和支出都没填"),IF($E1071="","※没填收支类别，分类报表会漏掉这一笔",IF(ISNA(MATCH($E1071,类别表,0)),"※收支类别不在【参数设置】的清单里",IF($K1071="","△"&amp;$D1071&amp;" 还没填汇率，去【月度汇率】补上就自动算了",IF(ISNUMBER(SEARCH("【待补】",$R1071&amp;"")),"△源数据不全（源表缺摘要或用途），请补充",IF(AND($F1071="内部转账",$Q1071=""),"△内部转账建议在「往来单位」写上对方账户",IF($N1071&lt;0,"△这一笔之后该账户余额成负数了，核一下",""))))))))))))</f>
        <v/>
      </c>
    </row>
    <row r="1072" ht="99" spans="1:19">
      <c r="A1072" s="114">
        <v>46057</v>
      </c>
      <c r="B1072" s="115" t="s">
        <v>72</v>
      </c>
      <c r="C1072" s="116" t="str">
        <f>IF($B1072="","",IFERROR(INDEX(账户银行,MATCH($B1072,账户名,0)),""))</f>
        <v>NBU银行</v>
      </c>
      <c r="D1072" s="116" t="str">
        <f>IF($B1072="","",IFERROR(INDEX(账户币种,MATCH($B1072,账户名,0)),""))</f>
        <v>UZS</v>
      </c>
      <c r="E1072" s="117" t="s">
        <v>60</v>
      </c>
      <c r="F1072" s="116" t="str">
        <f>IF($E1072="","",IFERROR(INDEX(类别属性,MATCH($E1072,类别表,0)),""))</f>
        <v>支出</v>
      </c>
      <c r="G1072" s="118" t="s">
        <v>1036</v>
      </c>
      <c r="H1072" s="119"/>
      <c r="I1072" s="119">
        <v>25172</v>
      </c>
      <c r="J1072" s="120"/>
      <c r="K1072" s="125">
        <f>IF(OR($A1072="",$B1072=""),"",IF($J1072&lt;&gt;"",$J1072,IF($D1072=本位币,1,IFERROR(LOOKUP(2,1/((汇率月份&lt;=$A1072)*(INDEX(记账汇率区,0,MATCH($D1072,汇率币种头,0))&lt;&gt;"")),INDEX(记账汇率区,0,MATCH($D1072,汇率币种头,0))),""))))</f>
        <v>1</v>
      </c>
      <c r="L1072" s="123">
        <f t="shared" si="32"/>
        <v>-25172</v>
      </c>
      <c r="M1072" s="123">
        <f t="shared" si="33"/>
        <v>-25172</v>
      </c>
      <c r="N1072" s="122">
        <f>IF($B1072="","",ROUND(SUMIF(账户名,$B1072,账户期初)+SUMIFS($L$6:L1072,$B$6:B1072,$B1072),2))</f>
        <v>352727842.71</v>
      </c>
      <c r="O1072" s="123">
        <f>IF($B1072="","",IFERROR(ROUND(INDEX(账户期初本位,MATCH($B1072,账户名,0))+SUMIFS($M$6:M1072,$B$6:B1072,$B1072),2),""))</f>
        <v>352727842.71</v>
      </c>
      <c r="P1072" s="117" t="s">
        <v>43</v>
      </c>
      <c r="Q1072" s="115"/>
      <c r="R1072" s="115"/>
      <c r="S1072" s="124" t="str">
        <f>IF($B1072="","",IF(ISNA(MATCH($B1072,账户名,0)),"※这个账户不在【参数设置】的账户档案里",IF($A1072="","※没填日期，这一笔不会进任何月份的报表",IF(OR($A1072&lt;起始月份,$A1072&gt;EOMONTH(起始月份,15)),"△不在本账期（"&amp;TEXT(起始月份,"yyyy-mm")&amp;" ~ "&amp;TEXT(EOMONTH(起始月份,15),"yyyy-mm")&amp;"）内，报表里看不到",IF(AND($H1072&lt;&gt;"",$I1072&lt;&gt;""),"※收入和支出不能同时填",IF(AND(N($H1072)=0,N($I1072)=0),IF(ISNUMBER(SEARCH("【待补】",$R1072&amp;"")),"△源数据不全（源表缺金额），请补充","※收入和支出都没填"),IF($E1072="","※没填收支类别，分类报表会漏掉这一笔",IF(ISNA(MATCH($E1072,类别表,0)),"※收支类别不在【参数设置】的清单里",IF($K1072="","△"&amp;$D1072&amp;" 还没填汇率，去【月度汇率】补上就自动算了",IF(ISNUMBER(SEARCH("【待补】",$R1072&amp;"")),"△源数据不全（源表缺摘要或用途），请补充",IF(AND($F1072="内部转账",$Q1072=""),"△内部转账建议在「往来单位」写上对方账户",IF($N1072&lt;0,"△这一笔之后该账户余额成负数了，核一下",""))))))))))))</f>
        <v/>
      </c>
    </row>
    <row r="1073" ht="99" spans="1:19">
      <c r="A1073" s="114">
        <v>46057</v>
      </c>
      <c r="B1073" s="115" t="s">
        <v>72</v>
      </c>
      <c r="C1073" s="116" t="str">
        <f>IF($B1073="","",IFERROR(INDEX(账户银行,MATCH($B1073,账户名,0)),""))</f>
        <v>NBU银行</v>
      </c>
      <c r="D1073" s="116" t="str">
        <f>IF($B1073="","",IFERROR(INDEX(账户币种,MATCH($B1073,账户名,0)),""))</f>
        <v>UZS</v>
      </c>
      <c r="E1073" s="117" t="s">
        <v>60</v>
      </c>
      <c r="F1073" s="116" t="str">
        <f>IF($E1073="","",IFERROR(INDEX(类别属性,MATCH($E1073,类别表,0)),""))</f>
        <v>支出</v>
      </c>
      <c r="G1073" s="118" t="s">
        <v>1037</v>
      </c>
      <c r="H1073" s="119"/>
      <c r="I1073" s="119">
        <v>3780</v>
      </c>
      <c r="J1073" s="120"/>
      <c r="K1073" s="125">
        <f>IF(OR($A1073="",$B1073=""),"",IF($J1073&lt;&gt;"",$J1073,IF($D1073=本位币,1,IFERROR(LOOKUP(2,1/((汇率月份&lt;=$A1073)*(INDEX(记账汇率区,0,MATCH($D1073,汇率币种头,0))&lt;&gt;"")),INDEX(记账汇率区,0,MATCH($D1073,汇率币种头,0))),""))))</f>
        <v>1</v>
      </c>
      <c r="L1073" s="123">
        <f t="shared" si="32"/>
        <v>-3780</v>
      </c>
      <c r="M1073" s="123">
        <f t="shared" si="33"/>
        <v>-3780</v>
      </c>
      <c r="N1073" s="122">
        <f>IF($B1073="","",ROUND(SUMIF(账户名,$B1073,账户期初)+SUMIFS($L$6:L1073,$B$6:B1073,$B1073),2))</f>
        <v>352724062.71</v>
      </c>
      <c r="O1073" s="123">
        <f>IF($B1073="","",IFERROR(ROUND(INDEX(账户期初本位,MATCH($B1073,账户名,0))+SUMIFS($M$6:M1073,$B$6:B1073,$B1073),2),""))</f>
        <v>352724062.71</v>
      </c>
      <c r="P1073" s="117" t="s">
        <v>43</v>
      </c>
      <c r="Q1073" s="115"/>
      <c r="R1073" s="115"/>
      <c r="S1073" s="124" t="str">
        <f>IF($B1073="","",IF(ISNA(MATCH($B1073,账户名,0)),"※这个账户不在【参数设置】的账户档案里",IF($A1073="","※没填日期，这一笔不会进任何月份的报表",IF(OR($A1073&lt;起始月份,$A1073&gt;EOMONTH(起始月份,15)),"△不在本账期（"&amp;TEXT(起始月份,"yyyy-mm")&amp;" ~ "&amp;TEXT(EOMONTH(起始月份,15),"yyyy-mm")&amp;"）内，报表里看不到",IF(AND($H1073&lt;&gt;"",$I1073&lt;&gt;""),"※收入和支出不能同时填",IF(AND(N($H1073)=0,N($I1073)=0),IF(ISNUMBER(SEARCH("【待补】",$R1073&amp;"")),"△源数据不全（源表缺金额），请补充","※收入和支出都没填"),IF($E1073="","※没填收支类别，分类报表会漏掉这一笔",IF(ISNA(MATCH($E1073,类别表,0)),"※收支类别不在【参数设置】的清单里",IF($K1073="","△"&amp;$D1073&amp;" 还没填汇率，去【月度汇率】补上就自动算了",IF(ISNUMBER(SEARCH("【待补】",$R1073&amp;"")),"△源数据不全（源表缺摘要或用途），请补充",IF(AND($F1073="内部转账",$Q1073=""),"△内部转账建议在「往来单位」写上对方账户",IF($N1073&lt;0,"△这一笔之后该账户余额成负数了，核一下",""))))))))))))</f>
        <v/>
      </c>
    </row>
    <row r="1074" ht="99" spans="1:19">
      <c r="A1074" s="114">
        <v>46057</v>
      </c>
      <c r="B1074" s="115" t="s">
        <v>72</v>
      </c>
      <c r="C1074" s="116" t="str">
        <f>IF($B1074="","",IFERROR(INDEX(账户银行,MATCH($B1074,账户名,0)),""))</f>
        <v>NBU银行</v>
      </c>
      <c r="D1074" s="116" t="str">
        <f>IF($B1074="","",IFERROR(INDEX(账户币种,MATCH($B1074,账户名,0)),""))</f>
        <v>UZS</v>
      </c>
      <c r="E1074" s="117" t="s">
        <v>60</v>
      </c>
      <c r="F1074" s="116" t="str">
        <f>IF($E1074="","",IFERROR(INDEX(类别属性,MATCH($E1074,类别表,0)),""))</f>
        <v>支出</v>
      </c>
      <c r="G1074" s="118" t="s">
        <v>1038</v>
      </c>
      <c r="H1074" s="119"/>
      <c r="I1074" s="119">
        <v>300</v>
      </c>
      <c r="J1074" s="120"/>
      <c r="K1074" s="125">
        <f>IF(OR($A1074="",$B1074=""),"",IF($J1074&lt;&gt;"",$J1074,IF($D1074=本位币,1,IFERROR(LOOKUP(2,1/((汇率月份&lt;=$A1074)*(INDEX(记账汇率区,0,MATCH($D1074,汇率币种头,0))&lt;&gt;"")),INDEX(记账汇率区,0,MATCH($D1074,汇率币种头,0))),""))))</f>
        <v>1</v>
      </c>
      <c r="L1074" s="123">
        <f t="shared" si="32"/>
        <v>-300</v>
      </c>
      <c r="M1074" s="123">
        <f t="shared" si="33"/>
        <v>-300</v>
      </c>
      <c r="N1074" s="122">
        <f>IF($B1074="","",ROUND(SUMIF(账户名,$B1074,账户期初)+SUMIFS($L$6:L1074,$B$6:B1074,$B1074),2))</f>
        <v>352723762.71</v>
      </c>
      <c r="O1074" s="123">
        <f>IF($B1074="","",IFERROR(ROUND(INDEX(账户期初本位,MATCH($B1074,账户名,0))+SUMIFS($M$6:M1074,$B$6:B1074,$B1074),2),""))</f>
        <v>352723762.71</v>
      </c>
      <c r="P1074" s="117" t="s">
        <v>43</v>
      </c>
      <c r="Q1074" s="115"/>
      <c r="R1074" s="115"/>
      <c r="S1074" s="124" t="str">
        <f>IF($B1074="","",IF(ISNA(MATCH($B1074,账户名,0)),"※这个账户不在【参数设置】的账户档案里",IF($A1074="","※没填日期，这一笔不会进任何月份的报表",IF(OR($A1074&lt;起始月份,$A1074&gt;EOMONTH(起始月份,15)),"△不在本账期（"&amp;TEXT(起始月份,"yyyy-mm")&amp;" ~ "&amp;TEXT(EOMONTH(起始月份,15),"yyyy-mm")&amp;"）内，报表里看不到",IF(AND($H1074&lt;&gt;"",$I1074&lt;&gt;""),"※收入和支出不能同时填",IF(AND(N($H1074)=0,N($I1074)=0),IF(ISNUMBER(SEARCH("【待补】",$R1074&amp;"")),"△源数据不全（源表缺金额），请补充","※收入和支出都没填"),IF($E1074="","※没填收支类别，分类报表会漏掉这一笔",IF(ISNA(MATCH($E1074,类别表,0)),"※收支类别不在【参数设置】的清单里",IF($K1074="","△"&amp;$D1074&amp;" 还没填汇率，去【月度汇率】补上就自动算了",IF(ISNUMBER(SEARCH("【待补】",$R1074&amp;"")),"△源数据不全（源表缺摘要或用途），请补充",IF(AND($F1074="内部转账",$Q1074=""),"△内部转账建议在「往来单位」写上对方账户",IF($N1074&lt;0,"△这一笔之后该账户余额成负数了，核一下",""))))))))))))</f>
        <v/>
      </c>
    </row>
    <row r="1075" ht="99" spans="1:19">
      <c r="A1075" s="114">
        <v>46057</v>
      </c>
      <c r="B1075" s="115" t="s">
        <v>72</v>
      </c>
      <c r="C1075" s="116" t="str">
        <f>IF($B1075="","",IFERROR(INDEX(账户银行,MATCH($B1075,账户名,0)),""))</f>
        <v>NBU银行</v>
      </c>
      <c r="D1075" s="116" t="str">
        <f>IF($B1075="","",IFERROR(INDEX(账户币种,MATCH($B1075,账户名,0)),""))</f>
        <v>UZS</v>
      </c>
      <c r="E1075" s="117" t="s">
        <v>60</v>
      </c>
      <c r="F1075" s="116" t="str">
        <f>IF($E1075="","",IFERROR(INDEX(类别属性,MATCH($E1075,类别表,0)),""))</f>
        <v>支出</v>
      </c>
      <c r="G1075" s="118" t="s">
        <v>1039</v>
      </c>
      <c r="H1075" s="119"/>
      <c r="I1075" s="119">
        <v>300</v>
      </c>
      <c r="J1075" s="120"/>
      <c r="K1075" s="125">
        <f>IF(OR($A1075="",$B1075=""),"",IF($J1075&lt;&gt;"",$J1075,IF($D1075=本位币,1,IFERROR(LOOKUP(2,1/((汇率月份&lt;=$A1075)*(INDEX(记账汇率区,0,MATCH($D1075,汇率币种头,0))&lt;&gt;"")),INDEX(记账汇率区,0,MATCH($D1075,汇率币种头,0))),""))))</f>
        <v>1</v>
      </c>
      <c r="L1075" s="123">
        <f t="shared" si="32"/>
        <v>-300</v>
      </c>
      <c r="M1075" s="123">
        <f t="shared" si="33"/>
        <v>-300</v>
      </c>
      <c r="N1075" s="122">
        <f>IF($B1075="","",ROUND(SUMIF(账户名,$B1075,账户期初)+SUMIFS($L$6:L1075,$B$6:B1075,$B1075),2))</f>
        <v>352723462.71</v>
      </c>
      <c r="O1075" s="123">
        <f>IF($B1075="","",IFERROR(ROUND(INDEX(账户期初本位,MATCH($B1075,账户名,0))+SUMIFS($M$6:M1075,$B$6:B1075,$B1075),2),""))</f>
        <v>352723462.71</v>
      </c>
      <c r="P1075" s="117" t="s">
        <v>43</v>
      </c>
      <c r="Q1075" s="115"/>
      <c r="R1075" s="115"/>
      <c r="S1075" s="124" t="str">
        <f>IF($B1075="","",IF(ISNA(MATCH($B1075,账户名,0)),"※这个账户不在【参数设置】的账户档案里",IF($A1075="","※没填日期，这一笔不会进任何月份的报表",IF(OR($A1075&lt;起始月份,$A1075&gt;EOMONTH(起始月份,15)),"△不在本账期（"&amp;TEXT(起始月份,"yyyy-mm")&amp;" ~ "&amp;TEXT(EOMONTH(起始月份,15),"yyyy-mm")&amp;"）内，报表里看不到",IF(AND($H1075&lt;&gt;"",$I1075&lt;&gt;""),"※收入和支出不能同时填",IF(AND(N($H1075)=0,N($I1075)=0),IF(ISNUMBER(SEARCH("【待补】",$R1075&amp;"")),"△源数据不全（源表缺金额），请补充","※收入和支出都没填"),IF($E1075="","※没填收支类别，分类报表会漏掉这一笔",IF(ISNA(MATCH($E1075,类别表,0)),"※收支类别不在【参数设置】的清单里",IF($K1075="","△"&amp;$D1075&amp;" 还没填汇率，去【月度汇率】补上就自动算了",IF(ISNUMBER(SEARCH("【待补】",$R1075&amp;"")),"△源数据不全（源表缺摘要或用途），请补充",IF(AND($F1075="内部转账",$Q1075=""),"△内部转账建议在「往来单位」写上对方账户",IF($N1075&lt;0,"△这一笔之后该账户余额成负数了，核一下",""))))))))))))</f>
        <v/>
      </c>
    </row>
    <row r="1076" ht="99" spans="1:19">
      <c r="A1076" s="114">
        <v>46057</v>
      </c>
      <c r="B1076" s="115" t="s">
        <v>72</v>
      </c>
      <c r="C1076" s="116" t="str">
        <f>IF($B1076="","",IFERROR(INDEX(账户银行,MATCH($B1076,账户名,0)),""))</f>
        <v>NBU银行</v>
      </c>
      <c r="D1076" s="116" t="str">
        <f>IF($B1076="","",IFERROR(INDEX(账户币种,MATCH($B1076,账户名,0)),""))</f>
        <v>UZS</v>
      </c>
      <c r="E1076" s="117" t="s">
        <v>60</v>
      </c>
      <c r="F1076" s="116" t="str">
        <f>IF($E1076="","",IFERROR(INDEX(类别属性,MATCH($E1076,类别表,0)),""))</f>
        <v>支出</v>
      </c>
      <c r="G1076" s="118" t="s">
        <v>1040</v>
      </c>
      <c r="H1076" s="119"/>
      <c r="I1076" s="119">
        <v>300</v>
      </c>
      <c r="J1076" s="120"/>
      <c r="K1076" s="125">
        <f>IF(OR($A1076="",$B1076=""),"",IF($J1076&lt;&gt;"",$J1076,IF($D1076=本位币,1,IFERROR(LOOKUP(2,1/((汇率月份&lt;=$A1076)*(INDEX(记账汇率区,0,MATCH($D1076,汇率币种头,0))&lt;&gt;"")),INDEX(记账汇率区,0,MATCH($D1076,汇率币种头,0))),""))))</f>
        <v>1</v>
      </c>
      <c r="L1076" s="123">
        <f t="shared" si="32"/>
        <v>-300</v>
      </c>
      <c r="M1076" s="123">
        <f t="shared" si="33"/>
        <v>-300</v>
      </c>
      <c r="N1076" s="122">
        <f>IF($B1076="","",ROUND(SUMIF(账户名,$B1076,账户期初)+SUMIFS($L$6:L1076,$B$6:B1076,$B1076),2))</f>
        <v>352723162.71</v>
      </c>
      <c r="O1076" s="123">
        <f>IF($B1076="","",IFERROR(ROUND(INDEX(账户期初本位,MATCH($B1076,账户名,0))+SUMIFS($M$6:M1076,$B$6:B1076,$B1076),2),""))</f>
        <v>352723162.71</v>
      </c>
      <c r="P1076" s="117" t="s">
        <v>43</v>
      </c>
      <c r="Q1076" s="115"/>
      <c r="R1076" s="115"/>
      <c r="S1076" s="124" t="str">
        <f>IF($B1076="","",IF(ISNA(MATCH($B1076,账户名,0)),"※这个账户不在【参数设置】的账户档案里",IF($A1076="","※没填日期，这一笔不会进任何月份的报表",IF(OR($A1076&lt;起始月份,$A1076&gt;EOMONTH(起始月份,15)),"△不在本账期（"&amp;TEXT(起始月份,"yyyy-mm")&amp;" ~ "&amp;TEXT(EOMONTH(起始月份,15),"yyyy-mm")&amp;"）内，报表里看不到",IF(AND($H1076&lt;&gt;"",$I1076&lt;&gt;""),"※收入和支出不能同时填",IF(AND(N($H1076)=0,N($I1076)=0),IF(ISNUMBER(SEARCH("【待补】",$R1076&amp;"")),"△源数据不全（源表缺金额），请补充","※收入和支出都没填"),IF($E1076="","※没填收支类别，分类报表会漏掉这一笔",IF(ISNA(MATCH($E1076,类别表,0)),"※收支类别不在【参数设置】的清单里",IF($K1076="","△"&amp;$D1076&amp;" 还没填汇率，去【月度汇率】补上就自动算了",IF(ISNUMBER(SEARCH("【待补】",$R1076&amp;"")),"△源数据不全（源表缺摘要或用途），请补充",IF(AND($F1076="内部转账",$Q1076=""),"△内部转账建议在「往来单位」写上对方账户",IF($N1076&lt;0,"△这一笔之后该账户余额成负数了，核一下",""))))))))))))</f>
        <v/>
      </c>
    </row>
    <row r="1077" ht="16.5" spans="1:19">
      <c r="A1077" s="114">
        <v>46057</v>
      </c>
      <c r="B1077" s="115" t="s">
        <v>34</v>
      </c>
      <c r="C1077" s="116" t="str">
        <f>IF($B1077="","",IFERROR(INDEX(账户银行,MATCH($B1077,账户名,0)),""))</f>
        <v>现金</v>
      </c>
      <c r="D1077" s="116" t="str">
        <f>IF($B1077="","",IFERROR(INDEX(账户币种,MATCH($B1077,账户名,0)),""))</f>
        <v>UZS</v>
      </c>
      <c r="E1077" s="117" t="s">
        <v>84</v>
      </c>
      <c r="F1077" s="116" t="str">
        <f>IF($E1077="","",IFERROR(INDEX(类别属性,MATCH($E1077,类别表,0)),""))</f>
        <v>支出</v>
      </c>
      <c r="G1077" s="118" t="s">
        <v>1041</v>
      </c>
      <c r="H1077" s="119"/>
      <c r="I1077" s="119">
        <v>24000</v>
      </c>
      <c r="J1077" s="120"/>
      <c r="K1077" s="125">
        <f>IF(OR($A1077="",$B1077=""),"",IF($J1077&lt;&gt;"",$J1077,IF($D1077=本位币,1,IFERROR(LOOKUP(2,1/((汇率月份&lt;=$A1077)*(INDEX(记账汇率区,0,MATCH($D1077,汇率币种头,0))&lt;&gt;"")),INDEX(记账汇率区,0,MATCH($D1077,汇率币种头,0))),""))))</f>
        <v>1</v>
      </c>
      <c r="L1077" s="123">
        <f t="shared" si="32"/>
        <v>-24000</v>
      </c>
      <c r="M1077" s="123">
        <f t="shared" si="33"/>
        <v>-24000</v>
      </c>
      <c r="N1077" s="122">
        <f>IF($B1077="","",ROUND(SUMIF(账户名,$B1077,账户期初)+SUMIFS($L$6:L1077,$B$6:B1077,$B1077),2))</f>
        <v>-865452979.33</v>
      </c>
      <c r="O1077" s="123">
        <f>IF($B1077="","",IFERROR(ROUND(INDEX(账户期初本位,MATCH($B1077,账户名,0))+SUMIFS($M$6:M1077,$B$6:B1077,$B1077),2),""))</f>
        <v>-865452979.33</v>
      </c>
      <c r="P1077" s="117" t="s">
        <v>48</v>
      </c>
      <c r="Q1077" s="115"/>
      <c r="R1077" s="115"/>
      <c r="S1077" s="124" t="str">
        <f>IF($B1077="","",IF(ISNA(MATCH($B1077,账户名,0)),"※这个账户不在【参数设置】的账户档案里",IF($A1077="","※没填日期，这一笔不会进任何月份的报表",IF(OR($A1077&lt;起始月份,$A1077&gt;EOMONTH(起始月份,15)),"△不在本账期（"&amp;TEXT(起始月份,"yyyy-mm")&amp;" ~ "&amp;TEXT(EOMONTH(起始月份,15),"yyyy-mm")&amp;"）内，报表里看不到",IF(AND($H1077&lt;&gt;"",$I1077&lt;&gt;""),"※收入和支出不能同时填",IF(AND(N($H1077)=0,N($I1077)=0),IF(ISNUMBER(SEARCH("【待补】",$R1077&amp;"")),"△源数据不全（源表缺金额），请补充","※收入和支出都没填"),IF($E1077="","※没填收支类别，分类报表会漏掉这一笔",IF(ISNA(MATCH($E1077,类别表,0)),"※收支类别不在【参数设置】的清单里",IF($K1077="","△"&amp;$D1077&amp;" 还没填汇率，去【月度汇率】补上就自动算了",IF(ISNUMBER(SEARCH("【待补】",$R1077&amp;"")),"△源数据不全（源表缺摘要或用途），请补充",IF(AND($F1077="内部转账",$Q1077=""),"△内部转账建议在「往来单位」写上对方账户",IF($N1077&lt;0,"△这一笔之后该账户余额成负数了，核一下",""))))))))))))</f>
        <v>△这一笔之后该账户余额成负数了，核一下</v>
      </c>
    </row>
    <row r="1078" ht="99" spans="1:19">
      <c r="A1078" s="114">
        <v>46058</v>
      </c>
      <c r="B1078" s="115" t="s">
        <v>30</v>
      </c>
      <c r="C1078" s="116" t="str">
        <f>IF($B1078="","",IFERROR(INDEX(账户银行,MATCH($B1078,账户名,0)),""))</f>
        <v>现金</v>
      </c>
      <c r="D1078" s="116" t="str">
        <f>IF($B1078="","",IFERROR(INDEX(账户币种,MATCH($B1078,账户名,0)),""))</f>
        <v>USD</v>
      </c>
      <c r="E1078" s="117" t="s">
        <v>95</v>
      </c>
      <c r="F1078" s="116" t="str">
        <f>IF($E1078="","",IFERROR(INDEX(类别属性,MATCH($E1078,类别表,0)),""))</f>
        <v>支出</v>
      </c>
      <c r="G1078" s="118" t="s">
        <v>1042</v>
      </c>
      <c r="H1078" s="119"/>
      <c r="I1078" s="119">
        <v>4000</v>
      </c>
      <c r="J1078" s="120"/>
      <c r="K1078" s="125">
        <f>IF(OR($A1078="",$B1078=""),"",IF($J1078&lt;&gt;"",$J1078,IF($D1078=本位币,1,IFERROR(LOOKUP(2,1/((汇率月份&lt;=$A1078)*(INDEX(记账汇率区,0,MATCH($D1078,汇率币种头,0))&lt;&gt;"")),INDEX(记账汇率区,0,MATCH($D1078,汇率币种头,0))),""))))</f>
        <v>12000</v>
      </c>
      <c r="L1078" s="123">
        <f t="shared" si="32"/>
        <v>-4000</v>
      </c>
      <c r="M1078" s="123">
        <f t="shared" si="33"/>
        <v>-48000000</v>
      </c>
      <c r="N1078" s="122">
        <f>IF($B1078="","",ROUND(SUMIF(账户名,$B1078,账户期初)+SUMIFS($L$6:L1078,$B$6:B1078,$B1078),2))</f>
        <v>97496</v>
      </c>
      <c r="O1078" s="123">
        <f>IF($B1078="","",IFERROR(ROUND(INDEX(账户期初本位,MATCH($B1078,账户名,0))+SUMIFS($M$6:M1078,$B$6:B1078,$B1078),2),""))</f>
        <v>1182447925</v>
      </c>
      <c r="P1078" s="117" t="s">
        <v>97</v>
      </c>
      <c r="Q1078" s="115" t="s">
        <v>68</v>
      </c>
      <c r="R1078" s="115" t="s">
        <v>1043</v>
      </c>
      <c r="S1078" s="124" t="str">
        <f>IF($B1078="","",IF(ISNA(MATCH($B1078,账户名,0)),"※这个账户不在【参数设置】的账户档案里",IF($A1078="","※没填日期，这一笔不会进任何月份的报表",IF(OR($A1078&lt;起始月份,$A1078&gt;EOMONTH(起始月份,15)),"△不在本账期（"&amp;TEXT(起始月份,"yyyy-mm")&amp;" ~ "&amp;TEXT(EOMONTH(起始月份,15),"yyyy-mm")&amp;"）内，报表里看不到",IF(AND($H1078&lt;&gt;"",$I1078&lt;&gt;""),"※收入和支出不能同时填",IF(AND(N($H1078)=0,N($I1078)=0),IF(ISNUMBER(SEARCH("【待补】",$R1078&amp;"")),"△源数据不全（源表缺金额），请补充","※收入和支出都没填"),IF($E1078="","※没填收支类别，分类报表会漏掉这一笔",IF(ISNA(MATCH($E1078,类别表,0)),"※收支类别不在【参数设置】的清单里",IF($K1078="","△"&amp;$D1078&amp;" 还没填汇率，去【月度汇率】补上就自动算了",IF(ISNUMBER(SEARCH("【待补】",$R1078&amp;"")),"△源数据不全（源表缺摘要或用途），请补充",IF(AND($F1078="内部转账",$Q1078=""),"△内部转账建议在「往来单位」写上对方账户",IF($N1078&lt;0,"△这一笔之后该账户余额成负数了，核一下",""))))))))))))</f>
        <v/>
      </c>
    </row>
    <row r="1079" ht="66" spans="1:19">
      <c r="A1079" s="114">
        <v>46059</v>
      </c>
      <c r="B1079" s="115" t="s">
        <v>72</v>
      </c>
      <c r="C1079" s="116" t="str">
        <f>IF($B1079="","",IFERROR(INDEX(账户银行,MATCH($B1079,账户名,0)),""))</f>
        <v>NBU银行</v>
      </c>
      <c r="D1079" s="116" t="str">
        <f>IF($B1079="","",IFERROR(INDEX(账户币种,MATCH($B1079,账户名,0)),""))</f>
        <v>UZS</v>
      </c>
      <c r="E1079" s="117" t="s">
        <v>95</v>
      </c>
      <c r="F1079" s="116" t="str">
        <f>IF($E1079="","",IFERROR(INDEX(类别属性,MATCH($E1079,类别表,0)),""))</f>
        <v>支出</v>
      </c>
      <c r="G1079" s="118" t="s">
        <v>1044</v>
      </c>
      <c r="H1079" s="119"/>
      <c r="I1079" s="119">
        <v>11440000</v>
      </c>
      <c r="J1079" s="120"/>
      <c r="K1079" s="125">
        <f>IF(OR($A1079="",$B1079=""),"",IF($J1079&lt;&gt;"",$J1079,IF($D1079=本位币,1,IFERROR(LOOKUP(2,1/((汇率月份&lt;=$A1079)*(INDEX(记账汇率区,0,MATCH($D1079,汇率币种头,0))&lt;&gt;"")),INDEX(记账汇率区,0,MATCH($D1079,汇率币种头,0))),""))))</f>
        <v>1</v>
      </c>
      <c r="L1079" s="123">
        <f t="shared" si="32"/>
        <v>-11440000</v>
      </c>
      <c r="M1079" s="123">
        <f t="shared" si="33"/>
        <v>-11440000</v>
      </c>
      <c r="N1079" s="122">
        <f>IF($B1079="","",ROUND(SUMIF(账户名,$B1079,账户期初)+SUMIFS($L$6:L1079,$B$6:B1079,$B1079),2))</f>
        <v>341283162.71</v>
      </c>
      <c r="O1079" s="123">
        <f>IF($B1079="","",IFERROR(ROUND(INDEX(账户期初本位,MATCH($B1079,账户名,0))+SUMIFS($M$6:M1079,$B$6:B1079,$B1079),2),""))</f>
        <v>341283162.71</v>
      </c>
      <c r="P1079" s="117" t="s">
        <v>97</v>
      </c>
      <c r="Q1079" s="115"/>
      <c r="R1079" s="115"/>
      <c r="S1079" s="124" t="str">
        <f>IF($B1079="","",IF(ISNA(MATCH($B1079,账户名,0)),"※这个账户不在【参数设置】的账户档案里",IF($A1079="","※没填日期，这一笔不会进任何月份的报表",IF(OR($A1079&lt;起始月份,$A1079&gt;EOMONTH(起始月份,15)),"△不在本账期（"&amp;TEXT(起始月份,"yyyy-mm")&amp;" ~ "&amp;TEXT(EOMONTH(起始月份,15),"yyyy-mm")&amp;"）内，报表里看不到",IF(AND($H1079&lt;&gt;"",$I1079&lt;&gt;""),"※收入和支出不能同时填",IF(AND(N($H1079)=0,N($I1079)=0),IF(ISNUMBER(SEARCH("【待补】",$R1079&amp;"")),"△源数据不全（源表缺金额），请补充","※收入和支出都没填"),IF($E1079="","※没填收支类别，分类报表会漏掉这一笔",IF(ISNA(MATCH($E1079,类别表,0)),"※收支类别不在【参数设置】的清单里",IF($K1079="","△"&amp;$D1079&amp;" 还没填汇率，去【月度汇率】补上就自动算了",IF(ISNUMBER(SEARCH("【待补】",$R1079&amp;"")),"△源数据不全（源表缺摘要或用途），请补充",IF(AND($F1079="内部转账",$Q1079=""),"△内部转账建议在「往来单位」写上对方账户",IF($N1079&lt;0,"△这一笔之后该账户余额成负数了，核一下",""))))))))))))</f>
        <v/>
      </c>
    </row>
    <row r="1080" ht="16.5" spans="1:19">
      <c r="A1080" s="114">
        <v>46059</v>
      </c>
      <c r="B1080" s="115" t="s">
        <v>34</v>
      </c>
      <c r="C1080" s="116" t="str">
        <f>IF($B1080="","",IFERROR(INDEX(账户银行,MATCH($B1080,账户名,0)),""))</f>
        <v>现金</v>
      </c>
      <c r="D1080" s="116" t="str">
        <f>IF($B1080="","",IFERROR(INDEX(账户币种,MATCH($B1080,账户名,0)),""))</f>
        <v>UZS</v>
      </c>
      <c r="E1080" s="117" t="s">
        <v>62</v>
      </c>
      <c r="F1080" s="116" t="str">
        <f>IF($E1080="","",IFERROR(INDEX(类别属性,MATCH($E1080,类别表,0)),""))</f>
        <v>支出</v>
      </c>
      <c r="G1080" s="118" t="s">
        <v>1045</v>
      </c>
      <c r="H1080" s="119"/>
      <c r="I1080" s="119">
        <v>85000</v>
      </c>
      <c r="J1080" s="120"/>
      <c r="K1080" s="125">
        <f>IF(OR($A1080="",$B1080=""),"",IF($J1080&lt;&gt;"",$J1080,IF($D1080=本位币,1,IFERROR(LOOKUP(2,1/((汇率月份&lt;=$A1080)*(INDEX(记账汇率区,0,MATCH($D1080,汇率币种头,0))&lt;&gt;"")),INDEX(记账汇率区,0,MATCH($D1080,汇率币种头,0))),""))))</f>
        <v>1</v>
      </c>
      <c r="L1080" s="123">
        <f t="shared" si="32"/>
        <v>-85000</v>
      </c>
      <c r="M1080" s="123">
        <f t="shared" si="33"/>
        <v>-85000</v>
      </c>
      <c r="N1080" s="122">
        <f>IF($B1080="","",ROUND(SUMIF(账户名,$B1080,账户期初)+SUMIFS($L$6:L1080,$B$6:B1080,$B1080),2))</f>
        <v>-865537979.33</v>
      </c>
      <c r="O1080" s="123">
        <f>IF($B1080="","",IFERROR(ROUND(INDEX(账户期初本位,MATCH($B1080,账户名,0))+SUMIFS($M$6:M1080,$B$6:B1080,$B1080),2),""))</f>
        <v>-865537979.33</v>
      </c>
      <c r="P1080" s="117" t="s">
        <v>26</v>
      </c>
      <c r="Q1080" s="115"/>
      <c r="R1080" s="115"/>
      <c r="S1080" s="124" t="str">
        <f>IF($B1080="","",IF(ISNA(MATCH($B1080,账户名,0)),"※这个账户不在【参数设置】的账户档案里",IF($A1080="","※没填日期，这一笔不会进任何月份的报表",IF(OR($A1080&lt;起始月份,$A1080&gt;EOMONTH(起始月份,15)),"△不在本账期（"&amp;TEXT(起始月份,"yyyy-mm")&amp;" ~ "&amp;TEXT(EOMONTH(起始月份,15),"yyyy-mm")&amp;"）内，报表里看不到",IF(AND($H1080&lt;&gt;"",$I1080&lt;&gt;""),"※收入和支出不能同时填",IF(AND(N($H1080)=0,N($I1080)=0),IF(ISNUMBER(SEARCH("【待补】",$R1080&amp;"")),"△源数据不全（源表缺金额），请补充","※收入和支出都没填"),IF($E1080="","※没填收支类别，分类报表会漏掉这一笔",IF(ISNA(MATCH($E1080,类别表,0)),"※收支类别不在【参数设置】的清单里",IF($K1080="","△"&amp;$D1080&amp;" 还没填汇率，去【月度汇率】补上就自动算了",IF(ISNUMBER(SEARCH("【待补】",$R1080&amp;"")),"△源数据不全（源表缺摘要或用途），请补充",IF(AND($F1080="内部转账",$Q1080=""),"△内部转账建议在「往来单位」写上对方账户",IF($N1080&lt;0,"△这一笔之后该账户余额成负数了，核一下",""))))))))))))</f>
        <v>△这一笔之后该账户余额成负数了，核一下</v>
      </c>
    </row>
    <row r="1081" ht="33" spans="1:19">
      <c r="A1081" s="114">
        <v>46059</v>
      </c>
      <c r="B1081" s="115" t="s">
        <v>34</v>
      </c>
      <c r="C1081" s="116" t="str">
        <f>IF($B1081="","",IFERROR(INDEX(账户银行,MATCH($B1081,账户名,0)),""))</f>
        <v>现金</v>
      </c>
      <c r="D1081" s="116" t="str">
        <f>IF($B1081="","",IFERROR(INDEX(账户币种,MATCH($B1081,账户名,0)),""))</f>
        <v>UZS</v>
      </c>
      <c r="E1081" s="117" t="s">
        <v>54</v>
      </c>
      <c r="F1081" s="116" t="str">
        <f>IF($E1081="","",IFERROR(INDEX(类别属性,MATCH($E1081,类别表,0)),""))</f>
        <v>支出</v>
      </c>
      <c r="G1081" s="118" t="s">
        <v>1046</v>
      </c>
      <c r="H1081" s="119"/>
      <c r="I1081" s="119">
        <v>468000</v>
      </c>
      <c r="J1081" s="120"/>
      <c r="K1081" s="125">
        <f>IF(OR($A1081="",$B1081=""),"",IF($J1081&lt;&gt;"",$J1081,IF($D1081=本位币,1,IFERROR(LOOKUP(2,1/((汇率月份&lt;=$A1081)*(INDEX(记账汇率区,0,MATCH($D1081,汇率币种头,0))&lt;&gt;"")),INDEX(记账汇率区,0,MATCH($D1081,汇率币种头,0))),""))))</f>
        <v>1</v>
      </c>
      <c r="L1081" s="123">
        <f t="shared" si="32"/>
        <v>-468000</v>
      </c>
      <c r="M1081" s="123">
        <f t="shared" si="33"/>
        <v>-468000</v>
      </c>
      <c r="N1081" s="122">
        <f>IF($B1081="","",ROUND(SUMIF(账户名,$B1081,账户期初)+SUMIFS($L$6:L1081,$B$6:B1081,$B1081),2))</f>
        <v>-866005979.33</v>
      </c>
      <c r="O1081" s="123">
        <f>IF($B1081="","",IFERROR(ROUND(INDEX(账户期初本位,MATCH($B1081,账户名,0))+SUMIFS($M$6:M1081,$B$6:B1081,$B1081),2),""))</f>
        <v>-866005979.33</v>
      </c>
      <c r="P1081" s="117" t="s">
        <v>48</v>
      </c>
      <c r="Q1081" s="115"/>
      <c r="R1081" s="115"/>
      <c r="S1081" s="124" t="str">
        <f>IF($B1081="","",IF(ISNA(MATCH($B1081,账户名,0)),"※这个账户不在【参数设置】的账户档案里",IF($A1081="","※没填日期，这一笔不会进任何月份的报表",IF(OR($A1081&lt;起始月份,$A1081&gt;EOMONTH(起始月份,15)),"△不在本账期（"&amp;TEXT(起始月份,"yyyy-mm")&amp;" ~ "&amp;TEXT(EOMONTH(起始月份,15),"yyyy-mm")&amp;"）内，报表里看不到",IF(AND($H1081&lt;&gt;"",$I1081&lt;&gt;""),"※收入和支出不能同时填",IF(AND(N($H1081)=0,N($I1081)=0),IF(ISNUMBER(SEARCH("【待补】",$R1081&amp;"")),"△源数据不全（源表缺金额），请补充","※收入和支出都没填"),IF($E1081="","※没填收支类别，分类报表会漏掉这一笔",IF(ISNA(MATCH($E1081,类别表,0)),"※收支类别不在【参数设置】的清单里",IF($K1081="","△"&amp;$D1081&amp;" 还没填汇率，去【月度汇率】补上就自动算了",IF(ISNUMBER(SEARCH("【待补】",$R1081&amp;"")),"△源数据不全（源表缺摘要或用途），请补充",IF(AND($F1081="内部转账",$Q1081=""),"△内部转账建议在「往来单位」写上对方账户",IF($N1081&lt;0,"△这一笔之后该账户余额成负数了，核一下",""))))))))))))</f>
        <v>△这一笔之后该账户余额成负数了，核一下</v>
      </c>
    </row>
    <row r="1082" ht="16.5" spans="1:19">
      <c r="A1082" s="114">
        <v>46059</v>
      </c>
      <c r="B1082" s="115" t="s">
        <v>34</v>
      </c>
      <c r="C1082" s="116" t="str">
        <f>IF($B1082="","",IFERROR(INDEX(账户银行,MATCH($B1082,账户名,0)),""))</f>
        <v>现金</v>
      </c>
      <c r="D1082" s="116" t="str">
        <f>IF($B1082="","",IFERROR(INDEX(账户币种,MATCH($B1082,账户名,0)),""))</f>
        <v>UZS</v>
      </c>
      <c r="E1082" s="117" t="s">
        <v>54</v>
      </c>
      <c r="F1082" s="116" t="str">
        <f>IF($E1082="","",IFERROR(INDEX(类别属性,MATCH($E1082,类别表,0)),""))</f>
        <v>支出</v>
      </c>
      <c r="G1082" s="118" t="s">
        <v>1047</v>
      </c>
      <c r="H1082" s="119"/>
      <c r="I1082" s="119">
        <v>120000</v>
      </c>
      <c r="J1082" s="120"/>
      <c r="K1082" s="125">
        <f>IF(OR($A1082="",$B1082=""),"",IF($J1082&lt;&gt;"",$J1082,IF($D1082=本位币,1,IFERROR(LOOKUP(2,1/((汇率月份&lt;=$A1082)*(INDEX(记账汇率区,0,MATCH($D1082,汇率币种头,0))&lt;&gt;"")),INDEX(记账汇率区,0,MATCH($D1082,汇率币种头,0))),""))))</f>
        <v>1</v>
      </c>
      <c r="L1082" s="123">
        <f t="shared" si="32"/>
        <v>-120000</v>
      </c>
      <c r="M1082" s="123">
        <f t="shared" si="33"/>
        <v>-120000</v>
      </c>
      <c r="N1082" s="122">
        <f>IF($B1082="","",ROUND(SUMIF(账户名,$B1082,账户期初)+SUMIFS($L$6:L1082,$B$6:B1082,$B1082),2))</f>
        <v>-866125979.33</v>
      </c>
      <c r="O1082" s="123">
        <f>IF($B1082="","",IFERROR(ROUND(INDEX(账户期初本位,MATCH($B1082,账户名,0))+SUMIFS($M$6:M1082,$B$6:B1082,$B1082),2),""))</f>
        <v>-866125979.33</v>
      </c>
      <c r="P1082" s="117" t="s">
        <v>48</v>
      </c>
      <c r="Q1082" s="115"/>
      <c r="R1082" s="115"/>
      <c r="S1082" s="124" t="str">
        <f>IF($B1082="","",IF(ISNA(MATCH($B1082,账户名,0)),"※这个账户不在【参数设置】的账户档案里",IF($A1082="","※没填日期，这一笔不会进任何月份的报表",IF(OR($A1082&lt;起始月份,$A1082&gt;EOMONTH(起始月份,15)),"△不在本账期（"&amp;TEXT(起始月份,"yyyy-mm")&amp;" ~ "&amp;TEXT(EOMONTH(起始月份,15),"yyyy-mm")&amp;"）内，报表里看不到",IF(AND($H1082&lt;&gt;"",$I1082&lt;&gt;""),"※收入和支出不能同时填",IF(AND(N($H1082)=0,N($I1082)=0),IF(ISNUMBER(SEARCH("【待补】",$R1082&amp;"")),"△源数据不全（源表缺金额），请补充","※收入和支出都没填"),IF($E1082="","※没填收支类别，分类报表会漏掉这一笔",IF(ISNA(MATCH($E1082,类别表,0)),"※收支类别不在【参数设置】的清单里",IF($K1082="","△"&amp;$D1082&amp;" 还没填汇率，去【月度汇率】补上就自动算了",IF(ISNUMBER(SEARCH("【待补】",$R1082&amp;"")),"△源数据不全（源表缺摘要或用途），请补充",IF(AND($F1082="内部转账",$Q1082=""),"△内部转账建议在「往来单位」写上对方账户",IF($N1082&lt;0,"△这一笔之后该账户余额成负数了，核一下",""))))))))))))</f>
        <v>△这一笔之后该账户余额成负数了，核一下</v>
      </c>
    </row>
    <row r="1083" ht="33" spans="1:19">
      <c r="A1083" s="114">
        <v>46059</v>
      </c>
      <c r="B1083" s="115" t="s">
        <v>34</v>
      </c>
      <c r="C1083" s="116" t="str">
        <f>IF($B1083="","",IFERROR(INDEX(账户银行,MATCH($B1083,账户名,0)),""))</f>
        <v>现金</v>
      </c>
      <c r="D1083" s="116" t="str">
        <f>IF($B1083="","",IFERROR(INDEX(账户币种,MATCH($B1083,账户名,0)),""))</f>
        <v>UZS</v>
      </c>
      <c r="E1083" s="117" t="s">
        <v>44</v>
      </c>
      <c r="F1083" s="116" t="str">
        <f>IF($E1083="","",IFERROR(INDEX(类别属性,MATCH($E1083,类别表,0)),""))</f>
        <v>支出</v>
      </c>
      <c r="G1083" s="118" t="s">
        <v>1048</v>
      </c>
      <c r="H1083" s="119"/>
      <c r="I1083" s="119">
        <v>90000</v>
      </c>
      <c r="J1083" s="120"/>
      <c r="K1083" s="125">
        <f>IF(OR($A1083="",$B1083=""),"",IF($J1083&lt;&gt;"",$J1083,IF($D1083=本位币,1,IFERROR(LOOKUP(2,1/((汇率月份&lt;=$A1083)*(INDEX(记账汇率区,0,MATCH($D1083,汇率币种头,0))&lt;&gt;"")),INDEX(记账汇率区,0,MATCH($D1083,汇率币种头,0))),""))))</f>
        <v>1</v>
      </c>
      <c r="L1083" s="123">
        <f t="shared" si="32"/>
        <v>-90000</v>
      </c>
      <c r="M1083" s="123">
        <f t="shared" si="33"/>
        <v>-90000</v>
      </c>
      <c r="N1083" s="122">
        <f>IF($B1083="","",ROUND(SUMIF(账户名,$B1083,账户期初)+SUMIFS($L$6:L1083,$B$6:B1083,$B1083),2))</f>
        <v>-866215979.33</v>
      </c>
      <c r="O1083" s="123">
        <f>IF($B1083="","",IFERROR(ROUND(INDEX(账户期初本位,MATCH($B1083,账户名,0))+SUMIFS($M$6:M1083,$B$6:B1083,$B1083),2),""))</f>
        <v>-866215979.33</v>
      </c>
      <c r="P1083" s="117" t="s">
        <v>26</v>
      </c>
      <c r="Q1083" s="115" t="s">
        <v>1049</v>
      </c>
      <c r="R1083" s="115"/>
      <c r="S1083" s="124" t="str">
        <f>IF($B1083="","",IF(ISNA(MATCH($B1083,账户名,0)),"※这个账户不在【参数设置】的账户档案里",IF($A1083="","※没填日期，这一笔不会进任何月份的报表",IF(OR($A1083&lt;起始月份,$A1083&gt;EOMONTH(起始月份,15)),"△不在本账期（"&amp;TEXT(起始月份,"yyyy-mm")&amp;" ~ "&amp;TEXT(EOMONTH(起始月份,15),"yyyy-mm")&amp;"）内，报表里看不到",IF(AND($H1083&lt;&gt;"",$I1083&lt;&gt;""),"※收入和支出不能同时填",IF(AND(N($H1083)=0,N($I1083)=0),IF(ISNUMBER(SEARCH("【待补】",$R1083&amp;"")),"△源数据不全（源表缺金额），请补充","※收入和支出都没填"),IF($E1083="","※没填收支类别，分类报表会漏掉这一笔",IF(ISNA(MATCH($E1083,类别表,0)),"※收支类别不在【参数设置】的清单里",IF($K1083="","△"&amp;$D1083&amp;" 还没填汇率，去【月度汇率】补上就自动算了",IF(ISNUMBER(SEARCH("【待补】",$R1083&amp;"")),"△源数据不全（源表缺摘要或用途），请补充",IF(AND($F1083="内部转账",$Q1083=""),"△内部转账建议在「往来单位」写上对方账户",IF($N1083&lt;0,"△这一笔之后该账户余额成负数了，核一下",""))))))))))))</f>
        <v>△这一笔之后该账户余额成负数了，核一下</v>
      </c>
    </row>
    <row r="1084" ht="33" spans="1:19">
      <c r="A1084" s="114">
        <v>46059</v>
      </c>
      <c r="B1084" s="115" t="s">
        <v>34</v>
      </c>
      <c r="C1084" s="116" t="str">
        <f>IF($B1084="","",IFERROR(INDEX(账户银行,MATCH($B1084,账户名,0)),""))</f>
        <v>现金</v>
      </c>
      <c r="D1084" s="116" t="str">
        <f>IF($B1084="","",IFERROR(INDEX(账户币种,MATCH($B1084,账户名,0)),""))</f>
        <v>UZS</v>
      </c>
      <c r="E1084" s="117" t="s">
        <v>38</v>
      </c>
      <c r="F1084" s="116" t="str">
        <f>IF($E1084="","",IFERROR(INDEX(类别属性,MATCH($E1084,类别表,0)),""))</f>
        <v>支出</v>
      </c>
      <c r="G1084" s="118" t="s">
        <v>1050</v>
      </c>
      <c r="H1084" s="119"/>
      <c r="I1084" s="119">
        <v>20000</v>
      </c>
      <c r="J1084" s="120"/>
      <c r="K1084" s="125">
        <f>IF(OR($A1084="",$B1084=""),"",IF($J1084&lt;&gt;"",$J1084,IF($D1084=本位币,1,IFERROR(LOOKUP(2,1/((汇率月份&lt;=$A1084)*(INDEX(记账汇率区,0,MATCH($D1084,汇率币种头,0))&lt;&gt;"")),INDEX(记账汇率区,0,MATCH($D1084,汇率币种头,0))),""))))</f>
        <v>1</v>
      </c>
      <c r="L1084" s="123">
        <f t="shared" si="32"/>
        <v>-20000</v>
      </c>
      <c r="M1084" s="123">
        <f t="shared" si="33"/>
        <v>-20000</v>
      </c>
      <c r="N1084" s="122">
        <f>IF($B1084="","",ROUND(SUMIF(账户名,$B1084,账户期初)+SUMIFS($L$6:L1084,$B$6:B1084,$B1084),2))</f>
        <v>-866235979.33</v>
      </c>
      <c r="O1084" s="123">
        <f>IF($B1084="","",IFERROR(ROUND(INDEX(账户期初本位,MATCH($B1084,账户名,0))+SUMIFS($M$6:M1084,$B$6:B1084,$B1084),2),""))</f>
        <v>-866235979.33</v>
      </c>
      <c r="P1084" s="117" t="s">
        <v>26</v>
      </c>
      <c r="Q1084" s="115" t="s">
        <v>243</v>
      </c>
      <c r="R1084" s="115"/>
      <c r="S1084" s="124" t="str">
        <f>IF($B1084="","",IF(ISNA(MATCH($B1084,账户名,0)),"※这个账户不在【参数设置】的账户档案里",IF($A1084="","※没填日期，这一笔不会进任何月份的报表",IF(OR($A1084&lt;起始月份,$A1084&gt;EOMONTH(起始月份,15)),"△不在本账期（"&amp;TEXT(起始月份,"yyyy-mm")&amp;" ~ "&amp;TEXT(EOMONTH(起始月份,15),"yyyy-mm")&amp;"）内，报表里看不到",IF(AND($H1084&lt;&gt;"",$I1084&lt;&gt;""),"※收入和支出不能同时填",IF(AND(N($H1084)=0,N($I1084)=0),IF(ISNUMBER(SEARCH("【待补】",$R1084&amp;"")),"△源数据不全（源表缺金额），请补充","※收入和支出都没填"),IF($E1084="","※没填收支类别，分类报表会漏掉这一笔",IF(ISNA(MATCH($E1084,类别表,0)),"※收支类别不在【参数设置】的清单里",IF($K1084="","△"&amp;$D1084&amp;" 还没填汇率，去【月度汇率】补上就自动算了",IF(ISNUMBER(SEARCH("【待补】",$R1084&amp;"")),"△源数据不全（源表缺摘要或用途），请补充",IF(AND($F1084="内部转账",$Q1084=""),"△内部转账建议在「往来单位」写上对方账户",IF($N1084&lt;0,"△这一笔之后该账户余额成负数了，核一下",""))))))))))))</f>
        <v>△这一笔之后该账户余额成负数了，核一下</v>
      </c>
    </row>
    <row r="1085" ht="33" spans="1:19">
      <c r="A1085" s="114">
        <v>46059</v>
      </c>
      <c r="B1085" s="115" t="s">
        <v>34</v>
      </c>
      <c r="C1085" s="116" t="str">
        <f>IF($B1085="","",IFERROR(INDEX(账户银行,MATCH($B1085,账户名,0)),""))</f>
        <v>现金</v>
      </c>
      <c r="D1085" s="116" t="str">
        <f>IF($B1085="","",IFERROR(INDEX(账户币种,MATCH($B1085,账户名,0)),""))</f>
        <v>UZS</v>
      </c>
      <c r="E1085" s="117" t="s">
        <v>54</v>
      </c>
      <c r="F1085" s="116" t="str">
        <f>IF($E1085="","",IFERROR(INDEX(类别属性,MATCH($E1085,类别表,0)),""))</f>
        <v>支出</v>
      </c>
      <c r="G1085" s="118" t="s">
        <v>1051</v>
      </c>
      <c r="H1085" s="119"/>
      <c r="I1085" s="119">
        <v>110000</v>
      </c>
      <c r="J1085" s="120"/>
      <c r="K1085" s="125">
        <f>IF(OR($A1085="",$B1085=""),"",IF($J1085&lt;&gt;"",$J1085,IF($D1085=本位币,1,IFERROR(LOOKUP(2,1/((汇率月份&lt;=$A1085)*(INDEX(记账汇率区,0,MATCH($D1085,汇率币种头,0))&lt;&gt;"")),INDEX(记账汇率区,0,MATCH($D1085,汇率币种头,0))),""))))</f>
        <v>1</v>
      </c>
      <c r="L1085" s="123">
        <f t="shared" si="32"/>
        <v>-110000</v>
      </c>
      <c r="M1085" s="123">
        <f t="shared" si="33"/>
        <v>-110000</v>
      </c>
      <c r="N1085" s="122">
        <f>IF($B1085="","",ROUND(SUMIF(账户名,$B1085,账户期初)+SUMIFS($L$6:L1085,$B$6:B1085,$B1085),2))</f>
        <v>-866345979.33</v>
      </c>
      <c r="O1085" s="123">
        <f>IF($B1085="","",IFERROR(ROUND(INDEX(账户期初本位,MATCH($B1085,账户名,0))+SUMIFS($M$6:M1085,$B$6:B1085,$B1085),2),""))</f>
        <v>-866345979.33</v>
      </c>
      <c r="P1085" s="117" t="s">
        <v>48</v>
      </c>
      <c r="Q1085" s="115" t="s">
        <v>243</v>
      </c>
      <c r="R1085" s="115"/>
      <c r="S1085" s="124" t="str">
        <f>IF($B1085="","",IF(ISNA(MATCH($B1085,账户名,0)),"※这个账户不在【参数设置】的账户档案里",IF($A1085="","※没填日期，这一笔不会进任何月份的报表",IF(OR($A1085&lt;起始月份,$A1085&gt;EOMONTH(起始月份,15)),"△不在本账期（"&amp;TEXT(起始月份,"yyyy-mm")&amp;" ~ "&amp;TEXT(EOMONTH(起始月份,15),"yyyy-mm")&amp;"）内，报表里看不到",IF(AND($H1085&lt;&gt;"",$I1085&lt;&gt;""),"※收入和支出不能同时填",IF(AND(N($H1085)=0,N($I1085)=0),IF(ISNUMBER(SEARCH("【待补】",$R1085&amp;"")),"△源数据不全（源表缺金额），请补充","※收入和支出都没填"),IF($E1085="","※没填收支类别，分类报表会漏掉这一笔",IF(ISNA(MATCH($E1085,类别表,0)),"※收支类别不在【参数设置】的清单里",IF($K1085="","△"&amp;$D1085&amp;" 还没填汇率，去【月度汇率】补上就自动算了",IF(ISNUMBER(SEARCH("【待补】",$R1085&amp;"")),"△源数据不全（源表缺摘要或用途），请补充",IF(AND($F1085="内部转账",$Q1085=""),"△内部转账建议在「往来单位」写上对方账户",IF($N1085&lt;0,"△这一笔之后该账户余额成负数了，核一下",""))))))))))))</f>
        <v>△这一笔之后该账户余额成负数了，核一下</v>
      </c>
    </row>
    <row r="1086" ht="66" spans="1:19">
      <c r="A1086" s="114">
        <v>46059</v>
      </c>
      <c r="B1086" s="115" t="s">
        <v>34</v>
      </c>
      <c r="C1086" s="116" t="str">
        <f>IF($B1086="","",IFERROR(INDEX(账户银行,MATCH($B1086,账户名,0)),""))</f>
        <v>现金</v>
      </c>
      <c r="D1086" s="116" t="str">
        <f>IF($B1086="","",IFERROR(INDEX(账户币种,MATCH($B1086,账户名,0)),""))</f>
        <v>UZS</v>
      </c>
      <c r="E1086" s="117" t="s">
        <v>38</v>
      </c>
      <c r="F1086" s="116" t="str">
        <f>IF($E1086="","",IFERROR(INDEX(类别属性,MATCH($E1086,类别表,0)),""))</f>
        <v>支出</v>
      </c>
      <c r="G1086" s="118" t="s">
        <v>1052</v>
      </c>
      <c r="H1086" s="119"/>
      <c r="I1086" s="119">
        <v>142000</v>
      </c>
      <c r="J1086" s="120"/>
      <c r="K1086" s="125">
        <f>IF(OR($A1086="",$B1086=""),"",IF($J1086&lt;&gt;"",$J1086,IF($D1086=本位币,1,IFERROR(LOOKUP(2,1/((汇率月份&lt;=$A1086)*(INDEX(记账汇率区,0,MATCH($D1086,汇率币种头,0))&lt;&gt;"")),INDEX(记账汇率区,0,MATCH($D1086,汇率币种头,0))),""))))</f>
        <v>1</v>
      </c>
      <c r="L1086" s="123">
        <f t="shared" si="32"/>
        <v>-142000</v>
      </c>
      <c r="M1086" s="123">
        <f t="shared" si="33"/>
        <v>-142000</v>
      </c>
      <c r="N1086" s="122">
        <f>IF($B1086="","",ROUND(SUMIF(账户名,$B1086,账户期初)+SUMIFS($L$6:L1086,$B$6:B1086,$B1086),2))</f>
        <v>-866487979.33</v>
      </c>
      <c r="O1086" s="123">
        <f>IF($B1086="","",IFERROR(ROUND(INDEX(账户期初本位,MATCH($B1086,账户名,0))+SUMIFS($M$6:M1086,$B$6:B1086,$B1086),2),""))</f>
        <v>-866487979.33</v>
      </c>
      <c r="P1086" s="117" t="s">
        <v>26</v>
      </c>
      <c r="Q1086" s="115" t="s">
        <v>243</v>
      </c>
      <c r="R1086" s="115"/>
      <c r="S1086" s="124" t="str">
        <f>IF($B1086="","",IF(ISNA(MATCH($B1086,账户名,0)),"※这个账户不在【参数设置】的账户档案里",IF($A1086="","※没填日期，这一笔不会进任何月份的报表",IF(OR($A1086&lt;起始月份,$A1086&gt;EOMONTH(起始月份,15)),"△不在本账期（"&amp;TEXT(起始月份,"yyyy-mm")&amp;" ~ "&amp;TEXT(EOMONTH(起始月份,15),"yyyy-mm")&amp;"）内，报表里看不到",IF(AND($H1086&lt;&gt;"",$I1086&lt;&gt;""),"※收入和支出不能同时填",IF(AND(N($H1086)=0,N($I1086)=0),IF(ISNUMBER(SEARCH("【待补】",$R1086&amp;"")),"△源数据不全（源表缺金额），请补充","※收入和支出都没填"),IF($E1086="","※没填收支类别，分类报表会漏掉这一笔",IF(ISNA(MATCH($E1086,类别表,0)),"※收支类别不在【参数设置】的清单里",IF($K1086="","△"&amp;$D1086&amp;" 还没填汇率，去【月度汇率】补上就自动算了",IF(ISNUMBER(SEARCH("【待补】",$R1086&amp;"")),"△源数据不全（源表缺摘要或用途），请补充",IF(AND($F1086="内部转账",$Q1086=""),"△内部转账建议在「往来单位」写上对方账户",IF($N1086&lt;0,"△这一笔之后该账户余额成负数了，核一下",""))))))))))))</f>
        <v>△这一笔之后该账户余额成负数了，核一下</v>
      </c>
    </row>
    <row r="1087" ht="33" spans="1:19">
      <c r="A1087" s="114">
        <v>46061</v>
      </c>
      <c r="B1087" s="115" t="s">
        <v>20</v>
      </c>
      <c r="C1087" s="116" t="str">
        <f>IF($B1087="","",IFERROR(INDEX(账户银行,MATCH($B1087,账户名,0)),""))</f>
        <v>现金</v>
      </c>
      <c r="D1087" s="116" t="str">
        <f>IF($B1087="","",IFERROR(INDEX(账户币种,MATCH($B1087,账户名,0)),""))</f>
        <v>CNY</v>
      </c>
      <c r="E1087" s="117" t="s">
        <v>95</v>
      </c>
      <c r="F1087" s="116" t="str">
        <f>IF($E1087="","",IFERROR(INDEX(类别属性,MATCH($E1087,类别表,0)),""))</f>
        <v>支出</v>
      </c>
      <c r="G1087" s="118" t="s">
        <v>1053</v>
      </c>
      <c r="H1087" s="119"/>
      <c r="I1087" s="119">
        <v>10000</v>
      </c>
      <c r="J1087" s="120"/>
      <c r="K1087" s="121">
        <f>IF(OR($A1087="",$B1087=""),"",IF($J1087&lt;&gt;"",$J1087,IF($D1087=本位币,1,IFERROR(LOOKUP(2,1/((汇率月份&lt;=$A1087)*(INDEX(记账汇率区,0,MATCH($D1087,汇率币种头,0))&lt;&gt;"")),INDEX(记账汇率区,0,MATCH($D1087,汇率币种头,0))),""))))</f>
        <v>1700</v>
      </c>
      <c r="L1087" s="122">
        <f t="shared" si="32"/>
        <v>-10000</v>
      </c>
      <c r="M1087" s="123">
        <f t="shared" si="33"/>
        <v>-17000000</v>
      </c>
      <c r="N1087" s="122">
        <f>IF($B1087="","",ROUND(SUMIF(账户名,$B1087,账户期初)+SUMIFS($L$6:L1087,$B$6:B1087,$B1087),2))</f>
        <v>2760864.39</v>
      </c>
      <c r="O1087" s="123">
        <f>IF($B1087="","",IFERROR(ROUND(INDEX(账户期初本位,MATCH($B1087,账户名,0))+SUMIFS($M$6:M1087,$B$6:B1087,$B1087),2),""))</f>
        <v>4665130979.96</v>
      </c>
      <c r="P1087" s="117" t="s">
        <v>97</v>
      </c>
      <c r="Q1087" s="115" t="s">
        <v>129</v>
      </c>
      <c r="R1087" s="115"/>
      <c r="S1087" s="124" t="str">
        <f>IF($B1087="","",IF(ISNA(MATCH($B1087,账户名,0)),"※这个账户不在【参数设置】的账户档案里",IF($A1087="","※没填日期，这一笔不会进任何月份的报表",IF(OR($A1087&lt;起始月份,$A1087&gt;EOMONTH(起始月份,15)),"△不在本账期（"&amp;TEXT(起始月份,"yyyy-mm")&amp;" ~ "&amp;TEXT(EOMONTH(起始月份,15),"yyyy-mm")&amp;"）内，报表里看不到",IF(AND($H1087&lt;&gt;"",$I1087&lt;&gt;""),"※收入和支出不能同时填",IF(AND(N($H1087)=0,N($I1087)=0),IF(ISNUMBER(SEARCH("【待补】",$R1087&amp;"")),"△源数据不全（源表缺金额），请补充","※收入和支出都没填"),IF($E1087="","※没填收支类别，分类报表会漏掉这一笔",IF(ISNA(MATCH($E1087,类别表,0)),"※收支类别不在【参数设置】的清单里",IF($K1087="","△"&amp;$D1087&amp;" 还没填汇率，去【月度汇率】补上就自动算了",IF(ISNUMBER(SEARCH("【待补】",$R1087&amp;"")),"△源数据不全（源表缺摘要或用途），请补充",IF(AND($F1087="内部转账",$Q1087=""),"△内部转账建议在「往来单位」写上对方账户",IF($N1087&lt;0,"△这一笔之后该账户余额成负数了，核一下",""))))))))))))</f>
        <v/>
      </c>
    </row>
    <row r="1088" ht="16.5" spans="1:19">
      <c r="A1088" s="114">
        <v>46061</v>
      </c>
      <c r="B1088" s="115" t="s">
        <v>34</v>
      </c>
      <c r="C1088" s="116" t="str">
        <f>IF($B1088="","",IFERROR(INDEX(账户银行,MATCH($B1088,账户名,0)),""))</f>
        <v>现金</v>
      </c>
      <c r="D1088" s="116" t="str">
        <f>IF($B1088="","",IFERROR(INDEX(账户币种,MATCH($B1088,账户名,0)),""))</f>
        <v>UZS</v>
      </c>
      <c r="E1088" s="117" t="s">
        <v>38</v>
      </c>
      <c r="F1088" s="116" t="str">
        <f>IF($E1088="","",IFERROR(INDEX(类别属性,MATCH($E1088,类别表,0)),""))</f>
        <v>支出</v>
      </c>
      <c r="G1088" s="118" t="s">
        <v>1054</v>
      </c>
      <c r="H1088" s="119"/>
      <c r="I1088" s="119">
        <v>90000</v>
      </c>
      <c r="J1088" s="120"/>
      <c r="K1088" s="125">
        <f>IF(OR($A1088="",$B1088=""),"",IF($J1088&lt;&gt;"",$J1088,IF($D1088=本位币,1,IFERROR(LOOKUP(2,1/((汇率月份&lt;=$A1088)*(INDEX(记账汇率区,0,MATCH($D1088,汇率币种头,0))&lt;&gt;"")),INDEX(记账汇率区,0,MATCH($D1088,汇率币种头,0))),""))))</f>
        <v>1</v>
      </c>
      <c r="L1088" s="123">
        <f t="shared" si="32"/>
        <v>-90000</v>
      </c>
      <c r="M1088" s="123">
        <f t="shared" si="33"/>
        <v>-90000</v>
      </c>
      <c r="N1088" s="122">
        <f>IF($B1088="","",ROUND(SUMIF(账户名,$B1088,账户期初)+SUMIFS($L$6:L1088,$B$6:B1088,$B1088),2))</f>
        <v>-866577979.33</v>
      </c>
      <c r="O1088" s="123">
        <f>IF($B1088="","",IFERROR(ROUND(INDEX(账户期初本位,MATCH($B1088,账户名,0))+SUMIFS($M$6:M1088,$B$6:B1088,$B1088),2),""))</f>
        <v>-866577979.33</v>
      </c>
      <c r="P1088" s="117" t="s">
        <v>26</v>
      </c>
      <c r="Q1088" s="115"/>
      <c r="R1088" s="115"/>
      <c r="S1088" s="124" t="str">
        <f>IF($B1088="","",IF(ISNA(MATCH($B1088,账户名,0)),"※这个账户不在【参数设置】的账户档案里",IF($A1088="","※没填日期，这一笔不会进任何月份的报表",IF(OR($A1088&lt;起始月份,$A1088&gt;EOMONTH(起始月份,15)),"△不在本账期（"&amp;TEXT(起始月份,"yyyy-mm")&amp;" ~ "&amp;TEXT(EOMONTH(起始月份,15),"yyyy-mm")&amp;"）内，报表里看不到",IF(AND($H1088&lt;&gt;"",$I1088&lt;&gt;""),"※收入和支出不能同时填",IF(AND(N($H1088)=0,N($I1088)=0),IF(ISNUMBER(SEARCH("【待补】",$R1088&amp;"")),"△源数据不全（源表缺金额），请补充","※收入和支出都没填"),IF($E1088="","※没填收支类别，分类报表会漏掉这一笔",IF(ISNA(MATCH($E1088,类别表,0)),"※收支类别不在【参数设置】的清单里",IF($K1088="","△"&amp;$D1088&amp;" 还没填汇率，去【月度汇率】补上就自动算了",IF(ISNUMBER(SEARCH("【待补】",$R1088&amp;"")),"△源数据不全（源表缺摘要或用途），请补充",IF(AND($F1088="内部转账",$Q1088=""),"△内部转账建议在「往来单位」写上对方账户",IF($N1088&lt;0,"△这一笔之后该账户余额成负数了，核一下",""))))))))))))</f>
        <v>△这一笔之后该账户余额成负数了，核一下</v>
      </c>
    </row>
    <row r="1089" ht="16.5" spans="1:19">
      <c r="A1089" s="114">
        <v>46061</v>
      </c>
      <c r="B1089" s="115" t="s">
        <v>34</v>
      </c>
      <c r="C1089" s="116" t="str">
        <f>IF($B1089="","",IFERROR(INDEX(账户银行,MATCH($B1089,账户名,0)),""))</f>
        <v>现金</v>
      </c>
      <c r="D1089" s="116" t="str">
        <f>IF($B1089="","",IFERROR(INDEX(账户币种,MATCH($B1089,账户名,0)),""))</f>
        <v>UZS</v>
      </c>
      <c r="E1089" s="117" t="s">
        <v>38</v>
      </c>
      <c r="F1089" s="116" t="str">
        <f>IF($E1089="","",IFERROR(INDEX(类别属性,MATCH($E1089,类别表,0)),""))</f>
        <v>支出</v>
      </c>
      <c r="G1089" s="118" t="s">
        <v>1055</v>
      </c>
      <c r="H1089" s="119"/>
      <c r="I1089" s="119">
        <v>45000</v>
      </c>
      <c r="J1089" s="120"/>
      <c r="K1089" s="125">
        <f>IF(OR($A1089="",$B1089=""),"",IF($J1089&lt;&gt;"",$J1089,IF($D1089=本位币,1,IFERROR(LOOKUP(2,1/((汇率月份&lt;=$A1089)*(INDEX(记账汇率区,0,MATCH($D1089,汇率币种头,0))&lt;&gt;"")),INDEX(记账汇率区,0,MATCH($D1089,汇率币种头,0))),""))))</f>
        <v>1</v>
      </c>
      <c r="L1089" s="123">
        <f t="shared" si="32"/>
        <v>-45000</v>
      </c>
      <c r="M1089" s="123">
        <f t="shared" si="33"/>
        <v>-45000</v>
      </c>
      <c r="N1089" s="122">
        <f>IF($B1089="","",ROUND(SUMIF(账户名,$B1089,账户期初)+SUMIFS($L$6:L1089,$B$6:B1089,$B1089),2))</f>
        <v>-866622979.33</v>
      </c>
      <c r="O1089" s="123">
        <f>IF($B1089="","",IFERROR(ROUND(INDEX(账户期初本位,MATCH($B1089,账户名,0))+SUMIFS($M$6:M1089,$B$6:B1089,$B1089),2),""))</f>
        <v>-866622979.33</v>
      </c>
      <c r="P1089" s="117" t="s">
        <v>26</v>
      </c>
      <c r="Q1089" s="115"/>
      <c r="R1089" s="115"/>
      <c r="S1089" s="124" t="str">
        <f>IF($B1089="","",IF(ISNA(MATCH($B1089,账户名,0)),"※这个账户不在【参数设置】的账户档案里",IF($A1089="","※没填日期，这一笔不会进任何月份的报表",IF(OR($A1089&lt;起始月份,$A1089&gt;EOMONTH(起始月份,15)),"△不在本账期（"&amp;TEXT(起始月份,"yyyy-mm")&amp;" ~ "&amp;TEXT(EOMONTH(起始月份,15),"yyyy-mm")&amp;"）内，报表里看不到",IF(AND($H1089&lt;&gt;"",$I1089&lt;&gt;""),"※收入和支出不能同时填",IF(AND(N($H1089)=0,N($I1089)=0),IF(ISNUMBER(SEARCH("【待补】",$R1089&amp;"")),"△源数据不全（源表缺金额），请补充","※收入和支出都没填"),IF($E1089="","※没填收支类别，分类报表会漏掉这一笔",IF(ISNA(MATCH($E1089,类别表,0)),"※收支类别不在【参数设置】的清单里",IF($K1089="","△"&amp;$D1089&amp;" 还没填汇率，去【月度汇率】补上就自动算了",IF(ISNUMBER(SEARCH("【待补】",$R1089&amp;"")),"△源数据不全（源表缺摘要或用途），请补充",IF(AND($F1089="内部转账",$Q1089=""),"△内部转账建议在「往来单位」写上对方账户",IF($N1089&lt;0,"△这一笔之后该账户余额成负数了，核一下",""))))))))))))</f>
        <v>△这一笔之后该账户余额成负数了，核一下</v>
      </c>
    </row>
    <row r="1090" ht="33" spans="1:19">
      <c r="A1090" s="114">
        <v>46061</v>
      </c>
      <c r="B1090" s="115" t="s">
        <v>34</v>
      </c>
      <c r="C1090" s="116" t="str">
        <f>IF($B1090="","",IFERROR(INDEX(账户银行,MATCH($B1090,账户名,0)),""))</f>
        <v>现金</v>
      </c>
      <c r="D1090" s="116" t="str">
        <f>IF($B1090="","",IFERROR(INDEX(账户币种,MATCH($B1090,账户名,0)),""))</f>
        <v>UZS</v>
      </c>
      <c r="E1090" s="117" t="s">
        <v>44</v>
      </c>
      <c r="F1090" s="116" t="str">
        <f>IF($E1090="","",IFERROR(INDEX(类别属性,MATCH($E1090,类别表,0)),""))</f>
        <v>支出</v>
      </c>
      <c r="G1090" s="118" t="s">
        <v>1056</v>
      </c>
      <c r="H1090" s="119"/>
      <c r="I1090" s="119">
        <v>400000</v>
      </c>
      <c r="J1090" s="120"/>
      <c r="K1090" s="125">
        <f>IF(OR($A1090="",$B1090=""),"",IF($J1090&lt;&gt;"",$J1090,IF($D1090=本位币,1,IFERROR(LOOKUP(2,1/((汇率月份&lt;=$A1090)*(INDEX(记账汇率区,0,MATCH($D1090,汇率币种头,0))&lt;&gt;"")),INDEX(记账汇率区,0,MATCH($D1090,汇率币种头,0))),""))))</f>
        <v>1</v>
      </c>
      <c r="L1090" s="123">
        <f t="shared" si="32"/>
        <v>-400000</v>
      </c>
      <c r="M1090" s="123">
        <f t="shared" si="33"/>
        <v>-400000</v>
      </c>
      <c r="N1090" s="122">
        <f>IF($B1090="","",ROUND(SUMIF(账户名,$B1090,账户期初)+SUMIFS($L$6:L1090,$B$6:B1090,$B1090),2))</f>
        <v>-867022979.33</v>
      </c>
      <c r="O1090" s="123">
        <f>IF($B1090="","",IFERROR(ROUND(INDEX(账户期初本位,MATCH($B1090,账户名,0))+SUMIFS($M$6:M1090,$B$6:B1090,$B1090),2),""))</f>
        <v>-867022979.33</v>
      </c>
      <c r="P1090" s="117" t="s">
        <v>26</v>
      </c>
      <c r="Q1090" s="115" t="s">
        <v>1057</v>
      </c>
      <c r="R1090" s="115"/>
      <c r="S1090" s="124" t="str">
        <f>IF($B1090="","",IF(ISNA(MATCH($B1090,账户名,0)),"※这个账户不在【参数设置】的账户档案里",IF($A1090="","※没填日期，这一笔不会进任何月份的报表",IF(OR($A1090&lt;起始月份,$A1090&gt;EOMONTH(起始月份,15)),"△不在本账期（"&amp;TEXT(起始月份,"yyyy-mm")&amp;" ~ "&amp;TEXT(EOMONTH(起始月份,15),"yyyy-mm")&amp;"）内，报表里看不到",IF(AND($H1090&lt;&gt;"",$I1090&lt;&gt;""),"※收入和支出不能同时填",IF(AND(N($H1090)=0,N($I1090)=0),IF(ISNUMBER(SEARCH("【待补】",$R1090&amp;"")),"△源数据不全（源表缺金额），请补充","※收入和支出都没填"),IF($E1090="","※没填收支类别，分类报表会漏掉这一笔",IF(ISNA(MATCH($E1090,类别表,0)),"※收支类别不在【参数设置】的清单里",IF($K1090="","△"&amp;$D1090&amp;" 还没填汇率，去【月度汇率】补上就自动算了",IF(ISNUMBER(SEARCH("【待补】",$R1090&amp;"")),"△源数据不全（源表缺摘要或用途），请补充",IF(AND($F1090="内部转账",$Q1090=""),"△内部转账建议在「往来单位」写上对方账户",IF($N1090&lt;0,"△这一笔之后该账户余额成负数了，核一下",""))))))))))))</f>
        <v>△这一笔之后该账户余额成负数了，核一下</v>
      </c>
    </row>
    <row r="1091" ht="16.5" spans="1:19">
      <c r="A1091" s="114">
        <v>46062</v>
      </c>
      <c r="B1091" s="115" t="s">
        <v>20</v>
      </c>
      <c r="C1091" s="116" t="str">
        <f>IF($B1091="","",IFERROR(INDEX(账户银行,MATCH($B1091,账户名,0)),""))</f>
        <v>现金</v>
      </c>
      <c r="D1091" s="116" t="str">
        <f>IF($B1091="","",IFERROR(INDEX(账户币种,MATCH($B1091,账户名,0)),""))</f>
        <v>CNY</v>
      </c>
      <c r="E1091" s="117" t="s">
        <v>27</v>
      </c>
      <c r="F1091" s="116" t="str">
        <f>IF($E1091="","",IFERROR(INDEX(类别属性,MATCH($E1091,类别表,0)),""))</f>
        <v>支出</v>
      </c>
      <c r="G1091" s="118" t="s">
        <v>1058</v>
      </c>
      <c r="H1091" s="119"/>
      <c r="I1091" s="119">
        <v>10500</v>
      </c>
      <c r="J1091" s="120"/>
      <c r="K1091" s="121">
        <f>IF(OR($A1091="",$B1091=""),"",IF($J1091&lt;&gt;"",$J1091,IF($D1091=本位币,1,IFERROR(LOOKUP(2,1/((汇率月份&lt;=$A1091)*(INDEX(记账汇率区,0,MATCH($D1091,汇率币种头,0))&lt;&gt;"")),INDEX(记账汇率区,0,MATCH($D1091,汇率币种头,0))),""))))</f>
        <v>1700</v>
      </c>
      <c r="L1091" s="122">
        <f t="shared" si="32"/>
        <v>-10500</v>
      </c>
      <c r="M1091" s="123">
        <f t="shared" si="33"/>
        <v>-17850000</v>
      </c>
      <c r="N1091" s="122">
        <f>IF($B1091="","",ROUND(SUMIF(账户名,$B1091,账户期初)+SUMIFS($L$6:L1091,$B$6:B1091,$B1091),2))</f>
        <v>2750364.39</v>
      </c>
      <c r="O1091" s="123">
        <f>IF($B1091="","",IFERROR(ROUND(INDEX(账户期初本位,MATCH($B1091,账户名,0))+SUMIFS($M$6:M1091,$B$6:B1091,$B1091),2),""))</f>
        <v>4647280979.96</v>
      </c>
      <c r="P1091" s="117" t="s">
        <v>26</v>
      </c>
      <c r="Q1091" s="115"/>
      <c r="R1091" s="115"/>
      <c r="S1091" s="124" t="str">
        <f>IF($B1091="","",IF(ISNA(MATCH($B1091,账户名,0)),"※这个账户不在【参数设置】的账户档案里",IF($A1091="","※没填日期，这一笔不会进任何月份的报表",IF(OR($A1091&lt;起始月份,$A1091&gt;EOMONTH(起始月份,15)),"△不在本账期（"&amp;TEXT(起始月份,"yyyy-mm")&amp;" ~ "&amp;TEXT(EOMONTH(起始月份,15),"yyyy-mm")&amp;"）内，报表里看不到",IF(AND($H1091&lt;&gt;"",$I1091&lt;&gt;""),"※收入和支出不能同时填",IF(AND(N($H1091)=0,N($I1091)=0),IF(ISNUMBER(SEARCH("【待补】",$R1091&amp;"")),"△源数据不全（源表缺金额），请补充","※收入和支出都没填"),IF($E1091="","※没填收支类别，分类报表会漏掉这一笔",IF(ISNA(MATCH($E1091,类别表,0)),"※收支类别不在【参数设置】的清单里",IF($K1091="","△"&amp;$D1091&amp;" 还没填汇率，去【月度汇率】补上就自动算了",IF(ISNUMBER(SEARCH("【待补】",$R1091&amp;"")),"△源数据不全（源表缺摘要或用途），请补充",IF(AND($F1091="内部转账",$Q1091=""),"△内部转账建议在「往来单位」写上对方账户",IF($N1091&lt;0,"△这一笔之后该账户余额成负数了，核一下",""))))))))))))</f>
        <v/>
      </c>
    </row>
    <row r="1092" ht="16.5" spans="1:19">
      <c r="A1092" s="114">
        <v>46062</v>
      </c>
      <c r="B1092" s="115" t="s">
        <v>34</v>
      </c>
      <c r="C1092" s="116" t="str">
        <f>IF($B1092="","",IFERROR(INDEX(账户银行,MATCH($B1092,账户名,0)),""))</f>
        <v>现金</v>
      </c>
      <c r="D1092" s="116" t="str">
        <f>IF($B1092="","",IFERROR(INDEX(账户币种,MATCH($B1092,账户名,0)),""))</f>
        <v>UZS</v>
      </c>
      <c r="E1092" s="117" t="s">
        <v>54</v>
      </c>
      <c r="F1092" s="116" t="str">
        <f>IF($E1092="","",IFERROR(INDEX(类别属性,MATCH($E1092,类别表,0)),""))</f>
        <v>支出</v>
      </c>
      <c r="G1092" s="118" t="s">
        <v>1059</v>
      </c>
      <c r="H1092" s="119"/>
      <c r="I1092" s="119">
        <v>30000</v>
      </c>
      <c r="J1092" s="120"/>
      <c r="K1092" s="125">
        <f>IF(OR($A1092="",$B1092=""),"",IF($J1092&lt;&gt;"",$J1092,IF($D1092=本位币,1,IFERROR(LOOKUP(2,1/((汇率月份&lt;=$A1092)*(INDEX(记账汇率区,0,MATCH($D1092,汇率币种头,0))&lt;&gt;"")),INDEX(记账汇率区,0,MATCH($D1092,汇率币种头,0))),""))))</f>
        <v>1</v>
      </c>
      <c r="L1092" s="123">
        <f t="shared" si="32"/>
        <v>-30000</v>
      </c>
      <c r="M1092" s="123">
        <f t="shared" si="33"/>
        <v>-30000</v>
      </c>
      <c r="N1092" s="122">
        <f>IF($B1092="","",ROUND(SUMIF(账户名,$B1092,账户期初)+SUMIFS($L$6:L1092,$B$6:B1092,$B1092),2))</f>
        <v>-867052979.33</v>
      </c>
      <c r="O1092" s="123">
        <f>IF($B1092="","",IFERROR(ROUND(INDEX(账户期初本位,MATCH($B1092,账户名,0))+SUMIFS($M$6:M1092,$B$6:B1092,$B1092),2),""))</f>
        <v>-867052979.33</v>
      </c>
      <c r="P1092" s="117" t="s">
        <v>48</v>
      </c>
      <c r="Q1092" s="115"/>
      <c r="R1092" s="115"/>
      <c r="S1092" s="124" t="str">
        <f>IF($B1092="","",IF(ISNA(MATCH($B1092,账户名,0)),"※这个账户不在【参数设置】的账户档案里",IF($A1092="","※没填日期，这一笔不会进任何月份的报表",IF(OR($A1092&lt;起始月份,$A1092&gt;EOMONTH(起始月份,15)),"△不在本账期（"&amp;TEXT(起始月份,"yyyy-mm")&amp;" ~ "&amp;TEXT(EOMONTH(起始月份,15),"yyyy-mm")&amp;"）内，报表里看不到",IF(AND($H1092&lt;&gt;"",$I1092&lt;&gt;""),"※收入和支出不能同时填",IF(AND(N($H1092)=0,N($I1092)=0),IF(ISNUMBER(SEARCH("【待补】",$R1092&amp;"")),"△源数据不全（源表缺金额），请补充","※收入和支出都没填"),IF($E1092="","※没填收支类别，分类报表会漏掉这一笔",IF(ISNA(MATCH($E1092,类别表,0)),"※收支类别不在【参数设置】的清单里",IF($K1092="","△"&amp;$D1092&amp;" 还没填汇率，去【月度汇率】补上就自动算了",IF(ISNUMBER(SEARCH("【待补】",$R1092&amp;"")),"△源数据不全（源表缺摘要或用途），请补充",IF(AND($F1092="内部转账",$Q1092=""),"△内部转账建议在「往来单位」写上对方账户",IF($N1092&lt;0,"△这一笔之后该账户余额成负数了，核一下",""))))))))))))</f>
        <v>△这一笔之后该账户余额成负数了，核一下</v>
      </c>
    </row>
    <row r="1093" ht="33" spans="1:19">
      <c r="A1093" s="114">
        <v>46063</v>
      </c>
      <c r="B1093" s="115" t="s">
        <v>20</v>
      </c>
      <c r="C1093" s="116" t="str">
        <f>IF($B1093="","",IFERROR(INDEX(账户银行,MATCH($B1093,账户名,0)),""))</f>
        <v>现金</v>
      </c>
      <c r="D1093" s="116" t="str">
        <f>IF($B1093="","",IFERROR(INDEX(账户币种,MATCH($B1093,账户名,0)),""))</f>
        <v>CNY</v>
      </c>
      <c r="E1093" s="117" t="s">
        <v>95</v>
      </c>
      <c r="F1093" s="116" t="str">
        <f>IF($E1093="","",IFERROR(INDEX(类别属性,MATCH($E1093,类别表,0)),""))</f>
        <v>支出</v>
      </c>
      <c r="G1093" s="118" t="s">
        <v>1060</v>
      </c>
      <c r="H1093" s="119"/>
      <c r="I1093" s="119">
        <v>12516</v>
      </c>
      <c r="J1093" s="120"/>
      <c r="K1093" s="121">
        <f>IF(OR($A1093="",$B1093=""),"",IF($J1093&lt;&gt;"",$J1093,IF($D1093=本位币,1,IFERROR(LOOKUP(2,1/((汇率月份&lt;=$A1093)*(INDEX(记账汇率区,0,MATCH($D1093,汇率币种头,0))&lt;&gt;"")),INDEX(记账汇率区,0,MATCH($D1093,汇率币种头,0))),""))))</f>
        <v>1700</v>
      </c>
      <c r="L1093" s="122">
        <f t="shared" si="32"/>
        <v>-12516</v>
      </c>
      <c r="M1093" s="123">
        <f t="shared" si="33"/>
        <v>-21277200</v>
      </c>
      <c r="N1093" s="122">
        <f>IF($B1093="","",ROUND(SUMIF(账户名,$B1093,账户期初)+SUMIFS($L$6:L1093,$B$6:B1093,$B1093),2))</f>
        <v>2737848.39</v>
      </c>
      <c r="O1093" s="123">
        <f>IF($B1093="","",IFERROR(ROUND(INDEX(账户期初本位,MATCH($B1093,账户名,0))+SUMIFS($M$6:M1093,$B$6:B1093,$B1093),2),""))</f>
        <v>4626003779.96</v>
      </c>
      <c r="P1093" s="117" t="s">
        <v>97</v>
      </c>
      <c r="Q1093" s="115"/>
      <c r="R1093" s="115"/>
      <c r="S1093" s="124" t="str">
        <f>IF($B1093="","",IF(ISNA(MATCH($B1093,账户名,0)),"※这个账户不在【参数设置】的账户档案里",IF($A1093="","※没填日期，这一笔不会进任何月份的报表",IF(OR($A1093&lt;起始月份,$A1093&gt;EOMONTH(起始月份,15)),"△不在本账期（"&amp;TEXT(起始月份,"yyyy-mm")&amp;" ~ "&amp;TEXT(EOMONTH(起始月份,15),"yyyy-mm")&amp;"）内，报表里看不到",IF(AND($H1093&lt;&gt;"",$I1093&lt;&gt;""),"※收入和支出不能同时填",IF(AND(N($H1093)=0,N($I1093)=0),IF(ISNUMBER(SEARCH("【待补】",$R1093&amp;"")),"△源数据不全（源表缺金额），请补充","※收入和支出都没填"),IF($E1093="","※没填收支类别，分类报表会漏掉这一笔",IF(ISNA(MATCH($E1093,类别表,0)),"※收支类别不在【参数设置】的清单里",IF($K1093="","△"&amp;$D1093&amp;" 还没填汇率，去【月度汇率】补上就自动算了",IF(ISNUMBER(SEARCH("【待补】",$R1093&amp;"")),"△源数据不全（源表缺摘要或用途），请补充",IF(AND($F1093="内部转账",$Q1093=""),"△内部转账建议在「往来单位」写上对方账户",IF($N1093&lt;0,"△这一笔之后该账户余额成负数了，核一下",""))))))))))))</f>
        <v/>
      </c>
    </row>
    <row r="1094" ht="33" spans="1:19">
      <c r="A1094" s="114">
        <v>46063</v>
      </c>
      <c r="B1094" s="115" t="s">
        <v>20</v>
      </c>
      <c r="C1094" s="116" t="str">
        <f>IF($B1094="","",IFERROR(INDEX(账户银行,MATCH($B1094,账户名,0)),""))</f>
        <v>现金</v>
      </c>
      <c r="D1094" s="116" t="str">
        <f>IF($B1094="","",IFERROR(INDEX(账户币种,MATCH($B1094,账户名,0)),""))</f>
        <v>CNY</v>
      </c>
      <c r="E1094" s="117" t="s">
        <v>24</v>
      </c>
      <c r="F1094" s="116" t="str">
        <f>IF($E1094="","",IFERROR(INDEX(类别属性,MATCH($E1094,类别表,0)),""))</f>
        <v>支出</v>
      </c>
      <c r="G1094" s="118" t="s">
        <v>1061</v>
      </c>
      <c r="H1094" s="119"/>
      <c r="I1094" s="119">
        <v>2434</v>
      </c>
      <c r="J1094" s="120"/>
      <c r="K1094" s="121">
        <f>IF(OR($A1094="",$B1094=""),"",IF($J1094&lt;&gt;"",$J1094,IF($D1094=本位币,1,IFERROR(LOOKUP(2,1/((汇率月份&lt;=$A1094)*(INDEX(记账汇率区,0,MATCH($D1094,汇率币种头,0))&lt;&gt;"")),INDEX(记账汇率区,0,MATCH($D1094,汇率币种头,0))),""))))</f>
        <v>1700</v>
      </c>
      <c r="L1094" s="122">
        <f t="shared" ref="L1094:L1157" si="34">IF(AND($H1094="",$I1094=""),"",ROUND(N($H1094)-N($I1094),2))</f>
        <v>-2434</v>
      </c>
      <c r="M1094" s="123">
        <f t="shared" ref="M1094:M1157" si="35">IF(OR($L1094="",$K1094=""),"",ROUND($L1094*$K1094,2))</f>
        <v>-4137800</v>
      </c>
      <c r="N1094" s="122">
        <f>IF($B1094="","",ROUND(SUMIF(账户名,$B1094,账户期初)+SUMIFS($L$6:L1094,$B$6:B1094,$B1094),2))</f>
        <v>2735414.39</v>
      </c>
      <c r="O1094" s="123">
        <f>IF($B1094="","",IFERROR(ROUND(INDEX(账户期初本位,MATCH($B1094,账户名,0))+SUMIFS($M$6:M1094,$B$6:B1094,$B1094),2),""))</f>
        <v>4621865979.96</v>
      </c>
      <c r="P1094" s="117" t="s">
        <v>26</v>
      </c>
      <c r="Q1094" s="115" t="s">
        <v>329</v>
      </c>
      <c r="R1094" s="115"/>
      <c r="S1094" s="124" t="str">
        <f>IF($B1094="","",IF(ISNA(MATCH($B1094,账户名,0)),"※这个账户不在【参数设置】的账户档案里",IF($A1094="","※没填日期，这一笔不会进任何月份的报表",IF(OR($A1094&lt;起始月份,$A1094&gt;EOMONTH(起始月份,15)),"△不在本账期（"&amp;TEXT(起始月份,"yyyy-mm")&amp;" ~ "&amp;TEXT(EOMONTH(起始月份,15),"yyyy-mm")&amp;"）内，报表里看不到",IF(AND($H1094&lt;&gt;"",$I1094&lt;&gt;""),"※收入和支出不能同时填",IF(AND(N($H1094)=0,N($I1094)=0),IF(ISNUMBER(SEARCH("【待补】",$R1094&amp;"")),"△源数据不全（源表缺金额），请补充","※收入和支出都没填"),IF($E1094="","※没填收支类别，分类报表会漏掉这一笔",IF(ISNA(MATCH($E1094,类别表,0)),"※收支类别不在【参数设置】的清单里",IF($K1094="","△"&amp;$D1094&amp;" 还没填汇率，去【月度汇率】补上就自动算了",IF(ISNUMBER(SEARCH("【待补】",$R1094&amp;"")),"△源数据不全（源表缺摘要或用途），请补充",IF(AND($F1094="内部转账",$Q1094=""),"△内部转账建议在「往来单位」写上对方账户",IF($N1094&lt;0,"△这一笔之后该账户余额成负数了，核一下",""))))))))))))</f>
        <v/>
      </c>
    </row>
    <row r="1095" ht="33" spans="1:19">
      <c r="A1095" s="114">
        <v>46063</v>
      </c>
      <c r="B1095" s="115" t="s">
        <v>20</v>
      </c>
      <c r="C1095" s="116" t="str">
        <f>IF($B1095="","",IFERROR(INDEX(账户银行,MATCH($B1095,账户名,0)),""))</f>
        <v>现金</v>
      </c>
      <c r="D1095" s="116" t="str">
        <f>IF($B1095="","",IFERROR(INDEX(账户币种,MATCH($B1095,账户名,0)),""))</f>
        <v>CNY</v>
      </c>
      <c r="E1095" s="117" t="s">
        <v>95</v>
      </c>
      <c r="F1095" s="116" t="str">
        <f>IF($E1095="","",IFERROR(INDEX(类别属性,MATCH($E1095,类别表,0)),""))</f>
        <v>支出</v>
      </c>
      <c r="G1095" s="118" t="s">
        <v>1062</v>
      </c>
      <c r="H1095" s="119"/>
      <c r="I1095" s="119">
        <v>10566</v>
      </c>
      <c r="J1095" s="120"/>
      <c r="K1095" s="121">
        <f>IF(OR($A1095="",$B1095=""),"",IF($J1095&lt;&gt;"",$J1095,IF($D1095=本位币,1,IFERROR(LOOKUP(2,1/((汇率月份&lt;=$A1095)*(INDEX(记账汇率区,0,MATCH($D1095,汇率币种头,0))&lt;&gt;"")),INDEX(记账汇率区,0,MATCH($D1095,汇率币种头,0))),""))))</f>
        <v>1700</v>
      </c>
      <c r="L1095" s="122">
        <f t="shared" si="34"/>
        <v>-10566</v>
      </c>
      <c r="M1095" s="123">
        <f t="shared" si="35"/>
        <v>-17962200</v>
      </c>
      <c r="N1095" s="122">
        <f>IF($B1095="","",ROUND(SUMIF(账户名,$B1095,账户期初)+SUMIFS($L$6:L1095,$B$6:B1095,$B1095),2))</f>
        <v>2724848.39</v>
      </c>
      <c r="O1095" s="123">
        <f>IF($B1095="","",IFERROR(ROUND(INDEX(账户期初本位,MATCH($B1095,账户名,0))+SUMIFS($M$6:M1095,$B$6:B1095,$B1095),2),""))</f>
        <v>4603903779.96</v>
      </c>
      <c r="P1095" s="117" t="s">
        <v>97</v>
      </c>
      <c r="Q1095" s="115" t="s">
        <v>329</v>
      </c>
      <c r="R1095" s="115"/>
      <c r="S1095" s="124" t="str">
        <f>IF($B1095="","",IF(ISNA(MATCH($B1095,账户名,0)),"※这个账户不在【参数设置】的账户档案里",IF($A1095="","※没填日期，这一笔不会进任何月份的报表",IF(OR($A1095&lt;起始月份,$A1095&gt;EOMONTH(起始月份,15)),"△不在本账期（"&amp;TEXT(起始月份,"yyyy-mm")&amp;" ~ "&amp;TEXT(EOMONTH(起始月份,15),"yyyy-mm")&amp;"）内，报表里看不到",IF(AND($H1095&lt;&gt;"",$I1095&lt;&gt;""),"※收入和支出不能同时填",IF(AND(N($H1095)=0,N($I1095)=0),IF(ISNUMBER(SEARCH("【待补】",$R1095&amp;"")),"△源数据不全（源表缺金额），请补充","※收入和支出都没填"),IF($E1095="","※没填收支类别，分类报表会漏掉这一笔",IF(ISNA(MATCH($E1095,类别表,0)),"※收支类别不在【参数设置】的清单里",IF($K1095="","△"&amp;$D1095&amp;" 还没填汇率，去【月度汇率】补上就自动算了",IF(ISNUMBER(SEARCH("【待补】",$R1095&amp;"")),"△源数据不全（源表缺摘要或用途），请补充",IF(AND($F1095="内部转账",$Q1095=""),"△内部转账建议在「往来单位」写上对方账户",IF($N1095&lt;0,"△这一笔之后该账户余额成负数了，核一下",""))))))))))))</f>
        <v/>
      </c>
    </row>
    <row r="1096" ht="33" spans="1:19">
      <c r="A1096" s="114">
        <v>46063</v>
      </c>
      <c r="B1096" s="115" t="s">
        <v>20</v>
      </c>
      <c r="C1096" s="116" t="str">
        <f>IF($B1096="","",IFERROR(INDEX(账户银行,MATCH($B1096,账户名,0)),""))</f>
        <v>现金</v>
      </c>
      <c r="D1096" s="116" t="str">
        <f>IF($B1096="","",IFERROR(INDEX(账户币种,MATCH($B1096,账户名,0)),""))</f>
        <v>CNY</v>
      </c>
      <c r="E1096" s="117" t="s">
        <v>95</v>
      </c>
      <c r="F1096" s="116" t="str">
        <f>IF($E1096="","",IFERROR(INDEX(类别属性,MATCH($E1096,类别表,0)),""))</f>
        <v>支出</v>
      </c>
      <c r="G1096" s="118" t="s">
        <v>1063</v>
      </c>
      <c r="H1096" s="119"/>
      <c r="I1096" s="119">
        <v>13000</v>
      </c>
      <c r="J1096" s="120"/>
      <c r="K1096" s="121">
        <f>IF(OR($A1096="",$B1096=""),"",IF($J1096&lt;&gt;"",$J1096,IF($D1096=本位币,1,IFERROR(LOOKUP(2,1/((汇率月份&lt;=$A1096)*(INDEX(记账汇率区,0,MATCH($D1096,汇率币种头,0))&lt;&gt;"")),INDEX(记账汇率区,0,MATCH($D1096,汇率币种头,0))),""))))</f>
        <v>1700</v>
      </c>
      <c r="L1096" s="122">
        <f t="shared" si="34"/>
        <v>-13000</v>
      </c>
      <c r="M1096" s="123">
        <f t="shared" si="35"/>
        <v>-22100000</v>
      </c>
      <c r="N1096" s="122">
        <f>IF($B1096="","",ROUND(SUMIF(账户名,$B1096,账户期初)+SUMIFS($L$6:L1096,$B$6:B1096,$B1096),2))</f>
        <v>2711848.39</v>
      </c>
      <c r="O1096" s="123">
        <f>IF($B1096="","",IFERROR(ROUND(INDEX(账户期初本位,MATCH($B1096,账户名,0))+SUMIFS($M$6:M1096,$B$6:B1096,$B1096),2),""))</f>
        <v>4581803779.96</v>
      </c>
      <c r="P1096" s="117" t="s">
        <v>97</v>
      </c>
      <c r="Q1096" s="115" t="s">
        <v>878</v>
      </c>
      <c r="R1096" s="115"/>
      <c r="S1096" s="124" t="str">
        <f>IF($B1096="","",IF(ISNA(MATCH($B1096,账户名,0)),"※这个账户不在【参数设置】的账户档案里",IF($A1096="","※没填日期，这一笔不会进任何月份的报表",IF(OR($A1096&lt;起始月份,$A1096&gt;EOMONTH(起始月份,15)),"△不在本账期（"&amp;TEXT(起始月份,"yyyy-mm")&amp;" ~ "&amp;TEXT(EOMONTH(起始月份,15),"yyyy-mm")&amp;"）内，报表里看不到",IF(AND($H1096&lt;&gt;"",$I1096&lt;&gt;""),"※收入和支出不能同时填",IF(AND(N($H1096)=0,N($I1096)=0),IF(ISNUMBER(SEARCH("【待补】",$R1096&amp;"")),"△源数据不全（源表缺金额），请补充","※收入和支出都没填"),IF($E1096="","※没填收支类别，分类报表会漏掉这一笔",IF(ISNA(MATCH($E1096,类别表,0)),"※收支类别不在【参数设置】的清单里",IF($K1096="","△"&amp;$D1096&amp;" 还没填汇率，去【月度汇率】补上就自动算了",IF(ISNUMBER(SEARCH("【待补】",$R1096&amp;"")),"△源数据不全（源表缺摘要或用途），请补充",IF(AND($F1096="内部转账",$Q1096=""),"△内部转账建议在「往来单位」写上对方账户",IF($N1096&lt;0,"△这一笔之后该账户余额成负数了，核一下",""))))))))))))</f>
        <v/>
      </c>
    </row>
    <row r="1097" ht="33" spans="1:19">
      <c r="A1097" s="114">
        <v>46063</v>
      </c>
      <c r="B1097" s="115" t="s">
        <v>20</v>
      </c>
      <c r="C1097" s="116" t="str">
        <f>IF($B1097="","",IFERROR(INDEX(账户银行,MATCH($B1097,账户名,0)),""))</f>
        <v>现金</v>
      </c>
      <c r="D1097" s="116" t="str">
        <f>IF($B1097="","",IFERROR(INDEX(账户币种,MATCH($B1097,账户名,0)),""))</f>
        <v>CNY</v>
      </c>
      <c r="E1097" s="117" t="s">
        <v>95</v>
      </c>
      <c r="F1097" s="116" t="str">
        <f>IF($E1097="","",IFERROR(INDEX(类别属性,MATCH($E1097,类别表,0)),""))</f>
        <v>支出</v>
      </c>
      <c r="G1097" s="118" t="s">
        <v>1064</v>
      </c>
      <c r="H1097" s="119"/>
      <c r="I1097" s="119">
        <v>27695</v>
      </c>
      <c r="J1097" s="120"/>
      <c r="K1097" s="121">
        <f>IF(OR($A1097="",$B1097=""),"",IF($J1097&lt;&gt;"",$J1097,IF($D1097=本位币,1,IFERROR(LOOKUP(2,1/((汇率月份&lt;=$A1097)*(INDEX(记账汇率区,0,MATCH($D1097,汇率币种头,0))&lt;&gt;"")),INDEX(记账汇率区,0,MATCH($D1097,汇率币种头,0))),""))))</f>
        <v>1700</v>
      </c>
      <c r="L1097" s="122">
        <f t="shared" si="34"/>
        <v>-27695</v>
      </c>
      <c r="M1097" s="123">
        <f t="shared" si="35"/>
        <v>-47081500</v>
      </c>
      <c r="N1097" s="122">
        <f>IF($B1097="","",ROUND(SUMIF(账户名,$B1097,账户期初)+SUMIFS($L$6:L1097,$B$6:B1097,$B1097),2))</f>
        <v>2684153.39</v>
      </c>
      <c r="O1097" s="123">
        <f>IF($B1097="","",IFERROR(ROUND(INDEX(账户期初本位,MATCH($B1097,账户名,0))+SUMIFS($M$6:M1097,$B$6:B1097,$B1097),2),""))</f>
        <v>4534722279.96</v>
      </c>
      <c r="P1097" s="117" t="s">
        <v>97</v>
      </c>
      <c r="Q1097" s="115" t="s">
        <v>68</v>
      </c>
      <c r="R1097" s="115"/>
      <c r="S1097" s="124" t="str">
        <f>IF($B1097="","",IF(ISNA(MATCH($B1097,账户名,0)),"※这个账户不在【参数设置】的账户档案里",IF($A1097="","※没填日期，这一笔不会进任何月份的报表",IF(OR($A1097&lt;起始月份,$A1097&gt;EOMONTH(起始月份,15)),"△不在本账期（"&amp;TEXT(起始月份,"yyyy-mm")&amp;" ~ "&amp;TEXT(EOMONTH(起始月份,15),"yyyy-mm")&amp;"）内，报表里看不到",IF(AND($H1097&lt;&gt;"",$I1097&lt;&gt;""),"※收入和支出不能同时填",IF(AND(N($H1097)=0,N($I1097)=0),IF(ISNUMBER(SEARCH("【待补】",$R1097&amp;"")),"△源数据不全（源表缺金额），请补充","※收入和支出都没填"),IF($E1097="","※没填收支类别，分类报表会漏掉这一笔",IF(ISNA(MATCH($E1097,类别表,0)),"※收支类别不在【参数设置】的清单里",IF($K1097="","△"&amp;$D1097&amp;" 还没填汇率，去【月度汇率】补上就自动算了",IF(ISNUMBER(SEARCH("【待补】",$R1097&amp;"")),"△源数据不全（源表缺摘要或用途），请补充",IF(AND($F1097="内部转账",$Q1097=""),"△内部转账建议在「往来单位」写上对方账户",IF($N1097&lt;0,"△这一笔之后该账户余额成负数了，核一下",""))))))))))))</f>
        <v/>
      </c>
    </row>
    <row r="1098" ht="33" spans="1:19">
      <c r="A1098" s="114">
        <v>46063</v>
      </c>
      <c r="B1098" s="115" t="s">
        <v>20</v>
      </c>
      <c r="C1098" s="116" t="str">
        <f>IF($B1098="","",IFERROR(INDEX(账户银行,MATCH($B1098,账户名,0)),""))</f>
        <v>现金</v>
      </c>
      <c r="D1098" s="116" t="str">
        <f>IF($B1098="","",IFERROR(INDEX(账户币种,MATCH($B1098,账户名,0)),""))</f>
        <v>CNY</v>
      </c>
      <c r="E1098" s="117" t="s">
        <v>95</v>
      </c>
      <c r="F1098" s="116" t="str">
        <f>IF($E1098="","",IFERROR(INDEX(类别属性,MATCH($E1098,类别表,0)),""))</f>
        <v>支出</v>
      </c>
      <c r="G1098" s="118" t="s">
        <v>1065</v>
      </c>
      <c r="H1098" s="119"/>
      <c r="I1098" s="119">
        <v>20000</v>
      </c>
      <c r="J1098" s="120"/>
      <c r="K1098" s="121">
        <f>IF(OR($A1098="",$B1098=""),"",IF($J1098&lt;&gt;"",$J1098,IF($D1098=本位币,1,IFERROR(LOOKUP(2,1/((汇率月份&lt;=$A1098)*(INDEX(记账汇率区,0,MATCH($D1098,汇率币种头,0))&lt;&gt;"")),INDEX(记账汇率区,0,MATCH($D1098,汇率币种头,0))),""))))</f>
        <v>1700</v>
      </c>
      <c r="L1098" s="122">
        <f t="shared" si="34"/>
        <v>-20000</v>
      </c>
      <c r="M1098" s="123">
        <f t="shared" si="35"/>
        <v>-34000000</v>
      </c>
      <c r="N1098" s="122">
        <f>IF($B1098="","",ROUND(SUMIF(账户名,$B1098,账户期初)+SUMIFS($L$6:L1098,$B$6:B1098,$B1098),2))</f>
        <v>2664153.39</v>
      </c>
      <c r="O1098" s="123">
        <f>IF($B1098="","",IFERROR(ROUND(INDEX(账户期初本位,MATCH($B1098,账户名,0))+SUMIFS($M$6:M1098,$B$6:B1098,$B1098),2),""))</f>
        <v>4500722279.96</v>
      </c>
      <c r="P1098" s="117" t="s">
        <v>97</v>
      </c>
      <c r="Q1098" s="115" t="s">
        <v>771</v>
      </c>
      <c r="R1098" s="115"/>
      <c r="S1098" s="124" t="str">
        <f>IF($B1098="","",IF(ISNA(MATCH($B1098,账户名,0)),"※这个账户不在【参数设置】的账户档案里",IF($A1098="","※没填日期，这一笔不会进任何月份的报表",IF(OR($A1098&lt;起始月份,$A1098&gt;EOMONTH(起始月份,15)),"△不在本账期（"&amp;TEXT(起始月份,"yyyy-mm")&amp;" ~ "&amp;TEXT(EOMONTH(起始月份,15),"yyyy-mm")&amp;"）内，报表里看不到",IF(AND($H1098&lt;&gt;"",$I1098&lt;&gt;""),"※收入和支出不能同时填",IF(AND(N($H1098)=0,N($I1098)=0),IF(ISNUMBER(SEARCH("【待补】",$R1098&amp;"")),"△源数据不全（源表缺金额），请补充","※收入和支出都没填"),IF($E1098="","※没填收支类别，分类报表会漏掉这一笔",IF(ISNA(MATCH($E1098,类别表,0)),"※收支类别不在【参数设置】的清单里",IF($K1098="","△"&amp;$D1098&amp;" 还没填汇率，去【月度汇率】补上就自动算了",IF(ISNUMBER(SEARCH("【待补】",$R1098&amp;"")),"△源数据不全（源表缺摘要或用途），请补充",IF(AND($F1098="内部转账",$Q1098=""),"△内部转账建议在「往来单位」写上对方账户",IF($N1098&lt;0,"△这一笔之后该账户余额成负数了，核一下",""))))))))))))</f>
        <v/>
      </c>
    </row>
    <row r="1099" ht="33" spans="1:19">
      <c r="A1099" s="114">
        <v>46063</v>
      </c>
      <c r="B1099" s="115" t="s">
        <v>20</v>
      </c>
      <c r="C1099" s="116" t="str">
        <f>IF($B1099="","",IFERROR(INDEX(账户银行,MATCH($B1099,账户名,0)),""))</f>
        <v>现金</v>
      </c>
      <c r="D1099" s="116" t="str">
        <f>IF($B1099="","",IFERROR(INDEX(账户币种,MATCH($B1099,账户名,0)),""))</f>
        <v>CNY</v>
      </c>
      <c r="E1099" s="117" t="s">
        <v>95</v>
      </c>
      <c r="F1099" s="116" t="str">
        <f>IF($E1099="","",IFERROR(INDEX(类别属性,MATCH($E1099,类别表,0)),""))</f>
        <v>支出</v>
      </c>
      <c r="G1099" s="118" t="s">
        <v>1066</v>
      </c>
      <c r="H1099" s="119"/>
      <c r="I1099" s="119">
        <v>28271</v>
      </c>
      <c r="J1099" s="120"/>
      <c r="K1099" s="121">
        <f>IF(OR($A1099="",$B1099=""),"",IF($J1099&lt;&gt;"",$J1099,IF($D1099=本位币,1,IFERROR(LOOKUP(2,1/((汇率月份&lt;=$A1099)*(INDEX(记账汇率区,0,MATCH($D1099,汇率币种头,0))&lt;&gt;"")),INDEX(记账汇率区,0,MATCH($D1099,汇率币种头,0))),""))))</f>
        <v>1700</v>
      </c>
      <c r="L1099" s="122">
        <f t="shared" si="34"/>
        <v>-28271</v>
      </c>
      <c r="M1099" s="123">
        <f t="shared" si="35"/>
        <v>-48060700</v>
      </c>
      <c r="N1099" s="122">
        <f>IF($B1099="","",ROUND(SUMIF(账户名,$B1099,账户期初)+SUMIFS($L$6:L1099,$B$6:B1099,$B1099),2))</f>
        <v>2635882.39</v>
      </c>
      <c r="O1099" s="123">
        <f>IF($B1099="","",IFERROR(ROUND(INDEX(账户期初本位,MATCH($B1099,账户名,0))+SUMIFS($M$6:M1099,$B$6:B1099,$B1099),2),""))</f>
        <v>4452661579.96</v>
      </c>
      <c r="P1099" s="117" t="s">
        <v>97</v>
      </c>
      <c r="Q1099" s="115" t="s">
        <v>33</v>
      </c>
      <c r="R1099" s="115"/>
      <c r="S1099" s="124" t="str">
        <f>IF($B1099="","",IF(ISNA(MATCH($B1099,账户名,0)),"※这个账户不在【参数设置】的账户档案里",IF($A1099="","※没填日期，这一笔不会进任何月份的报表",IF(OR($A1099&lt;起始月份,$A1099&gt;EOMONTH(起始月份,15)),"△不在本账期（"&amp;TEXT(起始月份,"yyyy-mm")&amp;" ~ "&amp;TEXT(EOMONTH(起始月份,15),"yyyy-mm")&amp;"）内，报表里看不到",IF(AND($H1099&lt;&gt;"",$I1099&lt;&gt;""),"※收入和支出不能同时填",IF(AND(N($H1099)=0,N($I1099)=0),IF(ISNUMBER(SEARCH("【待补】",$R1099&amp;"")),"△源数据不全（源表缺金额），请补充","※收入和支出都没填"),IF($E1099="","※没填收支类别，分类报表会漏掉这一笔",IF(ISNA(MATCH($E1099,类别表,0)),"※收支类别不在【参数设置】的清单里",IF($K1099="","△"&amp;$D1099&amp;" 还没填汇率，去【月度汇率】补上就自动算了",IF(ISNUMBER(SEARCH("【待补】",$R1099&amp;"")),"△源数据不全（源表缺摘要或用途），请补充",IF(AND($F1099="内部转账",$Q1099=""),"△内部转账建议在「往来单位」写上对方账户",IF($N1099&lt;0,"△这一笔之后该账户余额成负数了，核一下",""))))))))))))</f>
        <v/>
      </c>
    </row>
    <row r="1100" ht="49.5" spans="1:19">
      <c r="A1100" s="114">
        <v>46063</v>
      </c>
      <c r="B1100" s="115" t="s">
        <v>20</v>
      </c>
      <c r="C1100" s="116" t="str">
        <f>IF($B1100="","",IFERROR(INDEX(账户银行,MATCH($B1100,账户名,0)),""))</f>
        <v>现金</v>
      </c>
      <c r="D1100" s="116" t="str">
        <f>IF($B1100="","",IFERROR(INDEX(账户币种,MATCH($B1100,账户名,0)),""))</f>
        <v>CNY</v>
      </c>
      <c r="E1100" s="117" t="s">
        <v>95</v>
      </c>
      <c r="F1100" s="116" t="str">
        <f>IF($E1100="","",IFERROR(INDEX(类别属性,MATCH($E1100,类别表,0)),""))</f>
        <v>支出</v>
      </c>
      <c r="G1100" s="118" t="s">
        <v>1067</v>
      </c>
      <c r="H1100" s="119"/>
      <c r="I1100" s="119">
        <v>24500</v>
      </c>
      <c r="J1100" s="120"/>
      <c r="K1100" s="121">
        <f>IF(OR($A1100="",$B1100=""),"",IF($J1100&lt;&gt;"",$J1100,IF($D1100=本位币,1,IFERROR(LOOKUP(2,1/((汇率月份&lt;=$A1100)*(INDEX(记账汇率区,0,MATCH($D1100,汇率币种头,0))&lt;&gt;"")),INDEX(记账汇率区,0,MATCH($D1100,汇率币种头,0))),""))))</f>
        <v>1700</v>
      </c>
      <c r="L1100" s="122">
        <f t="shared" si="34"/>
        <v>-24500</v>
      </c>
      <c r="M1100" s="123">
        <f t="shared" si="35"/>
        <v>-41650000</v>
      </c>
      <c r="N1100" s="122">
        <f>IF($B1100="","",ROUND(SUMIF(账户名,$B1100,账户期初)+SUMIFS($L$6:L1100,$B$6:B1100,$B1100),2))</f>
        <v>2611382.39</v>
      </c>
      <c r="O1100" s="123">
        <f>IF($B1100="","",IFERROR(ROUND(INDEX(账户期初本位,MATCH($B1100,账户名,0))+SUMIFS($M$6:M1100,$B$6:B1100,$B1100),2),""))</f>
        <v>4411011579.96</v>
      </c>
      <c r="P1100" s="117" t="s">
        <v>97</v>
      </c>
      <c r="Q1100" s="115" t="s">
        <v>753</v>
      </c>
      <c r="R1100" s="115"/>
      <c r="S1100" s="124" t="str">
        <f>IF($B1100="","",IF(ISNA(MATCH($B1100,账户名,0)),"※这个账户不在【参数设置】的账户档案里",IF($A1100="","※没填日期，这一笔不会进任何月份的报表",IF(OR($A1100&lt;起始月份,$A1100&gt;EOMONTH(起始月份,15)),"△不在本账期（"&amp;TEXT(起始月份,"yyyy-mm")&amp;" ~ "&amp;TEXT(EOMONTH(起始月份,15),"yyyy-mm")&amp;"）内，报表里看不到",IF(AND($H1100&lt;&gt;"",$I1100&lt;&gt;""),"※收入和支出不能同时填",IF(AND(N($H1100)=0,N($I1100)=0),IF(ISNUMBER(SEARCH("【待补】",$R1100&amp;"")),"△源数据不全（源表缺金额），请补充","※收入和支出都没填"),IF($E1100="","※没填收支类别，分类报表会漏掉这一笔",IF(ISNA(MATCH($E1100,类别表,0)),"※收支类别不在【参数设置】的清单里",IF($K1100="","△"&amp;$D1100&amp;" 还没填汇率，去【月度汇率】补上就自动算了",IF(ISNUMBER(SEARCH("【待补】",$R1100&amp;"")),"△源数据不全（源表缺摘要或用途），请补充",IF(AND($F1100="内部转账",$Q1100=""),"△内部转账建议在「往来单位」写上对方账户",IF($N1100&lt;0,"△这一笔之后该账户余额成负数了，核一下",""))))))))))))</f>
        <v/>
      </c>
    </row>
    <row r="1101" ht="33" spans="1:19">
      <c r="A1101" s="114">
        <v>46063</v>
      </c>
      <c r="B1101" s="115" t="s">
        <v>34</v>
      </c>
      <c r="C1101" s="116" t="str">
        <f>IF($B1101="","",IFERROR(INDEX(账户银行,MATCH($B1101,账户名,0)),""))</f>
        <v>现金</v>
      </c>
      <c r="D1101" s="116" t="str">
        <f>IF($B1101="","",IFERROR(INDEX(账户币种,MATCH($B1101,账户名,0)),""))</f>
        <v>UZS</v>
      </c>
      <c r="E1101" s="117" t="s">
        <v>84</v>
      </c>
      <c r="F1101" s="116" t="str">
        <f>IF($E1101="","",IFERROR(INDEX(类别属性,MATCH($E1101,类别表,0)),""))</f>
        <v>支出</v>
      </c>
      <c r="G1101" s="118" t="s">
        <v>1068</v>
      </c>
      <c r="H1101" s="119"/>
      <c r="I1101" s="119">
        <v>4550000</v>
      </c>
      <c r="J1101" s="120"/>
      <c r="K1101" s="125">
        <f>IF(OR($A1101="",$B1101=""),"",IF($J1101&lt;&gt;"",$J1101,IF($D1101=本位币,1,IFERROR(LOOKUP(2,1/((汇率月份&lt;=$A1101)*(INDEX(记账汇率区,0,MATCH($D1101,汇率币种头,0))&lt;&gt;"")),INDEX(记账汇率区,0,MATCH($D1101,汇率币种头,0))),""))))</f>
        <v>1</v>
      </c>
      <c r="L1101" s="123">
        <f t="shared" si="34"/>
        <v>-4550000</v>
      </c>
      <c r="M1101" s="123">
        <f t="shared" si="35"/>
        <v>-4550000</v>
      </c>
      <c r="N1101" s="122">
        <f>IF($B1101="","",ROUND(SUMIF(账户名,$B1101,账户期初)+SUMIFS($L$6:L1101,$B$6:B1101,$B1101),2))</f>
        <v>-871602979.33</v>
      </c>
      <c r="O1101" s="123">
        <f>IF($B1101="","",IFERROR(ROUND(INDEX(账户期初本位,MATCH($B1101,账户名,0))+SUMIFS($M$6:M1101,$B$6:B1101,$B1101),2),""))</f>
        <v>-871602979.33</v>
      </c>
      <c r="P1101" s="117" t="s">
        <v>48</v>
      </c>
      <c r="Q1101" s="115"/>
      <c r="R1101" s="115"/>
      <c r="S1101" s="124" t="str">
        <f>IF($B1101="","",IF(ISNA(MATCH($B1101,账户名,0)),"※这个账户不在【参数设置】的账户档案里",IF($A1101="","※没填日期，这一笔不会进任何月份的报表",IF(OR($A1101&lt;起始月份,$A1101&gt;EOMONTH(起始月份,15)),"△不在本账期（"&amp;TEXT(起始月份,"yyyy-mm")&amp;" ~ "&amp;TEXT(EOMONTH(起始月份,15),"yyyy-mm")&amp;"）内，报表里看不到",IF(AND($H1101&lt;&gt;"",$I1101&lt;&gt;""),"※收入和支出不能同时填",IF(AND(N($H1101)=0,N($I1101)=0),IF(ISNUMBER(SEARCH("【待补】",$R1101&amp;"")),"△源数据不全（源表缺金额），请补充","※收入和支出都没填"),IF($E1101="","※没填收支类别，分类报表会漏掉这一笔",IF(ISNA(MATCH($E1101,类别表,0)),"※收支类别不在【参数设置】的清单里",IF($K1101="","△"&amp;$D1101&amp;" 还没填汇率，去【月度汇率】补上就自动算了",IF(ISNUMBER(SEARCH("【待补】",$R1101&amp;"")),"△源数据不全（源表缺摘要或用途），请补充",IF(AND($F1101="内部转账",$Q1101=""),"△内部转账建议在「往来单位」写上对方账户",IF($N1101&lt;0,"△这一笔之后该账户余额成负数了，核一下",""))))))))))))</f>
        <v>△这一笔之后该账户余额成负数了，核一下</v>
      </c>
    </row>
    <row r="1102" ht="33" spans="1:19">
      <c r="A1102" s="114">
        <v>46063</v>
      </c>
      <c r="B1102" s="115" t="s">
        <v>34</v>
      </c>
      <c r="C1102" s="116" t="str">
        <f>IF($B1102="","",IFERROR(INDEX(账户银行,MATCH($B1102,账户名,0)),""))</f>
        <v>现金</v>
      </c>
      <c r="D1102" s="116" t="str">
        <f>IF($B1102="","",IFERROR(INDEX(账户币种,MATCH($B1102,账户名,0)),""))</f>
        <v>UZS</v>
      </c>
      <c r="E1102" s="117" t="s">
        <v>54</v>
      </c>
      <c r="F1102" s="116" t="str">
        <f>IF($E1102="","",IFERROR(INDEX(类别属性,MATCH($E1102,类别表,0)),""))</f>
        <v>支出</v>
      </c>
      <c r="G1102" s="118" t="s">
        <v>1069</v>
      </c>
      <c r="H1102" s="119"/>
      <c r="I1102" s="119">
        <v>630000</v>
      </c>
      <c r="J1102" s="120"/>
      <c r="K1102" s="125">
        <f>IF(OR($A1102="",$B1102=""),"",IF($J1102&lt;&gt;"",$J1102,IF($D1102=本位币,1,IFERROR(LOOKUP(2,1/((汇率月份&lt;=$A1102)*(INDEX(记账汇率区,0,MATCH($D1102,汇率币种头,0))&lt;&gt;"")),INDEX(记账汇率区,0,MATCH($D1102,汇率币种头,0))),""))))</f>
        <v>1</v>
      </c>
      <c r="L1102" s="123">
        <f t="shared" si="34"/>
        <v>-630000</v>
      </c>
      <c r="M1102" s="123">
        <f t="shared" si="35"/>
        <v>-630000</v>
      </c>
      <c r="N1102" s="122">
        <f>IF($B1102="","",ROUND(SUMIF(账户名,$B1102,账户期初)+SUMIFS($L$6:L1102,$B$6:B1102,$B1102),2))</f>
        <v>-872232979.33</v>
      </c>
      <c r="O1102" s="123">
        <f>IF($B1102="","",IFERROR(ROUND(INDEX(账户期初本位,MATCH($B1102,账户名,0))+SUMIFS($M$6:M1102,$B$6:B1102,$B1102),2),""))</f>
        <v>-872232979.33</v>
      </c>
      <c r="P1102" s="117" t="s">
        <v>48</v>
      </c>
      <c r="Q1102" s="115"/>
      <c r="R1102" s="115"/>
      <c r="S1102" s="124" t="str">
        <f>IF($B1102="","",IF(ISNA(MATCH($B1102,账户名,0)),"※这个账户不在【参数设置】的账户档案里",IF($A1102="","※没填日期，这一笔不会进任何月份的报表",IF(OR($A1102&lt;起始月份,$A1102&gt;EOMONTH(起始月份,15)),"△不在本账期（"&amp;TEXT(起始月份,"yyyy-mm")&amp;" ~ "&amp;TEXT(EOMONTH(起始月份,15),"yyyy-mm")&amp;"）内，报表里看不到",IF(AND($H1102&lt;&gt;"",$I1102&lt;&gt;""),"※收入和支出不能同时填",IF(AND(N($H1102)=0,N($I1102)=0),IF(ISNUMBER(SEARCH("【待补】",$R1102&amp;"")),"△源数据不全（源表缺金额），请补充","※收入和支出都没填"),IF($E1102="","※没填收支类别，分类报表会漏掉这一笔",IF(ISNA(MATCH($E1102,类别表,0)),"※收支类别不在【参数设置】的清单里",IF($K1102="","△"&amp;$D1102&amp;" 还没填汇率，去【月度汇率】补上就自动算了",IF(ISNUMBER(SEARCH("【待补】",$R1102&amp;"")),"△源数据不全（源表缺摘要或用途），请补充",IF(AND($F1102="内部转账",$Q1102=""),"△内部转账建议在「往来单位」写上对方账户",IF($N1102&lt;0,"△这一笔之后该账户余额成负数了，核一下",""))))))))))))</f>
        <v>△这一笔之后该账户余额成负数了，核一下</v>
      </c>
    </row>
    <row r="1103" ht="16.5" spans="1:19">
      <c r="A1103" s="114">
        <v>46063</v>
      </c>
      <c r="B1103" s="115" t="s">
        <v>34</v>
      </c>
      <c r="C1103" s="116" t="str">
        <f>IF($B1103="","",IFERROR(INDEX(账户银行,MATCH($B1103,账户名,0)),""))</f>
        <v>现金</v>
      </c>
      <c r="D1103" s="116" t="str">
        <f>IF($B1103="","",IFERROR(INDEX(账户币种,MATCH($B1103,账户名,0)),""))</f>
        <v>UZS</v>
      </c>
      <c r="E1103" s="117" t="s">
        <v>54</v>
      </c>
      <c r="F1103" s="116" t="str">
        <f>IF($E1103="","",IFERROR(INDEX(类别属性,MATCH($E1103,类别表,0)),""))</f>
        <v>支出</v>
      </c>
      <c r="G1103" s="118" t="s">
        <v>1070</v>
      </c>
      <c r="H1103" s="119"/>
      <c r="I1103" s="119">
        <v>420000</v>
      </c>
      <c r="J1103" s="120"/>
      <c r="K1103" s="125">
        <f>IF(OR($A1103="",$B1103=""),"",IF($J1103&lt;&gt;"",$J1103,IF($D1103=本位币,1,IFERROR(LOOKUP(2,1/((汇率月份&lt;=$A1103)*(INDEX(记账汇率区,0,MATCH($D1103,汇率币种头,0))&lt;&gt;"")),INDEX(记账汇率区,0,MATCH($D1103,汇率币种头,0))),""))))</f>
        <v>1</v>
      </c>
      <c r="L1103" s="123">
        <f t="shared" si="34"/>
        <v>-420000</v>
      </c>
      <c r="M1103" s="123">
        <f t="shared" si="35"/>
        <v>-420000</v>
      </c>
      <c r="N1103" s="122">
        <f>IF($B1103="","",ROUND(SUMIF(账户名,$B1103,账户期初)+SUMIFS($L$6:L1103,$B$6:B1103,$B1103),2))</f>
        <v>-872652979.33</v>
      </c>
      <c r="O1103" s="123">
        <f>IF($B1103="","",IFERROR(ROUND(INDEX(账户期初本位,MATCH($B1103,账户名,0))+SUMIFS($M$6:M1103,$B$6:B1103,$B1103),2),""))</f>
        <v>-872652979.33</v>
      </c>
      <c r="P1103" s="117" t="s">
        <v>48</v>
      </c>
      <c r="Q1103" s="115"/>
      <c r="R1103" s="115"/>
      <c r="S1103" s="124" t="str">
        <f>IF($B1103="","",IF(ISNA(MATCH($B1103,账户名,0)),"※这个账户不在【参数设置】的账户档案里",IF($A1103="","※没填日期，这一笔不会进任何月份的报表",IF(OR($A1103&lt;起始月份,$A1103&gt;EOMONTH(起始月份,15)),"△不在本账期（"&amp;TEXT(起始月份,"yyyy-mm")&amp;" ~ "&amp;TEXT(EOMONTH(起始月份,15),"yyyy-mm")&amp;"）内，报表里看不到",IF(AND($H1103&lt;&gt;"",$I1103&lt;&gt;""),"※收入和支出不能同时填",IF(AND(N($H1103)=0,N($I1103)=0),IF(ISNUMBER(SEARCH("【待补】",$R1103&amp;"")),"△源数据不全（源表缺金额），请补充","※收入和支出都没填"),IF($E1103="","※没填收支类别，分类报表会漏掉这一笔",IF(ISNA(MATCH($E1103,类别表,0)),"※收支类别不在【参数设置】的清单里",IF($K1103="","△"&amp;$D1103&amp;" 还没填汇率，去【月度汇率】补上就自动算了",IF(ISNUMBER(SEARCH("【待补】",$R1103&amp;"")),"△源数据不全（源表缺摘要或用途），请补充",IF(AND($F1103="内部转账",$Q1103=""),"△内部转账建议在「往来单位」写上对方账户",IF($N1103&lt;0,"△这一笔之后该账户余额成负数了，核一下",""))))))))))))</f>
        <v>△这一笔之后该账户余额成负数了，核一下</v>
      </c>
    </row>
    <row r="1104" ht="33" spans="1:19">
      <c r="A1104" s="114">
        <v>46063</v>
      </c>
      <c r="B1104" s="115" t="s">
        <v>34</v>
      </c>
      <c r="C1104" s="116" t="str">
        <f>IF($B1104="","",IFERROR(INDEX(账户银行,MATCH($B1104,账户名,0)),""))</f>
        <v>现金</v>
      </c>
      <c r="D1104" s="116" t="str">
        <f>IF($B1104="","",IFERROR(INDEX(账户币种,MATCH($B1104,账户名,0)),""))</f>
        <v>UZS</v>
      </c>
      <c r="E1104" s="117" t="s">
        <v>44</v>
      </c>
      <c r="F1104" s="116" t="str">
        <f>IF($E1104="","",IFERROR(INDEX(类别属性,MATCH($E1104,类别表,0)),""))</f>
        <v>支出</v>
      </c>
      <c r="G1104" s="118" t="s">
        <v>1071</v>
      </c>
      <c r="H1104" s="119"/>
      <c r="I1104" s="119">
        <v>70000</v>
      </c>
      <c r="J1104" s="120"/>
      <c r="K1104" s="125">
        <f>IF(OR($A1104="",$B1104=""),"",IF($J1104&lt;&gt;"",$J1104,IF($D1104=本位币,1,IFERROR(LOOKUP(2,1/((汇率月份&lt;=$A1104)*(INDEX(记账汇率区,0,MATCH($D1104,汇率币种头,0))&lt;&gt;"")),INDEX(记账汇率区,0,MATCH($D1104,汇率币种头,0))),""))))</f>
        <v>1</v>
      </c>
      <c r="L1104" s="123">
        <f t="shared" si="34"/>
        <v>-70000</v>
      </c>
      <c r="M1104" s="123">
        <f t="shared" si="35"/>
        <v>-70000</v>
      </c>
      <c r="N1104" s="122">
        <f>IF($B1104="","",ROUND(SUMIF(账户名,$B1104,账户期初)+SUMIFS($L$6:L1104,$B$6:B1104,$B1104),2))</f>
        <v>-872722979.33</v>
      </c>
      <c r="O1104" s="123">
        <f>IF($B1104="","",IFERROR(ROUND(INDEX(账户期初本位,MATCH($B1104,账户名,0))+SUMIFS($M$6:M1104,$B$6:B1104,$B1104),2),""))</f>
        <v>-872722979.33</v>
      </c>
      <c r="P1104" s="117" t="s">
        <v>26</v>
      </c>
      <c r="Q1104" s="115" t="s">
        <v>172</v>
      </c>
      <c r="R1104" s="115"/>
      <c r="S1104" s="124" t="str">
        <f>IF($B1104="","",IF(ISNA(MATCH($B1104,账户名,0)),"※这个账户不在【参数设置】的账户档案里",IF($A1104="","※没填日期，这一笔不会进任何月份的报表",IF(OR($A1104&lt;起始月份,$A1104&gt;EOMONTH(起始月份,15)),"△不在本账期（"&amp;TEXT(起始月份,"yyyy-mm")&amp;" ~ "&amp;TEXT(EOMONTH(起始月份,15),"yyyy-mm")&amp;"）内，报表里看不到",IF(AND($H1104&lt;&gt;"",$I1104&lt;&gt;""),"※收入和支出不能同时填",IF(AND(N($H1104)=0,N($I1104)=0),IF(ISNUMBER(SEARCH("【待补】",$R1104&amp;"")),"△源数据不全（源表缺金额），请补充","※收入和支出都没填"),IF($E1104="","※没填收支类别，分类报表会漏掉这一笔",IF(ISNA(MATCH($E1104,类别表,0)),"※收支类别不在【参数设置】的清单里",IF($K1104="","△"&amp;$D1104&amp;" 还没填汇率，去【月度汇率】补上就自动算了",IF(ISNUMBER(SEARCH("【待补】",$R1104&amp;"")),"△源数据不全（源表缺摘要或用途），请补充",IF(AND($F1104="内部转账",$Q1104=""),"△内部转账建议在「往来单位」写上对方账户",IF($N1104&lt;0,"△这一笔之后该账户余额成负数了，核一下",""))))))))))))</f>
        <v>△这一笔之后该账户余额成负数了，核一下</v>
      </c>
    </row>
    <row r="1105" ht="16.5" spans="1:19">
      <c r="A1105" s="114">
        <v>46064</v>
      </c>
      <c r="B1105" s="115" t="s">
        <v>34</v>
      </c>
      <c r="C1105" s="116" t="str">
        <f>IF($B1105="","",IFERROR(INDEX(账户银行,MATCH($B1105,账户名,0)),""))</f>
        <v>现金</v>
      </c>
      <c r="D1105" s="116" t="str">
        <f>IF($B1105="","",IFERROR(INDEX(账户币种,MATCH($B1105,账户名,0)),""))</f>
        <v>UZS</v>
      </c>
      <c r="E1105" s="117" t="s">
        <v>44</v>
      </c>
      <c r="F1105" s="116" t="str">
        <f>IF($E1105="","",IFERROR(INDEX(类别属性,MATCH($E1105,类别表,0)),""))</f>
        <v>支出</v>
      </c>
      <c r="G1105" s="118" t="s">
        <v>1013</v>
      </c>
      <c r="H1105" s="119"/>
      <c r="I1105" s="119">
        <v>160000</v>
      </c>
      <c r="J1105" s="120"/>
      <c r="K1105" s="125">
        <f>IF(OR($A1105="",$B1105=""),"",IF($J1105&lt;&gt;"",$J1105,IF($D1105=本位币,1,IFERROR(LOOKUP(2,1/((汇率月份&lt;=$A1105)*(INDEX(记账汇率区,0,MATCH($D1105,汇率币种头,0))&lt;&gt;"")),INDEX(记账汇率区,0,MATCH($D1105,汇率币种头,0))),""))))</f>
        <v>1</v>
      </c>
      <c r="L1105" s="123">
        <f t="shared" si="34"/>
        <v>-160000</v>
      </c>
      <c r="M1105" s="123">
        <f t="shared" si="35"/>
        <v>-160000</v>
      </c>
      <c r="N1105" s="122">
        <f>IF($B1105="","",ROUND(SUMIF(账户名,$B1105,账户期初)+SUMIFS($L$6:L1105,$B$6:B1105,$B1105),2))</f>
        <v>-872882979.33</v>
      </c>
      <c r="O1105" s="123">
        <f>IF($B1105="","",IFERROR(ROUND(INDEX(账户期初本位,MATCH($B1105,账户名,0))+SUMIFS($M$6:M1105,$B$6:B1105,$B1105),2),""))</f>
        <v>-872882979.33</v>
      </c>
      <c r="P1105" s="117" t="s">
        <v>26</v>
      </c>
      <c r="Q1105" s="115"/>
      <c r="R1105" s="115"/>
      <c r="S1105" s="124" t="str">
        <f>IF($B1105="","",IF(ISNA(MATCH($B1105,账户名,0)),"※这个账户不在【参数设置】的账户档案里",IF($A1105="","※没填日期，这一笔不会进任何月份的报表",IF(OR($A1105&lt;起始月份,$A1105&gt;EOMONTH(起始月份,15)),"△不在本账期（"&amp;TEXT(起始月份,"yyyy-mm")&amp;" ~ "&amp;TEXT(EOMONTH(起始月份,15),"yyyy-mm")&amp;"）内，报表里看不到",IF(AND($H1105&lt;&gt;"",$I1105&lt;&gt;""),"※收入和支出不能同时填",IF(AND(N($H1105)=0,N($I1105)=0),IF(ISNUMBER(SEARCH("【待补】",$R1105&amp;"")),"△源数据不全（源表缺金额），请补充","※收入和支出都没填"),IF($E1105="","※没填收支类别，分类报表会漏掉这一笔",IF(ISNA(MATCH($E1105,类别表,0)),"※收支类别不在【参数设置】的清单里",IF($K1105="","△"&amp;$D1105&amp;" 还没填汇率，去【月度汇率】补上就自动算了",IF(ISNUMBER(SEARCH("【待补】",$R1105&amp;"")),"△源数据不全（源表缺摘要或用途），请补充",IF(AND($F1105="内部转账",$Q1105=""),"△内部转账建议在「往来单位」写上对方账户",IF($N1105&lt;0,"△这一笔之后该账户余额成负数了，核一下",""))))))))))))</f>
        <v>△这一笔之后该账户余额成负数了，核一下</v>
      </c>
    </row>
    <row r="1106" ht="16.5" spans="1:19">
      <c r="A1106" s="114">
        <v>46065</v>
      </c>
      <c r="B1106" s="115" t="s">
        <v>20</v>
      </c>
      <c r="C1106" s="116" t="str">
        <f>IF($B1106="","",IFERROR(INDEX(账户银行,MATCH($B1106,账户名,0)),""))</f>
        <v>现金</v>
      </c>
      <c r="D1106" s="116" t="str">
        <f>IF($B1106="","",IFERROR(INDEX(账户币种,MATCH($B1106,账户名,0)),""))</f>
        <v>CNY</v>
      </c>
      <c r="E1106" s="117" t="s">
        <v>95</v>
      </c>
      <c r="F1106" s="116" t="str">
        <f>IF($E1106="","",IFERROR(INDEX(类别属性,MATCH($E1106,类别表,0)),""))</f>
        <v>支出</v>
      </c>
      <c r="G1106" s="118" t="s">
        <v>1072</v>
      </c>
      <c r="H1106" s="119"/>
      <c r="I1106" s="119">
        <v>15000</v>
      </c>
      <c r="J1106" s="120"/>
      <c r="K1106" s="121">
        <f>IF(OR($A1106="",$B1106=""),"",IF($J1106&lt;&gt;"",$J1106,IF($D1106=本位币,1,IFERROR(LOOKUP(2,1/((汇率月份&lt;=$A1106)*(INDEX(记账汇率区,0,MATCH($D1106,汇率币种头,0))&lt;&gt;"")),INDEX(记账汇率区,0,MATCH($D1106,汇率币种头,0))),""))))</f>
        <v>1700</v>
      </c>
      <c r="L1106" s="122">
        <f t="shared" si="34"/>
        <v>-15000</v>
      </c>
      <c r="M1106" s="123">
        <f t="shared" si="35"/>
        <v>-25500000</v>
      </c>
      <c r="N1106" s="122">
        <f>IF($B1106="","",ROUND(SUMIF(账户名,$B1106,账户期初)+SUMIFS($L$6:L1106,$B$6:B1106,$B1106),2))</f>
        <v>2596382.39</v>
      </c>
      <c r="O1106" s="123">
        <f>IF($B1106="","",IFERROR(ROUND(INDEX(账户期初本位,MATCH($B1106,账户名,0))+SUMIFS($M$6:M1106,$B$6:B1106,$B1106),2),""))</f>
        <v>4385511579.96</v>
      </c>
      <c r="P1106" s="117" t="s">
        <v>97</v>
      </c>
      <c r="Q1106" s="115"/>
      <c r="R1106" s="115"/>
      <c r="S1106" s="124" t="str">
        <f>IF($B1106="","",IF(ISNA(MATCH($B1106,账户名,0)),"※这个账户不在【参数设置】的账户档案里",IF($A1106="","※没填日期，这一笔不会进任何月份的报表",IF(OR($A1106&lt;起始月份,$A1106&gt;EOMONTH(起始月份,15)),"△不在本账期（"&amp;TEXT(起始月份,"yyyy-mm")&amp;" ~ "&amp;TEXT(EOMONTH(起始月份,15),"yyyy-mm")&amp;"）内，报表里看不到",IF(AND($H1106&lt;&gt;"",$I1106&lt;&gt;""),"※收入和支出不能同时填",IF(AND(N($H1106)=0,N($I1106)=0),IF(ISNUMBER(SEARCH("【待补】",$R1106&amp;"")),"△源数据不全（源表缺金额），请补充","※收入和支出都没填"),IF($E1106="","※没填收支类别，分类报表会漏掉这一笔",IF(ISNA(MATCH($E1106,类别表,0)),"※收支类别不在【参数设置】的清单里",IF($K1106="","△"&amp;$D1106&amp;" 还没填汇率，去【月度汇率】补上就自动算了",IF(ISNUMBER(SEARCH("【待补】",$R1106&amp;"")),"△源数据不全（源表缺摘要或用途），请补充",IF(AND($F1106="内部转账",$Q1106=""),"△内部转账建议在「往来单位」写上对方账户",IF($N1106&lt;0,"△这一笔之后该账户余额成负数了，核一下",""))))))))))))</f>
        <v/>
      </c>
    </row>
    <row r="1107" ht="33" spans="1:19">
      <c r="A1107" s="114">
        <v>46065</v>
      </c>
      <c r="B1107" s="115" t="s">
        <v>20</v>
      </c>
      <c r="C1107" s="116" t="str">
        <f>IF($B1107="","",IFERROR(INDEX(账户银行,MATCH($B1107,账户名,0)),""))</f>
        <v>现金</v>
      </c>
      <c r="D1107" s="116" t="str">
        <f>IF($B1107="","",IFERROR(INDEX(账户币种,MATCH($B1107,账户名,0)),""))</f>
        <v>CNY</v>
      </c>
      <c r="E1107" s="117" t="s">
        <v>95</v>
      </c>
      <c r="F1107" s="116" t="str">
        <f>IF($E1107="","",IFERROR(INDEX(类别属性,MATCH($E1107,类别表,0)),""))</f>
        <v>支出</v>
      </c>
      <c r="G1107" s="118" t="s">
        <v>1073</v>
      </c>
      <c r="H1107" s="119"/>
      <c r="I1107" s="119">
        <v>25000</v>
      </c>
      <c r="J1107" s="120"/>
      <c r="K1107" s="121">
        <f>IF(OR($A1107="",$B1107=""),"",IF($J1107&lt;&gt;"",$J1107,IF($D1107=本位币,1,IFERROR(LOOKUP(2,1/((汇率月份&lt;=$A1107)*(INDEX(记账汇率区,0,MATCH($D1107,汇率币种头,0))&lt;&gt;"")),INDEX(记账汇率区,0,MATCH($D1107,汇率币种头,0))),""))))</f>
        <v>1700</v>
      </c>
      <c r="L1107" s="122">
        <f t="shared" si="34"/>
        <v>-25000</v>
      </c>
      <c r="M1107" s="123">
        <f t="shared" si="35"/>
        <v>-42500000</v>
      </c>
      <c r="N1107" s="122">
        <f>IF($B1107="","",ROUND(SUMIF(账户名,$B1107,账户期初)+SUMIFS($L$6:L1107,$B$6:B1107,$B1107),2))</f>
        <v>2571382.39</v>
      </c>
      <c r="O1107" s="123">
        <f>IF($B1107="","",IFERROR(ROUND(INDEX(账户期初本位,MATCH($B1107,账户名,0))+SUMIFS($M$6:M1107,$B$6:B1107,$B1107),2),""))</f>
        <v>4343011579.96</v>
      </c>
      <c r="P1107" s="117" t="s">
        <v>97</v>
      </c>
      <c r="Q1107" s="115"/>
      <c r="R1107" s="115"/>
      <c r="S1107" s="124" t="str">
        <f>IF($B1107="","",IF(ISNA(MATCH($B1107,账户名,0)),"※这个账户不在【参数设置】的账户档案里",IF($A1107="","※没填日期，这一笔不会进任何月份的报表",IF(OR($A1107&lt;起始月份,$A1107&gt;EOMONTH(起始月份,15)),"△不在本账期（"&amp;TEXT(起始月份,"yyyy-mm")&amp;" ~ "&amp;TEXT(EOMONTH(起始月份,15),"yyyy-mm")&amp;"）内，报表里看不到",IF(AND($H1107&lt;&gt;"",$I1107&lt;&gt;""),"※收入和支出不能同时填",IF(AND(N($H1107)=0,N($I1107)=0),IF(ISNUMBER(SEARCH("【待补】",$R1107&amp;"")),"△源数据不全（源表缺金额），请补充","※收入和支出都没填"),IF($E1107="","※没填收支类别，分类报表会漏掉这一笔",IF(ISNA(MATCH($E1107,类别表,0)),"※收支类别不在【参数设置】的清单里",IF($K1107="","△"&amp;$D1107&amp;" 还没填汇率，去【月度汇率】补上就自动算了",IF(ISNUMBER(SEARCH("【待补】",$R1107&amp;"")),"△源数据不全（源表缺摘要或用途），请补充",IF(AND($F1107="内部转账",$Q1107=""),"△内部转账建议在「往来单位」写上对方账户",IF($N1107&lt;0,"△这一笔之后该账户余额成负数了，核一下",""))))))))))))</f>
        <v/>
      </c>
    </row>
    <row r="1108" ht="33" spans="1:19">
      <c r="A1108" s="114">
        <v>46065</v>
      </c>
      <c r="B1108" s="115" t="s">
        <v>20</v>
      </c>
      <c r="C1108" s="116" t="str">
        <f>IF($B1108="","",IFERROR(INDEX(账户银行,MATCH($B1108,账户名,0)),""))</f>
        <v>现金</v>
      </c>
      <c r="D1108" s="116" t="str">
        <f>IF($B1108="","",IFERROR(INDEX(账户币种,MATCH($B1108,账户名,0)),""))</f>
        <v>CNY</v>
      </c>
      <c r="E1108" s="117" t="s">
        <v>95</v>
      </c>
      <c r="F1108" s="116" t="str">
        <f>IF($E1108="","",IFERROR(INDEX(类别属性,MATCH($E1108,类别表,0)),""))</f>
        <v>支出</v>
      </c>
      <c r="G1108" s="118" t="s">
        <v>1074</v>
      </c>
      <c r="H1108" s="119"/>
      <c r="I1108" s="119">
        <v>25000</v>
      </c>
      <c r="J1108" s="120"/>
      <c r="K1108" s="121">
        <f>IF(OR($A1108="",$B1108=""),"",IF($J1108&lt;&gt;"",$J1108,IF($D1108=本位币,1,IFERROR(LOOKUP(2,1/((汇率月份&lt;=$A1108)*(INDEX(记账汇率区,0,MATCH($D1108,汇率币种头,0))&lt;&gt;"")),INDEX(记账汇率区,0,MATCH($D1108,汇率币种头,0))),""))))</f>
        <v>1700</v>
      </c>
      <c r="L1108" s="122">
        <f t="shared" si="34"/>
        <v>-25000</v>
      </c>
      <c r="M1108" s="123">
        <f t="shared" si="35"/>
        <v>-42500000</v>
      </c>
      <c r="N1108" s="122">
        <f>IF($B1108="","",ROUND(SUMIF(账户名,$B1108,账户期初)+SUMIFS($L$6:L1108,$B$6:B1108,$B1108),2))</f>
        <v>2546382.39</v>
      </c>
      <c r="O1108" s="123">
        <f>IF($B1108="","",IFERROR(ROUND(INDEX(账户期初本位,MATCH($B1108,账户名,0))+SUMIFS($M$6:M1108,$B$6:B1108,$B1108),2),""))</f>
        <v>4300511579.96</v>
      </c>
      <c r="P1108" s="117" t="s">
        <v>97</v>
      </c>
      <c r="Q1108" s="115" t="s">
        <v>827</v>
      </c>
      <c r="R1108" s="115"/>
      <c r="S1108" s="124" t="str">
        <f>IF($B1108="","",IF(ISNA(MATCH($B1108,账户名,0)),"※这个账户不在【参数设置】的账户档案里",IF($A1108="","※没填日期，这一笔不会进任何月份的报表",IF(OR($A1108&lt;起始月份,$A1108&gt;EOMONTH(起始月份,15)),"△不在本账期（"&amp;TEXT(起始月份,"yyyy-mm")&amp;" ~ "&amp;TEXT(EOMONTH(起始月份,15),"yyyy-mm")&amp;"）内，报表里看不到",IF(AND($H1108&lt;&gt;"",$I1108&lt;&gt;""),"※收入和支出不能同时填",IF(AND(N($H1108)=0,N($I1108)=0),IF(ISNUMBER(SEARCH("【待补】",$R1108&amp;"")),"△源数据不全（源表缺金额），请补充","※收入和支出都没填"),IF($E1108="","※没填收支类别，分类报表会漏掉这一笔",IF(ISNA(MATCH($E1108,类别表,0)),"※收支类别不在【参数设置】的清单里",IF($K1108="","△"&amp;$D1108&amp;" 还没填汇率，去【月度汇率】补上就自动算了",IF(ISNUMBER(SEARCH("【待补】",$R1108&amp;"")),"△源数据不全（源表缺摘要或用途），请补充",IF(AND($F1108="内部转账",$Q1108=""),"△内部转账建议在「往来单位」写上对方账户",IF($N1108&lt;0,"△这一笔之后该账户余额成负数了，核一下",""))))))))))))</f>
        <v/>
      </c>
    </row>
    <row r="1109" ht="33" spans="1:19">
      <c r="A1109" s="114">
        <v>46065</v>
      </c>
      <c r="B1109" s="115" t="s">
        <v>20</v>
      </c>
      <c r="C1109" s="116" t="str">
        <f>IF($B1109="","",IFERROR(INDEX(账户银行,MATCH($B1109,账户名,0)),""))</f>
        <v>现金</v>
      </c>
      <c r="D1109" s="116" t="str">
        <f>IF($B1109="","",IFERROR(INDEX(账户币种,MATCH($B1109,账户名,0)),""))</f>
        <v>CNY</v>
      </c>
      <c r="E1109" s="117" t="s">
        <v>95</v>
      </c>
      <c r="F1109" s="116" t="str">
        <f>IF($E1109="","",IFERROR(INDEX(类别属性,MATCH($E1109,类别表,0)),""))</f>
        <v>支出</v>
      </c>
      <c r="G1109" s="118" t="s">
        <v>1075</v>
      </c>
      <c r="H1109" s="119"/>
      <c r="I1109" s="119">
        <v>15000</v>
      </c>
      <c r="J1109" s="120"/>
      <c r="K1109" s="121">
        <f>IF(OR($A1109="",$B1109=""),"",IF($J1109&lt;&gt;"",$J1109,IF($D1109=本位币,1,IFERROR(LOOKUP(2,1/((汇率月份&lt;=$A1109)*(INDEX(记账汇率区,0,MATCH($D1109,汇率币种头,0))&lt;&gt;"")),INDEX(记账汇率区,0,MATCH($D1109,汇率币种头,0))),""))))</f>
        <v>1700</v>
      </c>
      <c r="L1109" s="122">
        <f t="shared" si="34"/>
        <v>-15000</v>
      </c>
      <c r="M1109" s="123">
        <f t="shared" si="35"/>
        <v>-25500000</v>
      </c>
      <c r="N1109" s="122">
        <f>IF($B1109="","",ROUND(SUMIF(账户名,$B1109,账户期初)+SUMIFS($L$6:L1109,$B$6:B1109,$B1109),2))</f>
        <v>2531382.39</v>
      </c>
      <c r="O1109" s="123">
        <f>IF($B1109="","",IFERROR(ROUND(INDEX(账户期初本位,MATCH($B1109,账户名,0))+SUMIFS($M$6:M1109,$B$6:B1109,$B1109),2),""))</f>
        <v>4275011579.96</v>
      </c>
      <c r="P1109" s="117" t="s">
        <v>97</v>
      </c>
      <c r="Q1109" s="115"/>
      <c r="R1109" s="115"/>
      <c r="S1109" s="124" t="str">
        <f>IF($B1109="","",IF(ISNA(MATCH($B1109,账户名,0)),"※这个账户不在【参数设置】的账户档案里",IF($A1109="","※没填日期，这一笔不会进任何月份的报表",IF(OR($A1109&lt;起始月份,$A1109&gt;EOMONTH(起始月份,15)),"△不在本账期（"&amp;TEXT(起始月份,"yyyy-mm")&amp;" ~ "&amp;TEXT(EOMONTH(起始月份,15),"yyyy-mm")&amp;"）内，报表里看不到",IF(AND($H1109&lt;&gt;"",$I1109&lt;&gt;""),"※收入和支出不能同时填",IF(AND(N($H1109)=0,N($I1109)=0),IF(ISNUMBER(SEARCH("【待补】",$R1109&amp;"")),"△源数据不全（源表缺金额），请补充","※收入和支出都没填"),IF($E1109="","※没填收支类别，分类报表会漏掉这一笔",IF(ISNA(MATCH($E1109,类别表,0)),"※收支类别不在【参数设置】的清单里",IF($K1109="","△"&amp;$D1109&amp;" 还没填汇率，去【月度汇率】补上就自动算了",IF(ISNUMBER(SEARCH("【待补】",$R1109&amp;"")),"△源数据不全（源表缺摘要或用途），请补充",IF(AND($F1109="内部转账",$Q1109=""),"△内部转账建议在「往来单位」写上对方账户",IF($N1109&lt;0,"△这一笔之后该账户余额成负数了，核一下",""))))))))))))</f>
        <v/>
      </c>
    </row>
    <row r="1110" ht="33" spans="1:19">
      <c r="A1110" s="114">
        <v>46065</v>
      </c>
      <c r="B1110" s="115" t="s">
        <v>20</v>
      </c>
      <c r="C1110" s="116" t="str">
        <f>IF($B1110="","",IFERROR(INDEX(账户银行,MATCH($B1110,账户名,0)),""))</f>
        <v>现金</v>
      </c>
      <c r="D1110" s="116" t="str">
        <f>IF($B1110="","",IFERROR(INDEX(账户币种,MATCH($B1110,账户名,0)),""))</f>
        <v>CNY</v>
      </c>
      <c r="E1110" s="117" t="s">
        <v>95</v>
      </c>
      <c r="F1110" s="116" t="str">
        <f>IF($E1110="","",IFERROR(INDEX(类别属性,MATCH($E1110,类别表,0)),""))</f>
        <v>支出</v>
      </c>
      <c r="G1110" s="118" t="s">
        <v>1076</v>
      </c>
      <c r="H1110" s="119"/>
      <c r="I1110" s="119">
        <v>15000</v>
      </c>
      <c r="J1110" s="120"/>
      <c r="K1110" s="121">
        <f>IF(OR($A1110="",$B1110=""),"",IF($J1110&lt;&gt;"",$J1110,IF($D1110=本位币,1,IFERROR(LOOKUP(2,1/((汇率月份&lt;=$A1110)*(INDEX(记账汇率区,0,MATCH($D1110,汇率币种头,0))&lt;&gt;"")),INDEX(记账汇率区,0,MATCH($D1110,汇率币种头,0))),""))))</f>
        <v>1700</v>
      </c>
      <c r="L1110" s="122">
        <f t="shared" si="34"/>
        <v>-15000</v>
      </c>
      <c r="M1110" s="123">
        <f t="shared" si="35"/>
        <v>-25500000</v>
      </c>
      <c r="N1110" s="122">
        <f>IF($B1110="","",ROUND(SUMIF(账户名,$B1110,账户期初)+SUMIFS($L$6:L1110,$B$6:B1110,$B1110),2))</f>
        <v>2516382.39</v>
      </c>
      <c r="O1110" s="123">
        <f>IF($B1110="","",IFERROR(ROUND(INDEX(账户期初本位,MATCH($B1110,账户名,0))+SUMIFS($M$6:M1110,$B$6:B1110,$B1110),2),""))</f>
        <v>4249511579.96</v>
      </c>
      <c r="P1110" s="117" t="s">
        <v>97</v>
      </c>
      <c r="Q1110" s="115"/>
      <c r="R1110" s="115"/>
      <c r="S1110" s="124" t="str">
        <f>IF($B1110="","",IF(ISNA(MATCH($B1110,账户名,0)),"※这个账户不在【参数设置】的账户档案里",IF($A1110="","※没填日期，这一笔不会进任何月份的报表",IF(OR($A1110&lt;起始月份,$A1110&gt;EOMONTH(起始月份,15)),"△不在本账期（"&amp;TEXT(起始月份,"yyyy-mm")&amp;" ~ "&amp;TEXT(EOMONTH(起始月份,15),"yyyy-mm")&amp;"）内，报表里看不到",IF(AND($H1110&lt;&gt;"",$I1110&lt;&gt;""),"※收入和支出不能同时填",IF(AND(N($H1110)=0,N($I1110)=0),IF(ISNUMBER(SEARCH("【待补】",$R1110&amp;"")),"△源数据不全（源表缺金额），请补充","※收入和支出都没填"),IF($E1110="","※没填收支类别，分类报表会漏掉这一笔",IF(ISNA(MATCH($E1110,类别表,0)),"※收支类别不在【参数设置】的清单里",IF($K1110="","△"&amp;$D1110&amp;" 还没填汇率，去【月度汇率】补上就自动算了",IF(ISNUMBER(SEARCH("【待补】",$R1110&amp;"")),"△源数据不全（源表缺摘要或用途），请补充",IF(AND($F1110="内部转账",$Q1110=""),"△内部转账建议在「往来单位」写上对方账户",IF($N1110&lt;0,"△这一笔之后该账户余额成负数了，核一下",""))))))))))))</f>
        <v/>
      </c>
    </row>
    <row r="1111" ht="33" spans="1:19">
      <c r="A1111" s="114">
        <v>46065</v>
      </c>
      <c r="B1111" s="115" t="s">
        <v>20</v>
      </c>
      <c r="C1111" s="116" t="str">
        <f>IF($B1111="","",IFERROR(INDEX(账户银行,MATCH($B1111,账户名,0)),""))</f>
        <v>现金</v>
      </c>
      <c r="D1111" s="116" t="str">
        <f>IF($B1111="","",IFERROR(INDEX(账户币种,MATCH($B1111,账户名,0)),""))</f>
        <v>CNY</v>
      </c>
      <c r="E1111" s="117" t="s">
        <v>95</v>
      </c>
      <c r="F1111" s="116" t="str">
        <f>IF($E1111="","",IFERROR(INDEX(类别属性,MATCH($E1111,类别表,0)),""))</f>
        <v>支出</v>
      </c>
      <c r="G1111" s="118" t="s">
        <v>1077</v>
      </c>
      <c r="H1111" s="119"/>
      <c r="I1111" s="119">
        <v>25000</v>
      </c>
      <c r="J1111" s="120"/>
      <c r="K1111" s="121">
        <f>IF(OR($A1111="",$B1111=""),"",IF($J1111&lt;&gt;"",$J1111,IF($D1111=本位币,1,IFERROR(LOOKUP(2,1/((汇率月份&lt;=$A1111)*(INDEX(记账汇率区,0,MATCH($D1111,汇率币种头,0))&lt;&gt;"")),INDEX(记账汇率区,0,MATCH($D1111,汇率币种头,0))),""))))</f>
        <v>1700</v>
      </c>
      <c r="L1111" s="122">
        <f t="shared" si="34"/>
        <v>-25000</v>
      </c>
      <c r="M1111" s="123">
        <f t="shared" si="35"/>
        <v>-42500000</v>
      </c>
      <c r="N1111" s="122">
        <f>IF($B1111="","",ROUND(SUMIF(账户名,$B1111,账户期初)+SUMIFS($L$6:L1111,$B$6:B1111,$B1111),2))</f>
        <v>2491382.39</v>
      </c>
      <c r="O1111" s="123">
        <f>IF($B1111="","",IFERROR(ROUND(INDEX(账户期初本位,MATCH($B1111,账户名,0))+SUMIFS($M$6:M1111,$B$6:B1111,$B1111),2),""))</f>
        <v>4207011579.96</v>
      </c>
      <c r="P1111" s="117" t="s">
        <v>97</v>
      </c>
      <c r="Q1111" s="115" t="s">
        <v>832</v>
      </c>
      <c r="R1111" s="115"/>
      <c r="S1111" s="124" t="str">
        <f>IF($B1111="","",IF(ISNA(MATCH($B1111,账户名,0)),"※这个账户不在【参数设置】的账户档案里",IF($A1111="","※没填日期，这一笔不会进任何月份的报表",IF(OR($A1111&lt;起始月份,$A1111&gt;EOMONTH(起始月份,15)),"△不在本账期（"&amp;TEXT(起始月份,"yyyy-mm")&amp;" ~ "&amp;TEXT(EOMONTH(起始月份,15),"yyyy-mm")&amp;"）内，报表里看不到",IF(AND($H1111&lt;&gt;"",$I1111&lt;&gt;""),"※收入和支出不能同时填",IF(AND(N($H1111)=0,N($I1111)=0),IF(ISNUMBER(SEARCH("【待补】",$R1111&amp;"")),"△源数据不全（源表缺金额），请补充","※收入和支出都没填"),IF($E1111="","※没填收支类别，分类报表会漏掉这一笔",IF(ISNA(MATCH($E1111,类别表,0)),"※收支类别不在【参数设置】的清单里",IF($K1111="","△"&amp;$D1111&amp;" 还没填汇率，去【月度汇率】补上就自动算了",IF(ISNUMBER(SEARCH("【待补】",$R1111&amp;"")),"△源数据不全（源表缺摘要或用途），请补充",IF(AND($F1111="内部转账",$Q1111=""),"△内部转账建议在「往来单位」写上对方账户",IF($N1111&lt;0,"△这一笔之后该账户余额成负数了，核一下",""))))))))))))</f>
        <v/>
      </c>
    </row>
    <row r="1112" ht="33" spans="1:19">
      <c r="A1112" s="114">
        <v>46065</v>
      </c>
      <c r="B1112" s="115" t="s">
        <v>34</v>
      </c>
      <c r="C1112" s="116" t="str">
        <f>IF($B1112="","",IFERROR(INDEX(账户银行,MATCH($B1112,账户名,0)),""))</f>
        <v>现金</v>
      </c>
      <c r="D1112" s="116" t="str">
        <f>IF($B1112="","",IFERROR(INDEX(账户币种,MATCH($B1112,账户名,0)),""))</f>
        <v>UZS</v>
      </c>
      <c r="E1112" s="117" t="s">
        <v>38</v>
      </c>
      <c r="F1112" s="116" t="str">
        <f>IF($E1112="","",IFERROR(INDEX(类别属性,MATCH($E1112,类别表,0)),""))</f>
        <v>支出</v>
      </c>
      <c r="G1112" s="118" t="s">
        <v>1078</v>
      </c>
      <c r="H1112" s="119"/>
      <c r="I1112" s="119">
        <v>150000</v>
      </c>
      <c r="J1112" s="120"/>
      <c r="K1112" s="125">
        <f>IF(OR($A1112="",$B1112=""),"",IF($J1112&lt;&gt;"",$J1112,IF($D1112=本位币,1,IFERROR(LOOKUP(2,1/((汇率月份&lt;=$A1112)*(INDEX(记账汇率区,0,MATCH($D1112,汇率币种头,0))&lt;&gt;"")),INDEX(记账汇率区,0,MATCH($D1112,汇率币种头,0))),""))))</f>
        <v>1</v>
      </c>
      <c r="L1112" s="123">
        <f t="shared" si="34"/>
        <v>-150000</v>
      </c>
      <c r="M1112" s="123">
        <f t="shared" si="35"/>
        <v>-150000</v>
      </c>
      <c r="N1112" s="122">
        <f>IF($B1112="","",ROUND(SUMIF(账户名,$B1112,账户期初)+SUMIFS($L$6:L1112,$B$6:B1112,$B1112),2))</f>
        <v>-873032979.33</v>
      </c>
      <c r="O1112" s="123">
        <f>IF($B1112="","",IFERROR(ROUND(INDEX(账户期初本位,MATCH($B1112,账户名,0))+SUMIFS($M$6:M1112,$B$6:B1112,$B1112),2),""))</f>
        <v>-873032979.33</v>
      </c>
      <c r="P1112" s="117" t="s">
        <v>26</v>
      </c>
      <c r="Q1112" s="115"/>
      <c r="R1112" s="115"/>
      <c r="S1112" s="124" t="str">
        <f>IF($B1112="","",IF(ISNA(MATCH($B1112,账户名,0)),"※这个账户不在【参数设置】的账户档案里",IF($A1112="","※没填日期，这一笔不会进任何月份的报表",IF(OR($A1112&lt;起始月份,$A1112&gt;EOMONTH(起始月份,15)),"△不在本账期（"&amp;TEXT(起始月份,"yyyy-mm")&amp;" ~ "&amp;TEXT(EOMONTH(起始月份,15),"yyyy-mm")&amp;"）内，报表里看不到",IF(AND($H1112&lt;&gt;"",$I1112&lt;&gt;""),"※收入和支出不能同时填",IF(AND(N($H1112)=0,N($I1112)=0),IF(ISNUMBER(SEARCH("【待补】",$R1112&amp;"")),"△源数据不全（源表缺金额），请补充","※收入和支出都没填"),IF($E1112="","※没填收支类别，分类报表会漏掉这一笔",IF(ISNA(MATCH($E1112,类别表,0)),"※收支类别不在【参数设置】的清单里",IF($K1112="","△"&amp;$D1112&amp;" 还没填汇率，去【月度汇率】补上就自动算了",IF(ISNUMBER(SEARCH("【待补】",$R1112&amp;"")),"△源数据不全（源表缺摘要或用途），请补充",IF(AND($F1112="内部转账",$Q1112=""),"△内部转账建议在「往来单位」写上对方账户",IF($N1112&lt;0,"△这一笔之后该账户余额成负数了，核一下",""))))))))))))</f>
        <v>△这一笔之后该账户余额成负数了，核一下</v>
      </c>
    </row>
    <row r="1113" ht="16.5" spans="1:19">
      <c r="A1113" s="114">
        <v>46065</v>
      </c>
      <c r="B1113" s="115" t="s">
        <v>34</v>
      </c>
      <c r="C1113" s="116" t="str">
        <f>IF($B1113="","",IFERROR(INDEX(账户银行,MATCH($B1113,账户名,0)),""))</f>
        <v>现金</v>
      </c>
      <c r="D1113" s="116" t="str">
        <f>IF($B1113="","",IFERROR(INDEX(账户币种,MATCH($B1113,账户名,0)),""))</f>
        <v>UZS</v>
      </c>
      <c r="E1113" s="117" t="s">
        <v>84</v>
      </c>
      <c r="F1113" s="116" t="str">
        <f>IF($E1113="","",IFERROR(INDEX(类别属性,MATCH($E1113,类别表,0)),""))</f>
        <v>支出</v>
      </c>
      <c r="G1113" s="118" t="s">
        <v>1079</v>
      </c>
      <c r="H1113" s="119"/>
      <c r="I1113" s="119">
        <v>15000</v>
      </c>
      <c r="J1113" s="120"/>
      <c r="K1113" s="125">
        <f>IF(OR($A1113="",$B1113=""),"",IF($J1113&lt;&gt;"",$J1113,IF($D1113=本位币,1,IFERROR(LOOKUP(2,1/((汇率月份&lt;=$A1113)*(INDEX(记账汇率区,0,MATCH($D1113,汇率币种头,0))&lt;&gt;"")),INDEX(记账汇率区,0,MATCH($D1113,汇率币种头,0))),""))))</f>
        <v>1</v>
      </c>
      <c r="L1113" s="123">
        <f t="shared" si="34"/>
        <v>-15000</v>
      </c>
      <c r="M1113" s="123">
        <f t="shared" si="35"/>
        <v>-15000</v>
      </c>
      <c r="N1113" s="122">
        <f>IF($B1113="","",ROUND(SUMIF(账户名,$B1113,账户期初)+SUMIFS($L$6:L1113,$B$6:B1113,$B1113),2))</f>
        <v>-873047979.33</v>
      </c>
      <c r="O1113" s="123">
        <f>IF($B1113="","",IFERROR(ROUND(INDEX(账户期初本位,MATCH($B1113,账户名,0))+SUMIFS($M$6:M1113,$B$6:B1113,$B1113),2),""))</f>
        <v>-873047979.33</v>
      </c>
      <c r="P1113" s="117" t="s">
        <v>48</v>
      </c>
      <c r="Q1113" s="115"/>
      <c r="R1113" s="115"/>
      <c r="S1113" s="124" t="str">
        <f>IF($B1113="","",IF(ISNA(MATCH($B1113,账户名,0)),"※这个账户不在【参数设置】的账户档案里",IF($A1113="","※没填日期，这一笔不会进任何月份的报表",IF(OR($A1113&lt;起始月份,$A1113&gt;EOMONTH(起始月份,15)),"△不在本账期（"&amp;TEXT(起始月份,"yyyy-mm")&amp;" ~ "&amp;TEXT(EOMONTH(起始月份,15),"yyyy-mm")&amp;"）内，报表里看不到",IF(AND($H1113&lt;&gt;"",$I1113&lt;&gt;""),"※收入和支出不能同时填",IF(AND(N($H1113)=0,N($I1113)=0),IF(ISNUMBER(SEARCH("【待补】",$R1113&amp;"")),"△源数据不全（源表缺金额），请补充","※收入和支出都没填"),IF($E1113="","※没填收支类别，分类报表会漏掉这一笔",IF(ISNA(MATCH($E1113,类别表,0)),"※收支类别不在【参数设置】的清单里",IF($K1113="","△"&amp;$D1113&amp;" 还没填汇率，去【月度汇率】补上就自动算了",IF(ISNUMBER(SEARCH("【待补】",$R1113&amp;"")),"△源数据不全（源表缺摘要或用途），请补充",IF(AND($F1113="内部转账",$Q1113=""),"△内部转账建议在「往来单位」写上对方账户",IF($N1113&lt;0,"△这一笔之后该账户余额成负数了，核一下",""))))))))))))</f>
        <v>△这一笔之后该账户余额成负数了，核一下</v>
      </c>
    </row>
    <row r="1114" ht="33" spans="1:19">
      <c r="A1114" s="114">
        <v>46066</v>
      </c>
      <c r="B1114" s="115" t="s">
        <v>72</v>
      </c>
      <c r="C1114" s="116" t="str">
        <f>IF($B1114="","",IFERROR(INDEX(账户银行,MATCH($B1114,账户名,0)),""))</f>
        <v>NBU银行</v>
      </c>
      <c r="D1114" s="116" t="str">
        <f>IF($B1114="","",IFERROR(INDEX(账户币种,MATCH($B1114,账户名,0)),""))</f>
        <v>UZS</v>
      </c>
      <c r="E1114" s="117" t="s">
        <v>95</v>
      </c>
      <c r="F1114" s="116" t="str">
        <f>IF($E1114="","",IFERROR(INDEX(类别属性,MATCH($E1114,类别表,0)),""))</f>
        <v>支出</v>
      </c>
      <c r="G1114" s="118" t="s">
        <v>1080</v>
      </c>
      <c r="H1114" s="119"/>
      <c r="I1114" s="119">
        <v>13000</v>
      </c>
      <c r="J1114" s="120"/>
      <c r="K1114" s="125">
        <f>IF(OR($A1114="",$B1114=""),"",IF($J1114&lt;&gt;"",$J1114,IF($D1114=本位币,1,IFERROR(LOOKUP(2,1/((汇率月份&lt;=$A1114)*(INDEX(记账汇率区,0,MATCH($D1114,汇率币种头,0))&lt;&gt;"")),INDEX(记账汇率区,0,MATCH($D1114,汇率币种头,0))),""))))</f>
        <v>1</v>
      </c>
      <c r="L1114" s="123">
        <f t="shared" si="34"/>
        <v>-13000</v>
      </c>
      <c r="M1114" s="123">
        <f t="shared" si="35"/>
        <v>-13000</v>
      </c>
      <c r="N1114" s="122">
        <f>IF($B1114="","",ROUND(SUMIF(账户名,$B1114,账户期初)+SUMIFS($L$6:L1114,$B$6:B1114,$B1114),2))</f>
        <v>341270162.71</v>
      </c>
      <c r="O1114" s="123">
        <f>IF($B1114="","",IFERROR(ROUND(INDEX(账户期初本位,MATCH($B1114,账户名,0))+SUMIFS($M$6:M1114,$B$6:B1114,$B1114),2),""))</f>
        <v>341270162.71</v>
      </c>
      <c r="P1114" s="117" t="s">
        <v>97</v>
      </c>
      <c r="Q1114" s="115"/>
      <c r="R1114" s="115"/>
      <c r="S1114" s="124" t="str">
        <f>IF($B1114="","",IF(ISNA(MATCH($B1114,账户名,0)),"※这个账户不在【参数设置】的账户档案里",IF($A1114="","※没填日期，这一笔不会进任何月份的报表",IF(OR($A1114&lt;起始月份,$A1114&gt;EOMONTH(起始月份,15)),"△不在本账期（"&amp;TEXT(起始月份,"yyyy-mm")&amp;" ~ "&amp;TEXT(EOMONTH(起始月份,15),"yyyy-mm")&amp;"）内，报表里看不到",IF(AND($H1114&lt;&gt;"",$I1114&lt;&gt;""),"※收入和支出不能同时填",IF(AND(N($H1114)=0,N($I1114)=0),IF(ISNUMBER(SEARCH("【待补】",$R1114&amp;"")),"△源数据不全（源表缺金额），请补充","※收入和支出都没填"),IF($E1114="","※没填收支类别，分类报表会漏掉这一笔",IF(ISNA(MATCH($E1114,类别表,0)),"※收支类别不在【参数设置】的清单里",IF($K1114="","△"&amp;$D1114&amp;" 还没填汇率，去【月度汇率】补上就自动算了",IF(ISNUMBER(SEARCH("【待补】",$R1114&amp;"")),"△源数据不全（源表缺摘要或用途），请补充",IF(AND($F1114="内部转账",$Q1114=""),"△内部转账建议在「往来单位」写上对方账户",IF($N1114&lt;0,"△这一笔之后该账户余额成负数了，核一下",""))))))))))))</f>
        <v/>
      </c>
    </row>
    <row r="1115" ht="33" spans="1:19">
      <c r="A1115" s="114">
        <v>46066</v>
      </c>
      <c r="B1115" s="115" t="s">
        <v>72</v>
      </c>
      <c r="C1115" s="116" t="str">
        <f>IF($B1115="","",IFERROR(INDEX(账户银行,MATCH($B1115,账户名,0)),""))</f>
        <v>NBU银行</v>
      </c>
      <c r="D1115" s="116" t="str">
        <f>IF($B1115="","",IFERROR(INDEX(账户币种,MATCH($B1115,账户名,0)),""))</f>
        <v>UZS</v>
      </c>
      <c r="E1115" s="117" t="s">
        <v>366</v>
      </c>
      <c r="F1115" s="116" t="str">
        <f>IF($E1115="","",IFERROR(INDEX(类别属性,MATCH($E1115,类别表,0)),""))</f>
        <v>支出</v>
      </c>
      <c r="G1115" s="118" t="s">
        <v>1081</v>
      </c>
      <c r="H1115" s="119"/>
      <c r="I1115" s="119">
        <v>1560000</v>
      </c>
      <c r="J1115" s="120"/>
      <c r="K1115" s="125">
        <f>IF(OR($A1115="",$B1115=""),"",IF($J1115&lt;&gt;"",$J1115,IF($D1115=本位币,1,IFERROR(LOOKUP(2,1/((汇率月份&lt;=$A1115)*(INDEX(记账汇率区,0,MATCH($D1115,汇率币种头,0))&lt;&gt;"")),INDEX(记账汇率区,0,MATCH($D1115,汇率币种头,0))),""))))</f>
        <v>1</v>
      </c>
      <c r="L1115" s="123">
        <f t="shared" si="34"/>
        <v>-1560000</v>
      </c>
      <c r="M1115" s="123">
        <f t="shared" si="35"/>
        <v>-1560000</v>
      </c>
      <c r="N1115" s="122">
        <f>IF($B1115="","",ROUND(SUMIF(账户名,$B1115,账户期初)+SUMIFS($L$6:L1115,$B$6:B1115,$B1115),2))</f>
        <v>339710162.71</v>
      </c>
      <c r="O1115" s="123">
        <f>IF($B1115="","",IFERROR(ROUND(INDEX(账户期初本位,MATCH($B1115,账户名,0))+SUMIFS($M$6:M1115,$B$6:B1115,$B1115),2),""))</f>
        <v>339710162.71</v>
      </c>
      <c r="P1115" s="117" t="s">
        <v>122</v>
      </c>
      <c r="Q1115" s="115"/>
      <c r="R1115" s="115"/>
      <c r="S1115" s="124" t="str">
        <f>IF($B1115="","",IF(ISNA(MATCH($B1115,账户名,0)),"※这个账户不在【参数设置】的账户档案里",IF($A1115="","※没填日期，这一笔不会进任何月份的报表",IF(OR($A1115&lt;起始月份,$A1115&gt;EOMONTH(起始月份,15)),"△不在本账期（"&amp;TEXT(起始月份,"yyyy-mm")&amp;" ~ "&amp;TEXT(EOMONTH(起始月份,15),"yyyy-mm")&amp;"）内，报表里看不到",IF(AND($H1115&lt;&gt;"",$I1115&lt;&gt;""),"※收入和支出不能同时填",IF(AND(N($H1115)=0,N($I1115)=0),IF(ISNUMBER(SEARCH("【待补】",$R1115&amp;"")),"△源数据不全（源表缺金额），请补充","※收入和支出都没填"),IF($E1115="","※没填收支类别，分类报表会漏掉这一笔",IF(ISNA(MATCH($E1115,类别表,0)),"※收支类别不在【参数设置】的清单里",IF($K1115="","△"&amp;$D1115&amp;" 还没填汇率，去【月度汇率】补上就自动算了",IF(ISNUMBER(SEARCH("【待补】",$R1115&amp;"")),"△源数据不全（源表缺摘要或用途），请补充",IF(AND($F1115="内部转账",$Q1115=""),"△内部转账建议在「往来单位」写上对方账户",IF($N1115&lt;0,"△这一笔之后该账户余额成负数了，核一下",""))))))))))))</f>
        <v/>
      </c>
    </row>
    <row r="1116" ht="33" spans="1:19">
      <c r="A1116" s="114">
        <v>46066</v>
      </c>
      <c r="B1116" s="115" t="s">
        <v>72</v>
      </c>
      <c r="C1116" s="116" t="str">
        <f>IF($B1116="","",IFERROR(INDEX(账户银行,MATCH($B1116,账户名,0)),""))</f>
        <v>NBU银行</v>
      </c>
      <c r="D1116" s="116" t="str">
        <f>IF($B1116="","",IFERROR(INDEX(账户币种,MATCH($B1116,账户名,0)),""))</f>
        <v>UZS</v>
      </c>
      <c r="E1116" s="117" t="s">
        <v>366</v>
      </c>
      <c r="F1116" s="116" t="str">
        <f>IF($E1116="","",IFERROR(INDEX(类别属性,MATCH($E1116,类别表,0)),""))</f>
        <v>支出</v>
      </c>
      <c r="G1116" s="118" t="s">
        <v>1082</v>
      </c>
      <c r="H1116" s="119"/>
      <c r="I1116" s="119">
        <v>1547000</v>
      </c>
      <c r="J1116" s="120"/>
      <c r="K1116" s="125">
        <f>IF(OR($A1116="",$B1116=""),"",IF($J1116&lt;&gt;"",$J1116,IF($D1116=本位币,1,IFERROR(LOOKUP(2,1/((汇率月份&lt;=$A1116)*(INDEX(记账汇率区,0,MATCH($D1116,汇率币种头,0))&lt;&gt;"")),INDEX(记账汇率区,0,MATCH($D1116,汇率币种头,0))),""))))</f>
        <v>1</v>
      </c>
      <c r="L1116" s="123">
        <f t="shared" si="34"/>
        <v>-1547000</v>
      </c>
      <c r="M1116" s="123">
        <f t="shared" si="35"/>
        <v>-1547000</v>
      </c>
      <c r="N1116" s="122">
        <f>IF($B1116="","",ROUND(SUMIF(账户名,$B1116,账户期初)+SUMIFS($L$6:L1116,$B$6:B1116,$B1116),2))</f>
        <v>338163162.71</v>
      </c>
      <c r="O1116" s="123">
        <f>IF($B1116="","",IFERROR(ROUND(INDEX(账户期初本位,MATCH($B1116,账户名,0))+SUMIFS($M$6:M1116,$B$6:B1116,$B1116),2),""))</f>
        <v>338163162.71</v>
      </c>
      <c r="P1116" s="117" t="s">
        <v>122</v>
      </c>
      <c r="Q1116" s="115"/>
      <c r="R1116" s="115"/>
      <c r="S1116" s="124" t="str">
        <f>IF($B1116="","",IF(ISNA(MATCH($B1116,账户名,0)),"※这个账户不在【参数设置】的账户档案里",IF($A1116="","※没填日期，这一笔不会进任何月份的报表",IF(OR($A1116&lt;起始月份,$A1116&gt;EOMONTH(起始月份,15)),"△不在本账期（"&amp;TEXT(起始月份,"yyyy-mm")&amp;" ~ "&amp;TEXT(EOMONTH(起始月份,15),"yyyy-mm")&amp;"）内，报表里看不到",IF(AND($H1116&lt;&gt;"",$I1116&lt;&gt;""),"※收入和支出不能同时填",IF(AND(N($H1116)=0,N($I1116)=0),IF(ISNUMBER(SEARCH("【待补】",$R1116&amp;"")),"△源数据不全（源表缺金额），请补充","※收入和支出都没填"),IF($E1116="","※没填收支类别，分类报表会漏掉这一笔",IF(ISNA(MATCH($E1116,类别表,0)),"※收支类别不在【参数设置】的清单里",IF($K1116="","△"&amp;$D1116&amp;" 还没填汇率，去【月度汇率】补上就自动算了",IF(ISNUMBER(SEARCH("【待补】",$R1116&amp;"")),"△源数据不全（源表缺摘要或用途），请补充",IF(AND($F1116="内部转账",$Q1116=""),"△内部转账建议在「往来单位」写上对方账户",IF($N1116&lt;0,"△这一笔之后该账户余额成负数了，核一下",""))))))))))))</f>
        <v/>
      </c>
    </row>
    <row r="1117" ht="99" spans="1:19">
      <c r="A1117" s="114">
        <v>46066</v>
      </c>
      <c r="B1117" s="115" t="s">
        <v>72</v>
      </c>
      <c r="C1117" s="116" t="str">
        <f>IF($B1117="","",IFERROR(INDEX(账户银行,MATCH($B1117,账户名,0)),""))</f>
        <v>NBU银行</v>
      </c>
      <c r="D1117" s="116" t="str">
        <f>IF($B1117="","",IFERROR(INDEX(账户币种,MATCH($B1117,账户名,0)),""))</f>
        <v>UZS</v>
      </c>
      <c r="E1117" s="117" t="s">
        <v>60</v>
      </c>
      <c r="F1117" s="116" t="str">
        <f>IF($E1117="","",IFERROR(INDEX(类别属性,MATCH($E1117,类别表,0)),""))</f>
        <v>支出</v>
      </c>
      <c r="G1117" s="118" t="s">
        <v>1083</v>
      </c>
      <c r="H1117" s="119"/>
      <c r="I1117" s="119">
        <v>65</v>
      </c>
      <c r="J1117" s="120"/>
      <c r="K1117" s="125">
        <f>IF(OR($A1117="",$B1117=""),"",IF($J1117&lt;&gt;"",$J1117,IF($D1117=本位币,1,IFERROR(LOOKUP(2,1/((汇率月份&lt;=$A1117)*(INDEX(记账汇率区,0,MATCH($D1117,汇率币种头,0))&lt;&gt;"")),INDEX(记账汇率区,0,MATCH($D1117,汇率币种头,0))),""))))</f>
        <v>1</v>
      </c>
      <c r="L1117" s="123">
        <f t="shared" si="34"/>
        <v>-65</v>
      </c>
      <c r="M1117" s="123">
        <f t="shared" si="35"/>
        <v>-65</v>
      </c>
      <c r="N1117" s="122">
        <f>IF($B1117="","",ROUND(SUMIF(账户名,$B1117,账户期初)+SUMIFS($L$6:L1117,$B$6:B1117,$B1117),2))</f>
        <v>338163097.71</v>
      </c>
      <c r="O1117" s="123">
        <f>IF($B1117="","",IFERROR(ROUND(INDEX(账户期初本位,MATCH($B1117,账户名,0))+SUMIFS($M$6:M1117,$B$6:B1117,$B1117),2),""))</f>
        <v>338163097.71</v>
      </c>
      <c r="P1117" s="117" t="s">
        <v>43</v>
      </c>
      <c r="Q1117" s="115"/>
      <c r="R1117" s="115"/>
      <c r="S1117" s="124" t="str">
        <f>IF($B1117="","",IF(ISNA(MATCH($B1117,账户名,0)),"※这个账户不在【参数设置】的账户档案里",IF($A1117="","※没填日期，这一笔不会进任何月份的报表",IF(OR($A1117&lt;起始月份,$A1117&gt;EOMONTH(起始月份,15)),"△不在本账期（"&amp;TEXT(起始月份,"yyyy-mm")&amp;" ~ "&amp;TEXT(EOMONTH(起始月份,15),"yyyy-mm")&amp;"）内，报表里看不到",IF(AND($H1117&lt;&gt;"",$I1117&lt;&gt;""),"※收入和支出不能同时填",IF(AND(N($H1117)=0,N($I1117)=0),IF(ISNUMBER(SEARCH("【待补】",$R1117&amp;"")),"△源数据不全（源表缺金额），请补充","※收入和支出都没填"),IF($E1117="","※没填收支类别，分类报表会漏掉这一笔",IF(ISNA(MATCH($E1117,类别表,0)),"※收支类别不在【参数设置】的清单里",IF($K1117="","△"&amp;$D1117&amp;" 还没填汇率，去【月度汇率】补上就自动算了",IF(ISNUMBER(SEARCH("【待补】",$R1117&amp;"")),"△源数据不全（源表缺摘要或用途），请补充",IF(AND($F1117="内部转账",$Q1117=""),"△内部转账建议在「往来单位」写上对方账户",IF($N1117&lt;0,"△这一笔之后该账户余额成负数了，核一下",""))))))))))))</f>
        <v/>
      </c>
    </row>
    <row r="1118" ht="99" spans="1:19">
      <c r="A1118" s="114">
        <v>46066</v>
      </c>
      <c r="B1118" s="115" t="s">
        <v>72</v>
      </c>
      <c r="C1118" s="116" t="str">
        <f>IF($B1118="","",IFERROR(INDEX(账户银行,MATCH($B1118,账户名,0)),""))</f>
        <v>NBU银行</v>
      </c>
      <c r="D1118" s="116" t="str">
        <f>IF($B1118="","",IFERROR(INDEX(账户币种,MATCH($B1118,账户名,0)),""))</f>
        <v>UZS</v>
      </c>
      <c r="E1118" s="117" t="s">
        <v>60</v>
      </c>
      <c r="F1118" s="116" t="str">
        <f>IF($E1118="","",IFERROR(INDEX(类别属性,MATCH($E1118,类别表,0)),""))</f>
        <v>支出</v>
      </c>
      <c r="G1118" s="118" t="s">
        <v>1084</v>
      </c>
      <c r="H1118" s="119"/>
      <c r="I1118" s="119">
        <v>300</v>
      </c>
      <c r="J1118" s="120"/>
      <c r="K1118" s="125">
        <f>IF(OR($A1118="",$B1118=""),"",IF($J1118&lt;&gt;"",$J1118,IF($D1118=本位币,1,IFERROR(LOOKUP(2,1/((汇率月份&lt;=$A1118)*(INDEX(记账汇率区,0,MATCH($D1118,汇率币种头,0))&lt;&gt;"")),INDEX(记账汇率区,0,MATCH($D1118,汇率币种头,0))),""))))</f>
        <v>1</v>
      </c>
      <c r="L1118" s="123">
        <f t="shared" si="34"/>
        <v>-300</v>
      </c>
      <c r="M1118" s="123">
        <f t="shared" si="35"/>
        <v>-300</v>
      </c>
      <c r="N1118" s="122">
        <f>IF($B1118="","",ROUND(SUMIF(账户名,$B1118,账户期初)+SUMIFS($L$6:L1118,$B$6:B1118,$B1118),2))</f>
        <v>338162797.71</v>
      </c>
      <c r="O1118" s="123">
        <f>IF($B1118="","",IFERROR(ROUND(INDEX(账户期初本位,MATCH($B1118,账户名,0))+SUMIFS($M$6:M1118,$B$6:B1118,$B1118),2),""))</f>
        <v>338162797.71</v>
      </c>
      <c r="P1118" s="117" t="s">
        <v>43</v>
      </c>
      <c r="Q1118" s="115"/>
      <c r="R1118" s="115"/>
      <c r="S1118" s="124" t="str">
        <f>IF($B1118="","",IF(ISNA(MATCH($B1118,账户名,0)),"※这个账户不在【参数设置】的账户档案里",IF($A1118="","※没填日期，这一笔不会进任何月份的报表",IF(OR($A1118&lt;起始月份,$A1118&gt;EOMONTH(起始月份,15)),"△不在本账期（"&amp;TEXT(起始月份,"yyyy-mm")&amp;" ~ "&amp;TEXT(EOMONTH(起始月份,15),"yyyy-mm")&amp;"）内，报表里看不到",IF(AND($H1118&lt;&gt;"",$I1118&lt;&gt;""),"※收入和支出不能同时填",IF(AND(N($H1118)=0,N($I1118)=0),IF(ISNUMBER(SEARCH("【待补】",$R1118&amp;"")),"△源数据不全（源表缺金额），请补充","※收入和支出都没填"),IF($E1118="","※没填收支类别，分类报表会漏掉这一笔",IF(ISNA(MATCH($E1118,类别表,0)),"※收支类别不在【参数设置】的清单里",IF($K1118="","△"&amp;$D1118&amp;" 还没填汇率，去【月度汇率】补上就自动算了",IF(ISNUMBER(SEARCH("【待补】",$R1118&amp;"")),"△源数据不全（源表缺摘要或用途），请补充",IF(AND($F1118="内部转账",$Q1118=""),"△内部转账建议在「往来单位」写上对方账户",IF($N1118&lt;0,"△这一笔之后该账户余额成负数了，核一下",""))))))))))))</f>
        <v/>
      </c>
    </row>
    <row r="1119" ht="99" spans="1:19">
      <c r="A1119" s="114">
        <v>46066</v>
      </c>
      <c r="B1119" s="115" t="s">
        <v>72</v>
      </c>
      <c r="C1119" s="116" t="str">
        <f>IF($B1119="","",IFERROR(INDEX(账户银行,MATCH($B1119,账户名,0)),""))</f>
        <v>NBU银行</v>
      </c>
      <c r="D1119" s="116" t="str">
        <f>IF($B1119="","",IFERROR(INDEX(账户币种,MATCH($B1119,账户名,0)),""))</f>
        <v>UZS</v>
      </c>
      <c r="E1119" s="117" t="s">
        <v>60</v>
      </c>
      <c r="F1119" s="116" t="str">
        <f>IF($E1119="","",IFERROR(INDEX(类别属性,MATCH($E1119,类别表,0)),""))</f>
        <v>支出</v>
      </c>
      <c r="G1119" s="118" t="s">
        <v>1085</v>
      </c>
      <c r="H1119" s="119"/>
      <c r="I1119" s="119">
        <v>300</v>
      </c>
      <c r="J1119" s="120"/>
      <c r="K1119" s="125">
        <f>IF(OR($A1119="",$B1119=""),"",IF($J1119&lt;&gt;"",$J1119,IF($D1119=本位币,1,IFERROR(LOOKUP(2,1/((汇率月份&lt;=$A1119)*(INDEX(记账汇率区,0,MATCH($D1119,汇率币种头,0))&lt;&gt;"")),INDEX(记账汇率区,0,MATCH($D1119,汇率币种头,0))),""))))</f>
        <v>1</v>
      </c>
      <c r="L1119" s="123">
        <f t="shared" si="34"/>
        <v>-300</v>
      </c>
      <c r="M1119" s="123">
        <f t="shared" si="35"/>
        <v>-300</v>
      </c>
      <c r="N1119" s="122">
        <f>IF($B1119="","",ROUND(SUMIF(账户名,$B1119,账户期初)+SUMIFS($L$6:L1119,$B$6:B1119,$B1119),2))</f>
        <v>338162497.71</v>
      </c>
      <c r="O1119" s="123">
        <f>IF($B1119="","",IFERROR(ROUND(INDEX(账户期初本位,MATCH($B1119,账户名,0))+SUMIFS($M$6:M1119,$B$6:B1119,$B1119),2),""))</f>
        <v>338162497.71</v>
      </c>
      <c r="P1119" s="117" t="s">
        <v>43</v>
      </c>
      <c r="Q1119" s="115"/>
      <c r="R1119" s="115"/>
      <c r="S1119" s="124" t="str">
        <f>IF($B1119="","",IF(ISNA(MATCH($B1119,账户名,0)),"※这个账户不在【参数设置】的账户档案里",IF($A1119="","※没填日期，这一笔不会进任何月份的报表",IF(OR($A1119&lt;起始月份,$A1119&gt;EOMONTH(起始月份,15)),"△不在本账期（"&amp;TEXT(起始月份,"yyyy-mm")&amp;" ~ "&amp;TEXT(EOMONTH(起始月份,15),"yyyy-mm")&amp;"）内，报表里看不到",IF(AND($H1119&lt;&gt;"",$I1119&lt;&gt;""),"※收入和支出不能同时填",IF(AND(N($H1119)=0,N($I1119)=0),IF(ISNUMBER(SEARCH("【待补】",$R1119&amp;"")),"△源数据不全（源表缺金额），请补充","※收入和支出都没填"),IF($E1119="","※没填收支类别，分类报表会漏掉这一笔",IF(ISNA(MATCH($E1119,类别表,0)),"※收支类别不在【参数设置】的清单里",IF($K1119="","△"&amp;$D1119&amp;" 还没填汇率，去【月度汇率】补上就自动算了",IF(ISNUMBER(SEARCH("【待补】",$R1119&amp;"")),"△源数据不全（源表缺摘要或用途），请补充",IF(AND($F1119="内部转账",$Q1119=""),"△内部转账建议在「往来单位」写上对方账户",IF($N1119&lt;0,"△这一笔之后该账户余额成负数了，核一下",""))))))))))))</f>
        <v/>
      </c>
    </row>
    <row r="1120" ht="99" spans="1:19">
      <c r="A1120" s="114">
        <v>46066</v>
      </c>
      <c r="B1120" s="115" t="s">
        <v>72</v>
      </c>
      <c r="C1120" s="116" t="str">
        <f>IF($B1120="","",IFERROR(INDEX(账户银行,MATCH($B1120,账户名,0)),""))</f>
        <v>NBU银行</v>
      </c>
      <c r="D1120" s="116" t="str">
        <f>IF($B1120="","",IFERROR(INDEX(账户币种,MATCH($B1120,账户名,0)),""))</f>
        <v>UZS</v>
      </c>
      <c r="E1120" s="117" t="s">
        <v>60</v>
      </c>
      <c r="F1120" s="116" t="str">
        <f>IF($E1120="","",IFERROR(INDEX(类别属性,MATCH($E1120,类别表,0)),""))</f>
        <v>支出</v>
      </c>
      <c r="G1120" s="118" t="s">
        <v>1086</v>
      </c>
      <c r="H1120" s="119"/>
      <c r="I1120" s="119">
        <v>300</v>
      </c>
      <c r="J1120" s="120"/>
      <c r="K1120" s="125">
        <f>IF(OR($A1120="",$B1120=""),"",IF($J1120&lt;&gt;"",$J1120,IF($D1120=本位币,1,IFERROR(LOOKUP(2,1/((汇率月份&lt;=$A1120)*(INDEX(记账汇率区,0,MATCH($D1120,汇率币种头,0))&lt;&gt;"")),INDEX(记账汇率区,0,MATCH($D1120,汇率币种头,0))),""))))</f>
        <v>1</v>
      </c>
      <c r="L1120" s="123">
        <f t="shared" si="34"/>
        <v>-300</v>
      </c>
      <c r="M1120" s="123">
        <f t="shared" si="35"/>
        <v>-300</v>
      </c>
      <c r="N1120" s="122">
        <f>IF($B1120="","",ROUND(SUMIF(账户名,$B1120,账户期初)+SUMIFS($L$6:L1120,$B$6:B1120,$B1120),2))</f>
        <v>338162197.71</v>
      </c>
      <c r="O1120" s="123">
        <f>IF($B1120="","",IFERROR(ROUND(INDEX(账户期初本位,MATCH($B1120,账户名,0))+SUMIFS($M$6:M1120,$B$6:B1120,$B1120),2),""))</f>
        <v>338162197.71</v>
      </c>
      <c r="P1120" s="117" t="s">
        <v>43</v>
      </c>
      <c r="Q1120" s="115"/>
      <c r="R1120" s="115"/>
      <c r="S1120" s="124" t="str">
        <f>IF($B1120="","",IF(ISNA(MATCH($B1120,账户名,0)),"※这个账户不在【参数设置】的账户档案里",IF($A1120="","※没填日期，这一笔不会进任何月份的报表",IF(OR($A1120&lt;起始月份,$A1120&gt;EOMONTH(起始月份,15)),"△不在本账期（"&amp;TEXT(起始月份,"yyyy-mm")&amp;" ~ "&amp;TEXT(EOMONTH(起始月份,15),"yyyy-mm")&amp;"）内，报表里看不到",IF(AND($H1120&lt;&gt;"",$I1120&lt;&gt;""),"※收入和支出不能同时填",IF(AND(N($H1120)=0,N($I1120)=0),IF(ISNUMBER(SEARCH("【待补】",$R1120&amp;"")),"△源数据不全（源表缺金额），请补充","※收入和支出都没填"),IF($E1120="","※没填收支类别，分类报表会漏掉这一笔",IF(ISNA(MATCH($E1120,类别表,0)),"※收支类别不在【参数设置】的清单里",IF($K1120="","△"&amp;$D1120&amp;" 还没填汇率，去【月度汇率】补上就自动算了",IF(ISNUMBER(SEARCH("【待补】",$R1120&amp;"")),"△源数据不全（源表缺摘要或用途），请补充",IF(AND($F1120="内部转账",$Q1120=""),"△内部转账建议在「往来单位」写上对方账户",IF($N1120&lt;0,"△这一笔之后该账户余额成负数了，核一下",""))))))))))))</f>
        <v/>
      </c>
    </row>
    <row r="1121" ht="33" spans="1:19">
      <c r="A1121" s="114">
        <v>46066</v>
      </c>
      <c r="B1121" s="115" t="s">
        <v>20</v>
      </c>
      <c r="C1121" s="116" t="str">
        <f>IF($B1121="","",IFERROR(INDEX(账户银行,MATCH($B1121,账户名,0)),""))</f>
        <v>现金</v>
      </c>
      <c r="D1121" s="116" t="str">
        <f>IF($B1121="","",IFERROR(INDEX(账户币种,MATCH($B1121,账户名,0)),""))</f>
        <v>CNY</v>
      </c>
      <c r="E1121" s="117" t="s">
        <v>46</v>
      </c>
      <c r="F1121" s="116" t="str">
        <f>IF($E1121="","",IFERROR(INDEX(类别属性,MATCH($E1121,类别表,0)),""))</f>
        <v>支出</v>
      </c>
      <c r="G1121" s="118" t="s">
        <v>1087</v>
      </c>
      <c r="H1121" s="119"/>
      <c r="I1121" s="119">
        <v>40400</v>
      </c>
      <c r="J1121" s="120"/>
      <c r="K1121" s="121">
        <f>IF(OR($A1121="",$B1121=""),"",IF($J1121&lt;&gt;"",$J1121,IF($D1121=本位币,1,IFERROR(LOOKUP(2,1/((汇率月份&lt;=$A1121)*(INDEX(记账汇率区,0,MATCH($D1121,汇率币种头,0))&lt;&gt;"")),INDEX(记账汇率区,0,MATCH($D1121,汇率币种头,0))),""))))</f>
        <v>1700</v>
      </c>
      <c r="L1121" s="122">
        <f t="shared" si="34"/>
        <v>-40400</v>
      </c>
      <c r="M1121" s="123">
        <f t="shared" si="35"/>
        <v>-68680000</v>
      </c>
      <c r="N1121" s="122">
        <f>IF($B1121="","",ROUND(SUMIF(账户名,$B1121,账户期初)+SUMIFS($L$6:L1121,$B$6:B1121,$B1121),2))</f>
        <v>2450982.39</v>
      </c>
      <c r="O1121" s="123">
        <f>IF($B1121="","",IFERROR(ROUND(INDEX(账户期初本位,MATCH($B1121,账户名,0))+SUMIFS($M$6:M1121,$B$6:B1121,$B1121),2),""))</f>
        <v>4138331579.96</v>
      </c>
      <c r="P1121" s="117" t="s">
        <v>48</v>
      </c>
      <c r="Q1121" s="115" t="s">
        <v>659</v>
      </c>
      <c r="R1121" s="115"/>
      <c r="S1121" s="124" t="str">
        <f>IF($B1121="","",IF(ISNA(MATCH($B1121,账户名,0)),"※这个账户不在【参数设置】的账户档案里",IF($A1121="","※没填日期，这一笔不会进任何月份的报表",IF(OR($A1121&lt;起始月份,$A1121&gt;EOMONTH(起始月份,15)),"△不在本账期（"&amp;TEXT(起始月份,"yyyy-mm")&amp;" ~ "&amp;TEXT(EOMONTH(起始月份,15),"yyyy-mm")&amp;"）内，报表里看不到",IF(AND($H1121&lt;&gt;"",$I1121&lt;&gt;""),"※收入和支出不能同时填",IF(AND(N($H1121)=0,N($I1121)=0),IF(ISNUMBER(SEARCH("【待补】",$R1121&amp;"")),"△源数据不全（源表缺金额），请补充","※收入和支出都没填"),IF($E1121="","※没填收支类别，分类报表会漏掉这一笔",IF(ISNA(MATCH($E1121,类别表,0)),"※收支类别不在【参数设置】的清单里",IF($K1121="","△"&amp;$D1121&amp;" 还没填汇率，去【月度汇率】补上就自动算了",IF(ISNUMBER(SEARCH("【待补】",$R1121&amp;"")),"△源数据不全（源表缺摘要或用途），请补充",IF(AND($F1121="内部转账",$Q1121=""),"△内部转账建议在「往来单位」写上对方账户",IF($N1121&lt;0,"△这一笔之后该账户余额成负数了，核一下",""))))))))))))</f>
        <v/>
      </c>
    </row>
    <row r="1122" ht="33" spans="1:19">
      <c r="A1122" s="114">
        <v>46066</v>
      </c>
      <c r="B1122" s="115" t="s">
        <v>20</v>
      </c>
      <c r="C1122" s="116" t="str">
        <f>IF($B1122="","",IFERROR(INDEX(账户银行,MATCH($B1122,账户名,0)),""))</f>
        <v>现金</v>
      </c>
      <c r="D1122" s="116" t="str">
        <f>IF($B1122="","",IFERROR(INDEX(账户币种,MATCH($B1122,账户名,0)),""))</f>
        <v>CNY</v>
      </c>
      <c r="E1122" s="117" t="s">
        <v>46</v>
      </c>
      <c r="F1122" s="116" t="str">
        <f>IF($E1122="","",IFERROR(INDEX(类别属性,MATCH($E1122,类别表,0)),""))</f>
        <v>支出</v>
      </c>
      <c r="G1122" s="118" t="s">
        <v>1088</v>
      </c>
      <c r="H1122" s="119"/>
      <c r="I1122" s="119">
        <v>442819</v>
      </c>
      <c r="J1122" s="120"/>
      <c r="K1122" s="121">
        <f>IF(OR($A1122="",$B1122=""),"",IF($J1122&lt;&gt;"",$J1122,IF($D1122=本位币,1,IFERROR(LOOKUP(2,1/((汇率月份&lt;=$A1122)*(INDEX(记账汇率区,0,MATCH($D1122,汇率币种头,0))&lt;&gt;"")),INDEX(记账汇率区,0,MATCH($D1122,汇率币种头,0))),""))))</f>
        <v>1700</v>
      </c>
      <c r="L1122" s="122">
        <f t="shared" si="34"/>
        <v>-442819</v>
      </c>
      <c r="M1122" s="123">
        <f t="shared" si="35"/>
        <v>-752792300</v>
      </c>
      <c r="N1122" s="122">
        <f>IF($B1122="","",ROUND(SUMIF(账户名,$B1122,账户期初)+SUMIFS($L$6:L1122,$B$6:B1122,$B1122),2))</f>
        <v>2008163.39</v>
      </c>
      <c r="O1122" s="123">
        <f>IF($B1122="","",IFERROR(ROUND(INDEX(账户期初本位,MATCH($B1122,账户名,0))+SUMIFS($M$6:M1122,$B$6:B1122,$B1122),2),""))</f>
        <v>3385539279.96</v>
      </c>
      <c r="P1122" s="117" t="s">
        <v>48</v>
      </c>
      <c r="Q1122" s="115" t="s">
        <v>659</v>
      </c>
      <c r="R1122" s="115"/>
      <c r="S1122" s="124" t="str">
        <f>IF($B1122="","",IF(ISNA(MATCH($B1122,账户名,0)),"※这个账户不在【参数设置】的账户档案里",IF($A1122="","※没填日期，这一笔不会进任何月份的报表",IF(OR($A1122&lt;起始月份,$A1122&gt;EOMONTH(起始月份,15)),"△不在本账期（"&amp;TEXT(起始月份,"yyyy-mm")&amp;" ~ "&amp;TEXT(EOMONTH(起始月份,15),"yyyy-mm")&amp;"）内，报表里看不到",IF(AND($H1122&lt;&gt;"",$I1122&lt;&gt;""),"※收入和支出不能同时填",IF(AND(N($H1122)=0,N($I1122)=0),IF(ISNUMBER(SEARCH("【待补】",$R1122&amp;"")),"△源数据不全（源表缺金额），请补充","※收入和支出都没填"),IF($E1122="","※没填收支类别，分类报表会漏掉这一笔",IF(ISNA(MATCH($E1122,类别表,0)),"※收支类别不在【参数设置】的清单里",IF($K1122="","△"&amp;$D1122&amp;" 还没填汇率，去【月度汇率】补上就自动算了",IF(ISNUMBER(SEARCH("【待补】",$R1122&amp;"")),"△源数据不全（源表缺摘要或用途），请补充",IF(AND($F1122="内部转账",$Q1122=""),"△内部转账建议在「往来单位」写上对方账户",IF($N1122&lt;0,"△这一笔之后该账户余额成负数了，核一下",""))))))))))))</f>
        <v/>
      </c>
    </row>
    <row r="1123" ht="33" spans="1:19">
      <c r="A1123" s="114">
        <v>46066</v>
      </c>
      <c r="B1123" s="115" t="s">
        <v>20</v>
      </c>
      <c r="C1123" s="116" t="str">
        <f>IF($B1123="","",IFERROR(INDEX(账户银行,MATCH($B1123,账户名,0)),""))</f>
        <v>现金</v>
      </c>
      <c r="D1123" s="116" t="str">
        <f>IF($B1123="","",IFERROR(INDEX(账户币种,MATCH($B1123,账户名,0)),""))</f>
        <v>CNY</v>
      </c>
      <c r="E1123" s="117" t="s">
        <v>46</v>
      </c>
      <c r="F1123" s="116" t="str">
        <f>IF($E1123="","",IFERROR(INDEX(类别属性,MATCH($E1123,类别表,0)),""))</f>
        <v>支出</v>
      </c>
      <c r="G1123" s="118" t="s">
        <v>1089</v>
      </c>
      <c r="H1123" s="119"/>
      <c r="I1123" s="119">
        <v>18570</v>
      </c>
      <c r="J1123" s="120"/>
      <c r="K1123" s="121">
        <f>IF(OR($A1123="",$B1123=""),"",IF($J1123&lt;&gt;"",$J1123,IF($D1123=本位币,1,IFERROR(LOOKUP(2,1/((汇率月份&lt;=$A1123)*(INDEX(记账汇率区,0,MATCH($D1123,汇率币种头,0))&lt;&gt;"")),INDEX(记账汇率区,0,MATCH($D1123,汇率币种头,0))),""))))</f>
        <v>1700</v>
      </c>
      <c r="L1123" s="122">
        <f t="shared" si="34"/>
        <v>-18570</v>
      </c>
      <c r="M1123" s="123">
        <f t="shared" si="35"/>
        <v>-31569000</v>
      </c>
      <c r="N1123" s="122">
        <f>IF($B1123="","",ROUND(SUMIF(账户名,$B1123,账户期初)+SUMIFS($L$6:L1123,$B$6:B1123,$B1123),2))</f>
        <v>1989593.39</v>
      </c>
      <c r="O1123" s="123">
        <f>IF($B1123="","",IFERROR(ROUND(INDEX(账户期初本位,MATCH($B1123,账户名,0))+SUMIFS($M$6:M1123,$B$6:B1123,$B1123),2),""))</f>
        <v>3353970279.96</v>
      </c>
      <c r="P1123" s="117" t="s">
        <v>48</v>
      </c>
      <c r="Q1123" s="115" t="s">
        <v>659</v>
      </c>
      <c r="R1123" s="115"/>
      <c r="S1123" s="124" t="str">
        <f>IF($B1123="","",IF(ISNA(MATCH($B1123,账户名,0)),"※这个账户不在【参数设置】的账户档案里",IF($A1123="","※没填日期，这一笔不会进任何月份的报表",IF(OR($A1123&lt;起始月份,$A1123&gt;EOMONTH(起始月份,15)),"△不在本账期（"&amp;TEXT(起始月份,"yyyy-mm")&amp;" ~ "&amp;TEXT(EOMONTH(起始月份,15),"yyyy-mm")&amp;"）内，报表里看不到",IF(AND($H1123&lt;&gt;"",$I1123&lt;&gt;""),"※收入和支出不能同时填",IF(AND(N($H1123)=0,N($I1123)=0),IF(ISNUMBER(SEARCH("【待补】",$R1123&amp;"")),"△源数据不全（源表缺金额），请补充","※收入和支出都没填"),IF($E1123="","※没填收支类别，分类报表会漏掉这一笔",IF(ISNA(MATCH($E1123,类别表,0)),"※收支类别不在【参数设置】的清单里",IF($K1123="","△"&amp;$D1123&amp;" 还没填汇率，去【月度汇率】补上就自动算了",IF(ISNUMBER(SEARCH("【待补】",$R1123&amp;"")),"△源数据不全（源表缺摘要或用途），请补充",IF(AND($F1123="内部转账",$Q1123=""),"△内部转账建议在「往来单位」写上对方账户",IF($N1123&lt;0,"△这一笔之后该账户余额成负数了，核一下",""))))))))))))</f>
        <v/>
      </c>
    </row>
    <row r="1124" ht="16.5" spans="1:19">
      <c r="A1124" s="114">
        <v>46066</v>
      </c>
      <c r="B1124" s="115" t="s">
        <v>34</v>
      </c>
      <c r="C1124" s="116" t="str">
        <f>IF($B1124="","",IFERROR(INDEX(账户银行,MATCH($B1124,账户名,0)),""))</f>
        <v>现金</v>
      </c>
      <c r="D1124" s="116" t="str">
        <f>IF($B1124="","",IFERROR(INDEX(账户币种,MATCH($B1124,账户名,0)),""))</f>
        <v>UZS</v>
      </c>
      <c r="E1124" s="117" t="s">
        <v>44</v>
      </c>
      <c r="F1124" s="116" t="str">
        <f>IF($E1124="","",IFERROR(INDEX(类别属性,MATCH($E1124,类别表,0)),""))</f>
        <v>支出</v>
      </c>
      <c r="G1124" s="118" t="s">
        <v>1090</v>
      </c>
      <c r="H1124" s="119"/>
      <c r="I1124" s="119">
        <v>200000</v>
      </c>
      <c r="J1124" s="120"/>
      <c r="K1124" s="125">
        <f>IF(OR($A1124="",$B1124=""),"",IF($J1124&lt;&gt;"",$J1124,IF($D1124=本位币,1,IFERROR(LOOKUP(2,1/((汇率月份&lt;=$A1124)*(INDEX(记账汇率区,0,MATCH($D1124,汇率币种头,0))&lt;&gt;"")),INDEX(记账汇率区,0,MATCH($D1124,汇率币种头,0))),""))))</f>
        <v>1</v>
      </c>
      <c r="L1124" s="123">
        <f t="shared" si="34"/>
        <v>-200000</v>
      </c>
      <c r="M1124" s="123">
        <f t="shared" si="35"/>
        <v>-200000</v>
      </c>
      <c r="N1124" s="122">
        <f>IF($B1124="","",ROUND(SUMIF(账户名,$B1124,账户期初)+SUMIFS($L$6:L1124,$B$6:B1124,$B1124),2))</f>
        <v>-873247979.33</v>
      </c>
      <c r="O1124" s="123">
        <f>IF($B1124="","",IFERROR(ROUND(INDEX(账户期初本位,MATCH($B1124,账户名,0))+SUMIFS($M$6:M1124,$B$6:B1124,$B1124),2),""))</f>
        <v>-873247979.33</v>
      </c>
      <c r="P1124" s="117" t="s">
        <v>26</v>
      </c>
      <c r="Q1124" s="115"/>
      <c r="R1124" s="115"/>
      <c r="S1124" s="124" t="str">
        <f>IF($B1124="","",IF(ISNA(MATCH($B1124,账户名,0)),"※这个账户不在【参数设置】的账户档案里",IF($A1124="","※没填日期，这一笔不会进任何月份的报表",IF(OR($A1124&lt;起始月份,$A1124&gt;EOMONTH(起始月份,15)),"△不在本账期（"&amp;TEXT(起始月份,"yyyy-mm")&amp;" ~ "&amp;TEXT(EOMONTH(起始月份,15),"yyyy-mm")&amp;"）内，报表里看不到",IF(AND($H1124&lt;&gt;"",$I1124&lt;&gt;""),"※收入和支出不能同时填",IF(AND(N($H1124)=0,N($I1124)=0),IF(ISNUMBER(SEARCH("【待补】",$R1124&amp;"")),"△源数据不全（源表缺金额），请补充","※收入和支出都没填"),IF($E1124="","※没填收支类别，分类报表会漏掉这一笔",IF(ISNA(MATCH($E1124,类别表,0)),"※收支类别不在【参数设置】的清单里",IF($K1124="","△"&amp;$D1124&amp;" 还没填汇率，去【月度汇率】补上就自动算了",IF(ISNUMBER(SEARCH("【待补】",$R1124&amp;"")),"△源数据不全（源表缺摘要或用途），请补充",IF(AND($F1124="内部转账",$Q1124=""),"△内部转账建议在「往来单位」写上对方账户",IF($N1124&lt;0,"△这一笔之后该账户余额成负数了，核一下",""))))))))))))</f>
        <v>△这一笔之后该账户余额成负数了，核一下</v>
      </c>
    </row>
    <row r="1125" ht="33" spans="1:19">
      <c r="A1125" s="114">
        <v>46066</v>
      </c>
      <c r="B1125" s="115" t="s">
        <v>34</v>
      </c>
      <c r="C1125" s="116" t="str">
        <f>IF($B1125="","",IFERROR(INDEX(账户银行,MATCH($B1125,账户名,0)),""))</f>
        <v>现金</v>
      </c>
      <c r="D1125" s="116" t="str">
        <f>IF($B1125="","",IFERROR(INDEX(账户币种,MATCH($B1125,账户名,0)),""))</f>
        <v>UZS</v>
      </c>
      <c r="E1125" s="117" t="s">
        <v>95</v>
      </c>
      <c r="F1125" s="116" t="str">
        <f>IF($E1125="","",IFERROR(INDEX(类别属性,MATCH($E1125,类别表,0)),""))</f>
        <v>支出</v>
      </c>
      <c r="G1125" s="118" t="s">
        <v>1091</v>
      </c>
      <c r="H1125" s="119"/>
      <c r="I1125" s="119">
        <v>90000</v>
      </c>
      <c r="J1125" s="120"/>
      <c r="K1125" s="125">
        <f>IF(OR($A1125="",$B1125=""),"",IF($J1125&lt;&gt;"",$J1125,IF($D1125=本位币,1,IFERROR(LOOKUP(2,1/((汇率月份&lt;=$A1125)*(INDEX(记账汇率区,0,MATCH($D1125,汇率币种头,0))&lt;&gt;"")),INDEX(记账汇率区,0,MATCH($D1125,汇率币种头,0))),""))))</f>
        <v>1</v>
      </c>
      <c r="L1125" s="123">
        <f t="shared" si="34"/>
        <v>-90000</v>
      </c>
      <c r="M1125" s="123">
        <f t="shared" si="35"/>
        <v>-90000</v>
      </c>
      <c r="N1125" s="122">
        <f>IF($B1125="","",ROUND(SUMIF(账户名,$B1125,账户期初)+SUMIFS($L$6:L1125,$B$6:B1125,$B1125),2))</f>
        <v>-873337979.33</v>
      </c>
      <c r="O1125" s="123">
        <f>IF($B1125="","",IFERROR(ROUND(INDEX(账户期初本位,MATCH($B1125,账户名,0))+SUMIFS($M$6:M1125,$B$6:B1125,$B1125),2),""))</f>
        <v>-873337979.33</v>
      </c>
      <c r="P1125" s="117" t="s">
        <v>97</v>
      </c>
      <c r="Q1125" s="115"/>
      <c r="R1125" s="115"/>
      <c r="S1125" s="124" t="str">
        <f>IF($B1125="","",IF(ISNA(MATCH($B1125,账户名,0)),"※这个账户不在【参数设置】的账户档案里",IF($A1125="","※没填日期，这一笔不会进任何月份的报表",IF(OR($A1125&lt;起始月份,$A1125&gt;EOMONTH(起始月份,15)),"△不在本账期（"&amp;TEXT(起始月份,"yyyy-mm")&amp;" ~ "&amp;TEXT(EOMONTH(起始月份,15),"yyyy-mm")&amp;"）内，报表里看不到",IF(AND($H1125&lt;&gt;"",$I1125&lt;&gt;""),"※收入和支出不能同时填",IF(AND(N($H1125)=0,N($I1125)=0),IF(ISNUMBER(SEARCH("【待补】",$R1125&amp;"")),"△源数据不全（源表缺金额），请补充","※收入和支出都没填"),IF($E1125="","※没填收支类别，分类报表会漏掉这一笔",IF(ISNA(MATCH($E1125,类别表,0)),"※收支类别不在【参数设置】的清单里",IF($K1125="","△"&amp;$D1125&amp;" 还没填汇率，去【月度汇率】补上就自动算了",IF(ISNUMBER(SEARCH("【待补】",$R1125&amp;"")),"△源数据不全（源表缺摘要或用途），请补充",IF(AND($F1125="内部转账",$Q1125=""),"△内部转账建议在「往来单位」写上对方账户",IF($N1125&lt;0,"△这一笔之后该账户余额成负数了，核一下",""))))))))))))</f>
        <v>△这一笔之后该账户余额成负数了，核一下</v>
      </c>
    </row>
    <row r="1126" ht="16.5" spans="1:19">
      <c r="A1126" s="114">
        <v>46067</v>
      </c>
      <c r="B1126" s="115" t="s">
        <v>20</v>
      </c>
      <c r="C1126" s="116" t="str">
        <f>IF($B1126="","",IFERROR(INDEX(账户银行,MATCH($B1126,账户名,0)),""))</f>
        <v>现金</v>
      </c>
      <c r="D1126" s="116" t="str">
        <f>IF($B1126="","",IFERROR(INDEX(账户币种,MATCH($B1126,账户名,0)),""))</f>
        <v>CNY</v>
      </c>
      <c r="E1126" s="117" t="s">
        <v>62</v>
      </c>
      <c r="F1126" s="116" t="str">
        <f>IF($E1126="","",IFERROR(INDEX(类别属性,MATCH($E1126,类别表,0)),""))</f>
        <v>支出</v>
      </c>
      <c r="G1126" s="118" t="s">
        <v>1092</v>
      </c>
      <c r="H1126" s="119"/>
      <c r="I1126" s="119">
        <v>75</v>
      </c>
      <c r="J1126" s="120"/>
      <c r="K1126" s="121">
        <f>IF(OR($A1126="",$B1126=""),"",IF($J1126&lt;&gt;"",$J1126,IF($D1126=本位币,1,IFERROR(LOOKUP(2,1/((汇率月份&lt;=$A1126)*(INDEX(记账汇率区,0,MATCH($D1126,汇率币种头,0))&lt;&gt;"")),INDEX(记账汇率区,0,MATCH($D1126,汇率币种头,0))),""))))</f>
        <v>1700</v>
      </c>
      <c r="L1126" s="122">
        <f t="shared" si="34"/>
        <v>-75</v>
      </c>
      <c r="M1126" s="123">
        <f t="shared" si="35"/>
        <v>-127500</v>
      </c>
      <c r="N1126" s="122">
        <f>IF($B1126="","",ROUND(SUMIF(账户名,$B1126,账户期初)+SUMIFS($L$6:L1126,$B$6:B1126,$B1126),2))</f>
        <v>1989518.39</v>
      </c>
      <c r="O1126" s="123">
        <f>IF($B1126="","",IFERROR(ROUND(INDEX(账户期初本位,MATCH($B1126,账户名,0))+SUMIFS($M$6:M1126,$B$6:B1126,$B1126),2),""))</f>
        <v>3353842779.96</v>
      </c>
      <c r="P1126" s="117" t="s">
        <v>48</v>
      </c>
      <c r="Q1126" s="115"/>
      <c r="R1126" s="115"/>
      <c r="S1126" s="124" t="str">
        <f>IF($B1126="","",IF(ISNA(MATCH($B1126,账户名,0)),"※这个账户不在【参数设置】的账户档案里",IF($A1126="","※没填日期，这一笔不会进任何月份的报表",IF(OR($A1126&lt;起始月份,$A1126&gt;EOMONTH(起始月份,15)),"△不在本账期（"&amp;TEXT(起始月份,"yyyy-mm")&amp;" ~ "&amp;TEXT(EOMONTH(起始月份,15),"yyyy-mm")&amp;"）内，报表里看不到",IF(AND($H1126&lt;&gt;"",$I1126&lt;&gt;""),"※收入和支出不能同时填",IF(AND(N($H1126)=0,N($I1126)=0),IF(ISNUMBER(SEARCH("【待补】",$R1126&amp;"")),"△源数据不全（源表缺金额），请补充","※收入和支出都没填"),IF($E1126="","※没填收支类别，分类报表会漏掉这一笔",IF(ISNA(MATCH($E1126,类别表,0)),"※收支类别不在【参数设置】的清单里",IF($K1126="","△"&amp;$D1126&amp;" 还没填汇率，去【月度汇率】补上就自动算了",IF(ISNUMBER(SEARCH("【待补】",$R1126&amp;"")),"△源数据不全（源表缺摘要或用途），请补充",IF(AND($F1126="内部转账",$Q1126=""),"△内部转账建议在「往来单位」写上对方账户",IF($N1126&lt;0,"△这一笔之后该账户余额成负数了，核一下",""))))))))))))</f>
        <v/>
      </c>
    </row>
    <row r="1127" ht="16.5" spans="1:19">
      <c r="A1127" s="114">
        <v>46067</v>
      </c>
      <c r="B1127" s="115" t="s">
        <v>34</v>
      </c>
      <c r="C1127" s="116" t="str">
        <f>IF($B1127="","",IFERROR(INDEX(账户银行,MATCH($B1127,账户名,0)),""))</f>
        <v>现金</v>
      </c>
      <c r="D1127" s="116" t="str">
        <f>IF($B1127="","",IFERROR(INDEX(账户币种,MATCH($B1127,账户名,0)),""))</f>
        <v>UZS</v>
      </c>
      <c r="E1127" s="117" t="s">
        <v>38</v>
      </c>
      <c r="F1127" s="116" t="str">
        <f>IF($E1127="","",IFERROR(INDEX(类别属性,MATCH($E1127,类别表,0)),""))</f>
        <v>支出</v>
      </c>
      <c r="G1127" s="118" t="s">
        <v>1093</v>
      </c>
      <c r="H1127" s="119"/>
      <c r="I1127" s="119">
        <v>2680000</v>
      </c>
      <c r="J1127" s="120"/>
      <c r="K1127" s="125">
        <f>IF(OR($A1127="",$B1127=""),"",IF($J1127&lt;&gt;"",$J1127,IF($D1127=本位币,1,IFERROR(LOOKUP(2,1/((汇率月份&lt;=$A1127)*(INDEX(记账汇率区,0,MATCH($D1127,汇率币种头,0))&lt;&gt;"")),INDEX(记账汇率区,0,MATCH($D1127,汇率币种头,0))),""))))</f>
        <v>1</v>
      </c>
      <c r="L1127" s="123">
        <f t="shared" si="34"/>
        <v>-2680000</v>
      </c>
      <c r="M1127" s="123">
        <f t="shared" si="35"/>
        <v>-2680000</v>
      </c>
      <c r="N1127" s="122">
        <f>IF($B1127="","",ROUND(SUMIF(账户名,$B1127,账户期初)+SUMIFS($L$6:L1127,$B$6:B1127,$B1127),2))</f>
        <v>-876017979.33</v>
      </c>
      <c r="O1127" s="123">
        <f>IF($B1127="","",IFERROR(ROUND(INDEX(账户期初本位,MATCH($B1127,账户名,0))+SUMIFS($M$6:M1127,$B$6:B1127,$B1127),2),""))</f>
        <v>-876017979.33</v>
      </c>
      <c r="P1127" s="117" t="s">
        <v>26</v>
      </c>
      <c r="Q1127" s="115"/>
      <c r="R1127" s="115"/>
      <c r="S1127" s="124" t="str">
        <f>IF($B1127="","",IF(ISNA(MATCH($B1127,账户名,0)),"※这个账户不在【参数设置】的账户档案里",IF($A1127="","※没填日期，这一笔不会进任何月份的报表",IF(OR($A1127&lt;起始月份,$A1127&gt;EOMONTH(起始月份,15)),"△不在本账期（"&amp;TEXT(起始月份,"yyyy-mm")&amp;" ~ "&amp;TEXT(EOMONTH(起始月份,15),"yyyy-mm")&amp;"）内，报表里看不到",IF(AND($H1127&lt;&gt;"",$I1127&lt;&gt;""),"※收入和支出不能同时填",IF(AND(N($H1127)=0,N($I1127)=0),IF(ISNUMBER(SEARCH("【待补】",$R1127&amp;"")),"△源数据不全（源表缺金额），请补充","※收入和支出都没填"),IF($E1127="","※没填收支类别，分类报表会漏掉这一笔",IF(ISNA(MATCH($E1127,类别表,0)),"※收支类别不在【参数设置】的清单里",IF($K1127="","△"&amp;$D1127&amp;" 还没填汇率，去【月度汇率】补上就自动算了",IF(ISNUMBER(SEARCH("【待补】",$R1127&amp;"")),"△源数据不全（源表缺摘要或用途），请补充",IF(AND($F1127="内部转账",$Q1127=""),"△内部转账建议在「往来单位」写上对方账户",IF($N1127&lt;0,"△这一笔之后该账户余额成负数了，核一下",""))))))))))))</f>
        <v>△这一笔之后该账户余额成负数了，核一下</v>
      </c>
    </row>
    <row r="1128" ht="66" spans="1:19">
      <c r="A1128" s="114">
        <v>46067</v>
      </c>
      <c r="B1128" s="115" t="s">
        <v>34</v>
      </c>
      <c r="C1128" s="116" t="str">
        <f>IF($B1128="","",IFERROR(INDEX(账户银行,MATCH($B1128,账户名,0)),""))</f>
        <v>现金</v>
      </c>
      <c r="D1128" s="116" t="str">
        <f>IF($B1128="","",IFERROR(INDEX(账户币种,MATCH($B1128,账户名,0)),""))</f>
        <v>UZS</v>
      </c>
      <c r="E1128" s="117" t="s">
        <v>38</v>
      </c>
      <c r="F1128" s="116" t="str">
        <f>IF($E1128="","",IFERROR(INDEX(类别属性,MATCH($E1128,类别表,0)),""))</f>
        <v>支出</v>
      </c>
      <c r="G1128" s="118" t="s">
        <v>1094</v>
      </c>
      <c r="H1128" s="119"/>
      <c r="I1128" s="119">
        <v>310000</v>
      </c>
      <c r="J1128" s="120"/>
      <c r="K1128" s="125">
        <f>IF(OR($A1128="",$B1128=""),"",IF($J1128&lt;&gt;"",$J1128,IF($D1128=本位币,1,IFERROR(LOOKUP(2,1/((汇率月份&lt;=$A1128)*(INDEX(记账汇率区,0,MATCH($D1128,汇率币种头,0))&lt;&gt;"")),INDEX(记账汇率区,0,MATCH($D1128,汇率币种头,0))),""))))</f>
        <v>1</v>
      </c>
      <c r="L1128" s="123">
        <f t="shared" si="34"/>
        <v>-310000</v>
      </c>
      <c r="M1128" s="123">
        <f t="shared" si="35"/>
        <v>-310000</v>
      </c>
      <c r="N1128" s="122">
        <f>IF($B1128="","",ROUND(SUMIF(账户名,$B1128,账户期初)+SUMIFS($L$6:L1128,$B$6:B1128,$B1128),2))</f>
        <v>-876327979.33</v>
      </c>
      <c r="O1128" s="123">
        <f>IF($B1128="","",IFERROR(ROUND(INDEX(账户期初本位,MATCH($B1128,账户名,0))+SUMIFS($M$6:M1128,$B$6:B1128,$B1128),2),""))</f>
        <v>-876327979.33</v>
      </c>
      <c r="P1128" s="117" t="s">
        <v>26</v>
      </c>
      <c r="Q1128" s="115"/>
      <c r="R1128" s="115"/>
      <c r="S1128" s="124" t="str">
        <f>IF($B1128="","",IF(ISNA(MATCH($B1128,账户名,0)),"※这个账户不在【参数设置】的账户档案里",IF($A1128="","※没填日期，这一笔不会进任何月份的报表",IF(OR($A1128&lt;起始月份,$A1128&gt;EOMONTH(起始月份,15)),"△不在本账期（"&amp;TEXT(起始月份,"yyyy-mm")&amp;" ~ "&amp;TEXT(EOMONTH(起始月份,15),"yyyy-mm")&amp;"）内，报表里看不到",IF(AND($H1128&lt;&gt;"",$I1128&lt;&gt;""),"※收入和支出不能同时填",IF(AND(N($H1128)=0,N($I1128)=0),IF(ISNUMBER(SEARCH("【待补】",$R1128&amp;"")),"△源数据不全（源表缺金额），请补充","※收入和支出都没填"),IF($E1128="","※没填收支类别，分类报表会漏掉这一笔",IF(ISNA(MATCH($E1128,类别表,0)),"※收支类别不在【参数设置】的清单里",IF($K1128="","△"&amp;$D1128&amp;" 还没填汇率，去【月度汇率】补上就自动算了",IF(ISNUMBER(SEARCH("【待补】",$R1128&amp;"")),"△源数据不全（源表缺摘要或用途），请补充",IF(AND($F1128="内部转账",$Q1128=""),"△内部转账建议在「往来单位」写上对方账户",IF($N1128&lt;0,"△这一笔之后该账户余额成负数了，核一下",""))))))))))))</f>
        <v>△这一笔之后该账户余额成负数了，核一下</v>
      </c>
    </row>
    <row r="1129" ht="16.5" spans="1:19">
      <c r="A1129" s="114">
        <v>46068</v>
      </c>
      <c r="B1129" s="115" t="s">
        <v>72</v>
      </c>
      <c r="C1129" s="116" t="str">
        <f>IF($B1129="","",IFERROR(INDEX(账户银行,MATCH($B1129,账户名,0)),""))</f>
        <v>NBU银行</v>
      </c>
      <c r="D1129" s="116" t="str">
        <f>IF($B1129="","",IFERROR(INDEX(账户币种,MATCH($B1129,账户名,0)),""))</f>
        <v>UZS</v>
      </c>
      <c r="E1129" s="117" t="s">
        <v>366</v>
      </c>
      <c r="F1129" s="116" t="str">
        <f>IF($E1129="","",IFERROR(INDEX(类别属性,MATCH($E1129,类别表,0)),""))</f>
        <v>支出</v>
      </c>
      <c r="G1129" s="118" t="s">
        <v>976</v>
      </c>
      <c r="H1129" s="119"/>
      <c r="I1129" s="119">
        <v>11400</v>
      </c>
      <c r="J1129" s="120"/>
      <c r="K1129" s="125">
        <f>IF(OR($A1129="",$B1129=""),"",IF($J1129&lt;&gt;"",$J1129,IF($D1129=本位币,1,IFERROR(LOOKUP(2,1/((汇率月份&lt;=$A1129)*(INDEX(记账汇率区,0,MATCH($D1129,汇率币种头,0))&lt;&gt;"")),INDEX(记账汇率区,0,MATCH($D1129,汇率币种头,0))),""))))</f>
        <v>1</v>
      </c>
      <c r="L1129" s="123">
        <f t="shared" si="34"/>
        <v>-11400</v>
      </c>
      <c r="M1129" s="123">
        <f t="shared" si="35"/>
        <v>-11400</v>
      </c>
      <c r="N1129" s="122">
        <f>IF($B1129="","",ROUND(SUMIF(账户名,$B1129,账户期初)+SUMIFS($L$6:L1129,$B$6:B1129,$B1129),2))</f>
        <v>338150797.71</v>
      </c>
      <c r="O1129" s="123">
        <f>IF($B1129="","",IFERROR(ROUND(INDEX(账户期初本位,MATCH($B1129,账户名,0))+SUMIFS($M$6:M1129,$B$6:B1129,$B1129),2),""))</f>
        <v>338150797.71</v>
      </c>
      <c r="P1129" s="117" t="s">
        <v>122</v>
      </c>
      <c r="Q1129" s="115"/>
      <c r="R1129" s="115"/>
      <c r="S1129" s="124" t="str">
        <f>IF($B1129="","",IF(ISNA(MATCH($B1129,账户名,0)),"※这个账户不在【参数设置】的账户档案里",IF($A1129="","※没填日期，这一笔不会进任何月份的报表",IF(OR($A1129&lt;起始月份,$A1129&gt;EOMONTH(起始月份,15)),"△不在本账期（"&amp;TEXT(起始月份,"yyyy-mm")&amp;" ~ "&amp;TEXT(EOMONTH(起始月份,15),"yyyy-mm")&amp;"）内，报表里看不到",IF(AND($H1129&lt;&gt;"",$I1129&lt;&gt;""),"※收入和支出不能同时填",IF(AND(N($H1129)=0,N($I1129)=0),IF(ISNUMBER(SEARCH("【待补】",$R1129&amp;"")),"△源数据不全（源表缺金额），请补充","※收入和支出都没填"),IF($E1129="","※没填收支类别，分类报表会漏掉这一笔",IF(ISNA(MATCH($E1129,类别表,0)),"※收支类别不在【参数设置】的清单里",IF($K1129="","△"&amp;$D1129&amp;" 还没填汇率，去【月度汇率】补上就自动算了",IF(ISNUMBER(SEARCH("【待补】",$R1129&amp;"")),"△源数据不全（源表缺摘要或用途），请补充",IF(AND($F1129="内部转账",$Q1129=""),"△内部转账建议在「往来单位」写上对方账户",IF($N1129&lt;0,"△这一笔之后该账户余额成负数了，核一下",""))))))))))))</f>
        <v/>
      </c>
    </row>
    <row r="1130" ht="33" spans="1:19">
      <c r="A1130" s="114">
        <v>46068</v>
      </c>
      <c r="B1130" s="115" t="s">
        <v>72</v>
      </c>
      <c r="C1130" s="116" t="str">
        <f>IF($B1130="","",IFERROR(INDEX(账户银行,MATCH($B1130,账户名,0)),""))</f>
        <v>NBU银行</v>
      </c>
      <c r="D1130" s="116" t="str">
        <f>IF($B1130="","",IFERROR(INDEX(账户币种,MATCH($B1130,账户名,0)),""))</f>
        <v>UZS</v>
      </c>
      <c r="E1130" s="117" t="s">
        <v>388</v>
      </c>
      <c r="F1130" s="116" t="str">
        <f>IF($E1130="","",IFERROR(INDEX(类别属性,MATCH($E1130,类别表,0)),""))</f>
        <v>支出</v>
      </c>
      <c r="G1130" s="118" t="s">
        <v>1095</v>
      </c>
      <c r="H1130" s="119"/>
      <c r="I1130" s="119">
        <v>5</v>
      </c>
      <c r="J1130" s="120"/>
      <c r="K1130" s="125">
        <f>IF(OR($A1130="",$B1130=""),"",IF($J1130&lt;&gt;"",$J1130,IF($D1130=本位币,1,IFERROR(LOOKUP(2,1/((汇率月份&lt;=$A1130)*(INDEX(记账汇率区,0,MATCH($D1130,汇率币种头,0))&lt;&gt;"")),INDEX(记账汇率区,0,MATCH($D1130,汇率币种头,0))),""))))</f>
        <v>1</v>
      </c>
      <c r="L1130" s="123">
        <f t="shared" si="34"/>
        <v>-5</v>
      </c>
      <c r="M1130" s="123">
        <f t="shared" si="35"/>
        <v>-5</v>
      </c>
      <c r="N1130" s="122">
        <f>IF($B1130="","",ROUND(SUMIF(账户名,$B1130,账户期初)+SUMIFS($L$6:L1130,$B$6:B1130,$B1130),2))</f>
        <v>338150792.71</v>
      </c>
      <c r="O1130" s="123">
        <f>IF($B1130="","",IFERROR(ROUND(INDEX(账户期初本位,MATCH($B1130,账户名,0))+SUMIFS($M$6:M1130,$B$6:B1130,$B1130),2),""))</f>
        <v>338150792.71</v>
      </c>
      <c r="P1130" s="117" t="s">
        <v>109</v>
      </c>
      <c r="Q1130" s="115"/>
      <c r="R1130" s="115"/>
      <c r="S1130" s="124" t="str">
        <f>IF($B1130="","",IF(ISNA(MATCH($B1130,账户名,0)),"※这个账户不在【参数设置】的账户档案里",IF($A1130="","※没填日期，这一笔不会进任何月份的报表",IF(OR($A1130&lt;起始月份,$A1130&gt;EOMONTH(起始月份,15)),"△不在本账期（"&amp;TEXT(起始月份,"yyyy-mm")&amp;" ~ "&amp;TEXT(EOMONTH(起始月份,15),"yyyy-mm")&amp;"）内，报表里看不到",IF(AND($H1130&lt;&gt;"",$I1130&lt;&gt;""),"※收入和支出不能同时填",IF(AND(N($H1130)=0,N($I1130)=0),IF(ISNUMBER(SEARCH("【待补】",$R1130&amp;"")),"△源数据不全（源表缺金额），请补充","※收入和支出都没填"),IF($E1130="","※没填收支类别，分类报表会漏掉这一笔",IF(ISNA(MATCH($E1130,类别表,0)),"※收支类别不在【参数设置】的清单里",IF($K1130="","△"&amp;$D1130&amp;" 还没填汇率，去【月度汇率】补上就自动算了",IF(ISNUMBER(SEARCH("【待补】",$R1130&amp;"")),"△源数据不全（源表缺摘要或用途），请补充",IF(AND($F1130="内部转账",$Q1130=""),"△内部转账建议在「往来单位」写上对方账户",IF($N1130&lt;0,"△这一笔之后该账户余额成负数了，核一下",""))))))))))))</f>
        <v/>
      </c>
    </row>
    <row r="1131" ht="16.5" spans="1:19">
      <c r="A1131" s="114">
        <v>46068</v>
      </c>
      <c r="B1131" s="115" t="s">
        <v>34</v>
      </c>
      <c r="C1131" s="116" t="str">
        <f>IF($B1131="","",IFERROR(INDEX(账户银行,MATCH($B1131,账户名,0)),""))</f>
        <v>现金</v>
      </c>
      <c r="D1131" s="116" t="str">
        <f>IF($B1131="","",IFERROR(INDEX(账户币种,MATCH($B1131,账户名,0)),""))</f>
        <v>UZS</v>
      </c>
      <c r="E1131" s="117" t="s">
        <v>44</v>
      </c>
      <c r="F1131" s="116" t="str">
        <f>IF($E1131="","",IFERROR(INDEX(类别属性,MATCH($E1131,类别表,0)),""))</f>
        <v>支出</v>
      </c>
      <c r="G1131" s="118" t="s">
        <v>1013</v>
      </c>
      <c r="H1131" s="119"/>
      <c r="I1131" s="119">
        <v>197000</v>
      </c>
      <c r="J1131" s="120"/>
      <c r="K1131" s="125">
        <f>IF(OR($A1131="",$B1131=""),"",IF($J1131&lt;&gt;"",$J1131,IF($D1131=本位币,1,IFERROR(LOOKUP(2,1/((汇率月份&lt;=$A1131)*(INDEX(记账汇率区,0,MATCH($D1131,汇率币种头,0))&lt;&gt;"")),INDEX(记账汇率区,0,MATCH($D1131,汇率币种头,0))),""))))</f>
        <v>1</v>
      </c>
      <c r="L1131" s="123">
        <f t="shared" si="34"/>
        <v>-197000</v>
      </c>
      <c r="M1131" s="123">
        <f t="shared" si="35"/>
        <v>-197000</v>
      </c>
      <c r="N1131" s="122">
        <f>IF($B1131="","",ROUND(SUMIF(账户名,$B1131,账户期初)+SUMIFS($L$6:L1131,$B$6:B1131,$B1131),2))</f>
        <v>-876524979.33</v>
      </c>
      <c r="O1131" s="123">
        <f>IF($B1131="","",IFERROR(ROUND(INDEX(账户期初本位,MATCH($B1131,账户名,0))+SUMIFS($M$6:M1131,$B$6:B1131,$B1131),2),""))</f>
        <v>-876524979.33</v>
      </c>
      <c r="P1131" s="117" t="s">
        <v>26</v>
      </c>
      <c r="Q1131" s="115"/>
      <c r="R1131" s="115"/>
      <c r="S1131" s="124" t="str">
        <f>IF($B1131="","",IF(ISNA(MATCH($B1131,账户名,0)),"※这个账户不在【参数设置】的账户档案里",IF($A1131="","※没填日期，这一笔不会进任何月份的报表",IF(OR($A1131&lt;起始月份,$A1131&gt;EOMONTH(起始月份,15)),"△不在本账期（"&amp;TEXT(起始月份,"yyyy-mm")&amp;" ~ "&amp;TEXT(EOMONTH(起始月份,15),"yyyy-mm")&amp;"）内，报表里看不到",IF(AND($H1131&lt;&gt;"",$I1131&lt;&gt;""),"※收入和支出不能同时填",IF(AND(N($H1131)=0,N($I1131)=0),IF(ISNUMBER(SEARCH("【待补】",$R1131&amp;"")),"△源数据不全（源表缺金额），请补充","※收入和支出都没填"),IF($E1131="","※没填收支类别，分类报表会漏掉这一笔",IF(ISNA(MATCH($E1131,类别表,0)),"※收支类别不在【参数设置】的清单里",IF($K1131="","△"&amp;$D1131&amp;" 还没填汇率，去【月度汇率】补上就自动算了",IF(ISNUMBER(SEARCH("【待补】",$R1131&amp;"")),"△源数据不全（源表缺摘要或用途），请补充",IF(AND($F1131="内部转账",$Q1131=""),"△内部转账建议在「往来单位」写上对方账户",IF($N1131&lt;0,"△这一笔之后该账户余额成负数了，核一下",""))))))))))))</f>
        <v>△这一笔之后该账户余额成负数了，核一下</v>
      </c>
    </row>
    <row r="1132" ht="33" spans="1:19">
      <c r="A1132" s="114">
        <v>46068</v>
      </c>
      <c r="B1132" s="115" t="s">
        <v>34</v>
      </c>
      <c r="C1132" s="116" t="str">
        <f>IF($B1132="","",IFERROR(INDEX(账户银行,MATCH($B1132,账户名,0)),""))</f>
        <v>现金</v>
      </c>
      <c r="D1132" s="116" t="str">
        <f>IF($B1132="","",IFERROR(INDEX(账户币种,MATCH($B1132,账户名,0)),""))</f>
        <v>UZS</v>
      </c>
      <c r="E1132" s="117" t="s">
        <v>44</v>
      </c>
      <c r="F1132" s="116" t="str">
        <f>IF($E1132="","",IFERROR(INDEX(类别属性,MATCH($E1132,类别表,0)),""))</f>
        <v>支出</v>
      </c>
      <c r="G1132" s="118" t="s">
        <v>1096</v>
      </c>
      <c r="H1132" s="119"/>
      <c r="I1132" s="119">
        <v>165000</v>
      </c>
      <c r="J1132" s="120"/>
      <c r="K1132" s="125">
        <f>IF(OR($A1132="",$B1132=""),"",IF($J1132&lt;&gt;"",$J1132,IF($D1132=本位币,1,IFERROR(LOOKUP(2,1/((汇率月份&lt;=$A1132)*(INDEX(记账汇率区,0,MATCH($D1132,汇率币种头,0))&lt;&gt;"")),INDEX(记账汇率区,0,MATCH($D1132,汇率币种头,0))),""))))</f>
        <v>1</v>
      </c>
      <c r="L1132" s="123">
        <f t="shared" si="34"/>
        <v>-165000</v>
      </c>
      <c r="M1132" s="123">
        <f t="shared" si="35"/>
        <v>-165000</v>
      </c>
      <c r="N1132" s="122">
        <f>IF($B1132="","",ROUND(SUMIF(账户名,$B1132,账户期初)+SUMIFS($L$6:L1132,$B$6:B1132,$B1132),2))</f>
        <v>-876689979.33</v>
      </c>
      <c r="O1132" s="123">
        <f>IF($B1132="","",IFERROR(ROUND(INDEX(账户期初本位,MATCH($B1132,账户名,0))+SUMIFS($M$6:M1132,$B$6:B1132,$B1132),2),""))</f>
        <v>-876689979.33</v>
      </c>
      <c r="P1132" s="117" t="s">
        <v>26</v>
      </c>
      <c r="Q1132" s="115" t="s">
        <v>1049</v>
      </c>
      <c r="R1132" s="115"/>
      <c r="S1132" s="124" t="str">
        <f>IF($B1132="","",IF(ISNA(MATCH($B1132,账户名,0)),"※这个账户不在【参数设置】的账户档案里",IF($A1132="","※没填日期，这一笔不会进任何月份的报表",IF(OR($A1132&lt;起始月份,$A1132&gt;EOMONTH(起始月份,15)),"△不在本账期（"&amp;TEXT(起始月份,"yyyy-mm")&amp;" ~ "&amp;TEXT(EOMONTH(起始月份,15),"yyyy-mm")&amp;"）内，报表里看不到",IF(AND($H1132&lt;&gt;"",$I1132&lt;&gt;""),"※收入和支出不能同时填",IF(AND(N($H1132)=0,N($I1132)=0),IF(ISNUMBER(SEARCH("【待补】",$R1132&amp;"")),"△源数据不全（源表缺金额），请补充","※收入和支出都没填"),IF($E1132="","※没填收支类别，分类报表会漏掉这一笔",IF(ISNA(MATCH($E1132,类别表,0)),"※收支类别不在【参数设置】的清单里",IF($K1132="","△"&amp;$D1132&amp;" 还没填汇率，去【月度汇率】补上就自动算了",IF(ISNUMBER(SEARCH("【待补】",$R1132&amp;"")),"△源数据不全（源表缺摘要或用途），请补充",IF(AND($F1132="内部转账",$Q1132=""),"△内部转账建议在「往来单位」写上对方账户",IF($N1132&lt;0,"△这一笔之后该账户余额成负数了，核一下",""))))))))))))</f>
        <v>△这一笔之后该账户余额成负数了，核一下</v>
      </c>
    </row>
    <row r="1133" ht="33" spans="1:19">
      <c r="A1133" s="114">
        <v>46068</v>
      </c>
      <c r="B1133" s="115" t="s">
        <v>34</v>
      </c>
      <c r="C1133" s="116" t="str">
        <f>IF($B1133="","",IFERROR(INDEX(账户银行,MATCH($B1133,账户名,0)),""))</f>
        <v>现金</v>
      </c>
      <c r="D1133" s="116" t="str">
        <f>IF($B1133="","",IFERROR(INDEX(账户币种,MATCH($B1133,账户名,0)),""))</f>
        <v>UZS</v>
      </c>
      <c r="E1133" s="117" t="s">
        <v>95</v>
      </c>
      <c r="F1133" s="116" t="str">
        <f>IF($E1133="","",IFERROR(INDEX(类别属性,MATCH($E1133,类别表,0)),""))</f>
        <v>支出</v>
      </c>
      <c r="G1133" s="118" t="s">
        <v>1097</v>
      </c>
      <c r="H1133" s="119"/>
      <c r="I1133" s="119">
        <v>150000</v>
      </c>
      <c r="J1133" s="120"/>
      <c r="K1133" s="125">
        <f>IF(OR($A1133="",$B1133=""),"",IF($J1133&lt;&gt;"",$J1133,IF($D1133=本位币,1,IFERROR(LOOKUP(2,1/((汇率月份&lt;=$A1133)*(INDEX(记账汇率区,0,MATCH($D1133,汇率币种头,0))&lt;&gt;"")),INDEX(记账汇率区,0,MATCH($D1133,汇率币种头,0))),""))))</f>
        <v>1</v>
      </c>
      <c r="L1133" s="123">
        <f t="shared" si="34"/>
        <v>-150000</v>
      </c>
      <c r="M1133" s="123">
        <f t="shared" si="35"/>
        <v>-150000</v>
      </c>
      <c r="N1133" s="122">
        <f>IF($B1133="","",ROUND(SUMIF(账户名,$B1133,账户期初)+SUMIFS($L$6:L1133,$B$6:B1133,$B1133),2))</f>
        <v>-876839979.33</v>
      </c>
      <c r="O1133" s="123">
        <f>IF($B1133="","",IFERROR(ROUND(INDEX(账户期初本位,MATCH($B1133,账户名,0))+SUMIFS($M$6:M1133,$B$6:B1133,$B1133),2),""))</f>
        <v>-876839979.33</v>
      </c>
      <c r="P1133" s="117" t="s">
        <v>97</v>
      </c>
      <c r="Q1133" s="115"/>
      <c r="R1133" s="115"/>
      <c r="S1133" s="124" t="str">
        <f>IF($B1133="","",IF(ISNA(MATCH($B1133,账户名,0)),"※这个账户不在【参数设置】的账户档案里",IF($A1133="","※没填日期，这一笔不会进任何月份的报表",IF(OR($A1133&lt;起始月份,$A1133&gt;EOMONTH(起始月份,15)),"△不在本账期（"&amp;TEXT(起始月份,"yyyy-mm")&amp;" ~ "&amp;TEXT(EOMONTH(起始月份,15),"yyyy-mm")&amp;"）内，报表里看不到",IF(AND($H1133&lt;&gt;"",$I1133&lt;&gt;""),"※收入和支出不能同时填",IF(AND(N($H1133)=0,N($I1133)=0),IF(ISNUMBER(SEARCH("【待补】",$R1133&amp;"")),"△源数据不全（源表缺金额），请补充","※收入和支出都没填"),IF($E1133="","※没填收支类别，分类报表会漏掉这一笔",IF(ISNA(MATCH($E1133,类别表,0)),"※收支类别不在【参数设置】的清单里",IF($K1133="","△"&amp;$D1133&amp;" 还没填汇率，去【月度汇率】补上就自动算了",IF(ISNUMBER(SEARCH("【待补】",$R1133&amp;"")),"△源数据不全（源表缺摘要或用途），请补充",IF(AND($F1133="内部转账",$Q1133=""),"△内部转账建议在「往来单位」写上对方账户",IF($N1133&lt;0,"△这一笔之后该账户余额成负数了，核一下",""))))))))))))</f>
        <v>△这一笔之后该账户余额成负数了，核一下</v>
      </c>
    </row>
    <row r="1134" ht="99" spans="1:19">
      <c r="A1134" s="114">
        <v>46069</v>
      </c>
      <c r="B1134" s="115" t="s">
        <v>72</v>
      </c>
      <c r="C1134" s="116" t="str">
        <f>IF($B1134="","",IFERROR(INDEX(账户银行,MATCH($B1134,账户名,0)),""))</f>
        <v>NBU银行</v>
      </c>
      <c r="D1134" s="116" t="str">
        <f>IF($B1134="","",IFERROR(INDEX(账户币种,MATCH($B1134,账户名,0)),""))</f>
        <v>UZS</v>
      </c>
      <c r="E1134" s="117" t="s">
        <v>60</v>
      </c>
      <c r="F1134" s="116" t="str">
        <f>IF($E1134="","",IFERROR(INDEX(类别属性,MATCH($E1134,类别表,0)),""))</f>
        <v>支出</v>
      </c>
      <c r="G1134" s="118" t="s">
        <v>1098</v>
      </c>
      <c r="H1134" s="119"/>
      <c r="I1134" s="119">
        <v>300</v>
      </c>
      <c r="J1134" s="120"/>
      <c r="K1134" s="125">
        <f>IF(OR($A1134="",$B1134=""),"",IF($J1134&lt;&gt;"",$J1134,IF($D1134=本位币,1,IFERROR(LOOKUP(2,1/((汇率月份&lt;=$A1134)*(INDEX(记账汇率区,0,MATCH($D1134,汇率币种头,0))&lt;&gt;"")),INDEX(记账汇率区,0,MATCH($D1134,汇率币种头,0))),""))))</f>
        <v>1</v>
      </c>
      <c r="L1134" s="123">
        <f t="shared" si="34"/>
        <v>-300</v>
      </c>
      <c r="M1134" s="123">
        <f t="shared" si="35"/>
        <v>-300</v>
      </c>
      <c r="N1134" s="122">
        <f>IF($B1134="","",ROUND(SUMIF(账户名,$B1134,账户期初)+SUMIFS($L$6:L1134,$B$6:B1134,$B1134),2))</f>
        <v>338150492.71</v>
      </c>
      <c r="O1134" s="123">
        <f>IF($B1134="","",IFERROR(ROUND(INDEX(账户期初本位,MATCH($B1134,账户名,0))+SUMIFS($M$6:M1134,$B$6:B1134,$B1134),2),""))</f>
        <v>338150492.71</v>
      </c>
      <c r="P1134" s="117" t="s">
        <v>43</v>
      </c>
      <c r="Q1134" s="115"/>
      <c r="R1134" s="115"/>
      <c r="S1134" s="124" t="str">
        <f>IF($B1134="","",IF(ISNA(MATCH($B1134,账户名,0)),"※这个账户不在【参数设置】的账户档案里",IF($A1134="","※没填日期，这一笔不会进任何月份的报表",IF(OR($A1134&lt;起始月份,$A1134&gt;EOMONTH(起始月份,15)),"△不在本账期（"&amp;TEXT(起始月份,"yyyy-mm")&amp;" ~ "&amp;TEXT(EOMONTH(起始月份,15),"yyyy-mm")&amp;"）内，报表里看不到",IF(AND($H1134&lt;&gt;"",$I1134&lt;&gt;""),"※收入和支出不能同时填",IF(AND(N($H1134)=0,N($I1134)=0),IF(ISNUMBER(SEARCH("【待补】",$R1134&amp;"")),"△源数据不全（源表缺金额），请补充","※收入和支出都没填"),IF($E1134="","※没填收支类别，分类报表会漏掉这一笔",IF(ISNA(MATCH($E1134,类别表,0)),"※收支类别不在【参数设置】的清单里",IF($K1134="","△"&amp;$D1134&amp;" 还没填汇率，去【月度汇率】补上就自动算了",IF(ISNUMBER(SEARCH("【待补】",$R1134&amp;"")),"△源数据不全（源表缺摘要或用途），请补充",IF(AND($F1134="内部转账",$Q1134=""),"△内部转账建议在「往来单位」写上对方账户",IF($N1134&lt;0,"△这一笔之后该账户余额成负数了，核一下",""))))))))))))</f>
        <v/>
      </c>
    </row>
    <row r="1135" ht="99" spans="1:19">
      <c r="A1135" s="114">
        <v>46069</v>
      </c>
      <c r="B1135" s="115" t="s">
        <v>72</v>
      </c>
      <c r="C1135" s="116" t="str">
        <f>IF($B1135="","",IFERROR(INDEX(账户银行,MATCH($B1135,账户名,0)),""))</f>
        <v>NBU银行</v>
      </c>
      <c r="D1135" s="116" t="str">
        <f>IF($B1135="","",IFERROR(INDEX(账户币种,MATCH($B1135,账户名,0)),""))</f>
        <v>UZS</v>
      </c>
      <c r="E1135" s="117" t="s">
        <v>60</v>
      </c>
      <c r="F1135" s="116" t="str">
        <f>IF($E1135="","",IFERROR(INDEX(类别属性,MATCH($E1135,类别表,0)),""))</f>
        <v>支出</v>
      </c>
      <c r="G1135" s="118" t="s">
        <v>1099</v>
      </c>
      <c r="H1135" s="119"/>
      <c r="I1135" s="119">
        <v>300</v>
      </c>
      <c r="J1135" s="120"/>
      <c r="K1135" s="125">
        <f>IF(OR($A1135="",$B1135=""),"",IF($J1135&lt;&gt;"",$J1135,IF($D1135=本位币,1,IFERROR(LOOKUP(2,1/((汇率月份&lt;=$A1135)*(INDEX(记账汇率区,0,MATCH($D1135,汇率币种头,0))&lt;&gt;"")),INDEX(记账汇率区,0,MATCH($D1135,汇率币种头,0))),""))))</f>
        <v>1</v>
      </c>
      <c r="L1135" s="123">
        <f t="shared" si="34"/>
        <v>-300</v>
      </c>
      <c r="M1135" s="123">
        <f t="shared" si="35"/>
        <v>-300</v>
      </c>
      <c r="N1135" s="122">
        <f>IF($B1135="","",ROUND(SUMIF(账户名,$B1135,账户期初)+SUMIFS($L$6:L1135,$B$6:B1135,$B1135),2))</f>
        <v>338150192.71</v>
      </c>
      <c r="O1135" s="123">
        <f>IF($B1135="","",IFERROR(ROUND(INDEX(账户期初本位,MATCH($B1135,账户名,0))+SUMIFS($M$6:M1135,$B$6:B1135,$B1135),2),""))</f>
        <v>338150192.71</v>
      </c>
      <c r="P1135" s="117" t="s">
        <v>43</v>
      </c>
      <c r="Q1135" s="115"/>
      <c r="R1135" s="115"/>
      <c r="S1135" s="124" t="str">
        <f>IF($B1135="","",IF(ISNA(MATCH($B1135,账户名,0)),"※这个账户不在【参数设置】的账户档案里",IF($A1135="","※没填日期，这一笔不会进任何月份的报表",IF(OR($A1135&lt;起始月份,$A1135&gt;EOMONTH(起始月份,15)),"△不在本账期（"&amp;TEXT(起始月份,"yyyy-mm")&amp;" ~ "&amp;TEXT(EOMONTH(起始月份,15),"yyyy-mm")&amp;"）内，报表里看不到",IF(AND($H1135&lt;&gt;"",$I1135&lt;&gt;""),"※收入和支出不能同时填",IF(AND(N($H1135)=0,N($I1135)=0),IF(ISNUMBER(SEARCH("【待补】",$R1135&amp;"")),"△源数据不全（源表缺金额），请补充","※收入和支出都没填"),IF($E1135="","※没填收支类别，分类报表会漏掉这一笔",IF(ISNA(MATCH($E1135,类别表,0)),"※收支类别不在【参数设置】的清单里",IF($K1135="","△"&amp;$D1135&amp;" 还没填汇率，去【月度汇率】补上就自动算了",IF(ISNUMBER(SEARCH("【待补】",$R1135&amp;"")),"△源数据不全（源表缺摘要或用途），请补充",IF(AND($F1135="内部转账",$Q1135=""),"△内部转账建议在「往来单位」写上对方账户",IF($N1135&lt;0,"△这一笔之后该账户余额成负数了，核一下",""))))))))))))</f>
        <v/>
      </c>
    </row>
    <row r="1136" ht="16.5" spans="1:19">
      <c r="A1136" s="114">
        <v>46069</v>
      </c>
      <c r="B1136" s="115" t="s">
        <v>34</v>
      </c>
      <c r="C1136" s="116" t="str">
        <f>IF($B1136="","",IFERROR(INDEX(账户银行,MATCH($B1136,账户名,0)),""))</f>
        <v>现金</v>
      </c>
      <c r="D1136" s="116" t="str">
        <f>IF($B1136="","",IFERROR(INDEX(账户币种,MATCH($B1136,账户名,0)),""))</f>
        <v>UZS</v>
      </c>
      <c r="E1136" s="117" t="s">
        <v>38</v>
      </c>
      <c r="F1136" s="116" t="str">
        <f>IF($E1136="","",IFERROR(INDEX(类别属性,MATCH($E1136,类别表,0)),""))</f>
        <v>支出</v>
      </c>
      <c r="G1136" s="118" t="s">
        <v>1100</v>
      </c>
      <c r="H1136" s="119"/>
      <c r="I1136" s="119">
        <v>1996000</v>
      </c>
      <c r="J1136" s="120"/>
      <c r="K1136" s="125">
        <f>IF(OR($A1136="",$B1136=""),"",IF($J1136&lt;&gt;"",$J1136,IF($D1136=本位币,1,IFERROR(LOOKUP(2,1/((汇率月份&lt;=$A1136)*(INDEX(记账汇率区,0,MATCH($D1136,汇率币种头,0))&lt;&gt;"")),INDEX(记账汇率区,0,MATCH($D1136,汇率币种头,0))),""))))</f>
        <v>1</v>
      </c>
      <c r="L1136" s="123">
        <f t="shared" si="34"/>
        <v>-1996000</v>
      </c>
      <c r="M1136" s="123">
        <f t="shared" si="35"/>
        <v>-1996000</v>
      </c>
      <c r="N1136" s="122">
        <f>IF($B1136="","",ROUND(SUMIF(账户名,$B1136,账户期初)+SUMIFS($L$6:L1136,$B$6:B1136,$B1136),2))</f>
        <v>-878835979.33</v>
      </c>
      <c r="O1136" s="123">
        <f>IF($B1136="","",IFERROR(ROUND(INDEX(账户期初本位,MATCH($B1136,账户名,0))+SUMIFS($M$6:M1136,$B$6:B1136,$B1136),2),""))</f>
        <v>-878835979.33</v>
      </c>
      <c r="P1136" s="117" t="s">
        <v>26</v>
      </c>
      <c r="Q1136" s="115"/>
      <c r="R1136" s="115"/>
      <c r="S1136" s="124" t="str">
        <f>IF($B1136="","",IF(ISNA(MATCH($B1136,账户名,0)),"※这个账户不在【参数设置】的账户档案里",IF($A1136="","※没填日期，这一笔不会进任何月份的报表",IF(OR($A1136&lt;起始月份,$A1136&gt;EOMONTH(起始月份,15)),"△不在本账期（"&amp;TEXT(起始月份,"yyyy-mm")&amp;" ~ "&amp;TEXT(EOMONTH(起始月份,15),"yyyy-mm")&amp;"）内，报表里看不到",IF(AND($H1136&lt;&gt;"",$I1136&lt;&gt;""),"※收入和支出不能同时填",IF(AND(N($H1136)=0,N($I1136)=0),IF(ISNUMBER(SEARCH("【待补】",$R1136&amp;"")),"△源数据不全（源表缺金额），请补充","※收入和支出都没填"),IF($E1136="","※没填收支类别，分类报表会漏掉这一笔",IF(ISNA(MATCH($E1136,类别表,0)),"※收支类别不在【参数设置】的清单里",IF($K1136="","△"&amp;$D1136&amp;" 还没填汇率，去【月度汇率】补上就自动算了",IF(ISNUMBER(SEARCH("【待补】",$R1136&amp;"")),"△源数据不全（源表缺摘要或用途），请补充",IF(AND($F1136="内部转账",$Q1136=""),"△内部转账建议在「往来单位」写上对方账户",IF($N1136&lt;0,"△这一笔之后该账户余额成负数了，核一下",""))))))))))))</f>
        <v>△这一笔之后该账户余额成负数了，核一下</v>
      </c>
    </row>
    <row r="1137" ht="33" spans="1:19">
      <c r="A1137" s="114">
        <v>46069</v>
      </c>
      <c r="B1137" s="115" t="s">
        <v>34</v>
      </c>
      <c r="C1137" s="116" t="str">
        <f>IF($B1137="","",IFERROR(INDEX(账户银行,MATCH($B1137,账户名,0)),""))</f>
        <v>现金</v>
      </c>
      <c r="D1137" s="116" t="str">
        <f>IF($B1137="","",IFERROR(INDEX(账户币种,MATCH($B1137,账户名,0)),""))</f>
        <v>UZS</v>
      </c>
      <c r="E1137" s="117" t="s">
        <v>84</v>
      </c>
      <c r="F1137" s="116" t="str">
        <f>IF($E1137="","",IFERROR(INDEX(类别属性,MATCH($E1137,类别表,0)),""))</f>
        <v>支出</v>
      </c>
      <c r="G1137" s="118" t="s">
        <v>1101</v>
      </c>
      <c r="H1137" s="119"/>
      <c r="I1137" s="119">
        <v>5240000</v>
      </c>
      <c r="J1137" s="120"/>
      <c r="K1137" s="125">
        <f>IF(OR($A1137="",$B1137=""),"",IF($J1137&lt;&gt;"",$J1137,IF($D1137=本位币,1,IFERROR(LOOKUP(2,1/((汇率月份&lt;=$A1137)*(INDEX(记账汇率区,0,MATCH($D1137,汇率币种头,0))&lt;&gt;"")),INDEX(记账汇率区,0,MATCH($D1137,汇率币种头,0))),""))))</f>
        <v>1</v>
      </c>
      <c r="L1137" s="123">
        <f t="shared" si="34"/>
        <v>-5240000</v>
      </c>
      <c r="M1137" s="123">
        <f t="shared" si="35"/>
        <v>-5240000</v>
      </c>
      <c r="N1137" s="122">
        <f>IF($B1137="","",ROUND(SUMIF(账户名,$B1137,账户期初)+SUMIFS($L$6:L1137,$B$6:B1137,$B1137),2))</f>
        <v>-884075979.33</v>
      </c>
      <c r="O1137" s="123">
        <f>IF($B1137="","",IFERROR(ROUND(INDEX(账户期初本位,MATCH($B1137,账户名,0))+SUMIFS($M$6:M1137,$B$6:B1137,$B1137),2),""))</f>
        <v>-884075979.33</v>
      </c>
      <c r="P1137" s="117" t="s">
        <v>48</v>
      </c>
      <c r="Q1137" s="115"/>
      <c r="R1137" s="115"/>
      <c r="S1137" s="124" t="str">
        <f>IF($B1137="","",IF(ISNA(MATCH($B1137,账户名,0)),"※这个账户不在【参数设置】的账户档案里",IF($A1137="","※没填日期，这一笔不会进任何月份的报表",IF(OR($A1137&lt;起始月份,$A1137&gt;EOMONTH(起始月份,15)),"△不在本账期（"&amp;TEXT(起始月份,"yyyy-mm")&amp;" ~ "&amp;TEXT(EOMONTH(起始月份,15),"yyyy-mm")&amp;"）内，报表里看不到",IF(AND($H1137&lt;&gt;"",$I1137&lt;&gt;""),"※收入和支出不能同时填",IF(AND(N($H1137)=0,N($I1137)=0),IF(ISNUMBER(SEARCH("【待补】",$R1137&amp;"")),"△源数据不全（源表缺金额），请补充","※收入和支出都没填"),IF($E1137="","※没填收支类别，分类报表会漏掉这一笔",IF(ISNA(MATCH($E1137,类别表,0)),"※收支类别不在【参数设置】的清单里",IF($K1137="","△"&amp;$D1137&amp;" 还没填汇率，去【月度汇率】补上就自动算了",IF(ISNUMBER(SEARCH("【待补】",$R1137&amp;"")),"△源数据不全（源表缺摘要或用途），请补充",IF(AND($F1137="内部转账",$Q1137=""),"△内部转账建议在「往来单位」写上对方账户",IF($N1137&lt;0,"△这一笔之后该账户余额成负数了，核一下",""))))))))))))</f>
        <v>△这一笔之后该账户余额成负数了，核一下</v>
      </c>
    </row>
    <row r="1138" ht="16.5" spans="1:19">
      <c r="A1138" s="114">
        <v>46071</v>
      </c>
      <c r="B1138" s="115" t="s">
        <v>34</v>
      </c>
      <c r="C1138" s="116" t="str">
        <f>IF($B1138="","",IFERROR(INDEX(账户银行,MATCH($B1138,账户名,0)),""))</f>
        <v>现金</v>
      </c>
      <c r="D1138" s="116" t="str">
        <f>IF($B1138="","",IFERROR(INDEX(账户币种,MATCH($B1138,账户名,0)),""))</f>
        <v>UZS</v>
      </c>
      <c r="E1138" s="117" t="s">
        <v>38</v>
      </c>
      <c r="F1138" s="116" t="str">
        <f>IF($E1138="","",IFERROR(INDEX(类别属性,MATCH($E1138,类别表,0)),""))</f>
        <v>支出</v>
      </c>
      <c r="G1138" s="118" t="s">
        <v>1102</v>
      </c>
      <c r="H1138" s="119"/>
      <c r="I1138" s="119">
        <v>80000</v>
      </c>
      <c r="J1138" s="120"/>
      <c r="K1138" s="125">
        <f>IF(OR($A1138="",$B1138=""),"",IF($J1138&lt;&gt;"",$J1138,IF($D1138=本位币,1,IFERROR(LOOKUP(2,1/((汇率月份&lt;=$A1138)*(INDEX(记账汇率区,0,MATCH($D1138,汇率币种头,0))&lt;&gt;"")),INDEX(记账汇率区,0,MATCH($D1138,汇率币种头,0))),""))))</f>
        <v>1</v>
      </c>
      <c r="L1138" s="123">
        <f t="shared" si="34"/>
        <v>-80000</v>
      </c>
      <c r="M1138" s="123">
        <f t="shared" si="35"/>
        <v>-80000</v>
      </c>
      <c r="N1138" s="122">
        <f>IF($B1138="","",ROUND(SUMIF(账户名,$B1138,账户期初)+SUMIFS($L$6:L1138,$B$6:B1138,$B1138),2))</f>
        <v>-884155979.33</v>
      </c>
      <c r="O1138" s="123">
        <f>IF($B1138="","",IFERROR(ROUND(INDEX(账户期初本位,MATCH($B1138,账户名,0))+SUMIFS($M$6:M1138,$B$6:B1138,$B1138),2),""))</f>
        <v>-884155979.33</v>
      </c>
      <c r="P1138" s="117" t="s">
        <v>26</v>
      </c>
      <c r="Q1138" s="115"/>
      <c r="R1138" s="115"/>
      <c r="S1138" s="124" t="str">
        <f>IF($B1138="","",IF(ISNA(MATCH($B1138,账户名,0)),"※这个账户不在【参数设置】的账户档案里",IF($A1138="","※没填日期，这一笔不会进任何月份的报表",IF(OR($A1138&lt;起始月份,$A1138&gt;EOMONTH(起始月份,15)),"△不在本账期（"&amp;TEXT(起始月份,"yyyy-mm")&amp;" ~ "&amp;TEXT(EOMONTH(起始月份,15),"yyyy-mm")&amp;"）内，报表里看不到",IF(AND($H1138&lt;&gt;"",$I1138&lt;&gt;""),"※收入和支出不能同时填",IF(AND(N($H1138)=0,N($I1138)=0),IF(ISNUMBER(SEARCH("【待补】",$R1138&amp;"")),"△源数据不全（源表缺金额），请补充","※收入和支出都没填"),IF($E1138="","※没填收支类别，分类报表会漏掉这一笔",IF(ISNA(MATCH($E1138,类别表,0)),"※收支类别不在【参数设置】的清单里",IF($K1138="","△"&amp;$D1138&amp;" 还没填汇率，去【月度汇率】补上就自动算了",IF(ISNUMBER(SEARCH("【待补】",$R1138&amp;"")),"△源数据不全（源表缺摘要或用途），请补充",IF(AND($F1138="内部转账",$Q1138=""),"△内部转账建议在「往来单位」写上对方账户",IF($N1138&lt;0,"△这一笔之后该账户余额成负数了，核一下",""))))))))))))</f>
        <v>△这一笔之后该账户余额成负数了，核一下</v>
      </c>
    </row>
    <row r="1139" ht="33" spans="1:19">
      <c r="A1139" s="114">
        <v>46071</v>
      </c>
      <c r="B1139" s="115" t="s">
        <v>34</v>
      </c>
      <c r="C1139" s="116" t="str">
        <f>IF($B1139="","",IFERROR(INDEX(账户银行,MATCH($B1139,账户名,0)),""))</f>
        <v>现金</v>
      </c>
      <c r="D1139" s="116" t="str">
        <f>IF($B1139="","",IFERROR(INDEX(账户币种,MATCH($B1139,账户名,0)),""))</f>
        <v>UZS</v>
      </c>
      <c r="E1139" s="117" t="s">
        <v>38</v>
      </c>
      <c r="F1139" s="116" t="str">
        <f>IF($E1139="","",IFERROR(INDEX(类别属性,MATCH($E1139,类别表,0)),""))</f>
        <v>支出</v>
      </c>
      <c r="G1139" s="118" t="s">
        <v>1103</v>
      </c>
      <c r="H1139" s="119"/>
      <c r="I1139" s="119">
        <v>90000</v>
      </c>
      <c r="J1139" s="120"/>
      <c r="K1139" s="125">
        <f>IF(OR($A1139="",$B1139=""),"",IF($J1139&lt;&gt;"",$J1139,IF($D1139=本位币,1,IFERROR(LOOKUP(2,1/((汇率月份&lt;=$A1139)*(INDEX(记账汇率区,0,MATCH($D1139,汇率币种头,0))&lt;&gt;"")),INDEX(记账汇率区,0,MATCH($D1139,汇率币种头,0))),""))))</f>
        <v>1</v>
      </c>
      <c r="L1139" s="123">
        <f t="shared" si="34"/>
        <v>-90000</v>
      </c>
      <c r="M1139" s="123">
        <f t="shared" si="35"/>
        <v>-90000</v>
      </c>
      <c r="N1139" s="122">
        <f>IF($B1139="","",ROUND(SUMIF(账户名,$B1139,账户期初)+SUMIFS($L$6:L1139,$B$6:B1139,$B1139),2))</f>
        <v>-884245979.33</v>
      </c>
      <c r="O1139" s="123">
        <f>IF($B1139="","",IFERROR(ROUND(INDEX(账户期初本位,MATCH($B1139,账户名,0))+SUMIFS($M$6:M1139,$B$6:B1139,$B1139),2),""))</f>
        <v>-884245979.33</v>
      </c>
      <c r="P1139" s="117" t="s">
        <v>26</v>
      </c>
      <c r="Q1139" s="115" t="s">
        <v>904</v>
      </c>
      <c r="R1139" s="115"/>
      <c r="S1139" s="124" t="str">
        <f>IF($B1139="","",IF(ISNA(MATCH($B1139,账户名,0)),"※这个账户不在【参数设置】的账户档案里",IF($A1139="","※没填日期，这一笔不会进任何月份的报表",IF(OR($A1139&lt;起始月份,$A1139&gt;EOMONTH(起始月份,15)),"△不在本账期（"&amp;TEXT(起始月份,"yyyy-mm")&amp;" ~ "&amp;TEXT(EOMONTH(起始月份,15),"yyyy-mm")&amp;"）内，报表里看不到",IF(AND($H1139&lt;&gt;"",$I1139&lt;&gt;""),"※收入和支出不能同时填",IF(AND(N($H1139)=0,N($I1139)=0),IF(ISNUMBER(SEARCH("【待补】",$R1139&amp;"")),"△源数据不全（源表缺金额），请补充","※收入和支出都没填"),IF($E1139="","※没填收支类别，分类报表会漏掉这一笔",IF(ISNA(MATCH($E1139,类别表,0)),"※收支类别不在【参数设置】的清单里",IF($K1139="","△"&amp;$D1139&amp;" 还没填汇率，去【月度汇率】补上就自动算了",IF(ISNUMBER(SEARCH("【待补】",$R1139&amp;"")),"△源数据不全（源表缺摘要或用途），请补充",IF(AND($F1139="内部转账",$Q1139=""),"△内部转账建议在「往来单位」写上对方账户",IF($N1139&lt;0,"△这一笔之后该账户余额成负数了，核一下",""))))))))))))</f>
        <v>△这一笔之后该账户余额成负数了，核一下</v>
      </c>
    </row>
    <row r="1140" ht="66" spans="1:19">
      <c r="A1140" s="114">
        <v>46072</v>
      </c>
      <c r="B1140" s="115" t="s">
        <v>72</v>
      </c>
      <c r="C1140" s="116" t="str">
        <f>IF($B1140="","",IFERROR(INDEX(账户银行,MATCH($B1140,账户名,0)),""))</f>
        <v>NBU银行</v>
      </c>
      <c r="D1140" s="116" t="str">
        <f>IF($B1140="","",IFERROR(INDEX(账户币种,MATCH($B1140,账户名,0)),""))</f>
        <v>UZS</v>
      </c>
      <c r="E1140" s="117" t="s">
        <v>31</v>
      </c>
      <c r="F1140" s="116" t="str">
        <f>IF($E1140="","",IFERROR(INDEX(类别属性,MATCH($E1140,类别表,0)),""))</f>
        <v>支出</v>
      </c>
      <c r="G1140" s="118" t="s">
        <v>1104</v>
      </c>
      <c r="H1140" s="119"/>
      <c r="I1140" s="119">
        <v>2600000</v>
      </c>
      <c r="J1140" s="120"/>
      <c r="K1140" s="125">
        <f>IF(OR($A1140="",$B1140=""),"",IF($J1140&lt;&gt;"",$J1140,IF($D1140=本位币,1,IFERROR(LOOKUP(2,1/((汇率月份&lt;=$A1140)*(INDEX(记账汇率区,0,MATCH($D1140,汇率币种头,0))&lt;&gt;"")),INDEX(记账汇率区,0,MATCH($D1140,汇率币种头,0))),""))))</f>
        <v>1</v>
      </c>
      <c r="L1140" s="123">
        <f t="shared" si="34"/>
        <v>-2600000</v>
      </c>
      <c r="M1140" s="123">
        <f t="shared" si="35"/>
        <v>-2600000</v>
      </c>
      <c r="N1140" s="122">
        <f>IF($B1140="","",ROUND(SUMIF(账户名,$B1140,账户期初)+SUMIFS($L$6:L1140,$B$6:B1140,$B1140),2))</f>
        <v>335550192.71</v>
      </c>
      <c r="O1140" s="123">
        <f>IF($B1140="","",IFERROR(ROUND(INDEX(账户期初本位,MATCH($B1140,账户名,0))+SUMIFS($M$6:M1140,$B$6:B1140,$B1140),2),""))</f>
        <v>335550192.71</v>
      </c>
      <c r="P1140" s="117" t="s">
        <v>26</v>
      </c>
      <c r="Q1140" s="115"/>
      <c r="R1140" s="115"/>
      <c r="S1140" s="124" t="str">
        <f>IF($B1140="","",IF(ISNA(MATCH($B1140,账户名,0)),"※这个账户不在【参数设置】的账户档案里",IF($A1140="","※没填日期，这一笔不会进任何月份的报表",IF(OR($A1140&lt;起始月份,$A1140&gt;EOMONTH(起始月份,15)),"△不在本账期（"&amp;TEXT(起始月份,"yyyy-mm")&amp;" ~ "&amp;TEXT(EOMONTH(起始月份,15),"yyyy-mm")&amp;"）内，报表里看不到",IF(AND($H1140&lt;&gt;"",$I1140&lt;&gt;""),"※收入和支出不能同时填",IF(AND(N($H1140)=0,N($I1140)=0),IF(ISNUMBER(SEARCH("【待补】",$R1140&amp;"")),"△源数据不全（源表缺金额），请补充","※收入和支出都没填"),IF($E1140="","※没填收支类别，分类报表会漏掉这一笔",IF(ISNA(MATCH($E1140,类别表,0)),"※收支类别不在【参数设置】的清单里",IF($K1140="","△"&amp;$D1140&amp;" 还没填汇率，去【月度汇率】补上就自动算了",IF(ISNUMBER(SEARCH("【待补】",$R1140&amp;"")),"△源数据不全（源表缺摘要或用途），请补充",IF(AND($F1140="内部转账",$Q1140=""),"△内部转账建议在「往来单位」写上对方账户",IF($N1140&lt;0,"△这一笔之后该账户余额成负数了，核一下",""))))))))))))</f>
        <v/>
      </c>
    </row>
    <row r="1141" ht="33" spans="1:19">
      <c r="A1141" s="114">
        <v>46072</v>
      </c>
      <c r="B1141" s="115" t="s">
        <v>72</v>
      </c>
      <c r="C1141" s="116" t="str">
        <f>IF($B1141="","",IFERROR(INDEX(账户银行,MATCH($B1141,账户名,0)),""))</f>
        <v>NBU银行</v>
      </c>
      <c r="D1141" s="116" t="str">
        <f>IF($B1141="","",IFERROR(INDEX(账户币种,MATCH($B1141,账户名,0)),""))</f>
        <v>UZS</v>
      </c>
      <c r="E1141" s="117" t="s">
        <v>388</v>
      </c>
      <c r="F1141" s="116" t="str">
        <f>IF($E1141="","",IFERROR(INDEX(类别属性,MATCH($E1141,类别表,0)),""))</f>
        <v>支出</v>
      </c>
      <c r="G1141" s="118" t="s">
        <v>1105</v>
      </c>
      <c r="H1141" s="119"/>
      <c r="I1141" s="119">
        <v>1236000</v>
      </c>
      <c r="J1141" s="120"/>
      <c r="K1141" s="125">
        <f>IF(OR($A1141="",$B1141=""),"",IF($J1141&lt;&gt;"",$J1141,IF($D1141=本位币,1,IFERROR(LOOKUP(2,1/((汇率月份&lt;=$A1141)*(INDEX(记账汇率区,0,MATCH($D1141,汇率币种头,0))&lt;&gt;"")),INDEX(记账汇率区,0,MATCH($D1141,汇率币种头,0))),""))))</f>
        <v>1</v>
      </c>
      <c r="L1141" s="123">
        <f t="shared" si="34"/>
        <v>-1236000</v>
      </c>
      <c r="M1141" s="123">
        <f t="shared" si="35"/>
        <v>-1236000</v>
      </c>
      <c r="N1141" s="122">
        <f>IF($B1141="","",ROUND(SUMIF(账户名,$B1141,账户期初)+SUMIFS($L$6:L1141,$B$6:B1141,$B1141),2))</f>
        <v>334314192.71</v>
      </c>
      <c r="O1141" s="123">
        <f>IF($B1141="","",IFERROR(ROUND(INDEX(账户期初本位,MATCH($B1141,账户名,0))+SUMIFS($M$6:M1141,$B$6:B1141,$B1141),2),""))</f>
        <v>334314192.71</v>
      </c>
      <c r="P1141" s="117" t="s">
        <v>109</v>
      </c>
      <c r="Q1141" s="115"/>
      <c r="R1141" s="115"/>
      <c r="S1141" s="124" t="str">
        <f>IF($B1141="","",IF(ISNA(MATCH($B1141,账户名,0)),"※这个账户不在【参数设置】的账户档案里",IF($A1141="","※没填日期，这一笔不会进任何月份的报表",IF(OR($A1141&lt;起始月份,$A1141&gt;EOMONTH(起始月份,15)),"△不在本账期（"&amp;TEXT(起始月份,"yyyy-mm")&amp;" ~ "&amp;TEXT(EOMONTH(起始月份,15),"yyyy-mm")&amp;"）内，报表里看不到",IF(AND($H1141&lt;&gt;"",$I1141&lt;&gt;""),"※收入和支出不能同时填",IF(AND(N($H1141)=0,N($I1141)=0),IF(ISNUMBER(SEARCH("【待补】",$R1141&amp;"")),"△源数据不全（源表缺金额），请补充","※收入和支出都没填"),IF($E1141="","※没填收支类别，分类报表会漏掉这一笔",IF(ISNA(MATCH($E1141,类别表,0)),"※收支类别不在【参数设置】的清单里",IF($K1141="","△"&amp;$D1141&amp;" 还没填汇率，去【月度汇率】补上就自动算了",IF(ISNUMBER(SEARCH("【待补】",$R1141&amp;"")),"△源数据不全（源表缺摘要或用途），请补充",IF(AND($F1141="内部转账",$Q1141=""),"△内部转账建议在「往来单位」写上对方账户",IF($N1141&lt;0,"△这一笔之后该账户余额成负数了，核一下",""))))))))))))</f>
        <v/>
      </c>
    </row>
    <row r="1142" ht="99" spans="1:19">
      <c r="A1142" s="114">
        <v>46072</v>
      </c>
      <c r="B1142" s="115" t="s">
        <v>72</v>
      </c>
      <c r="C1142" s="116" t="str">
        <f>IF($B1142="","",IFERROR(INDEX(账户银行,MATCH($B1142,账户名,0)),""))</f>
        <v>NBU银行</v>
      </c>
      <c r="D1142" s="116" t="str">
        <f>IF($B1142="","",IFERROR(INDEX(账户币种,MATCH($B1142,账户名,0)),""))</f>
        <v>UZS</v>
      </c>
      <c r="E1142" s="117" t="s">
        <v>60</v>
      </c>
      <c r="F1142" s="116" t="str">
        <f>IF($E1142="","",IFERROR(INDEX(类别属性,MATCH($E1142,类别表,0)),""))</f>
        <v>支出</v>
      </c>
      <c r="G1142" s="118" t="s">
        <v>1106</v>
      </c>
      <c r="H1142" s="119"/>
      <c r="I1142" s="119">
        <v>13000</v>
      </c>
      <c r="J1142" s="120"/>
      <c r="K1142" s="125">
        <f>IF(OR($A1142="",$B1142=""),"",IF($J1142&lt;&gt;"",$J1142,IF($D1142=本位币,1,IFERROR(LOOKUP(2,1/((汇率月份&lt;=$A1142)*(INDEX(记账汇率区,0,MATCH($D1142,汇率币种头,0))&lt;&gt;"")),INDEX(记账汇率区,0,MATCH($D1142,汇率币种头,0))),""))))</f>
        <v>1</v>
      </c>
      <c r="L1142" s="123">
        <f t="shared" si="34"/>
        <v>-13000</v>
      </c>
      <c r="M1142" s="123">
        <f t="shared" si="35"/>
        <v>-13000</v>
      </c>
      <c r="N1142" s="122">
        <f>IF($B1142="","",ROUND(SUMIF(账户名,$B1142,账户期初)+SUMIFS($L$6:L1142,$B$6:B1142,$B1142),2))</f>
        <v>334301192.71</v>
      </c>
      <c r="O1142" s="123">
        <f>IF($B1142="","",IFERROR(ROUND(INDEX(账户期初本位,MATCH($B1142,账户名,0))+SUMIFS($M$6:M1142,$B$6:B1142,$B1142),2),""))</f>
        <v>334301192.71</v>
      </c>
      <c r="P1142" s="117" t="s">
        <v>43</v>
      </c>
      <c r="Q1142" s="115"/>
      <c r="R1142" s="115"/>
      <c r="S1142" s="124" t="str">
        <f>IF($B1142="","",IF(ISNA(MATCH($B1142,账户名,0)),"※这个账户不在【参数设置】的账户档案里",IF($A1142="","※没填日期，这一笔不会进任何月份的报表",IF(OR($A1142&lt;起始月份,$A1142&gt;EOMONTH(起始月份,15)),"△不在本账期（"&amp;TEXT(起始月份,"yyyy-mm")&amp;" ~ "&amp;TEXT(EOMONTH(起始月份,15),"yyyy-mm")&amp;"）内，报表里看不到",IF(AND($H1142&lt;&gt;"",$I1142&lt;&gt;""),"※收入和支出不能同时填",IF(AND(N($H1142)=0,N($I1142)=0),IF(ISNUMBER(SEARCH("【待补】",$R1142&amp;"")),"△源数据不全（源表缺金额），请补充","※收入和支出都没填"),IF($E1142="","※没填收支类别，分类报表会漏掉这一笔",IF(ISNA(MATCH($E1142,类别表,0)),"※收支类别不在【参数设置】的清单里",IF($K1142="","△"&amp;$D1142&amp;" 还没填汇率，去【月度汇率】补上就自动算了",IF(ISNUMBER(SEARCH("【待补】",$R1142&amp;"")),"△源数据不全（源表缺摘要或用途），请补充",IF(AND($F1142="内部转账",$Q1142=""),"△内部转账建议在「往来单位」写上对方账户",IF($N1142&lt;0,"△这一笔之后该账户余额成负数了，核一下",""))))))))))))</f>
        <v/>
      </c>
    </row>
    <row r="1143" ht="99" spans="1:19">
      <c r="A1143" s="114">
        <v>46072</v>
      </c>
      <c r="B1143" s="115" t="s">
        <v>72</v>
      </c>
      <c r="C1143" s="116" t="str">
        <f>IF($B1143="","",IFERROR(INDEX(账户银行,MATCH($B1143,账户名,0)),""))</f>
        <v>NBU银行</v>
      </c>
      <c r="D1143" s="116" t="str">
        <f>IF($B1143="","",IFERROR(INDEX(账户币种,MATCH($B1143,账户名,0)),""))</f>
        <v>UZS</v>
      </c>
      <c r="E1143" s="117" t="s">
        <v>60</v>
      </c>
      <c r="F1143" s="116" t="str">
        <f>IF($E1143="","",IFERROR(INDEX(类别属性,MATCH($E1143,类别表,0)),""))</f>
        <v>支出</v>
      </c>
      <c r="G1143" s="118" t="s">
        <v>1107</v>
      </c>
      <c r="H1143" s="119"/>
      <c r="I1143" s="119">
        <v>300</v>
      </c>
      <c r="J1143" s="120"/>
      <c r="K1143" s="125">
        <f>IF(OR($A1143="",$B1143=""),"",IF($J1143&lt;&gt;"",$J1143,IF($D1143=本位币,1,IFERROR(LOOKUP(2,1/((汇率月份&lt;=$A1143)*(INDEX(记账汇率区,0,MATCH($D1143,汇率币种头,0))&lt;&gt;"")),INDEX(记账汇率区,0,MATCH($D1143,汇率币种头,0))),""))))</f>
        <v>1</v>
      </c>
      <c r="L1143" s="123">
        <f t="shared" si="34"/>
        <v>-300</v>
      </c>
      <c r="M1143" s="123">
        <f t="shared" si="35"/>
        <v>-300</v>
      </c>
      <c r="N1143" s="122">
        <f>IF($B1143="","",ROUND(SUMIF(账户名,$B1143,账户期初)+SUMIFS($L$6:L1143,$B$6:B1143,$B1143),2))</f>
        <v>334300892.71</v>
      </c>
      <c r="O1143" s="123">
        <f>IF($B1143="","",IFERROR(ROUND(INDEX(账户期初本位,MATCH($B1143,账户名,0))+SUMIFS($M$6:M1143,$B$6:B1143,$B1143),2),""))</f>
        <v>334300892.71</v>
      </c>
      <c r="P1143" s="117" t="s">
        <v>43</v>
      </c>
      <c r="Q1143" s="115"/>
      <c r="R1143" s="115"/>
      <c r="S1143" s="124" t="str">
        <f>IF($B1143="","",IF(ISNA(MATCH($B1143,账户名,0)),"※这个账户不在【参数设置】的账户档案里",IF($A1143="","※没填日期，这一笔不会进任何月份的报表",IF(OR($A1143&lt;起始月份,$A1143&gt;EOMONTH(起始月份,15)),"△不在本账期（"&amp;TEXT(起始月份,"yyyy-mm")&amp;" ~ "&amp;TEXT(EOMONTH(起始月份,15),"yyyy-mm")&amp;"）内，报表里看不到",IF(AND($H1143&lt;&gt;"",$I1143&lt;&gt;""),"※收入和支出不能同时填",IF(AND(N($H1143)=0,N($I1143)=0),IF(ISNUMBER(SEARCH("【待补】",$R1143&amp;"")),"△源数据不全（源表缺金额），请补充","※收入和支出都没填"),IF($E1143="","※没填收支类别，分类报表会漏掉这一笔",IF(ISNA(MATCH($E1143,类别表,0)),"※收支类别不在【参数设置】的清单里",IF($K1143="","△"&amp;$D1143&amp;" 还没填汇率，去【月度汇率】补上就自动算了",IF(ISNUMBER(SEARCH("【待补】",$R1143&amp;"")),"△源数据不全（源表缺摘要或用途），请补充",IF(AND($F1143="内部转账",$Q1143=""),"△内部转账建议在「往来单位」写上对方账户",IF($N1143&lt;0,"△这一笔之后该账户余额成负数了，核一下",""))))))))))))</f>
        <v/>
      </c>
    </row>
    <row r="1144" ht="99" spans="1:19">
      <c r="A1144" s="114">
        <v>46072</v>
      </c>
      <c r="B1144" s="115" t="s">
        <v>72</v>
      </c>
      <c r="C1144" s="116" t="str">
        <f>IF($B1144="","",IFERROR(INDEX(账户银行,MATCH($B1144,账户名,0)),""))</f>
        <v>NBU银行</v>
      </c>
      <c r="D1144" s="116" t="str">
        <f>IF($B1144="","",IFERROR(INDEX(账户币种,MATCH($B1144,账户名,0)),""))</f>
        <v>UZS</v>
      </c>
      <c r="E1144" s="117" t="s">
        <v>60</v>
      </c>
      <c r="F1144" s="116" t="str">
        <f>IF($E1144="","",IFERROR(INDEX(类别属性,MATCH($E1144,类别表,0)),""))</f>
        <v>支出</v>
      </c>
      <c r="G1144" s="118" t="s">
        <v>1108</v>
      </c>
      <c r="H1144" s="119"/>
      <c r="I1144" s="119">
        <v>1236</v>
      </c>
      <c r="J1144" s="120"/>
      <c r="K1144" s="125">
        <f>IF(OR($A1144="",$B1144=""),"",IF($J1144&lt;&gt;"",$J1144,IF($D1144=本位币,1,IFERROR(LOOKUP(2,1/((汇率月份&lt;=$A1144)*(INDEX(记账汇率区,0,MATCH($D1144,汇率币种头,0))&lt;&gt;"")),INDEX(记账汇率区,0,MATCH($D1144,汇率币种头,0))),""))))</f>
        <v>1</v>
      </c>
      <c r="L1144" s="123">
        <f t="shared" si="34"/>
        <v>-1236</v>
      </c>
      <c r="M1144" s="123">
        <f t="shared" si="35"/>
        <v>-1236</v>
      </c>
      <c r="N1144" s="122">
        <f>IF($B1144="","",ROUND(SUMIF(账户名,$B1144,账户期初)+SUMIFS($L$6:L1144,$B$6:B1144,$B1144),2))</f>
        <v>334299656.71</v>
      </c>
      <c r="O1144" s="123">
        <f>IF($B1144="","",IFERROR(ROUND(INDEX(账户期初本位,MATCH($B1144,账户名,0))+SUMIFS($M$6:M1144,$B$6:B1144,$B1144),2),""))</f>
        <v>334299656.71</v>
      </c>
      <c r="P1144" s="117" t="s">
        <v>43</v>
      </c>
      <c r="Q1144" s="115"/>
      <c r="R1144" s="115"/>
      <c r="S1144" s="124" t="str">
        <f>IF($B1144="","",IF(ISNA(MATCH($B1144,账户名,0)),"※这个账户不在【参数设置】的账户档案里",IF($A1144="","※没填日期，这一笔不会进任何月份的报表",IF(OR($A1144&lt;起始月份,$A1144&gt;EOMONTH(起始月份,15)),"△不在本账期（"&amp;TEXT(起始月份,"yyyy-mm")&amp;" ~ "&amp;TEXT(EOMONTH(起始月份,15),"yyyy-mm")&amp;"）内，报表里看不到",IF(AND($H1144&lt;&gt;"",$I1144&lt;&gt;""),"※收入和支出不能同时填",IF(AND(N($H1144)=0,N($I1144)=0),IF(ISNUMBER(SEARCH("【待补】",$R1144&amp;"")),"△源数据不全（源表缺金额），请补充","※收入和支出都没填"),IF($E1144="","※没填收支类别，分类报表会漏掉这一笔",IF(ISNA(MATCH($E1144,类别表,0)),"※收支类别不在【参数设置】的清单里",IF($K1144="","△"&amp;$D1144&amp;" 还没填汇率，去【月度汇率】补上就自动算了",IF(ISNUMBER(SEARCH("【待补】",$R1144&amp;"")),"△源数据不全（源表缺摘要或用途），请补充",IF(AND($F1144="内部转账",$Q1144=""),"△内部转账建议在「往来单位」写上对方账户",IF($N1144&lt;0,"△这一笔之后该账户余额成负数了，核一下",""))))))))))))</f>
        <v/>
      </c>
    </row>
    <row r="1145" ht="16.5" spans="1:19">
      <c r="A1145" s="114">
        <v>46072</v>
      </c>
      <c r="B1145" s="115" t="s">
        <v>34</v>
      </c>
      <c r="C1145" s="116" t="str">
        <f>IF($B1145="","",IFERROR(INDEX(账户银行,MATCH($B1145,账户名,0)),""))</f>
        <v>现金</v>
      </c>
      <c r="D1145" s="116" t="str">
        <f>IF($B1145="","",IFERROR(INDEX(账户币种,MATCH($B1145,账户名,0)),""))</f>
        <v>UZS</v>
      </c>
      <c r="E1145" s="117" t="s">
        <v>54</v>
      </c>
      <c r="F1145" s="116" t="str">
        <f>IF($E1145="","",IFERROR(INDEX(类别属性,MATCH($E1145,类别表,0)),""))</f>
        <v>支出</v>
      </c>
      <c r="G1145" s="118" t="s">
        <v>1109</v>
      </c>
      <c r="H1145" s="119"/>
      <c r="I1145" s="119">
        <v>228000</v>
      </c>
      <c r="J1145" s="120"/>
      <c r="K1145" s="125">
        <f>IF(OR($A1145="",$B1145=""),"",IF($J1145&lt;&gt;"",$J1145,IF($D1145=本位币,1,IFERROR(LOOKUP(2,1/((汇率月份&lt;=$A1145)*(INDEX(记账汇率区,0,MATCH($D1145,汇率币种头,0))&lt;&gt;"")),INDEX(记账汇率区,0,MATCH($D1145,汇率币种头,0))),""))))</f>
        <v>1</v>
      </c>
      <c r="L1145" s="123">
        <f t="shared" si="34"/>
        <v>-228000</v>
      </c>
      <c r="M1145" s="123">
        <f t="shared" si="35"/>
        <v>-228000</v>
      </c>
      <c r="N1145" s="122">
        <f>IF($B1145="","",ROUND(SUMIF(账户名,$B1145,账户期初)+SUMIFS($L$6:L1145,$B$6:B1145,$B1145),2))</f>
        <v>-884473979.33</v>
      </c>
      <c r="O1145" s="123">
        <f>IF($B1145="","",IFERROR(ROUND(INDEX(账户期初本位,MATCH($B1145,账户名,0))+SUMIFS($M$6:M1145,$B$6:B1145,$B1145),2),""))</f>
        <v>-884473979.33</v>
      </c>
      <c r="P1145" s="117" t="s">
        <v>48</v>
      </c>
      <c r="Q1145" s="115"/>
      <c r="R1145" s="115"/>
      <c r="S1145" s="124" t="str">
        <f>IF($B1145="","",IF(ISNA(MATCH($B1145,账户名,0)),"※这个账户不在【参数设置】的账户档案里",IF($A1145="","※没填日期，这一笔不会进任何月份的报表",IF(OR($A1145&lt;起始月份,$A1145&gt;EOMONTH(起始月份,15)),"△不在本账期（"&amp;TEXT(起始月份,"yyyy-mm")&amp;" ~ "&amp;TEXT(EOMONTH(起始月份,15),"yyyy-mm")&amp;"）内，报表里看不到",IF(AND($H1145&lt;&gt;"",$I1145&lt;&gt;""),"※收入和支出不能同时填",IF(AND(N($H1145)=0,N($I1145)=0),IF(ISNUMBER(SEARCH("【待补】",$R1145&amp;"")),"△源数据不全（源表缺金额），请补充","※收入和支出都没填"),IF($E1145="","※没填收支类别，分类报表会漏掉这一笔",IF(ISNA(MATCH($E1145,类别表,0)),"※收支类别不在【参数设置】的清单里",IF($K1145="","△"&amp;$D1145&amp;" 还没填汇率，去【月度汇率】补上就自动算了",IF(ISNUMBER(SEARCH("【待补】",$R1145&amp;"")),"△源数据不全（源表缺摘要或用途），请补充",IF(AND($F1145="内部转账",$Q1145=""),"△内部转账建议在「往来单位」写上对方账户",IF($N1145&lt;0,"△这一笔之后该账户余额成负数了，核一下",""))))))))))))</f>
        <v>△这一笔之后该账户余额成负数了，核一下</v>
      </c>
    </row>
    <row r="1146" ht="33" spans="1:19">
      <c r="A1146" s="114">
        <v>46072</v>
      </c>
      <c r="B1146" s="115" t="s">
        <v>34</v>
      </c>
      <c r="C1146" s="116" t="str">
        <f>IF($B1146="","",IFERROR(INDEX(账户银行,MATCH($B1146,账户名,0)),""))</f>
        <v>现金</v>
      </c>
      <c r="D1146" s="116" t="str">
        <f>IF($B1146="","",IFERROR(INDEX(账户币种,MATCH($B1146,账户名,0)),""))</f>
        <v>UZS</v>
      </c>
      <c r="E1146" s="117" t="s">
        <v>44</v>
      </c>
      <c r="F1146" s="116" t="str">
        <f>IF($E1146="","",IFERROR(INDEX(类别属性,MATCH($E1146,类别表,0)),""))</f>
        <v>支出</v>
      </c>
      <c r="G1146" s="118" t="s">
        <v>1071</v>
      </c>
      <c r="H1146" s="119"/>
      <c r="I1146" s="119">
        <v>70000</v>
      </c>
      <c r="J1146" s="120"/>
      <c r="K1146" s="125">
        <f>IF(OR($A1146="",$B1146=""),"",IF($J1146&lt;&gt;"",$J1146,IF($D1146=本位币,1,IFERROR(LOOKUP(2,1/((汇率月份&lt;=$A1146)*(INDEX(记账汇率区,0,MATCH($D1146,汇率币种头,0))&lt;&gt;"")),INDEX(记账汇率区,0,MATCH($D1146,汇率币种头,0))),""))))</f>
        <v>1</v>
      </c>
      <c r="L1146" s="123">
        <f t="shared" si="34"/>
        <v>-70000</v>
      </c>
      <c r="M1146" s="123">
        <f t="shared" si="35"/>
        <v>-70000</v>
      </c>
      <c r="N1146" s="122">
        <f>IF($B1146="","",ROUND(SUMIF(账户名,$B1146,账户期初)+SUMIFS($L$6:L1146,$B$6:B1146,$B1146),2))</f>
        <v>-884543979.33</v>
      </c>
      <c r="O1146" s="123">
        <f>IF($B1146="","",IFERROR(ROUND(INDEX(账户期初本位,MATCH($B1146,账户名,0))+SUMIFS($M$6:M1146,$B$6:B1146,$B1146),2),""))</f>
        <v>-884543979.33</v>
      </c>
      <c r="P1146" s="117" t="s">
        <v>26</v>
      </c>
      <c r="Q1146" s="115" t="s">
        <v>172</v>
      </c>
      <c r="R1146" s="115"/>
      <c r="S1146" s="124" t="str">
        <f>IF($B1146="","",IF(ISNA(MATCH($B1146,账户名,0)),"※这个账户不在【参数设置】的账户档案里",IF($A1146="","※没填日期，这一笔不会进任何月份的报表",IF(OR($A1146&lt;起始月份,$A1146&gt;EOMONTH(起始月份,15)),"△不在本账期（"&amp;TEXT(起始月份,"yyyy-mm")&amp;" ~ "&amp;TEXT(EOMONTH(起始月份,15),"yyyy-mm")&amp;"）内，报表里看不到",IF(AND($H1146&lt;&gt;"",$I1146&lt;&gt;""),"※收入和支出不能同时填",IF(AND(N($H1146)=0,N($I1146)=0),IF(ISNUMBER(SEARCH("【待补】",$R1146&amp;"")),"△源数据不全（源表缺金额），请补充","※收入和支出都没填"),IF($E1146="","※没填收支类别，分类报表会漏掉这一笔",IF(ISNA(MATCH($E1146,类别表,0)),"※收支类别不在【参数设置】的清单里",IF($K1146="","△"&amp;$D1146&amp;" 还没填汇率，去【月度汇率】补上就自动算了",IF(ISNUMBER(SEARCH("【待补】",$R1146&amp;"")),"△源数据不全（源表缺摘要或用途），请补充",IF(AND($F1146="内部转账",$Q1146=""),"△内部转账建议在「往来单位」写上对方账户",IF($N1146&lt;0,"△这一笔之后该账户余额成负数了，核一下",""))))))))))))</f>
        <v>△这一笔之后该账户余额成负数了，核一下</v>
      </c>
    </row>
    <row r="1147" ht="16.5" spans="1:19">
      <c r="A1147" s="114">
        <v>46072</v>
      </c>
      <c r="B1147" s="115" t="s">
        <v>34</v>
      </c>
      <c r="C1147" s="116" t="str">
        <f>IF($B1147="","",IFERROR(INDEX(账户银行,MATCH($B1147,账户名,0)),""))</f>
        <v>现金</v>
      </c>
      <c r="D1147" s="116" t="str">
        <f>IF($B1147="","",IFERROR(INDEX(账户币种,MATCH($B1147,账户名,0)),""))</f>
        <v>UZS</v>
      </c>
      <c r="E1147" s="117" t="s">
        <v>38</v>
      </c>
      <c r="F1147" s="116" t="str">
        <f>IF($E1147="","",IFERROR(INDEX(类别属性,MATCH($E1147,类别表,0)),""))</f>
        <v>支出</v>
      </c>
      <c r="G1147" s="118" t="s">
        <v>1110</v>
      </c>
      <c r="H1147" s="119"/>
      <c r="I1147" s="119">
        <v>80000</v>
      </c>
      <c r="J1147" s="120"/>
      <c r="K1147" s="125">
        <f>IF(OR($A1147="",$B1147=""),"",IF($J1147&lt;&gt;"",$J1147,IF($D1147=本位币,1,IFERROR(LOOKUP(2,1/((汇率月份&lt;=$A1147)*(INDEX(记账汇率区,0,MATCH($D1147,汇率币种头,0))&lt;&gt;"")),INDEX(记账汇率区,0,MATCH($D1147,汇率币种头,0))),""))))</f>
        <v>1</v>
      </c>
      <c r="L1147" s="123">
        <f t="shared" si="34"/>
        <v>-80000</v>
      </c>
      <c r="M1147" s="123">
        <f t="shared" si="35"/>
        <v>-80000</v>
      </c>
      <c r="N1147" s="122">
        <f>IF($B1147="","",ROUND(SUMIF(账户名,$B1147,账户期初)+SUMIFS($L$6:L1147,$B$6:B1147,$B1147),2))</f>
        <v>-884623979.33</v>
      </c>
      <c r="O1147" s="123">
        <f>IF($B1147="","",IFERROR(ROUND(INDEX(账户期初本位,MATCH($B1147,账户名,0))+SUMIFS($M$6:M1147,$B$6:B1147,$B1147),2),""))</f>
        <v>-884623979.33</v>
      </c>
      <c r="P1147" s="117" t="s">
        <v>26</v>
      </c>
      <c r="Q1147" s="115" t="s">
        <v>1111</v>
      </c>
      <c r="R1147" s="115"/>
      <c r="S1147" s="124" t="str">
        <f>IF($B1147="","",IF(ISNA(MATCH($B1147,账户名,0)),"※这个账户不在【参数设置】的账户档案里",IF($A1147="","※没填日期，这一笔不会进任何月份的报表",IF(OR($A1147&lt;起始月份,$A1147&gt;EOMONTH(起始月份,15)),"△不在本账期（"&amp;TEXT(起始月份,"yyyy-mm")&amp;" ~ "&amp;TEXT(EOMONTH(起始月份,15),"yyyy-mm")&amp;"）内，报表里看不到",IF(AND($H1147&lt;&gt;"",$I1147&lt;&gt;""),"※收入和支出不能同时填",IF(AND(N($H1147)=0,N($I1147)=0),IF(ISNUMBER(SEARCH("【待补】",$R1147&amp;"")),"△源数据不全（源表缺金额），请补充","※收入和支出都没填"),IF($E1147="","※没填收支类别，分类报表会漏掉这一笔",IF(ISNA(MATCH($E1147,类别表,0)),"※收支类别不在【参数设置】的清单里",IF($K1147="","△"&amp;$D1147&amp;" 还没填汇率，去【月度汇率】补上就自动算了",IF(ISNUMBER(SEARCH("【待补】",$R1147&amp;"")),"△源数据不全（源表缺摘要或用途），请补充",IF(AND($F1147="内部转账",$Q1147=""),"△内部转账建议在「往来单位」写上对方账户",IF($N1147&lt;0,"△这一笔之后该账户余额成负数了，核一下",""))))))))))))</f>
        <v>△这一笔之后该账户余额成负数了，核一下</v>
      </c>
    </row>
    <row r="1148" ht="33" spans="1:19">
      <c r="A1148" s="114">
        <v>46073</v>
      </c>
      <c r="B1148" s="115" t="s">
        <v>34</v>
      </c>
      <c r="C1148" s="116" t="str">
        <f>IF($B1148="","",IFERROR(INDEX(账户银行,MATCH($B1148,账户名,0)),""))</f>
        <v>现金</v>
      </c>
      <c r="D1148" s="116" t="str">
        <f>IF($B1148="","",IFERROR(INDEX(账户币种,MATCH($B1148,账户名,0)),""))</f>
        <v>UZS</v>
      </c>
      <c r="E1148" s="117" t="s">
        <v>44</v>
      </c>
      <c r="F1148" s="116" t="str">
        <f>IF($E1148="","",IFERROR(INDEX(类别属性,MATCH($E1148,类别表,0)),""))</f>
        <v>支出</v>
      </c>
      <c r="G1148" s="118" t="s">
        <v>1112</v>
      </c>
      <c r="H1148" s="119"/>
      <c r="I1148" s="119">
        <v>90000</v>
      </c>
      <c r="J1148" s="120"/>
      <c r="K1148" s="125">
        <f>IF(OR($A1148="",$B1148=""),"",IF($J1148&lt;&gt;"",$J1148,IF($D1148=本位币,1,IFERROR(LOOKUP(2,1/((汇率月份&lt;=$A1148)*(INDEX(记账汇率区,0,MATCH($D1148,汇率币种头,0))&lt;&gt;"")),INDEX(记账汇率区,0,MATCH($D1148,汇率币种头,0))),""))))</f>
        <v>1</v>
      </c>
      <c r="L1148" s="123">
        <f t="shared" si="34"/>
        <v>-90000</v>
      </c>
      <c r="M1148" s="123">
        <f t="shared" si="35"/>
        <v>-90000</v>
      </c>
      <c r="N1148" s="122">
        <f>IF($B1148="","",ROUND(SUMIF(账户名,$B1148,账户期初)+SUMIFS($L$6:L1148,$B$6:B1148,$B1148),2))</f>
        <v>-884713979.33</v>
      </c>
      <c r="O1148" s="123">
        <f>IF($B1148="","",IFERROR(ROUND(INDEX(账户期初本位,MATCH($B1148,账户名,0))+SUMIFS($M$6:M1148,$B$6:B1148,$B1148),2),""))</f>
        <v>-884713979.33</v>
      </c>
      <c r="P1148" s="117" t="s">
        <v>26</v>
      </c>
      <c r="Q1148" s="115"/>
      <c r="R1148" s="115"/>
      <c r="S1148" s="124" t="str">
        <f>IF($B1148="","",IF(ISNA(MATCH($B1148,账户名,0)),"※这个账户不在【参数设置】的账户档案里",IF($A1148="","※没填日期，这一笔不会进任何月份的报表",IF(OR($A1148&lt;起始月份,$A1148&gt;EOMONTH(起始月份,15)),"△不在本账期（"&amp;TEXT(起始月份,"yyyy-mm")&amp;" ~ "&amp;TEXT(EOMONTH(起始月份,15),"yyyy-mm")&amp;"）内，报表里看不到",IF(AND($H1148&lt;&gt;"",$I1148&lt;&gt;""),"※收入和支出不能同时填",IF(AND(N($H1148)=0,N($I1148)=0),IF(ISNUMBER(SEARCH("【待补】",$R1148&amp;"")),"△源数据不全（源表缺金额），请补充","※收入和支出都没填"),IF($E1148="","※没填收支类别，分类报表会漏掉这一笔",IF(ISNA(MATCH($E1148,类别表,0)),"※收支类别不在【参数设置】的清单里",IF($K1148="","△"&amp;$D1148&amp;" 还没填汇率，去【月度汇率】补上就自动算了",IF(ISNUMBER(SEARCH("【待补】",$R1148&amp;"")),"△源数据不全（源表缺摘要或用途），请补充",IF(AND($F1148="内部转账",$Q1148=""),"△内部转账建议在「往来单位」写上对方账户",IF($N1148&lt;0,"△这一笔之后该账户余额成负数了，核一下",""))))))))))))</f>
        <v>△这一笔之后该账户余额成负数了，核一下</v>
      </c>
    </row>
    <row r="1149" ht="49.5" spans="1:19">
      <c r="A1149" s="114">
        <v>46074</v>
      </c>
      <c r="B1149" s="115" t="s">
        <v>30</v>
      </c>
      <c r="C1149" s="116" t="str">
        <f>IF($B1149="","",IFERROR(INDEX(账户银行,MATCH($B1149,账户名,0)),""))</f>
        <v>现金</v>
      </c>
      <c r="D1149" s="116" t="str">
        <f>IF($B1149="","",IFERROR(INDEX(账户币种,MATCH($B1149,账户名,0)),""))</f>
        <v>USD</v>
      </c>
      <c r="E1149" s="117" t="s">
        <v>57</v>
      </c>
      <c r="F1149" s="116" t="str">
        <f>IF($E1149="","",IFERROR(INDEX(类别属性,MATCH($E1149,类别表,0)),""))</f>
        <v>支出</v>
      </c>
      <c r="G1149" s="118" t="s">
        <v>1113</v>
      </c>
      <c r="H1149" s="119"/>
      <c r="I1149" s="119">
        <v>300</v>
      </c>
      <c r="J1149" s="120"/>
      <c r="K1149" s="125">
        <f>IF(OR($A1149="",$B1149=""),"",IF($J1149&lt;&gt;"",$J1149,IF($D1149=本位币,1,IFERROR(LOOKUP(2,1/((汇率月份&lt;=$A1149)*(INDEX(记账汇率区,0,MATCH($D1149,汇率币种头,0))&lt;&gt;"")),INDEX(记账汇率区,0,MATCH($D1149,汇率币种头,0))),""))))</f>
        <v>12000</v>
      </c>
      <c r="L1149" s="123">
        <f t="shared" si="34"/>
        <v>-300</v>
      </c>
      <c r="M1149" s="123">
        <f t="shared" si="35"/>
        <v>-3600000</v>
      </c>
      <c r="N1149" s="122">
        <f>IF($B1149="","",ROUND(SUMIF(账户名,$B1149,账户期初)+SUMIFS($L$6:L1149,$B$6:B1149,$B1149),2))</f>
        <v>97196</v>
      </c>
      <c r="O1149" s="123">
        <f>IF($B1149="","",IFERROR(ROUND(INDEX(账户期初本位,MATCH($B1149,账户名,0))+SUMIFS($M$6:M1149,$B$6:B1149,$B1149),2),""))</f>
        <v>1178847925</v>
      </c>
      <c r="P1149" s="117" t="s">
        <v>59</v>
      </c>
      <c r="Q1149" s="115" t="s">
        <v>1114</v>
      </c>
      <c r="R1149" s="115" t="s">
        <v>1115</v>
      </c>
      <c r="S1149" s="124" t="str">
        <f>IF($B1149="","",IF(ISNA(MATCH($B1149,账户名,0)),"※这个账户不在【参数设置】的账户档案里",IF($A1149="","※没填日期，这一笔不会进任何月份的报表",IF(OR($A1149&lt;起始月份,$A1149&gt;EOMONTH(起始月份,15)),"△不在本账期（"&amp;TEXT(起始月份,"yyyy-mm")&amp;" ~ "&amp;TEXT(EOMONTH(起始月份,15),"yyyy-mm")&amp;"）内，报表里看不到",IF(AND($H1149&lt;&gt;"",$I1149&lt;&gt;""),"※收入和支出不能同时填",IF(AND(N($H1149)=0,N($I1149)=0),IF(ISNUMBER(SEARCH("【待补】",$R1149&amp;"")),"△源数据不全（源表缺金额），请补充","※收入和支出都没填"),IF($E1149="","※没填收支类别，分类报表会漏掉这一笔",IF(ISNA(MATCH($E1149,类别表,0)),"※收支类别不在【参数设置】的清单里",IF($K1149="","△"&amp;$D1149&amp;" 还没填汇率，去【月度汇率】补上就自动算了",IF(ISNUMBER(SEARCH("【待补】",$R1149&amp;"")),"△源数据不全（源表缺摘要或用途），请补充",IF(AND($F1149="内部转账",$Q1149=""),"△内部转账建议在「往来单位」写上对方账户",IF($N1149&lt;0,"△这一笔之后该账户余额成负数了，核一下",""))))))))))))</f>
        <v/>
      </c>
    </row>
    <row r="1150" ht="49.5" spans="1:19">
      <c r="A1150" s="114">
        <v>46074</v>
      </c>
      <c r="B1150" s="115" t="s">
        <v>34</v>
      </c>
      <c r="C1150" s="116" t="str">
        <f>IF($B1150="","",IFERROR(INDEX(账户银行,MATCH($B1150,账户名,0)),""))</f>
        <v>现金</v>
      </c>
      <c r="D1150" s="116" t="str">
        <f>IF($B1150="","",IFERROR(INDEX(账户币种,MATCH($B1150,账户名,0)),""))</f>
        <v>UZS</v>
      </c>
      <c r="E1150" s="117" t="s">
        <v>57</v>
      </c>
      <c r="F1150" s="116" t="str">
        <f>IF($E1150="","",IFERROR(INDEX(类别属性,MATCH($E1150,类别表,0)),""))</f>
        <v>支出</v>
      </c>
      <c r="G1150" s="118" t="s">
        <v>1116</v>
      </c>
      <c r="H1150" s="119"/>
      <c r="I1150" s="119"/>
      <c r="J1150" s="120"/>
      <c r="K1150" s="125">
        <f>IF(OR($A1150="",$B1150=""),"",IF($J1150&lt;&gt;"",$J1150,IF($D1150=本位币,1,IFERROR(LOOKUP(2,1/((汇率月份&lt;=$A1150)*(INDEX(记账汇率区,0,MATCH($D1150,汇率币种头,0))&lt;&gt;"")),INDEX(记账汇率区,0,MATCH($D1150,汇率币种头,0))),""))))</f>
        <v>1</v>
      </c>
      <c r="L1150" s="123" t="str">
        <f t="shared" si="34"/>
        <v/>
      </c>
      <c r="M1150" s="123" t="str">
        <f t="shared" si="35"/>
        <v/>
      </c>
      <c r="N1150" s="122">
        <f>IF($B1150="","",ROUND(SUMIF(账户名,$B1150,账户期初)+SUMIFS($L$6:L1150,$B$6:B1150,$B1150),2))</f>
        <v>-884713979.33</v>
      </c>
      <c r="O1150" s="123">
        <f>IF($B1150="","",IFERROR(ROUND(INDEX(账户期初本位,MATCH($B1150,账户名,0))+SUMIFS($M$6:M1150,$B$6:B1150,$B1150),2),""))</f>
        <v>-884713979.33</v>
      </c>
      <c r="P1150" s="117" t="s">
        <v>59</v>
      </c>
      <c r="Q1150" s="115" t="s">
        <v>1117</v>
      </c>
      <c r="R1150" s="115" t="s">
        <v>119</v>
      </c>
      <c r="S1150" s="124" t="str">
        <f>IF($B1150="","",IF(ISNA(MATCH($B1150,账户名,0)),"※这个账户不在【参数设置】的账户档案里",IF($A1150="","※没填日期，这一笔不会进任何月份的报表",IF(OR($A1150&lt;起始月份,$A1150&gt;EOMONTH(起始月份,15)),"△不在本账期（"&amp;TEXT(起始月份,"yyyy-mm")&amp;" ~ "&amp;TEXT(EOMONTH(起始月份,15),"yyyy-mm")&amp;"）内，报表里看不到",IF(AND($H1150&lt;&gt;"",$I1150&lt;&gt;""),"※收入和支出不能同时填",IF(AND(N($H1150)=0,N($I1150)=0),IF(ISNUMBER(SEARCH("【待补】",$R1150&amp;"")),"△源数据不全（源表缺金额），请补充","※收入和支出都没填"),IF($E1150="","※没填收支类别，分类报表会漏掉这一笔",IF(ISNA(MATCH($E1150,类别表,0)),"※收支类别不在【参数设置】的清单里",IF($K1150="","△"&amp;$D1150&amp;" 还没填汇率，去【月度汇率】补上就自动算了",IF(ISNUMBER(SEARCH("【待补】",$R1150&amp;"")),"△源数据不全（源表缺摘要或用途），请补充",IF(AND($F1150="内部转账",$Q1150=""),"△内部转账建议在「往来单位」写上对方账户",IF($N1150&lt;0,"△这一笔之后该账户余额成负数了，核一下",""))))))))))))</f>
        <v>△源数据不全（源表缺金额），请补充</v>
      </c>
    </row>
    <row r="1151" ht="33" spans="1:19">
      <c r="A1151" s="114">
        <v>46074</v>
      </c>
      <c r="B1151" s="115" t="s">
        <v>34</v>
      </c>
      <c r="C1151" s="116" t="str">
        <f>IF($B1151="","",IFERROR(INDEX(账户银行,MATCH($B1151,账户名,0)),""))</f>
        <v>现金</v>
      </c>
      <c r="D1151" s="116" t="str">
        <f>IF($B1151="","",IFERROR(INDEX(账户币种,MATCH($B1151,账户名,0)),""))</f>
        <v>UZS</v>
      </c>
      <c r="E1151" s="117" t="s">
        <v>95</v>
      </c>
      <c r="F1151" s="116" t="str">
        <f>IF($E1151="","",IFERROR(INDEX(类别属性,MATCH($E1151,类别表,0)),""))</f>
        <v>支出</v>
      </c>
      <c r="G1151" s="118" t="s">
        <v>1118</v>
      </c>
      <c r="H1151" s="119"/>
      <c r="I1151" s="119">
        <v>700000</v>
      </c>
      <c r="J1151" s="120"/>
      <c r="K1151" s="125">
        <f>IF(OR($A1151="",$B1151=""),"",IF($J1151&lt;&gt;"",$J1151,IF($D1151=本位币,1,IFERROR(LOOKUP(2,1/((汇率月份&lt;=$A1151)*(INDEX(记账汇率区,0,MATCH($D1151,汇率币种头,0))&lt;&gt;"")),INDEX(记账汇率区,0,MATCH($D1151,汇率币种头,0))),""))))</f>
        <v>1</v>
      </c>
      <c r="L1151" s="123">
        <f t="shared" si="34"/>
        <v>-700000</v>
      </c>
      <c r="M1151" s="123">
        <f t="shared" si="35"/>
        <v>-700000</v>
      </c>
      <c r="N1151" s="122">
        <f>IF($B1151="","",ROUND(SUMIF(账户名,$B1151,账户期初)+SUMIFS($L$6:L1151,$B$6:B1151,$B1151),2))</f>
        <v>-885413979.33</v>
      </c>
      <c r="O1151" s="123">
        <f>IF($B1151="","",IFERROR(ROUND(INDEX(账户期初本位,MATCH($B1151,账户名,0))+SUMIFS($M$6:M1151,$B$6:B1151,$B1151),2),""))</f>
        <v>-885413979.33</v>
      </c>
      <c r="P1151" s="117" t="s">
        <v>97</v>
      </c>
      <c r="Q1151" s="115"/>
      <c r="R1151" s="115"/>
      <c r="S1151" s="124" t="str">
        <f>IF($B1151="","",IF(ISNA(MATCH($B1151,账户名,0)),"※这个账户不在【参数设置】的账户档案里",IF($A1151="","※没填日期，这一笔不会进任何月份的报表",IF(OR($A1151&lt;起始月份,$A1151&gt;EOMONTH(起始月份,15)),"△不在本账期（"&amp;TEXT(起始月份,"yyyy-mm")&amp;" ~ "&amp;TEXT(EOMONTH(起始月份,15),"yyyy-mm")&amp;"）内，报表里看不到",IF(AND($H1151&lt;&gt;"",$I1151&lt;&gt;""),"※收入和支出不能同时填",IF(AND(N($H1151)=0,N($I1151)=0),IF(ISNUMBER(SEARCH("【待补】",$R1151&amp;"")),"△源数据不全（源表缺金额），请补充","※收入和支出都没填"),IF($E1151="","※没填收支类别，分类报表会漏掉这一笔",IF(ISNA(MATCH($E1151,类别表,0)),"※收支类别不在【参数设置】的清单里",IF($K1151="","△"&amp;$D1151&amp;" 还没填汇率，去【月度汇率】补上就自动算了",IF(ISNUMBER(SEARCH("【待补】",$R1151&amp;"")),"△源数据不全（源表缺摘要或用途），请补充",IF(AND($F1151="内部转账",$Q1151=""),"△内部转账建议在「往来单位」写上对方账户",IF($N1151&lt;0,"△这一笔之后该账户余额成负数了，核一下",""))))))))))))</f>
        <v>△这一笔之后该账户余额成负数了，核一下</v>
      </c>
    </row>
    <row r="1152" ht="16.5" spans="1:19">
      <c r="A1152" s="114">
        <v>46074</v>
      </c>
      <c r="B1152" s="115" t="s">
        <v>34</v>
      </c>
      <c r="C1152" s="116" t="str">
        <f>IF($B1152="","",IFERROR(INDEX(账户银行,MATCH($B1152,账户名,0)),""))</f>
        <v>现金</v>
      </c>
      <c r="D1152" s="116" t="str">
        <f>IF($B1152="","",IFERROR(INDEX(账户币种,MATCH($B1152,账户名,0)),""))</f>
        <v>UZS</v>
      </c>
      <c r="E1152" s="117" t="s">
        <v>44</v>
      </c>
      <c r="F1152" s="116" t="str">
        <f>IF($E1152="","",IFERROR(INDEX(类别属性,MATCH($E1152,类别表,0)),""))</f>
        <v>支出</v>
      </c>
      <c r="G1152" s="118" t="s">
        <v>1119</v>
      </c>
      <c r="H1152" s="119"/>
      <c r="I1152" s="119">
        <v>100000</v>
      </c>
      <c r="J1152" s="120"/>
      <c r="K1152" s="125">
        <f>IF(OR($A1152="",$B1152=""),"",IF($J1152&lt;&gt;"",$J1152,IF($D1152=本位币,1,IFERROR(LOOKUP(2,1/((汇率月份&lt;=$A1152)*(INDEX(记账汇率区,0,MATCH($D1152,汇率币种头,0))&lt;&gt;"")),INDEX(记账汇率区,0,MATCH($D1152,汇率币种头,0))),""))))</f>
        <v>1</v>
      </c>
      <c r="L1152" s="123">
        <f t="shared" si="34"/>
        <v>-100000</v>
      </c>
      <c r="M1152" s="123">
        <f t="shared" si="35"/>
        <v>-100000</v>
      </c>
      <c r="N1152" s="122">
        <f>IF($B1152="","",ROUND(SUMIF(账户名,$B1152,账户期初)+SUMIFS($L$6:L1152,$B$6:B1152,$B1152),2))</f>
        <v>-885513979.33</v>
      </c>
      <c r="O1152" s="123">
        <f>IF($B1152="","",IFERROR(ROUND(INDEX(账户期初本位,MATCH($B1152,账户名,0))+SUMIFS($M$6:M1152,$B$6:B1152,$B1152),2),""))</f>
        <v>-885513979.33</v>
      </c>
      <c r="P1152" s="117" t="s">
        <v>26</v>
      </c>
      <c r="Q1152" s="115"/>
      <c r="R1152" s="115"/>
      <c r="S1152" s="124" t="str">
        <f>IF($B1152="","",IF(ISNA(MATCH($B1152,账户名,0)),"※这个账户不在【参数设置】的账户档案里",IF($A1152="","※没填日期，这一笔不会进任何月份的报表",IF(OR($A1152&lt;起始月份,$A1152&gt;EOMONTH(起始月份,15)),"△不在本账期（"&amp;TEXT(起始月份,"yyyy-mm")&amp;" ~ "&amp;TEXT(EOMONTH(起始月份,15),"yyyy-mm")&amp;"）内，报表里看不到",IF(AND($H1152&lt;&gt;"",$I1152&lt;&gt;""),"※收入和支出不能同时填",IF(AND(N($H1152)=0,N($I1152)=0),IF(ISNUMBER(SEARCH("【待补】",$R1152&amp;"")),"△源数据不全（源表缺金额），请补充","※收入和支出都没填"),IF($E1152="","※没填收支类别，分类报表会漏掉这一笔",IF(ISNA(MATCH($E1152,类别表,0)),"※收支类别不在【参数设置】的清单里",IF($K1152="","△"&amp;$D1152&amp;" 还没填汇率，去【月度汇率】补上就自动算了",IF(ISNUMBER(SEARCH("【待补】",$R1152&amp;"")),"△源数据不全（源表缺摘要或用途），请补充",IF(AND($F1152="内部转账",$Q1152=""),"△内部转账建议在「往来单位」写上对方账户",IF($N1152&lt;0,"△这一笔之后该账户余额成负数了，核一下",""))))))))))))</f>
        <v>△这一笔之后该账户余额成负数了，核一下</v>
      </c>
    </row>
    <row r="1153" ht="16.5" spans="1:19">
      <c r="A1153" s="114">
        <v>46074</v>
      </c>
      <c r="B1153" s="115" t="s">
        <v>34</v>
      </c>
      <c r="C1153" s="116" t="str">
        <f>IF($B1153="","",IFERROR(INDEX(账户银行,MATCH($B1153,账户名,0)),""))</f>
        <v>现金</v>
      </c>
      <c r="D1153" s="116" t="str">
        <f>IF($B1153="","",IFERROR(INDEX(账户币种,MATCH($B1153,账户名,0)),""))</f>
        <v>UZS</v>
      </c>
      <c r="E1153" s="117" t="s">
        <v>38</v>
      </c>
      <c r="F1153" s="116" t="str">
        <f>IF($E1153="","",IFERROR(INDEX(类别属性,MATCH($E1153,类别表,0)),""))</f>
        <v>支出</v>
      </c>
      <c r="G1153" s="118" t="s">
        <v>1120</v>
      </c>
      <c r="H1153" s="119"/>
      <c r="I1153" s="119">
        <v>1316000</v>
      </c>
      <c r="J1153" s="120"/>
      <c r="K1153" s="125">
        <f>IF(OR($A1153="",$B1153=""),"",IF($J1153&lt;&gt;"",$J1153,IF($D1153=本位币,1,IFERROR(LOOKUP(2,1/((汇率月份&lt;=$A1153)*(INDEX(记账汇率区,0,MATCH($D1153,汇率币种头,0))&lt;&gt;"")),INDEX(记账汇率区,0,MATCH($D1153,汇率币种头,0))),""))))</f>
        <v>1</v>
      </c>
      <c r="L1153" s="123">
        <f t="shared" si="34"/>
        <v>-1316000</v>
      </c>
      <c r="M1153" s="123">
        <f t="shared" si="35"/>
        <v>-1316000</v>
      </c>
      <c r="N1153" s="122">
        <f>IF($B1153="","",ROUND(SUMIF(账户名,$B1153,账户期初)+SUMIFS($L$6:L1153,$B$6:B1153,$B1153),2))</f>
        <v>-886829979.33</v>
      </c>
      <c r="O1153" s="123">
        <f>IF($B1153="","",IFERROR(ROUND(INDEX(账户期初本位,MATCH($B1153,账户名,0))+SUMIFS($M$6:M1153,$B$6:B1153,$B1153),2),""))</f>
        <v>-886829979.33</v>
      </c>
      <c r="P1153" s="117" t="s">
        <v>26</v>
      </c>
      <c r="Q1153" s="115"/>
      <c r="R1153" s="115"/>
      <c r="S1153" s="124" t="str">
        <f>IF($B1153="","",IF(ISNA(MATCH($B1153,账户名,0)),"※这个账户不在【参数设置】的账户档案里",IF($A1153="","※没填日期，这一笔不会进任何月份的报表",IF(OR($A1153&lt;起始月份,$A1153&gt;EOMONTH(起始月份,15)),"△不在本账期（"&amp;TEXT(起始月份,"yyyy-mm")&amp;" ~ "&amp;TEXT(EOMONTH(起始月份,15),"yyyy-mm")&amp;"）内，报表里看不到",IF(AND($H1153&lt;&gt;"",$I1153&lt;&gt;""),"※收入和支出不能同时填",IF(AND(N($H1153)=0,N($I1153)=0),IF(ISNUMBER(SEARCH("【待补】",$R1153&amp;"")),"△源数据不全（源表缺金额），请补充","※收入和支出都没填"),IF($E1153="","※没填收支类别，分类报表会漏掉这一笔",IF(ISNA(MATCH($E1153,类别表,0)),"※收支类别不在【参数设置】的清单里",IF($K1153="","△"&amp;$D1153&amp;" 还没填汇率，去【月度汇率】补上就自动算了",IF(ISNUMBER(SEARCH("【待补】",$R1153&amp;"")),"△源数据不全（源表缺摘要或用途），请补充",IF(AND($F1153="内部转账",$Q1153=""),"△内部转账建议在「往来单位」写上对方账户",IF($N1153&lt;0,"△这一笔之后该账户余额成负数了，核一下",""))))))))))))</f>
        <v>△这一笔之后该账户余额成负数了，核一下</v>
      </c>
    </row>
    <row r="1154" ht="16.5" spans="1:19">
      <c r="A1154" s="114">
        <v>46075</v>
      </c>
      <c r="B1154" s="115" t="s">
        <v>20</v>
      </c>
      <c r="C1154" s="116" t="str">
        <f>IF($B1154="","",IFERROR(INDEX(账户银行,MATCH($B1154,账户名,0)),""))</f>
        <v>现金</v>
      </c>
      <c r="D1154" s="116" t="str">
        <f>IF($B1154="","",IFERROR(INDEX(账户币种,MATCH($B1154,账户名,0)),""))</f>
        <v>CNY</v>
      </c>
      <c r="E1154" s="117" t="s">
        <v>95</v>
      </c>
      <c r="F1154" s="116" t="str">
        <f>IF($E1154="","",IFERROR(INDEX(类别属性,MATCH($E1154,类别表,0)),""))</f>
        <v>支出</v>
      </c>
      <c r="G1154" s="118" t="s">
        <v>1121</v>
      </c>
      <c r="H1154" s="119"/>
      <c r="I1154" s="119">
        <v>30000</v>
      </c>
      <c r="J1154" s="120"/>
      <c r="K1154" s="121">
        <f>IF(OR($A1154="",$B1154=""),"",IF($J1154&lt;&gt;"",$J1154,IF($D1154=本位币,1,IFERROR(LOOKUP(2,1/((汇率月份&lt;=$A1154)*(INDEX(记账汇率区,0,MATCH($D1154,汇率币种头,0))&lt;&gt;"")),INDEX(记账汇率区,0,MATCH($D1154,汇率币种头,0))),""))))</f>
        <v>1700</v>
      </c>
      <c r="L1154" s="122">
        <f t="shared" si="34"/>
        <v>-30000</v>
      </c>
      <c r="M1154" s="123">
        <f t="shared" si="35"/>
        <v>-51000000</v>
      </c>
      <c r="N1154" s="122">
        <f>IF($B1154="","",ROUND(SUMIF(账户名,$B1154,账户期初)+SUMIFS($L$6:L1154,$B$6:B1154,$B1154),2))</f>
        <v>1959518.39</v>
      </c>
      <c r="O1154" s="123">
        <f>IF($B1154="","",IFERROR(ROUND(INDEX(账户期初本位,MATCH($B1154,账户名,0))+SUMIFS($M$6:M1154,$B$6:B1154,$B1154),2),""))</f>
        <v>3302842779.96</v>
      </c>
      <c r="P1154" s="117" t="s">
        <v>97</v>
      </c>
      <c r="Q1154" s="115"/>
      <c r="R1154" s="115"/>
      <c r="S1154" s="124" t="str">
        <f>IF($B1154="","",IF(ISNA(MATCH($B1154,账户名,0)),"※这个账户不在【参数设置】的账户档案里",IF($A1154="","※没填日期，这一笔不会进任何月份的报表",IF(OR($A1154&lt;起始月份,$A1154&gt;EOMONTH(起始月份,15)),"△不在本账期（"&amp;TEXT(起始月份,"yyyy-mm")&amp;" ~ "&amp;TEXT(EOMONTH(起始月份,15),"yyyy-mm")&amp;"）内，报表里看不到",IF(AND($H1154&lt;&gt;"",$I1154&lt;&gt;""),"※收入和支出不能同时填",IF(AND(N($H1154)=0,N($I1154)=0),IF(ISNUMBER(SEARCH("【待补】",$R1154&amp;"")),"△源数据不全（源表缺金额），请补充","※收入和支出都没填"),IF($E1154="","※没填收支类别，分类报表会漏掉这一笔",IF(ISNA(MATCH($E1154,类别表,0)),"※收支类别不在【参数设置】的清单里",IF($K1154="","△"&amp;$D1154&amp;" 还没填汇率，去【月度汇率】补上就自动算了",IF(ISNUMBER(SEARCH("【待补】",$R1154&amp;"")),"△源数据不全（源表缺摘要或用途），请补充",IF(AND($F1154="内部转账",$Q1154=""),"△内部转账建议在「往来单位」写上对方账户",IF($N1154&lt;0,"△这一笔之后该账户余额成负数了，核一下",""))))))))))))</f>
        <v/>
      </c>
    </row>
    <row r="1155" ht="16.5" spans="1:19">
      <c r="A1155" s="114">
        <v>46075</v>
      </c>
      <c r="B1155" s="115" t="s">
        <v>34</v>
      </c>
      <c r="C1155" s="116" t="str">
        <f>IF($B1155="","",IFERROR(INDEX(账户银行,MATCH($B1155,账户名,0)),""))</f>
        <v>现金</v>
      </c>
      <c r="D1155" s="116" t="str">
        <f>IF($B1155="","",IFERROR(INDEX(账户币种,MATCH($B1155,账户名,0)),""))</f>
        <v>UZS</v>
      </c>
      <c r="E1155" s="117" t="s">
        <v>27</v>
      </c>
      <c r="F1155" s="116" t="str">
        <f>IF($E1155="","",IFERROR(INDEX(类别属性,MATCH($E1155,类别表,0)),""))</f>
        <v>支出</v>
      </c>
      <c r="G1155" s="118" t="s">
        <v>1122</v>
      </c>
      <c r="H1155" s="119"/>
      <c r="I1155" s="119">
        <v>500000</v>
      </c>
      <c r="J1155" s="120"/>
      <c r="K1155" s="125">
        <f>IF(OR($A1155="",$B1155=""),"",IF($J1155&lt;&gt;"",$J1155,IF($D1155=本位币,1,IFERROR(LOOKUP(2,1/((汇率月份&lt;=$A1155)*(INDEX(记账汇率区,0,MATCH($D1155,汇率币种头,0))&lt;&gt;"")),INDEX(记账汇率区,0,MATCH($D1155,汇率币种头,0))),""))))</f>
        <v>1</v>
      </c>
      <c r="L1155" s="123">
        <f t="shared" si="34"/>
        <v>-500000</v>
      </c>
      <c r="M1155" s="123">
        <f t="shared" si="35"/>
        <v>-500000</v>
      </c>
      <c r="N1155" s="122">
        <f>IF($B1155="","",ROUND(SUMIF(账户名,$B1155,账户期初)+SUMIFS($L$6:L1155,$B$6:B1155,$B1155),2))</f>
        <v>-887329979.33</v>
      </c>
      <c r="O1155" s="123">
        <f>IF($B1155="","",IFERROR(ROUND(INDEX(账户期初本位,MATCH($B1155,账户名,0))+SUMIFS($M$6:M1155,$B$6:B1155,$B1155),2),""))</f>
        <v>-887329979.33</v>
      </c>
      <c r="P1155" s="117" t="s">
        <v>26</v>
      </c>
      <c r="Q1155" s="115"/>
      <c r="R1155" s="115"/>
      <c r="S1155" s="124" t="str">
        <f>IF($B1155="","",IF(ISNA(MATCH($B1155,账户名,0)),"※这个账户不在【参数设置】的账户档案里",IF($A1155="","※没填日期，这一笔不会进任何月份的报表",IF(OR($A1155&lt;起始月份,$A1155&gt;EOMONTH(起始月份,15)),"△不在本账期（"&amp;TEXT(起始月份,"yyyy-mm")&amp;" ~ "&amp;TEXT(EOMONTH(起始月份,15),"yyyy-mm")&amp;"）内，报表里看不到",IF(AND($H1155&lt;&gt;"",$I1155&lt;&gt;""),"※收入和支出不能同时填",IF(AND(N($H1155)=0,N($I1155)=0),IF(ISNUMBER(SEARCH("【待补】",$R1155&amp;"")),"△源数据不全（源表缺金额），请补充","※收入和支出都没填"),IF($E1155="","※没填收支类别，分类报表会漏掉这一笔",IF(ISNA(MATCH($E1155,类别表,0)),"※收支类别不在【参数设置】的清单里",IF($K1155="","△"&amp;$D1155&amp;" 还没填汇率，去【月度汇率】补上就自动算了",IF(ISNUMBER(SEARCH("【待补】",$R1155&amp;"")),"△源数据不全（源表缺摘要或用途），请补充",IF(AND($F1155="内部转账",$Q1155=""),"△内部转账建议在「往来单位」写上对方账户",IF($N1155&lt;0,"△这一笔之后该账户余额成负数了，核一下",""))))))))))))</f>
        <v>△这一笔之后该账户余额成负数了，核一下</v>
      </c>
    </row>
    <row r="1156" ht="33" spans="1:19">
      <c r="A1156" s="114">
        <v>46076</v>
      </c>
      <c r="B1156" s="115" t="s">
        <v>34</v>
      </c>
      <c r="C1156" s="116" t="str">
        <f>IF($B1156="","",IFERROR(INDEX(账户银行,MATCH($B1156,账户名,0)),""))</f>
        <v>现金</v>
      </c>
      <c r="D1156" s="116" t="str">
        <f>IF($B1156="","",IFERROR(INDEX(账户币种,MATCH($B1156,账户名,0)),""))</f>
        <v>UZS</v>
      </c>
      <c r="E1156" s="117" t="s">
        <v>95</v>
      </c>
      <c r="F1156" s="116" t="str">
        <f>IF($E1156="","",IFERROR(INDEX(类别属性,MATCH($E1156,类别表,0)),""))</f>
        <v>支出</v>
      </c>
      <c r="G1156" s="118" t="s">
        <v>1123</v>
      </c>
      <c r="H1156" s="119"/>
      <c r="I1156" s="119">
        <v>925000</v>
      </c>
      <c r="J1156" s="120"/>
      <c r="K1156" s="125">
        <f>IF(OR($A1156="",$B1156=""),"",IF($J1156&lt;&gt;"",$J1156,IF($D1156=本位币,1,IFERROR(LOOKUP(2,1/((汇率月份&lt;=$A1156)*(INDEX(记账汇率区,0,MATCH($D1156,汇率币种头,0))&lt;&gt;"")),INDEX(记账汇率区,0,MATCH($D1156,汇率币种头,0))),""))))</f>
        <v>1</v>
      </c>
      <c r="L1156" s="123">
        <f t="shared" si="34"/>
        <v>-925000</v>
      </c>
      <c r="M1156" s="123">
        <f t="shared" si="35"/>
        <v>-925000</v>
      </c>
      <c r="N1156" s="122">
        <f>IF($B1156="","",ROUND(SUMIF(账户名,$B1156,账户期初)+SUMIFS($L$6:L1156,$B$6:B1156,$B1156),2))</f>
        <v>-888254979.33</v>
      </c>
      <c r="O1156" s="123">
        <f>IF($B1156="","",IFERROR(ROUND(INDEX(账户期初本位,MATCH($B1156,账户名,0))+SUMIFS($M$6:M1156,$B$6:B1156,$B1156),2),""))</f>
        <v>-888254979.33</v>
      </c>
      <c r="P1156" s="117" t="s">
        <v>97</v>
      </c>
      <c r="Q1156" s="115"/>
      <c r="R1156" s="115"/>
      <c r="S1156" s="124" t="str">
        <f>IF($B1156="","",IF(ISNA(MATCH($B1156,账户名,0)),"※这个账户不在【参数设置】的账户档案里",IF($A1156="","※没填日期，这一笔不会进任何月份的报表",IF(OR($A1156&lt;起始月份,$A1156&gt;EOMONTH(起始月份,15)),"△不在本账期（"&amp;TEXT(起始月份,"yyyy-mm")&amp;" ~ "&amp;TEXT(EOMONTH(起始月份,15),"yyyy-mm")&amp;"）内，报表里看不到",IF(AND($H1156&lt;&gt;"",$I1156&lt;&gt;""),"※收入和支出不能同时填",IF(AND(N($H1156)=0,N($I1156)=0),IF(ISNUMBER(SEARCH("【待补】",$R1156&amp;"")),"△源数据不全（源表缺金额），请补充","※收入和支出都没填"),IF($E1156="","※没填收支类别，分类报表会漏掉这一笔",IF(ISNA(MATCH($E1156,类别表,0)),"※收支类别不在【参数设置】的清单里",IF($K1156="","△"&amp;$D1156&amp;" 还没填汇率，去【月度汇率】补上就自动算了",IF(ISNUMBER(SEARCH("【待补】",$R1156&amp;"")),"△源数据不全（源表缺摘要或用途），请补充",IF(AND($F1156="内部转账",$Q1156=""),"△内部转账建议在「往来单位」写上对方账户",IF($N1156&lt;0,"△这一笔之后该账户余额成负数了，核一下",""))))))))))))</f>
        <v>△这一笔之后该账户余额成负数了，核一下</v>
      </c>
    </row>
    <row r="1157" ht="49.5" spans="1:19">
      <c r="A1157" s="114">
        <v>46077</v>
      </c>
      <c r="B1157" s="115" t="s">
        <v>72</v>
      </c>
      <c r="C1157" s="116" t="str">
        <f>IF($B1157="","",IFERROR(INDEX(账户银行,MATCH($B1157,账户名,0)),""))</f>
        <v>NBU银行</v>
      </c>
      <c r="D1157" s="116" t="str">
        <f>IF($B1157="","",IFERROR(INDEX(账户币种,MATCH($B1157,账户名,0)),""))</f>
        <v>UZS</v>
      </c>
      <c r="E1157" s="117" t="s">
        <v>120</v>
      </c>
      <c r="F1157" s="116" t="str">
        <f>IF($E1157="","",IFERROR(INDEX(类别属性,MATCH($E1157,类别表,0)),""))</f>
        <v>支出</v>
      </c>
      <c r="G1157" s="118" t="s">
        <v>1124</v>
      </c>
      <c r="H1157" s="119"/>
      <c r="I1157" s="119">
        <v>33000</v>
      </c>
      <c r="J1157" s="120"/>
      <c r="K1157" s="125">
        <f>IF(OR($A1157="",$B1157=""),"",IF($J1157&lt;&gt;"",$J1157,IF($D1157=本位币,1,IFERROR(LOOKUP(2,1/((汇率月份&lt;=$A1157)*(INDEX(记账汇率区,0,MATCH($D1157,汇率币种头,0))&lt;&gt;"")),INDEX(记账汇率区,0,MATCH($D1157,汇率币种头,0))),""))))</f>
        <v>1</v>
      </c>
      <c r="L1157" s="123">
        <f t="shared" si="34"/>
        <v>-33000</v>
      </c>
      <c r="M1157" s="123">
        <f t="shared" si="35"/>
        <v>-33000</v>
      </c>
      <c r="N1157" s="122">
        <f>IF($B1157="","",ROUND(SUMIF(账户名,$B1157,账户期初)+SUMIFS($L$6:L1157,$B$6:B1157,$B1157),2))</f>
        <v>334266656.71</v>
      </c>
      <c r="O1157" s="123">
        <f>IF($B1157="","",IFERROR(ROUND(INDEX(账户期初本位,MATCH($B1157,账户名,0))+SUMIFS($M$6:M1157,$B$6:B1157,$B1157),2),""))</f>
        <v>334266656.71</v>
      </c>
      <c r="P1157" s="117" t="s">
        <v>122</v>
      </c>
      <c r="Q1157" s="115"/>
      <c r="R1157" s="115"/>
      <c r="S1157" s="124" t="str">
        <f>IF($B1157="","",IF(ISNA(MATCH($B1157,账户名,0)),"※这个账户不在【参数设置】的账户档案里",IF($A1157="","※没填日期，这一笔不会进任何月份的报表",IF(OR($A1157&lt;起始月份,$A1157&gt;EOMONTH(起始月份,15)),"△不在本账期（"&amp;TEXT(起始月份,"yyyy-mm")&amp;" ~ "&amp;TEXT(EOMONTH(起始月份,15),"yyyy-mm")&amp;"）内，报表里看不到",IF(AND($H1157&lt;&gt;"",$I1157&lt;&gt;""),"※收入和支出不能同时填",IF(AND(N($H1157)=0,N($I1157)=0),IF(ISNUMBER(SEARCH("【待补】",$R1157&amp;"")),"△源数据不全（源表缺金额），请补充","※收入和支出都没填"),IF($E1157="","※没填收支类别，分类报表会漏掉这一笔",IF(ISNA(MATCH($E1157,类别表,0)),"※收支类别不在【参数设置】的清单里",IF($K1157="","△"&amp;$D1157&amp;" 还没填汇率，去【月度汇率】补上就自动算了",IF(ISNUMBER(SEARCH("【待补】",$R1157&amp;"")),"△源数据不全（源表缺摘要或用途），请补充",IF(AND($F1157="内部转账",$Q1157=""),"△内部转账建议在「往来单位」写上对方账户",IF($N1157&lt;0,"△这一笔之后该账户余额成负数了，核一下",""))))))))))))</f>
        <v/>
      </c>
    </row>
    <row r="1158" ht="49.5" spans="1:19">
      <c r="A1158" s="114">
        <v>46077</v>
      </c>
      <c r="B1158" s="115" t="s">
        <v>72</v>
      </c>
      <c r="C1158" s="116" t="str">
        <f>IF($B1158="","",IFERROR(INDEX(账户银行,MATCH($B1158,账户名,0)),""))</f>
        <v>NBU银行</v>
      </c>
      <c r="D1158" s="116" t="str">
        <f>IF($B1158="","",IFERROR(INDEX(账户币种,MATCH($B1158,账户名,0)),""))</f>
        <v>UZS</v>
      </c>
      <c r="E1158" s="117" t="s">
        <v>120</v>
      </c>
      <c r="F1158" s="116" t="str">
        <f>IF($E1158="","",IFERROR(INDEX(类别属性,MATCH($E1158,类别表,0)),""))</f>
        <v>支出</v>
      </c>
      <c r="G1158" s="118" t="s">
        <v>1125</v>
      </c>
      <c r="H1158" s="119"/>
      <c r="I1158" s="119">
        <v>33000</v>
      </c>
      <c r="J1158" s="120"/>
      <c r="K1158" s="125">
        <f>IF(OR($A1158="",$B1158=""),"",IF($J1158&lt;&gt;"",$J1158,IF($D1158=本位币,1,IFERROR(LOOKUP(2,1/((汇率月份&lt;=$A1158)*(INDEX(记账汇率区,0,MATCH($D1158,汇率币种头,0))&lt;&gt;"")),INDEX(记账汇率区,0,MATCH($D1158,汇率币种头,0))),""))))</f>
        <v>1</v>
      </c>
      <c r="L1158" s="123">
        <f t="shared" ref="L1158:L1221" si="36">IF(AND($H1158="",$I1158=""),"",ROUND(N($H1158)-N($I1158),2))</f>
        <v>-33000</v>
      </c>
      <c r="M1158" s="123">
        <f t="shared" ref="M1158:M1221" si="37">IF(OR($L1158="",$K1158=""),"",ROUND($L1158*$K1158,2))</f>
        <v>-33000</v>
      </c>
      <c r="N1158" s="122">
        <f>IF($B1158="","",ROUND(SUMIF(账户名,$B1158,账户期初)+SUMIFS($L$6:L1158,$B$6:B1158,$B1158),2))</f>
        <v>334233656.71</v>
      </c>
      <c r="O1158" s="123">
        <f>IF($B1158="","",IFERROR(ROUND(INDEX(账户期初本位,MATCH($B1158,账户名,0))+SUMIFS($M$6:M1158,$B$6:B1158,$B1158),2),""))</f>
        <v>334233656.71</v>
      </c>
      <c r="P1158" s="117" t="s">
        <v>122</v>
      </c>
      <c r="Q1158" s="115"/>
      <c r="R1158" s="115"/>
      <c r="S1158" s="124" t="str">
        <f>IF($B1158="","",IF(ISNA(MATCH($B1158,账户名,0)),"※这个账户不在【参数设置】的账户档案里",IF($A1158="","※没填日期，这一笔不会进任何月份的报表",IF(OR($A1158&lt;起始月份,$A1158&gt;EOMONTH(起始月份,15)),"△不在本账期（"&amp;TEXT(起始月份,"yyyy-mm")&amp;" ~ "&amp;TEXT(EOMONTH(起始月份,15),"yyyy-mm")&amp;"）内，报表里看不到",IF(AND($H1158&lt;&gt;"",$I1158&lt;&gt;""),"※收入和支出不能同时填",IF(AND(N($H1158)=0,N($I1158)=0),IF(ISNUMBER(SEARCH("【待补】",$R1158&amp;"")),"△源数据不全（源表缺金额），请补充","※收入和支出都没填"),IF($E1158="","※没填收支类别，分类报表会漏掉这一笔",IF(ISNA(MATCH($E1158,类别表,0)),"※收支类别不在【参数设置】的清单里",IF($K1158="","△"&amp;$D1158&amp;" 还没填汇率，去【月度汇率】补上就自动算了",IF(ISNUMBER(SEARCH("【待补】",$R1158&amp;"")),"△源数据不全（源表缺摘要或用途），请补充",IF(AND($F1158="内部转账",$Q1158=""),"△内部转账建议在「往来单位」写上对方账户",IF($N1158&lt;0,"△这一笔之后该账户余额成负数了，核一下",""))))))))))))</f>
        <v/>
      </c>
    </row>
    <row r="1159" ht="49.5" spans="1:19">
      <c r="A1159" s="114">
        <v>46077</v>
      </c>
      <c r="B1159" s="115" t="s">
        <v>72</v>
      </c>
      <c r="C1159" s="116" t="str">
        <f>IF($B1159="","",IFERROR(INDEX(账户银行,MATCH($B1159,账户名,0)),""))</f>
        <v>NBU银行</v>
      </c>
      <c r="D1159" s="116" t="str">
        <f>IF($B1159="","",IFERROR(INDEX(账户币种,MATCH($B1159,账户名,0)),""))</f>
        <v>UZS</v>
      </c>
      <c r="E1159" s="117" t="s">
        <v>120</v>
      </c>
      <c r="F1159" s="116" t="str">
        <f>IF($E1159="","",IFERROR(INDEX(类别属性,MATCH($E1159,类别表,0)),""))</f>
        <v>支出</v>
      </c>
      <c r="G1159" s="118" t="s">
        <v>1126</v>
      </c>
      <c r="H1159" s="119"/>
      <c r="I1159" s="119">
        <v>33000</v>
      </c>
      <c r="J1159" s="120"/>
      <c r="K1159" s="125">
        <f>IF(OR($A1159="",$B1159=""),"",IF($J1159&lt;&gt;"",$J1159,IF($D1159=本位币,1,IFERROR(LOOKUP(2,1/((汇率月份&lt;=$A1159)*(INDEX(记账汇率区,0,MATCH($D1159,汇率币种头,0))&lt;&gt;"")),INDEX(记账汇率区,0,MATCH($D1159,汇率币种头,0))),""))))</f>
        <v>1</v>
      </c>
      <c r="L1159" s="123">
        <f t="shared" si="36"/>
        <v>-33000</v>
      </c>
      <c r="M1159" s="123">
        <f t="shared" si="37"/>
        <v>-33000</v>
      </c>
      <c r="N1159" s="122">
        <f>IF($B1159="","",ROUND(SUMIF(账户名,$B1159,账户期初)+SUMIFS($L$6:L1159,$B$6:B1159,$B1159),2))</f>
        <v>334200656.71</v>
      </c>
      <c r="O1159" s="123">
        <f>IF($B1159="","",IFERROR(ROUND(INDEX(账户期初本位,MATCH($B1159,账户名,0))+SUMIFS($M$6:M1159,$B$6:B1159,$B1159),2),""))</f>
        <v>334200656.71</v>
      </c>
      <c r="P1159" s="117" t="s">
        <v>122</v>
      </c>
      <c r="Q1159" s="115"/>
      <c r="R1159" s="115"/>
      <c r="S1159" s="124" t="str">
        <f>IF($B1159="","",IF(ISNA(MATCH($B1159,账户名,0)),"※这个账户不在【参数设置】的账户档案里",IF($A1159="","※没填日期，这一笔不会进任何月份的报表",IF(OR($A1159&lt;起始月份,$A1159&gt;EOMONTH(起始月份,15)),"△不在本账期（"&amp;TEXT(起始月份,"yyyy-mm")&amp;" ~ "&amp;TEXT(EOMONTH(起始月份,15),"yyyy-mm")&amp;"）内，报表里看不到",IF(AND($H1159&lt;&gt;"",$I1159&lt;&gt;""),"※收入和支出不能同时填",IF(AND(N($H1159)=0,N($I1159)=0),IF(ISNUMBER(SEARCH("【待补】",$R1159&amp;"")),"△源数据不全（源表缺金额），请补充","※收入和支出都没填"),IF($E1159="","※没填收支类别，分类报表会漏掉这一笔",IF(ISNA(MATCH($E1159,类别表,0)),"※收支类别不在【参数设置】的清单里",IF($K1159="","△"&amp;$D1159&amp;" 还没填汇率，去【月度汇率】补上就自动算了",IF(ISNUMBER(SEARCH("【待补】",$R1159&amp;"")),"△源数据不全（源表缺摘要或用途），请补充",IF(AND($F1159="内部转账",$Q1159=""),"△内部转账建议在「往来单位」写上对方账户",IF($N1159&lt;0,"△这一笔之后该账户余额成负数了，核一下",""))))))))))))</f>
        <v/>
      </c>
    </row>
    <row r="1160" ht="49.5" spans="1:19">
      <c r="A1160" s="114">
        <v>46077</v>
      </c>
      <c r="B1160" s="115" t="s">
        <v>72</v>
      </c>
      <c r="C1160" s="116" t="str">
        <f>IF($B1160="","",IFERROR(INDEX(账户银行,MATCH($B1160,账户名,0)),""))</f>
        <v>NBU银行</v>
      </c>
      <c r="D1160" s="116" t="str">
        <f>IF($B1160="","",IFERROR(INDEX(账户币种,MATCH($B1160,账户名,0)),""))</f>
        <v>UZS</v>
      </c>
      <c r="E1160" s="117" t="s">
        <v>120</v>
      </c>
      <c r="F1160" s="116" t="str">
        <f>IF($E1160="","",IFERROR(INDEX(类别属性,MATCH($E1160,类别表,0)),""))</f>
        <v>支出</v>
      </c>
      <c r="G1160" s="118" t="s">
        <v>1127</v>
      </c>
      <c r="H1160" s="119"/>
      <c r="I1160" s="119">
        <v>412000</v>
      </c>
      <c r="J1160" s="120"/>
      <c r="K1160" s="125">
        <f>IF(OR($A1160="",$B1160=""),"",IF($J1160&lt;&gt;"",$J1160,IF($D1160=本位币,1,IFERROR(LOOKUP(2,1/((汇率月份&lt;=$A1160)*(INDEX(记账汇率区,0,MATCH($D1160,汇率币种头,0))&lt;&gt;"")),INDEX(记账汇率区,0,MATCH($D1160,汇率币种头,0))),""))))</f>
        <v>1</v>
      </c>
      <c r="L1160" s="123">
        <f t="shared" si="36"/>
        <v>-412000</v>
      </c>
      <c r="M1160" s="123">
        <f t="shared" si="37"/>
        <v>-412000</v>
      </c>
      <c r="N1160" s="122">
        <f>IF($B1160="","",ROUND(SUMIF(账户名,$B1160,账户期初)+SUMIFS($L$6:L1160,$B$6:B1160,$B1160),2))</f>
        <v>333788656.71</v>
      </c>
      <c r="O1160" s="123">
        <f>IF($B1160="","",IFERROR(ROUND(INDEX(账户期初本位,MATCH($B1160,账户名,0))+SUMIFS($M$6:M1160,$B$6:B1160,$B1160),2),""))</f>
        <v>333788656.71</v>
      </c>
      <c r="P1160" s="117" t="s">
        <v>122</v>
      </c>
      <c r="Q1160" s="115"/>
      <c r="R1160" s="115"/>
      <c r="S1160" s="124" t="str">
        <f>IF($B1160="","",IF(ISNA(MATCH($B1160,账户名,0)),"※这个账户不在【参数设置】的账户档案里",IF($A1160="","※没填日期，这一笔不会进任何月份的报表",IF(OR($A1160&lt;起始月份,$A1160&gt;EOMONTH(起始月份,15)),"△不在本账期（"&amp;TEXT(起始月份,"yyyy-mm")&amp;" ~ "&amp;TEXT(EOMONTH(起始月份,15),"yyyy-mm")&amp;"）内，报表里看不到",IF(AND($H1160&lt;&gt;"",$I1160&lt;&gt;""),"※收入和支出不能同时填",IF(AND(N($H1160)=0,N($I1160)=0),IF(ISNUMBER(SEARCH("【待补】",$R1160&amp;"")),"△源数据不全（源表缺金额），请补充","※收入和支出都没填"),IF($E1160="","※没填收支类别，分类报表会漏掉这一笔",IF(ISNA(MATCH($E1160,类别表,0)),"※收支类别不在【参数设置】的清单里",IF($K1160="","△"&amp;$D1160&amp;" 还没填汇率，去【月度汇率】补上就自动算了",IF(ISNUMBER(SEARCH("【待补】",$R1160&amp;"")),"△源数据不全（源表缺摘要或用途），请补充",IF(AND($F1160="内部转账",$Q1160=""),"△内部转账建议在「往来单位」写上对方账户",IF($N1160&lt;0,"△这一笔之后该账户余额成负数了，核一下",""))))))))))))</f>
        <v/>
      </c>
    </row>
    <row r="1161" ht="49.5" spans="1:19">
      <c r="A1161" s="114">
        <v>46077</v>
      </c>
      <c r="B1161" s="115" t="s">
        <v>72</v>
      </c>
      <c r="C1161" s="116" t="str">
        <f>IF($B1161="","",IFERROR(INDEX(账户银行,MATCH($B1161,账户名,0)),""))</f>
        <v>NBU银行</v>
      </c>
      <c r="D1161" s="116" t="str">
        <f>IF($B1161="","",IFERROR(INDEX(账户币种,MATCH($B1161,账户名,0)),""))</f>
        <v>UZS</v>
      </c>
      <c r="E1161" s="117" t="s">
        <v>120</v>
      </c>
      <c r="F1161" s="116" t="str">
        <f>IF($E1161="","",IFERROR(INDEX(类别属性,MATCH($E1161,类别表,0)),""))</f>
        <v>支出</v>
      </c>
      <c r="G1161" s="118" t="s">
        <v>1127</v>
      </c>
      <c r="H1161" s="119"/>
      <c r="I1161" s="119">
        <v>412000</v>
      </c>
      <c r="J1161" s="120"/>
      <c r="K1161" s="125">
        <f>IF(OR($A1161="",$B1161=""),"",IF($J1161&lt;&gt;"",$J1161,IF($D1161=本位币,1,IFERROR(LOOKUP(2,1/((汇率月份&lt;=$A1161)*(INDEX(记账汇率区,0,MATCH($D1161,汇率币种头,0))&lt;&gt;"")),INDEX(记账汇率区,0,MATCH($D1161,汇率币种头,0))),""))))</f>
        <v>1</v>
      </c>
      <c r="L1161" s="123">
        <f t="shared" si="36"/>
        <v>-412000</v>
      </c>
      <c r="M1161" s="123">
        <f t="shared" si="37"/>
        <v>-412000</v>
      </c>
      <c r="N1161" s="122">
        <f>IF($B1161="","",ROUND(SUMIF(账户名,$B1161,账户期初)+SUMIFS($L$6:L1161,$B$6:B1161,$B1161),2))</f>
        <v>333376656.71</v>
      </c>
      <c r="O1161" s="123">
        <f>IF($B1161="","",IFERROR(ROUND(INDEX(账户期初本位,MATCH($B1161,账户名,0))+SUMIFS($M$6:M1161,$B$6:B1161,$B1161),2),""))</f>
        <v>333376656.71</v>
      </c>
      <c r="P1161" s="117" t="s">
        <v>122</v>
      </c>
      <c r="Q1161" s="115"/>
      <c r="R1161" s="115"/>
      <c r="S1161" s="124" t="str">
        <f>IF($B1161="","",IF(ISNA(MATCH($B1161,账户名,0)),"※这个账户不在【参数设置】的账户档案里",IF($A1161="","※没填日期，这一笔不会进任何月份的报表",IF(OR($A1161&lt;起始月份,$A1161&gt;EOMONTH(起始月份,15)),"△不在本账期（"&amp;TEXT(起始月份,"yyyy-mm")&amp;" ~ "&amp;TEXT(EOMONTH(起始月份,15),"yyyy-mm")&amp;"）内，报表里看不到",IF(AND($H1161&lt;&gt;"",$I1161&lt;&gt;""),"※收入和支出不能同时填",IF(AND(N($H1161)=0,N($I1161)=0),IF(ISNUMBER(SEARCH("【待补】",$R1161&amp;"")),"△源数据不全（源表缺金额），请补充","※收入和支出都没填"),IF($E1161="","※没填收支类别，分类报表会漏掉这一笔",IF(ISNA(MATCH($E1161,类别表,0)),"※收支类别不在【参数设置】的清单里",IF($K1161="","△"&amp;$D1161&amp;" 还没填汇率，去【月度汇率】补上就自动算了",IF(ISNUMBER(SEARCH("【待补】",$R1161&amp;"")),"△源数据不全（源表缺摘要或用途），请补充",IF(AND($F1161="内部转账",$Q1161=""),"△内部转账建议在「往来单位」写上对方账户",IF($N1161&lt;0,"△这一笔之后该账户余额成负数了，核一下",""))))))))))))</f>
        <v/>
      </c>
    </row>
    <row r="1162" ht="49.5" spans="1:19">
      <c r="A1162" s="114">
        <v>46077</v>
      </c>
      <c r="B1162" s="115" t="s">
        <v>72</v>
      </c>
      <c r="C1162" s="116" t="str">
        <f>IF($B1162="","",IFERROR(INDEX(账户银行,MATCH($B1162,账户名,0)),""))</f>
        <v>NBU银行</v>
      </c>
      <c r="D1162" s="116" t="str">
        <f>IF($B1162="","",IFERROR(INDEX(账户币种,MATCH($B1162,账户名,0)),""))</f>
        <v>UZS</v>
      </c>
      <c r="E1162" s="117" t="s">
        <v>120</v>
      </c>
      <c r="F1162" s="116" t="str">
        <f>IF($E1162="","",IFERROR(INDEX(类别属性,MATCH($E1162,类别表,0)),""))</f>
        <v>支出</v>
      </c>
      <c r="G1162" s="118" t="s">
        <v>1127</v>
      </c>
      <c r="H1162" s="119"/>
      <c r="I1162" s="119">
        <v>412000</v>
      </c>
      <c r="J1162" s="120"/>
      <c r="K1162" s="125">
        <f>IF(OR($A1162="",$B1162=""),"",IF($J1162&lt;&gt;"",$J1162,IF($D1162=本位币,1,IFERROR(LOOKUP(2,1/((汇率月份&lt;=$A1162)*(INDEX(记账汇率区,0,MATCH($D1162,汇率币种头,0))&lt;&gt;"")),INDEX(记账汇率区,0,MATCH($D1162,汇率币种头,0))),""))))</f>
        <v>1</v>
      </c>
      <c r="L1162" s="123">
        <f t="shared" si="36"/>
        <v>-412000</v>
      </c>
      <c r="M1162" s="123">
        <f t="shared" si="37"/>
        <v>-412000</v>
      </c>
      <c r="N1162" s="122">
        <f>IF($B1162="","",ROUND(SUMIF(账户名,$B1162,账户期初)+SUMIFS($L$6:L1162,$B$6:B1162,$B1162),2))</f>
        <v>332964656.71</v>
      </c>
      <c r="O1162" s="123">
        <f>IF($B1162="","",IFERROR(ROUND(INDEX(账户期初本位,MATCH($B1162,账户名,0))+SUMIFS($M$6:M1162,$B$6:B1162,$B1162),2),""))</f>
        <v>332964656.71</v>
      </c>
      <c r="P1162" s="117" t="s">
        <v>122</v>
      </c>
      <c r="Q1162" s="115"/>
      <c r="R1162" s="115"/>
      <c r="S1162" s="124" t="str">
        <f>IF($B1162="","",IF(ISNA(MATCH($B1162,账户名,0)),"※这个账户不在【参数设置】的账户档案里",IF($A1162="","※没填日期，这一笔不会进任何月份的报表",IF(OR($A1162&lt;起始月份,$A1162&gt;EOMONTH(起始月份,15)),"△不在本账期（"&amp;TEXT(起始月份,"yyyy-mm")&amp;" ~ "&amp;TEXT(EOMONTH(起始月份,15),"yyyy-mm")&amp;"）内，报表里看不到",IF(AND($H1162&lt;&gt;"",$I1162&lt;&gt;""),"※收入和支出不能同时填",IF(AND(N($H1162)=0,N($I1162)=0),IF(ISNUMBER(SEARCH("【待补】",$R1162&amp;"")),"△源数据不全（源表缺金额），请补充","※收入和支出都没填"),IF($E1162="","※没填收支类别，分类报表会漏掉这一笔",IF(ISNA(MATCH($E1162,类别表,0)),"※收支类别不在【参数设置】的清单里",IF($K1162="","△"&amp;$D1162&amp;" 还没填汇率，去【月度汇率】补上就自动算了",IF(ISNUMBER(SEARCH("【待补】",$R1162&amp;"")),"△源数据不全（源表缺摘要或用途），请补充",IF(AND($F1162="内部转账",$Q1162=""),"△内部转账建议在「往来单位」写上对方账户",IF($N1162&lt;0,"△这一笔之后该账户余额成负数了，核一下",""))))))))))))</f>
        <v/>
      </c>
    </row>
    <row r="1163" ht="99" spans="1:19">
      <c r="A1163" s="114">
        <v>46077</v>
      </c>
      <c r="B1163" s="115" t="s">
        <v>72</v>
      </c>
      <c r="C1163" s="116" t="str">
        <f>IF($B1163="","",IFERROR(INDEX(账户银行,MATCH($B1163,账户名,0)),""))</f>
        <v>NBU银行</v>
      </c>
      <c r="D1163" s="116" t="str">
        <f>IF($B1163="","",IFERROR(INDEX(账户币种,MATCH($B1163,账户名,0)),""))</f>
        <v>UZS</v>
      </c>
      <c r="E1163" s="117" t="s">
        <v>60</v>
      </c>
      <c r="F1163" s="116" t="str">
        <f>IF($E1163="","",IFERROR(INDEX(类别属性,MATCH($E1163,类别表,0)),""))</f>
        <v>支出</v>
      </c>
      <c r="G1163" s="118" t="s">
        <v>1128</v>
      </c>
      <c r="H1163" s="119"/>
      <c r="I1163" s="119">
        <v>33</v>
      </c>
      <c r="J1163" s="120"/>
      <c r="K1163" s="125">
        <f>IF(OR($A1163="",$B1163=""),"",IF($J1163&lt;&gt;"",$J1163,IF($D1163=本位币,1,IFERROR(LOOKUP(2,1/((汇率月份&lt;=$A1163)*(INDEX(记账汇率区,0,MATCH($D1163,汇率币种头,0))&lt;&gt;"")),INDEX(记账汇率区,0,MATCH($D1163,汇率币种头,0))),""))))</f>
        <v>1</v>
      </c>
      <c r="L1163" s="123">
        <f t="shared" si="36"/>
        <v>-33</v>
      </c>
      <c r="M1163" s="123">
        <f t="shared" si="37"/>
        <v>-33</v>
      </c>
      <c r="N1163" s="122">
        <f>IF($B1163="","",ROUND(SUMIF(账户名,$B1163,账户期初)+SUMIFS($L$6:L1163,$B$6:B1163,$B1163),2))</f>
        <v>332964623.71</v>
      </c>
      <c r="O1163" s="123">
        <f>IF($B1163="","",IFERROR(ROUND(INDEX(账户期初本位,MATCH($B1163,账户名,0))+SUMIFS($M$6:M1163,$B$6:B1163,$B1163),2),""))</f>
        <v>332964623.71</v>
      </c>
      <c r="P1163" s="117" t="s">
        <v>43</v>
      </c>
      <c r="Q1163" s="115"/>
      <c r="R1163" s="115"/>
      <c r="S1163" s="124" t="str">
        <f>IF($B1163="","",IF(ISNA(MATCH($B1163,账户名,0)),"※这个账户不在【参数设置】的账户档案里",IF($A1163="","※没填日期，这一笔不会进任何月份的报表",IF(OR($A1163&lt;起始月份,$A1163&gt;EOMONTH(起始月份,15)),"△不在本账期（"&amp;TEXT(起始月份,"yyyy-mm")&amp;" ~ "&amp;TEXT(EOMONTH(起始月份,15),"yyyy-mm")&amp;"）内，报表里看不到",IF(AND($H1163&lt;&gt;"",$I1163&lt;&gt;""),"※收入和支出不能同时填",IF(AND(N($H1163)=0,N($I1163)=0),IF(ISNUMBER(SEARCH("【待补】",$R1163&amp;"")),"△源数据不全（源表缺金额），请补充","※收入和支出都没填"),IF($E1163="","※没填收支类别，分类报表会漏掉这一笔",IF(ISNA(MATCH($E1163,类别表,0)),"※收支类别不在【参数设置】的清单里",IF($K1163="","△"&amp;$D1163&amp;" 还没填汇率，去【月度汇率】补上就自动算了",IF(ISNUMBER(SEARCH("【待补】",$R1163&amp;"")),"△源数据不全（源表缺摘要或用途），请补充",IF(AND($F1163="内部转账",$Q1163=""),"△内部转账建议在「往来单位」写上对方账户",IF($N1163&lt;0,"△这一笔之后该账户余额成负数了，核一下",""))))))))))))</f>
        <v/>
      </c>
    </row>
    <row r="1164" ht="99" spans="1:19">
      <c r="A1164" s="114">
        <v>46077</v>
      </c>
      <c r="B1164" s="115" t="s">
        <v>72</v>
      </c>
      <c r="C1164" s="116" t="str">
        <f>IF($B1164="","",IFERROR(INDEX(账户银行,MATCH($B1164,账户名,0)),""))</f>
        <v>NBU银行</v>
      </c>
      <c r="D1164" s="116" t="str">
        <f>IF($B1164="","",IFERROR(INDEX(账户币种,MATCH($B1164,账户名,0)),""))</f>
        <v>UZS</v>
      </c>
      <c r="E1164" s="117" t="s">
        <v>60</v>
      </c>
      <c r="F1164" s="116" t="str">
        <f>IF($E1164="","",IFERROR(INDEX(类别属性,MATCH($E1164,类别表,0)),""))</f>
        <v>支出</v>
      </c>
      <c r="G1164" s="118" t="s">
        <v>1128</v>
      </c>
      <c r="H1164" s="119"/>
      <c r="I1164" s="119">
        <v>33</v>
      </c>
      <c r="J1164" s="120"/>
      <c r="K1164" s="125">
        <f>IF(OR($A1164="",$B1164=""),"",IF($J1164&lt;&gt;"",$J1164,IF($D1164=本位币,1,IFERROR(LOOKUP(2,1/((汇率月份&lt;=$A1164)*(INDEX(记账汇率区,0,MATCH($D1164,汇率币种头,0))&lt;&gt;"")),INDEX(记账汇率区,0,MATCH($D1164,汇率币种头,0))),""))))</f>
        <v>1</v>
      </c>
      <c r="L1164" s="123">
        <f t="shared" si="36"/>
        <v>-33</v>
      </c>
      <c r="M1164" s="123">
        <f t="shared" si="37"/>
        <v>-33</v>
      </c>
      <c r="N1164" s="122">
        <f>IF($B1164="","",ROUND(SUMIF(账户名,$B1164,账户期初)+SUMIFS($L$6:L1164,$B$6:B1164,$B1164),2))</f>
        <v>332964590.71</v>
      </c>
      <c r="O1164" s="123">
        <f>IF($B1164="","",IFERROR(ROUND(INDEX(账户期初本位,MATCH($B1164,账户名,0))+SUMIFS($M$6:M1164,$B$6:B1164,$B1164),2),""))</f>
        <v>332964590.71</v>
      </c>
      <c r="P1164" s="117" t="s">
        <v>43</v>
      </c>
      <c r="Q1164" s="115"/>
      <c r="R1164" s="115"/>
      <c r="S1164" s="124" t="str">
        <f>IF($B1164="","",IF(ISNA(MATCH($B1164,账户名,0)),"※这个账户不在【参数设置】的账户档案里",IF($A1164="","※没填日期，这一笔不会进任何月份的报表",IF(OR($A1164&lt;起始月份,$A1164&gt;EOMONTH(起始月份,15)),"△不在本账期（"&amp;TEXT(起始月份,"yyyy-mm")&amp;" ~ "&amp;TEXT(EOMONTH(起始月份,15),"yyyy-mm")&amp;"）内，报表里看不到",IF(AND($H1164&lt;&gt;"",$I1164&lt;&gt;""),"※收入和支出不能同时填",IF(AND(N($H1164)=0,N($I1164)=0),IF(ISNUMBER(SEARCH("【待补】",$R1164&amp;"")),"△源数据不全（源表缺金额），请补充","※收入和支出都没填"),IF($E1164="","※没填收支类别，分类报表会漏掉这一笔",IF(ISNA(MATCH($E1164,类别表,0)),"※收支类别不在【参数设置】的清单里",IF($K1164="","△"&amp;$D1164&amp;" 还没填汇率，去【月度汇率】补上就自动算了",IF(ISNUMBER(SEARCH("【待补】",$R1164&amp;"")),"△源数据不全（源表缺摘要或用途），请补充",IF(AND($F1164="内部转账",$Q1164=""),"△内部转账建议在「往来单位」写上对方账户",IF($N1164&lt;0,"△这一笔之后该账户余额成负数了，核一下",""))))))))))))</f>
        <v/>
      </c>
    </row>
    <row r="1165" ht="99" spans="1:19">
      <c r="A1165" s="114">
        <v>46077</v>
      </c>
      <c r="B1165" s="115" t="s">
        <v>72</v>
      </c>
      <c r="C1165" s="116" t="str">
        <f>IF($B1165="","",IFERROR(INDEX(账户银行,MATCH($B1165,账户名,0)),""))</f>
        <v>NBU银行</v>
      </c>
      <c r="D1165" s="116" t="str">
        <f>IF($B1165="","",IFERROR(INDEX(账户币种,MATCH($B1165,账户名,0)),""))</f>
        <v>UZS</v>
      </c>
      <c r="E1165" s="117" t="s">
        <v>60</v>
      </c>
      <c r="F1165" s="116" t="str">
        <f>IF($E1165="","",IFERROR(INDEX(类别属性,MATCH($E1165,类别表,0)),""))</f>
        <v>支出</v>
      </c>
      <c r="G1165" s="118" t="s">
        <v>1128</v>
      </c>
      <c r="H1165" s="119"/>
      <c r="I1165" s="119">
        <v>33</v>
      </c>
      <c r="J1165" s="120"/>
      <c r="K1165" s="125">
        <f>IF(OR($A1165="",$B1165=""),"",IF($J1165&lt;&gt;"",$J1165,IF($D1165=本位币,1,IFERROR(LOOKUP(2,1/((汇率月份&lt;=$A1165)*(INDEX(记账汇率区,0,MATCH($D1165,汇率币种头,0))&lt;&gt;"")),INDEX(记账汇率区,0,MATCH($D1165,汇率币种头,0))),""))))</f>
        <v>1</v>
      </c>
      <c r="L1165" s="123">
        <f t="shared" si="36"/>
        <v>-33</v>
      </c>
      <c r="M1165" s="123">
        <f t="shared" si="37"/>
        <v>-33</v>
      </c>
      <c r="N1165" s="122">
        <f>IF($B1165="","",ROUND(SUMIF(账户名,$B1165,账户期初)+SUMIFS($L$6:L1165,$B$6:B1165,$B1165),2))</f>
        <v>332964557.71</v>
      </c>
      <c r="O1165" s="123">
        <f>IF($B1165="","",IFERROR(ROUND(INDEX(账户期初本位,MATCH($B1165,账户名,0))+SUMIFS($M$6:M1165,$B$6:B1165,$B1165),2),""))</f>
        <v>332964557.71</v>
      </c>
      <c r="P1165" s="117" t="s">
        <v>43</v>
      </c>
      <c r="Q1165" s="115"/>
      <c r="R1165" s="115"/>
      <c r="S1165" s="124" t="str">
        <f>IF($B1165="","",IF(ISNA(MATCH($B1165,账户名,0)),"※这个账户不在【参数设置】的账户档案里",IF($A1165="","※没填日期，这一笔不会进任何月份的报表",IF(OR($A1165&lt;起始月份,$A1165&gt;EOMONTH(起始月份,15)),"△不在本账期（"&amp;TEXT(起始月份,"yyyy-mm")&amp;" ~ "&amp;TEXT(EOMONTH(起始月份,15),"yyyy-mm")&amp;"）内，报表里看不到",IF(AND($H1165&lt;&gt;"",$I1165&lt;&gt;""),"※收入和支出不能同时填",IF(AND(N($H1165)=0,N($I1165)=0),IF(ISNUMBER(SEARCH("【待补】",$R1165&amp;"")),"△源数据不全（源表缺金额），请补充","※收入和支出都没填"),IF($E1165="","※没填收支类别，分类报表会漏掉这一笔",IF(ISNA(MATCH($E1165,类别表,0)),"※收支类别不在【参数设置】的清单里",IF($K1165="","△"&amp;$D1165&amp;" 还没填汇率，去【月度汇率】补上就自动算了",IF(ISNUMBER(SEARCH("【待补】",$R1165&amp;"")),"△源数据不全（源表缺摘要或用途），请补充",IF(AND($F1165="内部转账",$Q1165=""),"△内部转账建议在「往来单位」写上对方账户",IF($N1165&lt;0,"△这一笔之后该账户余额成负数了，核一下",""))))))))))))</f>
        <v/>
      </c>
    </row>
    <row r="1166" ht="99" spans="1:19">
      <c r="A1166" s="114">
        <v>46077</v>
      </c>
      <c r="B1166" s="115" t="s">
        <v>72</v>
      </c>
      <c r="C1166" s="116" t="str">
        <f>IF($B1166="","",IFERROR(INDEX(账户银行,MATCH($B1166,账户名,0)),""))</f>
        <v>NBU银行</v>
      </c>
      <c r="D1166" s="116" t="str">
        <f>IF($B1166="","",IFERROR(INDEX(账户币种,MATCH($B1166,账户名,0)),""))</f>
        <v>UZS</v>
      </c>
      <c r="E1166" s="117" t="s">
        <v>60</v>
      </c>
      <c r="F1166" s="116" t="str">
        <f>IF($E1166="","",IFERROR(INDEX(类别属性,MATCH($E1166,类别表,0)),""))</f>
        <v>支出</v>
      </c>
      <c r="G1166" s="118" t="s">
        <v>1129</v>
      </c>
      <c r="H1166" s="119"/>
      <c r="I1166" s="119">
        <v>412</v>
      </c>
      <c r="J1166" s="120"/>
      <c r="K1166" s="125">
        <f>IF(OR($A1166="",$B1166=""),"",IF($J1166&lt;&gt;"",$J1166,IF($D1166=本位币,1,IFERROR(LOOKUP(2,1/((汇率月份&lt;=$A1166)*(INDEX(记账汇率区,0,MATCH($D1166,汇率币种头,0))&lt;&gt;"")),INDEX(记账汇率区,0,MATCH($D1166,汇率币种头,0))),""))))</f>
        <v>1</v>
      </c>
      <c r="L1166" s="123">
        <f t="shared" si="36"/>
        <v>-412</v>
      </c>
      <c r="M1166" s="123">
        <f t="shared" si="37"/>
        <v>-412</v>
      </c>
      <c r="N1166" s="122">
        <f>IF($B1166="","",ROUND(SUMIF(账户名,$B1166,账户期初)+SUMIFS($L$6:L1166,$B$6:B1166,$B1166),2))</f>
        <v>332964145.71</v>
      </c>
      <c r="O1166" s="123">
        <f>IF($B1166="","",IFERROR(ROUND(INDEX(账户期初本位,MATCH($B1166,账户名,0))+SUMIFS($M$6:M1166,$B$6:B1166,$B1166),2),""))</f>
        <v>332964145.71</v>
      </c>
      <c r="P1166" s="117" t="s">
        <v>43</v>
      </c>
      <c r="Q1166" s="115"/>
      <c r="R1166" s="115"/>
      <c r="S1166" s="124" t="str">
        <f>IF($B1166="","",IF(ISNA(MATCH($B1166,账户名,0)),"※这个账户不在【参数设置】的账户档案里",IF($A1166="","※没填日期，这一笔不会进任何月份的报表",IF(OR($A1166&lt;起始月份,$A1166&gt;EOMONTH(起始月份,15)),"△不在本账期（"&amp;TEXT(起始月份,"yyyy-mm")&amp;" ~ "&amp;TEXT(EOMONTH(起始月份,15),"yyyy-mm")&amp;"）内，报表里看不到",IF(AND($H1166&lt;&gt;"",$I1166&lt;&gt;""),"※收入和支出不能同时填",IF(AND(N($H1166)=0,N($I1166)=0),IF(ISNUMBER(SEARCH("【待补】",$R1166&amp;"")),"△源数据不全（源表缺金额），请补充","※收入和支出都没填"),IF($E1166="","※没填收支类别，分类报表会漏掉这一笔",IF(ISNA(MATCH($E1166,类别表,0)),"※收支类别不在【参数设置】的清单里",IF($K1166="","△"&amp;$D1166&amp;" 还没填汇率，去【月度汇率】补上就自动算了",IF(ISNUMBER(SEARCH("【待补】",$R1166&amp;"")),"△源数据不全（源表缺摘要或用途），请补充",IF(AND($F1166="内部转账",$Q1166=""),"△内部转账建议在「往来单位」写上对方账户",IF($N1166&lt;0,"△这一笔之后该账户余额成负数了，核一下",""))))))))))))</f>
        <v/>
      </c>
    </row>
    <row r="1167" ht="99" spans="1:19">
      <c r="A1167" s="114">
        <v>46077</v>
      </c>
      <c r="B1167" s="115" t="s">
        <v>72</v>
      </c>
      <c r="C1167" s="116" t="str">
        <f>IF($B1167="","",IFERROR(INDEX(账户银行,MATCH($B1167,账户名,0)),""))</f>
        <v>NBU银行</v>
      </c>
      <c r="D1167" s="116" t="str">
        <f>IF($B1167="","",IFERROR(INDEX(账户币种,MATCH($B1167,账户名,0)),""))</f>
        <v>UZS</v>
      </c>
      <c r="E1167" s="117" t="s">
        <v>60</v>
      </c>
      <c r="F1167" s="116" t="str">
        <f>IF($E1167="","",IFERROR(INDEX(类别属性,MATCH($E1167,类别表,0)),""))</f>
        <v>支出</v>
      </c>
      <c r="G1167" s="118" t="s">
        <v>1129</v>
      </c>
      <c r="H1167" s="119"/>
      <c r="I1167" s="119">
        <v>412</v>
      </c>
      <c r="J1167" s="120"/>
      <c r="K1167" s="125">
        <f>IF(OR($A1167="",$B1167=""),"",IF($J1167&lt;&gt;"",$J1167,IF($D1167=本位币,1,IFERROR(LOOKUP(2,1/((汇率月份&lt;=$A1167)*(INDEX(记账汇率区,0,MATCH($D1167,汇率币种头,0))&lt;&gt;"")),INDEX(记账汇率区,0,MATCH($D1167,汇率币种头,0))),""))))</f>
        <v>1</v>
      </c>
      <c r="L1167" s="123">
        <f t="shared" si="36"/>
        <v>-412</v>
      </c>
      <c r="M1167" s="123">
        <f t="shared" si="37"/>
        <v>-412</v>
      </c>
      <c r="N1167" s="122">
        <f>IF($B1167="","",ROUND(SUMIF(账户名,$B1167,账户期初)+SUMIFS($L$6:L1167,$B$6:B1167,$B1167),2))</f>
        <v>332963733.71</v>
      </c>
      <c r="O1167" s="123">
        <f>IF($B1167="","",IFERROR(ROUND(INDEX(账户期初本位,MATCH($B1167,账户名,0))+SUMIFS($M$6:M1167,$B$6:B1167,$B1167),2),""))</f>
        <v>332963733.71</v>
      </c>
      <c r="P1167" s="117" t="s">
        <v>43</v>
      </c>
      <c r="Q1167" s="115"/>
      <c r="R1167" s="115"/>
      <c r="S1167" s="124" t="str">
        <f>IF($B1167="","",IF(ISNA(MATCH($B1167,账户名,0)),"※这个账户不在【参数设置】的账户档案里",IF($A1167="","※没填日期，这一笔不会进任何月份的报表",IF(OR($A1167&lt;起始月份,$A1167&gt;EOMONTH(起始月份,15)),"△不在本账期（"&amp;TEXT(起始月份,"yyyy-mm")&amp;" ~ "&amp;TEXT(EOMONTH(起始月份,15),"yyyy-mm")&amp;"）内，报表里看不到",IF(AND($H1167&lt;&gt;"",$I1167&lt;&gt;""),"※收入和支出不能同时填",IF(AND(N($H1167)=0,N($I1167)=0),IF(ISNUMBER(SEARCH("【待补】",$R1167&amp;"")),"△源数据不全（源表缺金额），请补充","※收入和支出都没填"),IF($E1167="","※没填收支类别，分类报表会漏掉这一笔",IF(ISNA(MATCH($E1167,类别表,0)),"※收支类别不在【参数设置】的清单里",IF($K1167="","△"&amp;$D1167&amp;" 还没填汇率，去【月度汇率】补上就自动算了",IF(ISNUMBER(SEARCH("【待补】",$R1167&amp;"")),"△源数据不全（源表缺摘要或用途），请补充",IF(AND($F1167="内部转账",$Q1167=""),"△内部转账建议在「往来单位」写上对方账户",IF($N1167&lt;0,"△这一笔之后该账户余额成负数了，核一下",""))))))))))))</f>
        <v/>
      </c>
    </row>
    <row r="1168" ht="99" spans="1:19">
      <c r="A1168" s="114">
        <v>46077</v>
      </c>
      <c r="B1168" s="115" t="s">
        <v>72</v>
      </c>
      <c r="C1168" s="116" t="str">
        <f>IF($B1168="","",IFERROR(INDEX(账户银行,MATCH($B1168,账户名,0)),""))</f>
        <v>NBU银行</v>
      </c>
      <c r="D1168" s="116" t="str">
        <f>IF($B1168="","",IFERROR(INDEX(账户币种,MATCH($B1168,账户名,0)),""))</f>
        <v>UZS</v>
      </c>
      <c r="E1168" s="117" t="s">
        <v>60</v>
      </c>
      <c r="F1168" s="116" t="str">
        <f>IF($E1168="","",IFERROR(INDEX(类别属性,MATCH($E1168,类别表,0)),""))</f>
        <v>支出</v>
      </c>
      <c r="G1168" s="118" t="s">
        <v>1129</v>
      </c>
      <c r="H1168" s="119"/>
      <c r="I1168" s="119">
        <v>412</v>
      </c>
      <c r="J1168" s="120"/>
      <c r="K1168" s="125">
        <f>IF(OR($A1168="",$B1168=""),"",IF($J1168&lt;&gt;"",$J1168,IF($D1168=本位币,1,IFERROR(LOOKUP(2,1/((汇率月份&lt;=$A1168)*(INDEX(记账汇率区,0,MATCH($D1168,汇率币种头,0))&lt;&gt;"")),INDEX(记账汇率区,0,MATCH($D1168,汇率币种头,0))),""))))</f>
        <v>1</v>
      </c>
      <c r="L1168" s="123">
        <f t="shared" si="36"/>
        <v>-412</v>
      </c>
      <c r="M1168" s="123">
        <f t="shared" si="37"/>
        <v>-412</v>
      </c>
      <c r="N1168" s="122">
        <f>IF($B1168="","",ROUND(SUMIF(账户名,$B1168,账户期初)+SUMIFS($L$6:L1168,$B$6:B1168,$B1168),2))</f>
        <v>332963321.71</v>
      </c>
      <c r="O1168" s="123">
        <f>IF($B1168="","",IFERROR(ROUND(INDEX(账户期初本位,MATCH($B1168,账户名,0))+SUMIFS($M$6:M1168,$B$6:B1168,$B1168),2),""))</f>
        <v>332963321.71</v>
      </c>
      <c r="P1168" s="117" t="s">
        <v>43</v>
      </c>
      <c r="Q1168" s="115"/>
      <c r="R1168" s="115"/>
      <c r="S1168" s="124" t="str">
        <f>IF($B1168="","",IF(ISNA(MATCH($B1168,账户名,0)),"※这个账户不在【参数设置】的账户档案里",IF($A1168="","※没填日期，这一笔不会进任何月份的报表",IF(OR($A1168&lt;起始月份,$A1168&gt;EOMONTH(起始月份,15)),"△不在本账期（"&amp;TEXT(起始月份,"yyyy-mm")&amp;" ~ "&amp;TEXT(EOMONTH(起始月份,15),"yyyy-mm")&amp;"）内，报表里看不到",IF(AND($H1168&lt;&gt;"",$I1168&lt;&gt;""),"※收入和支出不能同时填",IF(AND(N($H1168)=0,N($I1168)=0),IF(ISNUMBER(SEARCH("【待补】",$R1168&amp;"")),"△源数据不全（源表缺金额），请补充","※收入和支出都没填"),IF($E1168="","※没填收支类别，分类报表会漏掉这一笔",IF(ISNA(MATCH($E1168,类别表,0)),"※收支类别不在【参数设置】的清单里",IF($K1168="","△"&amp;$D1168&amp;" 还没填汇率，去【月度汇率】补上就自动算了",IF(ISNUMBER(SEARCH("【待补】",$R1168&amp;"")),"△源数据不全（源表缺摘要或用途），请补充",IF(AND($F1168="内部转账",$Q1168=""),"△内部转账建议在「往来单位」写上对方账户",IF($N1168&lt;0,"△这一笔之后该账户余额成负数了，核一下",""))))))))))))</f>
        <v/>
      </c>
    </row>
    <row r="1169" ht="49.5" spans="1:19">
      <c r="A1169" s="114">
        <v>46077</v>
      </c>
      <c r="B1169" s="115" t="s">
        <v>34</v>
      </c>
      <c r="C1169" s="116" t="str">
        <f>IF($B1169="","",IFERROR(INDEX(账户银行,MATCH($B1169,账户名,0)),""))</f>
        <v>现金</v>
      </c>
      <c r="D1169" s="116" t="str">
        <f>IF($B1169="","",IFERROR(INDEX(账户币种,MATCH($B1169,账户名,0)),""))</f>
        <v>UZS</v>
      </c>
      <c r="E1169" s="117" t="s">
        <v>38</v>
      </c>
      <c r="F1169" s="116" t="str">
        <f>IF($E1169="","",IFERROR(INDEX(类别属性,MATCH($E1169,类别表,0)),""))</f>
        <v>支出</v>
      </c>
      <c r="G1169" s="118" t="s">
        <v>1130</v>
      </c>
      <c r="H1169" s="119"/>
      <c r="I1169" s="119">
        <v>2100000</v>
      </c>
      <c r="J1169" s="120"/>
      <c r="K1169" s="125">
        <f>IF(OR($A1169="",$B1169=""),"",IF($J1169&lt;&gt;"",$J1169,IF($D1169=本位币,1,IFERROR(LOOKUP(2,1/((汇率月份&lt;=$A1169)*(INDEX(记账汇率区,0,MATCH($D1169,汇率币种头,0))&lt;&gt;"")),INDEX(记账汇率区,0,MATCH($D1169,汇率币种头,0))),""))))</f>
        <v>1</v>
      </c>
      <c r="L1169" s="123">
        <f t="shared" si="36"/>
        <v>-2100000</v>
      </c>
      <c r="M1169" s="123">
        <f t="shared" si="37"/>
        <v>-2100000</v>
      </c>
      <c r="N1169" s="122">
        <f>IF($B1169="","",ROUND(SUMIF(账户名,$B1169,账户期初)+SUMIFS($L$6:L1169,$B$6:B1169,$B1169),2))</f>
        <v>-890354979.33</v>
      </c>
      <c r="O1169" s="123">
        <f>IF($B1169="","",IFERROR(ROUND(INDEX(账户期初本位,MATCH($B1169,账户名,0))+SUMIFS($M$6:M1169,$B$6:B1169,$B1169),2),""))</f>
        <v>-890354979.33</v>
      </c>
      <c r="P1169" s="117" t="s">
        <v>26</v>
      </c>
      <c r="Q1169" s="115"/>
      <c r="R1169" s="115"/>
      <c r="S1169" s="124" t="str">
        <f>IF($B1169="","",IF(ISNA(MATCH($B1169,账户名,0)),"※这个账户不在【参数设置】的账户档案里",IF($A1169="","※没填日期，这一笔不会进任何月份的报表",IF(OR($A1169&lt;起始月份,$A1169&gt;EOMONTH(起始月份,15)),"△不在本账期（"&amp;TEXT(起始月份,"yyyy-mm")&amp;" ~ "&amp;TEXT(EOMONTH(起始月份,15),"yyyy-mm")&amp;"）内，报表里看不到",IF(AND($H1169&lt;&gt;"",$I1169&lt;&gt;""),"※收入和支出不能同时填",IF(AND(N($H1169)=0,N($I1169)=0),IF(ISNUMBER(SEARCH("【待补】",$R1169&amp;"")),"△源数据不全（源表缺金额），请补充","※收入和支出都没填"),IF($E1169="","※没填收支类别，分类报表会漏掉这一笔",IF(ISNA(MATCH($E1169,类别表,0)),"※收支类别不在【参数设置】的清单里",IF($K1169="","△"&amp;$D1169&amp;" 还没填汇率，去【月度汇率】补上就自动算了",IF(ISNUMBER(SEARCH("【待补】",$R1169&amp;"")),"△源数据不全（源表缺摘要或用途），请补充",IF(AND($F1169="内部转账",$Q1169=""),"△内部转账建议在「往来单位」写上对方账户",IF($N1169&lt;0,"△这一笔之后该账户余额成负数了，核一下",""))))))))))))</f>
        <v>△这一笔之后该账户余额成负数了，核一下</v>
      </c>
    </row>
    <row r="1170" ht="99" spans="1:19">
      <c r="A1170" s="114">
        <v>46077</v>
      </c>
      <c r="B1170" s="115" t="s">
        <v>34</v>
      </c>
      <c r="C1170" s="116" t="str">
        <f>IF($B1170="","",IFERROR(INDEX(账户银行,MATCH($B1170,账户名,0)),""))</f>
        <v>现金</v>
      </c>
      <c r="D1170" s="116" t="str">
        <f>IF($B1170="","",IFERROR(INDEX(账户币种,MATCH($B1170,账户名,0)),""))</f>
        <v>UZS</v>
      </c>
      <c r="E1170" s="117" t="s">
        <v>54</v>
      </c>
      <c r="F1170" s="116" t="str">
        <f>IF($E1170="","",IFERROR(INDEX(类别属性,MATCH($E1170,类别表,0)),""))</f>
        <v>支出</v>
      </c>
      <c r="G1170" s="118" t="s">
        <v>1131</v>
      </c>
      <c r="H1170" s="119"/>
      <c r="I1170" s="119">
        <v>573000</v>
      </c>
      <c r="J1170" s="120"/>
      <c r="K1170" s="125">
        <f>IF(OR($A1170="",$B1170=""),"",IF($J1170&lt;&gt;"",$J1170,IF($D1170=本位币,1,IFERROR(LOOKUP(2,1/((汇率月份&lt;=$A1170)*(INDEX(记账汇率区,0,MATCH($D1170,汇率币种头,0))&lt;&gt;"")),INDEX(记账汇率区,0,MATCH($D1170,汇率币种头,0))),""))))</f>
        <v>1</v>
      </c>
      <c r="L1170" s="123">
        <f t="shared" si="36"/>
        <v>-573000</v>
      </c>
      <c r="M1170" s="123">
        <f t="shared" si="37"/>
        <v>-573000</v>
      </c>
      <c r="N1170" s="122">
        <f>IF($B1170="","",ROUND(SUMIF(账户名,$B1170,账户期初)+SUMIFS($L$6:L1170,$B$6:B1170,$B1170),2))</f>
        <v>-890927979.33</v>
      </c>
      <c r="O1170" s="123">
        <f>IF($B1170="","",IFERROR(ROUND(INDEX(账户期初本位,MATCH($B1170,账户名,0))+SUMIFS($M$6:M1170,$B$6:B1170,$B1170),2),""))</f>
        <v>-890927979.33</v>
      </c>
      <c r="P1170" s="117" t="s">
        <v>48</v>
      </c>
      <c r="Q1170" s="115"/>
      <c r="R1170" s="115"/>
      <c r="S1170" s="124" t="str">
        <f>IF($B1170="","",IF(ISNA(MATCH($B1170,账户名,0)),"※这个账户不在【参数设置】的账户档案里",IF($A1170="","※没填日期，这一笔不会进任何月份的报表",IF(OR($A1170&lt;起始月份,$A1170&gt;EOMONTH(起始月份,15)),"△不在本账期（"&amp;TEXT(起始月份,"yyyy-mm")&amp;" ~ "&amp;TEXT(EOMONTH(起始月份,15),"yyyy-mm")&amp;"）内，报表里看不到",IF(AND($H1170&lt;&gt;"",$I1170&lt;&gt;""),"※收入和支出不能同时填",IF(AND(N($H1170)=0,N($I1170)=0),IF(ISNUMBER(SEARCH("【待补】",$R1170&amp;"")),"△源数据不全（源表缺金额），请补充","※收入和支出都没填"),IF($E1170="","※没填收支类别，分类报表会漏掉这一笔",IF(ISNA(MATCH($E1170,类别表,0)),"※收支类别不在【参数设置】的清单里",IF($K1170="","△"&amp;$D1170&amp;" 还没填汇率，去【月度汇率】补上就自动算了",IF(ISNUMBER(SEARCH("【待补】",$R1170&amp;"")),"△源数据不全（源表缺摘要或用途），请补充",IF(AND($F1170="内部转账",$Q1170=""),"△内部转账建议在「往来单位」写上对方账户",IF($N1170&lt;0,"△这一笔之后该账户余额成负数了，核一下",""))))))))))))</f>
        <v>△这一笔之后该账户余额成负数了，核一下</v>
      </c>
    </row>
    <row r="1171" ht="66" spans="1:19">
      <c r="A1171" s="114">
        <v>46077</v>
      </c>
      <c r="B1171" s="115" t="s">
        <v>34</v>
      </c>
      <c r="C1171" s="116" t="str">
        <f>IF($B1171="","",IFERROR(INDEX(账户银行,MATCH($B1171,账户名,0)),""))</f>
        <v>现金</v>
      </c>
      <c r="D1171" s="116" t="str">
        <f>IF($B1171="","",IFERROR(INDEX(账户币种,MATCH($B1171,账户名,0)),""))</f>
        <v>UZS</v>
      </c>
      <c r="E1171" s="117" t="s">
        <v>44</v>
      </c>
      <c r="F1171" s="116" t="str">
        <f>IF($E1171="","",IFERROR(INDEX(类别属性,MATCH($E1171,类别表,0)),""))</f>
        <v>支出</v>
      </c>
      <c r="G1171" s="118" t="s">
        <v>1132</v>
      </c>
      <c r="H1171" s="119"/>
      <c r="I1171" s="119">
        <v>472000</v>
      </c>
      <c r="J1171" s="120"/>
      <c r="K1171" s="125">
        <f>IF(OR($A1171="",$B1171=""),"",IF($J1171&lt;&gt;"",$J1171,IF($D1171=本位币,1,IFERROR(LOOKUP(2,1/((汇率月份&lt;=$A1171)*(INDEX(记账汇率区,0,MATCH($D1171,汇率币种头,0))&lt;&gt;"")),INDEX(记账汇率区,0,MATCH($D1171,汇率币种头,0))),""))))</f>
        <v>1</v>
      </c>
      <c r="L1171" s="123">
        <f t="shared" si="36"/>
        <v>-472000</v>
      </c>
      <c r="M1171" s="123">
        <f t="shared" si="37"/>
        <v>-472000</v>
      </c>
      <c r="N1171" s="122">
        <f>IF($B1171="","",ROUND(SUMIF(账户名,$B1171,账户期初)+SUMIFS($L$6:L1171,$B$6:B1171,$B1171),2))</f>
        <v>-891399979.33</v>
      </c>
      <c r="O1171" s="123">
        <f>IF($B1171="","",IFERROR(ROUND(INDEX(账户期初本位,MATCH($B1171,账户名,0))+SUMIFS($M$6:M1171,$B$6:B1171,$B1171),2),""))</f>
        <v>-891399979.33</v>
      </c>
      <c r="P1171" s="117" t="s">
        <v>26</v>
      </c>
      <c r="Q1171" s="115" t="s">
        <v>1133</v>
      </c>
      <c r="R1171" s="115"/>
      <c r="S1171" s="124" t="str">
        <f>IF($B1171="","",IF(ISNA(MATCH($B1171,账户名,0)),"※这个账户不在【参数设置】的账户档案里",IF($A1171="","※没填日期，这一笔不会进任何月份的报表",IF(OR($A1171&lt;起始月份,$A1171&gt;EOMONTH(起始月份,15)),"△不在本账期（"&amp;TEXT(起始月份,"yyyy-mm")&amp;" ~ "&amp;TEXT(EOMONTH(起始月份,15),"yyyy-mm")&amp;"）内，报表里看不到",IF(AND($H1171&lt;&gt;"",$I1171&lt;&gt;""),"※收入和支出不能同时填",IF(AND(N($H1171)=0,N($I1171)=0),IF(ISNUMBER(SEARCH("【待补】",$R1171&amp;"")),"△源数据不全（源表缺金额），请补充","※收入和支出都没填"),IF($E1171="","※没填收支类别，分类报表会漏掉这一笔",IF(ISNA(MATCH($E1171,类别表,0)),"※收支类别不在【参数设置】的清单里",IF($K1171="","△"&amp;$D1171&amp;" 还没填汇率，去【月度汇率】补上就自动算了",IF(ISNUMBER(SEARCH("【待补】",$R1171&amp;"")),"△源数据不全（源表缺摘要或用途），请补充",IF(AND($F1171="内部转账",$Q1171=""),"△内部转账建议在「往来单位」写上对方账户",IF($N1171&lt;0,"△这一笔之后该账户余额成负数了，核一下",""))))))))))))</f>
        <v>△这一笔之后该账户余额成负数了，核一下</v>
      </c>
    </row>
    <row r="1172" ht="49.5" spans="1:19">
      <c r="A1172" s="114">
        <v>46077</v>
      </c>
      <c r="B1172" s="115" t="s">
        <v>34</v>
      </c>
      <c r="C1172" s="116" t="str">
        <f>IF($B1172="","",IFERROR(INDEX(账户银行,MATCH($B1172,账户名,0)),""))</f>
        <v>现金</v>
      </c>
      <c r="D1172" s="116" t="str">
        <f>IF($B1172="","",IFERROR(INDEX(账户币种,MATCH($B1172,账户名,0)),""))</f>
        <v>UZS</v>
      </c>
      <c r="E1172" s="117" t="s">
        <v>44</v>
      </c>
      <c r="F1172" s="116" t="str">
        <f>IF($E1172="","",IFERROR(INDEX(类别属性,MATCH($E1172,类别表,0)),""))</f>
        <v>支出</v>
      </c>
      <c r="G1172" s="118" t="s">
        <v>1134</v>
      </c>
      <c r="H1172" s="119"/>
      <c r="I1172" s="119">
        <v>440000</v>
      </c>
      <c r="J1172" s="120"/>
      <c r="K1172" s="125">
        <f>IF(OR($A1172="",$B1172=""),"",IF($J1172&lt;&gt;"",$J1172,IF($D1172=本位币,1,IFERROR(LOOKUP(2,1/((汇率月份&lt;=$A1172)*(INDEX(记账汇率区,0,MATCH($D1172,汇率币种头,0))&lt;&gt;"")),INDEX(记账汇率区,0,MATCH($D1172,汇率币种头,0))),""))))</f>
        <v>1</v>
      </c>
      <c r="L1172" s="123">
        <f t="shared" si="36"/>
        <v>-440000</v>
      </c>
      <c r="M1172" s="123">
        <f t="shared" si="37"/>
        <v>-440000</v>
      </c>
      <c r="N1172" s="122">
        <f>IF($B1172="","",ROUND(SUMIF(账户名,$B1172,账户期初)+SUMIFS($L$6:L1172,$B$6:B1172,$B1172),2))</f>
        <v>-891839979.33</v>
      </c>
      <c r="O1172" s="123">
        <f>IF($B1172="","",IFERROR(ROUND(INDEX(账户期初本位,MATCH($B1172,账户名,0))+SUMIFS($M$6:M1172,$B$6:B1172,$B1172),2),""))</f>
        <v>-891839979.33</v>
      </c>
      <c r="P1172" s="117" t="s">
        <v>26</v>
      </c>
      <c r="Q1172" s="115"/>
      <c r="R1172" s="115"/>
      <c r="S1172" s="124" t="str">
        <f>IF($B1172="","",IF(ISNA(MATCH($B1172,账户名,0)),"※这个账户不在【参数设置】的账户档案里",IF($A1172="","※没填日期，这一笔不会进任何月份的报表",IF(OR($A1172&lt;起始月份,$A1172&gt;EOMONTH(起始月份,15)),"△不在本账期（"&amp;TEXT(起始月份,"yyyy-mm")&amp;" ~ "&amp;TEXT(EOMONTH(起始月份,15),"yyyy-mm")&amp;"）内，报表里看不到",IF(AND($H1172&lt;&gt;"",$I1172&lt;&gt;""),"※收入和支出不能同时填",IF(AND(N($H1172)=0,N($I1172)=0),IF(ISNUMBER(SEARCH("【待补】",$R1172&amp;"")),"△源数据不全（源表缺金额），请补充","※收入和支出都没填"),IF($E1172="","※没填收支类别，分类报表会漏掉这一笔",IF(ISNA(MATCH($E1172,类别表,0)),"※收支类别不在【参数设置】的清单里",IF($K1172="","△"&amp;$D1172&amp;" 还没填汇率，去【月度汇率】补上就自动算了",IF(ISNUMBER(SEARCH("【待补】",$R1172&amp;"")),"△源数据不全（源表缺摘要或用途），请补充",IF(AND($F1172="内部转账",$Q1172=""),"△内部转账建议在「往来单位」写上对方账户",IF($N1172&lt;0,"△这一笔之后该账户余额成负数了，核一下",""))))))))))))</f>
        <v>△这一笔之后该账户余额成负数了，核一下</v>
      </c>
    </row>
    <row r="1173" ht="66" spans="1:19">
      <c r="A1173" s="114">
        <v>46078</v>
      </c>
      <c r="B1173" s="115" t="s">
        <v>20</v>
      </c>
      <c r="C1173" s="116" t="str">
        <f>IF($B1173="","",IFERROR(INDEX(账户银行,MATCH($B1173,账户名,0)),""))</f>
        <v>现金</v>
      </c>
      <c r="D1173" s="116" t="str">
        <f>IF($B1173="","",IFERROR(INDEX(账户币种,MATCH($B1173,账户名,0)),""))</f>
        <v>CNY</v>
      </c>
      <c r="E1173" s="117" t="s">
        <v>24</v>
      </c>
      <c r="F1173" s="116" t="str">
        <f>IF($E1173="","",IFERROR(INDEX(类别属性,MATCH($E1173,类别表,0)),""))</f>
        <v>支出</v>
      </c>
      <c r="G1173" s="118" t="s">
        <v>1135</v>
      </c>
      <c r="H1173" s="119"/>
      <c r="I1173" s="119">
        <v>3399</v>
      </c>
      <c r="J1173" s="120"/>
      <c r="K1173" s="121">
        <f>IF(OR($A1173="",$B1173=""),"",IF($J1173&lt;&gt;"",$J1173,IF($D1173=本位币,1,IFERROR(LOOKUP(2,1/((汇率月份&lt;=$A1173)*(INDEX(记账汇率区,0,MATCH($D1173,汇率币种头,0))&lt;&gt;"")),INDEX(记账汇率区,0,MATCH($D1173,汇率币种头,0))),""))))</f>
        <v>1700</v>
      </c>
      <c r="L1173" s="122">
        <f t="shared" si="36"/>
        <v>-3399</v>
      </c>
      <c r="M1173" s="123">
        <f t="shared" si="37"/>
        <v>-5778300</v>
      </c>
      <c r="N1173" s="122">
        <f>IF($B1173="","",ROUND(SUMIF(账户名,$B1173,账户期初)+SUMIFS($L$6:L1173,$B$6:B1173,$B1173),2))</f>
        <v>1956119.39</v>
      </c>
      <c r="O1173" s="123">
        <f>IF($B1173="","",IFERROR(ROUND(INDEX(账户期初本位,MATCH($B1173,账户名,0))+SUMIFS($M$6:M1173,$B$6:B1173,$B1173),2),""))</f>
        <v>3297064479.96</v>
      </c>
      <c r="P1173" s="117" t="s">
        <v>26</v>
      </c>
      <c r="Q1173" s="115" t="s">
        <v>471</v>
      </c>
      <c r="R1173" s="115"/>
      <c r="S1173" s="124" t="str">
        <f>IF($B1173="","",IF(ISNA(MATCH($B1173,账户名,0)),"※这个账户不在【参数设置】的账户档案里",IF($A1173="","※没填日期，这一笔不会进任何月份的报表",IF(OR($A1173&lt;起始月份,$A1173&gt;EOMONTH(起始月份,15)),"△不在本账期（"&amp;TEXT(起始月份,"yyyy-mm")&amp;" ~ "&amp;TEXT(EOMONTH(起始月份,15),"yyyy-mm")&amp;"）内，报表里看不到",IF(AND($H1173&lt;&gt;"",$I1173&lt;&gt;""),"※收入和支出不能同时填",IF(AND(N($H1173)=0,N($I1173)=0),IF(ISNUMBER(SEARCH("【待补】",$R1173&amp;"")),"△源数据不全（源表缺金额），请补充","※收入和支出都没填"),IF($E1173="","※没填收支类别，分类报表会漏掉这一笔",IF(ISNA(MATCH($E1173,类别表,0)),"※收支类别不在【参数设置】的清单里",IF($K1173="","△"&amp;$D1173&amp;" 还没填汇率，去【月度汇率】补上就自动算了",IF(ISNUMBER(SEARCH("【待补】",$R1173&amp;"")),"△源数据不全（源表缺摘要或用途），请补充",IF(AND($F1173="内部转账",$Q1173=""),"△内部转账建议在「往来单位」写上对方账户",IF($N1173&lt;0,"△这一笔之后该账户余额成负数了，核一下",""))))))))))))</f>
        <v/>
      </c>
    </row>
    <row r="1174" ht="49.5" spans="1:19">
      <c r="A1174" s="114">
        <v>46078</v>
      </c>
      <c r="B1174" s="115" t="s">
        <v>20</v>
      </c>
      <c r="C1174" s="116" t="str">
        <f>IF($B1174="","",IFERROR(INDEX(账户银行,MATCH($B1174,账户名,0)),""))</f>
        <v>现金</v>
      </c>
      <c r="D1174" s="116" t="str">
        <f>IF($B1174="","",IFERROR(INDEX(账户币种,MATCH($B1174,账户名,0)),""))</f>
        <v>CNY</v>
      </c>
      <c r="E1174" s="117" t="s">
        <v>24</v>
      </c>
      <c r="F1174" s="116" t="str">
        <f>IF($E1174="","",IFERROR(INDEX(类别属性,MATCH($E1174,类别表,0)),""))</f>
        <v>支出</v>
      </c>
      <c r="G1174" s="118" t="s">
        <v>1136</v>
      </c>
      <c r="H1174" s="119"/>
      <c r="I1174" s="119">
        <v>1829</v>
      </c>
      <c r="J1174" s="120"/>
      <c r="K1174" s="121">
        <f>IF(OR($A1174="",$B1174=""),"",IF($J1174&lt;&gt;"",$J1174,IF($D1174=本位币,1,IFERROR(LOOKUP(2,1/((汇率月份&lt;=$A1174)*(INDEX(记账汇率区,0,MATCH($D1174,汇率币种头,0))&lt;&gt;"")),INDEX(记账汇率区,0,MATCH($D1174,汇率币种头,0))),""))))</f>
        <v>1700</v>
      </c>
      <c r="L1174" s="122">
        <f t="shared" si="36"/>
        <v>-1829</v>
      </c>
      <c r="M1174" s="123">
        <f t="shared" si="37"/>
        <v>-3109300</v>
      </c>
      <c r="N1174" s="122">
        <f>IF($B1174="","",ROUND(SUMIF(账户名,$B1174,账户期初)+SUMIFS($L$6:L1174,$B$6:B1174,$B1174),2))</f>
        <v>1954290.39</v>
      </c>
      <c r="O1174" s="123">
        <f>IF($B1174="","",IFERROR(ROUND(INDEX(账户期初本位,MATCH($B1174,账户名,0))+SUMIFS($M$6:M1174,$B$6:B1174,$B1174),2),""))</f>
        <v>3293955179.96</v>
      </c>
      <c r="P1174" s="117" t="s">
        <v>26</v>
      </c>
      <c r="Q1174" s="115" t="s">
        <v>68</v>
      </c>
      <c r="R1174" s="115"/>
      <c r="S1174" s="124" t="str">
        <f>IF($B1174="","",IF(ISNA(MATCH($B1174,账户名,0)),"※这个账户不在【参数设置】的账户档案里",IF($A1174="","※没填日期，这一笔不会进任何月份的报表",IF(OR($A1174&lt;起始月份,$A1174&gt;EOMONTH(起始月份,15)),"△不在本账期（"&amp;TEXT(起始月份,"yyyy-mm")&amp;" ~ "&amp;TEXT(EOMONTH(起始月份,15),"yyyy-mm")&amp;"）内，报表里看不到",IF(AND($H1174&lt;&gt;"",$I1174&lt;&gt;""),"※收入和支出不能同时填",IF(AND(N($H1174)=0,N($I1174)=0),IF(ISNUMBER(SEARCH("【待补】",$R1174&amp;"")),"△源数据不全（源表缺金额），请补充","※收入和支出都没填"),IF($E1174="","※没填收支类别，分类报表会漏掉这一笔",IF(ISNA(MATCH($E1174,类别表,0)),"※收支类别不在【参数设置】的清单里",IF($K1174="","△"&amp;$D1174&amp;" 还没填汇率，去【月度汇率】补上就自动算了",IF(ISNUMBER(SEARCH("【待补】",$R1174&amp;"")),"△源数据不全（源表缺摘要或用途），请补充",IF(AND($F1174="内部转账",$Q1174=""),"△内部转账建议在「往来单位」写上对方账户",IF($N1174&lt;0,"△这一笔之后该账户余额成负数了，核一下",""))))))))))))</f>
        <v/>
      </c>
    </row>
    <row r="1175" ht="49.5" spans="1:19">
      <c r="A1175" s="114">
        <v>46078</v>
      </c>
      <c r="B1175" s="115" t="s">
        <v>20</v>
      </c>
      <c r="C1175" s="116" t="str">
        <f>IF($B1175="","",IFERROR(INDEX(账户银行,MATCH($B1175,账户名,0)),""))</f>
        <v>现金</v>
      </c>
      <c r="D1175" s="116" t="str">
        <f>IF($B1175="","",IFERROR(INDEX(账户币种,MATCH($B1175,账户名,0)),""))</f>
        <v>CNY</v>
      </c>
      <c r="E1175" s="117" t="s">
        <v>24</v>
      </c>
      <c r="F1175" s="116" t="str">
        <f>IF($E1175="","",IFERROR(INDEX(类别属性,MATCH($E1175,类别表,0)),""))</f>
        <v>支出</v>
      </c>
      <c r="G1175" s="118" t="s">
        <v>1137</v>
      </c>
      <c r="H1175" s="119"/>
      <c r="I1175" s="119">
        <v>4553</v>
      </c>
      <c r="J1175" s="120"/>
      <c r="K1175" s="121">
        <f>IF(OR($A1175="",$B1175=""),"",IF($J1175&lt;&gt;"",$J1175,IF($D1175=本位币,1,IFERROR(LOOKUP(2,1/((汇率月份&lt;=$A1175)*(INDEX(记账汇率区,0,MATCH($D1175,汇率币种头,0))&lt;&gt;"")),INDEX(记账汇率区,0,MATCH($D1175,汇率币种头,0))),""))))</f>
        <v>1700</v>
      </c>
      <c r="L1175" s="122">
        <f t="shared" si="36"/>
        <v>-4553</v>
      </c>
      <c r="M1175" s="123">
        <f t="shared" si="37"/>
        <v>-7740100</v>
      </c>
      <c r="N1175" s="122">
        <f>IF($B1175="","",ROUND(SUMIF(账户名,$B1175,账户期初)+SUMIFS($L$6:L1175,$B$6:B1175,$B1175),2))</f>
        <v>1949737.39</v>
      </c>
      <c r="O1175" s="123">
        <f>IF($B1175="","",IFERROR(ROUND(INDEX(账户期初本位,MATCH($B1175,账户名,0))+SUMIFS($M$6:M1175,$B$6:B1175,$B1175),2),""))</f>
        <v>3286215079.96</v>
      </c>
      <c r="P1175" s="117" t="s">
        <v>26</v>
      </c>
      <c r="Q1175" s="115" t="s">
        <v>329</v>
      </c>
      <c r="R1175" s="115"/>
      <c r="S1175" s="124" t="str">
        <f>IF($B1175="","",IF(ISNA(MATCH($B1175,账户名,0)),"※这个账户不在【参数设置】的账户档案里",IF($A1175="","※没填日期，这一笔不会进任何月份的报表",IF(OR($A1175&lt;起始月份,$A1175&gt;EOMONTH(起始月份,15)),"△不在本账期（"&amp;TEXT(起始月份,"yyyy-mm")&amp;" ~ "&amp;TEXT(EOMONTH(起始月份,15),"yyyy-mm")&amp;"）内，报表里看不到",IF(AND($H1175&lt;&gt;"",$I1175&lt;&gt;""),"※收入和支出不能同时填",IF(AND(N($H1175)=0,N($I1175)=0),IF(ISNUMBER(SEARCH("【待补】",$R1175&amp;"")),"△源数据不全（源表缺金额），请补充","※收入和支出都没填"),IF($E1175="","※没填收支类别，分类报表会漏掉这一笔",IF(ISNA(MATCH($E1175,类别表,0)),"※收支类别不在【参数设置】的清单里",IF($K1175="","△"&amp;$D1175&amp;" 还没填汇率，去【月度汇率】补上就自动算了",IF(ISNUMBER(SEARCH("【待补】",$R1175&amp;"")),"△源数据不全（源表缺摘要或用途），请补充",IF(AND($F1175="内部转账",$Q1175=""),"△内部转账建议在「往来单位」写上对方账户",IF($N1175&lt;0,"△这一笔之后该账户余额成负数了，核一下",""))))))))))))</f>
        <v/>
      </c>
    </row>
    <row r="1176" ht="33" spans="1:19">
      <c r="A1176" s="114">
        <v>46078</v>
      </c>
      <c r="B1176" s="115" t="s">
        <v>20</v>
      </c>
      <c r="C1176" s="116" t="str">
        <f>IF($B1176="","",IFERROR(INDEX(账户银行,MATCH($B1176,账户名,0)),""))</f>
        <v>现金</v>
      </c>
      <c r="D1176" s="116" t="str">
        <f>IF($B1176="","",IFERROR(INDEX(账户币种,MATCH($B1176,账户名,0)),""))</f>
        <v>CNY</v>
      </c>
      <c r="E1176" s="117" t="s">
        <v>24</v>
      </c>
      <c r="F1176" s="116" t="str">
        <f>IF($E1176="","",IFERROR(INDEX(类别属性,MATCH($E1176,类别表,0)),""))</f>
        <v>支出</v>
      </c>
      <c r="G1176" s="118" t="s">
        <v>1138</v>
      </c>
      <c r="H1176" s="119"/>
      <c r="I1176" s="119">
        <v>1590</v>
      </c>
      <c r="J1176" s="120"/>
      <c r="K1176" s="121">
        <f>IF(OR($A1176="",$B1176=""),"",IF($J1176&lt;&gt;"",$J1176,IF($D1176=本位币,1,IFERROR(LOOKUP(2,1/((汇率月份&lt;=$A1176)*(INDEX(记账汇率区,0,MATCH($D1176,汇率币种头,0))&lt;&gt;"")),INDEX(记账汇率区,0,MATCH($D1176,汇率币种头,0))),""))))</f>
        <v>1700</v>
      </c>
      <c r="L1176" s="122">
        <f t="shared" si="36"/>
        <v>-1590</v>
      </c>
      <c r="M1176" s="123">
        <f t="shared" si="37"/>
        <v>-2703000</v>
      </c>
      <c r="N1176" s="122">
        <f>IF($B1176="","",ROUND(SUMIF(账户名,$B1176,账户期初)+SUMIFS($L$6:L1176,$B$6:B1176,$B1176),2))</f>
        <v>1948147.39</v>
      </c>
      <c r="O1176" s="123">
        <f>IF($B1176="","",IFERROR(ROUND(INDEX(账户期初本位,MATCH($B1176,账户名,0))+SUMIFS($M$6:M1176,$B$6:B1176,$B1176),2),""))</f>
        <v>3283512079.96</v>
      </c>
      <c r="P1176" s="117" t="s">
        <v>26</v>
      </c>
      <c r="Q1176" s="115" t="s">
        <v>206</v>
      </c>
      <c r="R1176" s="115"/>
      <c r="S1176" s="124" t="str">
        <f>IF($B1176="","",IF(ISNA(MATCH($B1176,账户名,0)),"※这个账户不在【参数设置】的账户档案里",IF($A1176="","※没填日期，这一笔不会进任何月份的报表",IF(OR($A1176&lt;起始月份,$A1176&gt;EOMONTH(起始月份,15)),"△不在本账期（"&amp;TEXT(起始月份,"yyyy-mm")&amp;" ~ "&amp;TEXT(EOMONTH(起始月份,15),"yyyy-mm")&amp;"）内，报表里看不到",IF(AND($H1176&lt;&gt;"",$I1176&lt;&gt;""),"※收入和支出不能同时填",IF(AND(N($H1176)=0,N($I1176)=0),IF(ISNUMBER(SEARCH("【待补】",$R1176&amp;"")),"△源数据不全（源表缺金额），请补充","※收入和支出都没填"),IF($E1176="","※没填收支类别，分类报表会漏掉这一笔",IF(ISNA(MATCH($E1176,类别表,0)),"※收支类别不在【参数设置】的清单里",IF($K1176="","△"&amp;$D1176&amp;" 还没填汇率，去【月度汇率】补上就自动算了",IF(ISNUMBER(SEARCH("【待补】",$R1176&amp;"")),"△源数据不全（源表缺摘要或用途），请补充",IF(AND($F1176="内部转账",$Q1176=""),"△内部转账建议在「往来单位」写上对方账户",IF($N1176&lt;0,"△这一笔之后该账户余额成负数了，核一下",""))))))))))))</f>
        <v/>
      </c>
    </row>
    <row r="1177" ht="33" spans="1:19">
      <c r="A1177" s="114">
        <v>46078</v>
      </c>
      <c r="B1177" s="115" t="s">
        <v>20</v>
      </c>
      <c r="C1177" s="116" t="str">
        <f>IF($B1177="","",IFERROR(INDEX(账户银行,MATCH($B1177,账户名,0)),""))</f>
        <v>现金</v>
      </c>
      <c r="D1177" s="116" t="str">
        <f>IF($B1177="","",IFERROR(INDEX(账户币种,MATCH($B1177,账户名,0)),""))</f>
        <v>CNY</v>
      </c>
      <c r="E1177" s="117" t="s">
        <v>24</v>
      </c>
      <c r="F1177" s="116" t="str">
        <f>IF($E1177="","",IFERROR(INDEX(类别属性,MATCH($E1177,类别表,0)),""))</f>
        <v>支出</v>
      </c>
      <c r="G1177" s="118" t="s">
        <v>1139</v>
      </c>
      <c r="H1177" s="119"/>
      <c r="I1177" s="119">
        <v>276</v>
      </c>
      <c r="J1177" s="120"/>
      <c r="K1177" s="121">
        <f>IF(OR($A1177="",$B1177=""),"",IF($J1177&lt;&gt;"",$J1177,IF($D1177=本位币,1,IFERROR(LOOKUP(2,1/((汇率月份&lt;=$A1177)*(INDEX(记账汇率区,0,MATCH($D1177,汇率币种头,0))&lt;&gt;"")),INDEX(记账汇率区,0,MATCH($D1177,汇率币种头,0))),""))))</f>
        <v>1700</v>
      </c>
      <c r="L1177" s="122">
        <f t="shared" si="36"/>
        <v>-276</v>
      </c>
      <c r="M1177" s="123">
        <f t="shared" si="37"/>
        <v>-469200</v>
      </c>
      <c r="N1177" s="122">
        <f>IF($B1177="","",ROUND(SUMIF(账户名,$B1177,账户期初)+SUMIFS($L$6:L1177,$B$6:B1177,$B1177),2))</f>
        <v>1947871.39</v>
      </c>
      <c r="O1177" s="123">
        <f>IF($B1177="","",IFERROR(ROUND(INDEX(账户期初本位,MATCH($B1177,账户名,0))+SUMIFS($M$6:M1177,$B$6:B1177,$B1177),2),""))</f>
        <v>3283042879.96</v>
      </c>
      <c r="P1177" s="117" t="s">
        <v>26</v>
      </c>
      <c r="Q1177" s="115" t="s">
        <v>68</v>
      </c>
      <c r="R1177" s="115"/>
      <c r="S1177" s="124" t="str">
        <f>IF($B1177="","",IF(ISNA(MATCH($B1177,账户名,0)),"※这个账户不在【参数设置】的账户档案里",IF($A1177="","※没填日期，这一笔不会进任何月份的报表",IF(OR($A1177&lt;起始月份,$A1177&gt;EOMONTH(起始月份,15)),"△不在本账期（"&amp;TEXT(起始月份,"yyyy-mm")&amp;" ~ "&amp;TEXT(EOMONTH(起始月份,15),"yyyy-mm")&amp;"）内，报表里看不到",IF(AND($H1177&lt;&gt;"",$I1177&lt;&gt;""),"※收入和支出不能同时填",IF(AND(N($H1177)=0,N($I1177)=0),IF(ISNUMBER(SEARCH("【待补】",$R1177&amp;"")),"△源数据不全（源表缺金额），请补充","※收入和支出都没填"),IF($E1177="","※没填收支类别，分类报表会漏掉这一笔",IF(ISNA(MATCH($E1177,类别表,0)),"※收支类别不在【参数设置】的清单里",IF($K1177="","△"&amp;$D1177&amp;" 还没填汇率，去【月度汇率】补上就自动算了",IF(ISNUMBER(SEARCH("【待补】",$R1177&amp;"")),"△源数据不全（源表缺摘要或用途），请补充",IF(AND($F1177="内部转账",$Q1177=""),"△内部转账建议在「往来单位」写上对方账户",IF($N1177&lt;0,"△这一笔之后该账户余额成负数了，核一下",""))))))))))))</f>
        <v/>
      </c>
    </row>
    <row r="1178" ht="49.5" spans="1:19">
      <c r="A1178" s="114">
        <v>46078</v>
      </c>
      <c r="B1178" s="115" t="s">
        <v>20</v>
      </c>
      <c r="C1178" s="116" t="str">
        <f>IF($B1178="","",IFERROR(INDEX(账户银行,MATCH($B1178,账户名,0)),""))</f>
        <v>现金</v>
      </c>
      <c r="D1178" s="116" t="str">
        <f>IF($B1178="","",IFERROR(INDEX(账户币种,MATCH($B1178,账户名,0)),""))</f>
        <v>CNY</v>
      </c>
      <c r="E1178" s="117" t="s">
        <v>24</v>
      </c>
      <c r="F1178" s="116" t="str">
        <f>IF($E1178="","",IFERROR(INDEX(类别属性,MATCH($E1178,类别表,0)),""))</f>
        <v>支出</v>
      </c>
      <c r="G1178" s="118" t="s">
        <v>1140</v>
      </c>
      <c r="H1178" s="119"/>
      <c r="I1178" s="119">
        <v>1645</v>
      </c>
      <c r="J1178" s="120"/>
      <c r="K1178" s="121">
        <f>IF(OR($A1178="",$B1178=""),"",IF($J1178&lt;&gt;"",$J1178,IF($D1178=本位币,1,IFERROR(LOOKUP(2,1/((汇率月份&lt;=$A1178)*(INDEX(记账汇率区,0,MATCH($D1178,汇率币种头,0))&lt;&gt;"")),INDEX(记账汇率区,0,MATCH($D1178,汇率币种头,0))),""))))</f>
        <v>1700</v>
      </c>
      <c r="L1178" s="122">
        <f t="shared" si="36"/>
        <v>-1645</v>
      </c>
      <c r="M1178" s="123">
        <f t="shared" si="37"/>
        <v>-2796500</v>
      </c>
      <c r="N1178" s="122">
        <f>IF($B1178="","",ROUND(SUMIF(账户名,$B1178,账户期初)+SUMIFS($L$6:L1178,$B$6:B1178,$B1178),2))</f>
        <v>1946226.39</v>
      </c>
      <c r="O1178" s="123">
        <f>IF($B1178="","",IFERROR(ROUND(INDEX(账户期初本位,MATCH($B1178,账户名,0))+SUMIFS($M$6:M1178,$B$6:B1178,$B1178),2),""))</f>
        <v>3280246379.96</v>
      </c>
      <c r="P1178" s="117" t="s">
        <v>26</v>
      </c>
      <c r="Q1178" s="115" t="s">
        <v>68</v>
      </c>
      <c r="R1178" s="115"/>
      <c r="S1178" s="124" t="str">
        <f>IF($B1178="","",IF(ISNA(MATCH($B1178,账户名,0)),"※这个账户不在【参数设置】的账户档案里",IF($A1178="","※没填日期，这一笔不会进任何月份的报表",IF(OR($A1178&lt;起始月份,$A1178&gt;EOMONTH(起始月份,15)),"△不在本账期（"&amp;TEXT(起始月份,"yyyy-mm")&amp;" ~ "&amp;TEXT(EOMONTH(起始月份,15),"yyyy-mm")&amp;"）内，报表里看不到",IF(AND($H1178&lt;&gt;"",$I1178&lt;&gt;""),"※收入和支出不能同时填",IF(AND(N($H1178)=0,N($I1178)=0),IF(ISNUMBER(SEARCH("【待补】",$R1178&amp;"")),"△源数据不全（源表缺金额），请补充","※收入和支出都没填"),IF($E1178="","※没填收支类别，分类报表会漏掉这一笔",IF(ISNA(MATCH($E1178,类别表,0)),"※收支类别不在【参数设置】的清单里",IF($K1178="","△"&amp;$D1178&amp;" 还没填汇率，去【月度汇率】补上就自动算了",IF(ISNUMBER(SEARCH("【待补】",$R1178&amp;"")),"△源数据不全（源表缺摘要或用途），请补充",IF(AND($F1178="内部转账",$Q1178=""),"△内部转账建议在「往来单位」写上对方账户",IF($N1178&lt;0,"△这一笔之后该账户余额成负数了，核一下",""))))))))))))</f>
        <v/>
      </c>
    </row>
    <row r="1179" ht="49.5" spans="1:19">
      <c r="A1179" s="114">
        <v>46078</v>
      </c>
      <c r="B1179" s="115" t="s">
        <v>20</v>
      </c>
      <c r="C1179" s="116" t="str">
        <f>IF($B1179="","",IFERROR(INDEX(账户银行,MATCH($B1179,账户名,0)),""))</f>
        <v>现金</v>
      </c>
      <c r="D1179" s="116" t="str">
        <f>IF($B1179="","",IFERROR(INDEX(账户币种,MATCH($B1179,账户名,0)),""))</f>
        <v>CNY</v>
      </c>
      <c r="E1179" s="117" t="s">
        <v>24</v>
      </c>
      <c r="F1179" s="116" t="str">
        <f>IF($E1179="","",IFERROR(INDEX(类别属性,MATCH($E1179,类别表,0)),""))</f>
        <v>支出</v>
      </c>
      <c r="G1179" s="118" t="s">
        <v>1141</v>
      </c>
      <c r="H1179" s="119"/>
      <c r="I1179" s="119">
        <v>1613</v>
      </c>
      <c r="J1179" s="120"/>
      <c r="K1179" s="121">
        <f>IF(OR($A1179="",$B1179=""),"",IF($J1179&lt;&gt;"",$J1179,IF($D1179=本位币,1,IFERROR(LOOKUP(2,1/((汇率月份&lt;=$A1179)*(INDEX(记账汇率区,0,MATCH($D1179,汇率币种头,0))&lt;&gt;"")),INDEX(记账汇率区,0,MATCH($D1179,汇率币种头,0))),""))))</f>
        <v>1700</v>
      </c>
      <c r="L1179" s="122">
        <f t="shared" si="36"/>
        <v>-1613</v>
      </c>
      <c r="M1179" s="123">
        <f t="shared" si="37"/>
        <v>-2742100</v>
      </c>
      <c r="N1179" s="122">
        <f>IF($B1179="","",ROUND(SUMIF(账户名,$B1179,账户期初)+SUMIFS($L$6:L1179,$B$6:B1179,$B1179),2))</f>
        <v>1944613.39</v>
      </c>
      <c r="O1179" s="123">
        <f>IF($B1179="","",IFERROR(ROUND(INDEX(账户期初本位,MATCH($B1179,账户名,0))+SUMIFS($M$6:M1179,$B$6:B1179,$B1179),2),""))</f>
        <v>3277504279.96</v>
      </c>
      <c r="P1179" s="117" t="s">
        <v>26</v>
      </c>
      <c r="Q1179" s="115" t="s">
        <v>329</v>
      </c>
      <c r="R1179" s="115"/>
      <c r="S1179" s="124" t="str">
        <f>IF($B1179="","",IF(ISNA(MATCH($B1179,账户名,0)),"※这个账户不在【参数设置】的账户档案里",IF($A1179="","※没填日期，这一笔不会进任何月份的报表",IF(OR($A1179&lt;起始月份,$A1179&gt;EOMONTH(起始月份,15)),"△不在本账期（"&amp;TEXT(起始月份,"yyyy-mm")&amp;" ~ "&amp;TEXT(EOMONTH(起始月份,15),"yyyy-mm")&amp;"）内，报表里看不到",IF(AND($H1179&lt;&gt;"",$I1179&lt;&gt;""),"※收入和支出不能同时填",IF(AND(N($H1179)=0,N($I1179)=0),IF(ISNUMBER(SEARCH("【待补】",$R1179&amp;"")),"△源数据不全（源表缺金额），请补充","※收入和支出都没填"),IF($E1179="","※没填收支类别，分类报表会漏掉这一笔",IF(ISNA(MATCH($E1179,类别表,0)),"※收支类别不在【参数设置】的清单里",IF($K1179="","△"&amp;$D1179&amp;" 还没填汇率，去【月度汇率】补上就自动算了",IF(ISNUMBER(SEARCH("【待补】",$R1179&amp;"")),"△源数据不全（源表缺摘要或用途），请补充",IF(AND($F1179="内部转账",$Q1179=""),"△内部转账建议在「往来单位」写上对方账户",IF($N1179&lt;0,"△这一笔之后该账户余额成负数了，核一下",""))))))))))))</f>
        <v/>
      </c>
    </row>
    <row r="1180" ht="49.5" spans="1:19">
      <c r="A1180" s="114">
        <v>46078</v>
      </c>
      <c r="B1180" s="115" t="s">
        <v>20</v>
      </c>
      <c r="C1180" s="116" t="str">
        <f>IF($B1180="","",IFERROR(INDEX(账户银行,MATCH($B1180,账户名,0)),""))</f>
        <v>现金</v>
      </c>
      <c r="D1180" s="116" t="str">
        <f>IF($B1180="","",IFERROR(INDEX(账户币种,MATCH($B1180,账户名,0)),""))</f>
        <v>CNY</v>
      </c>
      <c r="E1180" s="117" t="s">
        <v>24</v>
      </c>
      <c r="F1180" s="116" t="str">
        <f>IF($E1180="","",IFERROR(INDEX(类别属性,MATCH($E1180,类别表,0)),""))</f>
        <v>支出</v>
      </c>
      <c r="G1180" s="118" t="s">
        <v>1142</v>
      </c>
      <c r="H1180" s="119"/>
      <c r="I1180" s="119">
        <v>1613</v>
      </c>
      <c r="J1180" s="120"/>
      <c r="K1180" s="121">
        <f>IF(OR($A1180="",$B1180=""),"",IF($J1180&lt;&gt;"",$J1180,IF($D1180=本位币,1,IFERROR(LOOKUP(2,1/((汇率月份&lt;=$A1180)*(INDEX(记账汇率区,0,MATCH($D1180,汇率币种头,0))&lt;&gt;"")),INDEX(记账汇率区,0,MATCH($D1180,汇率币种头,0))),""))))</f>
        <v>1700</v>
      </c>
      <c r="L1180" s="122">
        <f t="shared" si="36"/>
        <v>-1613</v>
      </c>
      <c r="M1180" s="123">
        <f t="shared" si="37"/>
        <v>-2742100</v>
      </c>
      <c r="N1180" s="122">
        <f>IF($B1180="","",ROUND(SUMIF(账户名,$B1180,账户期初)+SUMIFS($L$6:L1180,$B$6:B1180,$B1180),2))</f>
        <v>1943000.39</v>
      </c>
      <c r="O1180" s="123">
        <f>IF($B1180="","",IFERROR(ROUND(INDEX(账户期初本位,MATCH($B1180,账户名,0))+SUMIFS($M$6:M1180,$B$6:B1180,$B1180),2),""))</f>
        <v>3274762179.96</v>
      </c>
      <c r="P1180" s="117" t="s">
        <v>26</v>
      </c>
      <c r="Q1180" s="115" t="s">
        <v>878</v>
      </c>
      <c r="R1180" s="115"/>
      <c r="S1180" s="124" t="str">
        <f>IF($B1180="","",IF(ISNA(MATCH($B1180,账户名,0)),"※这个账户不在【参数设置】的账户档案里",IF($A1180="","※没填日期，这一笔不会进任何月份的报表",IF(OR($A1180&lt;起始月份,$A1180&gt;EOMONTH(起始月份,15)),"△不在本账期（"&amp;TEXT(起始月份,"yyyy-mm")&amp;" ~ "&amp;TEXT(EOMONTH(起始月份,15),"yyyy-mm")&amp;"）内，报表里看不到",IF(AND($H1180&lt;&gt;"",$I1180&lt;&gt;""),"※收入和支出不能同时填",IF(AND(N($H1180)=0,N($I1180)=0),IF(ISNUMBER(SEARCH("【待补】",$R1180&amp;"")),"△源数据不全（源表缺金额），请补充","※收入和支出都没填"),IF($E1180="","※没填收支类别，分类报表会漏掉这一笔",IF(ISNA(MATCH($E1180,类别表,0)),"※收支类别不在【参数设置】的清单里",IF($K1180="","△"&amp;$D1180&amp;" 还没填汇率，去【月度汇率】补上就自动算了",IF(ISNUMBER(SEARCH("【待补】",$R1180&amp;"")),"△源数据不全（源表缺摘要或用途），请补充",IF(AND($F1180="内部转账",$Q1180=""),"△内部转账建议在「往来单位」写上对方账户",IF($N1180&lt;0,"△这一笔之后该账户余额成负数了，核一下",""))))))))))))</f>
        <v/>
      </c>
    </row>
    <row r="1181" ht="49.5" spans="1:19">
      <c r="A1181" s="114">
        <v>46078</v>
      </c>
      <c r="B1181" s="115" t="s">
        <v>20</v>
      </c>
      <c r="C1181" s="116" t="str">
        <f>IF($B1181="","",IFERROR(INDEX(账户银行,MATCH($B1181,账户名,0)),""))</f>
        <v>现金</v>
      </c>
      <c r="D1181" s="116" t="str">
        <f>IF($B1181="","",IFERROR(INDEX(账户币种,MATCH($B1181,账户名,0)),""))</f>
        <v>CNY</v>
      </c>
      <c r="E1181" s="117" t="s">
        <v>24</v>
      </c>
      <c r="F1181" s="116" t="str">
        <f>IF($E1181="","",IFERROR(INDEX(类别属性,MATCH($E1181,类别表,0)),""))</f>
        <v>支出</v>
      </c>
      <c r="G1181" s="118" t="s">
        <v>1143</v>
      </c>
      <c r="H1181" s="119"/>
      <c r="I1181" s="119">
        <v>1451</v>
      </c>
      <c r="J1181" s="120"/>
      <c r="K1181" s="121">
        <f>IF(OR($A1181="",$B1181=""),"",IF($J1181&lt;&gt;"",$J1181,IF($D1181=本位币,1,IFERROR(LOOKUP(2,1/((汇率月份&lt;=$A1181)*(INDEX(记账汇率区,0,MATCH($D1181,汇率币种头,0))&lt;&gt;"")),INDEX(记账汇率区,0,MATCH($D1181,汇率币种头,0))),""))))</f>
        <v>1700</v>
      </c>
      <c r="L1181" s="122">
        <f t="shared" si="36"/>
        <v>-1451</v>
      </c>
      <c r="M1181" s="123">
        <f t="shared" si="37"/>
        <v>-2466700</v>
      </c>
      <c r="N1181" s="122">
        <f>IF($B1181="","",ROUND(SUMIF(账户名,$B1181,账户期初)+SUMIFS($L$6:L1181,$B$6:B1181,$B1181),2))</f>
        <v>1941549.39</v>
      </c>
      <c r="O1181" s="123">
        <f>IF($B1181="","",IFERROR(ROUND(INDEX(账户期初本位,MATCH($B1181,账户名,0))+SUMIFS($M$6:M1181,$B$6:B1181,$B1181),2),""))</f>
        <v>3272295479.96</v>
      </c>
      <c r="P1181" s="117" t="s">
        <v>26</v>
      </c>
      <c r="Q1181" s="115" t="s">
        <v>206</v>
      </c>
      <c r="R1181" s="115"/>
      <c r="S1181" s="124" t="str">
        <f>IF($B1181="","",IF(ISNA(MATCH($B1181,账户名,0)),"※这个账户不在【参数设置】的账户档案里",IF($A1181="","※没填日期，这一笔不会进任何月份的报表",IF(OR($A1181&lt;起始月份,$A1181&gt;EOMONTH(起始月份,15)),"△不在本账期（"&amp;TEXT(起始月份,"yyyy-mm")&amp;" ~ "&amp;TEXT(EOMONTH(起始月份,15),"yyyy-mm")&amp;"）内，报表里看不到",IF(AND($H1181&lt;&gt;"",$I1181&lt;&gt;""),"※收入和支出不能同时填",IF(AND(N($H1181)=0,N($I1181)=0),IF(ISNUMBER(SEARCH("【待补】",$R1181&amp;"")),"△源数据不全（源表缺金额），请补充","※收入和支出都没填"),IF($E1181="","※没填收支类别，分类报表会漏掉这一笔",IF(ISNA(MATCH($E1181,类别表,0)),"※收支类别不在【参数设置】的清单里",IF($K1181="","△"&amp;$D1181&amp;" 还没填汇率，去【月度汇率】补上就自动算了",IF(ISNUMBER(SEARCH("【待补】",$R1181&amp;"")),"△源数据不全（源表缺摘要或用途），请补充",IF(AND($F1181="内部转账",$Q1181=""),"△内部转账建议在「往来单位」写上对方账户",IF($N1181&lt;0,"△这一笔之后该账户余额成负数了，核一下",""))))))))))))</f>
        <v/>
      </c>
    </row>
    <row r="1182" ht="33" spans="1:19">
      <c r="A1182" s="114">
        <v>46078</v>
      </c>
      <c r="B1182" s="115" t="s">
        <v>20</v>
      </c>
      <c r="C1182" s="116" t="str">
        <f>IF($B1182="","",IFERROR(INDEX(账户银行,MATCH($B1182,账户名,0)),""))</f>
        <v>现金</v>
      </c>
      <c r="D1182" s="116" t="str">
        <f>IF($B1182="","",IFERROR(INDEX(账户币种,MATCH($B1182,账户名,0)),""))</f>
        <v>CNY</v>
      </c>
      <c r="E1182" s="117" t="s">
        <v>24</v>
      </c>
      <c r="F1182" s="116" t="str">
        <f>IF($E1182="","",IFERROR(INDEX(类别属性,MATCH($E1182,类别表,0)),""))</f>
        <v>支出</v>
      </c>
      <c r="G1182" s="118" t="s">
        <v>1144</v>
      </c>
      <c r="H1182" s="119"/>
      <c r="I1182" s="119">
        <v>211</v>
      </c>
      <c r="J1182" s="120"/>
      <c r="K1182" s="121">
        <f>IF(OR($A1182="",$B1182=""),"",IF($J1182&lt;&gt;"",$J1182,IF($D1182=本位币,1,IFERROR(LOOKUP(2,1/((汇率月份&lt;=$A1182)*(INDEX(记账汇率区,0,MATCH($D1182,汇率币种头,0))&lt;&gt;"")),INDEX(记账汇率区,0,MATCH($D1182,汇率币种头,0))),""))))</f>
        <v>1700</v>
      </c>
      <c r="L1182" s="122">
        <f t="shared" si="36"/>
        <v>-211</v>
      </c>
      <c r="M1182" s="123">
        <f t="shared" si="37"/>
        <v>-358700</v>
      </c>
      <c r="N1182" s="122">
        <f>IF($B1182="","",ROUND(SUMIF(账户名,$B1182,账户期初)+SUMIFS($L$6:L1182,$B$6:B1182,$B1182),2))</f>
        <v>1941338.39</v>
      </c>
      <c r="O1182" s="123">
        <f>IF($B1182="","",IFERROR(ROUND(INDEX(账户期初本位,MATCH($B1182,账户名,0))+SUMIFS($M$6:M1182,$B$6:B1182,$B1182),2),""))</f>
        <v>3271936779.96</v>
      </c>
      <c r="P1182" s="117" t="s">
        <v>26</v>
      </c>
      <c r="Q1182" s="115" t="s">
        <v>68</v>
      </c>
      <c r="R1182" s="115"/>
      <c r="S1182" s="124" t="str">
        <f>IF($B1182="","",IF(ISNA(MATCH($B1182,账户名,0)),"※这个账户不在【参数设置】的账户档案里",IF($A1182="","※没填日期，这一笔不会进任何月份的报表",IF(OR($A1182&lt;起始月份,$A1182&gt;EOMONTH(起始月份,15)),"△不在本账期（"&amp;TEXT(起始月份,"yyyy-mm")&amp;" ~ "&amp;TEXT(EOMONTH(起始月份,15),"yyyy-mm")&amp;"）内，报表里看不到",IF(AND($H1182&lt;&gt;"",$I1182&lt;&gt;""),"※收入和支出不能同时填",IF(AND(N($H1182)=0,N($I1182)=0),IF(ISNUMBER(SEARCH("【待补】",$R1182&amp;"")),"△源数据不全（源表缺金额），请补充","※收入和支出都没填"),IF($E1182="","※没填收支类别，分类报表会漏掉这一笔",IF(ISNA(MATCH($E1182,类别表,0)),"※收支类别不在【参数设置】的清单里",IF($K1182="","△"&amp;$D1182&amp;" 还没填汇率，去【月度汇率】补上就自动算了",IF(ISNUMBER(SEARCH("【待补】",$R1182&amp;"")),"△源数据不全（源表缺摘要或用途），请补充",IF(AND($F1182="内部转账",$Q1182=""),"△内部转账建议在「往来单位」写上对方账户",IF($N1182&lt;0,"△这一笔之后该账户余额成负数了，核一下",""))))))))))))</f>
        <v/>
      </c>
    </row>
    <row r="1183" ht="49.5" spans="1:19">
      <c r="A1183" s="114">
        <v>46078</v>
      </c>
      <c r="B1183" s="115" t="s">
        <v>20</v>
      </c>
      <c r="C1183" s="116" t="str">
        <f>IF($B1183="","",IFERROR(INDEX(账户银行,MATCH($B1183,账户名,0)),""))</f>
        <v>现金</v>
      </c>
      <c r="D1183" s="116" t="str">
        <f>IF($B1183="","",IFERROR(INDEX(账户币种,MATCH($B1183,账户名,0)),""))</f>
        <v>CNY</v>
      </c>
      <c r="E1183" s="117" t="s">
        <v>24</v>
      </c>
      <c r="F1183" s="116" t="str">
        <f>IF($E1183="","",IFERROR(INDEX(类别属性,MATCH($E1183,类别表,0)),""))</f>
        <v>支出</v>
      </c>
      <c r="G1183" s="118" t="s">
        <v>1145</v>
      </c>
      <c r="H1183" s="119"/>
      <c r="I1183" s="119">
        <v>1284</v>
      </c>
      <c r="J1183" s="120"/>
      <c r="K1183" s="121">
        <f>IF(OR($A1183="",$B1183=""),"",IF($J1183&lt;&gt;"",$J1183,IF($D1183=本位币,1,IFERROR(LOOKUP(2,1/((汇率月份&lt;=$A1183)*(INDEX(记账汇率区,0,MATCH($D1183,汇率币种头,0))&lt;&gt;"")),INDEX(记账汇率区,0,MATCH($D1183,汇率币种头,0))),""))))</f>
        <v>1700</v>
      </c>
      <c r="L1183" s="122">
        <f t="shared" si="36"/>
        <v>-1284</v>
      </c>
      <c r="M1183" s="123">
        <f t="shared" si="37"/>
        <v>-2182800</v>
      </c>
      <c r="N1183" s="122">
        <f>IF($B1183="","",ROUND(SUMIF(账户名,$B1183,账户期初)+SUMIFS($L$6:L1183,$B$6:B1183,$B1183),2))</f>
        <v>1940054.39</v>
      </c>
      <c r="O1183" s="123">
        <f>IF($B1183="","",IFERROR(ROUND(INDEX(账户期初本位,MATCH($B1183,账户名,0))+SUMIFS($M$6:M1183,$B$6:B1183,$B1183),2),""))</f>
        <v>3269753979.96</v>
      </c>
      <c r="P1183" s="117" t="s">
        <v>26</v>
      </c>
      <c r="Q1183" s="115" t="s">
        <v>68</v>
      </c>
      <c r="R1183" s="115"/>
      <c r="S1183" s="124" t="str">
        <f>IF($B1183="","",IF(ISNA(MATCH($B1183,账户名,0)),"※这个账户不在【参数设置】的账户档案里",IF($A1183="","※没填日期，这一笔不会进任何月份的报表",IF(OR($A1183&lt;起始月份,$A1183&gt;EOMONTH(起始月份,15)),"△不在本账期（"&amp;TEXT(起始月份,"yyyy-mm")&amp;" ~ "&amp;TEXT(EOMONTH(起始月份,15),"yyyy-mm")&amp;"）内，报表里看不到",IF(AND($H1183&lt;&gt;"",$I1183&lt;&gt;""),"※收入和支出不能同时填",IF(AND(N($H1183)=0,N($I1183)=0),IF(ISNUMBER(SEARCH("【待补】",$R1183&amp;"")),"△源数据不全（源表缺金额），请补充","※收入和支出都没填"),IF($E1183="","※没填收支类别，分类报表会漏掉这一笔",IF(ISNA(MATCH($E1183,类别表,0)),"※收支类别不在【参数设置】的清单里",IF($K1183="","△"&amp;$D1183&amp;" 还没填汇率，去【月度汇率】补上就自动算了",IF(ISNUMBER(SEARCH("【待补】",$R1183&amp;"")),"△源数据不全（源表缺摘要或用途），请补充",IF(AND($F1183="内部转账",$Q1183=""),"△内部转账建议在「往来单位」写上对方账户",IF($N1183&lt;0,"△这一笔之后该账户余额成负数了，核一下",""))))))))))))</f>
        <v/>
      </c>
    </row>
    <row r="1184" ht="49.5" spans="1:19">
      <c r="A1184" s="114">
        <v>46078</v>
      </c>
      <c r="B1184" s="115" t="s">
        <v>20</v>
      </c>
      <c r="C1184" s="116" t="str">
        <f>IF($B1184="","",IFERROR(INDEX(账户银行,MATCH($B1184,账户名,0)),""))</f>
        <v>现金</v>
      </c>
      <c r="D1184" s="116" t="str">
        <f>IF($B1184="","",IFERROR(INDEX(账户币种,MATCH($B1184,账户名,0)),""))</f>
        <v>CNY</v>
      </c>
      <c r="E1184" s="117" t="s">
        <v>24</v>
      </c>
      <c r="F1184" s="116" t="str">
        <f>IF($E1184="","",IFERROR(INDEX(类别属性,MATCH($E1184,类别表,0)),""))</f>
        <v>支出</v>
      </c>
      <c r="G1184" s="118" t="s">
        <v>1146</v>
      </c>
      <c r="H1184" s="119"/>
      <c r="I1184" s="119">
        <v>1845</v>
      </c>
      <c r="J1184" s="120"/>
      <c r="K1184" s="121">
        <f>IF(OR($A1184="",$B1184=""),"",IF($J1184&lt;&gt;"",$J1184,IF($D1184=本位币,1,IFERROR(LOOKUP(2,1/((汇率月份&lt;=$A1184)*(INDEX(记账汇率区,0,MATCH($D1184,汇率币种头,0))&lt;&gt;"")),INDEX(记账汇率区,0,MATCH($D1184,汇率币种头,0))),""))))</f>
        <v>1700</v>
      </c>
      <c r="L1184" s="122">
        <f t="shared" si="36"/>
        <v>-1845</v>
      </c>
      <c r="M1184" s="123">
        <f t="shared" si="37"/>
        <v>-3136500</v>
      </c>
      <c r="N1184" s="122">
        <f>IF($B1184="","",ROUND(SUMIF(账户名,$B1184,账户期初)+SUMIFS($L$6:L1184,$B$6:B1184,$B1184),2))</f>
        <v>1938209.39</v>
      </c>
      <c r="O1184" s="123">
        <f>IF($B1184="","",IFERROR(ROUND(INDEX(账户期初本位,MATCH($B1184,账户名,0))+SUMIFS($M$6:M1184,$B$6:B1184,$B1184),2),""))</f>
        <v>3266617479.96</v>
      </c>
      <c r="P1184" s="117" t="s">
        <v>26</v>
      </c>
      <c r="Q1184" s="115" t="s">
        <v>68</v>
      </c>
      <c r="R1184" s="115"/>
      <c r="S1184" s="124" t="str">
        <f>IF($B1184="","",IF(ISNA(MATCH($B1184,账户名,0)),"※这个账户不在【参数设置】的账户档案里",IF($A1184="","※没填日期，这一笔不会进任何月份的报表",IF(OR($A1184&lt;起始月份,$A1184&gt;EOMONTH(起始月份,15)),"△不在本账期（"&amp;TEXT(起始月份,"yyyy-mm")&amp;" ~ "&amp;TEXT(EOMONTH(起始月份,15),"yyyy-mm")&amp;"）内，报表里看不到",IF(AND($H1184&lt;&gt;"",$I1184&lt;&gt;""),"※收入和支出不能同时填",IF(AND(N($H1184)=0,N($I1184)=0),IF(ISNUMBER(SEARCH("【待补】",$R1184&amp;"")),"△源数据不全（源表缺金额），请补充","※收入和支出都没填"),IF($E1184="","※没填收支类别，分类报表会漏掉这一笔",IF(ISNA(MATCH($E1184,类别表,0)),"※收支类别不在【参数设置】的清单里",IF($K1184="","△"&amp;$D1184&amp;" 还没填汇率，去【月度汇率】补上就自动算了",IF(ISNUMBER(SEARCH("【待补】",$R1184&amp;"")),"△源数据不全（源表缺摘要或用途），请补充",IF(AND($F1184="内部转账",$Q1184=""),"△内部转账建议在「往来单位」写上对方账户",IF($N1184&lt;0,"△这一笔之后该账户余额成负数了，核一下",""))))))))))))</f>
        <v/>
      </c>
    </row>
    <row r="1185" ht="33" spans="1:19">
      <c r="A1185" s="114">
        <v>46078</v>
      </c>
      <c r="B1185" s="115" t="s">
        <v>20</v>
      </c>
      <c r="C1185" s="116" t="str">
        <f>IF($B1185="","",IFERROR(INDEX(账户银行,MATCH($B1185,账户名,0)),""))</f>
        <v>现金</v>
      </c>
      <c r="D1185" s="116" t="str">
        <f>IF($B1185="","",IFERROR(INDEX(账户币种,MATCH($B1185,账户名,0)),""))</f>
        <v>CNY</v>
      </c>
      <c r="E1185" s="117" t="s">
        <v>24</v>
      </c>
      <c r="F1185" s="116" t="str">
        <f>IF($E1185="","",IFERROR(INDEX(类别属性,MATCH($E1185,类别表,0)),""))</f>
        <v>支出</v>
      </c>
      <c r="G1185" s="118" t="s">
        <v>1147</v>
      </c>
      <c r="H1185" s="119"/>
      <c r="I1185" s="119">
        <v>557</v>
      </c>
      <c r="J1185" s="120"/>
      <c r="K1185" s="121">
        <f>IF(OR($A1185="",$B1185=""),"",IF($J1185&lt;&gt;"",$J1185,IF($D1185=本位币,1,IFERROR(LOOKUP(2,1/((汇率月份&lt;=$A1185)*(INDEX(记账汇率区,0,MATCH($D1185,汇率币种头,0))&lt;&gt;"")),INDEX(记账汇率区,0,MATCH($D1185,汇率币种头,0))),""))))</f>
        <v>1700</v>
      </c>
      <c r="L1185" s="122">
        <f t="shared" si="36"/>
        <v>-557</v>
      </c>
      <c r="M1185" s="123">
        <f t="shared" si="37"/>
        <v>-946900</v>
      </c>
      <c r="N1185" s="122">
        <f>IF($B1185="","",ROUND(SUMIF(账户名,$B1185,账户期初)+SUMIFS($L$6:L1185,$B$6:B1185,$B1185),2))</f>
        <v>1937652.39</v>
      </c>
      <c r="O1185" s="123">
        <f>IF($B1185="","",IFERROR(ROUND(INDEX(账户期初本位,MATCH($B1185,账户名,0))+SUMIFS($M$6:M1185,$B$6:B1185,$B1185),2),""))</f>
        <v>3265670579.96</v>
      </c>
      <c r="P1185" s="117" t="s">
        <v>26</v>
      </c>
      <c r="Q1185" s="115"/>
      <c r="R1185" s="115"/>
      <c r="S1185" s="124" t="str">
        <f>IF($B1185="","",IF(ISNA(MATCH($B1185,账户名,0)),"※这个账户不在【参数设置】的账户档案里",IF($A1185="","※没填日期，这一笔不会进任何月份的报表",IF(OR($A1185&lt;起始月份,$A1185&gt;EOMONTH(起始月份,15)),"△不在本账期（"&amp;TEXT(起始月份,"yyyy-mm")&amp;" ~ "&amp;TEXT(EOMONTH(起始月份,15),"yyyy-mm")&amp;"）内，报表里看不到",IF(AND($H1185&lt;&gt;"",$I1185&lt;&gt;""),"※收入和支出不能同时填",IF(AND(N($H1185)=0,N($I1185)=0),IF(ISNUMBER(SEARCH("【待补】",$R1185&amp;"")),"△源数据不全（源表缺金额），请补充","※收入和支出都没填"),IF($E1185="","※没填收支类别，分类报表会漏掉这一笔",IF(ISNA(MATCH($E1185,类别表,0)),"※收支类别不在【参数设置】的清单里",IF($K1185="","△"&amp;$D1185&amp;" 还没填汇率，去【月度汇率】补上就自动算了",IF(ISNUMBER(SEARCH("【待补】",$R1185&amp;"")),"△源数据不全（源表缺摘要或用途），请补充",IF(AND($F1185="内部转账",$Q1185=""),"△内部转账建议在「往来单位」写上对方账户",IF($N1185&lt;0,"△这一笔之后该账户余额成负数了，核一下",""))))))))))))</f>
        <v/>
      </c>
    </row>
    <row r="1186" ht="66" spans="1:19">
      <c r="A1186" s="114">
        <v>46078</v>
      </c>
      <c r="B1186" s="115" t="s">
        <v>20</v>
      </c>
      <c r="C1186" s="116" t="str">
        <f>IF($B1186="","",IFERROR(INDEX(账户银行,MATCH($B1186,账户名,0)),""))</f>
        <v>现金</v>
      </c>
      <c r="D1186" s="116" t="str">
        <f>IF($B1186="","",IFERROR(INDEX(账户币种,MATCH($B1186,账户名,0)),""))</f>
        <v>CNY</v>
      </c>
      <c r="E1186" s="117" t="s">
        <v>24</v>
      </c>
      <c r="F1186" s="116" t="str">
        <f>IF($E1186="","",IFERROR(INDEX(类别属性,MATCH($E1186,类别表,0)),""))</f>
        <v>支出</v>
      </c>
      <c r="G1186" s="118" t="s">
        <v>1148</v>
      </c>
      <c r="H1186" s="119"/>
      <c r="I1186" s="119">
        <v>5634</v>
      </c>
      <c r="J1186" s="120"/>
      <c r="K1186" s="121">
        <f>IF(OR($A1186="",$B1186=""),"",IF($J1186&lt;&gt;"",$J1186,IF($D1186=本位币,1,IFERROR(LOOKUP(2,1/((汇率月份&lt;=$A1186)*(INDEX(记账汇率区,0,MATCH($D1186,汇率币种头,0))&lt;&gt;"")),INDEX(记账汇率区,0,MATCH($D1186,汇率币种头,0))),""))))</f>
        <v>1700</v>
      </c>
      <c r="L1186" s="122">
        <f t="shared" si="36"/>
        <v>-5634</v>
      </c>
      <c r="M1186" s="123">
        <f t="shared" si="37"/>
        <v>-9577800</v>
      </c>
      <c r="N1186" s="122">
        <f>IF($B1186="","",ROUND(SUMIF(账户名,$B1186,账户期初)+SUMIFS($L$6:L1186,$B$6:B1186,$B1186),2))</f>
        <v>1932018.39</v>
      </c>
      <c r="O1186" s="123">
        <f>IF($B1186="","",IFERROR(ROUND(INDEX(账户期初本位,MATCH($B1186,账户名,0))+SUMIFS($M$6:M1186,$B$6:B1186,$B1186),2),""))</f>
        <v>3256092779.96</v>
      </c>
      <c r="P1186" s="117" t="s">
        <v>26</v>
      </c>
      <c r="Q1186" s="115" t="s">
        <v>1149</v>
      </c>
      <c r="R1186" s="115"/>
      <c r="S1186" s="124" t="str">
        <f>IF($B1186="","",IF(ISNA(MATCH($B1186,账户名,0)),"※这个账户不在【参数设置】的账户档案里",IF($A1186="","※没填日期，这一笔不会进任何月份的报表",IF(OR($A1186&lt;起始月份,$A1186&gt;EOMONTH(起始月份,15)),"△不在本账期（"&amp;TEXT(起始月份,"yyyy-mm")&amp;" ~ "&amp;TEXT(EOMONTH(起始月份,15),"yyyy-mm")&amp;"）内，报表里看不到",IF(AND($H1186&lt;&gt;"",$I1186&lt;&gt;""),"※收入和支出不能同时填",IF(AND(N($H1186)=0,N($I1186)=0),IF(ISNUMBER(SEARCH("【待补】",$R1186&amp;"")),"△源数据不全（源表缺金额），请补充","※收入和支出都没填"),IF($E1186="","※没填收支类别，分类报表会漏掉这一笔",IF(ISNA(MATCH($E1186,类别表,0)),"※收支类别不在【参数设置】的清单里",IF($K1186="","△"&amp;$D1186&amp;" 还没填汇率，去【月度汇率】补上就自动算了",IF(ISNUMBER(SEARCH("【待补】",$R1186&amp;"")),"△源数据不全（源表缺摘要或用途），请补充",IF(AND($F1186="内部转账",$Q1186=""),"△内部转账建议在「往来单位」写上对方账户",IF($N1186&lt;0,"△这一笔之后该账户余额成负数了，核一下",""))))))))))))</f>
        <v/>
      </c>
    </row>
    <row r="1187" ht="49.5" spans="1:19">
      <c r="A1187" s="114">
        <v>46078</v>
      </c>
      <c r="B1187" s="115" t="s">
        <v>20</v>
      </c>
      <c r="C1187" s="116" t="str">
        <f>IF($B1187="","",IFERROR(INDEX(账户银行,MATCH($B1187,账户名,0)),""))</f>
        <v>现金</v>
      </c>
      <c r="D1187" s="116" t="str">
        <f>IF($B1187="","",IFERROR(INDEX(账户币种,MATCH($B1187,账户名,0)),""))</f>
        <v>CNY</v>
      </c>
      <c r="E1187" s="117" t="s">
        <v>24</v>
      </c>
      <c r="F1187" s="116" t="str">
        <f>IF($E1187="","",IFERROR(INDEX(类别属性,MATCH($E1187,类别表,0)),""))</f>
        <v>支出</v>
      </c>
      <c r="G1187" s="118" t="s">
        <v>1150</v>
      </c>
      <c r="H1187" s="119"/>
      <c r="I1187" s="119">
        <v>1878</v>
      </c>
      <c r="J1187" s="120"/>
      <c r="K1187" s="121">
        <f>IF(OR($A1187="",$B1187=""),"",IF($J1187&lt;&gt;"",$J1187,IF($D1187=本位币,1,IFERROR(LOOKUP(2,1/((汇率月份&lt;=$A1187)*(INDEX(记账汇率区,0,MATCH($D1187,汇率币种头,0))&lt;&gt;"")),INDEX(记账汇率区,0,MATCH($D1187,汇率币种头,0))),""))))</f>
        <v>1700</v>
      </c>
      <c r="L1187" s="122">
        <f t="shared" si="36"/>
        <v>-1878</v>
      </c>
      <c r="M1187" s="123">
        <f t="shared" si="37"/>
        <v>-3192600</v>
      </c>
      <c r="N1187" s="122">
        <f>IF($B1187="","",ROUND(SUMIF(账户名,$B1187,账户期初)+SUMIFS($L$6:L1187,$B$6:B1187,$B1187),2))</f>
        <v>1930140.39</v>
      </c>
      <c r="O1187" s="123">
        <f>IF($B1187="","",IFERROR(ROUND(INDEX(账户期初本位,MATCH($B1187,账户名,0))+SUMIFS($M$6:M1187,$B$6:B1187,$B1187),2),""))</f>
        <v>3252900179.96</v>
      </c>
      <c r="P1187" s="117" t="s">
        <v>26</v>
      </c>
      <c r="Q1187" s="115" t="s">
        <v>771</v>
      </c>
      <c r="R1187" s="115"/>
      <c r="S1187" s="124" t="str">
        <f>IF($B1187="","",IF(ISNA(MATCH($B1187,账户名,0)),"※这个账户不在【参数设置】的账户档案里",IF($A1187="","※没填日期，这一笔不会进任何月份的报表",IF(OR($A1187&lt;起始月份,$A1187&gt;EOMONTH(起始月份,15)),"△不在本账期（"&amp;TEXT(起始月份,"yyyy-mm")&amp;" ~ "&amp;TEXT(EOMONTH(起始月份,15),"yyyy-mm")&amp;"）内，报表里看不到",IF(AND($H1187&lt;&gt;"",$I1187&lt;&gt;""),"※收入和支出不能同时填",IF(AND(N($H1187)=0,N($I1187)=0),IF(ISNUMBER(SEARCH("【待补】",$R1187&amp;"")),"△源数据不全（源表缺金额），请补充","※收入和支出都没填"),IF($E1187="","※没填收支类别，分类报表会漏掉这一笔",IF(ISNA(MATCH($E1187,类别表,0)),"※收支类别不在【参数设置】的清单里",IF($K1187="","△"&amp;$D1187&amp;" 还没填汇率，去【月度汇率】补上就自动算了",IF(ISNUMBER(SEARCH("【待补】",$R1187&amp;"")),"△源数据不全（源表缺摘要或用途），请补充",IF(AND($F1187="内部转账",$Q1187=""),"△内部转账建议在「往来单位」写上对方账户",IF($N1187&lt;0,"△这一笔之后该账户余额成负数了，核一下",""))))))))))))</f>
        <v/>
      </c>
    </row>
    <row r="1188" ht="33" spans="1:19">
      <c r="A1188" s="114">
        <v>46078</v>
      </c>
      <c r="B1188" s="115" t="s">
        <v>20</v>
      </c>
      <c r="C1188" s="116" t="str">
        <f>IF($B1188="","",IFERROR(INDEX(账户银行,MATCH($B1188,账户名,0)),""))</f>
        <v>现金</v>
      </c>
      <c r="D1188" s="116" t="str">
        <f>IF($B1188="","",IFERROR(INDEX(账户币种,MATCH($B1188,账户名,0)),""))</f>
        <v>CNY</v>
      </c>
      <c r="E1188" s="117" t="s">
        <v>24</v>
      </c>
      <c r="F1188" s="116" t="str">
        <f>IF($E1188="","",IFERROR(INDEX(类别属性,MATCH($E1188,类别表,0)),""))</f>
        <v>支出</v>
      </c>
      <c r="G1188" s="118" t="s">
        <v>1151</v>
      </c>
      <c r="H1188" s="119"/>
      <c r="I1188" s="119">
        <v>1878</v>
      </c>
      <c r="J1188" s="120"/>
      <c r="K1188" s="121">
        <f>IF(OR($A1188="",$B1188=""),"",IF($J1188&lt;&gt;"",$J1188,IF($D1188=本位币,1,IFERROR(LOOKUP(2,1/((汇率月份&lt;=$A1188)*(INDEX(记账汇率区,0,MATCH($D1188,汇率币种头,0))&lt;&gt;"")),INDEX(记账汇率区,0,MATCH($D1188,汇率币种头,0))),""))))</f>
        <v>1700</v>
      </c>
      <c r="L1188" s="122">
        <f t="shared" si="36"/>
        <v>-1878</v>
      </c>
      <c r="M1188" s="123">
        <f t="shared" si="37"/>
        <v>-3192600</v>
      </c>
      <c r="N1188" s="122">
        <f>IF($B1188="","",ROUND(SUMIF(账户名,$B1188,账户期初)+SUMIFS($L$6:L1188,$B$6:B1188,$B1188),2))</f>
        <v>1928262.39</v>
      </c>
      <c r="O1188" s="123">
        <f>IF($B1188="","",IFERROR(ROUND(INDEX(账户期初本位,MATCH($B1188,账户名,0))+SUMIFS($M$6:M1188,$B$6:B1188,$B1188),2),""))</f>
        <v>3249707579.96</v>
      </c>
      <c r="P1188" s="117" t="s">
        <v>26</v>
      </c>
      <c r="Q1188" s="115" t="s">
        <v>206</v>
      </c>
      <c r="R1188" s="115"/>
      <c r="S1188" s="124" t="str">
        <f>IF($B1188="","",IF(ISNA(MATCH($B1188,账户名,0)),"※这个账户不在【参数设置】的账户档案里",IF($A1188="","※没填日期，这一笔不会进任何月份的报表",IF(OR($A1188&lt;起始月份,$A1188&gt;EOMONTH(起始月份,15)),"△不在本账期（"&amp;TEXT(起始月份,"yyyy-mm")&amp;" ~ "&amp;TEXT(EOMONTH(起始月份,15),"yyyy-mm")&amp;"）内，报表里看不到",IF(AND($H1188&lt;&gt;"",$I1188&lt;&gt;""),"※收入和支出不能同时填",IF(AND(N($H1188)=0,N($I1188)=0),IF(ISNUMBER(SEARCH("【待补】",$R1188&amp;"")),"△源数据不全（源表缺金额），请补充","※收入和支出都没填"),IF($E1188="","※没填收支类别，分类报表会漏掉这一笔",IF(ISNA(MATCH($E1188,类别表,0)),"※收支类别不在【参数设置】的清单里",IF($K1188="","△"&amp;$D1188&amp;" 还没填汇率，去【月度汇率】补上就自动算了",IF(ISNUMBER(SEARCH("【待补】",$R1188&amp;"")),"△源数据不全（源表缺摘要或用途），请补充",IF(AND($F1188="内部转账",$Q1188=""),"△内部转账建议在「往来单位」写上对方账户",IF($N1188&lt;0,"△这一笔之后该账户余额成负数了，核一下",""))))))))))))</f>
        <v/>
      </c>
    </row>
    <row r="1189" ht="33" spans="1:19">
      <c r="A1189" s="114">
        <v>46078</v>
      </c>
      <c r="B1189" s="115" t="s">
        <v>20</v>
      </c>
      <c r="C1189" s="116" t="str">
        <f>IF($B1189="","",IFERROR(INDEX(账户银行,MATCH($B1189,账户名,0)),""))</f>
        <v>现金</v>
      </c>
      <c r="D1189" s="116" t="str">
        <f>IF($B1189="","",IFERROR(INDEX(账户币种,MATCH($B1189,账户名,0)),""))</f>
        <v>CNY</v>
      </c>
      <c r="E1189" s="117" t="s">
        <v>24</v>
      </c>
      <c r="F1189" s="116" t="str">
        <f>IF($E1189="","",IFERROR(INDEX(类别属性,MATCH($E1189,类别表,0)),""))</f>
        <v>支出</v>
      </c>
      <c r="G1189" s="118" t="s">
        <v>1152</v>
      </c>
      <c r="H1189" s="119"/>
      <c r="I1189" s="119">
        <v>1864</v>
      </c>
      <c r="J1189" s="120"/>
      <c r="K1189" s="121">
        <f>IF(OR($A1189="",$B1189=""),"",IF($J1189&lt;&gt;"",$J1189,IF($D1189=本位币,1,IFERROR(LOOKUP(2,1/((汇率月份&lt;=$A1189)*(INDEX(记账汇率区,0,MATCH($D1189,汇率币种头,0))&lt;&gt;"")),INDEX(记账汇率区,0,MATCH($D1189,汇率币种头,0))),""))))</f>
        <v>1700</v>
      </c>
      <c r="L1189" s="122">
        <f t="shared" si="36"/>
        <v>-1864</v>
      </c>
      <c r="M1189" s="123">
        <f t="shared" si="37"/>
        <v>-3168800</v>
      </c>
      <c r="N1189" s="122">
        <f>IF($B1189="","",ROUND(SUMIF(账户名,$B1189,账户期初)+SUMIFS($L$6:L1189,$B$6:B1189,$B1189),2))</f>
        <v>1926398.39</v>
      </c>
      <c r="O1189" s="123">
        <f>IF($B1189="","",IFERROR(ROUND(INDEX(账户期初本位,MATCH($B1189,账户名,0))+SUMIFS($M$6:M1189,$B$6:B1189,$B1189),2),""))</f>
        <v>3246538779.96</v>
      </c>
      <c r="P1189" s="117" t="s">
        <v>26</v>
      </c>
      <c r="Q1189" s="115" t="s">
        <v>98</v>
      </c>
      <c r="R1189" s="115"/>
      <c r="S1189" s="124" t="str">
        <f>IF($B1189="","",IF(ISNA(MATCH($B1189,账户名,0)),"※这个账户不在【参数设置】的账户档案里",IF($A1189="","※没填日期，这一笔不会进任何月份的报表",IF(OR($A1189&lt;起始月份,$A1189&gt;EOMONTH(起始月份,15)),"△不在本账期（"&amp;TEXT(起始月份,"yyyy-mm")&amp;" ~ "&amp;TEXT(EOMONTH(起始月份,15),"yyyy-mm")&amp;"）内，报表里看不到",IF(AND($H1189&lt;&gt;"",$I1189&lt;&gt;""),"※收入和支出不能同时填",IF(AND(N($H1189)=0,N($I1189)=0),IF(ISNUMBER(SEARCH("【待补】",$R1189&amp;"")),"△源数据不全（源表缺金额），请补充","※收入和支出都没填"),IF($E1189="","※没填收支类别，分类报表会漏掉这一笔",IF(ISNA(MATCH($E1189,类别表,0)),"※收支类别不在【参数设置】的清单里",IF($K1189="","△"&amp;$D1189&amp;" 还没填汇率，去【月度汇率】补上就自动算了",IF(ISNUMBER(SEARCH("【待补】",$R1189&amp;"")),"△源数据不全（源表缺摘要或用途），请补充",IF(AND($F1189="内部转账",$Q1189=""),"△内部转账建议在「往来单位」写上对方账户",IF($N1189&lt;0,"△这一笔之后该账户余额成负数了，核一下",""))))))))))))</f>
        <v/>
      </c>
    </row>
    <row r="1190" ht="33" spans="1:19">
      <c r="A1190" s="114">
        <v>46078</v>
      </c>
      <c r="B1190" s="115" t="s">
        <v>20</v>
      </c>
      <c r="C1190" s="116" t="str">
        <f>IF($B1190="","",IFERROR(INDEX(账户银行,MATCH($B1190,账户名,0)),""))</f>
        <v>现金</v>
      </c>
      <c r="D1190" s="116" t="str">
        <f>IF($B1190="","",IFERROR(INDEX(账户币种,MATCH($B1190,账户名,0)),""))</f>
        <v>CNY</v>
      </c>
      <c r="E1190" s="117" t="s">
        <v>24</v>
      </c>
      <c r="F1190" s="116" t="str">
        <f>IF($E1190="","",IFERROR(INDEX(类别属性,MATCH($E1190,类别表,0)),""))</f>
        <v>支出</v>
      </c>
      <c r="G1190" s="118" t="s">
        <v>1153</v>
      </c>
      <c r="H1190" s="119"/>
      <c r="I1190" s="119">
        <v>1491</v>
      </c>
      <c r="J1190" s="120"/>
      <c r="K1190" s="121">
        <f>IF(OR($A1190="",$B1190=""),"",IF($J1190&lt;&gt;"",$J1190,IF($D1190=本位币,1,IFERROR(LOOKUP(2,1/((汇率月份&lt;=$A1190)*(INDEX(记账汇率区,0,MATCH($D1190,汇率币种头,0))&lt;&gt;"")),INDEX(记账汇率区,0,MATCH($D1190,汇率币种头,0))),""))))</f>
        <v>1700</v>
      </c>
      <c r="L1190" s="122">
        <f t="shared" si="36"/>
        <v>-1491</v>
      </c>
      <c r="M1190" s="123">
        <f t="shared" si="37"/>
        <v>-2534700</v>
      </c>
      <c r="N1190" s="122">
        <f>IF($B1190="","",ROUND(SUMIF(账户名,$B1190,账户期初)+SUMIFS($L$6:L1190,$B$6:B1190,$B1190),2))</f>
        <v>1924907.39</v>
      </c>
      <c r="O1190" s="123">
        <f>IF($B1190="","",IFERROR(ROUND(INDEX(账户期初本位,MATCH($B1190,账户名,0))+SUMIFS($M$6:M1190,$B$6:B1190,$B1190),2),""))</f>
        <v>3244004079.96</v>
      </c>
      <c r="P1190" s="117" t="s">
        <v>26</v>
      </c>
      <c r="Q1190" s="115" t="s">
        <v>206</v>
      </c>
      <c r="R1190" s="115"/>
      <c r="S1190" s="124" t="str">
        <f>IF($B1190="","",IF(ISNA(MATCH($B1190,账户名,0)),"※这个账户不在【参数设置】的账户档案里",IF($A1190="","※没填日期，这一笔不会进任何月份的报表",IF(OR($A1190&lt;起始月份,$A1190&gt;EOMONTH(起始月份,15)),"△不在本账期（"&amp;TEXT(起始月份,"yyyy-mm")&amp;" ~ "&amp;TEXT(EOMONTH(起始月份,15),"yyyy-mm")&amp;"）内，报表里看不到",IF(AND($H1190&lt;&gt;"",$I1190&lt;&gt;""),"※收入和支出不能同时填",IF(AND(N($H1190)=0,N($I1190)=0),IF(ISNUMBER(SEARCH("【待补】",$R1190&amp;"")),"△源数据不全（源表缺金额），请补充","※收入和支出都没填"),IF($E1190="","※没填收支类别，分类报表会漏掉这一笔",IF(ISNA(MATCH($E1190,类别表,0)),"※收支类别不在【参数设置】的清单里",IF($K1190="","△"&amp;$D1190&amp;" 还没填汇率，去【月度汇率】补上就自动算了",IF(ISNUMBER(SEARCH("【待补】",$R1190&amp;"")),"△源数据不全（源表缺摘要或用途），请补充",IF(AND($F1190="内部转账",$Q1190=""),"△内部转账建议在「往来单位」写上对方账户",IF($N1190&lt;0,"△这一笔之后该账户余额成负数了，核一下",""))))))))))))</f>
        <v/>
      </c>
    </row>
    <row r="1191" ht="66" spans="1:19">
      <c r="A1191" s="114">
        <v>46078</v>
      </c>
      <c r="B1191" s="115" t="s">
        <v>20</v>
      </c>
      <c r="C1191" s="116" t="str">
        <f>IF($B1191="","",IFERROR(INDEX(账户银行,MATCH($B1191,账户名,0)),""))</f>
        <v>现金</v>
      </c>
      <c r="D1191" s="116" t="str">
        <f>IF($B1191="","",IFERROR(INDEX(账户币种,MATCH($B1191,账户名,0)),""))</f>
        <v>CNY</v>
      </c>
      <c r="E1191" s="117" t="s">
        <v>24</v>
      </c>
      <c r="F1191" s="116" t="str">
        <f>IF($E1191="","",IFERROR(INDEX(类别属性,MATCH($E1191,类别表,0)),""))</f>
        <v>支出</v>
      </c>
      <c r="G1191" s="118" t="s">
        <v>1154</v>
      </c>
      <c r="H1191" s="119"/>
      <c r="I1191" s="119">
        <v>6309</v>
      </c>
      <c r="J1191" s="120"/>
      <c r="K1191" s="121">
        <f>IF(OR($A1191="",$B1191=""),"",IF($J1191&lt;&gt;"",$J1191,IF($D1191=本位币,1,IFERROR(LOOKUP(2,1/((汇率月份&lt;=$A1191)*(INDEX(记账汇率区,0,MATCH($D1191,汇率币种头,0))&lt;&gt;"")),INDEX(记账汇率区,0,MATCH($D1191,汇率币种头,0))),""))))</f>
        <v>1700</v>
      </c>
      <c r="L1191" s="122">
        <f t="shared" si="36"/>
        <v>-6309</v>
      </c>
      <c r="M1191" s="123">
        <f t="shared" si="37"/>
        <v>-10725300</v>
      </c>
      <c r="N1191" s="122">
        <f>IF($B1191="","",ROUND(SUMIF(账户名,$B1191,账户期初)+SUMIFS($L$6:L1191,$B$6:B1191,$B1191),2))</f>
        <v>1918598.39</v>
      </c>
      <c r="O1191" s="123">
        <f>IF($B1191="","",IFERROR(ROUND(INDEX(账户期初本位,MATCH($B1191,账户名,0))+SUMIFS($M$6:M1191,$B$6:B1191,$B1191),2),""))</f>
        <v>3233278779.96</v>
      </c>
      <c r="P1191" s="117" t="s">
        <v>26</v>
      </c>
      <c r="Q1191" s="115" t="s">
        <v>263</v>
      </c>
      <c r="R1191" s="115"/>
      <c r="S1191" s="124" t="str">
        <f>IF($B1191="","",IF(ISNA(MATCH($B1191,账户名,0)),"※这个账户不在【参数设置】的账户档案里",IF($A1191="","※没填日期，这一笔不会进任何月份的报表",IF(OR($A1191&lt;起始月份,$A1191&gt;EOMONTH(起始月份,15)),"△不在本账期（"&amp;TEXT(起始月份,"yyyy-mm")&amp;" ~ "&amp;TEXT(EOMONTH(起始月份,15),"yyyy-mm")&amp;"）内，报表里看不到",IF(AND($H1191&lt;&gt;"",$I1191&lt;&gt;""),"※收入和支出不能同时填",IF(AND(N($H1191)=0,N($I1191)=0),IF(ISNUMBER(SEARCH("【待补】",$R1191&amp;"")),"△源数据不全（源表缺金额），请补充","※收入和支出都没填"),IF($E1191="","※没填收支类别，分类报表会漏掉这一笔",IF(ISNA(MATCH($E1191,类别表,0)),"※收支类别不在【参数设置】的清单里",IF($K1191="","△"&amp;$D1191&amp;" 还没填汇率，去【月度汇率】补上就自动算了",IF(ISNUMBER(SEARCH("【待补】",$R1191&amp;"")),"△源数据不全（源表缺摘要或用途），请补充",IF(AND($F1191="内部转账",$Q1191=""),"△内部转账建议在「往来单位」写上对方账户",IF($N1191&lt;0,"△这一笔之后该账户余额成负数了，核一下",""))))))))))))</f>
        <v/>
      </c>
    </row>
    <row r="1192" ht="33" spans="1:19">
      <c r="A1192" s="114">
        <v>46078</v>
      </c>
      <c r="B1192" s="115" t="s">
        <v>20</v>
      </c>
      <c r="C1192" s="116" t="str">
        <f>IF($B1192="","",IFERROR(INDEX(账户银行,MATCH($B1192,账户名,0)),""))</f>
        <v>现金</v>
      </c>
      <c r="D1192" s="116" t="str">
        <f>IF($B1192="","",IFERROR(INDEX(账户币种,MATCH($B1192,账户名,0)),""))</f>
        <v>CNY</v>
      </c>
      <c r="E1192" s="117" t="s">
        <v>24</v>
      </c>
      <c r="F1192" s="116" t="str">
        <f>IF($E1192="","",IFERROR(INDEX(类别属性,MATCH($E1192,类别表,0)),""))</f>
        <v>支出</v>
      </c>
      <c r="G1192" s="118" t="s">
        <v>1155</v>
      </c>
      <c r="H1192" s="119"/>
      <c r="I1192" s="119">
        <v>1902</v>
      </c>
      <c r="J1192" s="120"/>
      <c r="K1192" s="121">
        <f>IF(OR($A1192="",$B1192=""),"",IF($J1192&lt;&gt;"",$J1192,IF($D1192=本位币,1,IFERROR(LOOKUP(2,1/((汇率月份&lt;=$A1192)*(INDEX(记账汇率区,0,MATCH($D1192,汇率币种头,0))&lt;&gt;"")),INDEX(记账汇率区,0,MATCH($D1192,汇率币种头,0))),""))))</f>
        <v>1700</v>
      </c>
      <c r="L1192" s="122">
        <f t="shared" si="36"/>
        <v>-1902</v>
      </c>
      <c r="M1192" s="123">
        <f t="shared" si="37"/>
        <v>-3233400</v>
      </c>
      <c r="N1192" s="122">
        <f>IF($B1192="","",ROUND(SUMIF(账户名,$B1192,账户期初)+SUMIFS($L$6:L1192,$B$6:B1192,$B1192),2))</f>
        <v>1916696.39</v>
      </c>
      <c r="O1192" s="123">
        <f>IF($B1192="","",IFERROR(ROUND(INDEX(账户期初本位,MATCH($B1192,账户名,0))+SUMIFS($M$6:M1192,$B$6:B1192,$B1192),2),""))</f>
        <v>3230045379.96</v>
      </c>
      <c r="P1192" s="117" t="s">
        <v>26</v>
      </c>
      <c r="Q1192" s="115" t="s">
        <v>329</v>
      </c>
      <c r="R1192" s="115"/>
      <c r="S1192" s="124" t="str">
        <f>IF($B1192="","",IF(ISNA(MATCH($B1192,账户名,0)),"※这个账户不在【参数设置】的账户档案里",IF($A1192="","※没填日期，这一笔不会进任何月份的报表",IF(OR($A1192&lt;起始月份,$A1192&gt;EOMONTH(起始月份,15)),"△不在本账期（"&amp;TEXT(起始月份,"yyyy-mm")&amp;" ~ "&amp;TEXT(EOMONTH(起始月份,15),"yyyy-mm")&amp;"）内，报表里看不到",IF(AND($H1192&lt;&gt;"",$I1192&lt;&gt;""),"※收入和支出不能同时填",IF(AND(N($H1192)=0,N($I1192)=0),IF(ISNUMBER(SEARCH("【待补】",$R1192&amp;"")),"△源数据不全（源表缺金额），请补充","※收入和支出都没填"),IF($E1192="","※没填收支类别，分类报表会漏掉这一笔",IF(ISNA(MATCH($E1192,类别表,0)),"※收支类别不在【参数设置】的清单里",IF($K1192="","△"&amp;$D1192&amp;" 还没填汇率，去【月度汇率】补上就自动算了",IF(ISNUMBER(SEARCH("【待补】",$R1192&amp;"")),"△源数据不全（源表缺摘要或用途），请补充",IF(AND($F1192="内部转账",$Q1192=""),"△内部转账建议在「往来单位」写上对方账户",IF($N1192&lt;0,"△这一笔之后该账户余额成负数了，核一下",""))))))))))))</f>
        <v/>
      </c>
    </row>
    <row r="1193" ht="33" spans="1:19">
      <c r="A1193" s="114">
        <v>46078</v>
      </c>
      <c r="B1193" s="115" t="s">
        <v>20</v>
      </c>
      <c r="C1193" s="116" t="str">
        <f>IF($B1193="","",IFERROR(INDEX(账户银行,MATCH($B1193,账户名,0)),""))</f>
        <v>现金</v>
      </c>
      <c r="D1193" s="116" t="str">
        <f>IF($B1193="","",IFERROR(INDEX(账户币种,MATCH($B1193,账户名,0)),""))</f>
        <v>CNY</v>
      </c>
      <c r="E1193" s="117" t="s">
        <v>24</v>
      </c>
      <c r="F1193" s="116" t="str">
        <f>IF($E1193="","",IFERROR(INDEX(类别属性,MATCH($E1193,类别表,0)),""))</f>
        <v>支出</v>
      </c>
      <c r="G1193" s="118" t="s">
        <v>1156</v>
      </c>
      <c r="H1193" s="119"/>
      <c r="I1193" s="119">
        <v>1610</v>
      </c>
      <c r="J1193" s="120"/>
      <c r="K1193" s="121">
        <f>IF(OR($A1193="",$B1193=""),"",IF($J1193&lt;&gt;"",$J1193,IF($D1193=本位币,1,IFERROR(LOOKUP(2,1/((汇率月份&lt;=$A1193)*(INDEX(记账汇率区,0,MATCH($D1193,汇率币种头,0))&lt;&gt;"")),INDEX(记账汇率区,0,MATCH($D1193,汇率币种头,0))),""))))</f>
        <v>1700</v>
      </c>
      <c r="L1193" s="122">
        <f t="shared" si="36"/>
        <v>-1610</v>
      </c>
      <c r="M1193" s="123">
        <f t="shared" si="37"/>
        <v>-2737000</v>
      </c>
      <c r="N1193" s="122">
        <f>IF($B1193="","",ROUND(SUMIF(账户名,$B1193,账户期初)+SUMIFS($L$6:L1193,$B$6:B1193,$B1193),2))</f>
        <v>1915086.39</v>
      </c>
      <c r="O1193" s="123">
        <f>IF($B1193="","",IFERROR(ROUND(INDEX(账户期初本位,MATCH($B1193,账户名,0))+SUMIFS($M$6:M1193,$B$6:B1193,$B1193),2),""))</f>
        <v>3227308379.96</v>
      </c>
      <c r="P1193" s="117" t="s">
        <v>26</v>
      </c>
      <c r="Q1193" s="115" t="s">
        <v>329</v>
      </c>
      <c r="R1193" s="115"/>
      <c r="S1193" s="124" t="str">
        <f>IF($B1193="","",IF(ISNA(MATCH($B1193,账户名,0)),"※这个账户不在【参数设置】的账户档案里",IF($A1193="","※没填日期，这一笔不会进任何月份的报表",IF(OR($A1193&lt;起始月份,$A1193&gt;EOMONTH(起始月份,15)),"△不在本账期（"&amp;TEXT(起始月份,"yyyy-mm")&amp;" ~ "&amp;TEXT(EOMONTH(起始月份,15),"yyyy-mm")&amp;"）内，报表里看不到",IF(AND($H1193&lt;&gt;"",$I1193&lt;&gt;""),"※收入和支出不能同时填",IF(AND(N($H1193)=0,N($I1193)=0),IF(ISNUMBER(SEARCH("【待补】",$R1193&amp;"")),"△源数据不全（源表缺金额），请补充","※收入和支出都没填"),IF($E1193="","※没填收支类别，分类报表会漏掉这一笔",IF(ISNA(MATCH($E1193,类别表,0)),"※收支类别不在【参数设置】的清单里",IF($K1193="","△"&amp;$D1193&amp;" 还没填汇率，去【月度汇率】补上就自动算了",IF(ISNUMBER(SEARCH("【待补】",$R1193&amp;"")),"△源数据不全（源表缺摘要或用途），请补充",IF(AND($F1193="内部转账",$Q1193=""),"△内部转账建议在「往来单位」写上对方账户",IF($N1193&lt;0,"△这一笔之后该账户余额成负数了，核一下",""))))))))))))</f>
        <v/>
      </c>
    </row>
    <row r="1194" ht="49.5" spans="1:19">
      <c r="A1194" s="114">
        <v>46078</v>
      </c>
      <c r="B1194" s="115" t="s">
        <v>20</v>
      </c>
      <c r="C1194" s="116" t="str">
        <f>IF($B1194="","",IFERROR(INDEX(账户银行,MATCH($B1194,账户名,0)),""))</f>
        <v>现金</v>
      </c>
      <c r="D1194" s="116" t="str">
        <f>IF($B1194="","",IFERROR(INDEX(账户币种,MATCH($B1194,账户名,0)),""))</f>
        <v>CNY</v>
      </c>
      <c r="E1194" s="117" t="s">
        <v>24</v>
      </c>
      <c r="F1194" s="116" t="str">
        <f>IF($E1194="","",IFERROR(INDEX(类别属性,MATCH($E1194,类别表,0)),""))</f>
        <v>支出</v>
      </c>
      <c r="G1194" s="118" t="s">
        <v>1157</v>
      </c>
      <c r="H1194" s="119"/>
      <c r="I1194" s="119">
        <v>1456</v>
      </c>
      <c r="J1194" s="120"/>
      <c r="K1194" s="121">
        <f>IF(OR($A1194="",$B1194=""),"",IF($J1194&lt;&gt;"",$J1194,IF($D1194=本位币,1,IFERROR(LOOKUP(2,1/((汇率月份&lt;=$A1194)*(INDEX(记账汇率区,0,MATCH($D1194,汇率币种头,0))&lt;&gt;"")),INDEX(记账汇率区,0,MATCH($D1194,汇率币种头,0))),""))))</f>
        <v>1700</v>
      </c>
      <c r="L1194" s="122">
        <f t="shared" si="36"/>
        <v>-1456</v>
      </c>
      <c r="M1194" s="123">
        <f t="shared" si="37"/>
        <v>-2475200</v>
      </c>
      <c r="N1194" s="122">
        <f>IF($B1194="","",ROUND(SUMIF(账户名,$B1194,账户期初)+SUMIFS($L$6:L1194,$B$6:B1194,$B1194),2))</f>
        <v>1913630.39</v>
      </c>
      <c r="O1194" s="123">
        <f>IF($B1194="","",IFERROR(ROUND(INDEX(账户期初本位,MATCH($B1194,账户名,0))+SUMIFS($M$6:M1194,$B$6:B1194,$B1194),2),""))</f>
        <v>3224833179.96</v>
      </c>
      <c r="P1194" s="117" t="s">
        <v>26</v>
      </c>
      <c r="Q1194" s="115" t="s">
        <v>68</v>
      </c>
      <c r="R1194" s="115"/>
      <c r="S1194" s="124" t="str">
        <f>IF($B1194="","",IF(ISNA(MATCH($B1194,账户名,0)),"※这个账户不在【参数设置】的账户档案里",IF($A1194="","※没填日期，这一笔不会进任何月份的报表",IF(OR($A1194&lt;起始月份,$A1194&gt;EOMONTH(起始月份,15)),"△不在本账期（"&amp;TEXT(起始月份,"yyyy-mm")&amp;" ~ "&amp;TEXT(EOMONTH(起始月份,15),"yyyy-mm")&amp;"）内，报表里看不到",IF(AND($H1194&lt;&gt;"",$I1194&lt;&gt;""),"※收入和支出不能同时填",IF(AND(N($H1194)=0,N($I1194)=0),IF(ISNUMBER(SEARCH("【待补】",$R1194&amp;"")),"△源数据不全（源表缺金额），请补充","※收入和支出都没填"),IF($E1194="","※没填收支类别，分类报表会漏掉这一笔",IF(ISNA(MATCH($E1194,类别表,0)),"※收支类别不在【参数设置】的清单里",IF($K1194="","△"&amp;$D1194&amp;" 还没填汇率，去【月度汇率】补上就自动算了",IF(ISNUMBER(SEARCH("【待补】",$R1194&amp;"")),"△源数据不全（源表缺摘要或用途），请补充",IF(AND($F1194="内部转账",$Q1194=""),"△内部转账建议在「往来单位」写上对方账户",IF($N1194&lt;0,"△这一笔之后该账户余额成负数了，核一下",""))))))))))))</f>
        <v/>
      </c>
    </row>
    <row r="1195" ht="49.5" spans="1:19">
      <c r="A1195" s="114">
        <v>46078</v>
      </c>
      <c r="B1195" s="115" t="s">
        <v>20</v>
      </c>
      <c r="C1195" s="116" t="str">
        <f>IF($B1195="","",IFERROR(INDEX(账户银行,MATCH($B1195,账户名,0)),""))</f>
        <v>现金</v>
      </c>
      <c r="D1195" s="116" t="str">
        <f>IF($B1195="","",IFERROR(INDEX(账户币种,MATCH($B1195,账户名,0)),""))</f>
        <v>CNY</v>
      </c>
      <c r="E1195" s="117" t="s">
        <v>24</v>
      </c>
      <c r="F1195" s="116" t="str">
        <f>IF($E1195="","",IFERROR(INDEX(类别属性,MATCH($E1195,类别表,0)),""))</f>
        <v>支出</v>
      </c>
      <c r="G1195" s="118" t="s">
        <v>1158</v>
      </c>
      <c r="H1195" s="119"/>
      <c r="I1195" s="119">
        <v>2610</v>
      </c>
      <c r="J1195" s="120"/>
      <c r="K1195" s="121">
        <f>IF(OR($A1195="",$B1195=""),"",IF($J1195&lt;&gt;"",$J1195,IF($D1195=本位币,1,IFERROR(LOOKUP(2,1/((汇率月份&lt;=$A1195)*(INDEX(记账汇率区,0,MATCH($D1195,汇率币种头,0))&lt;&gt;"")),INDEX(记账汇率区,0,MATCH($D1195,汇率币种头,0))),""))))</f>
        <v>1700</v>
      </c>
      <c r="L1195" s="122">
        <f t="shared" si="36"/>
        <v>-2610</v>
      </c>
      <c r="M1195" s="123">
        <f t="shared" si="37"/>
        <v>-4437000</v>
      </c>
      <c r="N1195" s="122">
        <f>IF($B1195="","",ROUND(SUMIF(账户名,$B1195,账户期初)+SUMIFS($L$6:L1195,$B$6:B1195,$B1195),2))</f>
        <v>1911020.39</v>
      </c>
      <c r="O1195" s="123">
        <f>IF($B1195="","",IFERROR(ROUND(INDEX(账户期初本位,MATCH($B1195,账户名,0))+SUMIFS($M$6:M1195,$B$6:B1195,$B1195),2),""))</f>
        <v>3220396179.96</v>
      </c>
      <c r="P1195" s="117" t="s">
        <v>26</v>
      </c>
      <c r="Q1195" s="115"/>
      <c r="R1195" s="115"/>
      <c r="S1195" s="124" t="str">
        <f>IF($B1195="","",IF(ISNA(MATCH($B1195,账户名,0)),"※这个账户不在【参数设置】的账户档案里",IF($A1195="","※没填日期，这一笔不会进任何月份的报表",IF(OR($A1195&lt;起始月份,$A1195&gt;EOMONTH(起始月份,15)),"△不在本账期（"&amp;TEXT(起始月份,"yyyy-mm")&amp;" ~ "&amp;TEXT(EOMONTH(起始月份,15),"yyyy-mm")&amp;"）内，报表里看不到",IF(AND($H1195&lt;&gt;"",$I1195&lt;&gt;""),"※收入和支出不能同时填",IF(AND(N($H1195)=0,N($I1195)=0),IF(ISNUMBER(SEARCH("【待补】",$R1195&amp;"")),"△源数据不全（源表缺金额），请补充","※收入和支出都没填"),IF($E1195="","※没填收支类别，分类报表会漏掉这一笔",IF(ISNA(MATCH($E1195,类别表,0)),"※收支类别不在【参数设置】的清单里",IF($K1195="","△"&amp;$D1195&amp;" 还没填汇率，去【月度汇率】补上就自动算了",IF(ISNUMBER(SEARCH("【待补】",$R1195&amp;"")),"△源数据不全（源表缺摘要或用途），请补充",IF(AND($F1195="内部转账",$Q1195=""),"△内部转账建议在「往来单位」写上对方账户",IF($N1195&lt;0,"△这一笔之后该账户余额成负数了，核一下",""))))))))))))</f>
        <v/>
      </c>
    </row>
    <row r="1196" ht="33" spans="1:19">
      <c r="A1196" s="114">
        <v>46078</v>
      </c>
      <c r="B1196" s="115" t="s">
        <v>20</v>
      </c>
      <c r="C1196" s="116" t="str">
        <f>IF($B1196="","",IFERROR(INDEX(账户银行,MATCH($B1196,账户名,0)),""))</f>
        <v>现金</v>
      </c>
      <c r="D1196" s="116" t="str">
        <f>IF($B1196="","",IFERROR(INDEX(账户币种,MATCH($B1196,账户名,0)),""))</f>
        <v>CNY</v>
      </c>
      <c r="E1196" s="117" t="s">
        <v>24</v>
      </c>
      <c r="F1196" s="116" t="str">
        <f>IF($E1196="","",IFERROR(INDEX(类别属性,MATCH($E1196,类别表,0)),""))</f>
        <v>支出</v>
      </c>
      <c r="G1196" s="118" t="s">
        <v>1159</v>
      </c>
      <c r="H1196" s="119"/>
      <c r="I1196" s="119">
        <v>235</v>
      </c>
      <c r="J1196" s="120"/>
      <c r="K1196" s="121">
        <f>IF(OR($A1196="",$B1196=""),"",IF($J1196&lt;&gt;"",$J1196,IF($D1196=本位币,1,IFERROR(LOOKUP(2,1/((汇率月份&lt;=$A1196)*(INDEX(记账汇率区,0,MATCH($D1196,汇率币种头,0))&lt;&gt;"")),INDEX(记账汇率区,0,MATCH($D1196,汇率币种头,0))),""))))</f>
        <v>1700</v>
      </c>
      <c r="L1196" s="122">
        <f t="shared" si="36"/>
        <v>-235</v>
      </c>
      <c r="M1196" s="123">
        <f t="shared" si="37"/>
        <v>-399500</v>
      </c>
      <c r="N1196" s="122">
        <f>IF($B1196="","",ROUND(SUMIF(账户名,$B1196,账户期初)+SUMIFS($L$6:L1196,$B$6:B1196,$B1196),2))</f>
        <v>1910785.39</v>
      </c>
      <c r="O1196" s="123">
        <f>IF($B1196="","",IFERROR(ROUND(INDEX(账户期初本位,MATCH($B1196,账户名,0))+SUMIFS($M$6:M1196,$B$6:B1196,$B1196),2),""))</f>
        <v>3219996679.96</v>
      </c>
      <c r="P1196" s="117" t="s">
        <v>26</v>
      </c>
      <c r="Q1196" s="115"/>
      <c r="R1196" s="115"/>
      <c r="S1196" s="124" t="str">
        <f>IF($B1196="","",IF(ISNA(MATCH($B1196,账户名,0)),"※这个账户不在【参数设置】的账户档案里",IF($A1196="","※没填日期，这一笔不会进任何月份的报表",IF(OR($A1196&lt;起始月份,$A1196&gt;EOMONTH(起始月份,15)),"△不在本账期（"&amp;TEXT(起始月份,"yyyy-mm")&amp;" ~ "&amp;TEXT(EOMONTH(起始月份,15),"yyyy-mm")&amp;"）内，报表里看不到",IF(AND($H1196&lt;&gt;"",$I1196&lt;&gt;""),"※收入和支出不能同时填",IF(AND(N($H1196)=0,N($I1196)=0),IF(ISNUMBER(SEARCH("【待补】",$R1196&amp;"")),"△源数据不全（源表缺金额），请补充","※收入和支出都没填"),IF($E1196="","※没填收支类别，分类报表会漏掉这一笔",IF(ISNA(MATCH($E1196,类别表,0)),"※收支类别不在【参数设置】的清单里",IF($K1196="","△"&amp;$D1196&amp;" 还没填汇率，去【月度汇率】补上就自动算了",IF(ISNUMBER(SEARCH("【待补】",$R1196&amp;"")),"△源数据不全（源表缺摘要或用途），请补充",IF(AND($F1196="内部转账",$Q1196=""),"△内部转账建议在「往来单位」写上对方账户",IF($N1196&lt;0,"△这一笔之后该账户余额成负数了，核一下",""))))))))))))</f>
        <v/>
      </c>
    </row>
    <row r="1197" ht="49.5" spans="1:19">
      <c r="A1197" s="114">
        <v>46078</v>
      </c>
      <c r="B1197" s="115" t="s">
        <v>20</v>
      </c>
      <c r="C1197" s="116" t="str">
        <f>IF($B1197="","",IFERROR(INDEX(账户银行,MATCH($B1197,账户名,0)),""))</f>
        <v>现金</v>
      </c>
      <c r="D1197" s="116" t="str">
        <f>IF($B1197="","",IFERROR(INDEX(账户币种,MATCH($B1197,账户名,0)),""))</f>
        <v>CNY</v>
      </c>
      <c r="E1197" s="117" t="s">
        <v>24</v>
      </c>
      <c r="F1197" s="116" t="str">
        <f>IF($E1197="","",IFERROR(INDEX(类别属性,MATCH($E1197,类别表,0)),""))</f>
        <v>支出</v>
      </c>
      <c r="G1197" s="118" t="s">
        <v>1160</v>
      </c>
      <c r="H1197" s="119"/>
      <c r="I1197" s="119">
        <v>1476</v>
      </c>
      <c r="J1197" s="120"/>
      <c r="K1197" s="121">
        <f>IF(OR($A1197="",$B1197=""),"",IF($J1197&lt;&gt;"",$J1197,IF($D1197=本位币,1,IFERROR(LOOKUP(2,1/((汇率月份&lt;=$A1197)*(INDEX(记账汇率区,0,MATCH($D1197,汇率币种头,0))&lt;&gt;"")),INDEX(记账汇率区,0,MATCH($D1197,汇率币种头,0))),""))))</f>
        <v>1700</v>
      </c>
      <c r="L1197" s="122">
        <f t="shared" si="36"/>
        <v>-1476</v>
      </c>
      <c r="M1197" s="123">
        <f t="shared" si="37"/>
        <v>-2509200</v>
      </c>
      <c r="N1197" s="122">
        <f>IF($B1197="","",ROUND(SUMIF(账户名,$B1197,账户期初)+SUMIFS($L$6:L1197,$B$6:B1197,$B1197),2))</f>
        <v>1909309.39</v>
      </c>
      <c r="O1197" s="123">
        <f>IF($B1197="","",IFERROR(ROUND(INDEX(账户期初本位,MATCH($B1197,账户名,0))+SUMIFS($M$6:M1197,$B$6:B1197,$B1197),2),""))</f>
        <v>3217487479.96</v>
      </c>
      <c r="P1197" s="117" t="s">
        <v>26</v>
      </c>
      <c r="Q1197" s="115" t="s">
        <v>68</v>
      </c>
      <c r="R1197" s="115"/>
      <c r="S1197" s="124" t="str">
        <f>IF($B1197="","",IF(ISNA(MATCH($B1197,账户名,0)),"※这个账户不在【参数设置】的账户档案里",IF($A1197="","※没填日期，这一笔不会进任何月份的报表",IF(OR($A1197&lt;起始月份,$A1197&gt;EOMONTH(起始月份,15)),"△不在本账期（"&amp;TEXT(起始月份,"yyyy-mm")&amp;" ~ "&amp;TEXT(EOMONTH(起始月份,15),"yyyy-mm")&amp;"）内，报表里看不到",IF(AND($H1197&lt;&gt;"",$I1197&lt;&gt;""),"※收入和支出不能同时填",IF(AND(N($H1197)=0,N($I1197)=0),IF(ISNUMBER(SEARCH("【待补】",$R1197&amp;"")),"△源数据不全（源表缺金额），请补充","※收入和支出都没填"),IF($E1197="","※没填收支类别，分类报表会漏掉这一笔",IF(ISNA(MATCH($E1197,类别表,0)),"※收支类别不在【参数设置】的清单里",IF($K1197="","△"&amp;$D1197&amp;" 还没填汇率，去【月度汇率】补上就自动算了",IF(ISNUMBER(SEARCH("【待补】",$R1197&amp;"")),"△源数据不全（源表缺摘要或用途），请补充",IF(AND($F1197="内部转账",$Q1197=""),"△内部转账建议在「往来单位」写上对方账户",IF($N1197&lt;0,"△这一笔之后该账户余额成负数了，核一下",""))))))))))))</f>
        <v/>
      </c>
    </row>
    <row r="1198" ht="49.5" spans="1:19">
      <c r="A1198" s="114">
        <v>46078</v>
      </c>
      <c r="B1198" s="115" t="s">
        <v>20</v>
      </c>
      <c r="C1198" s="116" t="str">
        <f>IF($B1198="","",IFERROR(INDEX(账户银行,MATCH($B1198,账户名,0)),""))</f>
        <v>现金</v>
      </c>
      <c r="D1198" s="116" t="str">
        <f>IF($B1198="","",IFERROR(INDEX(账户币种,MATCH($B1198,账户名,0)),""))</f>
        <v>CNY</v>
      </c>
      <c r="E1198" s="117" t="s">
        <v>24</v>
      </c>
      <c r="F1198" s="116" t="str">
        <f>IF($E1198="","",IFERROR(INDEX(类别属性,MATCH($E1198,类别表,0)),""))</f>
        <v>支出</v>
      </c>
      <c r="G1198" s="118" t="s">
        <v>1161</v>
      </c>
      <c r="H1198" s="119"/>
      <c r="I1198" s="119">
        <v>1632</v>
      </c>
      <c r="J1198" s="120"/>
      <c r="K1198" s="121">
        <f>IF(OR($A1198="",$B1198=""),"",IF($J1198&lt;&gt;"",$J1198,IF($D1198=本位币,1,IFERROR(LOOKUP(2,1/((汇率月份&lt;=$A1198)*(INDEX(记账汇率区,0,MATCH($D1198,汇率币种头,0))&lt;&gt;"")),INDEX(记账汇率区,0,MATCH($D1198,汇率币种头,0))),""))))</f>
        <v>1700</v>
      </c>
      <c r="L1198" s="122">
        <f t="shared" si="36"/>
        <v>-1632</v>
      </c>
      <c r="M1198" s="123">
        <f t="shared" si="37"/>
        <v>-2774400</v>
      </c>
      <c r="N1198" s="122">
        <f>IF($B1198="","",ROUND(SUMIF(账户名,$B1198,账户期初)+SUMIFS($L$6:L1198,$B$6:B1198,$B1198),2))</f>
        <v>1907677.39</v>
      </c>
      <c r="O1198" s="123">
        <f>IF($B1198="","",IFERROR(ROUND(INDEX(账户期初本位,MATCH($B1198,账户名,0))+SUMIFS($M$6:M1198,$B$6:B1198,$B1198),2),""))</f>
        <v>3214713079.96</v>
      </c>
      <c r="P1198" s="117" t="s">
        <v>26</v>
      </c>
      <c r="Q1198" s="115" t="s">
        <v>68</v>
      </c>
      <c r="R1198" s="115"/>
      <c r="S1198" s="124" t="str">
        <f>IF($B1198="","",IF(ISNA(MATCH($B1198,账户名,0)),"※这个账户不在【参数设置】的账户档案里",IF($A1198="","※没填日期，这一笔不会进任何月份的报表",IF(OR($A1198&lt;起始月份,$A1198&gt;EOMONTH(起始月份,15)),"△不在本账期（"&amp;TEXT(起始月份,"yyyy-mm")&amp;" ~ "&amp;TEXT(EOMONTH(起始月份,15),"yyyy-mm")&amp;"）内，报表里看不到",IF(AND($H1198&lt;&gt;"",$I1198&lt;&gt;""),"※收入和支出不能同时填",IF(AND(N($H1198)=0,N($I1198)=0),IF(ISNUMBER(SEARCH("【待补】",$R1198&amp;"")),"△源数据不全（源表缺金额），请补充","※收入和支出都没填"),IF($E1198="","※没填收支类别，分类报表会漏掉这一笔",IF(ISNA(MATCH($E1198,类别表,0)),"※收支类别不在【参数设置】的清单里",IF($K1198="","△"&amp;$D1198&amp;" 还没填汇率，去【月度汇率】补上就自动算了",IF(ISNUMBER(SEARCH("【待补】",$R1198&amp;"")),"△源数据不全（源表缺摘要或用途），请补充",IF(AND($F1198="内部转账",$Q1198=""),"△内部转账建议在「往来单位」写上对方账户",IF($N1198&lt;0,"△这一笔之后该账户余额成负数了，核一下",""))))))))))))</f>
        <v/>
      </c>
    </row>
    <row r="1199" ht="49.5" spans="1:19">
      <c r="A1199" s="114">
        <v>46078</v>
      </c>
      <c r="B1199" s="115" t="s">
        <v>20</v>
      </c>
      <c r="C1199" s="116" t="str">
        <f>IF($B1199="","",IFERROR(INDEX(账户银行,MATCH($B1199,账户名,0)),""))</f>
        <v>现金</v>
      </c>
      <c r="D1199" s="116" t="str">
        <f>IF($B1199="","",IFERROR(INDEX(账户币种,MATCH($B1199,账户名,0)),""))</f>
        <v>CNY</v>
      </c>
      <c r="E1199" s="117" t="s">
        <v>24</v>
      </c>
      <c r="F1199" s="116" t="str">
        <f>IF($E1199="","",IFERROR(INDEX(类别属性,MATCH($E1199,类别表,0)),""))</f>
        <v>支出</v>
      </c>
      <c r="G1199" s="118" t="s">
        <v>1162</v>
      </c>
      <c r="H1199" s="119"/>
      <c r="I1199" s="119">
        <v>239</v>
      </c>
      <c r="J1199" s="120"/>
      <c r="K1199" s="121">
        <f>IF(OR($A1199="",$B1199=""),"",IF($J1199&lt;&gt;"",$J1199,IF($D1199=本位币,1,IFERROR(LOOKUP(2,1/((汇率月份&lt;=$A1199)*(INDEX(记账汇率区,0,MATCH($D1199,汇率币种头,0))&lt;&gt;"")),INDEX(记账汇率区,0,MATCH($D1199,汇率币种头,0))),""))))</f>
        <v>1700</v>
      </c>
      <c r="L1199" s="122">
        <f t="shared" si="36"/>
        <v>-239</v>
      </c>
      <c r="M1199" s="123">
        <f t="shared" si="37"/>
        <v>-406300</v>
      </c>
      <c r="N1199" s="122">
        <f>IF($B1199="","",ROUND(SUMIF(账户名,$B1199,账户期初)+SUMIFS($L$6:L1199,$B$6:B1199,$B1199),2))</f>
        <v>1907438.39</v>
      </c>
      <c r="O1199" s="123">
        <f>IF($B1199="","",IFERROR(ROUND(INDEX(账户期初本位,MATCH($B1199,账户名,0))+SUMIFS($M$6:M1199,$B$6:B1199,$B1199),2),""))</f>
        <v>3214306779.96</v>
      </c>
      <c r="P1199" s="117" t="s">
        <v>26</v>
      </c>
      <c r="Q1199" s="115" t="s">
        <v>68</v>
      </c>
      <c r="R1199" s="115"/>
      <c r="S1199" s="124" t="str">
        <f>IF($B1199="","",IF(ISNA(MATCH($B1199,账户名,0)),"※这个账户不在【参数设置】的账户档案里",IF($A1199="","※没填日期，这一笔不会进任何月份的报表",IF(OR($A1199&lt;起始月份,$A1199&gt;EOMONTH(起始月份,15)),"△不在本账期（"&amp;TEXT(起始月份,"yyyy-mm")&amp;" ~ "&amp;TEXT(EOMONTH(起始月份,15),"yyyy-mm")&amp;"）内，报表里看不到",IF(AND($H1199&lt;&gt;"",$I1199&lt;&gt;""),"※收入和支出不能同时填",IF(AND(N($H1199)=0,N($I1199)=0),IF(ISNUMBER(SEARCH("【待补】",$R1199&amp;"")),"△源数据不全（源表缺金额），请补充","※收入和支出都没填"),IF($E1199="","※没填收支类别，分类报表会漏掉这一笔",IF(ISNA(MATCH($E1199,类别表,0)),"※收支类别不在【参数设置】的清单里",IF($K1199="","△"&amp;$D1199&amp;" 还没填汇率，去【月度汇率】补上就自动算了",IF(ISNUMBER(SEARCH("【待补】",$R1199&amp;"")),"△源数据不全（源表缺摘要或用途），请补充",IF(AND($F1199="内部转账",$Q1199=""),"△内部转账建议在「往来单位」写上对方账户",IF($N1199&lt;0,"△这一笔之后该账户余额成负数了，核一下",""))))))))))))</f>
        <v/>
      </c>
    </row>
    <row r="1200" ht="49.5" spans="1:19">
      <c r="A1200" s="114">
        <v>46078</v>
      </c>
      <c r="B1200" s="115" t="s">
        <v>20</v>
      </c>
      <c r="C1200" s="116" t="str">
        <f>IF($B1200="","",IFERROR(INDEX(账户银行,MATCH($B1200,账户名,0)),""))</f>
        <v>现金</v>
      </c>
      <c r="D1200" s="116" t="str">
        <f>IF($B1200="","",IFERROR(INDEX(账户币种,MATCH($B1200,账户名,0)),""))</f>
        <v>CNY</v>
      </c>
      <c r="E1200" s="117" t="s">
        <v>24</v>
      </c>
      <c r="F1200" s="116" t="str">
        <f>IF($E1200="","",IFERROR(INDEX(类别属性,MATCH($E1200,类别表,0)),""))</f>
        <v>支出</v>
      </c>
      <c r="G1200" s="118" t="s">
        <v>1163</v>
      </c>
      <c r="H1200" s="119"/>
      <c r="I1200" s="119">
        <v>3990</v>
      </c>
      <c r="J1200" s="120"/>
      <c r="K1200" s="121">
        <f>IF(OR($A1200="",$B1200=""),"",IF($J1200&lt;&gt;"",$J1200,IF($D1200=本位币,1,IFERROR(LOOKUP(2,1/((汇率月份&lt;=$A1200)*(INDEX(记账汇率区,0,MATCH($D1200,汇率币种头,0))&lt;&gt;"")),INDEX(记账汇率区,0,MATCH($D1200,汇率币种头,0))),""))))</f>
        <v>1700</v>
      </c>
      <c r="L1200" s="122">
        <f t="shared" si="36"/>
        <v>-3990</v>
      </c>
      <c r="M1200" s="123">
        <f t="shared" si="37"/>
        <v>-6783000</v>
      </c>
      <c r="N1200" s="122">
        <f>IF($B1200="","",ROUND(SUMIF(账户名,$B1200,账户期初)+SUMIFS($L$6:L1200,$B$6:B1200,$B1200),2))</f>
        <v>1903448.39</v>
      </c>
      <c r="O1200" s="123">
        <f>IF($B1200="","",IFERROR(ROUND(INDEX(账户期初本位,MATCH($B1200,账户名,0))+SUMIFS($M$6:M1200,$B$6:B1200,$B1200),2),""))</f>
        <v>3207523779.96</v>
      </c>
      <c r="P1200" s="117" t="s">
        <v>26</v>
      </c>
      <c r="Q1200" s="115" t="s">
        <v>940</v>
      </c>
      <c r="R1200" s="115"/>
      <c r="S1200" s="124" t="str">
        <f>IF($B1200="","",IF(ISNA(MATCH($B1200,账户名,0)),"※这个账户不在【参数设置】的账户档案里",IF($A1200="","※没填日期，这一笔不会进任何月份的报表",IF(OR($A1200&lt;起始月份,$A1200&gt;EOMONTH(起始月份,15)),"△不在本账期（"&amp;TEXT(起始月份,"yyyy-mm")&amp;" ~ "&amp;TEXT(EOMONTH(起始月份,15),"yyyy-mm")&amp;"）内，报表里看不到",IF(AND($H1200&lt;&gt;"",$I1200&lt;&gt;""),"※收入和支出不能同时填",IF(AND(N($H1200)=0,N($I1200)=0),IF(ISNUMBER(SEARCH("【待补】",$R1200&amp;"")),"△源数据不全（源表缺金额），请补充","※收入和支出都没填"),IF($E1200="","※没填收支类别，分类报表会漏掉这一笔",IF(ISNA(MATCH($E1200,类别表,0)),"※收支类别不在【参数设置】的清单里",IF($K1200="","△"&amp;$D1200&amp;" 还没填汇率，去【月度汇率】补上就自动算了",IF(ISNUMBER(SEARCH("【待补】",$R1200&amp;"")),"△源数据不全（源表缺摘要或用途），请补充",IF(AND($F1200="内部转账",$Q1200=""),"△内部转账建议在「往来单位」写上对方账户",IF($N1200&lt;0,"△这一笔之后该账户余额成负数了，核一下",""))))))))))))</f>
        <v/>
      </c>
    </row>
    <row r="1201" ht="49.5" spans="1:19">
      <c r="A1201" s="114">
        <v>46078</v>
      </c>
      <c r="B1201" s="115" t="s">
        <v>20</v>
      </c>
      <c r="C1201" s="116" t="str">
        <f>IF($B1201="","",IFERROR(INDEX(账户银行,MATCH($B1201,账户名,0)),""))</f>
        <v>现金</v>
      </c>
      <c r="D1201" s="116" t="str">
        <f>IF($B1201="","",IFERROR(INDEX(账户币种,MATCH($B1201,账户名,0)),""))</f>
        <v>CNY</v>
      </c>
      <c r="E1201" s="117" t="s">
        <v>24</v>
      </c>
      <c r="F1201" s="116" t="str">
        <f>IF($E1201="","",IFERROR(INDEX(类别属性,MATCH($E1201,类别表,0)),""))</f>
        <v>支出</v>
      </c>
      <c r="G1201" s="118" t="s">
        <v>1164</v>
      </c>
      <c r="H1201" s="119"/>
      <c r="I1201" s="119">
        <v>4896</v>
      </c>
      <c r="J1201" s="120"/>
      <c r="K1201" s="121">
        <f>IF(OR($A1201="",$B1201=""),"",IF($J1201&lt;&gt;"",$J1201,IF($D1201=本位币,1,IFERROR(LOOKUP(2,1/((汇率月份&lt;=$A1201)*(INDEX(记账汇率区,0,MATCH($D1201,汇率币种头,0))&lt;&gt;"")),INDEX(记账汇率区,0,MATCH($D1201,汇率币种头,0))),""))))</f>
        <v>1700</v>
      </c>
      <c r="L1201" s="122">
        <f t="shared" si="36"/>
        <v>-4896</v>
      </c>
      <c r="M1201" s="123">
        <f t="shared" si="37"/>
        <v>-8323200</v>
      </c>
      <c r="N1201" s="122">
        <f>IF($B1201="","",ROUND(SUMIF(账户名,$B1201,账户期初)+SUMIFS($L$6:L1201,$B$6:B1201,$B1201),2))</f>
        <v>1898552.39</v>
      </c>
      <c r="O1201" s="123">
        <f>IF($B1201="","",IFERROR(ROUND(INDEX(账户期初本位,MATCH($B1201,账户名,0))+SUMIFS($M$6:M1201,$B$6:B1201,$B1201),2),""))</f>
        <v>3199200579.96</v>
      </c>
      <c r="P1201" s="117" t="s">
        <v>26</v>
      </c>
      <c r="Q1201" s="115"/>
      <c r="R1201" s="115"/>
      <c r="S1201" s="124" t="str">
        <f>IF($B1201="","",IF(ISNA(MATCH($B1201,账户名,0)),"※这个账户不在【参数设置】的账户档案里",IF($A1201="","※没填日期，这一笔不会进任何月份的报表",IF(OR($A1201&lt;起始月份,$A1201&gt;EOMONTH(起始月份,15)),"△不在本账期（"&amp;TEXT(起始月份,"yyyy-mm")&amp;" ~ "&amp;TEXT(EOMONTH(起始月份,15),"yyyy-mm")&amp;"）内，报表里看不到",IF(AND($H1201&lt;&gt;"",$I1201&lt;&gt;""),"※收入和支出不能同时填",IF(AND(N($H1201)=0,N($I1201)=0),IF(ISNUMBER(SEARCH("【待补】",$R1201&amp;"")),"△源数据不全（源表缺金额），请补充","※收入和支出都没填"),IF($E1201="","※没填收支类别，分类报表会漏掉这一笔",IF(ISNA(MATCH($E1201,类别表,0)),"※收支类别不在【参数设置】的清单里",IF($K1201="","△"&amp;$D1201&amp;" 还没填汇率，去【月度汇率】补上就自动算了",IF(ISNUMBER(SEARCH("【待补】",$R1201&amp;"")),"△源数据不全（源表缺摘要或用途），请补充",IF(AND($F1201="内部转账",$Q1201=""),"△内部转账建议在「往来单位」写上对方账户",IF($N1201&lt;0,"△这一笔之后该账户余额成负数了，核一下",""))))))))))))</f>
        <v/>
      </c>
    </row>
    <row r="1202" ht="49.5" spans="1:19">
      <c r="A1202" s="114">
        <v>46078</v>
      </c>
      <c r="B1202" s="115" t="s">
        <v>20</v>
      </c>
      <c r="C1202" s="116" t="str">
        <f>IF($B1202="","",IFERROR(INDEX(账户银行,MATCH($B1202,账户名,0)),""))</f>
        <v>现金</v>
      </c>
      <c r="D1202" s="116" t="str">
        <f>IF($B1202="","",IFERROR(INDEX(账户币种,MATCH($B1202,账户名,0)),""))</f>
        <v>CNY</v>
      </c>
      <c r="E1202" s="117" t="s">
        <v>24</v>
      </c>
      <c r="F1202" s="116" t="str">
        <f>IF($E1202="","",IFERROR(INDEX(类别属性,MATCH($E1202,类别表,0)),""))</f>
        <v>支出</v>
      </c>
      <c r="G1202" s="118" t="s">
        <v>1165</v>
      </c>
      <c r="H1202" s="119"/>
      <c r="I1202" s="119">
        <v>3817</v>
      </c>
      <c r="J1202" s="120"/>
      <c r="K1202" s="121">
        <f>IF(OR($A1202="",$B1202=""),"",IF($J1202&lt;&gt;"",$J1202,IF($D1202=本位币,1,IFERROR(LOOKUP(2,1/((汇率月份&lt;=$A1202)*(INDEX(记账汇率区,0,MATCH($D1202,汇率币种头,0))&lt;&gt;"")),INDEX(记账汇率区,0,MATCH($D1202,汇率币种头,0))),""))))</f>
        <v>1700</v>
      </c>
      <c r="L1202" s="122">
        <f t="shared" si="36"/>
        <v>-3817</v>
      </c>
      <c r="M1202" s="123">
        <f t="shared" si="37"/>
        <v>-6488900</v>
      </c>
      <c r="N1202" s="122">
        <f>IF($B1202="","",ROUND(SUMIF(账户名,$B1202,账户期初)+SUMIFS($L$6:L1202,$B$6:B1202,$B1202),2))</f>
        <v>1894735.39</v>
      </c>
      <c r="O1202" s="123">
        <f>IF($B1202="","",IFERROR(ROUND(INDEX(账户期初本位,MATCH($B1202,账户名,0))+SUMIFS($M$6:M1202,$B$6:B1202,$B1202),2),""))</f>
        <v>3192711679.96</v>
      </c>
      <c r="P1202" s="117" t="s">
        <v>26</v>
      </c>
      <c r="Q1202" s="115" t="s">
        <v>68</v>
      </c>
      <c r="R1202" s="115"/>
      <c r="S1202" s="124" t="str">
        <f>IF($B1202="","",IF(ISNA(MATCH($B1202,账户名,0)),"※这个账户不在【参数设置】的账户档案里",IF($A1202="","※没填日期，这一笔不会进任何月份的报表",IF(OR($A1202&lt;起始月份,$A1202&gt;EOMONTH(起始月份,15)),"△不在本账期（"&amp;TEXT(起始月份,"yyyy-mm")&amp;" ~ "&amp;TEXT(EOMONTH(起始月份,15),"yyyy-mm")&amp;"）内，报表里看不到",IF(AND($H1202&lt;&gt;"",$I1202&lt;&gt;""),"※收入和支出不能同时填",IF(AND(N($H1202)=0,N($I1202)=0),IF(ISNUMBER(SEARCH("【待补】",$R1202&amp;"")),"△源数据不全（源表缺金额），请补充","※收入和支出都没填"),IF($E1202="","※没填收支类别，分类报表会漏掉这一笔",IF(ISNA(MATCH($E1202,类别表,0)),"※收支类别不在【参数设置】的清单里",IF($K1202="","△"&amp;$D1202&amp;" 还没填汇率，去【月度汇率】补上就自动算了",IF(ISNUMBER(SEARCH("【待补】",$R1202&amp;"")),"△源数据不全（源表缺摘要或用途），请补充",IF(AND($F1202="内部转账",$Q1202=""),"△内部转账建议在「往来单位」写上对方账户",IF($N1202&lt;0,"△这一笔之后该账户余额成负数了，核一下",""))))))))))))</f>
        <v/>
      </c>
    </row>
    <row r="1203" ht="33" spans="1:19">
      <c r="A1203" s="114">
        <v>46078</v>
      </c>
      <c r="B1203" s="115" t="s">
        <v>20</v>
      </c>
      <c r="C1203" s="116" t="str">
        <f>IF($B1203="","",IFERROR(INDEX(账户银行,MATCH($B1203,账户名,0)),""))</f>
        <v>现金</v>
      </c>
      <c r="D1203" s="116" t="str">
        <f>IF($B1203="","",IFERROR(INDEX(账户币种,MATCH($B1203,账户名,0)),""))</f>
        <v>CNY</v>
      </c>
      <c r="E1203" s="117" t="s">
        <v>24</v>
      </c>
      <c r="F1203" s="116" t="str">
        <f>IF($E1203="","",IFERROR(INDEX(类别属性,MATCH($E1203,类别表,0)),""))</f>
        <v>支出</v>
      </c>
      <c r="G1203" s="118" t="s">
        <v>1166</v>
      </c>
      <c r="H1203" s="119"/>
      <c r="I1203" s="119">
        <v>1304</v>
      </c>
      <c r="J1203" s="120"/>
      <c r="K1203" s="121">
        <f>IF(OR($A1203="",$B1203=""),"",IF($J1203&lt;&gt;"",$J1203,IF($D1203=本位币,1,IFERROR(LOOKUP(2,1/((汇率月份&lt;=$A1203)*(INDEX(记账汇率区,0,MATCH($D1203,汇率币种头,0))&lt;&gt;"")),INDEX(记账汇率区,0,MATCH($D1203,汇率币种头,0))),""))))</f>
        <v>1700</v>
      </c>
      <c r="L1203" s="122">
        <f t="shared" si="36"/>
        <v>-1304</v>
      </c>
      <c r="M1203" s="123">
        <f t="shared" si="37"/>
        <v>-2216800</v>
      </c>
      <c r="N1203" s="122">
        <f>IF($B1203="","",ROUND(SUMIF(账户名,$B1203,账户期初)+SUMIFS($L$6:L1203,$B$6:B1203,$B1203),2))</f>
        <v>1893431.39</v>
      </c>
      <c r="O1203" s="123">
        <f>IF($B1203="","",IFERROR(ROUND(INDEX(账户期初本位,MATCH($B1203,账户名,0))+SUMIFS($M$6:M1203,$B$6:B1203,$B1203),2),""))</f>
        <v>3190494879.96</v>
      </c>
      <c r="P1203" s="117" t="s">
        <v>26</v>
      </c>
      <c r="Q1203" s="115" t="s">
        <v>1057</v>
      </c>
      <c r="R1203" s="115"/>
      <c r="S1203" s="124" t="str">
        <f>IF($B1203="","",IF(ISNA(MATCH($B1203,账户名,0)),"※这个账户不在【参数设置】的账户档案里",IF($A1203="","※没填日期，这一笔不会进任何月份的报表",IF(OR($A1203&lt;起始月份,$A1203&gt;EOMONTH(起始月份,15)),"△不在本账期（"&amp;TEXT(起始月份,"yyyy-mm")&amp;" ~ "&amp;TEXT(EOMONTH(起始月份,15),"yyyy-mm")&amp;"）内，报表里看不到",IF(AND($H1203&lt;&gt;"",$I1203&lt;&gt;""),"※收入和支出不能同时填",IF(AND(N($H1203)=0,N($I1203)=0),IF(ISNUMBER(SEARCH("【待补】",$R1203&amp;"")),"△源数据不全（源表缺金额），请补充","※收入和支出都没填"),IF($E1203="","※没填收支类别，分类报表会漏掉这一笔",IF(ISNA(MATCH($E1203,类别表,0)),"※收支类别不在【参数设置】的清单里",IF($K1203="","△"&amp;$D1203&amp;" 还没填汇率，去【月度汇率】补上就自动算了",IF(ISNUMBER(SEARCH("【待补】",$R1203&amp;"")),"△源数据不全（源表缺摘要或用途），请补充",IF(AND($F1203="内部转账",$Q1203=""),"△内部转账建议在「往来单位」写上对方账户",IF($N1203&lt;0,"△这一笔之后该账户余额成负数了，核一下",""))))))))))))</f>
        <v/>
      </c>
    </row>
    <row r="1204" ht="33" spans="1:19">
      <c r="A1204" s="114">
        <v>46078</v>
      </c>
      <c r="B1204" s="115" t="s">
        <v>34</v>
      </c>
      <c r="C1204" s="116" t="str">
        <f>IF($B1204="","",IFERROR(INDEX(账户银行,MATCH($B1204,账户名,0)),""))</f>
        <v>现金</v>
      </c>
      <c r="D1204" s="116" t="str">
        <f>IF($B1204="","",IFERROR(INDEX(账户币种,MATCH($B1204,账户名,0)),""))</f>
        <v>UZS</v>
      </c>
      <c r="E1204" s="117" t="s">
        <v>95</v>
      </c>
      <c r="F1204" s="116" t="str">
        <f>IF($E1204="","",IFERROR(INDEX(类别属性,MATCH($E1204,类别表,0)),""))</f>
        <v>支出</v>
      </c>
      <c r="G1204" s="118" t="s">
        <v>1123</v>
      </c>
      <c r="H1204" s="119"/>
      <c r="I1204" s="119">
        <v>940000</v>
      </c>
      <c r="J1204" s="120"/>
      <c r="K1204" s="125">
        <f>IF(OR($A1204="",$B1204=""),"",IF($J1204&lt;&gt;"",$J1204,IF($D1204=本位币,1,IFERROR(LOOKUP(2,1/((汇率月份&lt;=$A1204)*(INDEX(记账汇率区,0,MATCH($D1204,汇率币种头,0))&lt;&gt;"")),INDEX(记账汇率区,0,MATCH($D1204,汇率币种头,0))),""))))</f>
        <v>1</v>
      </c>
      <c r="L1204" s="123">
        <f t="shared" si="36"/>
        <v>-940000</v>
      </c>
      <c r="M1204" s="123">
        <f t="shared" si="37"/>
        <v>-940000</v>
      </c>
      <c r="N1204" s="122">
        <f>IF($B1204="","",ROUND(SUMIF(账户名,$B1204,账户期初)+SUMIFS($L$6:L1204,$B$6:B1204,$B1204),2))</f>
        <v>-892779979.33</v>
      </c>
      <c r="O1204" s="123">
        <f>IF($B1204="","",IFERROR(ROUND(INDEX(账户期初本位,MATCH($B1204,账户名,0))+SUMIFS($M$6:M1204,$B$6:B1204,$B1204),2),""))</f>
        <v>-892779979.33</v>
      </c>
      <c r="P1204" s="117" t="s">
        <v>97</v>
      </c>
      <c r="Q1204" s="115"/>
      <c r="R1204" s="115"/>
      <c r="S1204" s="124" t="str">
        <f>IF($B1204="","",IF(ISNA(MATCH($B1204,账户名,0)),"※这个账户不在【参数设置】的账户档案里",IF($A1204="","※没填日期，这一笔不会进任何月份的报表",IF(OR($A1204&lt;起始月份,$A1204&gt;EOMONTH(起始月份,15)),"△不在本账期（"&amp;TEXT(起始月份,"yyyy-mm")&amp;" ~ "&amp;TEXT(EOMONTH(起始月份,15),"yyyy-mm")&amp;"）内，报表里看不到",IF(AND($H1204&lt;&gt;"",$I1204&lt;&gt;""),"※收入和支出不能同时填",IF(AND(N($H1204)=0,N($I1204)=0),IF(ISNUMBER(SEARCH("【待补】",$R1204&amp;"")),"△源数据不全（源表缺金额），请补充","※收入和支出都没填"),IF($E1204="","※没填收支类别，分类报表会漏掉这一笔",IF(ISNA(MATCH($E1204,类别表,0)),"※收支类别不在【参数设置】的清单里",IF($K1204="","△"&amp;$D1204&amp;" 还没填汇率，去【月度汇率】补上就自动算了",IF(ISNUMBER(SEARCH("【待补】",$R1204&amp;"")),"△源数据不全（源表缺摘要或用途），请补充",IF(AND($F1204="内部转账",$Q1204=""),"△内部转账建议在「往来单位」写上对方账户",IF($N1204&lt;0,"△这一笔之后该账户余额成负数了，核一下",""))))))))))))</f>
        <v>△这一笔之后该账户余额成负数了，核一下</v>
      </c>
    </row>
    <row r="1205" ht="33" spans="1:19">
      <c r="A1205" s="114">
        <v>46078</v>
      </c>
      <c r="B1205" s="115" t="s">
        <v>34</v>
      </c>
      <c r="C1205" s="116" t="str">
        <f>IF($B1205="","",IFERROR(INDEX(账户银行,MATCH($B1205,账户名,0)),""))</f>
        <v>现金</v>
      </c>
      <c r="D1205" s="116" t="str">
        <f>IF($B1205="","",IFERROR(INDEX(账户币种,MATCH($B1205,账户名,0)),""))</f>
        <v>UZS</v>
      </c>
      <c r="E1205" s="117" t="s">
        <v>84</v>
      </c>
      <c r="F1205" s="116" t="str">
        <f>IF($E1205="","",IFERROR(INDEX(类别属性,MATCH($E1205,类别表,0)),""))</f>
        <v>支出</v>
      </c>
      <c r="G1205" s="118" t="s">
        <v>1167</v>
      </c>
      <c r="H1205" s="119"/>
      <c r="I1205" s="119">
        <v>2580000</v>
      </c>
      <c r="J1205" s="120"/>
      <c r="K1205" s="125">
        <f>IF(OR($A1205="",$B1205=""),"",IF($J1205&lt;&gt;"",$J1205,IF($D1205=本位币,1,IFERROR(LOOKUP(2,1/((汇率月份&lt;=$A1205)*(INDEX(记账汇率区,0,MATCH($D1205,汇率币种头,0))&lt;&gt;"")),INDEX(记账汇率区,0,MATCH($D1205,汇率币种头,0))),""))))</f>
        <v>1</v>
      </c>
      <c r="L1205" s="123">
        <f t="shared" si="36"/>
        <v>-2580000</v>
      </c>
      <c r="M1205" s="123">
        <f t="shared" si="37"/>
        <v>-2580000</v>
      </c>
      <c r="N1205" s="122">
        <f>IF($B1205="","",ROUND(SUMIF(账户名,$B1205,账户期初)+SUMIFS($L$6:L1205,$B$6:B1205,$B1205),2))</f>
        <v>-895359979.33</v>
      </c>
      <c r="O1205" s="123">
        <f>IF($B1205="","",IFERROR(ROUND(INDEX(账户期初本位,MATCH($B1205,账户名,0))+SUMIFS($M$6:M1205,$B$6:B1205,$B1205),2),""))</f>
        <v>-895359979.33</v>
      </c>
      <c r="P1205" s="117" t="s">
        <v>48</v>
      </c>
      <c r="Q1205" s="115"/>
      <c r="R1205" s="115"/>
      <c r="S1205" s="124" t="str">
        <f>IF($B1205="","",IF(ISNA(MATCH($B1205,账户名,0)),"※这个账户不在【参数设置】的账户档案里",IF($A1205="","※没填日期，这一笔不会进任何月份的报表",IF(OR($A1205&lt;起始月份,$A1205&gt;EOMONTH(起始月份,15)),"△不在本账期（"&amp;TEXT(起始月份,"yyyy-mm")&amp;" ~ "&amp;TEXT(EOMONTH(起始月份,15),"yyyy-mm")&amp;"）内，报表里看不到",IF(AND($H1205&lt;&gt;"",$I1205&lt;&gt;""),"※收入和支出不能同时填",IF(AND(N($H1205)=0,N($I1205)=0),IF(ISNUMBER(SEARCH("【待补】",$R1205&amp;"")),"△源数据不全（源表缺金额），请补充","※收入和支出都没填"),IF($E1205="","※没填收支类别，分类报表会漏掉这一笔",IF(ISNA(MATCH($E1205,类别表,0)),"※收支类别不在【参数设置】的清单里",IF($K1205="","△"&amp;$D1205&amp;" 还没填汇率，去【月度汇率】补上就自动算了",IF(ISNUMBER(SEARCH("【待补】",$R1205&amp;"")),"△源数据不全（源表缺摘要或用途），请补充",IF(AND($F1205="内部转账",$Q1205=""),"△内部转账建议在「往来单位」写上对方账户",IF($N1205&lt;0,"△这一笔之后该账户余额成负数了，核一下",""))))))))))))</f>
        <v>△这一笔之后该账户余额成负数了，核一下</v>
      </c>
    </row>
    <row r="1206" ht="33" spans="1:19">
      <c r="A1206" s="114">
        <v>46078</v>
      </c>
      <c r="B1206" s="115" t="s">
        <v>34</v>
      </c>
      <c r="C1206" s="116" t="str">
        <f>IF($B1206="","",IFERROR(INDEX(账户银行,MATCH($B1206,账户名,0)),""))</f>
        <v>现金</v>
      </c>
      <c r="D1206" s="116" t="str">
        <f>IF($B1206="","",IFERROR(INDEX(账户币种,MATCH($B1206,账户名,0)),""))</f>
        <v>UZS</v>
      </c>
      <c r="E1206" s="117" t="s">
        <v>54</v>
      </c>
      <c r="F1206" s="116" t="str">
        <f>IF($E1206="","",IFERROR(INDEX(类别属性,MATCH($E1206,类别表,0)),""))</f>
        <v>支出</v>
      </c>
      <c r="G1206" s="118" t="s">
        <v>1168</v>
      </c>
      <c r="H1206" s="119"/>
      <c r="I1206" s="119">
        <v>1500000</v>
      </c>
      <c r="J1206" s="120"/>
      <c r="K1206" s="125">
        <f>IF(OR($A1206="",$B1206=""),"",IF($J1206&lt;&gt;"",$J1206,IF($D1206=本位币,1,IFERROR(LOOKUP(2,1/((汇率月份&lt;=$A1206)*(INDEX(记账汇率区,0,MATCH($D1206,汇率币种头,0))&lt;&gt;"")),INDEX(记账汇率区,0,MATCH($D1206,汇率币种头,0))),""))))</f>
        <v>1</v>
      </c>
      <c r="L1206" s="123">
        <f t="shared" si="36"/>
        <v>-1500000</v>
      </c>
      <c r="M1206" s="123">
        <f t="shared" si="37"/>
        <v>-1500000</v>
      </c>
      <c r="N1206" s="122">
        <f>IF($B1206="","",ROUND(SUMIF(账户名,$B1206,账户期初)+SUMIFS($L$6:L1206,$B$6:B1206,$B1206),2))</f>
        <v>-896859979.33</v>
      </c>
      <c r="O1206" s="123">
        <f>IF($B1206="","",IFERROR(ROUND(INDEX(账户期初本位,MATCH($B1206,账户名,0))+SUMIFS($M$6:M1206,$B$6:B1206,$B1206),2),""))</f>
        <v>-896859979.33</v>
      </c>
      <c r="P1206" s="117" t="s">
        <v>48</v>
      </c>
      <c r="Q1206" s="115"/>
      <c r="R1206" s="115"/>
      <c r="S1206" s="124" t="str">
        <f>IF($B1206="","",IF(ISNA(MATCH($B1206,账户名,0)),"※这个账户不在【参数设置】的账户档案里",IF($A1206="","※没填日期，这一笔不会进任何月份的报表",IF(OR($A1206&lt;起始月份,$A1206&gt;EOMONTH(起始月份,15)),"△不在本账期（"&amp;TEXT(起始月份,"yyyy-mm")&amp;" ~ "&amp;TEXT(EOMONTH(起始月份,15),"yyyy-mm")&amp;"）内，报表里看不到",IF(AND($H1206&lt;&gt;"",$I1206&lt;&gt;""),"※收入和支出不能同时填",IF(AND(N($H1206)=0,N($I1206)=0),IF(ISNUMBER(SEARCH("【待补】",$R1206&amp;"")),"△源数据不全（源表缺金额），请补充","※收入和支出都没填"),IF($E1206="","※没填收支类别，分类报表会漏掉这一笔",IF(ISNA(MATCH($E1206,类别表,0)),"※收支类别不在【参数设置】的清单里",IF($K1206="","△"&amp;$D1206&amp;" 还没填汇率，去【月度汇率】补上就自动算了",IF(ISNUMBER(SEARCH("【待补】",$R1206&amp;"")),"△源数据不全（源表缺摘要或用途），请补充",IF(AND($F1206="内部转账",$Q1206=""),"△内部转账建议在「往来单位」写上对方账户",IF($N1206&lt;0,"△这一笔之后该账户余额成负数了，核一下",""))))))))))))</f>
        <v>△这一笔之后该账户余额成负数了，核一下</v>
      </c>
    </row>
    <row r="1207" ht="82.5" spans="1:19">
      <c r="A1207" s="114">
        <v>46079</v>
      </c>
      <c r="B1207" s="115" t="s">
        <v>34</v>
      </c>
      <c r="C1207" s="116" t="str">
        <f>IF($B1207="","",IFERROR(INDEX(账户银行,MATCH($B1207,账户名,0)),""))</f>
        <v>现金</v>
      </c>
      <c r="D1207" s="116" t="str">
        <f>IF($B1207="","",IFERROR(INDEX(账户币种,MATCH($B1207,账户名,0)),""))</f>
        <v>UZS</v>
      </c>
      <c r="E1207" s="117" t="s">
        <v>38</v>
      </c>
      <c r="F1207" s="116" t="str">
        <f>IF($E1207="","",IFERROR(INDEX(类别属性,MATCH($E1207,类别表,0)),""))</f>
        <v>支出</v>
      </c>
      <c r="G1207" s="118" t="s">
        <v>1169</v>
      </c>
      <c r="H1207" s="119"/>
      <c r="I1207" s="119">
        <v>4156000</v>
      </c>
      <c r="J1207" s="120"/>
      <c r="K1207" s="125">
        <f>IF(OR($A1207="",$B1207=""),"",IF($J1207&lt;&gt;"",$J1207,IF($D1207=本位币,1,IFERROR(LOOKUP(2,1/((汇率月份&lt;=$A1207)*(INDEX(记账汇率区,0,MATCH($D1207,汇率币种头,0))&lt;&gt;"")),INDEX(记账汇率区,0,MATCH($D1207,汇率币种头,0))),""))))</f>
        <v>1</v>
      </c>
      <c r="L1207" s="123">
        <f t="shared" si="36"/>
        <v>-4156000</v>
      </c>
      <c r="M1207" s="123">
        <f t="shared" si="37"/>
        <v>-4156000</v>
      </c>
      <c r="N1207" s="122">
        <f>IF($B1207="","",ROUND(SUMIF(账户名,$B1207,账户期初)+SUMIFS($L$6:L1207,$B$6:B1207,$B1207),2))</f>
        <v>-901015979.33</v>
      </c>
      <c r="O1207" s="123">
        <f>IF($B1207="","",IFERROR(ROUND(INDEX(账户期初本位,MATCH($B1207,账户名,0))+SUMIFS($M$6:M1207,$B$6:B1207,$B1207),2),""))</f>
        <v>-901015979.33</v>
      </c>
      <c r="P1207" s="117" t="s">
        <v>26</v>
      </c>
      <c r="Q1207" s="115"/>
      <c r="R1207" s="115"/>
      <c r="S1207" s="124" t="str">
        <f>IF($B1207="","",IF(ISNA(MATCH($B1207,账户名,0)),"※这个账户不在【参数设置】的账户档案里",IF($A1207="","※没填日期，这一笔不会进任何月份的报表",IF(OR($A1207&lt;起始月份,$A1207&gt;EOMONTH(起始月份,15)),"△不在本账期（"&amp;TEXT(起始月份,"yyyy-mm")&amp;" ~ "&amp;TEXT(EOMONTH(起始月份,15),"yyyy-mm")&amp;"）内，报表里看不到",IF(AND($H1207&lt;&gt;"",$I1207&lt;&gt;""),"※收入和支出不能同时填",IF(AND(N($H1207)=0,N($I1207)=0),IF(ISNUMBER(SEARCH("【待补】",$R1207&amp;"")),"△源数据不全（源表缺金额），请补充","※收入和支出都没填"),IF($E1207="","※没填收支类别，分类报表会漏掉这一笔",IF(ISNA(MATCH($E1207,类别表,0)),"※收支类别不在【参数设置】的清单里",IF($K1207="","△"&amp;$D1207&amp;" 还没填汇率，去【月度汇率】补上就自动算了",IF(ISNUMBER(SEARCH("【待补】",$R1207&amp;"")),"△源数据不全（源表缺摘要或用途），请补充",IF(AND($F1207="内部转账",$Q1207=""),"△内部转账建议在「往来单位」写上对方账户",IF($N1207&lt;0,"△这一笔之后该账户余额成负数了，核一下",""))))))))))))</f>
        <v>△这一笔之后该账户余额成负数了，核一下</v>
      </c>
    </row>
    <row r="1208" ht="16.5" spans="1:19">
      <c r="A1208" s="114">
        <v>46079</v>
      </c>
      <c r="B1208" s="115" t="s">
        <v>34</v>
      </c>
      <c r="C1208" s="116" t="str">
        <f>IF($B1208="","",IFERROR(INDEX(账户银行,MATCH($B1208,账户名,0)),""))</f>
        <v>现金</v>
      </c>
      <c r="D1208" s="116" t="str">
        <f>IF($B1208="","",IFERROR(INDEX(账户币种,MATCH($B1208,账户名,0)),""))</f>
        <v>UZS</v>
      </c>
      <c r="E1208" s="117" t="s">
        <v>114</v>
      </c>
      <c r="F1208" s="116" t="str">
        <f>IF($E1208="","",IFERROR(INDEX(类别属性,MATCH($E1208,类别表,0)),""))</f>
        <v>支出</v>
      </c>
      <c r="G1208" s="118" t="s">
        <v>1170</v>
      </c>
      <c r="H1208" s="119"/>
      <c r="I1208" s="119"/>
      <c r="J1208" s="120"/>
      <c r="K1208" s="125">
        <f>IF(OR($A1208="",$B1208=""),"",IF($J1208&lt;&gt;"",$J1208,IF($D1208=本位币,1,IFERROR(LOOKUP(2,1/((汇率月份&lt;=$A1208)*(INDEX(记账汇率区,0,MATCH($D1208,汇率币种头,0))&lt;&gt;"")),INDEX(记账汇率区,0,MATCH($D1208,汇率币种头,0))),""))))</f>
        <v>1</v>
      </c>
      <c r="L1208" s="123" t="str">
        <f t="shared" si="36"/>
        <v/>
      </c>
      <c r="M1208" s="123" t="str">
        <f t="shared" si="37"/>
        <v/>
      </c>
      <c r="N1208" s="122">
        <f>IF($B1208="","",ROUND(SUMIF(账户名,$B1208,账户期初)+SUMIFS($L$6:L1208,$B$6:B1208,$B1208),2))</f>
        <v>-901015979.33</v>
      </c>
      <c r="O1208" s="123">
        <f>IF($B1208="","",IFERROR(ROUND(INDEX(账户期初本位,MATCH($B1208,账户名,0))+SUMIFS($M$6:M1208,$B$6:B1208,$B1208),2),""))</f>
        <v>-901015979.33</v>
      </c>
      <c r="P1208" s="117" t="s">
        <v>76</v>
      </c>
      <c r="Q1208" s="115"/>
      <c r="R1208" s="115" t="s">
        <v>119</v>
      </c>
      <c r="S1208" s="124" t="str">
        <f>IF($B1208="","",IF(ISNA(MATCH($B1208,账户名,0)),"※这个账户不在【参数设置】的账户档案里",IF($A1208="","※没填日期，这一笔不会进任何月份的报表",IF(OR($A1208&lt;起始月份,$A1208&gt;EOMONTH(起始月份,15)),"△不在本账期（"&amp;TEXT(起始月份,"yyyy-mm")&amp;" ~ "&amp;TEXT(EOMONTH(起始月份,15),"yyyy-mm")&amp;"）内，报表里看不到",IF(AND($H1208&lt;&gt;"",$I1208&lt;&gt;""),"※收入和支出不能同时填",IF(AND(N($H1208)=0,N($I1208)=0),IF(ISNUMBER(SEARCH("【待补】",$R1208&amp;"")),"△源数据不全（源表缺金额），请补充","※收入和支出都没填"),IF($E1208="","※没填收支类别，分类报表会漏掉这一笔",IF(ISNA(MATCH($E1208,类别表,0)),"※收支类别不在【参数设置】的清单里",IF($K1208="","△"&amp;$D1208&amp;" 还没填汇率，去【月度汇率】补上就自动算了",IF(ISNUMBER(SEARCH("【待补】",$R1208&amp;"")),"△源数据不全（源表缺摘要或用途），请补充",IF(AND($F1208="内部转账",$Q1208=""),"△内部转账建议在「往来单位」写上对方账户",IF($N1208&lt;0,"△这一笔之后该账户余额成负数了，核一下",""))))))))))))</f>
        <v>△源数据不全（源表缺金额），请补充</v>
      </c>
    </row>
    <row r="1209" ht="66" spans="1:19">
      <c r="A1209" s="114">
        <v>46080</v>
      </c>
      <c r="B1209" s="115" t="s">
        <v>72</v>
      </c>
      <c r="C1209" s="116" t="str">
        <f>IF($B1209="","",IFERROR(INDEX(账户银行,MATCH($B1209,账户名,0)),""))</f>
        <v>NBU银行</v>
      </c>
      <c r="D1209" s="116" t="str">
        <f>IF($B1209="","",IFERROR(INDEX(账户币种,MATCH($B1209,账户名,0)),""))</f>
        <v>UZS</v>
      </c>
      <c r="E1209" s="117" t="s">
        <v>21</v>
      </c>
      <c r="F1209" s="116" t="str">
        <f>IF($E1209="","",IFERROR(INDEX(类别属性,MATCH($E1209,类别表,0)),""))</f>
        <v>支出</v>
      </c>
      <c r="G1209" s="118" t="s">
        <v>1032</v>
      </c>
      <c r="H1209" s="119"/>
      <c r="I1209" s="119">
        <v>5034400</v>
      </c>
      <c r="J1209" s="120"/>
      <c r="K1209" s="125">
        <f>IF(OR($A1209="",$B1209=""),"",IF($J1209&lt;&gt;"",$J1209,IF($D1209=本位币,1,IFERROR(LOOKUP(2,1/((汇率月份&lt;=$A1209)*(INDEX(记账汇率区,0,MATCH($D1209,汇率币种头,0))&lt;&gt;"")),INDEX(记账汇率区,0,MATCH($D1209,汇率币种头,0))),""))))</f>
        <v>1</v>
      </c>
      <c r="L1209" s="123">
        <f t="shared" si="36"/>
        <v>-5034400</v>
      </c>
      <c r="M1209" s="123">
        <f t="shared" si="37"/>
        <v>-5034400</v>
      </c>
      <c r="N1209" s="122">
        <f>IF($B1209="","",ROUND(SUMIF(账户名,$B1209,账户期初)+SUMIFS($L$6:L1209,$B$6:B1209,$B1209),2))</f>
        <v>327928921.71</v>
      </c>
      <c r="O1209" s="123">
        <f>IF($B1209="","",IFERROR(ROUND(INDEX(账户期初本位,MATCH($B1209,账户名,0))+SUMIFS($M$6:M1209,$B$6:B1209,$B1209),2),""))</f>
        <v>327928921.71</v>
      </c>
      <c r="P1209" s="117" t="s">
        <v>23</v>
      </c>
      <c r="Q1209" s="115"/>
      <c r="R1209" s="115"/>
      <c r="S1209" s="124" t="str">
        <f>IF($B1209="","",IF(ISNA(MATCH($B1209,账户名,0)),"※这个账户不在【参数设置】的账户档案里",IF($A1209="","※没填日期，这一笔不会进任何月份的报表",IF(OR($A1209&lt;起始月份,$A1209&gt;EOMONTH(起始月份,15)),"△不在本账期（"&amp;TEXT(起始月份,"yyyy-mm")&amp;" ~ "&amp;TEXT(EOMONTH(起始月份,15),"yyyy-mm")&amp;"）内，报表里看不到",IF(AND($H1209&lt;&gt;"",$I1209&lt;&gt;""),"※收入和支出不能同时填",IF(AND(N($H1209)=0,N($I1209)=0),IF(ISNUMBER(SEARCH("【待补】",$R1209&amp;"")),"△源数据不全（源表缺金额），请补充","※收入和支出都没填"),IF($E1209="","※没填收支类别，分类报表会漏掉这一笔",IF(ISNA(MATCH($E1209,类别表,0)),"※收支类别不在【参数设置】的清单里",IF($K1209="","△"&amp;$D1209&amp;" 还没填汇率，去【月度汇率】补上就自动算了",IF(ISNUMBER(SEARCH("【待补】",$R1209&amp;"")),"△源数据不全（源表缺摘要或用途），请补充",IF(AND($F1209="内部转账",$Q1209=""),"△内部转账建议在「往来单位」写上对方账户",IF($N1209&lt;0,"△这一笔之后该账户余额成负数了，核一下",""))))))))))))</f>
        <v/>
      </c>
    </row>
    <row r="1210" ht="66" spans="1:19">
      <c r="A1210" s="114">
        <v>46080</v>
      </c>
      <c r="B1210" s="115" t="s">
        <v>72</v>
      </c>
      <c r="C1210" s="116" t="str">
        <f>IF($B1210="","",IFERROR(INDEX(账户银行,MATCH($B1210,账户名,0)),""))</f>
        <v>NBU银行</v>
      </c>
      <c r="D1210" s="116" t="str">
        <f>IF($B1210="","",IFERROR(INDEX(账户币种,MATCH($B1210,账户名,0)),""))</f>
        <v>UZS</v>
      </c>
      <c r="E1210" s="117" t="s">
        <v>21</v>
      </c>
      <c r="F1210" s="116" t="str">
        <f>IF($E1210="","",IFERROR(INDEX(类别属性,MATCH($E1210,类别表,0)),""))</f>
        <v>支出</v>
      </c>
      <c r="G1210" s="118" t="s">
        <v>1032</v>
      </c>
      <c r="H1210" s="119"/>
      <c r="I1210" s="119">
        <v>7845600</v>
      </c>
      <c r="J1210" s="120"/>
      <c r="K1210" s="125">
        <f>IF(OR($A1210="",$B1210=""),"",IF($J1210&lt;&gt;"",$J1210,IF($D1210=本位币,1,IFERROR(LOOKUP(2,1/((汇率月份&lt;=$A1210)*(INDEX(记账汇率区,0,MATCH($D1210,汇率币种头,0))&lt;&gt;"")),INDEX(记账汇率区,0,MATCH($D1210,汇率币种头,0))),""))))</f>
        <v>1</v>
      </c>
      <c r="L1210" s="123">
        <f t="shared" si="36"/>
        <v>-7845600</v>
      </c>
      <c r="M1210" s="123">
        <f t="shared" si="37"/>
        <v>-7845600</v>
      </c>
      <c r="N1210" s="122">
        <f>IF($B1210="","",ROUND(SUMIF(账户名,$B1210,账户期初)+SUMIFS($L$6:L1210,$B$6:B1210,$B1210),2))</f>
        <v>320083321.71</v>
      </c>
      <c r="O1210" s="123">
        <f>IF($B1210="","",IFERROR(ROUND(INDEX(账户期初本位,MATCH($B1210,账户名,0))+SUMIFS($M$6:M1210,$B$6:B1210,$B1210),2),""))</f>
        <v>320083321.71</v>
      </c>
      <c r="P1210" s="117" t="s">
        <v>23</v>
      </c>
      <c r="Q1210" s="115"/>
      <c r="R1210" s="115"/>
      <c r="S1210" s="124" t="str">
        <f>IF($B1210="","",IF(ISNA(MATCH($B1210,账户名,0)),"※这个账户不在【参数设置】的账户档案里",IF($A1210="","※没填日期，这一笔不会进任何月份的报表",IF(OR($A1210&lt;起始月份,$A1210&gt;EOMONTH(起始月份,15)),"△不在本账期（"&amp;TEXT(起始月份,"yyyy-mm")&amp;" ~ "&amp;TEXT(EOMONTH(起始月份,15),"yyyy-mm")&amp;"）内，报表里看不到",IF(AND($H1210&lt;&gt;"",$I1210&lt;&gt;""),"※收入和支出不能同时填",IF(AND(N($H1210)=0,N($I1210)=0),IF(ISNUMBER(SEARCH("【待补】",$R1210&amp;"")),"△源数据不全（源表缺金额），请补充","※收入和支出都没填"),IF($E1210="","※没填收支类别，分类报表会漏掉这一笔",IF(ISNA(MATCH($E1210,类别表,0)),"※收支类别不在【参数设置】的清单里",IF($K1210="","△"&amp;$D1210&amp;" 还没填汇率，去【月度汇率】补上就自动算了",IF(ISNUMBER(SEARCH("【待补】",$R1210&amp;"")),"△源数据不全（源表缺摘要或用途），请补充",IF(AND($F1210="内部转账",$Q1210=""),"△内部转账建议在「往来单位」写上对方账户",IF($N1210&lt;0,"△这一笔之后该账户余额成负数了，核一下",""))))))))))))</f>
        <v/>
      </c>
    </row>
    <row r="1211" ht="99" spans="1:19">
      <c r="A1211" s="114">
        <v>46080</v>
      </c>
      <c r="B1211" s="115" t="s">
        <v>72</v>
      </c>
      <c r="C1211" s="116" t="str">
        <f>IF($B1211="","",IFERROR(INDEX(账户银行,MATCH($B1211,账户名,0)),""))</f>
        <v>NBU银行</v>
      </c>
      <c r="D1211" s="116" t="str">
        <f>IF($B1211="","",IFERROR(INDEX(账户币种,MATCH($B1211,账户名,0)),""))</f>
        <v>UZS</v>
      </c>
      <c r="E1211" s="117" t="s">
        <v>60</v>
      </c>
      <c r="F1211" s="116" t="str">
        <f>IF($E1211="","",IFERROR(INDEX(类别属性,MATCH($E1211,类别表,0)),""))</f>
        <v>支出</v>
      </c>
      <c r="G1211" s="118" t="s">
        <v>1171</v>
      </c>
      <c r="H1211" s="119"/>
      <c r="I1211" s="119">
        <v>25172</v>
      </c>
      <c r="J1211" s="120"/>
      <c r="K1211" s="125">
        <f>IF(OR($A1211="",$B1211=""),"",IF($J1211&lt;&gt;"",$J1211,IF($D1211=本位币,1,IFERROR(LOOKUP(2,1/((汇率月份&lt;=$A1211)*(INDEX(记账汇率区,0,MATCH($D1211,汇率币种头,0))&lt;&gt;"")),INDEX(记账汇率区,0,MATCH($D1211,汇率币种头,0))),""))))</f>
        <v>1</v>
      </c>
      <c r="L1211" s="123">
        <f t="shared" si="36"/>
        <v>-25172</v>
      </c>
      <c r="M1211" s="123">
        <f t="shared" si="37"/>
        <v>-25172</v>
      </c>
      <c r="N1211" s="122">
        <f>IF($B1211="","",ROUND(SUMIF(账户名,$B1211,账户期初)+SUMIFS($L$6:L1211,$B$6:B1211,$B1211),2))</f>
        <v>320058149.71</v>
      </c>
      <c r="O1211" s="123">
        <f>IF($B1211="","",IFERROR(ROUND(INDEX(账户期初本位,MATCH($B1211,账户名,0))+SUMIFS($M$6:M1211,$B$6:B1211,$B1211),2),""))</f>
        <v>320058149.71</v>
      </c>
      <c r="P1211" s="117" t="s">
        <v>43</v>
      </c>
      <c r="Q1211" s="115"/>
      <c r="R1211" s="115"/>
      <c r="S1211" s="124" t="str">
        <f>IF($B1211="","",IF(ISNA(MATCH($B1211,账户名,0)),"※这个账户不在【参数设置】的账户档案里",IF($A1211="","※没填日期，这一笔不会进任何月份的报表",IF(OR($A1211&lt;起始月份,$A1211&gt;EOMONTH(起始月份,15)),"△不在本账期（"&amp;TEXT(起始月份,"yyyy-mm")&amp;" ~ "&amp;TEXT(EOMONTH(起始月份,15),"yyyy-mm")&amp;"）内，报表里看不到",IF(AND($H1211&lt;&gt;"",$I1211&lt;&gt;""),"※收入和支出不能同时填",IF(AND(N($H1211)=0,N($I1211)=0),IF(ISNUMBER(SEARCH("【待补】",$R1211&amp;"")),"△源数据不全（源表缺金额），请补充","※收入和支出都没填"),IF($E1211="","※没填收支类别，分类报表会漏掉这一笔",IF(ISNA(MATCH($E1211,类别表,0)),"※收支类别不在【参数设置】的清单里",IF($K1211="","△"&amp;$D1211&amp;" 还没填汇率，去【月度汇率】补上就自动算了",IF(ISNUMBER(SEARCH("【待补】",$R1211&amp;"")),"△源数据不全（源表缺摘要或用途），请补充",IF(AND($F1211="内部转账",$Q1211=""),"△内部转账建议在「往来单位」写上对方账户",IF($N1211&lt;0,"△这一笔之后该账户余额成负数了，核一下",""))))))))))))</f>
        <v/>
      </c>
    </row>
    <row r="1212" ht="99" spans="1:19">
      <c r="A1212" s="114">
        <v>46080</v>
      </c>
      <c r="B1212" s="115" t="s">
        <v>72</v>
      </c>
      <c r="C1212" s="116" t="str">
        <f>IF($B1212="","",IFERROR(INDEX(账户银行,MATCH($B1212,账户名,0)),""))</f>
        <v>NBU银行</v>
      </c>
      <c r="D1212" s="116" t="str">
        <f>IF($B1212="","",IFERROR(INDEX(账户币种,MATCH($B1212,账户名,0)),""))</f>
        <v>UZS</v>
      </c>
      <c r="E1212" s="117" t="s">
        <v>60</v>
      </c>
      <c r="F1212" s="116" t="str">
        <f>IF($E1212="","",IFERROR(INDEX(类别属性,MATCH($E1212,类别表,0)),""))</f>
        <v>支出</v>
      </c>
      <c r="G1212" s="118" t="s">
        <v>1172</v>
      </c>
      <c r="H1212" s="119"/>
      <c r="I1212" s="119">
        <v>39228</v>
      </c>
      <c r="J1212" s="120"/>
      <c r="K1212" s="125">
        <f>IF(OR($A1212="",$B1212=""),"",IF($J1212&lt;&gt;"",$J1212,IF($D1212=本位币,1,IFERROR(LOOKUP(2,1/((汇率月份&lt;=$A1212)*(INDEX(记账汇率区,0,MATCH($D1212,汇率币种头,0))&lt;&gt;"")),INDEX(记账汇率区,0,MATCH($D1212,汇率币种头,0))),""))))</f>
        <v>1</v>
      </c>
      <c r="L1212" s="123">
        <f t="shared" si="36"/>
        <v>-39228</v>
      </c>
      <c r="M1212" s="123">
        <f t="shared" si="37"/>
        <v>-39228</v>
      </c>
      <c r="N1212" s="122">
        <f>IF($B1212="","",ROUND(SUMIF(账户名,$B1212,账户期初)+SUMIFS($L$6:L1212,$B$6:B1212,$B1212),2))</f>
        <v>320018921.71</v>
      </c>
      <c r="O1212" s="123">
        <f>IF($B1212="","",IFERROR(ROUND(INDEX(账户期初本位,MATCH($B1212,账户名,0))+SUMIFS($M$6:M1212,$B$6:B1212,$B1212),2),""))</f>
        <v>320018921.71</v>
      </c>
      <c r="P1212" s="117" t="s">
        <v>43</v>
      </c>
      <c r="Q1212" s="115"/>
      <c r="R1212" s="115"/>
      <c r="S1212" s="124" t="str">
        <f>IF($B1212="","",IF(ISNA(MATCH($B1212,账户名,0)),"※这个账户不在【参数设置】的账户档案里",IF($A1212="","※没填日期，这一笔不会进任何月份的报表",IF(OR($A1212&lt;起始月份,$A1212&gt;EOMONTH(起始月份,15)),"△不在本账期（"&amp;TEXT(起始月份,"yyyy-mm")&amp;" ~ "&amp;TEXT(EOMONTH(起始月份,15),"yyyy-mm")&amp;"）内，报表里看不到",IF(AND($H1212&lt;&gt;"",$I1212&lt;&gt;""),"※收入和支出不能同时填",IF(AND(N($H1212)=0,N($I1212)=0),IF(ISNUMBER(SEARCH("【待补】",$R1212&amp;"")),"△源数据不全（源表缺金额），请补充","※收入和支出都没填"),IF($E1212="","※没填收支类别，分类报表会漏掉这一笔",IF(ISNA(MATCH($E1212,类别表,0)),"※收支类别不在【参数设置】的清单里",IF($K1212="","△"&amp;$D1212&amp;" 还没填汇率，去【月度汇率】补上就自动算了",IF(ISNUMBER(SEARCH("【待补】",$R1212&amp;"")),"△源数据不全（源表缺摘要或用途），请补充",IF(AND($F1212="内部转账",$Q1212=""),"△内部转账建议在「往来单位」写上对方账户",IF($N1212&lt;0,"△这一笔之后该账户余额成负数了，核一下",""))))))))))))</f>
        <v/>
      </c>
    </row>
    <row r="1213" ht="99" spans="1:19">
      <c r="A1213" s="114">
        <v>46080</v>
      </c>
      <c r="B1213" s="115" t="s">
        <v>72</v>
      </c>
      <c r="C1213" s="116" t="str">
        <f>IF($B1213="","",IFERROR(INDEX(账户银行,MATCH($B1213,账户名,0)),""))</f>
        <v>NBU银行</v>
      </c>
      <c r="D1213" s="116" t="str">
        <f>IF($B1213="","",IFERROR(INDEX(账户币种,MATCH($B1213,账户名,0)),""))</f>
        <v>UZS</v>
      </c>
      <c r="E1213" s="117" t="s">
        <v>60</v>
      </c>
      <c r="F1213" s="116" t="str">
        <f>IF($E1213="","",IFERROR(INDEX(类别属性,MATCH($E1213,类别表,0)),""))</f>
        <v>支出</v>
      </c>
      <c r="G1213" s="118" t="s">
        <v>1173</v>
      </c>
      <c r="H1213" s="119"/>
      <c r="I1213" s="119">
        <v>300</v>
      </c>
      <c r="J1213" s="120"/>
      <c r="K1213" s="125">
        <f>IF(OR($A1213="",$B1213=""),"",IF($J1213&lt;&gt;"",$J1213,IF($D1213=本位币,1,IFERROR(LOOKUP(2,1/((汇率月份&lt;=$A1213)*(INDEX(记账汇率区,0,MATCH($D1213,汇率币种头,0))&lt;&gt;"")),INDEX(记账汇率区,0,MATCH($D1213,汇率币种头,0))),""))))</f>
        <v>1</v>
      </c>
      <c r="L1213" s="123">
        <f t="shared" si="36"/>
        <v>-300</v>
      </c>
      <c r="M1213" s="123">
        <f t="shared" si="37"/>
        <v>-300</v>
      </c>
      <c r="N1213" s="122">
        <f>IF($B1213="","",ROUND(SUMIF(账户名,$B1213,账户期初)+SUMIFS($L$6:L1213,$B$6:B1213,$B1213),2))</f>
        <v>320018621.71</v>
      </c>
      <c r="O1213" s="123">
        <f>IF($B1213="","",IFERROR(ROUND(INDEX(账户期初本位,MATCH($B1213,账户名,0))+SUMIFS($M$6:M1213,$B$6:B1213,$B1213),2),""))</f>
        <v>320018621.71</v>
      </c>
      <c r="P1213" s="117" t="s">
        <v>43</v>
      </c>
      <c r="Q1213" s="115"/>
      <c r="R1213" s="115"/>
      <c r="S1213" s="124" t="str">
        <f>IF($B1213="","",IF(ISNA(MATCH($B1213,账户名,0)),"※这个账户不在【参数设置】的账户档案里",IF($A1213="","※没填日期，这一笔不会进任何月份的报表",IF(OR($A1213&lt;起始月份,$A1213&gt;EOMONTH(起始月份,15)),"△不在本账期（"&amp;TEXT(起始月份,"yyyy-mm")&amp;" ~ "&amp;TEXT(EOMONTH(起始月份,15),"yyyy-mm")&amp;"）内，报表里看不到",IF(AND($H1213&lt;&gt;"",$I1213&lt;&gt;""),"※收入和支出不能同时填",IF(AND(N($H1213)=0,N($I1213)=0),IF(ISNUMBER(SEARCH("【待补】",$R1213&amp;"")),"△源数据不全（源表缺金额），请补充","※收入和支出都没填"),IF($E1213="","※没填收支类别，分类报表会漏掉这一笔",IF(ISNA(MATCH($E1213,类别表,0)),"※收支类别不在【参数设置】的清单里",IF($K1213="","△"&amp;$D1213&amp;" 还没填汇率，去【月度汇率】补上就自动算了",IF(ISNUMBER(SEARCH("【待补】",$R1213&amp;"")),"△源数据不全（源表缺摘要或用途），请补充",IF(AND($F1213="内部转账",$Q1213=""),"△内部转账建议在「往来单位」写上对方账户",IF($N1213&lt;0,"△这一笔之后该账户余额成负数了，核一下",""))))))))))))</f>
        <v/>
      </c>
    </row>
    <row r="1214" ht="99" spans="1:19">
      <c r="A1214" s="114">
        <v>46080</v>
      </c>
      <c r="B1214" s="115" t="s">
        <v>72</v>
      </c>
      <c r="C1214" s="116" t="str">
        <f>IF($B1214="","",IFERROR(INDEX(账户银行,MATCH($B1214,账户名,0)),""))</f>
        <v>NBU银行</v>
      </c>
      <c r="D1214" s="116" t="str">
        <f>IF($B1214="","",IFERROR(INDEX(账户币种,MATCH($B1214,账户名,0)),""))</f>
        <v>UZS</v>
      </c>
      <c r="E1214" s="117" t="s">
        <v>60</v>
      </c>
      <c r="F1214" s="116" t="str">
        <f>IF($E1214="","",IFERROR(INDEX(类别属性,MATCH($E1214,类别表,0)),""))</f>
        <v>支出</v>
      </c>
      <c r="G1214" s="118" t="s">
        <v>1174</v>
      </c>
      <c r="H1214" s="119"/>
      <c r="I1214" s="119">
        <v>300</v>
      </c>
      <c r="J1214" s="120"/>
      <c r="K1214" s="125">
        <f>IF(OR($A1214="",$B1214=""),"",IF($J1214&lt;&gt;"",$J1214,IF($D1214=本位币,1,IFERROR(LOOKUP(2,1/((汇率月份&lt;=$A1214)*(INDEX(记账汇率区,0,MATCH($D1214,汇率币种头,0))&lt;&gt;"")),INDEX(记账汇率区,0,MATCH($D1214,汇率币种头,0))),""))))</f>
        <v>1</v>
      </c>
      <c r="L1214" s="123">
        <f t="shared" si="36"/>
        <v>-300</v>
      </c>
      <c r="M1214" s="123">
        <f t="shared" si="37"/>
        <v>-300</v>
      </c>
      <c r="N1214" s="122">
        <f>IF($B1214="","",ROUND(SUMIF(账户名,$B1214,账户期初)+SUMIFS($L$6:L1214,$B$6:B1214,$B1214),2))</f>
        <v>320018321.71</v>
      </c>
      <c r="O1214" s="123">
        <f>IF($B1214="","",IFERROR(ROUND(INDEX(账户期初本位,MATCH($B1214,账户名,0))+SUMIFS($M$6:M1214,$B$6:B1214,$B1214),2),""))</f>
        <v>320018321.71</v>
      </c>
      <c r="P1214" s="117" t="s">
        <v>43</v>
      </c>
      <c r="Q1214" s="115"/>
      <c r="R1214" s="115"/>
      <c r="S1214" s="124" t="str">
        <f>IF($B1214="","",IF(ISNA(MATCH($B1214,账户名,0)),"※这个账户不在【参数设置】的账户档案里",IF($A1214="","※没填日期，这一笔不会进任何月份的报表",IF(OR($A1214&lt;起始月份,$A1214&gt;EOMONTH(起始月份,15)),"△不在本账期（"&amp;TEXT(起始月份,"yyyy-mm")&amp;" ~ "&amp;TEXT(EOMONTH(起始月份,15),"yyyy-mm")&amp;"）内，报表里看不到",IF(AND($H1214&lt;&gt;"",$I1214&lt;&gt;""),"※收入和支出不能同时填",IF(AND(N($H1214)=0,N($I1214)=0),IF(ISNUMBER(SEARCH("【待补】",$R1214&amp;"")),"△源数据不全（源表缺金额），请补充","※收入和支出都没填"),IF($E1214="","※没填收支类别，分类报表会漏掉这一笔",IF(ISNA(MATCH($E1214,类别表,0)),"※收支类别不在【参数设置】的清单里",IF($K1214="","△"&amp;$D1214&amp;" 还没填汇率，去【月度汇率】补上就自动算了",IF(ISNUMBER(SEARCH("【待补】",$R1214&amp;"")),"△源数据不全（源表缺摘要或用途），请补充",IF(AND($F1214="内部转账",$Q1214=""),"△内部转账建议在「往来单位」写上对方账户",IF($N1214&lt;0,"△这一笔之后该账户余额成负数了，核一下",""))))))))))))</f>
        <v/>
      </c>
    </row>
    <row r="1215" ht="99" spans="1:19">
      <c r="A1215" s="114">
        <v>46080</v>
      </c>
      <c r="B1215" s="115" t="s">
        <v>20</v>
      </c>
      <c r="C1215" s="116" t="str">
        <f>IF($B1215="","",IFERROR(INDEX(账户银行,MATCH($B1215,账户名,0)),""))</f>
        <v>现金</v>
      </c>
      <c r="D1215" s="116" t="str">
        <f>IF($B1215="","",IFERROR(INDEX(账户币种,MATCH($B1215,账户名,0)),""))</f>
        <v>CNY</v>
      </c>
      <c r="E1215" s="117" t="s">
        <v>24</v>
      </c>
      <c r="F1215" s="116" t="str">
        <f>IF($E1215="","",IFERROR(INDEX(类别属性,MATCH($E1215,类别表,0)),""))</f>
        <v>支出</v>
      </c>
      <c r="G1215" s="118" t="s">
        <v>1175</v>
      </c>
      <c r="H1215" s="119"/>
      <c r="I1215" s="119">
        <v>5309</v>
      </c>
      <c r="J1215" s="120"/>
      <c r="K1215" s="121">
        <f>IF(OR($A1215="",$B1215=""),"",IF($J1215&lt;&gt;"",$J1215,IF($D1215=本位币,1,IFERROR(LOOKUP(2,1/((汇率月份&lt;=$A1215)*(INDEX(记账汇率区,0,MATCH($D1215,汇率币种头,0))&lt;&gt;"")),INDEX(记账汇率区,0,MATCH($D1215,汇率币种头,0))),""))))</f>
        <v>1700</v>
      </c>
      <c r="L1215" s="122">
        <f t="shared" si="36"/>
        <v>-5309</v>
      </c>
      <c r="M1215" s="123">
        <f t="shared" si="37"/>
        <v>-9025300</v>
      </c>
      <c r="N1215" s="122">
        <f>IF($B1215="","",ROUND(SUMIF(账户名,$B1215,账户期初)+SUMIFS($L$6:L1215,$B$6:B1215,$B1215),2))</f>
        <v>1888122.39</v>
      </c>
      <c r="O1215" s="123">
        <f>IF($B1215="","",IFERROR(ROUND(INDEX(账户期初本位,MATCH($B1215,账户名,0))+SUMIFS($M$6:M1215,$B$6:B1215,$B1215),2),""))</f>
        <v>3181469579.96</v>
      </c>
      <c r="P1215" s="117" t="s">
        <v>26</v>
      </c>
      <c r="Q1215" s="115" t="s">
        <v>771</v>
      </c>
      <c r="R1215" s="115"/>
      <c r="S1215" s="124" t="str">
        <f>IF($B1215="","",IF(ISNA(MATCH($B1215,账户名,0)),"※这个账户不在【参数设置】的账户档案里",IF($A1215="","※没填日期，这一笔不会进任何月份的报表",IF(OR($A1215&lt;起始月份,$A1215&gt;EOMONTH(起始月份,15)),"△不在本账期（"&amp;TEXT(起始月份,"yyyy-mm")&amp;" ~ "&amp;TEXT(EOMONTH(起始月份,15),"yyyy-mm")&amp;"）内，报表里看不到",IF(AND($H1215&lt;&gt;"",$I1215&lt;&gt;""),"※收入和支出不能同时填",IF(AND(N($H1215)=0,N($I1215)=0),IF(ISNUMBER(SEARCH("【待补】",$R1215&amp;"")),"△源数据不全（源表缺金额），请补充","※收入和支出都没填"),IF($E1215="","※没填收支类别，分类报表会漏掉这一笔",IF(ISNA(MATCH($E1215,类别表,0)),"※收支类别不在【参数设置】的清单里",IF($K1215="","△"&amp;$D1215&amp;" 还没填汇率，去【月度汇率】补上就自动算了",IF(ISNUMBER(SEARCH("【待补】",$R1215&amp;"")),"△源数据不全（源表缺摘要或用途），请补充",IF(AND($F1215="内部转账",$Q1215=""),"△内部转账建议在「往来单位」写上对方账户",IF($N1215&lt;0,"△这一笔之后该账户余额成负数了，核一下",""))))))))))))</f>
        <v/>
      </c>
    </row>
    <row r="1216" ht="33" spans="1:19">
      <c r="A1216" s="114">
        <v>46080</v>
      </c>
      <c r="B1216" s="115" t="s">
        <v>20</v>
      </c>
      <c r="C1216" s="116" t="str">
        <f>IF($B1216="","",IFERROR(INDEX(账户银行,MATCH($B1216,账户名,0)),""))</f>
        <v>现金</v>
      </c>
      <c r="D1216" s="116" t="str">
        <f>IF($B1216="","",IFERROR(INDEX(账户币种,MATCH($B1216,账户名,0)),""))</f>
        <v>CNY</v>
      </c>
      <c r="E1216" s="117" t="s">
        <v>24</v>
      </c>
      <c r="F1216" s="116" t="str">
        <f>IF($E1216="","",IFERROR(INDEX(类别属性,MATCH($E1216,类别表,0)),""))</f>
        <v>支出</v>
      </c>
      <c r="G1216" s="118" t="s">
        <v>1176</v>
      </c>
      <c r="H1216" s="119"/>
      <c r="I1216" s="119">
        <v>1476</v>
      </c>
      <c r="J1216" s="120"/>
      <c r="K1216" s="121">
        <f>IF(OR($A1216="",$B1216=""),"",IF($J1216&lt;&gt;"",$J1216,IF($D1216=本位币,1,IFERROR(LOOKUP(2,1/((汇率月份&lt;=$A1216)*(INDEX(记账汇率区,0,MATCH($D1216,汇率币种头,0))&lt;&gt;"")),INDEX(记账汇率区,0,MATCH($D1216,汇率币种头,0))),""))))</f>
        <v>1700</v>
      </c>
      <c r="L1216" s="122">
        <f t="shared" si="36"/>
        <v>-1476</v>
      </c>
      <c r="M1216" s="123">
        <f t="shared" si="37"/>
        <v>-2509200</v>
      </c>
      <c r="N1216" s="122">
        <f>IF($B1216="","",ROUND(SUMIF(账户名,$B1216,账户期初)+SUMIFS($L$6:L1216,$B$6:B1216,$B1216),2))</f>
        <v>1886646.39</v>
      </c>
      <c r="O1216" s="123">
        <f>IF($B1216="","",IFERROR(ROUND(INDEX(账户期初本位,MATCH($B1216,账户名,0))+SUMIFS($M$6:M1216,$B$6:B1216,$B1216),2),""))</f>
        <v>3178960379.96</v>
      </c>
      <c r="P1216" s="117" t="s">
        <v>26</v>
      </c>
      <c r="Q1216" s="115"/>
      <c r="R1216" s="115"/>
      <c r="S1216" s="124" t="str">
        <f>IF($B1216="","",IF(ISNA(MATCH($B1216,账户名,0)),"※这个账户不在【参数设置】的账户档案里",IF($A1216="","※没填日期，这一笔不会进任何月份的报表",IF(OR($A1216&lt;起始月份,$A1216&gt;EOMONTH(起始月份,15)),"△不在本账期（"&amp;TEXT(起始月份,"yyyy-mm")&amp;" ~ "&amp;TEXT(EOMONTH(起始月份,15),"yyyy-mm")&amp;"）内，报表里看不到",IF(AND($H1216&lt;&gt;"",$I1216&lt;&gt;""),"※收入和支出不能同时填",IF(AND(N($H1216)=0,N($I1216)=0),IF(ISNUMBER(SEARCH("【待补】",$R1216&amp;"")),"△源数据不全（源表缺金额），请补充","※收入和支出都没填"),IF($E1216="","※没填收支类别，分类报表会漏掉这一笔",IF(ISNA(MATCH($E1216,类别表,0)),"※收支类别不在【参数设置】的清单里",IF($K1216="","△"&amp;$D1216&amp;" 还没填汇率，去【月度汇率】补上就自动算了",IF(ISNUMBER(SEARCH("【待补】",$R1216&amp;"")),"△源数据不全（源表缺摘要或用途），请补充",IF(AND($F1216="内部转账",$Q1216=""),"△内部转账建议在「往来单位」写上对方账户",IF($N1216&lt;0,"△这一笔之后该账户余额成负数了，核一下",""))))))))))))</f>
        <v/>
      </c>
    </row>
    <row r="1217" ht="49.5" spans="1:19">
      <c r="A1217" s="114">
        <v>46080</v>
      </c>
      <c r="B1217" s="115" t="s">
        <v>34</v>
      </c>
      <c r="C1217" s="116" t="str">
        <f>IF($B1217="","",IFERROR(INDEX(账户银行,MATCH($B1217,账户名,0)),""))</f>
        <v>现金</v>
      </c>
      <c r="D1217" s="116" t="str">
        <f>IF($B1217="","",IFERROR(INDEX(账户币种,MATCH($B1217,账户名,0)),""))</f>
        <v>UZS</v>
      </c>
      <c r="E1217" s="117" t="s">
        <v>54</v>
      </c>
      <c r="F1217" s="116" t="str">
        <f>IF($E1217="","",IFERROR(INDEX(类别属性,MATCH($E1217,类别表,0)),""))</f>
        <v>支出</v>
      </c>
      <c r="G1217" s="118" t="s">
        <v>1177</v>
      </c>
      <c r="H1217" s="119"/>
      <c r="I1217" s="119">
        <v>6795000</v>
      </c>
      <c r="J1217" s="120"/>
      <c r="K1217" s="125">
        <f>IF(OR($A1217="",$B1217=""),"",IF($J1217&lt;&gt;"",$J1217,IF($D1217=本位币,1,IFERROR(LOOKUP(2,1/((汇率月份&lt;=$A1217)*(INDEX(记账汇率区,0,MATCH($D1217,汇率币种头,0))&lt;&gt;"")),INDEX(记账汇率区,0,MATCH($D1217,汇率币种头,0))),""))))</f>
        <v>1</v>
      </c>
      <c r="L1217" s="123">
        <f t="shared" si="36"/>
        <v>-6795000</v>
      </c>
      <c r="M1217" s="123">
        <f t="shared" si="37"/>
        <v>-6795000</v>
      </c>
      <c r="N1217" s="122">
        <f>IF($B1217="","",ROUND(SUMIF(账户名,$B1217,账户期初)+SUMIFS($L$6:L1217,$B$6:B1217,$B1217),2))</f>
        <v>-907810979.33</v>
      </c>
      <c r="O1217" s="123">
        <f>IF($B1217="","",IFERROR(ROUND(INDEX(账户期初本位,MATCH($B1217,账户名,0))+SUMIFS($M$6:M1217,$B$6:B1217,$B1217),2),""))</f>
        <v>-907810979.33</v>
      </c>
      <c r="P1217" s="117" t="s">
        <v>48</v>
      </c>
      <c r="Q1217" s="115" t="s">
        <v>172</v>
      </c>
      <c r="R1217" s="115"/>
      <c r="S1217" s="124" t="str">
        <f>IF($B1217="","",IF(ISNA(MATCH($B1217,账户名,0)),"※这个账户不在【参数设置】的账户档案里",IF($A1217="","※没填日期，这一笔不会进任何月份的报表",IF(OR($A1217&lt;起始月份,$A1217&gt;EOMONTH(起始月份,15)),"△不在本账期（"&amp;TEXT(起始月份,"yyyy-mm")&amp;" ~ "&amp;TEXT(EOMONTH(起始月份,15),"yyyy-mm")&amp;"）内，报表里看不到",IF(AND($H1217&lt;&gt;"",$I1217&lt;&gt;""),"※收入和支出不能同时填",IF(AND(N($H1217)=0,N($I1217)=0),IF(ISNUMBER(SEARCH("【待补】",$R1217&amp;"")),"△源数据不全（源表缺金额），请补充","※收入和支出都没填"),IF($E1217="","※没填收支类别，分类报表会漏掉这一笔",IF(ISNA(MATCH($E1217,类别表,0)),"※收支类别不在【参数设置】的清单里",IF($K1217="","△"&amp;$D1217&amp;" 还没填汇率，去【月度汇率】补上就自动算了",IF(ISNUMBER(SEARCH("【待补】",$R1217&amp;"")),"△源数据不全（源表缺摘要或用途），请补充",IF(AND($F1217="内部转账",$Q1217=""),"△内部转账建议在「往来单位」写上对方账户",IF($N1217&lt;0,"△这一笔之后该账户余额成负数了，核一下",""))))))))))))</f>
        <v>△这一笔之后该账户余额成负数了，核一下</v>
      </c>
    </row>
    <row r="1218" ht="33" spans="1:19">
      <c r="A1218" s="114">
        <v>46080</v>
      </c>
      <c r="B1218" s="115" t="s">
        <v>34</v>
      </c>
      <c r="C1218" s="116" t="str">
        <f>IF($B1218="","",IFERROR(INDEX(账户银行,MATCH($B1218,账户名,0)),""))</f>
        <v>现金</v>
      </c>
      <c r="D1218" s="116" t="str">
        <f>IF($B1218="","",IFERROR(INDEX(账户币种,MATCH($B1218,账户名,0)),""))</f>
        <v>UZS</v>
      </c>
      <c r="E1218" s="117" t="s">
        <v>38</v>
      </c>
      <c r="F1218" s="116" t="str">
        <f>IF($E1218="","",IFERROR(INDEX(类别属性,MATCH($E1218,类别表,0)),""))</f>
        <v>支出</v>
      </c>
      <c r="G1218" s="118" t="s">
        <v>1178</v>
      </c>
      <c r="H1218" s="119"/>
      <c r="I1218" s="119">
        <v>439000</v>
      </c>
      <c r="J1218" s="120"/>
      <c r="K1218" s="125">
        <f>IF(OR($A1218="",$B1218=""),"",IF($J1218&lt;&gt;"",$J1218,IF($D1218=本位币,1,IFERROR(LOOKUP(2,1/((汇率月份&lt;=$A1218)*(INDEX(记账汇率区,0,MATCH($D1218,汇率币种头,0))&lt;&gt;"")),INDEX(记账汇率区,0,MATCH($D1218,汇率币种头,0))),""))))</f>
        <v>1</v>
      </c>
      <c r="L1218" s="123">
        <f t="shared" si="36"/>
        <v>-439000</v>
      </c>
      <c r="M1218" s="123">
        <f t="shared" si="37"/>
        <v>-439000</v>
      </c>
      <c r="N1218" s="122">
        <f>IF($B1218="","",ROUND(SUMIF(账户名,$B1218,账户期初)+SUMIFS($L$6:L1218,$B$6:B1218,$B1218),2))</f>
        <v>-908249979.33</v>
      </c>
      <c r="O1218" s="123">
        <f>IF($B1218="","",IFERROR(ROUND(INDEX(账户期初本位,MATCH($B1218,账户名,0))+SUMIFS($M$6:M1218,$B$6:B1218,$B1218),2),""))</f>
        <v>-908249979.33</v>
      </c>
      <c r="P1218" s="117" t="s">
        <v>26</v>
      </c>
      <c r="Q1218" s="115"/>
      <c r="R1218" s="115"/>
      <c r="S1218" s="124" t="str">
        <f>IF($B1218="","",IF(ISNA(MATCH($B1218,账户名,0)),"※这个账户不在【参数设置】的账户档案里",IF($A1218="","※没填日期，这一笔不会进任何月份的报表",IF(OR($A1218&lt;起始月份,$A1218&gt;EOMONTH(起始月份,15)),"△不在本账期（"&amp;TEXT(起始月份,"yyyy-mm")&amp;" ~ "&amp;TEXT(EOMONTH(起始月份,15),"yyyy-mm")&amp;"）内，报表里看不到",IF(AND($H1218&lt;&gt;"",$I1218&lt;&gt;""),"※收入和支出不能同时填",IF(AND(N($H1218)=0,N($I1218)=0),IF(ISNUMBER(SEARCH("【待补】",$R1218&amp;"")),"△源数据不全（源表缺金额），请补充","※收入和支出都没填"),IF($E1218="","※没填收支类别，分类报表会漏掉这一笔",IF(ISNA(MATCH($E1218,类别表,0)),"※收支类别不在【参数设置】的清单里",IF($K1218="","△"&amp;$D1218&amp;" 还没填汇率，去【月度汇率】补上就自动算了",IF(ISNUMBER(SEARCH("【待补】",$R1218&amp;"")),"△源数据不全（源表缺摘要或用途），请补充",IF(AND($F1218="内部转账",$Q1218=""),"△内部转账建议在「往来单位」写上对方账户",IF($N1218&lt;0,"△这一笔之后该账户余额成负数了，核一下",""))))))))))))</f>
        <v>△这一笔之后该账户余额成负数了，核一下</v>
      </c>
    </row>
    <row r="1219" ht="49.5" spans="1:19">
      <c r="A1219" s="114">
        <v>46081</v>
      </c>
      <c r="B1219" s="115" t="s">
        <v>34</v>
      </c>
      <c r="C1219" s="116" t="str">
        <f>IF($B1219="","",IFERROR(INDEX(账户银行,MATCH($B1219,账户名,0)),""))</f>
        <v>现金</v>
      </c>
      <c r="D1219" s="116" t="str">
        <f>IF($B1219="","",IFERROR(INDEX(账户币种,MATCH($B1219,账户名,0)),""))</f>
        <v>UZS</v>
      </c>
      <c r="E1219" s="117" t="s">
        <v>38</v>
      </c>
      <c r="F1219" s="116" t="str">
        <f>IF($E1219="","",IFERROR(INDEX(类别属性,MATCH($E1219,类别表,0)),""))</f>
        <v>支出</v>
      </c>
      <c r="G1219" s="118" t="s">
        <v>1179</v>
      </c>
      <c r="H1219" s="119"/>
      <c r="I1219" s="119">
        <v>280000</v>
      </c>
      <c r="J1219" s="120"/>
      <c r="K1219" s="125">
        <f>IF(OR($A1219="",$B1219=""),"",IF($J1219&lt;&gt;"",$J1219,IF($D1219=本位币,1,IFERROR(LOOKUP(2,1/((汇率月份&lt;=$A1219)*(INDEX(记账汇率区,0,MATCH($D1219,汇率币种头,0))&lt;&gt;"")),INDEX(记账汇率区,0,MATCH($D1219,汇率币种头,0))),""))))</f>
        <v>1</v>
      </c>
      <c r="L1219" s="123">
        <f t="shared" si="36"/>
        <v>-280000</v>
      </c>
      <c r="M1219" s="123">
        <f t="shared" si="37"/>
        <v>-280000</v>
      </c>
      <c r="N1219" s="122">
        <f>IF($B1219="","",ROUND(SUMIF(账户名,$B1219,账户期初)+SUMIFS($L$6:L1219,$B$6:B1219,$B1219),2))</f>
        <v>-908529979.33</v>
      </c>
      <c r="O1219" s="123">
        <f>IF($B1219="","",IFERROR(ROUND(INDEX(账户期初本位,MATCH($B1219,账户名,0))+SUMIFS($M$6:M1219,$B$6:B1219,$B1219),2),""))</f>
        <v>-908529979.33</v>
      </c>
      <c r="P1219" s="117" t="s">
        <v>26</v>
      </c>
      <c r="Q1219" s="115"/>
      <c r="R1219" s="115"/>
      <c r="S1219" s="124" t="str">
        <f>IF($B1219="","",IF(ISNA(MATCH($B1219,账户名,0)),"※这个账户不在【参数设置】的账户档案里",IF($A1219="","※没填日期，这一笔不会进任何月份的报表",IF(OR($A1219&lt;起始月份,$A1219&gt;EOMONTH(起始月份,15)),"△不在本账期（"&amp;TEXT(起始月份,"yyyy-mm")&amp;" ~ "&amp;TEXT(EOMONTH(起始月份,15),"yyyy-mm")&amp;"）内，报表里看不到",IF(AND($H1219&lt;&gt;"",$I1219&lt;&gt;""),"※收入和支出不能同时填",IF(AND(N($H1219)=0,N($I1219)=0),IF(ISNUMBER(SEARCH("【待补】",$R1219&amp;"")),"△源数据不全（源表缺金额），请补充","※收入和支出都没填"),IF($E1219="","※没填收支类别，分类报表会漏掉这一笔",IF(ISNA(MATCH($E1219,类别表,0)),"※收支类别不在【参数设置】的清单里",IF($K1219="","△"&amp;$D1219&amp;" 还没填汇率，去【月度汇率】补上就自动算了",IF(ISNUMBER(SEARCH("【待补】",$R1219&amp;"")),"△源数据不全（源表缺摘要或用途），请补充",IF(AND($F1219="内部转账",$Q1219=""),"△内部转账建议在「往来单位」写上对方账户",IF($N1219&lt;0,"△这一笔之后该账户余额成负数了，核一下",""))))))))))))</f>
        <v>△这一笔之后该账户余额成负数了，核一下</v>
      </c>
    </row>
    <row r="1220" ht="49.5" spans="1:19">
      <c r="A1220" s="114">
        <v>46081</v>
      </c>
      <c r="B1220" s="115" t="s">
        <v>34</v>
      </c>
      <c r="C1220" s="116" t="str">
        <f>IF($B1220="","",IFERROR(INDEX(账户银行,MATCH($B1220,账户名,0)),""))</f>
        <v>现金</v>
      </c>
      <c r="D1220" s="116" t="str">
        <f>IF($B1220="","",IFERROR(INDEX(账户币种,MATCH($B1220,账户名,0)),""))</f>
        <v>UZS</v>
      </c>
      <c r="E1220" s="117" t="s">
        <v>38</v>
      </c>
      <c r="F1220" s="116" t="str">
        <f>IF($E1220="","",IFERROR(INDEX(类别属性,MATCH($E1220,类别表,0)),""))</f>
        <v>支出</v>
      </c>
      <c r="G1220" s="118" t="s">
        <v>1180</v>
      </c>
      <c r="H1220" s="119"/>
      <c r="I1220" s="119">
        <v>9120000</v>
      </c>
      <c r="J1220" s="120"/>
      <c r="K1220" s="125">
        <f>IF(OR($A1220="",$B1220=""),"",IF($J1220&lt;&gt;"",$J1220,IF($D1220=本位币,1,IFERROR(LOOKUP(2,1/((汇率月份&lt;=$A1220)*(INDEX(记账汇率区,0,MATCH($D1220,汇率币种头,0))&lt;&gt;"")),INDEX(记账汇率区,0,MATCH($D1220,汇率币种头,0))),""))))</f>
        <v>1</v>
      </c>
      <c r="L1220" s="123">
        <f t="shared" si="36"/>
        <v>-9120000</v>
      </c>
      <c r="M1220" s="123">
        <f t="shared" si="37"/>
        <v>-9120000</v>
      </c>
      <c r="N1220" s="122">
        <f>IF($B1220="","",ROUND(SUMIF(账户名,$B1220,账户期初)+SUMIFS($L$6:L1220,$B$6:B1220,$B1220),2))</f>
        <v>-917649979.33</v>
      </c>
      <c r="O1220" s="123">
        <f>IF($B1220="","",IFERROR(ROUND(INDEX(账户期初本位,MATCH($B1220,账户名,0))+SUMIFS($M$6:M1220,$B$6:B1220,$B1220),2),""))</f>
        <v>-917649979.33</v>
      </c>
      <c r="P1220" s="117" t="s">
        <v>26</v>
      </c>
      <c r="Q1220" s="115"/>
      <c r="R1220" s="115"/>
      <c r="S1220" s="124" t="str">
        <f>IF($B1220="","",IF(ISNA(MATCH($B1220,账户名,0)),"※这个账户不在【参数设置】的账户档案里",IF($A1220="","※没填日期，这一笔不会进任何月份的报表",IF(OR($A1220&lt;起始月份,$A1220&gt;EOMONTH(起始月份,15)),"△不在本账期（"&amp;TEXT(起始月份,"yyyy-mm")&amp;" ~ "&amp;TEXT(EOMONTH(起始月份,15),"yyyy-mm")&amp;"）内，报表里看不到",IF(AND($H1220&lt;&gt;"",$I1220&lt;&gt;""),"※收入和支出不能同时填",IF(AND(N($H1220)=0,N($I1220)=0),IF(ISNUMBER(SEARCH("【待补】",$R1220&amp;"")),"△源数据不全（源表缺金额），请补充","※收入和支出都没填"),IF($E1220="","※没填收支类别，分类报表会漏掉这一笔",IF(ISNA(MATCH($E1220,类别表,0)),"※收支类别不在【参数设置】的清单里",IF($K1220="","△"&amp;$D1220&amp;" 还没填汇率，去【月度汇率】补上就自动算了",IF(ISNUMBER(SEARCH("【待补】",$R1220&amp;"")),"△源数据不全（源表缺摘要或用途），请补充",IF(AND($F1220="内部转账",$Q1220=""),"△内部转账建议在「往来单位」写上对方账户",IF($N1220&lt;0,"△这一笔之后该账户余额成负数了，核一下",""))))))))))))</f>
        <v>△这一笔之后该账户余额成负数了，核一下</v>
      </c>
    </row>
    <row r="1221" ht="33" spans="1:19">
      <c r="A1221" s="114">
        <v>46082</v>
      </c>
      <c r="B1221" s="115" t="s">
        <v>20</v>
      </c>
      <c r="C1221" s="116" t="str">
        <f>IF($B1221="","",IFERROR(INDEX(账户银行,MATCH($B1221,账户名,0)),""))</f>
        <v>现金</v>
      </c>
      <c r="D1221" s="116" t="str">
        <f>IF($B1221="","",IFERROR(INDEX(账户币种,MATCH($B1221,账户名,0)),""))</f>
        <v>CNY</v>
      </c>
      <c r="E1221" s="117" t="s">
        <v>95</v>
      </c>
      <c r="F1221" s="116" t="str">
        <f>IF($E1221="","",IFERROR(INDEX(类别属性,MATCH($E1221,类别表,0)),""))</f>
        <v>支出</v>
      </c>
      <c r="G1221" s="118" t="s">
        <v>1181</v>
      </c>
      <c r="H1221" s="119"/>
      <c r="I1221" s="119">
        <v>9900</v>
      </c>
      <c r="J1221" s="120"/>
      <c r="K1221" s="121">
        <f>IF(OR($A1221="",$B1221=""),"",IF($J1221&lt;&gt;"",$J1221,IF($D1221=本位币,1,IFERROR(LOOKUP(2,1/((汇率月份&lt;=$A1221)*(INDEX(记账汇率区,0,MATCH($D1221,汇率币种头,0))&lt;&gt;"")),INDEX(记账汇率区,0,MATCH($D1221,汇率币种头,0))),""))))</f>
        <v>1700</v>
      </c>
      <c r="L1221" s="122">
        <f t="shared" si="36"/>
        <v>-9900</v>
      </c>
      <c r="M1221" s="123">
        <f t="shared" si="37"/>
        <v>-16830000</v>
      </c>
      <c r="N1221" s="122">
        <f>IF($B1221="","",ROUND(SUMIF(账户名,$B1221,账户期初)+SUMIFS($L$6:L1221,$B$6:B1221,$B1221),2))</f>
        <v>1876746.39</v>
      </c>
      <c r="O1221" s="123">
        <f>IF($B1221="","",IFERROR(ROUND(INDEX(账户期初本位,MATCH($B1221,账户名,0))+SUMIFS($M$6:M1221,$B$6:B1221,$B1221),2),""))</f>
        <v>3162130379.96</v>
      </c>
      <c r="P1221" s="117" t="s">
        <v>97</v>
      </c>
      <c r="Q1221" s="115"/>
      <c r="R1221" s="115"/>
      <c r="S1221" s="124" t="str">
        <f>IF($B1221="","",IF(ISNA(MATCH($B1221,账户名,0)),"※这个账户不在【参数设置】的账户档案里",IF($A1221="","※没填日期，这一笔不会进任何月份的报表",IF(OR($A1221&lt;起始月份,$A1221&gt;EOMONTH(起始月份,15)),"△不在本账期（"&amp;TEXT(起始月份,"yyyy-mm")&amp;" ~ "&amp;TEXT(EOMONTH(起始月份,15),"yyyy-mm")&amp;"）内，报表里看不到",IF(AND($H1221&lt;&gt;"",$I1221&lt;&gt;""),"※收入和支出不能同时填",IF(AND(N($H1221)=0,N($I1221)=0),IF(ISNUMBER(SEARCH("【待补】",$R1221&amp;"")),"△源数据不全（源表缺金额），请补充","※收入和支出都没填"),IF($E1221="","※没填收支类别，分类报表会漏掉这一笔",IF(ISNA(MATCH($E1221,类别表,0)),"※收支类别不在【参数设置】的清单里",IF($K1221="","△"&amp;$D1221&amp;" 还没填汇率，去【月度汇率】补上就自动算了",IF(ISNUMBER(SEARCH("【待补】",$R1221&amp;"")),"△源数据不全（源表缺摘要或用途），请补充",IF(AND($F1221="内部转账",$Q1221=""),"△内部转账建议在「往来单位」写上对方账户",IF($N1221&lt;0,"△这一笔之后该账户余额成负数了，核一下",""))))))))))))</f>
        <v/>
      </c>
    </row>
    <row r="1222" ht="49.5" spans="1:19">
      <c r="A1222" s="114">
        <v>46082</v>
      </c>
      <c r="B1222" s="115" t="s">
        <v>34</v>
      </c>
      <c r="C1222" s="116" t="str">
        <f>IF($B1222="","",IFERROR(INDEX(账户银行,MATCH($B1222,账户名,0)),""))</f>
        <v>现金</v>
      </c>
      <c r="D1222" s="116" t="str">
        <f>IF($B1222="","",IFERROR(INDEX(账户币种,MATCH($B1222,账户名,0)),""))</f>
        <v>UZS</v>
      </c>
      <c r="E1222" s="117" t="s">
        <v>38</v>
      </c>
      <c r="F1222" s="116" t="str">
        <f>IF($E1222="","",IFERROR(INDEX(类别属性,MATCH($E1222,类别表,0)),""))</f>
        <v>支出</v>
      </c>
      <c r="G1222" s="118" t="s">
        <v>1182</v>
      </c>
      <c r="H1222" s="119"/>
      <c r="I1222" s="119">
        <v>200000</v>
      </c>
      <c r="J1222" s="120"/>
      <c r="K1222" s="125">
        <f>IF(OR($A1222="",$B1222=""),"",IF($J1222&lt;&gt;"",$J1222,IF($D1222=本位币,1,IFERROR(LOOKUP(2,1/((汇率月份&lt;=$A1222)*(INDEX(记账汇率区,0,MATCH($D1222,汇率币种头,0))&lt;&gt;"")),INDEX(记账汇率区,0,MATCH($D1222,汇率币种头,0))),""))))</f>
        <v>1</v>
      </c>
      <c r="L1222" s="123">
        <f t="shared" ref="L1222:L1285" si="38">IF(AND($H1222="",$I1222=""),"",ROUND(N($H1222)-N($I1222),2))</f>
        <v>-200000</v>
      </c>
      <c r="M1222" s="123">
        <f t="shared" ref="M1222:M1285" si="39">IF(OR($L1222="",$K1222=""),"",ROUND($L1222*$K1222,2))</f>
        <v>-200000</v>
      </c>
      <c r="N1222" s="122">
        <f>IF($B1222="","",ROUND(SUMIF(账户名,$B1222,账户期初)+SUMIFS($L$6:L1222,$B$6:B1222,$B1222),2))</f>
        <v>-917849979.33</v>
      </c>
      <c r="O1222" s="123">
        <f>IF($B1222="","",IFERROR(ROUND(INDEX(账户期初本位,MATCH($B1222,账户名,0))+SUMIFS($M$6:M1222,$B$6:B1222,$B1222),2),""))</f>
        <v>-917849979.33</v>
      </c>
      <c r="P1222" s="117" t="s">
        <v>26</v>
      </c>
      <c r="Q1222" s="115"/>
      <c r="R1222" s="115"/>
      <c r="S1222" s="124" t="str">
        <f>IF($B1222="","",IF(ISNA(MATCH($B1222,账户名,0)),"※这个账户不在【参数设置】的账户档案里",IF($A1222="","※没填日期，这一笔不会进任何月份的报表",IF(OR($A1222&lt;起始月份,$A1222&gt;EOMONTH(起始月份,15)),"△不在本账期（"&amp;TEXT(起始月份,"yyyy-mm")&amp;" ~ "&amp;TEXT(EOMONTH(起始月份,15),"yyyy-mm")&amp;"）内，报表里看不到",IF(AND($H1222&lt;&gt;"",$I1222&lt;&gt;""),"※收入和支出不能同时填",IF(AND(N($H1222)=0,N($I1222)=0),IF(ISNUMBER(SEARCH("【待补】",$R1222&amp;"")),"△源数据不全（源表缺金额），请补充","※收入和支出都没填"),IF($E1222="","※没填收支类别，分类报表会漏掉这一笔",IF(ISNA(MATCH($E1222,类别表,0)),"※收支类别不在【参数设置】的清单里",IF($K1222="","△"&amp;$D1222&amp;" 还没填汇率，去【月度汇率】补上就自动算了",IF(ISNUMBER(SEARCH("【待补】",$R1222&amp;"")),"△源数据不全（源表缺摘要或用途），请补充",IF(AND($F1222="内部转账",$Q1222=""),"△内部转账建议在「往来单位」写上对方账户",IF($N1222&lt;0,"△这一笔之后该账户余额成负数了，核一下",""))))))))))))</f>
        <v>△这一笔之后该账户余额成负数了，核一下</v>
      </c>
    </row>
    <row r="1223" ht="99" spans="1:19">
      <c r="A1223" s="114">
        <v>46083</v>
      </c>
      <c r="B1223" s="115" t="s">
        <v>72</v>
      </c>
      <c r="C1223" s="116" t="str">
        <f>IF($B1223="","",IFERROR(INDEX(账户银行,MATCH($B1223,账户名,0)),""))</f>
        <v>NBU银行</v>
      </c>
      <c r="D1223" s="116" t="str">
        <f>IF($B1223="","",IFERROR(INDEX(账户币种,MATCH($B1223,账户名,0)),""))</f>
        <v>UZS</v>
      </c>
      <c r="E1223" s="117" t="s">
        <v>60</v>
      </c>
      <c r="F1223" s="116" t="str">
        <f>IF($E1223="","",IFERROR(INDEX(类别属性,MATCH($E1223,类别表,0)),""))</f>
        <v>支出</v>
      </c>
      <c r="G1223" s="118" t="s">
        <v>1183</v>
      </c>
      <c r="H1223" s="119"/>
      <c r="I1223" s="119">
        <v>5500</v>
      </c>
      <c r="J1223" s="120"/>
      <c r="K1223" s="125">
        <f>IF(OR($A1223="",$B1223=""),"",IF($J1223&lt;&gt;"",$J1223,IF($D1223=本位币,1,IFERROR(LOOKUP(2,1/((汇率月份&lt;=$A1223)*(INDEX(记账汇率区,0,MATCH($D1223,汇率币种头,0))&lt;&gt;"")),INDEX(记账汇率区,0,MATCH($D1223,汇率币种头,0))),""))))</f>
        <v>1</v>
      </c>
      <c r="L1223" s="123">
        <f t="shared" si="38"/>
        <v>-5500</v>
      </c>
      <c r="M1223" s="123">
        <f t="shared" si="39"/>
        <v>-5500</v>
      </c>
      <c r="N1223" s="122">
        <f>IF($B1223="","",ROUND(SUMIF(账户名,$B1223,账户期初)+SUMIFS($L$6:L1223,$B$6:B1223,$B1223),2))</f>
        <v>320012821.71</v>
      </c>
      <c r="O1223" s="123">
        <f>IF($B1223="","",IFERROR(ROUND(INDEX(账户期初本位,MATCH($B1223,账户名,0))+SUMIFS($M$6:M1223,$B$6:B1223,$B1223),2),""))</f>
        <v>320012821.71</v>
      </c>
      <c r="P1223" s="117" t="s">
        <v>43</v>
      </c>
      <c r="Q1223" s="115"/>
      <c r="R1223" s="115"/>
      <c r="S1223" s="124" t="str">
        <f>IF($B1223="","",IF(ISNA(MATCH($B1223,账户名,0)),"※这个账户不在【参数设置】的账户档案里",IF($A1223="","※没填日期，这一笔不会进任何月份的报表",IF(OR($A1223&lt;起始月份,$A1223&gt;EOMONTH(起始月份,15)),"△不在本账期（"&amp;TEXT(起始月份,"yyyy-mm")&amp;" ~ "&amp;TEXT(EOMONTH(起始月份,15),"yyyy-mm")&amp;"）内，报表里看不到",IF(AND($H1223&lt;&gt;"",$I1223&lt;&gt;""),"※收入和支出不能同时填",IF(AND(N($H1223)=0,N($I1223)=0),IF(ISNUMBER(SEARCH("【待补】",$R1223&amp;"")),"△源数据不全（源表缺金额），请补充","※收入和支出都没填"),IF($E1223="","※没填收支类别，分类报表会漏掉这一笔",IF(ISNA(MATCH($E1223,类别表,0)),"※收支类别不在【参数设置】的清单里",IF($K1223="","△"&amp;$D1223&amp;" 还没填汇率，去【月度汇率】补上就自动算了",IF(ISNUMBER(SEARCH("【待补】",$R1223&amp;"")),"△源数据不全（源表缺摘要或用途），请补充",IF(AND($F1223="内部转账",$Q1223=""),"△内部转账建议在「往来单位」写上对方账户",IF($N1223&lt;0,"△这一笔之后该账户余额成负数了，核一下",""))))))))))))</f>
        <v/>
      </c>
    </row>
    <row r="1224" ht="99" spans="1:19">
      <c r="A1224" s="114">
        <v>46083</v>
      </c>
      <c r="B1224" s="115" t="s">
        <v>72</v>
      </c>
      <c r="C1224" s="116" t="str">
        <f>IF($B1224="","",IFERROR(INDEX(账户银行,MATCH($B1224,账户名,0)),""))</f>
        <v>NBU银行</v>
      </c>
      <c r="D1224" s="116" t="str">
        <f>IF($B1224="","",IFERROR(INDEX(账户币种,MATCH($B1224,账户名,0)),""))</f>
        <v>UZS</v>
      </c>
      <c r="E1224" s="117" t="s">
        <v>60</v>
      </c>
      <c r="F1224" s="116" t="str">
        <f>IF($E1224="","",IFERROR(INDEX(类别属性,MATCH($E1224,类别表,0)),""))</f>
        <v>支出</v>
      </c>
      <c r="G1224" s="118" t="s">
        <v>1184</v>
      </c>
      <c r="H1224" s="119"/>
      <c r="I1224" s="119">
        <v>300</v>
      </c>
      <c r="J1224" s="120"/>
      <c r="K1224" s="125">
        <f>IF(OR($A1224="",$B1224=""),"",IF($J1224&lt;&gt;"",$J1224,IF($D1224=本位币,1,IFERROR(LOOKUP(2,1/((汇率月份&lt;=$A1224)*(INDEX(记账汇率区,0,MATCH($D1224,汇率币种头,0))&lt;&gt;"")),INDEX(记账汇率区,0,MATCH($D1224,汇率币种头,0))),""))))</f>
        <v>1</v>
      </c>
      <c r="L1224" s="123">
        <f t="shared" si="38"/>
        <v>-300</v>
      </c>
      <c r="M1224" s="123">
        <f t="shared" si="39"/>
        <v>-300</v>
      </c>
      <c r="N1224" s="122">
        <f>IF($B1224="","",ROUND(SUMIF(账户名,$B1224,账户期初)+SUMIFS($L$6:L1224,$B$6:B1224,$B1224),2))</f>
        <v>320012521.71</v>
      </c>
      <c r="O1224" s="123">
        <f>IF($B1224="","",IFERROR(ROUND(INDEX(账户期初本位,MATCH($B1224,账户名,0))+SUMIFS($M$6:M1224,$B$6:B1224,$B1224),2),""))</f>
        <v>320012521.71</v>
      </c>
      <c r="P1224" s="117" t="s">
        <v>43</v>
      </c>
      <c r="Q1224" s="115"/>
      <c r="R1224" s="115"/>
      <c r="S1224" s="124" t="str">
        <f>IF($B1224="","",IF(ISNA(MATCH($B1224,账户名,0)),"※这个账户不在【参数设置】的账户档案里",IF($A1224="","※没填日期，这一笔不会进任何月份的报表",IF(OR($A1224&lt;起始月份,$A1224&gt;EOMONTH(起始月份,15)),"△不在本账期（"&amp;TEXT(起始月份,"yyyy-mm")&amp;" ~ "&amp;TEXT(EOMONTH(起始月份,15),"yyyy-mm")&amp;"）内，报表里看不到",IF(AND($H1224&lt;&gt;"",$I1224&lt;&gt;""),"※收入和支出不能同时填",IF(AND(N($H1224)=0,N($I1224)=0),IF(ISNUMBER(SEARCH("【待补】",$R1224&amp;"")),"△源数据不全（源表缺金额），请补充","※收入和支出都没填"),IF($E1224="","※没填收支类别，分类报表会漏掉这一笔",IF(ISNA(MATCH($E1224,类别表,0)),"※收支类别不在【参数设置】的清单里",IF($K1224="","△"&amp;$D1224&amp;" 还没填汇率，去【月度汇率】补上就自动算了",IF(ISNUMBER(SEARCH("【待补】",$R1224&amp;"")),"△源数据不全（源表缺摘要或用途），请补充",IF(AND($F1224="内部转账",$Q1224=""),"△内部转账建议在「往来单位」写上对方账户",IF($N1224&lt;0,"△这一笔之后该账户余额成负数了，核一下",""))))))))))))</f>
        <v/>
      </c>
    </row>
    <row r="1225" ht="82.5" spans="1:19">
      <c r="A1225" s="114">
        <v>46083</v>
      </c>
      <c r="B1225" s="115" t="s">
        <v>72</v>
      </c>
      <c r="C1225" s="116" t="str">
        <f>IF($B1225="","",IFERROR(INDEX(账户银行,MATCH($B1225,账户名,0)),""))</f>
        <v>NBU银行</v>
      </c>
      <c r="D1225" s="116" t="str">
        <f>IF($B1225="","",IFERROR(INDEX(账户币种,MATCH($B1225,账户名,0)),""))</f>
        <v>UZS</v>
      </c>
      <c r="E1225" s="117" t="s">
        <v>438</v>
      </c>
      <c r="F1225" s="116" t="str">
        <f>IF($E1225="","",IFERROR(INDEX(类别属性,MATCH($E1225,类别表,0)),""))</f>
        <v>支出</v>
      </c>
      <c r="G1225" s="118" t="s">
        <v>1185</v>
      </c>
      <c r="H1225" s="119"/>
      <c r="I1225" s="119">
        <v>1100000</v>
      </c>
      <c r="J1225" s="120"/>
      <c r="K1225" s="125">
        <f>IF(OR($A1225="",$B1225=""),"",IF($J1225&lt;&gt;"",$J1225,IF($D1225=本位币,1,IFERROR(LOOKUP(2,1/((汇率月份&lt;=$A1225)*(INDEX(记账汇率区,0,MATCH($D1225,汇率币种头,0))&lt;&gt;"")),INDEX(记账汇率区,0,MATCH($D1225,汇率币种头,0))),""))))</f>
        <v>1</v>
      </c>
      <c r="L1225" s="123">
        <f t="shared" si="38"/>
        <v>-1100000</v>
      </c>
      <c r="M1225" s="123">
        <f t="shared" si="39"/>
        <v>-1100000</v>
      </c>
      <c r="N1225" s="122">
        <f>IF($B1225="","",ROUND(SUMIF(账户名,$B1225,账户期初)+SUMIFS($L$6:L1225,$B$6:B1225,$B1225),2))</f>
        <v>318912521.71</v>
      </c>
      <c r="O1225" s="123">
        <f>IF($B1225="","",IFERROR(ROUND(INDEX(账户期初本位,MATCH($B1225,账户名,0))+SUMIFS($M$6:M1225,$B$6:B1225,$B1225),2),""))</f>
        <v>318912521.71</v>
      </c>
      <c r="P1225" s="117" t="s">
        <v>26</v>
      </c>
      <c r="Q1225" s="115"/>
      <c r="R1225" s="115"/>
      <c r="S1225" s="124" t="str">
        <f>IF($B1225="","",IF(ISNA(MATCH($B1225,账户名,0)),"※这个账户不在【参数设置】的账户档案里",IF($A1225="","※没填日期，这一笔不会进任何月份的报表",IF(OR($A1225&lt;起始月份,$A1225&gt;EOMONTH(起始月份,15)),"△不在本账期（"&amp;TEXT(起始月份,"yyyy-mm")&amp;" ~ "&amp;TEXT(EOMONTH(起始月份,15),"yyyy-mm")&amp;"）内，报表里看不到",IF(AND($H1225&lt;&gt;"",$I1225&lt;&gt;""),"※收入和支出不能同时填",IF(AND(N($H1225)=0,N($I1225)=0),IF(ISNUMBER(SEARCH("【待补】",$R1225&amp;"")),"△源数据不全（源表缺金额），请补充","※收入和支出都没填"),IF($E1225="","※没填收支类别，分类报表会漏掉这一笔",IF(ISNA(MATCH($E1225,类别表,0)),"※收支类别不在【参数设置】的清单里",IF($K1225="","△"&amp;$D1225&amp;" 还没填汇率，去【月度汇率】补上就自动算了",IF(ISNUMBER(SEARCH("【待补】",$R1225&amp;"")),"△源数据不全（源表缺摘要或用途），请补充",IF(AND($F1225="内部转账",$Q1225=""),"△内部转账建议在「往来单位」写上对方账户",IF($N1225&lt;0,"△这一笔之后该账户余额成负数了，核一下",""))))))))))))</f>
        <v/>
      </c>
    </row>
    <row r="1226" ht="33" spans="1:19">
      <c r="A1226" s="114">
        <v>46084</v>
      </c>
      <c r="B1226" s="115" t="s">
        <v>30</v>
      </c>
      <c r="C1226" s="116" t="str">
        <f>IF($B1226="","",IFERROR(INDEX(账户银行,MATCH($B1226,账户名,0)),""))</f>
        <v>现金</v>
      </c>
      <c r="D1226" s="116" t="str">
        <f>IF($B1226="","",IFERROR(INDEX(账户币种,MATCH($B1226,账户名,0)),""))</f>
        <v>USD</v>
      </c>
      <c r="E1226" s="117" t="s">
        <v>31</v>
      </c>
      <c r="F1226" s="116" t="str">
        <f>IF($E1226="","",IFERROR(INDEX(类别属性,MATCH($E1226,类别表,0)),""))</f>
        <v>支出</v>
      </c>
      <c r="G1226" s="118" t="s">
        <v>1186</v>
      </c>
      <c r="H1226" s="119"/>
      <c r="I1226" s="119">
        <v>400</v>
      </c>
      <c r="J1226" s="120"/>
      <c r="K1226" s="125">
        <f>IF(OR($A1226="",$B1226=""),"",IF($J1226&lt;&gt;"",$J1226,IF($D1226=本位币,1,IFERROR(LOOKUP(2,1/((汇率月份&lt;=$A1226)*(INDEX(记账汇率区,0,MATCH($D1226,汇率币种头,0))&lt;&gt;"")),INDEX(记账汇率区,0,MATCH($D1226,汇率币种头,0))),""))))</f>
        <v>12000</v>
      </c>
      <c r="L1226" s="123">
        <f t="shared" si="38"/>
        <v>-400</v>
      </c>
      <c r="M1226" s="123">
        <f t="shared" si="39"/>
        <v>-4800000</v>
      </c>
      <c r="N1226" s="122">
        <f>IF($B1226="","",ROUND(SUMIF(账户名,$B1226,账户期初)+SUMIFS($L$6:L1226,$B$6:B1226,$B1226),2))</f>
        <v>96796</v>
      </c>
      <c r="O1226" s="123">
        <f>IF($B1226="","",IFERROR(ROUND(INDEX(账户期初本位,MATCH($B1226,账户名,0))+SUMIFS($M$6:M1226,$B$6:B1226,$B1226),2),""))</f>
        <v>1174047925</v>
      </c>
      <c r="P1226" s="117" t="s">
        <v>26</v>
      </c>
      <c r="Q1226" s="115"/>
      <c r="R1226" s="115"/>
      <c r="S1226" s="124" t="str">
        <f>IF($B1226="","",IF(ISNA(MATCH($B1226,账户名,0)),"※这个账户不在【参数设置】的账户档案里",IF($A1226="","※没填日期，这一笔不会进任何月份的报表",IF(OR($A1226&lt;起始月份,$A1226&gt;EOMONTH(起始月份,15)),"△不在本账期（"&amp;TEXT(起始月份,"yyyy-mm")&amp;" ~ "&amp;TEXT(EOMONTH(起始月份,15),"yyyy-mm")&amp;"）内，报表里看不到",IF(AND($H1226&lt;&gt;"",$I1226&lt;&gt;""),"※收入和支出不能同时填",IF(AND(N($H1226)=0,N($I1226)=0),IF(ISNUMBER(SEARCH("【待补】",$R1226&amp;"")),"△源数据不全（源表缺金额），请补充","※收入和支出都没填"),IF($E1226="","※没填收支类别，分类报表会漏掉这一笔",IF(ISNA(MATCH($E1226,类别表,0)),"※收支类别不在【参数设置】的清单里",IF($K1226="","△"&amp;$D1226&amp;" 还没填汇率，去【月度汇率】补上就自动算了",IF(ISNUMBER(SEARCH("【待补】",$R1226&amp;"")),"△源数据不全（源表缺摘要或用途），请补充",IF(AND($F1226="内部转账",$Q1226=""),"△内部转账建议在「往来单位」写上对方账户",IF($N1226&lt;0,"△这一笔之后该账户余额成负数了，核一下",""))))))))))))</f>
        <v/>
      </c>
    </row>
    <row r="1227" ht="49.5" spans="1:19">
      <c r="A1227" s="114">
        <v>46084</v>
      </c>
      <c r="B1227" s="115" t="s">
        <v>34</v>
      </c>
      <c r="C1227" s="116" t="str">
        <f>IF($B1227="","",IFERROR(INDEX(账户银行,MATCH($B1227,账户名,0)),""))</f>
        <v>现金</v>
      </c>
      <c r="D1227" s="116" t="str">
        <f>IF($B1227="","",IFERROR(INDEX(账户币种,MATCH($B1227,账户名,0)),""))</f>
        <v>UZS</v>
      </c>
      <c r="E1227" s="117" t="s">
        <v>44</v>
      </c>
      <c r="F1227" s="116" t="str">
        <f>IF($E1227="","",IFERROR(INDEX(类别属性,MATCH($E1227,类别表,0)),""))</f>
        <v>支出</v>
      </c>
      <c r="G1227" s="118" t="s">
        <v>1187</v>
      </c>
      <c r="H1227" s="119"/>
      <c r="I1227" s="119">
        <v>2250000</v>
      </c>
      <c r="J1227" s="120"/>
      <c r="K1227" s="125">
        <f>IF(OR($A1227="",$B1227=""),"",IF($J1227&lt;&gt;"",$J1227,IF($D1227=本位币,1,IFERROR(LOOKUP(2,1/((汇率月份&lt;=$A1227)*(INDEX(记账汇率区,0,MATCH($D1227,汇率币种头,0))&lt;&gt;"")),INDEX(记账汇率区,0,MATCH($D1227,汇率币种头,0))),""))))</f>
        <v>1</v>
      </c>
      <c r="L1227" s="123">
        <f t="shared" si="38"/>
        <v>-2250000</v>
      </c>
      <c r="M1227" s="123">
        <f t="shared" si="39"/>
        <v>-2250000</v>
      </c>
      <c r="N1227" s="122">
        <f>IF($B1227="","",ROUND(SUMIF(账户名,$B1227,账户期初)+SUMIFS($L$6:L1227,$B$6:B1227,$B1227),2))</f>
        <v>-920099979.33</v>
      </c>
      <c r="O1227" s="123">
        <f>IF($B1227="","",IFERROR(ROUND(INDEX(账户期初本位,MATCH($B1227,账户名,0))+SUMIFS($M$6:M1227,$B$6:B1227,$B1227),2),""))</f>
        <v>-920099979.33</v>
      </c>
      <c r="P1227" s="117" t="s">
        <v>26</v>
      </c>
      <c r="Q1227" s="115"/>
      <c r="R1227" s="115"/>
      <c r="S1227" s="124" t="str">
        <f>IF($B1227="","",IF(ISNA(MATCH($B1227,账户名,0)),"※这个账户不在【参数设置】的账户档案里",IF($A1227="","※没填日期，这一笔不会进任何月份的报表",IF(OR($A1227&lt;起始月份,$A1227&gt;EOMONTH(起始月份,15)),"△不在本账期（"&amp;TEXT(起始月份,"yyyy-mm")&amp;" ~ "&amp;TEXT(EOMONTH(起始月份,15),"yyyy-mm")&amp;"）内，报表里看不到",IF(AND($H1227&lt;&gt;"",$I1227&lt;&gt;""),"※收入和支出不能同时填",IF(AND(N($H1227)=0,N($I1227)=0),IF(ISNUMBER(SEARCH("【待补】",$R1227&amp;"")),"△源数据不全（源表缺金额），请补充","※收入和支出都没填"),IF($E1227="","※没填收支类别，分类报表会漏掉这一笔",IF(ISNA(MATCH($E1227,类别表,0)),"※收支类别不在【参数设置】的清单里",IF($K1227="","△"&amp;$D1227&amp;" 还没填汇率，去【月度汇率】补上就自动算了",IF(ISNUMBER(SEARCH("【待补】",$R1227&amp;"")),"△源数据不全（源表缺摘要或用途），请补充",IF(AND($F1227="内部转账",$Q1227=""),"△内部转账建议在「往来单位」写上对方账户",IF($N1227&lt;0,"△这一笔之后该账户余额成负数了，核一下",""))))))))))))</f>
        <v>△这一笔之后该账户余额成负数了，核一下</v>
      </c>
    </row>
    <row r="1228" ht="49.5" spans="1:19">
      <c r="A1228" s="114">
        <v>46084</v>
      </c>
      <c r="B1228" s="115" t="s">
        <v>34</v>
      </c>
      <c r="C1228" s="116" t="str">
        <f>IF($B1228="","",IFERROR(INDEX(账户银行,MATCH($B1228,账户名,0)),""))</f>
        <v>现金</v>
      </c>
      <c r="D1228" s="116" t="str">
        <f>IF($B1228="","",IFERROR(INDEX(账户币种,MATCH($B1228,账户名,0)),""))</f>
        <v>UZS</v>
      </c>
      <c r="E1228" s="117" t="s">
        <v>31</v>
      </c>
      <c r="F1228" s="116" t="str">
        <f>IF($E1228="","",IFERROR(INDEX(类别属性,MATCH($E1228,类别表,0)),""))</f>
        <v>支出</v>
      </c>
      <c r="G1228" s="118" t="s">
        <v>1188</v>
      </c>
      <c r="H1228" s="119"/>
      <c r="I1228" s="119">
        <v>970000</v>
      </c>
      <c r="J1228" s="120"/>
      <c r="K1228" s="125">
        <f>IF(OR($A1228="",$B1228=""),"",IF($J1228&lt;&gt;"",$J1228,IF($D1228=本位币,1,IFERROR(LOOKUP(2,1/((汇率月份&lt;=$A1228)*(INDEX(记账汇率区,0,MATCH($D1228,汇率币种头,0))&lt;&gt;"")),INDEX(记账汇率区,0,MATCH($D1228,汇率币种头,0))),""))))</f>
        <v>1</v>
      </c>
      <c r="L1228" s="123">
        <f t="shared" si="38"/>
        <v>-970000</v>
      </c>
      <c r="M1228" s="123">
        <f t="shared" si="39"/>
        <v>-970000</v>
      </c>
      <c r="N1228" s="122">
        <f>IF($B1228="","",ROUND(SUMIF(账户名,$B1228,账户期初)+SUMIFS($L$6:L1228,$B$6:B1228,$B1228),2))</f>
        <v>-921069979.33</v>
      </c>
      <c r="O1228" s="123">
        <f>IF($B1228="","",IFERROR(ROUND(INDEX(账户期初本位,MATCH($B1228,账户名,0))+SUMIFS($M$6:M1228,$B$6:B1228,$B1228),2),""))</f>
        <v>-921069979.33</v>
      </c>
      <c r="P1228" s="117" t="s">
        <v>26</v>
      </c>
      <c r="Q1228" s="115"/>
      <c r="R1228" s="115"/>
      <c r="S1228" s="124" t="str">
        <f>IF($B1228="","",IF(ISNA(MATCH($B1228,账户名,0)),"※这个账户不在【参数设置】的账户档案里",IF($A1228="","※没填日期，这一笔不会进任何月份的报表",IF(OR($A1228&lt;起始月份,$A1228&gt;EOMONTH(起始月份,15)),"△不在本账期（"&amp;TEXT(起始月份,"yyyy-mm")&amp;" ~ "&amp;TEXT(EOMONTH(起始月份,15),"yyyy-mm")&amp;"）内，报表里看不到",IF(AND($H1228&lt;&gt;"",$I1228&lt;&gt;""),"※收入和支出不能同时填",IF(AND(N($H1228)=0,N($I1228)=0),IF(ISNUMBER(SEARCH("【待补】",$R1228&amp;"")),"△源数据不全（源表缺金额），请补充","※收入和支出都没填"),IF($E1228="","※没填收支类别，分类报表会漏掉这一笔",IF(ISNA(MATCH($E1228,类别表,0)),"※收支类别不在【参数设置】的清单里",IF($K1228="","△"&amp;$D1228&amp;" 还没填汇率，去【月度汇率】补上就自动算了",IF(ISNUMBER(SEARCH("【待补】",$R1228&amp;"")),"△源数据不全（源表缺摘要或用途），请补充",IF(AND($F1228="内部转账",$Q1228=""),"△内部转账建议在「往来单位」写上对方账户",IF($N1228&lt;0,"△这一笔之后该账户余额成负数了，核一下",""))))))))))))</f>
        <v>△这一笔之后该账户余额成负数了，核一下</v>
      </c>
    </row>
    <row r="1229" ht="33" spans="1:19">
      <c r="A1229" s="114">
        <v>46084</v>
      </c>
      <c r="B1229" s="115" t="s">
        <v>34</v>
      </c>
      <c r="C1229" s="116" t="str">
        <f>IF($B1229="","",IFERROR(INDEX(账户银行,MATCH($B1229,账户名,0)),""))</f>
        <v>现金</v>
      </c>
      <c r="D1229" s="116" t="str">
        <f>IF($B1229="","",IFERROR(INDEX(账户币种,MATCH($B1229,账户名,0)),""))</f>
        <v>UZS</v>
      </c>
      <c r="E1229" s="117" t="s">
        <v>38</v>
      </c>
      <c r="F1229" s="116" t="str">
        <f>IF($E1229="","",IFERROR(INDEX(类别属性,MATCH($E1229,类别表,0)),""))</f>
        <v>支出</v>
      </c>
      <c r="G1229" s="118" t="s">
        <v>1189</v>
      </c>
      <c r="H1229" s="119"/>
      <c r="I1229" s="119">
        <v>240000</v>
      </c>
      <c r="J1229" s="120"/>
      <c r="K1229" s="125">
        <f>IF(OR($A1229="",$B1229=""),"",IF($J1229&lt;&gt;"",$J1229,IF($D1229=本位币,1,IFERROR(LOOKUP(2,1/((汇率月份&lt;=$A1229)*(INDEX(记账汇率区,0,MATCH($D1229,汇率币种头,0))&lt;&gt;"")),INDEX(记账汇率区,0,MATCH($D1229,汇率币种头,0))),""))))</f>
        <v>1</v>
      </c>
      <c r="L1229" s="123">
        <f t="shared" si="38"/>
        <v>-240000</v>
      </c>
      <c r="M1229" s="123">
        <f t="shared" si="39"/>
        <v>-240000</v>
      </c>
      <c r="N1229" s="122">
        <f>IF($B1229="","",ROUND(SUMIF(账户名,$B1229,账户期初)+SUMIFS($L$6:L1229,$B$6:B1229,$B1229),2))</f>
        <v>-921309979.33</v>
      </c>
      <c r="O1229" s="123">
        <f>IF($B1229="","",IFERROR(ROUND(INDEX(账户期初本位,MATCH($B1229,账户名,0))+SUMIFS($M$6:M1229,$B$6:B1229,$B1229),2),""))</f>
        <v>-921309979.33</v>
      </c>
      <c r="P1229" s="117" t="s">
        <v>26</v>
      </c>
      <c r="Q1229" s="115"/>
      <c r="R1229" s="115"/>
      <c r="S1229" s="124" t="str">
        <f>IF($B1229="","",IF(ISNA(MATCH($B1229,账户名,0)),"※这个账户不在【参数设置】的账户档案里",IF($A1229="","※没填日期，这一笔不会进任何月份的报表",IF(OR($A1229&lt;起始月份,$A1229&gt;EOMONTH(起始月份,15)),"△不在本账期（"&amp;TEXT(起始月份,"yyyy-mm")&amp;" ~ "&amp;TEXT(EOMONTH(起始月份,15),"yyyy-mm")&amp;"）内，报表里看不到",IF(AND($H1229&lt;&gt;"",$I1229&lt;&gt;""),"※收入和支出不能同时填",IF(AND(N($H1229)=0,N($I1229)=0),IF(ISNUMBER(SEARCH("【待补】",$R1229&amp;"")),"△源数据不全（源表缺金额），请补充","※收入和支出都没填"),IF($E1229="","※没填收支类别，分类报表会漏掉这一笔",IF(ISNA(MATCH($E1229,类别表,0)),"※收支类别不在【参数设置】的清单里",IF($K1229="","△"&amp;$D1229&amp;" 还没填汇率，去【月度汇率】补上就自动算了",IF(ISNUMBER(SEARCH("【待补】",$R1229&amp;"")),"△源数据不全（源表缺摘要或用途），请补充",IF(AND($F1229="内部转账",$Q1229=""),"△内部转账建议在「往来单位」写上对方账户",IF($N1229&lt;0,"△这一笔之后该账户余额成负数了，核一下",""))))))))))))</f>
        <v>△这一笔之后该账户余额成负数了，核一下</v>
      </c>
    </row>
    <row r="1230" ht="82.5" spans="1:19">
      <c r="A1230" s="114">
        <v>46084</v>
      </c>
      <c r="B1230" s="115" t="s">
        <v>34</v>
      </c>
      <c r="C1230" s="116" t="str">
        <f>IF($B1230="","",IFERROR(INDEX(账户银行,MATCH($B1230,账户名,0)),""))</f>
        <v>现金</v>
      </c>
      <c r="D1230" s="116" t="str">
        <f>IF($B1230="","",IFERROR(INDEX(账户币种,MATCH($B1230,账户名,0)),""))</f>
        <v>UZS</v>
      </c>
      <c r="E1230" s="117" t="s">
        <v>95</v>
      </c>
      <c r="F1230" s="116" t="str">
        <f>IF($E1230="","",IFERROR(INDEX(类别属性,MATCH($E1230,类别表,0)),""))</f>
        <v>支出</v>
      </c>
      <c r="G1230" s="118" t="s">
        <v>1190</v>
      </c>
      <c r="H1230" s="119"/>
      <c r="I1230" s="119">
        <v>2651000</v>
      </c>
      <c r="J1230" s="120"/>
      <c r="K1230" s="125">
        <f>IF(OR($A1230="",$B1230=""),"",IF($J1230&lt;&gt;"",$J1230,IF($D1230=本位币,1,IFERROR(LOOKUP(2,1/((汇率月份&lt;=$A1230)*(INDEX(记账汇率区,0,MATCH($D1230,汇率币种头,0))&lt;&gt;"")),INDEX(记账汇率区,0,MATCH($D1230,汇率币种头,0))),""))))</f>
        <v>1</v>
      </c>
      <c r="L1230" s="123">
        <f t="shared" si="38"/>
        <v>-2651000</v>
      </c>
      <c r="M1230" s="123">
        <f t="shared" si="39"/>
        <v>-2651000</v>
      </c>
      <c r="N1230" s="122">
        <f>IF($B1230="","",ROUND(SUMIF(账户名,$B1230,账户期初)+SUMIFS($L$6:L1230,$B$6:B1230,$B1230),2))</f>
        <v>-923960979.33</v>
      </c>
      <c r="O1230" s="123">
        <f>IF($B1230="","",IFERROR(ROUND(INDEX(账户期初本位,MATCH($B1230,账户名,0))+SUMIFS($M$6:M1230,$B$6:B1230,$B1230),2),""))</f>
        <v>-923960979.33</v>
      </c>
      <c r="P1230" s="117" t="s">
        <v>97</v>
      </c>
      <c r="Q1230" s="115"/>
      <c r="R1230" s="115"/>
      <c r="S1230" s="124" t="str">
        <f>IF($B1230="","",IF(ISNA(MATCH($B1230,账户名,0)),"※这个账户不在【参数设置】的账户档案里",IF($A1230="","※没填日期，这一笔不会进任何月份的报表",IF(OR($A1230&lt;起始月份,$A1230&gt;EOMONTH(起始月份,15)),"△不在本账期（"&amp;TEXT(起始月份,"yyyy-mm")&amp;" ~ "&amp;TEXT(EOMONTH(起始月份,15),"yyyy-mm")&amp;"）内，报表里看不到",IF(AND($H1230&lt;&gt;"",$I1230&lt;&gt;""),"※收入和支出不能同时填",IF(AND(N($H1230)=0,N($I1230)=0),IF(ISNUMBER(SEARCH("【待补】",$R1230&amp;"")),"△源数据不全（源表缺金额），请补充","※收入和支出都没填"),IF($E1230="","※没填收支类别，分类报表会漏掉这一笔",IF(ISNA(MATCH($E1230,类别表,0)),"※收支类别不在【参数设置】的清单里",IF($K1230="","△"&amp;$D1230&amp;" 还没填汇率，去【月度汇率】补上就自动算了",IF(ISNUMBER(SEARCH("【待补】",$R1230&amp;"")),"△源数据不全（源表缺摘要或用途），请补充",IF(AND($F1230="内部转账",$Q1230=""),"△内部转账建议在「往来单位」写上对方账户",IF($N1230&lt;0,"△这一笔之后该账户余额成负数了，核一下",""))))))))))))</f>
        <v>△这一笔之后该账户余额成负数了，核一下</v>
      </c>
    </row>
    <row r="1231" ht="33" spans="1:19">
      <c r="A1231" s="114">
        <v>46084</v>
      </c>
      <c r="B1231" s="115" t="s">
        <v>34</v>
      </c>
      <c r="C1231" s="116" t="str">
        <f>IF($B1231="","",IFERROR(INDEX(账户银行,MATCH($B1231,账户名,0)),""))</f>
        <v>现金</v>
      </c>
      <c r="D1231" s="116" t="str">
        <f>IF($B1231="","",IFERROR(INDEX(账户币种,MATCH($B1231,账户名,0)),""))</f>
        <v>UZS</v>
      </c>
      <c r="E1231" s="117" t="s">
        <v>54</v>
      </c>
      <c r="F1231" s="116" t="str">
        <f>IF($E1231="","",IFERROR(INDEX(类别属性,MATCH($E1231,类别表,0)),""))</f>
        <v>支出</v>
      </c>
      <c r="G1231" s="118" t="s">
        <v>1191</v>
      </c>
      <c r="H1231" s="119"/>
      <c r="I1231" s="119">
        <v>200000</v>
      </c>
      <c r="J1231" s="120"/>
      <c r="K1231" s="125">
        <f>IF(OR($A1231="",$B1231=""),"",IF($J1231&lt;&gt;"",$J1231,IF($D1231=本位币,1,IFERROR(LOOKUP(2,1/((汇率月份&lt;=$A1231)*(INDEX(记账汇率区,0,MATCH($D1231,汇率币种头,0))&lt;&gt;"")),INDEX(记账汇率区,0,MATCH($D1231,汇率币种头,0))),""))))</f>
        <v>1</v>
      </c>
      <c r="L1231" s="123">
        <f t="shared" si="38"/>
        <v>-200000</v>
      </c>
      <c r="M1231" s="123">
        <f t="shared" si="39"/>
        <v>-200000</v>
      </c>
      <c r="N1231" s="122">
        <f>IF($B1231="","",ROUND(SUMIF(账户名,$B1231,账户期初)+SUMIFS($L$6:L1231,$B$6:B1231,$B1231),2))</f>
        <v>-924160979.33</v>
      </c>
      <c r="O1231" s="123">
        <f>IF($B1231="","",IFERROR(ROUND(INDEX(账户期初本位,MATCH($B1231,账户名,0))+SUMIFS($M$6:M1231,$B$6:B1231,$B1231),2),""))</f>
        <v>-924160979.33</v>
      </c>
      <c r="P1231" s="117" t="s">
        <v>48</v>
      </c>
      <c r="Q1231" s="115"/>
      <c r="R1231" s="115"/>
      <c r="S1231" s="124" t="str">
        <f>IF($B1231="","",IF(ISNA(MATCH($B1231,账户名,0)),"※这个账户不在【参数设置】的账户档案里",IF($A1231="","※没填日期，这一笔不会进任何月份的报表",IF(OR($A1231&lt;起始月份,$A1231&gt;EOMONTH(起始月份,15)),"△不在本账期（"&amp;TEXT(起始月份,"yyyy-mm")&amp;" ~ "&amp;TEXT(EOMONTH(起始月份,15),"yyyy-mm")&amp;"）内，报表里看不到",IF(AND($H1231&lt;&gt;"",$I1231&lt;&gt;""),"※收入和支出不能同时填",IF(AND(N($H1231)=0,N($I1231)=0),IF(ISNUMBER(SEARCH("【待补】",$R1231&amp;"")),"△源数据不全（源表缺金额），请补充","※收入和支出都没填"),IF($E1231="","※没填收支类别，分类报表会漏掉这一笔",IF(ISNA(MATCH($E1231,类别表,0)),"※收支类别不在【参数设置】的清单里",IF($K1231="","△"&amp;$D1231&amp;" 还没填汇率，去【月度汇率】补上就自动算了",IF(ISNUMBER(SEARCH("【待补】",$R1231&amp;"")),"△源数据不全（源表缺摘要或用途），请补充",IF(AND($F1231="内部转账",$Q1231=""),"△内部转账建议在「往来单位」写上对方账户",IF($N1231&lt;0,"△这一笔之后该账户余额成负数了，核一下",""))))))))))))</f>
        <v>△这一笔之后该账户余额成负数了，核一下</v>
      </c>
    </row>
    <row r="1232" ht="99" spans="1:19">
      <c r="A1232" s="114">
        <v>46085</v>
      </c>
      <c r="B1232" s="115" t="s">
        <v>72</v>
      </c>
      <c r="C1232" s="116" t="str">
        <f>IF($B1232="","",IFERROR(INDEX(账户银行,MATCH($B1232,账户名,0)),""))</f>
        <v>NBU银行</v>
      </c>
      <c r="D1232" s="116" t="str">
        <f>IF($B1232="","",IFERROR(INDEX(账户币种,MATCH($B1232,账户名,0)),""))</f>
        <v>UZS</v>
      </c>
      <c r="E1232" s="117" t="s">
        <v>60</v>
      </c>
      <c r="F1232" s="116" t="str">
        <f>IF($E1232="","",IFERROR(INDEX(类别属性,MATCH($E1232,类别表,0)),""))</f>
        <v>支出</v>
      </c>
      <c r="G1232" s="118" t="s">
        <v>1192</v>
      </c>
      <c r="H1232" s="119"/>
      <c r="I1232" s="119">
        <v>291525</v>
      </c>
      <c r="J1232" s="120"/>
      <c r="K1232" s="125">
        <f>IF(OR($A1232="",$B1232=""),"",IF($J1232&lt;&gt;"",$J1232,IF($D1232=本位币,1,IFERROR(LOOKUP(2,1/((汇率月份&lt;=$A1232)*(INDEX(记账汇率区,0,MATCH($D1232,汇率币种头,0))&lt;&gt;"")),INDEX(记账汇率区,0,MATCH($D1232,汇率币种头,0))),""))))</f>
        <v>1</v>
      </c>
      <c r="L1232" s="123">
        <f t="shared" si="38"/>
        <v>-291525</v>
      </c>
      <c r="M1232" s="123">
        <f t="shared" si="39"/>
        <v>-291525</v>
      </c>
      <c r="N1232" s="122">
        <f>IF($B1232="","",ROUND(SUMIF(账户名,$B1232,账户期初)+SUMIFS($L$6:L1232,$B$6:B1232,$B1232),2))</f>
        <v>318620996.71</v>
      </c>
      <c r="O1232" s="123">
        <f>IF($B1232="","",IFERROR(ROUND(INDEX(账户期初本位,MATCH($B1232,账户名,0))+SUMIFS($M$6:M1232,$B$6:B1232,$B1232),2),""))</f>
        <v>318620996.71</v>
      </c>
      <c r="P1232" s="117" t="s">
        <v>43</v>
      </c>
      <c r="Q1232" s="115"/>
      <c r="R1232" s="115"/>
      <c r="S1232" s="124" t="str">
        <f>IF($B1232="","",IF(ISNA(MATCH($B1232,账户名,0)),"※这个账户不在【参数设置】的账户档案里",IF($A1232="","※没填日期，这一笔不会进任何月份的报表",IF(OR($A1232&lt;起始月份,$A1232&gt;EOMONTH(起始月份,15)),"△不在本账期（"&amp;TEXT(起始月份,"yyyy-mm")&amp;" ~ "&amp;TEXT(EOMONTH(起始月份,15),"yyyy-mm")&amp;"）内，报表里看不到",IF(AND($H1232&lt;&gt;"",$I1232&lt;&gt;""),"※收入和支出不能同时填",IF(AND(N($H1232)=0,N($I1232)=0),IF(ISNUMBER(SEARCH("【待补】",$R1232&amp;"")),"△源数据不全（源表缺金额），请补充","※收入和支出都没填"),IF($E1232="","※没填收支类别，分类报表会漏掉这一笔",IF(ISNA(MATCH($E1232,类别表,0)),"※收支类别不在【参数设置】的清单里",IF($K1232="","△"&amp;$D1232&amp;" 还没填汇率，去【月度汇率】补上就自动算了",IF(ISNUMBER(SEARCH("【待补】",$R1232&amp;"")),"△源数据不全（源表缺摘要或用途），请补充",IF(AND($F1232="内部转账",$Q1232=""),"△内部转账建议在「往来单位」写上对方账户",IF($N1232&lt;0,"△这一笔之后该账户余额成负数了，核一下",""))))))))))))</f>
        <v/>
      </c>
    </row>
    <row r="1233" ht="99" spans="1:19">
      <c r="A1233" s="114">
        <v>46085</v>
      </c>
      <c r="B1233" s="115" t="s">
        <v>72</v>
      </c>
      <c r="C1233" s="116" t="str">
        <f>IF($B1233="","",IFERROR(INDEX(账户银行,MATCH($B1233,账户名,0)),""))</f>
        <v>NBU银行</v>
      </c>
      <c r="D1233" s="116" t="str">
        <f>IF($B1233="","",IFERROR(INDEX(账户币种,MATCH($B1233,账户名,0)),""))</f>
        <v>UZS</v>
      </c>
      <c r="E1233" s="117" t="s">
        <v>60</v>
      </c>
      <c r="F1233" s="116" t="str">
        <f>IF($E1233="","",IFERROR(INDEX(类别属性,MATCH($E1233,类别表,0)),""))</f>
        <v>支出</v>
      </c>
      <c r="G1233" s="118" t="s">
        <v>1193</v>
      </c>
      <c r="H1233" s="119"/>
      <c r="I1233" s="119">
        <v>300</v>
      </c>
      <c r="J1233" s="120"/>
      <c r="K1233" s="125">
        <f>IF(OR($A1233="",$B1233=""),"",IF($J1233&lt;&gt;"",$J1233,IF($D1233=本位币,1,IFERROR(LOOKUP(2,1/((汇率月份&lt;=$A1233)*(INDEX(记账汇率区,0,MATCH($D1233,汇率币种头,0))&lt;&gt;"")),INDEX(记账汇率区,0,MATCH($D1233,汇率币种头,0))),""))))</f>
        <v>1</v>
      </c>
      <c r="L1233" s="123">
        <f t="shared" si="38"/>
        <v>-300</v>
      </c>
      <c r="M1233" s="123">
        <f t="shared" si="39"/>
        <v>-300</v>
      </c>
      <c r="N1233" s="122">
        <f>IF($B1233="","",ROUND(SUMIF(账户名,$B1233,账户期初)+SUMIFS($L$6:L1233,$B$6:B1233,$B1233),2))</f>
        <v>318620696.71</v>
      </c>
      <c r="O1233" s="123">
        <f>IF($B1233="","",IFERROR(ROUND(INDEX(账户期初本位,MATCH($B1233,账户名,0))+SUMIFS($M$6:M1233,$B$6:B1233,$B1233),2),""))</f>
        <v>318620696.71</v>
      </c>
      <c r="P1233" s="117" t="s">
        <v>43</v>
      </c>
      <c r="Q1233" s="115"/>
      <c r="R1233" s="115"/>
      <c r="S1233" s="124" t="str">
        <f>IF($B1233="","",IF(ISNA(MATCH($B1233,账户名,0)),"※这个账户不在【参数设置】的账户档案里",IF($A1233="","※没填日期，这一笔不会进任何月份的报表",IF(OR($A1233&lt;起始月份,$A1233&gt;EOMONTH(起始月份,15)),"△不在本账期（"&amp;TEXT(起始月份,"yyyy-mm")&amp;" ~ "&amp;TEXT(EOMONTH(起始月份,15),"yyyy-mm")&amp;"）内，报表里看不到",IF(AND($H1233&lt;&gt;"",$I1233&lt;&gt;""),"※收入和支出不能同时填",IF(AND(N($H1233)=0,N($I1233)=0),IF(ISNUMBER(SEARCH("【待补】",$R1233&amp;"")),"△源数据不全（源表缺金额），请补充","※收入和支出都没填"),IF($E1233="","※没填收支类别，分类报表会漏掉这一笔",IF(ISNA(MATCH($E1233,类别表,0)),"※收支类别不在【参数设置】的清单里",IF($K1233="","△"&amp;$D1233&amp;" 还没填汇率，去【月度汇率】补上就自动算了",IF(ISNUMBER(SEARCH("【待补】",$R1233&amp;"")),"△源数据不全（源表缺摘要或用途），请补充",IF(AND($F1233="内部转账",$Q1233=""),"△内部转账建议在「往来单位」写上对方账户",IF($N1233&lt;0,"△这一笔之后该账户余额成负数了，核一下",""))))))))))))</f>
        <v/>
      </c>
    </row>
    <row r="1234" ht="66" spans="1:19">
      <c r="A1234" s="114">
        <v>46085</v>
      </c>
      <c r="B1234" s="115" t="s">
        <v>72</v>
      </c>
      <c r="C1234" s="116" t="str">
        <f>IF($B1234="","",IFERROR(INDEX(账户银行,MATCH($B1234,账户名,0)),""))</f>
        <v>NBU银行</v>
      </c>
      <c r="D1234" s="116" t="str">
        <f>IF($B1234="","",IFERROR(INDEX(账户币种,MATCH($B1234,账户名,0)),""))</f>
        <v>UZS</v>
      </c>
      <c r="E1234" s="117" t="s">
        <v>84</v>
      </c>
      <c r="F1234" s="116" t="str">
        <f>IF($E1234="","",IFERROR(INDEX(类别属性,MATCH($E1234,类别表,0)),""))</f>
        <v>支出</v>
      </c>
      <c r="G1234" s="118" t="s">
        <v>1194</v>
      </c>
      <c r="H1234" s="119"/>
      <c r="I1234" s="119">
        <v>58305000</v>
      </c>
      <c r="J1234" s="120"/>
      <c r="K1234" s="125">
        <f>IF(OR($A1234="",$B1234=""),"",IF($J1234&lt;&gt;"",$J1234,IF($D1234=本位币,1,IFERROR(LOOKUP(2,1/((汇率月份&lt;=$A1234)*(INDEX(记账汇率区,0,MATCH($D1234,汇率币种头,0))&lt;&gt;"")),INDEX(记账汇率区,0,MATCH($D1234,汇率币种头,0))),""))))</f>
        <v>1</v>
      </c>
      <c r="L1234" s="123">
        <f t="shared" si="38"/>
        <v>-58305000</v>
      </c>
      <c r="M1234" s="123">
        <f t="shared" si="39"/>
        <v>-58305000</v>
      </c>
      <c r="N1234" s="122">
        <f>IF($B1234="","",ROUND(SUMIF(账户名,$B1234,账户期初)+SUMIFS($L$6:L1234,$B$6:B1234,$B1234),2))</f>
        <v>260315696.71</v>
      </c>
      <c r="O1234" s="123">
        <f>IF($B1234="","",IFERROR(ROUND(INDEX(账户期初本位,MATCH($B1234,账户名,0))+SUMIFS($M$6:M1234,$B$6:B1234,$B1234),2),""))</f>
        <v>260315696.71</v>
      </c>
      <c r="P1234" s="117" t="s">
        <v>48</v>
      </c>
      <c r="Q1234" s="115"/>
      <c r="R1234" s="115"/>
      <c r="S1234" s="124" t="str">
        <f>IF($B1234="","",IF(ISNA(MATCH($B1234,账户名,0)),"※这个账户不在【参数设置】的账户档案里",IF($A1234="","※没填日期，这一笔不会进任何月份的报表",IF(OR($A1234&lt;起始月份,$A1234&gt;EOMONTH(起始月份,15)),"△不在本账期（"&amp;TEXT(起始月份,"yyyy-mm")&amp;" ~ "&amp;TEXT(EOMONTH(起始月份,15),"yyyy-mm")&amp;"）内，报表里看不到",IF(AND($H1234&lt;&gt;"",$I1234&lt;&gt;""),"※收入和支出不能同时填",IF(AND(N($H1234)=0,N($I1234)=0),IF(ISNUMBER(SEARCH("【待补】",$R1234&amp;"")),"△源数据不全（源表缺金额），请补充","※收入和支出都没填"),IF($E1234="","※没填收支类别，分类报表会漏掉这一笔",IF(ISNA(MATCH($E1234,类别表,0)),"※收支类别不在【参数设置】的清单里",IF($K1234="","△"&amp;$D1234&amp;" 还没填汇率，去【月度汇率】补上就自动算了",IF(ISNUMBER(SEARCH("【待补】",$R1234&amp;"")),"△源数据不全（源表缺摘要或用途），请补充",IF(AND($F1234="内部转账",$Q1234=""),"△内部转账建议在「往来单位」写上对方账户",IF($N1234&lt;0,"△这一笔之后该账户余额成负数了，核一下",""))))))))))))</f>
        <v/>
      </c>
    </row>
    <row r="1235" ht="33" spans="1:19">
      <c r="A1235" s="114">
        <v>46085</v>
      </c>
      <c r="B1235" s="115" t="s">
        <v>20</v>
      </c>
      <c r="C1235" s="116" t="str">
        <f>IF($B1235="","",IFERROR(INDEX(账户银行,MATCH($B1235,账户名,0)),""))</f>
        <v>现金</v>
      </c>
      <c r="D1235" s="116" t="str">
        <f>IF($B1235="","",IFERROR(INDEX(账户币种,MATCH($B1235,账户名,0)),""))</f>
        <v>CNY</v>
      </c>
      <c r="E1235" s="117" t="s">
        <v>41</v>
      </c>
      <c r="F1235" s="116" t="str">
        <f>IF($E1235="","",IFERROR(INDEX(类别属性,MATCH($E1235,类别表,0)),""))</f>
        <v>内部转账</v>
      </c>
      <c r="G1235" s="118" t="s">
        <v>1195</v>
      </c>
      <c r="H1235" s="119">
        <v>500</v>
      </c>
      <c r="I1235" s="119"/>
      <c r="J1235" s="120"/>
      <c r="K1235" s="121">
        <f>IF(OR($A1235="",$B1235=""),"",IF($J1235&lt;&gt;"",$J1235,IF($D1235=本位币,1,IFERROR(LOOKUP(2,1/((汇率月份&lt;=$A1235)*(INDEX(记账汇率区,0,MATCH($D1235,汇率币种头,0))&lt;&gt;"")),INDEX(记账汇率区,0,MATCH($D1235,汇率币种头,0))),""))))</f>
        <v>1700</v>
      </c>
      <c r="L1235" s="122">
        <f t="shared" si="38"/>
        <v>500</v>
      </c>
      <c r="M1235" s="123">
        <f t="shared" si="39"/>
        <v>850000</v>
      </c>
      <c r="N1235" s="122">
        <f>IF($B1235="","",ROUND(SUMIF(账户名,$B1235,账户期初)+SUMIFS($L$6:L1235,$B$6:B1235,$B1235),2))</f>
        <v>1877246.39</v>
      </c>
      <c r="O1235" s="123">
        <f>IF($B1235="","",IFERROR(ROUND(INDEX(账户期初本位,MATCH($B1235,账户名,0))+SUMIFS($M$6:M1235,$B$6:B1235,$B1235),2),""))</f>
        <v>3162980379.96</v>
      </c>
      <c r="P1235" s="117" t="s">
        <v>43</v>
      </c>
      <c r="Q1235" s="115" t="s">
        <v>1057</v>
      </c>
      <c r="R1235" s="115"/>
      <c r="S1235" s="124" t="str">
        <f>IF($B1235="","",IF(ISNA(MATCH($B1235,账户名,0)),"※这个账户不在【参数设置】的账户档案里",IF($A1235="","※没填日期，这一笔不会进任何月份的报表",IF(OR($A1235&lt;起始月份,$A1235&gt;EOMONTH(起始月份,15)),"△不在本账期（"&amp;TEXT(起始月份,"yyyy-mm")&amp;" ~ "&amp;TEXT(EOMONTH(起始月份,15),"yyyy-mm")&amp;"）内，报表里看不到",IF(AND($H1235&lt;&gt;"",$I1235&lt;&gt;""),"※收入和支出不能同时填",IF(AND(N($H1235)=0,N($I1235)=0),IF(ISNUMBER(SEARCH("【待补】",$R1235&amp;"")),"△源数据不全（源表缺金额），请补充","※收入和支出都没填"),IF($E1235="","※没填收支类别，分类报表会漏掉这一笔",IF(ISNA(MATCH($E1235,类别表,0)),"※收支类别不在【参数设置】的清单里",IF($K1235="","△"&amp;$D1235&amp;" 还没填汇率，去【月度汇率】补上就自动算了",IF(ISNUMBER(SEARCH("【待补】",$R1235&amp;"")),"△源数据不全（源表缺摘要或用途），请补充",IF(AND($F1235="内部转账",$Q1235=""),"△内部转账建议在「往来单位」写上对方账户",IF($N1235&lt;0,"△这一笔之后该账户余额成负数了，核一下",""))))))))))))</f>
        <v/>
      </c>
    </row>
    <row r="1236" ht="33" spans="1:19">
      <c r="A1236" s="114">
        <v>46085</v>
      </c>
      <c r="B1236" s="115" t="s">
        <v>34</v>
      </c>
      <c r="C1236" s="116" t="str">
        <f>IF($B1236="","",IFERROR(INDEX(账户银行,MATCH($B1236,账户名,0)),""))</f>
        <v>现金</v>
      </c>
      <c r="D1236" s="116" t="str">
        <f>IF($B1236="","",IFERROR(INDEX(账户币种,MATCH($B1236,账户名,0)),""))</f>
        <v>UZS</v>
      </c>
      <c r="E1236" s="117" t="s">
        <v>44</v>
      </c>
      <c r="F1236" s="116" t="str">
        <f>IF($E1236="","",IFERROR(INDEX(类别属性,MATCH($E1236,类别表,0)),""))</f>
        <v>支出</v>
      </c>
      <c r="G1236" s="118" t="s">
        <v>1196</v>
      </c>
      <c r="H1236" s="119"/>
      <c r="I1236" s="119">
        <v>90000</v>
      </c>
      <c r="J1236" s="120"/>
      <c r="K1236" s="125">
        <f>IF(OR($A1236="",$B1236=""),"",IF($J1236&lt;&gt;"",$J1236,IF($D1236=本位币,1,IFERROR(LOOKUP(2,1/((汇率月份&lt;=$A1236)*(INDEX(记账汇率区,0,MATCH($D1236,汇率币种头,0))&lt;&gt;"")),INDEX(记账汇率区,0,MATCH($D1236,汇率币种头,0))),""))))</f>
        <v>1</v>
      </c>
      <c r="L1236" s="123">
        <f t="shared" si="38"/>
        <v>-90000</v>
      </c>
      <c r="M1236" s="123">
        <f t="shared" si="39"/>
        <v>-90000</v>
      </c>
      <c r="N1236" s="122">
        <f>IF($B1236="","",ROUND(SUMIF(账户名,$B1236,账户期初)+SUMIFS($L$6:L1236,$B$6:B1236,$B1236),2))</f>
        <v>-924250979.33</v>
      </c>
      <c r="O1236" s="123">
        <f>IF($B1236="","",IFERROR(ROUND(INDEX(账户期初本位,MATCH($B1236,账户名,0))+SUMIFS($M$6:M1236,$B$6:B1236,$B1236),2),""))</f>
        <v>-924250979.33</v>
      </c>
      <c r="P1236" s="117" t="s">
        <v>26</v>
      </c>
      <c r="Q1236" s="115" t="s">
        <v>683</v>
      </c>
      <c r="R1236" s="115"/>
      <c r="S1236" s="124" t="str">
        <f>IF($B1236="","",IF(ISNA(MATCH($B1236,账户名,0)),"※这个账户不在【参数设置】的账户档案里",IF($A1236="","※没填日期，这一笔不会进任何月份的报表",IF(OR($A1236&lt;起始月份,$A1236&gt;EOMONTH(起始月份,15)),"△不在本账期（"&amp;TEXT(起始月份,"yyyy-mm")&amp;" ~ "&amp;TEXT(EOMONTH(起始月份,15),"yyyy-mm")&amp;"）内，报表里看不到",IF(AND($H1236&lt;&gt;"",$I1236&lt;&gt;""),"※收入和支出不能同时填",IF(AND(N($H1236)=0,N($I1236)=0),IF(ISNUMBER(SEARCH("【待补】",$R1236&amp;"")),"△源数据不全（源表缺金额），请补充","※收入和支出都没填"),IF($E1236="","※没填收支类别，分类报表会漏掉这一笔",IF(ISNA(MATCH($E1236,类别表,0)),"※收支类别不在【参数设置】的清单里",IF($K1236="","△"&amp;$D1236&amp;" 还没填汇率，去【月度汇率】补上就自动算了",IF(ISNUMBER(SEARCH("【待补】",$R1236&amp;"")),"△源数据不全（源表缺摘要或用途），请补充",IF(AND($F1236="内部转账",$Q1236=""),"△内部转账建议在「往来单位」写上对方账户",IF($N1236&lt;0,"△这一笔之后该账户余额成负数了，核一下",""))))))))))))</f>
        <v>△这一笔之后该账户余额成负数了，核一下</v>
      </c>
    </row>
    <row r="1237" ht="33" spans="1:19">
      <c r="A1237" s="114">
        <v>46085</v>
      </c>
      <c r="B1237" s="115" t="s">
        <v>34</v>
      </c>
      <c r="C1237" s="116" t="str">
        <f>IF($B1237="","",IFERROR(INDEX(账户银行,MATCH($B1237,账户名,0)),""))</f>
        <v>现金</v>
      </c>
      <c r="D1237" s="116" t="str">
        <f>IF($B1237="","",IFERROR(INDEX(账户币种,MATCH($B1237,账户名,0)),""))</f>
        <v>UZS</v>
      </c>
      <c r="E1237" s="117" t="s">
        <v>95</v>
      </c>
      <c r="F1237" s="116" t="str">
        <f>IF($E1237="","",IFERROR(INDEX(类别属性,MATCH($E1237,类别表,0)),""))</f>
        <v>支出</v>
      </c>
      <c r="G1237" s="118" t="s">
        <v>1197</v>
      </c>
      <c r="H1237" s="119"/>
      <c r="I1237" s="119">
        <v>60000</v>
      </c>
      <c r="J1237" s="120"/>
      <c r="K1237" s="125">
        <f>IF(OR($A1237="",$B1237=""),"",IF($J1237&lt;&gt;"",$J1237,IF($D1237=本位币,1,IFERROR(LOOKUP(2,1/((汇率月份&lt;=$A1237)*(INDEX(记账汇率区,0,MATCH($D1237,汇率币种头,0))&lt;&gt;"")),INDEX(记账汇率区,0,MATCH($D1237,汇率币种头,0))),""))))</f>
        <v>1</v>
      </c>
      <c r="L1237" s="123">
        <f t="shared" si="38"/>
        <v>-60000</v>
      </c>
      <c r="M1237" s="123">
        <f t="shared" si="39"/>
        <v>-60000</v>
      </c>
      <c r="N1237" s="122">
        <f>IF($B1237="","",ROUND(SUMIF(账户名,$B1237,账户期初)+SUMIFS($L$6:L1237,$B$6:B1237,$B1237),2))</f>
        <v>-924310979.33</v>
      </c>
      <c r="O1237" s="123">
        <f>IF($B1237="","",IFERROR(ROUND(INDEX(账户期初本位,MATCH($B1237,账户名,0))+SUMIFS($M$6:M1237,$B$6:B1237,$B1237),2),""))</f>
        <v>-924310979.33</v>
      </c>
      <c r="P1237" s="117" t="s">
        <v>97</v>
      </c>
      <c r="Q1237" s="115"/>
      <c r="R1237" s="115"/>
      <c r="S1237" s="124" t="str">
        <f>IF($B1237="","",IF(ISNA(MATCH($B1237,账户名,0)),"※这个账户不在【参数设置】的账户档案里",IF($A1237="","※没填日期，这一笔不会进任何月份的报表",IF(OR($A1237&lt;起始月份,$A1237&gt;EOMONTH(起始月份,15)),"△不在本账期（"&amp;TEXT(起始月份,"yyyy-mm")&amp;" ~ "&amp;TEXT(EOMONTH(起始月份,15),"yyyy-mm")&amp;"）内，报表里看不到",IF(AND($H1237&lt;&gt;"",$I1237&lt;&gt;""),"※收入和支出不能同时填",IF(AND(N($H1237)=0,N($I1237)=0),IF(ISNUMBER(SEARCH("【待补】",$R1237&amp;"")),"△源数据不全（源表缺金额），请补充","※收入和支出都没填"),IF($E1237="","※没填收支类别，分类报表会漏掉这一笔",IF(ISNA(MATCH($E1237,类别表,0)),"※收支类别不在【参数设置】的清单里",IF($K1237="","△"&amp;$D1237&amp;" 还没填汇率，去【月度汇率】补上就自动算了",IF(ISNUMBER(SEARCH("【待补】",$R1237&amp;"")),"△源数据不全（源表缺摘要或用途），请补充",IF(AND($F1237="内部转账",$Q1237=""),"△内部转账建议在「往来单位」写上对方账户",IF($N1237&lt;0,"△这一笔之后该账户余额成负数了，核一下",""))))))))))))</f>
        <v>△这一笔之后该账户余额成负数了，核一下</v>
      </c>
    </row>
    <row r="1238" ht="99" spans="1:19">
      <c r="A1238" s="114">
        <v>46086</v>
      </c>
      <c r="B1238" s="115" t="s">
        <v>72</v>
      </c>
      <c r="C1238" s="116" t="str">
        <f>IF($B1238="","",IFERROR(INDEX(账户银行,MATCH($B1238,账户名,0)),""))</f>
        <v>NBU银行</v>
      </c>
      <c r="D1238" s="116" t="str">
        <f>IF($B1238="","",IFERROR(INDEX(账户币种,MATCH($B1238,账户名,0)),""))</f>
        <v>UZS</v>
      </c>
      <c r="E1238" s="117" t="s">
        <v>60</v>
      </c>
      <c r="F1238" s="116" t="str">
        <f>IF($E1238="","",IFERROR(INDEX(类别属性,MATCH($E1238,类别表,0)),""))</f>
        <v>支出</v>
      </c>
      <c r="G1238" s="118" t="s">
        <v>1198</v>
      </c>
      <c r="H1238" s="119"/>
      <c r="I1238" s="119">
        <v>22736</v>
      </c>
      <c r="J1238" s="120"/>
      <c r="K1238" s="125">
        <f>IF(OR($A1238="",$B1238=""),"",IF($J1238&lt;&gt;"",$J1238,IF($D1238=本位币,1,IFERROR(LOOKUP(2,1/((汇率月份&lt;=$A1238)*(INDEX(记账汇率区,0,MATCH($D1238,汇率币种头,0))&lt;&gt;"")),INDEX(记账汇率区,0,MATCH($D1238,汇率币种头,0))),""))))</f>
        <v>1</v>
      </c>
      <c r="L1238" s="123">
        <f t="shared" si="38"/>
        <v>-22736</v>
      </c>
      <c r="M1238" s="123">
        <f t="shared" si="39"/>
        <v>-22736</v>
      </c>
      <c r="N1238" s="122">
        <f>IF($B1238="","",ROUND(SUMIF(账户名,$B1238,账户期初)+SUMIFS($L$6:L1238,$B$6:B1238,$B1238),2))</f>
        <v>260292960.71</v>
      </c>
      <c r="O1238" s="123">
        <f>IF($B1238="","",IFERROR(ROUND(INDEX(账户期初本位,MATCH($B1238,账户名,0))+SUMIFS($M$6:M1238,$B$6:B1238,$B1238),2),""))</f>
        <v>260292960.71</v>
      </c>
      <c r="P1238" s="117" t="s">
        <v>43</v>
      </c>
      <c r="Q1238" s="115"/>
      <c r="R1238" s="115"/>
      <c r="S1238" s="124" t="str">
        <f>IF($B1238="","",IF(ISNA(MATCH($B1238,账户名,0)),"※这个账户不在【参数设置】的账户档案里",IF($A1238="","※没填日期，这一笔不会进任何月份的报表",IF(OR($A1238&lt;起始月份,$A1238&gt;EOMONTH(起始月份,15)),"△不在本账期（"&amp;TEXT(起始月份,"yyyy-mm")&amp;" ~ "&amp;TEXT(EOMONTH(起始月份,15),"yyyy-mm")&amp;"）内，报表里看不到",IF(AND($H1238&lt;&gt;"",$I1238&lt;&gt;""),"※收入和支出不能同时填",IF(AND(N($H1238)=0,N($I1238)=0),IF(ISNUMBER(SEARCH("【待补】",$R1238&amp;"")),"△源数据不全（源表缺金额），请补充","※收入和支出都没填"),IF($E1238="","※没填收支类别，分类报表会漏掉这一笔",IF(ISNA(MATCH($E1238,类别表,0)),"※收支类别不在【参数设置】的清单里",IF($K1238="","△"&amp;$D1238&amp;" 还没填汇率，去【月度汇率】补上就自动算了",IF(ISNUMBER(SEARCH("【待补】",$R1238&amp;"")),"△源数据不全（源表缺摘要或用途），请补充",IF(AND($F1238="内部转账",$Q1238=""),"△内部转账建议在「往来单位」写上对方账户",IF($N1238&lt;0,"△这一笔之后该账户余额成负数了，核一下",""))))))))))))</f>
        <v/>
      </c>
    </row>
    <row r="1239" ht="99" spans="1:19">
      <c r="A1239" s="114">
        <v>46086</v>
      </c>
      <c r="B1239" s="115" t="s">
        <v>72</v>
      </c>
      <c r="C1239" s="116" t="str">
        <f>IF($B1239="","",IFERROR(INDEX(账户银行,MATCH($B1239,账户名,0)),""))</f>
        <v>NBU银行</v>
      </c>
      <c r="D1239" s="116" t="str">
        <f>IF($B1239="","",IFERROR(INDEX(账户币种,MATCH($B1239,账户名,0)),""))</f>
        <v>UZS</v>
      </c>
      <c r="E1239" s="117" t="s">
        <v>60</v>
      </c>
      <c r="F1239" s="116" t="str">
        <f>IF($E1239="","",IFERROR(INDEX(类别属性,MATCH($E1239,类别表,0)),""))</f>
        <v>支出</v>
      </c>
      <c r="G1239" s="118" t="s">
        <v>1198</v>
      </c>
      <c r="H1239" s="119"/>
      <c r="I1239" s="119">
        <v>22736</v>
      </c>
      <c r="J1239" s="120"/>
      <c r="K1239" s="125">
        <f>IF(OR($A1239="",$B1239=""),"",IF($J1239&lt;&gt;"",$J1239,IF($D1239=本位币,1,IFERROR(LOOKUP(2,1/((汇率月份&lt;=$A1239)*(INDEX(记账汇率区,0,MATCH($D1239,汇率币种头,0))&lt;&gt;"")),INDEX(记账汇率区,0,MATCH($D1239,汇率币种头,0))),""))))</f>
        <v>1</v>
      </c>
      <c r="L1239" s="123">
        <f t="shared" si="38"/>
        <v>-22736</v>
      </c>
      <c r="M1239" s="123">
        <f t="shared" si="39"/>
        <v>-22736</v>
      </c>
      <c r="N1239" s="122">
        <f>IF($B1239="","",ROUND(SUMIF(账户名,$B1239,账户期初)+SUMIFS($L$6:L1239,$B$6:B1239,$B1239),2))</f>
        <v>260270224.71</v>
      </c>
      <c r="O1239" s="123">
        <f>IF($B1239="","",IFERROR(ROUND(INDEX(账户期初本位,MATCH($B1239,账户名,0))+SUMIFS($M$6:M1239,$B$6:B1239,$B1239),2),""))</f>
        <v>260270224.71</v>
      </c>
      <c r="P1239" s="117" t="s">
        <v>43</v>
      </c>
      <c r="Q1239" s="115"/>
      <c r="R1239" s="115"/>
      <c r="S1239" s="124" t="str">
        <f>IF($B1239="","",IF(ISNA(MATCH($B1239,账户名,0)),"※这个账户不在【参数设置】的账户档案里",IF($A1239="","※没填日期，这一笔不会进任何月份的报表",IF(OR($A1239&lt;起始月份,$A1239&gt;EOMONTH(起始月份,15)),"△不在本账期（"&amp;TEXT(起始月份,"yyyy-mm")&amp;" ~ "&amp;TEXT(EOMONTH(起始月份,15),"yyyy-mm")&amp;"）内，报表里看不到",IF(AND($H1239&lt;&gt;"",$I1239&lt;&gt;""),"※收入和支出不能同时填",IF(AND(N($H1239)=0,N($I1239)=0),IF(ISNUMBER(SEARCH("【待补】",$R1239&amp;"")),"△源数据不全（源表缺金额），请补充","※收入和支出都没填"),IF($E1239="","※没填收支类别，分类报表会漏掉这一笔",IF(ISNA(MATCH($E1239,类别表,0)),"※收支类别不在【参数设置】的清单里",IF($K1239="","△"&amp;$D1239&amp;" 还没填汇率，去【月度汇率】补上就自动算了",IF(ISNUMBER(SEARCH("【待补】",$R1239&amp;"")),"△源数据不全（源表缺摘要或用途），请补充",IF(AND($F1239="内部转账",$Q1239=""),"△内部转账建议在「往来单位」写上对方账户",IF($N1239&lt;0,"△这一笔之后该账户余额成负数了，核一下",""))))))))))))</f>
        <v/>
      </c>
    </row>
    <row r="1240" ht="99" spans="1:19">
      <c r="A1240" s="114">
        <v>46086</v>
      </c>
      <c r="B1240" s="115" t="s">
        <v>72</v>
      </c>
      <c r="C1240" s="116" t="str">
        <f>IF($B1240="","",IFERROR(INDEX(账户银行,MATCH($B1240,账户名,0)),""))</f>
        <v>NBU银行</v>
      </c>
      <c r="D1240" s="116" t="str">
        <f>IF($B1240="","",IFERROR(INDEX(账户币种,MATCH($B1240,账户名,0)),""))</f>
        <v>UZS</v>
      </c>
      <c r="E1240" s="117" t="s">
        <v>60</v>
      </c>
      <c r="F1240" s="116" t="str">
        <f>IF($E1240="","",IFERROR(INDEX(类别属性,MATCH($E1240,类别表,0)),""))</f>
        <v>支出</v>
      </c>
      <c r="G1240" s="118" t="s">
        <v>1199</v>
      </c>
      <c r="H1240" s="119"/>
      <c r="I1240" s="119">
        <v>300</v>
      </c>
      <c r="J1240" s="120"/>
      <c r="K1240" s="125">
        <f>IF(OR($A1240="",$B1240=""),"",IF($J1240&lt;&gt;"",$J1240,IF($D1240=本位币,1,IFERROR(LOOKUP(2,1/((汇率月份&lt;=$A1240)*(INDEX(记账汇率区,0,MATCH($D1240,汇率币种头,0))&lt;&gt;"")),INDEX(记账汇率区,0,MATCH($D1240,汇率币种头,0))),""))))</f>
        <v>1</v>
      </c>
      <c r="L1240" s="123">
        <f t="shared" si="38"/>
        <v>-300</v>
      </c>
      <c r="M1240" s="123">
        <f t="shared" si="39"/>
        <v>-300</v>
      </c>
      <c r="N1240" s="122">
        <f>IF($B1240="","",ROUND(SUMIF(账户名,$B1240,账户期初)+SUMIFS($L$6:L1240,$B$6:B1240,$B1240),2))</f>
        <v>260269924.71</v>
      </c>
      <c r="O1240" s="123">
        <f>IF($B1240="","",IFERROR(ROUND(INDEX(账户期初本位,MATCH($B1240,账户名,0))+SUMIFS($M$6:M1240,$B$6:B1240,$B1240),2),""))</f>
        <v>260269924.71</v>
      </c>
      <c r="P1240" s="117" t="s">
        <v>43</v>
      </c>
      <c r="Q1240" s="115"/>
      <c r="R1240" s="115"/>
      <c r="S1240" s="124" t="str">
        <f>IF($B1240="","",IF(ISNA(MATCH($B1240,账户名,0)),"※这个账户不在【参数设置】的账户档案里",IF($A1240="","※没填日期，这一笔不会进任何月份的报表",IF(OR($A1240&lt;起始月份,$A1240&gt;EOMONTH(起始月份,15)),"△不在本账期（"&amp;TEXT(起始月份,"yyyy-mm")&amp;" ~ "&amp;TEXT(EOMONTH(起始月份,15),"yyyy-mm")&amp;"）内，报表里看不到",IF(AND($H1240&lt;&gt;"",$I1240&lt;&gt;""),"※收入和支出不能同时填",IF(AND(N($H1240)=0,N($I1240)=0),IF(ISNUMBER(SEARCH("【待补】",$R1240&amp;"")),"△源数据不全（源表缺金额），请补充","※收入和支出都没填"),IF($E1240="","※没填收支类别，分类报表会漏掉这一笔",IF(ISNA(MATCH($E1240,类别表,0)),"※收支类别不在【参数设置】的清单里",IF($K1240="","△"&amp;$D1240&amp;" 还没填汇率，去【月度汇率】补上就自动算了",IF(ISNUMBER(SEARCH("【待补】",$R1240&amp;"")),"△源数据不全（源表缺摘要或用途），请补充",IF(AND($F1240="内部转账",$Q1240=""),"△内部转账建议在「往来单位」写上对方账户",IF($N1240&lt;0,"△这一笔之后该账户余额成负数了，核一下",""))))))))))))</f>
        <v/>
      </c>
    </row>
    <row r="1241" ht="99" spans="1:19">
      <c r="A1241" s="114">
        <v>46086</v>
      </c>
      <c r="B1241" s="115" t="s">
        <v>72</v>
      </c>
      <c r="C1241" s="116" t="str">
        <f>IF($B1241="","",IFERROR(INDEX(账户银行,MATCH($B1241,账户名,0)),""))</f>
        <v>NBU银行</v>
      </c>
      <c r="D1241" s="116" t="str">
        <f>IF($B1241="","",IFERROR(INDEX(账户币种,MATCH($B1241,账户名,0)),""))</f>
        <v>UZS</v>
      </c>
      <c r="E1241" s="117" t="s">
        <v>60</v>
      </c>
      <c r="F1241" s="116" t="str">
        <f>IF($E1241="","",IFERROR(INDEX(类别属性,MATCH($E1241,类别表,0)),""))</f>
        <v>支出</v>
      </c>
      <c r="G1241" s="118" t="s">
        <v>1199</v>
      </c>
      <c r="H1241" s="119"/>
      <c r="I1241" s="119">
        <v>300</v>
      </c>
      <c r="J1241" s="120"/>
      <c r="K1241" s="125">
        <f>IF(OR($A1241="",$B1241=""),"",IF($J1241&lt;&gt;"",$J1241,IF($D1241=本位币,1,IFERROR(LOOKUP(2,1/((汇率月份&lt;=$A1241)*(INDEX(记账汇率区,0,MATCH($D1241,汇率币种头,0))&lt;&gt;"")),INDEX(记账汇率区,0,MATCH($D1241,汇率币种头,0))),""))))</f>
        <v>1</v>
      </c>
      <c r="L1241" s="123">
        <f t="shared" si="38"/>
        <v>-300</v>
      </c>
      <c r="M1241" s="123">
        <f t="shared" si="39"/>
        <v>-300</v>
      </c>
      <c r="N1241" s="122">
        <f>IF($B1241="","",ROUND(SUMIF(账户名,$B1241,账户期初)+SUMIFS($L$6:L1241,$B$6:B1241,$B1241),2))</f>
        <v>260269624.71</v>
      </c>
      <c r="O1241" s="123">
        <f>IF($B1241="","",IFERROR(ROUND(INDEX(账户期初本位,MATCH($B1241,账户名,0))+SUMIFS($M$6:M1241,$B$6:B1241,$B1241),2),""))</f>
        <v>260269624.71</v>
      </c>
      <c r="P1241" s="117" t="s">
        <v>43</v>
      </c>
      <c r="Q1241" s="115"/>
      <c r="R1241" s="115"/>
      <c r="S1241" s="124" t="str">
        <f>IF($B1241="","",IF(ISNA(MATCH($B1241,账户名,0)),"※这个账户不在【参数设置】的账户档案里",IF($A1241="","※没填日期，这一笔不会进任何月份的报表",IF(OR($A1241&lt;起始月份,$A1241&gt;EOMONTH(起始月份,15)),"△不在本账期（"&amp;TEXT(起始月份,"yyyy-mm")&amp;" ~ "&amp;TEXT(EOMONTH(起始月份,15),"yyyy-mm")&amp;"）内，报表里看不到",IF(AND($H1241&lt;&gt;"",$I1241&lt;&gt;""),"※收入和支出不能同时填",IF(AND(N($H1241)=0,N($I1241)=0),IF(ISNUMBER(SEARCH("【待补】",$R1241&amp;"")),"△源数据不全（源表缺金额），请补充","※收入和支出都没填"),IF($E1241="","※没填收支类别，分类报表会漏掉这一笔",IF(ISNA(MATCH($E1241,类别表,0)),"※收支类别不在【参数设置】的清单里",IF($K1241="","△"&amp;$D1241&amp;" 还没填汇率，去【月度汇率】补上就自动算了",IF(ISNUMBER(SEARCH("【待补】",$R1241&amp;"")),"△源数据不全（源表缺摘要或用途），请补充",IF(AND($F1241="内部转账",$Q1241=""),"△内部转账建议在「往来单位」写上对方账户",IF($N1241&lt;0,"△这一笔之后该账户余额成负数了，核一下",""))))))))))))</f>
        <v/>
      </c>
    </row>
    <row r="1242" ht="66" spans="1:19">
      <c r="A1242" s="114">
        <v>46086</v>
      </c>
      <c r="B1242" s="115" t="s">
        <v>72</v>
      </c>
      <c r="C1242" s="116" t="str">
        <f>IF($B1242="","",IFERROR(INDEX(账户银行,MATCH($B1242,账户名,0)),""))</f>
        <v>NBU银行</v>
      </c>
      <c r="D1242" s="116" t="str">
        <f>IF($B1242="","",IFERROR(INDEX(账户币种,MATCH($B1242,账户名,0)),""))</f>
        <v>UZS</v>
      </c>
      <c r="E1242" s="117" t="s">
        <v>21</v>
      </c>
      <c r="F1242" s="116" t="str">
        <f>IF($E1242="","",IFERROR(INDEX(类别属性,MATCH($E1242,类别表,0)),""))</f>
        <v>支出</v>
      </c>
      <c r="G1242" s="118" t="s">
        <v>1200</v>
      </c>
      <c r="H1242" s="119"/>
      <c r="I1242" s="119">
        <v>4547200</v>
      </c>
      <c r="J1242" s="120"/>
      <c r="K1242" s="125">
        <f>IF(OR($A1242="",$B1242=""),"",IF($J1242&lt;&gt;"",$J1242,IF($D1242=本位币,1,IFERROR(LOOKUP(2,1/((汇率月份&lt;=$A1242)*(INDEX(记账汇率区,0,MATCH($D1242,汇率币种头,0))&lt;&gt;"")),INDEX(记账汇率区,0,MATCH($D1242,汇率币种头,0))),""))))</f>
        <v>1</v>
      </c>
      <c r="L1242" s="123">
        <f t="shared" si="38"/>
        <v>-4547200</v>
      </c>
      <c r="M1242" s="123">
        <f t="shared" si="39"/>
        <v>-4547200</v>
      </c>
      <c r="N1242" s="122">
        <f>IF($B1242="","",ROUND(SUMIF(账户名,$B1242,账户期初)+SUMIFS($L$6:L1242,$B$6:B1242,$B1242),2))</f>
        <v>255722424.71</v>
      </c>
      <c r="O1242" s="123">
        <f>IF($B1242="","",IFERROR(ROUND(INDEX(账户期初本位,MATCH($B1242,账户名,0))+SUMIFS($M$6:M1242,$B$6:B1242,$B1242),2),""))</f>
        <v>255722424.71</v>
      </c>
      <c r="P1242" s="117" t="s">
        <v>23</v>
      </c>
      <c r="Q1242" s="115"/>
      <c r="R1242" s="115"/>
      <c r="S1242" s="124" t="str">
        <f>IF($B1242="","",IF(ISNA(MATCH($B1242,账户名,0)),"※这个账户不在【参数设置】的账户档案里",IF($A1242="","※没填日期，这一笔不会进任何月份的报表",IF(OR($A1242&lt;起始月份,$A1242&gt;EOMONTH(起始月份,15)),"△不在本账期（"&amp;TEXT(起始月份,"yyyy-mm")&amp;" ~ "&amp;TEXT(EOMONTH(起始月份,15),"yyyy-mm")&amp;"）内，报表里看不到",IF(AND($H1242&lt;&gt;"",$I1242&lt;&gt;""),"※收入和支出不能同时填",IF(AND(N($H1242)=0,N($I1242)=0),IF(ISNUMBER(SEARCH("【待补】",$R1242&amp;"")),"△源数据不全（源表缺金额），请补充","※收入和支出都没填"),IF($E1242="","※没填收支类别，分类报表会漏掉这一笔",IF(ISNA(MATCH($E1242,类别表,0)),"※收支类别不在【参数设置】的清单里",IF($K1242="","△"&amp;$D1242&amp;" 还没填汇率，去【月度汇率】补上就自动算了",IF(ISNUMBER(SEARCH("【待补】",$R1242&amp;"")),"△源数据不全（源表缺摘要或用途），请补充",IF(AND($F1242="内部转账",$Q1242=""),"△内部转账建议在「往来单位」写上对方账户",IF($N1242&lt;0,"△这一笔之后该账户余额成负数了，核一下",""))))))))))))</f>
        <v/>
      </c>
    </row>
    <row r="1243" ht="66" spans="1:19">
      <c r="A1243" s="114">
        <v>46086</v>
      </c>
      <c r="B1243" s="115" t="s">
        <v>72</v>
      </c>
      <c r="C1243" s="116" t="str">
        <f>IF($B1243="","",IFERROR(INDEX(账户银行,MATCH($B1243,账户名,0)),""))</f>
        <v>NBU银行</v>
      </c>
      <c r="D1243" s="116" t="str">
        <f>IF($B1243="","",IFERROR(INDEX(账户币种,MATCH($B1243,账户名,0)),""))</f>
        <v>UZS</v>
      </c>
      <c r="E1243" s="117" t="s">
        <v>21</v>
      </c>
      <c r="F1243" s="116" t="str">
        <f>IF($E1243="","",IFERROR(INDEX(类别属性,MATCH($E1243,类别表,0)),""))</f>
        <v>支出</v>
      </c>
      <c r="G1243" s="118" t="s">
        <v>1200</v>
      </c>
      <c r="H1243" s="119"/>
      <c r="I1243" s="119">
        <v>4547200</v>
      </c>
      <c r="J1243" s="120"/>
      <c r="K1243" s="125">
        <f>IF(OR($A1243="",$B1243=""),"",IF($J1243&lt;&gt;"",$J1243,IF($D1243=本位币,1,IFERROR(LOOKUP(2,1/((汇率月份&lt;=$A1243)*(INDEX(记账汇率区,0,MATCH($D1243,汇率币种头,0))&lt;&gt;"")),INDEX(记账汇率区,0,MATCH($D1243,汇率币种头,0))),""))))</f>
        <v>1</v>
      </c>
      <c r="L1243" s="123">
        <f t="shared" si="38"/>
        <v>-4547200</v>
      </c>
      <c r="M1243" s="123">
        <f t="shared" si="39"/>
        <v>-4547200</v>
      </c>
      <c r="N1243" s="122">
        <f>IF($B1243="","",ROUND(SUMIF(账户名,$B1243,账户期初)+SUMIFS($L$6:L1243,$B$6:B1243,$B1243),2))</f>
        <v>251175224.71</v>
      </c>
      <c r="O1243" s="123">
        <f>IF($B1243="","",IFERROR(ROUND(INDEX(账户期初本位,MATCH($B1243,账户名,0))+SUMIFS($M$6:M1243,$B$6:B1243,$B1243),2),""))</f>
        <v>251175224.71</v>
      </c>
      <c r="P1243" s="117" t="s">
        <v>23</v>
      </c>
      <c r="Q1243" s="115"/>
      <c r="R1243" s="115"/>
      <c r="S1243" s="124" t="str">
        <f>IF($B1243="","",IF(ISNA(MATCH($B1243,账户名,0)),"※这个账户不在【参数设置】的账户档案里",IF($A1243="","※没填日期，这一笔不会进任何月份的报表",IF(OR($A1243&lt;起始月份,$A1243&gt;EOMONTH(起始月份,15)),"△不在本账期（"&amp;TEXT(起始月份,"yyyy-mm")&amp;" ~ "&amp;TEXT(EOMONTH(起始月份,15),"yyyy-mm")&amp;"）内，报表里看不到",IF(AND($H1243&lt;&gt;"",$I1243&lt;&gt;""),"※收入和支出不能同时填",IF(AND(N($H1243)=0,N($I1243)=0),IF(ISNUMBER(SEARCH("【待补】",$R1243&amp;"")),"△源数据不全（源表缺金额），请补充","※收入和支出都没填"),IF($E1243="","※没填收支类别，分类报表会漏掉这一笔",IF(ISNA(MATCH($E1243,类别表,0)),"※收支类别不在【参数设置】的清单里",IF($K1243="","△"&amp;$D1243&amp;" 还没填汇率，去【月度汇率】补上就自动算了",IF(ISNUMBER(SEARCH("【待补】",$R1243&amp;"")),"△源数据不全（源表缺摘要或用途），请补充",IF(AND($F1243="内部转账",$Q1243=""),"△内部转账建议在「往来单位」写上对方账户",IF($N1243&lt;0,"△这一笔之后该账户余额成负数了，核一下",""))))))))))))</f>
        <v/>
      </c>
    </row>
    <row r="1244" ht="33" spans="1:19">
      <c r="A1244" s="114">
        <v>46086</v>
      </c>
      <c r="B1244" s="115" t="s">
        <v>34</v>
      </c>
      <c r="C1244" s="116" t="str">
        <f>IF($B1244="","",IFERROR(INDEX(账户银行,MATCH($B1244,账户名,0)),""))</f>
        <v>现金</v>
      </c>
      <c r="D1244" s="116" t="str">
        <f>IF($B1244="","",IFERROR(INDEX(账户币种,MATCH($B1244,账户名,0)),""))</f>
        <v>UZS</v>
      </c>
      <c r="E1244" s="117" t="s">
        <v>57</v>
      </c>
      <c r="F1244" s="116" t="str">
        <f>IF($E1244="","",IFERROR(INDEX(类别属性,MATCH($E1244,类别表,0)),""))</f>
        <v>支出</v>
      </c>
      <c r="G1244" s="118" t="s">
        <v>1201</v>
      </c>
      <c r="H1244" s="119"/>
      <c r="I1244" s="119">
        <v>100000</v>
      </c>
      <c r="J1244" s="120"/>
      <c r="K1244" s="125">
        <f>IF(OR($A1244="",$B1244=""),"",IF($J1244&lt;&gt;"",$J1244,IF($D1244=本位币,1,IFERROR(LOOKUP(2,1/((汇率月份&lt;=$A1244)*(INDEX(记账汇率区,0,MATCH($D1244,汇率币种头,0))&lt;&gt;"")),INDEX(记账汇率区,0,MATCH($D1244,汇率币种头,0))),""))))</f>
        <v>1</v>
      </c>
      <c r="L1244" s="123">
        <f t="shared" si="38"/>
        <v>-100000</v>
      </c>
      <c r="M1244" s="123">
        <f t="shared" si="39"/>
        <v>-100000</v>
      </c>
      <c r="N1244" s="122">
        <f>IF($B1244="","",ROUND(SUMIF(账户名,$B1244,账户期初)+SUMIFS($L$6:L1244,$B$6:B1244,$B1244),2))</f>
        <v>-924410979.33</v>
      </c>
      <c r="O1244" s="123">
        <f>IF($B1244="","",IFERROR(ROUND(INDEX(账户期初本位,MATCH($B1244,账户名,0))+SUMIFS($M$6:M1244,$B$6:B1244,$B1244),2),""))</f>
        <v>-924410979.33</v>
      </c>
      <c r="P1244" s="117" t="s">
        <v>59</v>
      </c>
      <c r="Q1244" s="115" t="s">
        <v>753</v>
      </c>
      <c r="R1244" s="115"/>
      <c r="S1244" s="124" t="str">
        <f>IF($B1244="","",IF(ISNA(MATCH($B1244,账户名,0)),"※这个账户不在【参数设置】的账户档案里",IF($A1244="","※没填日期，这一笔不会进任何月份的报表",IF(OR($A1244&lt;起始月份,$A1244&gt;EOMONTH(起始月份,15)),"△不在本账期（"&amp;TEXT(起始月份,"yyyy-mm")&amp;" ~ "&amp;TEXT(EOMONTH(起始月份,15),"yyyy-mm")&amp;"）内，报表里看不到",IF(AND($H1244&lt;&gt;"",$I1244&lt;&gt;""),"※收入和支出不能同时填",IF(AND(N($H1244)=0,N($I1244)=0),IF(ISNUMBER(SEARCH("【待补】",$R1244&amp;"")),"△源数据不全（源表缺金额），请补充","※收入和支出都没填"),IF($E1244="","※没填收支类别，分类报表会漏掉这一笔",IF(ISNA(MATCH($E1244,类别表,0)),"※收支类别不在【参数设置】的清单里",IF($K1244="","△"&amp;$D1244&amp;" 还没填汇率，去【月度汇率】补上就自动算了",IF(ISNUMBER(SEARCH("【待补】",$R1244&amp;"")),"△源数据不全（源表缺摘要或用途），请补充",IF(AND($F1244="内部转账",$Q1244=""),"△内部转账建议在「往来单位」写上对方账户",IF($N1244&lt;0,"△这一笔之后该账户余额成负数了，核一下",""))))))))))))</f>
        <v>△这一笔之后该账户余额成负数了，核一下</v>
      </c>
    </row>
    <row r="1245" ht="33" spans="1:19">
      <c r="A1245" s="114">
        <v>46086</v>
      </c>
      <c r="B1245" s="115" t="s">
        <v>34</v>
      </c>
      <c r="C1245" s="116" t="str">
        <f>IF($B1245="","",IFERROR(INDEX(账户银行,MATCH($B1245,账户名,0)),""))</f>
        <v>现金</v>
      </c>
      <c r="D1245" s="116" t="str">
        <f>IF($B1245="","",IFERROR(INDEX(账户币种,MATCH($B1245,账户名,0)),""))</f>
        <v>UZS</v>
      </c>
      <c r="E1245" s="117" t="s">
        <v>44</v>
      </c>
      <c r="F1245" s="116" t="str">
        <f>IF($E1245="","",IFERROR(INDEX(类别属性,MATCH($E1245,类别表,0)),""))</f>
        <v>支出</v>
      </c>
      <c r="G1245" s="118" t="s">
        <v>1202</v>
      </c>
      <c r="H1245" s="119"/>
      <c r="I1245" s="119">
        <v>300000</v>
      </c>
      <c r="J1245" s="120"/>
      <c r="K1245" s="125">
        <f>IF(OR($A1245="",$B1245=""),"",IF($J1245&lt;&gt;"",$J1245,IF($D1245=本位币,1,IFERROR(LOOKUP(2,1/((汇率月份&lt;=$A1245)*(INDEX(记账汇率区,0,MATCH($D1245,汇率币种头,0))&lt;&gt;"")),INDEX(记账汇率区,0,MATCH($D1245,汇率币种头,0))),""))))</f>
        <v>1</v>
      </c>
      <c r="L1245" s="123">
        <f t="shared" si="38"/>
        <v>-300000</v>
      </c>
      <c r="M1245" s="123">
        <f t="shared" si="39"/>
        <v>-300000</v>
      </c>
      <c r="N1245" s="122">
        <f>IF($B1245="","",ROUND(SUMIF(账户名,$B1245,账户期初)+SUMIFS($L$6:L1245,$B$6:B1245,$B1245),2))</f>
        <v>-924710979.33</v>
      </c>
      <c r="O1245" s="123">
        <f>IF($B1245="","",IFERROR(ROUND(INDEX(账户期初本位,MATCH($B1245,账户名,0))+SUMIFS($M$6:M1245,$B$6:B1245,$B1245),2),""))</f>
        <v>-924710979.33</v>
      </c>
      <c r="P1245" s="117" t="s">
        <v>26</v>
      </c>
      <c r="Q1245" s="115" t="s">
        <v>172</v>
      </c>
      <c r="R1245" s="115"/>
      <c r="S1245" s="124" t="str">
        <f>IF($B1245="","",IF(ISNA(MATCH($B1245,账户名,0)),"※这个账户不在【参数设置】的账户档案里",IF($A1245="","※没填日期，这一笔不会进任何月份的报表",IF(OR($A1245&lt;起始月份,$A1245&gt;EOMONTH(起始月份,15)),"△不在本账期（"&amp;TEXT(起始月份,"yyyy-mm")&amp;" ~ "&amp;TEXT(EOMONTH(起始月份,15),"yyyy-mm")&amp;"）内，报表里看不到",IF(AND($H1245&lt;&gt;"",$I1245&lt;&gt;""),"※收入和支出不能同时填",IF(AND(N($H1245)=0,N($I1245)=0),IF(ISNUMBER(SEARCH("【待补】",$R1245&amp;"")),"△源数据不全（源表缺金额），请补充","※收入和支出都没填"),IF($E1245="","※没填收支类别，分类报表会漏掉这一笔",IF(ISNA(MATCH($E1245,类别表,0)),"※收支类别不在【参数设置】的清单里",IF($K1245="","△"&amp;$D1245&amp;" 还没填汇率，去【月度汇率】补上就自动算了",IF(ISNUMBER(SEARCH("【待补】",$R1245&amp;"")),"△源数据不全（源表缺摘要或用途），请补充",IF(AND($F1245="内部转账",$Q1245=""),"△内部转账建议在「往来单位」写上对方账户",IF($N1245&lt;0,"△这一笔之后该账户余额成负数了，核一下",""))))))))))))</f>
        <v>△这一笔之后该账户余额成负数了，核一下</v>
      </c>
    </row>
    <row r="1246" ht="33" spans="1:19">
      <c r="A1246" s="114">
        <v>46086</v>
      </c>
      <c r="B1246" s="115" t="s">
        <v>34</v>
      </c>
      <c r="C1246" s="116" t="str">
        <f>IF($B1246="","",IFERROR(INDEX(账户银行,MATCH($B1246,账户名,0)),""))</f>
        <v>现金</v>
      </c>
      <c r="D1246" s="116" t="str">
        <f>IF($B1246="","",IFERROR(INDEX(账户币种,MATCH($B1246,账户名,0)),""))</f>
        <v>UZS</v>
      </c>
      <c r="E1246" s="117" t="s">
        <v>41</v>
      </c>
      <c r="F1246" s="116" t="str">
        <f>IF($E1246="","",IFERROR(INDEX(类别属性,MATCH($E1246,类别表,0)),""))</f>
        <v>内部转账</v>
      </c>
      <c r="G1246" s="118" t="s">
        <v>1203</v>
      </c>
      <c r="H1246" s="119"/>
      <c r="I1246" s="119">
        <v>880000</v>
      </c>
      <c r="J1246" s="120"/>
      <c r="K1246" s="125">
        <f>IF(OR($A1246="",$B1246=""),"",IF($J1246&lt;&gt;"",$J1246,IF($D1246=本位币,1,IFERROR(LOOKUP(2,1/((汇率月份&lt;=$A1246)*(INDEX(记账汇率区,0,MATCH($D1246,汇率币种头,0))&lt;&gt;"")),INDEX(记账汇率区,0,MATCH($D1246,汇率币种头,0))),""))))</f>
        <v>1</v>
      </c>
      <c r="L1246" s="123">
        <f t="shared" si="38"/>
        <v>-880000</v>
      </c>
      <c r="M1246" s="123">
        <f t="shared" si="39"/>
        <v>-880000</v>
      </c>
      <c r="N1246" s="122">
        <f>IF($B1246="","",ROUND(SUMIF(账户名,$B1246,账户期初)+SUMIFS($L$6:L1246,$B$6:B1246,$B1246),2))</f>
        <v>-925590979.33</v>
      </c>
      <c r="O1246" s="123">
        <f>IF($B1246="","",IFERROR(ROUND(INDEX(账户期初本位,MATCH($B1246,账户名,0))+SUMIFS($M$6:M1246,$B$6:B1246,$B1246),2),""))</f>
        <v>-925590979.33</v>
      </c>
      <c r="P1246" s="117" t="s">
        <v>43</v>
      </c>
      <c r="Q1246" s="115" t="s">
        <v>1204</v>
      </c>
      <c r="R1246" s="115"/>
      <c r="S1246" s="124" t="str">
        <f>IF($B1246="","",IF(ISNA(MATCH($B1246,账户名,0)),"※这个账户不在【参数设置】的账户档案里",IF($A1246="","※没填日期，这一笔不会进任何月份的报表",IF(OR($A1246&lt;起始月份,$A1246&gt;EOMONTH(起始月份,15)),"△不在本账期（"&amp;TEXT(起始月份,"yyyy-mm")&amp;" ~ "&amp;TEXT(EOMONTH(起始月份,15),"yyyy-mm")&amp;"）内，报表里看不到",IF(AND($H1246&lt;&gt;"",$I1246&lt;&gt;""),"※收入和支出不能同时填",IF(AND(N($H1246)=0,N($I1246)=0),IF(ISNUMBER(SEARCH("【待补】",$R1246&amp;"")),"△源数据不全（源表缺金额），请补充","※收入和支出都没填"),IF($E1246="","※没填收支类别，分类报表会漏掉这一笔",IF(ISNA(MATCH($E1246,类别表,0)),"※收支类别不在【参数设置】的清单里",IF($K1246="","△"&amp;$D1246&amp;" 还没填汇率，去【月度汇率】补上就自动算了",IF(ISNUMBER(SEARCH("【待补】",$R1246&amp;"")),"△源数据不全（源表缺摘要或用途），请补充",IF(AND($F1246="内部转账",$Q1246=""),"△内部转账建议在「往来单位」写上对方账户",IF($N1246&lt;0,"△这一笔之后该账户余额成负数了，核一下",""))))))))))))</f>
        <v>△这一笔之后该账户余额成负数了，核一下</v>
      </c>
    </row>
    <row r="1247" ht="99" spans="1:19">
      <c r="A1247" s="114">
        <v>46087</v>
      </c>
      <c r="B1247" s="115" t="s">
        <v>72</v>
      </c>
      <c r="C1247" s="116" t="str">
        <f>IF($B1247="","",IFERROR(INDEX(账户银行,MATCH($B1247,账户名,0)),""))</f>
        <v>NBU银行</v>
      </c>
      <c r="D1247" s="116" t="str">
        <f>IF($B1247="","",IFERROR(INDEX(账户币种,MATCH($B1247,账户名,0)),""))</f>
        <v>UZS</v>
      </c>
      <c r="E1247" s="117" t="s">
        <v>60</v>
      </c>
      <c r="F1247" s="116" t="str">
        <f>IF($E1247="","",IFERROR(INDEX(类别属性,MATCH($E1247,类别表,0)),""))</f>
        <v>支出</v>
      </c>
      <c r="G1247" s="118" t="s">
        <v>1205</v>
      </c>
      <c r="H1247" s="119"/>
      <c r="I1247" s="119">
        <v>14280</v>
      </c>
      <c r="J1247" s="120"/>
      <c r="K1247" s="125">
        <f>IF(OR($A1247="",$B1247=""),"",IF($J1247&lt;&gt;"",$J1247,IF($D1247=本位币,1,IFERROR(LOOKUP(2,1/((汇率月份&lt;=$A1247)*(INDEX(记账汇率区,0,MATCH($D1247,汇率币种头,0))&lt;&gt;"")),INDEX(记账汇率区,0,MATCH($D1247,汇率币种头,0))),""))))</f>
        <v>1</v>
      </c>
      <c r="L1247" s="123">
        <f t="shared" si="38"/>
        <v>-14280</v>
      </c>
      <c r="M1247" s="123">
        <f t="shared" si="39"/>
        <v>-14280</v>
      </c>
      <c r="N1247" s="122">
        <f>IF($B1247="","",ROUND(SUMIF(账户名,$B1247,账户期初)+SUMIFS($L$6:L1247,$B$6:B1247,$B1247),2))</f>
        <v>251160944.71</v>
      </c>
      <c r="O1247" s="123">
        <f>IF($B1247="","",IFERROR(ROUND(INDEX(账户期初本位,MATCH($B1247,账户名,0))+SUMIFS($M$6:M1247,$B$6:B1247,$B1247),2),""))</f>
        <v>251160944.71</v>
      </c>
      <c r="P1247" s="117" t="s">
        <v>43</v>
      </c>
      <c r="Q1247" s="115"/>
      <c r="R1247" s="115"/>
      <c r="S1247" s="124" t="str">
        <f>IF($B1247="","",IF(ISNA(MATCH($B1247,账户名,0)),"※这个账户不在【参数设置】的账户档案里",IF($A1247="","※没填日期，这一笔不会进任何月份的报表",IF(OR($A1247&lt;起始月份,$A1247&gt;EOMONTH(起始月份,15)),"△不在本账期（"&amp;TEXT(起始月份,"yyyy-mm")&amp;" ~ "&amp;TEXT(EOMONTH(起始月份,15),"yyyy-mm")&amp;"）内，报表里看不到",IF(AND($H1247&lt;&gt;"",$I1247&lt;&gt;""),"※收入和支出不能同时填",IF(AND(N($H1247)=0,N($I1247)=0),IF(ISNUMBER(SEARCH("【待补】",$R1247&amp;"")),"△源数据不全（源表缺金额），请补充","※收入和支出都没填"),IF($E1247="","※没填收支类别，分类报表会漏掉这一笔",IF(ISNA(MATCH($E1247,类别表,0)),"※收支类别不在【参数设置】的清单里",IF($K1247="","△"&amp;$D1247&amp;" 还没填汇率，去【月度汇率】补上就自动算了",IF(ISNUMBER(SEARCH("【待补】",$R1247&amp;"")),"△源数据不全（源表缺摘要或用途），请补充",IF(AND($F1247="内部转账",$Q1247=""),"△内部转账建议在「往来单位」写上对方账户",IF($N1247&lt;0,"△这一笔之后该账户余额成负数了，核一下",""))))))))))))</f>
        <v/>
      </c>
    </row>
    <row r="1248" ht="99" spans="1:19">
      <c r="A1248" s="114">
        <v>46087</v>
      </c>
      <c r="B1248" s="115" t="s">
        <v>72</v>
      </c>
      <c r="C1248" s="116" t="str">
        <f>IF($B1248="","",IFERROR(INDEX(账户银行,MATCH($B1248,账户名,0)),""))</f>
        <v>NBU银行</v>
      </c>
      <c r="D1248" s="116" t="str">
        <f>IF($B1248="","",IFERROR(INDEX(账户币种,MATCH($B1248,账户名,0)),""))</f>
        <v>UZS</v>
      </c>
      <c r="E1248" s="117" t="s">
        <v>60</v>
      </c>
      <c r="F1248" s="116" t="str">
        <f>IF($E1248="","",IFERROR(INDEX(类别属性,MATCH($E1248,类别表,0)),""))</f>
        <v>支出</v>
      </c>
      <c r="G1248" s="118" t="s">
        <v>1206</v>
      </c>
      <c r="H1248" s="119"/>
      <c r="I1248" s="119">
        <v>300</v>
      </c>
      <c r="J1248" s="120"/>
      <c r="K1248" s="125">
        <f>IF(OR($A1248="",$B1248=""),"",IF($J1248&lt;&gt;"",$J1248,IF($D1248=本位币,1,IFERROR(LOOKUP(2,1/((汇率月份&lt;=$A1248)*(INDEX(记账汇率区,0,MATCH($D1248,汇率币种头,0))&lt;&gt;"")),INDEX(记账汇率区,0,MATCH($D1248,汇率币种头,0))),""))))</f>
        <v>1</v>
      </c>
      <c r="L1248" s="123">
        <f t="shared" si="38"/>
        <v>-300</v>
      </c>
      <c r="M1248" s="123">
        <f t="shared" si="39"/>
        <v>-300</v>
      </c>
      <c r="N1248" s="122">
        <f>IF($B1248="","",ROUND(SUMIF(账户名,$B1248,账户期初)+SUMIFS($L$6:L1248,$B$6:B1248,$B1248),2))</f>
        <v>251160644.71</v>
      </c>
      <c r="O1248" s="123">
        <f>IF($B1248="","",IFERROR(ROUND(INDEX(账户期初本位,MATCH($B1248,账户名,0))+SUMIFS($M$6:M1248,$B$6:B1248,$B1248),2),""))</f>
        <v>251160644.71</v>
      </c>
      <c r="P1248" s="117" t="s">
        <v>43</v>
      </c>
      <c r="Q1248" s="115"/>
      <c r="R1248" s="115"/>
      <c r="S1248" s="124" t="str">
        <f>IF($B1248="","",IF(ISNA(MATCH($B1248,账户名,0)),"※这个账户不在【参数设置】的账户档案里",IF($A1248="","※没填日期，这一笔不会进任何月份的报表",IF(OR($A1248&lt;起始月份,$A1248&gt;EOMONTH(起始月份,15)),"△不在本账期（"&amp;TEXT(起始月份,"yyyy-mm")&amp;" ~ "&amp;TEXT(EOMONTH(起始月份,15),"yyyy-mm")&amp;"）内，报表里看不到",IF(AND($H1248&lt;&gt;"",$I1248&lt;&gt;""),"※收入和支出不能同时填",IF(AND(N($H1248)=0,N($I1248)=0),IF(ISNUMBER(SEARCH("【待补】",$R1248&amp;"")),"△源数据不全（源表缺金额），请补充","※收入和支出都没填"),IF($E1248="","※没填收支类别，分类报表会漏掉这一笔",IF(ISNA(MATCH($E1248,类别表,0)),"※收支类别不在【参数设置】的清单里",IF($K1248="","△"&amp;$D1248&amp;" 还没填汇率，去【月度汇率】补上就自动算了",IF(ISNUMBER(SEARCH("【待补】",$R1248&amp;"")),"△源数据不全（源表缺摘要或用途），请补充",IF(AND($F1248="内部转账",$Q1248=""),"△内部转账建议在「往来单位」写上对方账户",IF($N1248&lt;0,"△这一笔之后该账户余额成负数了，核一下",""))))))))))))</f>
        <v/>
      </c>
    </row>
    <row r="1249" ht="66" spans="1:19">
      <c r="A1249" s="114">
        <v>46087</v>
      </c>
      <c r="B1249" s="115" t="s">
        <v>72</v>
      </c>
      <c r="C1249" s="116" t="str">
        <f>IF($B1249="","",IFERROR(INDEX(账户银行,MATCH($B1249,账户名,0)),""))</f>
        <v>NBU银行</v>
      </c>
      <c r="D1249" s="116" t="str">
        <f>IF($B1249="","",IFERROR(INDEX(账户币种,MATCH($B1249,账户名,0)),""))</f>
        <v>UZS</v>
      </c>
      <c r="E1249" s="117" t="s">
        <v>84</v>
      </c>
      <c r="F1249" s="116" t="str">
        <f>IF($E1249="","",IFERROR(INDEX(类别属性,MATCH($E1249,类别表,0)),""))</f>
        <v>支出</v>
      </c>
      <c r="G1249" s="118" t="s">
        <v>1207</v>
      </c>
      <c r="H1249" s="119"/>
      <c r="I1249" s="119">
        <v>2856000</v>
      </c>
      <c r="J1249" s="120"/>
      <c r="K1249" s="125">
        <f>IF(OR($A1249="",$B1249=""),"",IF($J1249&lt;&gt;"",$J1249,IF($D1249=本位币,1,IFERROR(LOOKUP(2,1/((汇率月份&lt;=$A1249)*(INDEX(记账汇率区,0,MATCH($D1249,汇率币种头,0))&lt;&gt;"")),INDEX(记账汇率区,0,MATCH($D1249,汇率币种头,0))),""))))</f>
        <v>1</v>
      </c>
      <c r="L1249" s="123">
        <f t="shared" si="38"/>
        <v>-2856000</v>
      </c>
      <c r="M1249" s="123">
        <f t="shared" si="39"/>
        <v>-2856000</v>
      </c>
      <c r="N1249" s="122">
        <f>IF($B1249="","",ROUND(SUMIF(账户名,$B1249,账户期初)+SUMIFS($L$6:L1249,$B$6:B1249,$B1249),2))</f>
        <v>248304644.71</v>
      </c>
      <c r="O1249" s="123">
        <f>IF($B1249="","",IFERROR(ROUND(INDEX(账户期初本位,MATCH($B1249,账户名,0))+SUMIFS($M$6:M1249,$B$6:B1249,$B1249),2),""))</f>
        <v>248304644.71</v>
      </c>
      <c r="P1249" s="117" t="s">
        <v>48</v>
      </c>
      <c r="Q1249" s="115"/>
      <c r="R1249" s="115"/>
      <c r="S1249" s="124" t="str">
        <f>IF($B1249="","",IF(ISNA(MATCH($B1249,账户名,0)),"※这个账户不在【参数设置】的账户档案里",IF($A1249="","※没填日期，这一笔不会进任何月份的报表",IF(OR($A1249&lt;起始月份,$A1249&gt;EOMONTH(起始月份,15)),"△不在本账期（"&amp;TEXT(起始月份,"yyyy-mm")&amp;" ~ "&amp;TEXT(EOMONTH(起始月份,15),"yyyy-mm")&amp;"）内，报表里看不到",IF(AND($H1249&lt;&gt;"",$I1249&lt;&gt;""),"※收入和支出不能同时填",IF(AND(N($H1249)=0,N($I1249)=0),IF(ISNUMBER(SEARCH("【待补】",$R1249&amp;"")),"△源数据不全（源表缺金额），请补充","※收入和支出都没填"),IF($E1249="","※没填收支类别，分类报表会漏掉这一笔",IF(ISNA(MATCH($E1249,类别表,0)),"※收支类别不在【参数设置】的清单里",IF($K1249="","△"&amp;$D1249&amp;" 还没填汇率，去【月度汇率】补上就自动算了",IF(ISNUMBER(SEARCH("【待补】",$R1249&amp;"")),"△源数据不全（源表缺摘要或用途），请补充",IF(AND($F1249="内部转账",$Q1249=""),"△内部转账建议在「往来单位」写上对方账户",IF($N1249&lt;0,"△这一笔之后该账户余额成负数了，核一下",""))))))))))))</f>
        <v/>
      </c>
    </row>
    <row r="1250" ht="16.5" spans="1:19">
      <c r="A1250" s="114">
        <v>46087</v>
      </c>
      <c r="B1250" s="115" t="s">
        <v>34</v>
      </c>
      <c r="C1250" s="116" t="str">
        <f>IF($B1250="","",IFERROR(INDEX(账户银行,MATCH($B1250,账户名,0)),""))</f>
        <v>现金</v>
      </c>
      <c r="D1250" s="116" t="str">
        <f>IF($B1250="","",IFERROR(INDEX(账户币种,MATCH($B1250,账户名,0)),""))</f>
        <v>UZS</v>
      </c>
      <c r="E1250" s="117" t="s">
        <v>114</v>
      </c>
      <c r="F1250" s="116" t="str">
        <f>IF($E1250="","",IFERROR(INDEX(类别属性,MATCH($E1250,类别表,0)),""))</f>
        <v>支出</v>
      </c>
      <c r="G1250" s="118" t="s">
        <v>1208</v>
      </c>
      <c r="H1250" s="119"/>
      <c r="I1250" s="119"/>
      <c r="J1250" s="120"/>
      <c r="K1250" s="125">
        <f>IF(OR($A1250="",$B1250=""),"",IF($J1250&lt;&gt;"",$J1250,IF($D1250=本位币,1,IFERROR(LOOKUP(2,1/((汇率月份&lt;=$A1250)*(INDEX(记账汇率区,0,MATCH($D1250,汇率币种头,0))&lt;&gt;"")),INDEX(记账汇率区,0,MATCH($D1250,汇率币种头,0))),""))))</f>
        <v>1</v>
      </c>
      <c r="L1250" s="123" t="str">
        <f t="shared" si="38"/>
        <v/>
      </c>
      <c r="M1250" s="123" t="str">
        <f t="shared" si="39"/>
        <v/>
      </c>
      <c r="N1250" s="122">
        <f>IF($B1250="","",ROUND(SUMIF(账户名,$B1250,账户期初)+SUMIFS($L$6:L1250,$B$6:B1250,$B1250),2))</f>
        <v>-925590979.33</v>
      </c>
      <c r="O1250" s="123">
        <f>IF($B1250="","",IFERROR(ROUND(INDEX(账户期初本位,MATCH($B1250,账户名,0))+SUMIFS($M$6:M1250,$B$6:B1250,$B1250),2),""))</f>
        <v>-925590979.33</v>
      </c>
      <c r="P1250" s="117" t="s">
        <v>76</v>
      </c>
      <c r="Q1250" s="115"/>
      <c r="R1250" s="115" t="s">
        <v>119</v>
      </c>
      <c r="S1250" s="124" t="str">
        <f>IF($B1250="","",IF(ISNA(MATCH($B1250,账户名,0)),"※这个账户不在【参数设置】的账户档案里",IF($A1250="","※没填日期，这一笔不会进任何月份的报表",IF(OR($A1250&lt;起始月份,$A1250&gt;EOMONTH(起始月份,15)),"△不在本账期（"&amp;TEXT(起始月份,"yyyy-mm")&amp;" ~ "&amp;TEXT(EOMONTH(起始月份,15),"yyyy-mm")&amp;"）内，报表里看不到",IF(AND($H1250&lt;&gt;"",$I1250&lt;&gt;""),"※收入和支出不能同时填",IF(AND(N($H1250)=0,N($I1250)=0),IF(ISNUMBER(SEARCH("【待补】",$R1250&amp;"")),"△源数据不全（源表缺金额），请补充","※收入和支出都没填"),IF($E1250="","※没填收支类别，分类报表会漏掉这一笔",IF(ISNA(MATCH($E1250,类别表,0)),"※收支类别不在【参数设置】的清单里",IF($K1250="","△"&amp;$D1250&amp;" 还没填汇率，去【月度汇率】补上就自动算了",IF(ISNUMBER(SEARCH("【待补】",$R1250&amp;"")),"△源数据不全（源表缺摘要或用途），请补充",IF(AND($F1250="内部转账",$Q1250=""),"△内部转账建议在「往来单位」写上对方账户",IF($N1250&lt;0,"△这一笔之后该账户余额成负数了，核一下",""))))))))))))</f>
        <v>△源数据不全（源表缺金额），请补充</v>
      </c>
    </row>
    <row r="1251" ht="33" spans="1:19">
      <c r="A1251" s="114">
        <v>46088</v>
      </c>
      <c r="B1251" s="115" t="s">
        <v>34</v>
      </c>
      <c r="C1251" s="116" t="str">
        <f>IF($B1251="","",IFERROR(INDEX(账户银行,MATCH($B1251,账户名,0)),""))</f>
        <v>现金</v>
      </c>
      <c r="D1251" s="116" t="str">
        <f>IF($B1251="","",IFERROR(INDEX(账户币种,MATCH($B1251,账户名,0)),""))</f>
        <v>UZS</v>
      </c>
      <c r="E1251" s="117" t="s">
        <v>38</v>
      </c>
      <c r="F1251" s="116" t="str">
        <f>IF($E1251="","",IFERROR(INDEX(类别属性,MATCH($E1251,类别表,0)),""))</f>
        <v>支出</v>
      </c>
      <c r="G1251" s="118" t="s">
        <v>1209</v>
      </c>
      <c r="H1251" s="119"/>
      <c r="I1251" s="119">
        <v>1601000</v>
      </c>
      <c r="J1251" s="120"/>
      <c r="K1251" s="125">
        <f>IF(OR($A1251="",$B1251=""),"",IF($J1251&lt;&gt;"",$J1251,IF($D1251=本位币,1,IFERROR(LOOKUP(2,1/((汇率月份&lt;=$A1251)*(INDEX(记账汇率区,0,MATCH($D1251,汇率币种头,0))&lt;&gt;"")),INDEX(记账汇率区,0,MATCH($D1251,汇率币种头,0))),""))))</f>
        <v>1</v>
      </c>
      <c r="L1251" s="123">
        <f t="shared" si="38"/>
        <v>-1601000</v>
      </c>
      <c r="M1251" s="123">
        <f t="shared" si="39"/>
        <v>-1601000</v>
      </c>
      <c r="N1251" s="122">
        <f>IF($B1251="","",ROUND(SUMIF(账户名,$B1251,账户期初)+SUMIFS($L$6:L1251,$B$6:B1251,$B1251),2))</f>
        <v>-927191979.33</v>
      </c>
      <c r="O1251" s="123">
        <f>IF($B1251="","",IFERROR(ROUND(INDEX(账户期初本位,MATCH($B1251,账户名,0))+SUMIFS($M$6:M1251,$B$6:B1251,$B1251),2),""))</f>
        <v>-927191979.33</v>
      </c>
      <c r="P1251" s="117" t="s">
        <v>26</v>
      </c>
      <c r="Q1251" s="115"/>
      <c r="R1251" s="115"/>
      <c r="S1251" s="124" t="str">
        <f>IF($B1251="","",IF(ISNA(MATCH($B1251,账户名,0)),"※这个账户不在【参数设置】的账户档案里",IF($A1251="","※没填日期，这一笔不会进任何月份的报表",IF(OR($A1251&lt;起始月份,$A1251&gt;EOMONTH(起始月份,15)),"△不在本账期（"&amp;TEXT(起始月份,"yyyy-mm")&amp;" ~ "&amp;TEXT(EOMONTH(起始月份,15),"yyyy-mm")&amp;"）内，报表里看不到",IF(AND($H1251&lt;&gt;"",$I1251&lt;&gt;""),"※收入和支出不能同时填",IF(AND(N($H1251)=0,N($I1251)=0),IF(ISNUMBER(SEARCH("【待补】",$R1251&amp;"")),"△源数据不全（源表缺金额），请补充","※收入和支出都没填"),IF($E1251="","※没填收支类别，分类报表会漏掉这一笔",IF(ISNA(MATCH($E1251,类别表,0)),"※收支类别不在【参数设置】的清单里",IF($K1251="","△"&amp;$D1251&amp;" 还没填汇率，去【月度汇率】补上就自动算了",IF(ISNUMBER(SEARCH("【待补】",$R1251&amp;"")),"△源数据不全（源表缺摘要或用途），请补充",IF(AND($F1251="内部转账",$Q1251=""),"△内部转账建议在「往来单位」写上对方账户",IF($N1251&lt;0,"△这一笔之后该账户余额成负数了，核一下",""))))))))))))</f>
        <v>△这一笔之后该账户余额成负数了，核一下</v>
      </c>
    </row>
    <row r="1252" ht="99" spans="1:19">
      <c r="A1252" s="114">
        <v>46089</v>
      </c>
      <c r="B1252" s="115" t="s">
        <v>34</v>
      </c>
      <c r="C1252" s="116" t="str">
        <f>IF($B1252="","",IFERROR(INDEX(账户银行,MATCH($B1252,账户名,0)),""))</f>
        <v>现金</v>
      </c>
      <c r="D1252" s="116" t="str">
        <f>IF($B1252="","",IFERROR(INDEX(账户币种,MATCH($B1252,账户名,0)),""))</f>
        <v>UZS</v>
      </c>
      <c r="E1252" s="117" t="s">
        <v>38</v>
      </c>
      <c r="F1252" s="116" t="str">
        <f>IF($E1252="","",IFERROR(INDEX(类别属性,MATCH($E1252,类别表,0)),""))</f>
        <v>支出</v>
      </c>
      <c r="G1252" s="118" t="s">
        <v>1210</v>
      </c>
      <c r="H1252" s="119"/>
      <c r="I1252" s="119">
        <v>3868000</v>
      </c>
      <c r="J1252" s="120"/>
      <c r="K1252" s="125">
        <f>IF(OR($A1252="",$B1252=""),"",IF($J1252&lt;&gt;"",$J1252,IF($D1252=本位币,1,IFERROR(LOOKUP(2,1/((汇率月份&lt;=$A1252)*(INDEX(记账汇率区,0,MATCH($D1252,汇率币种头,0))&lt;&gt;"")),INDEX(记账汇率区,0,MATCH($D1252,汇率币种头,0))),""))))</f>
        <v>1</v>
      </c>
      <c r="L1252" s="123">
        <f t="shared" si="38"/>
        <v>-3868000</v>
      </c>
      <c r="M1252" s="123">
        <f t="shared" si="39"/>
        <v>-3868000</v>
      </c>
      <c r="N1252" s="122">
        <f>IF($B1252="","",ROUND(SUMIF(账户名,$B1252,账户期初)+SUMIFS($L$6:L1252,$B$6:B1252,$B1252),2))</f>
        <v>-931059979.33</v>
      </c>
      <c r="O1252" s="123">
        <f>IF($B1252="","",IFERROR(ROUND(INDEX(账户期初本位,MATCH($B1252,账户名,0))+SUMIFS($M$6:M1252,$B$6:B1252,$B1252),2),""))</f>
        <v>-931059979.33</v>
      </c>
      <c r="P1252" s="117" t="s">
        <v>26</v>
      </c>
      <c r="Q1252" s="115"/>
      <c r="R1252" s="115"/>
      <c r="S1252" s="124" t="str">
        <f>IF($B1252="","",IF(ISNA(MATCH($B1252,账户名,0)),"※这个账户不在【参数设置】的账户档案里",IF($A1252="","※没填日期，这一笔不会进任何月份的报表",IF(OR($A1252&lt;起始月份,$A1252&gt;EOMONTH(起始月份,15)),"△不在本账期（"&amp;TEXT(起始月份,"yyyy-mm")&amp;" ~ "&amp;TEXT(EOMONTH(起始月份,15),"yyyy-mm")&amp;"）内，报表里看不到",IF(AND($H1252&lt;&gt;"",$I1252&lt;&gt;""),"※收入和支出不能同时填",IF(AND(N($H1252)=0,N($I1252)=0),IF(ISNUMBER(SEARCH("【待补】",$R1252&amp;"")),"△源数据不全（源表缺金额），请补充","※收入和支出都没填"),IF($E1252="","※没填收支类别，分类报表会漏掉这一笔",IF(ISNA(MATCH($E1252,类别表,0)),"※收支类别不在【参数设置】的清单里",IF($K1252="","△"&amp;$D1252&amp;" 还没填汇率，去【月度汇率】补上就自动算了",IF(ISNUMBER(SEARCH("【待补】",$R1252&amp;"")),"△源数据不全（源表缺摘要或用途），请补充",IF(AND($F1252="内部转账",$Q1252=""),"△内部转账建议在「往来单位」写上对方账户",IF($N1252&lt;0,"△这一笔之后该账户余额成负数了，核一下",""))))))))))))</f>
        <v>△这一笔之后该账户余额成负数了，核一下</v>
      </c>
    </row>
    <row r="1253" ht="49.5" spans="1:19">
      <c r="A1253" s="114">
        <v>46090</v>
      </c>
      <c r="B1253" s="115" t="s">
        <v>20</v>
      </c>
      <c r="C1253" s="116" t="str">
        <f>IF($B1253="","",IFERROR(INDEX(账户银行,MATCH($B1253,账户名,0)),""))</f>
        <v>现金</v>
      </c>
      <c r="D1253" s="116" t="str">
        <f>IF($B1253="","",IFERROR(INDEX(账户币种,MATCH($B1253,账户名,0)),""))</f>
        <v>CNY</v>
      </c>
      <c r="E1253" s="117" t="s">
        <v>24</v>
      </c>
      <c r="F1253" s="116" t="str">
        <f>IF($E1253="","",IFERROR(INDEX(类别属性,MATCH($E1253,类别表,0)),""))</f>
        <v>支出</v>
      </c>
      <c r="G1253" s="118" t="s">
        <v>1211</v>
      </c>
      <c r="H1253" s="119"/>
      <c r="I1253" s="119">
        <v>10119</v>
      </c>
      <c r="J1253" s="120"/>
      <c r="K1253" s="121">
        <f>IF(OR($A1253="",$B1253=""),"",IF($J1253&lt;&gt;"",$J1253,IF($D1253=本位币,1,IFERROR(LOOKUP(2,1/((汇率月份&lt;=$A1253)*(INDEX(记账汇率区,0,MATCH($D1253,汇率币种头,0))&lt;&gt;"")),INDEX(记账汇率区,0,MATCH($D1253,汇率币种头,0))),""))))</f>
        <v>1700</v>
      </c>
      <c r="L1253" s="122">
        <f t="shared" si="38"/>
        <v>-10119</v>
      </c>
      <c r="M1253" s="123">
        <f t="shared" si="39"/>
        <v>-17202300</v>
      </c>
      <c r="N1253" s="122">
        <f>IF($B1253="","",ROUND(SUMIF(账户名,$B1253,账户期初)+SUMIFS($L$6:L1253,$B$6:B1253,$B1253),2))</f>
        <v>1867127.39</v>
      </c>
      <c r="O1253" s="123">
        <f>IF($B1253="","",IFERROR(ROUND(INDEX(账户期初本位,MATCH($B1253,账户名,0))+SUMIFS($M$6:M1253,$B$6:B1253,$B1253),2),""))</f>
        <v>3145778079.96</v>
      </c>
      <c r="P1253" s="117" t="s">
        <v>26</v>
      </c>
      <c r="Q1253" s="115" t="s">
        <v>329</v>
      </c>
      <c r="R1253" s="115"/>
      <c r="S1253" s="124" t="str">
        <f>IF($B1253="","",IF(ISNA(MATCH($B1253,账户名,0)),"※这个账户不在【参数设置】的账户档案里",IF($A1253="","※没填日期，这一笔不会进任何月份的报表",IF(OR($A1253&lt;起始月份,$A1253&gt;EOMONTH(起始月份,15)),"△不在本账期（"&amp;TEXT(起始月份,"yyyy-mm")&amp;" ~ "&amp;TEXT(EOMONTH(起始月份,15),"yyyy-mm")&amp;"）内，报表里看不到",IF(AND($H1253&lt;&gt;"",$I1253&lt;&gt;""),"※收入和支出不能同时填",IF(AND(N($H1253)=0,N($I1253)=0),IF(ISNUMBER(SEARCH("【待补】",$R1253&amp;"")),"△源数据不全（源表缺金额），请补充","※收入和支出都没填"),IF($E1253="","※没填收支类别，分类报表会漏掉这一笔",IF(ISNA(MATCH($E1253,类别表,0)),"※收支类别不在【参数设置】的清单里",IF($K1253="","△"&amp;$D1253&amp;" 还没填汇率，去【月度汇率】补上就自动算了",IF(ISNUMBER(SEARCH("【待补】",$R1253&amp;"")),"△源数据不全（源表缺摘要或用途），请补充",IF(AND($F1253="内部转账",$Q1253=""),"△内部转账建议在「往来单位」写上对方账户",IF($N1253&lt;0,"△这一笔之后该账户余额成负数了，核一下",""))))))))))))</f>
        <v/>
      </c>
    </row>
    <row r="1254" ht="66" spans="1:19">
      <c r="A1254" s="114">
        <v>46090</v>
      </c>
      <c r="B1254" s="115" t="s">
        <v>34</v>
      </c>
      <c r="C1254" s="116" t="str">
        <f>IF($B1254="","",IFERROR(INDEX(账户银行,MATCH($B1254,账户名,0)),""))</f>
        <v>现金</v>
      </c>
      <c r="D1254" s="116" t="str">
        <f>IF($B1254="","",IFERROR(INDEX(账户币种,MATCH($B1254,账户名,0)),""))</f>
        <v>UZS</v>
      </c>
      <c r="E1254" s="117" t="s">
        <v>57</v>
      </c>
      <c r="F1254" s="116" t="str">
        <f>IF($E1254="","",IFERROR(INDEX(类别属性,MATCH($E1254,类别表,0)),""))</f>
        <v>支出</v>
      </c>
      <c r="G1254" s="118" t="s">
        <v>1212</v>
      </c>
      <c r="H1254" s="119"/>
      <c r="I1254" s="119">
        <v>12948000</v>
      </c>
      <c r="J1254" s="120"/>
      <c r="K1254" s="125">
        <f>IF(OR($A1254="",$B1254=""),"",IF($J1254&lt;&gt;"",$J1254,IF($D1254=本位币,1,IFERROR(LOOKUP(2,1/((汇率月份&lt;=$A1254)*(INDEX(记账汇率区,0,MATCH($D1254,汇率币种头,0))&lt;&gt;"")),INDEX(记账汇率区,0,MATCH($D1254,汇率币种头,0))),""))))</f>
        <v>1</v>
      </c>
      <c r="L1254" s="123">
        <f t="shared" si="38"/>
        <v>-12948000</v>
      </c>
      <c r="M1254" s="123">
        <f t="shared" si="39"/>
        <v>-12948000</v>
      </c>
      <c r="N1254" s="122">
        <f>IF($B1254="","",ROUND(SUMIF(账户名,$B1254,账户期初)+SUMIFS($L$6:L1254,$B$6:B1254,$B1254),2))</f>
        <v>-944007979.33</v>
      </c>
      <c r="O1254" s="123">
        <f>IF($B1254="","",IFERROR(ROUND(INDEX(账户期初本位,MATCH($B1254,账户名,0))+SUMIFS($M$6:M1254,$B$6:B1254,$B1254),2),""))</f>
        <v>-944007979.33</v>
      </c>
      <c r="P1254" s="117" t="s">
        <v>59</v>
      </c>
      <c r="Q1254" s="115"/>
      <c r="R1254" s="115"/>
      <c r="S1254" s="124" t="str">
        <f>IF($B1254="","",IF(ISNA(MATCH($B1254,账户名,0)),"※这个账户不在【参数设置】的账户档案里",IF($A1254="","※没填日期，这一笔不会进任何月份的报表",IF(OR($A1254&lt;起始月份,$A1254&gt;EOMONTH(起始月份,15)),"△不在本账期（"&amp;TEXT(起始月份,"yyyy-mm")&amp;" ~ "&amp;TEXT(EOMONTH(起始月份,15),"yyyy-mm")&amp;"）内，报表里看不到",IF(AND($H1254&lt;&gt;"",$I1254&lt;&gt;""),"※收入和支出不能同时填",IF(AND(N($H1254)=0,N($I1254)=0),IF(ISNUMBER(SEARCH("【待补】",$R1254&amp;"")),"△源数据不全（源表缺金额），请补充","※收入和支出都没填"),IF($E1254="","※没填收支类别，分类报表会漏掉这一笔",IF(ISNA(MATCH($E1254,类别表,0)),"※收支类别不在【参数设置】的清单里",IF($K1254="","△"&amp;$D1254&amp;" 还没填汇率，去【月度汇率】补上就自动算了",IF(ISNUMBER(SEARCH("【待补】",$R1254&amp;"")),"△源数据不全（源表缺摘要或用途），请补充",IF(AND($F1254="内部转账",$Q1254=""),"△内部转账建议在「往来单位」写上对方账户",IF($N1254&lt;0,"△这一笔之后该账户余额成负数了，核一下",""))))))))))))</f>
        <v>△这一笔之后该账户余额成负数了，核一下</v>
      </c>
    </row>
    <row r="1255" ht="49.5" spans="1:19">
      <c r="A1255" s="114">
        <v>46091</v>
      </c>
      <c r="B1255" s="115" t="s">
        <v>72</v>
      </c>
      <c r="C1255" s="116" t="str">
        <f>IF($B1255="","",IFERROR(INDEX(账户银行,MATCH($B1255,账户名,0)),""))</f>
        <v>NBU银行</v>
      </c>
      <c r="D1255" s="116" t="str">
        <f>IF($B1255="","",IFERROR(INDEX(账户币种,MATCH($B1255,账户名,0)),""))</f>
        <v>UZS</v>
      </c>
      <c r="E1255" s="117" t="s">
        <v>74</v>
      </c>
      <c r="F1255" s="116" t="str">
        <f>IF($E1255="","",IFERROR(INDEX(类别属性,MATCH($E1255,类别表,0)),""))</f>
        <v>收入</v>
      </c>
      <c r="G1255" s="118" t="s">
        <v>1213</v>
      </c>
      <c r="H1255" s="119">
        <v>484400000</v>
      </c>
      <c r="I1255" s="119"/>
      <c r="J1255" s="120"/>
      <c r="K1255" s="125">
        <f>IF(OR($A1255="",$B1255=""),"",IF($J1255&lt;&gt;"",$J1255,IF($D1255=本位币,1,IFERROR(LOOKUP(2,1/((汇率月份&lt;=$A1255)*(INDEX(记账汇率区,0,MATCH($D1255,汇率币种头,0))&lt;&gt;"")),INDEX(记账汇率区,0,MATCH($D1255,汇率币种头,0))),""))))</f>
        <v>1</v>
      </c>
      <c r="L1255" s="123">
        <f t="shared" si="38"/>
        <v>484400000</v>
      </c>
      <c r="M1255" s="123">
        <f t="shared" si="39"/>
        <v>484400000</v>
      </c>
      <c r="N1255" s="122">
        <f>IF($B1255="","",ROUND(SUMIF(账户名,$B1255,账户期初)+SUMIFS($L$6:L1255,$B$6:B1255,$B1255),2))</f>
        <v>732704644.71</v>
      </c>
      <c r="O1255" s="123">
        <f>IF($B1255="","",IFERROR(ROUND(INDEX(账户期初本位,MATCH($B1255,账户名,0))+SUMIFS($M$6:M1255,$B$6:B1255,$B1255),2),""))</f>
        <v>732704644.71</v>
      </c>
      <c r="P1255" s="117" t="s">
        <v>76</v>
      </c>
      <c r="Q1255" s="115" t="s">
        <v>68</v>
      </c>
      <c r="R1255" s="115"/>
      <c r="S1255" s="124" t="str">
        <f>IF($B1255="","",IF(ISNA(MATCH($B1255,账户名,0)),"※这个账户不在【参数设置】的账户档案里",IF($A1255="","※没填日期，这一笔不会进任何月份的报表",IF(OR($A1255&lt;起始月份,$A1255&gt;EOMONTH(起始月份,15)),"△不在本账期（"&amp;TEXT(起始月份,"yyyy-mm")&amp;" ~ "&amp;TEXT(EOMONTH(起始月份,15),"yyyy-mm")&amp;"）内，报表里看不到",IF(AND($H1255&lt;&gt;"",$I1255&lt;&gt;""),"※收入和支出不能同时填",IF(AND(N($H1255)=0,N($I1255)=0),IF(ISNUMBER(SEARCH("【待补】",$R1255&amp;"")),"△源数据不全（源表缺金额），请补充","※收入和支出都没填"),IF($E1255="","※没填收支类别，分类报表会漏掉这一笔",IF(ISNA(MATCH($E1255,类别表,0)),"※收支类别不在【参数设置】的清单里",IF($K1255="","△"&amp;$D1255&amp;" 还没填汇率，去【月度汇率】补上就自动算了",IF(ISNUMBER(SEARCH("【待补】",$R1255&amp;"")),"△源数据不全（源表缺摘要或用途），请补充",IF(AND($F1255="内部转账",$Q1255=""),"△内部转账建议在「往来单位」写上对方账户",IF($N1255&lt;0,"△这一笔之后该账户余额成负数了，核一下",""))))))))))))</f>
        <v/>
      </c>
    </row>
    <row r="1256" ht="99" spans="1:19">
      <c r="A1256" s="114">
        <v>46091</v>
      </c>
      <c r="B1256" s="115" t="s">
        <v>72</v>
      </c>
      <c r="C1256" s="116" t="str">
        <f>IF($B1256="","",IFERROR(INDEX(账户银行,MATCH($B1256,账户名,0)),""))</f>
        <v>NBU银行</v>
      </c>
      <c r="D1256" s="116" t="str">
        <f>IF($B1256="","",IFERROR(INDEX(账户币种,MATCH($B1256,账户名,0)),""))</f>
        <v>UZS</v>
      </c>
      <c r="E1256" s="117" t="s">
        <v>60</v>
      </c>
      <c r="F1256" s="116" t="str">
        <f>IF($E1256="","",IFERROR(INDEX(类别属性,MATCH($E1256,类别表,0)),""))</f>
        <v>支出</v>
      </c>
      <c r="G1256" s="118" t="s">
        <v>1214</v>
      </c>
      <c r="H1256" s="119"/>
      <c r="I1256" s="119">
        <v>56448</v>
      </c>
      <c r="J1256" s="120"/>
      <c r="K1256" s="125">
        <f>IF(OR($A1256="",$B1256=""),"",IF($J1256&lt;&gt;"",$J1256,IF($D1256=本位币,1,IFERROR(LOOKUP(2,1/((汇率月份&lt;=$A1256)*(INDEX(记账汇率区,0,MATCH($D1256,汇率币种头,0))&lt;&gt;"")),INDEX(记账汇率区,0,MATCH($D1256,汇率币种头,0))),""))))</f>
        <v>1</v>
      </c>
      <c r="L1256" s="123">
        <f t="shared" si="38"/>
        <v>-56448</v>
      </c>
      <c r="M1256" s="123">
        <f t="shared" si="39"/>
        <v>-56448</v>
      </c>
      <c r="N1256" s="122">
        <f>IF($B1256="","",ROUND(SUMIF(账户名,$B1256,账户期初)+SUMIFS($L$6:L1256,$B$6:B1256,$B1256),2))</f>
        <v>732648196.71</v>
      </c>
      <c r="O1256" s="123">
        <f>IF($B1256="","",IFERROR(ROUND(INDEX(账户期初本位,MATCH($B1256,账户名,0))+SUMIFS($M$6:M1256,$B$6:B1256,$B1256),2),""))</f>
        <v>732648196.71</v>
      </c>
      <c r="P1256" s="117" t="s">
        <v>43</v>
      </c>
      <c r="Q1256" s="115"/>
      <c r="R1256" s="115"/>
      <c r="S1256" s="124" t="str">
        <f>IF($B1256="","",IF(ISNA(MATCH($B1256,账户名,0)),"※这个账户不在【参数设置】的账户档案里",IF($A1256="","※没填日期，这一笔不会进任何月份的报表",IF(OR($A1256&lt;起始月份,$A1256&gt;EOMONTH(起始月份,15)),"△不在本账期（"&amp;TEXT(起始月份,"yyyy-mm")&amp;" ~ "&amp;TEXT(EOMONTH(起始月份,15),"yyyy-mm")&amp;"）内，报表里看不到",IF(AND($H1256&lt;&gt;"",$I1256&lt;&gt;""),"※收入和支出不能同时填",IF(AND(N($H1256)=0,N($I1256)=0),IF(ISNUMBER(SEARCH("【待补】",$R1256&amp;"")),"△源数据不全（源表缺金额），请补充","※收入和支出都没填"),IF($E1256="","※没填收支类别，分类报表会漏掉这一笔",IF(ISNA(MATCH($E1256,类别表,0)),"※收支类别不在【参数设置】的清单里",IF($K1256="","△"&amp;$D1256&amp;" 还没填汇率，去【月度汇率】补上就自动算了",IF(ISNUMBER(SEARCH("【待补】",$R1256&amp;"")),"△源数据不全（源表缺摘要或用途），请补充",IF(AND($F1256="内部转账",$Q1256=""),"△内部转账建议在「往来单位」写上对方账户",IF($N1256&lt;0,"△这一笔之后该账户余额成负数了，核一下",""))))))))))))</f>
        <v/>
      </c>
    </row>
    <row r="1257" ht="66" spans="1:19">
      <c r="A1257" s="114">
        <v>46091</v>
      </c>
      <c r="B1257" s="115" t="s">
        <v>72</v>
      </c>
      <c r="C1257" s="116" t="str">
        <f>IF($B1257="","",IFERROR(INDEX(账户银行,MATCH($B1257,账户名,0)),""))</f>
        <v>NBU银行</v>
      </c>
      <c r="D1257" s="116" t="str">
        <f>IF($B1257="","",IFERROR(INDEX(账户币种,MATCH($B1257,账户名,0)),""))</f>
        <v>UZS</v>
      </c>
      <c r="E1257" s="117" t="s">
        <v>84</v>
      </c>
      <c r="F1257" s="116" t="str">
        <f>IF($E1257="","",IFERROR(INDEX(类别属性,MATCH($E1257,类别表,0)),""))</f>
        <v>支出</v>
      </c>
      <c r="G1257" s="118" t="s">
        <v>1215</v>
      </c>
      <c r="H1257" s="119"/>
      <c r="I1257" s="119">
        <v>11289600</v>
      </c>
      <c r="J1257" s="120"/>
      <c r="K1257" s="125">
        <f>IF(OR($A1257="",$B1257=""),"",IF($J1257&lt;&gt;"",$J1257,IF($D1257=本位币,1,IFERROR(LOOKUP(2,1/((汇率月份&lt;=$A1257)*(INDEX(记账汇率区,0,MATCH($D1257,汇率币种头,0))&lt;&gt;"")),INDEX(记账汇率区,0,MATCH($D1257,汇率币种头,0))),""))))</f>
        <v>1</v>
      </c>
      <c r="L1257" s="123">
        <f t="shared" si="38"/>
        <v>-11289600</v>
      </c>
      <c r="M1257" s="123">
        <f t="shared" si="39"/>
        <v>-11289600</v>
      </c>
      <c r="N1257" s="122">
        <f>IF($B1257="","",ROUND(SUMIF(账户名,$B1257,账户期初)+SUMIFS($L$6:L1257,$B$6:B1257,$B1257),2))</f>
        <v>721358596.71</v>
      </c>
      <c r="O1257" s="123">
        <f>IF($B1257="","",IFERROR(ROUND(INDEX(账户期初本位,MATCH($B1257,账户名,0))+SUMIFS($M$6:M1257,$B$6:B1257,$B1257),2),""))</f>
        <v>721358596.71</v>
      </c>
      <c r="P1257" s="117" t="s">
        <v>48</v>
      </c>
      <c r="Q1257" s="115"/>
      <c r="R1257" s="115"/>
      <c r="S1257" s="124" t="str">
        <f>IF($B1257="","",IF(ISNA(MATCH($B1257,账户名,0)),"※这个账户不在【参数设置】的账户档案里",IF($A1257="","※没填日期，这一笔不会进任何月份的报表",IF(OR($A1257&lt;起始月份,$A1257&gt;EOMONTH(起始月份,15)),"△不在本账期（"&amp;TEXT(起始月份,"yyyy-mm")&amp;" ~ "&amp;TEXT(EOMONTH(起始月份,15),"yyyy-mm")&amp;"）内，报表里看不到",IF(AND($H1257&lt;&gt;"",$I1257&lt;&gt;""),"※收入和支出不能同时填",IF(AND(N($H1257)=0,N($I1257)=0),IF(ISNUMBER(SEARCH("【待补】",$R1257&amp;"")),"△源数据不全（源表缺金额），请补充","※收入和支出都没填"),IF($E1257="","※没填收支类别，分类报表会漏掉这一笔",IF(ISNA(MATCH($E1257,类别表,0)),"※收支类别不在【参数设置】的清单里",IF($K1257="","△"&amp;$D1257&amp;" 还没填汇率，去【月度汇率】补上就自动算了",IF(ISNUMBER(SEARCH("【待补】",$R1257&amp;"")),"△源数据不全（源表缺摘要或用途），请补充",IF(AND($F1257="内部转账",$Q1257=""),"△内部转账建议在「往来单位」写上对方账户",IF($N1257&lt;0,"△这一笔之后该账户余额成负数了，核一下",""))))))))))))</f>
        <v/>
      </c>
    </row>
    <row r="1258" ht="16.5" spans="1:19">
      <c r="A1258" s="114">
        <v>46091</v>
      </c>
      <c r="B1258" s="115" t="s">
        <v>72</v>
      </c>
      <c r="C1258" s="116" t="str">
        <f>IF($B1258="","",IFERROR(INDEX(账户银行,MATCH($B1258,账户名,0)),""))</f>
        <v>NBU银行</v>
      </c>
      <c r="D1258" s="116" t="str">
        <f>IF($B1258="","",IFERROR(INDEX(账户币种,MATCH($B1258,账户名,0)),""))</f>
        <v>UZS</v>
      </c>
      <c r="E1258" s="117" t="s">
        <v>366</v>
      </c>
      <c r="F1258" s="116" t="str">
        <f>IF($E1258="","",IFERROR(INDEX(类别属性,MATCH($E1258,类别表,0)),""))</f>
        <v>支出</v>
      </c>
      <c r="G1258" s="118" t="s">
        <v>1216</v>
      </c>
      <c r="H1258" s="119"/>
      <c r="I1258" s="119">
        <v>197760000</v>
      </c>
      <c r="J1258" s="120"/>
      <c r="K1258" s="125">
        <f>IF(OR($A1258="",$B1258=""),"",IF($J1258&lt;&gt;"",$J1258,IF($D1258=本位币,1,IFERROR(LOOKUP(2,1/((汇率月份&lt;=$A1258)*(INDEX(记账汇率区,0,MATCH($D1258,汇率币种头,0))&lt;&gt;"")),INDEX(记账汇率区,0,MATCH($D1258,汇率币种头,0))),""))))</f>
        <v>1</v>
      </c>
      <c r="L1258" s="123">
        <f t="shared" si="38"/>
        <v>-197760000</v>
      </c>
      <c r="M1258" s="123">
        <f t="shared" si="39"/>
        <v>-197760000</v>
      </c>
      <c r="N1258" s="122">
        <f>IF($B1258="","",ROUND(SUMIF(账户名,$B1258,账户期初)+SUMIFS($L$6:L1258,$B$6:B1258,$B1258),2))</f>
        <v>523598596.71</v>
      </c>
      <c r="O1258" s="123">
        <f>IF($B1258="","",IFERROR(ROUND(INDEX(账户期初本位,MATCH($B1258,账户名,0))+SUMIFS($M$6:M1258,$B$6:B1258,$B1258),2),""))</f>
        <v>523598596.71</v>
      </c>
      <c r="P1258" s="117" t="s">
        <v>122</v>
      </c>
      <c r="Q1258" s="115"/>
      <c r="R1258" s="115"/>
      <c r="S1258" s="124" t="str">
        <f>IF($B1258="","",IF(ISNA(MATCH($B1258,账户名,0)),"※这个账户不在【参数设置】的账户档案里",IF($A1258="","※没填日期，这一笔不会进任何月份的报表",IF(OR($A1258&lt;起始月份,$A1258&gt;EOMONTH(起始月份,15)),"△不在本账期（"&amp;TEXT(起始月份,"yyyy-mm")&amp;" ~ "&amp;TEXT(EOMONTH(起始月份,15),"yyyy-mm")&amp;"）内，报表里看不到",IF(AND($H1258&lt;&gt;"",$I1258&lt;&gt;""),"※收入和支出不能同时填",IF(AND(N($H1258)=0,N($I1258)=0),IF(ISNUMBER(SEARCH("【待补】",$R1258&amp;"")),"△源数据不全（源表缺金额），请补充","※收入和支出都没填"),IF($E1258="","※没填收支类别，分类报表会漏掉这一笔",IF(ISNA(MATCH($E1258,类别表,0)),"※收支类别不在【参数设置】的清单里",IF($K1258="","△"&amp;$D1258&amp;" 还没填汇率，去【月度汇率】补上就自动算了",IF(ISNUMBER(SEARCH("【待补】",$R1258&amp;"")),"△源数据不全（源表缺摘要或用途），请补充",IF(AND($F1258="内部转账",$Q1258=""),"△内部转账建议在「往来单位」写上对方账户",IF($N1258&lt;0,"△这一笔之后该账户余额成负数了，核一下",""))))))))))))</f>
        <v/>
      </c>
    </row>
    <row r="1259" ht="49.5" spans="1:19">
      <c r="A1259" s="114">
        <v>46091</v>
      </c>
      <c r="B1259" s="115" t="s">
        <v>20</v>
      </c>
      <c r="C1259" s="116" t="str">
        <f>IF($B1259="","",IFERROR(INDEX(账户银行,MATCH($B1259,账户名,0)),""))</f>
        <v>现金</v>
      </c>
      <c r="D1259" s="116" t="str">
        <f>IF($B1259="","",IFERROR(INDEX(账户币种,MATCH($B1259,账户名,0)),""))</f>
        <v>CNY</v>
      </c>
      <c r="E1259" s="117" t="s">
        <v>41</v>
      </c>
      <c r="F1259" s="116" t="str">
        <f>IF($E1259="","",IFERROR(INDEX(类别属性,MATCH($E1259,类别表,0)),""))</f>
        <v>内部转账</v>
      </c>
      <c r="G1259" s="118" t="s">
        <v>1217</v>
      </c>
      <c r="H1259" s="119"/>
      <c r="I1259" s="119">
        <v>344255</v>
      </c>
      <c r="J1259" s="120"/>
      <c r="K1259" s="121">
        <f>IF(OR($A1259="",$B1259=""),"",IF($J1259&lt;&gt;"",$J1259,IF($D1259=本位币,1,IFERROR(LOOKUP(2,1/((汇率月份&lt;=$A1259)*(INDEX(记账汇率区,0,MATCH($D1259,汇率币种头,0))&lt;&gt;"")),INDEX(记账汇率区,0,MATCH($D1259,汇率币种头,0))),""))))</f>
        <v>1700</v>
      </c>
      <c r="L1259" s="122">
        <f t="shared" si="38"/>
        <v>-344255</v>
      </c>
      <c r="M1259" s="123">
        <f t="shared" si="39"/>
        <v>-585233500</v>
      </c>
      <c r="N1259" s="122">
        <f>IF($B1259="","",ROUND(SUMIF(账户名,$B1259,账户期初)+SUMIFS($L$6:L1259,$B$6:B1259,$B1259),2))</f>
        <v>1522872.39</v>
      </c>
      <c r="O1259" s="123">
        <f>IF($B1259="","",IFERROR(ROUND(INDEX(账户期初本位,MATCH($B1259,账户名,0))+SUMIFS($M$6:M1259,$B$6:B1259,$B1259),2),""))</f>
        <v>2560544579.96</v>
      </c>
      <c r="P1259" s="117" t="s">
        <v>43</v>
      </c>
      <c r="Q1259" s="115"/>
      <c r="R1259" s="115"/>
      <c r="S1259" s="124" t="str">
        <f>IF($B1259="","",IF(ISNA(MATCH($B1259,账户名,0)),"※这个账户不在【参数设置】的账户档案里",IF($A1259="","※没填日期，这一笔不会进任何月份的报表",IF(OR($A1259&lt;起始月份,$A1259&gt;EOMONTH(起始月份,15)),"△不在本账期（"&amp;TEXT(起始月份,"yyyy-mm")&amp;" ~ "&amp;TEXT(EOMONTH(起始月份,15),"yyyy-mm")&amp;"）内，报表里看不到",IF(AND($H1259&lt;&gt;"",$I1259&lt;&gt;""),"※收入和支出不能同时填",IF(AND(N($H1259)=0,N($I1259)=0),IF(ISNUMBER(SEARCH("【待补】",$R1259&amp;"")),"△源数据不全（源表缺金额），请补充","※收入和支出都没填"),IF($E1259="","※没填收支类别，分类报表会漏掉这一笔",IF(ISNA(MATCH($E1259,类别表,0)),"※收支类别不在【参数设置】的清单里",IF($K1259="","△"&amp;$D1259&amp;" 还没填汇率，去【月度汇率】补上就自动算了",IF(ISNUMBER(SEARCH("【待补】",$R1259&amp;"")),"△源数据不全（源表缺摘要或用途），请补充",IF(AND($F1259="内部转账",$Q1259=""),"△内部转账建议在「往来单位」写上对方账户",IF($N1259&lt;0,"△这一笔之后该账户余额成负数了，核一下",""))))))))))))</f>
        <v>△内部转账建议在「往来单位」写上对方账户</v>
      </c>
    </row>
    <row r="1260" ht="33" spans="1:19">
      <c r="A1260" s="114">
        <v>46091</v>
      </c>
      <c r="B1260" s="115" t="s">
        <v>30</v>
      </c>
      <c r="C1260" s="116" t="str">
        <f>IF($B1260="","",IFERROR(INDEX(账户银行,MATCH($B1260,账户名,0)),""))</f>
        <v>现金</v>
      </c>
      <c r="D1260" s="116" t="str">
        <f>IF($B1260="","",IFERROR(INDEX(账户币种,MATCH($B1260,账户名,0)),""))</f>
        <v>USD</v>
      </c>
      <c r="E1260" s="117" t="s">
        <v>41</v>
      </c>
      <c r="F1260" s="116" t="str">
        <f>IF($E1260="","",IFERROR(INDEX(类别属性,MATCH($E1260,类别表,0)),""))</f>
        <v>内部转账</v>
      </c>
      <c r="G1260" s="118" t="s">
        <v>1218</v>
      </c>
      <c r="H1260" s="119"/>
      <c r="I1260" s="119">
        <v>40000</v>
      </c>
      <c r="J1260" s="120"/>
      <c r="K1260" s="125">
        <f>IF(OR($A1260="",$B1260=""),"",IF($J1260&lt;&gt;"",$J1260,IF($D1260=本位币,1,IFERROR(LOOKUP(2,1/((汇率月份&lt;=$A1260)*(INDEX(记账汇率区,0,MATCH($D1260,汇率币种头,0))&lt;&gt;"")),INDEX(记账汇率区,0,MATCH($D1260,汇率币种头,0))),""))))</f>
        <v>12000</v>
      </c>
      <c r="L1260" s="123">
        <f t="shared" si="38"/>
        <v>-40000</v>
      </c>
      <c r="M1260" s="123">
        <f t="shared" si="39"/>
        <v>-480000000</v>
      </c>
      <c r="N1260" s="122">
        <f>IF($B1260="","",ROUND(SUMIF(账户名,$B1260,账户期初)+SUMIFS($L$6:L1260,$B$6:B1260,$B1260),2))</f>
        <v>56796</v>
      </c>
      <c r="O1260" s="123">
        <f>IF($B1260="","",IFERROR(ROUND(INDEX(账户期初本位,MATCH($B1260,账户名,0))+SUMIFS($M$6:M1260,$B$6:B1260,$B1260),2),""))</f>
        <v>694047925</v>
      </c>
      <c r="P1260" s="117" t="s">
        <v>43</v>
      </c>
      <c r="Q1260" s="115"/>
      <c r="R1260" s="115" t="s">
        <v>1219</v>
      </c>
      <c r="S1260" s="124" t="str">
        <f>IF($B1260="","",IF(ISNA(MATCH($B1260,账户名,0)),"※这个账户不在【参数设置】的账户档案里",IF($A1260="","※没填日期，这一笔不会进任何月份的报表",IF(OR($A1260&lt;起始月份,$A1260&gt;EOMONTH(起始月份,15)),"△不在本账期（"&amp;TEXT(起始月份,"yyyy-mm")&amp;" ~ "&amp;TEXT(EOMONTH(起始月份,15),"yyyy-mm")&amp;"）内，报表里看不到",IF(AND($H1260&lt;&gt;"",$I1260&lt;&gt;""),"※收入和支出不能同时填",IF(AND(N($H1260)=0,N($I1260)=0),IF(ISNUMBER(SEARCH("【待补】",$R1260&amp;"")),"△源数据不全（源表缺金额），请补充","※收入和支出都没填"),IF($E1260="","※没填收支类别，分类报表会漏掉这一笔",IF(ISNA(MATCH($E1260,类别表,0)),"※收支类别不在【参数设置】的清单里",IF($K1260="","△"&amp;$D1260&amp;" 还没填汇率，去【月度汇率】补上就自动算了",IF(ISNUMBER(SEARCH("【待补】",$R1260&amp;"")),"△源数据不全（源表缺摘要或用途），请补充",IF(AND($F1260="内部转账",$Q1260=""),"△内部转账建议在「往来单位」写上对方账户",IF($N1260&lt;0,"△这一笔之后该账户余额成负数了，核一下",""))))))))))))</f>
        <v>△内部转账建议在「往来单位」写上对方账户</v>
      </c>
    </row>
    <row r="1261" ht="49.5" spans="1:19">
      <c r="A1261" s="114">
        <v>46091</v>
      </c>
      <c r="B1261" s="115" t="s">
        <v>30</v>
      </c>
      <c r="C1261" s="116" t="str">
        <f>IF($B1261="","",IFERROR(INDEX(账户银行,MATCH($B1261,账户名,0)),""))</f>
        <v>现金</v>
      </c>
      <c r="D1261" s="116" t="str">
        <f>IF($B1261="","",IFERROR(INDEX(账户币种,MATCH($B1261,账户名,0)),""))</f>
        <v>USD</v>
      </c>
      <c r="E1261" s="117" t="s">
        <v>41</v>
      </c>
      <c r="F1261" s="116" t="str">
        <f>IF($E1261="","",IFERROR(INDEX(类别属性,MATCH($E1261,类别表,0)),""))</f>
        <v>内部转账</v>
      </c>
      <c r="G1261" s="118" t="s">
        <v>1217</v>
      </c>
      <c r="H1261" s="119">
        <v>50000</v>
      </c>
      <c r="I1261" s="119"/>
      <c r="J1261" s="120"/>
      <c r="K1261" s="125">
        <f>IF(OR($A1261="",$B1261=""),"",IF($J1261&lt;&gt;"",$J1261,IF($D1261=本位币,1,IFERROR(LOOKUP(2,1/((汇率月份&lt;=$A1261)*(INDEX(记账汇率区,0,MATCH($D1261,汇率币种头,0))&lt;&gt;"")),INDEX(记账汇率区,0,MATCH($D1261,汇率币种头,0))),""))))</f>
        <v>12000</v>
      </c>
      <c r="L1261" s="123">
        <f t="shared" si="38"/>
        <v>50000</v>
      </c>
      <c r="M1261" s="123">
        <f t="shared" si="39"/>
        <v>600000000</v>
      </c>
      <c r="N1261" s="122">
        <f>IF($B1261="","",ROUND(SUMIF(账户名,$B1261,账户期初)+SUMIFS($L$6:L1261,$B$6:B1261,$B1261),2))</f>
        <v>106796</v>
      </c>
      <c r="O1261" s="123">
        <f>IF($B1261="","",IFERROR(ROUND(INDEX(账户期初本位,MATCH($B1261,账户名,0))+SUMIFS($M$6:M1261,$B$6:B1261,$B1261),2),""))</f>
        <v>1294047925</v>
      </c>
      <c r="P1261" s="117" t="s">
        <v>43</v>
      </c>
      <c r="Q1261" s="115"/>
      <c r="R1261" s="115" t="s">
        <v>1220</v>
      </c>
      <c r="S1261" s="124" t="str">
        <f>IF($B1261="","",IF(ISNA(MATCH($B1261,账户名,0)),"※这个账户不在【参数设置】的账户档案里",IF($A1261="","※没填日期，这一笔不会进任何月份的报表",IF(OR($A1261&lt;起始月份,$A1261&gt;EOMONTH(起始月份,15)),"△不在本账期（"&amp;TEXT(起始月份,"yyyy-mm")&amp;" ~ "&amp;TEXT(EOMONTH(起始月份,15),"yyyy-mm")&amp;"）内，报表里看不到",IF(AND($H1261&lt;&gt;"",$I1261&lt;&gt;""),"※收入和支出不能同时填",IF(AND(N($H1261)=0,N($I1261)=0),IF(ISNUMBER(SEARCH("【待补】",$R1261&amp;"")),"△源数据不全（源表缺金额），请补充","※收入和支出都没填"),IF($E1261="","※没填收支类别，分类报表会漏掉这一笔",IF(ISNA(MATCH($E1261,类别表,0)),"※收支类别不在【参数设置】的清单里",IF($K1261="","△"&amp;$D1261&amp;" 还没填汇率，去【月度汇率】补上就自动算了",IF(ISNUMBER(SEARCH("【待补】",$R1261&amp;"")),"△源数据不全（源表缺摘要或用途），请补充",IF(AND($F1261="内部转账",$Q1261=""),"△内部转账建议在「往来单位」写上对方账户",IF($N1261&lt;0,"△这一笔之后该账户余额成负数了，核一下",""))))))))))))</f>
        <v>△内部转账建议在「往来单位」写上对方账户</v>
      </c>
    </row>
    <row r="1262" ht="33" spans="1:19">
      <c r="A1262" s="114">
        <v>46091</v>
      </c>
      <c r="B1262" s="115" t="s">
        <v>34</v>
      </c>
      <c r="C1262" s="116" t="str">
        <f>IF($B1262="","",IFERROR(INDEX(账户银行,MATCH($B1262,账户名,0)),""))</f>
        <v>现金</v>
      </c>
      <c r="D1262" s="116" t="str">
        <f>IF($B1262="","",IFERROR(INDEX(账户币种,MATCH($B1262,账户名,0)),""))</f>
        <v>UZS</v>
      </c>
      <c r="E1262" s="117" t="s">
        <v>41</v>
      </c>
      <c r="F1262" s="116" t="str">
        <f>IF($E1262="","",IFERROR(INDEX(类别属性,MATCH($E1262,类别表,0)),""))</f>
        <v>内部转账</v>
      </c>
      <c r="G1262" s="118" t="s">
        <v>1218</v>
      </c>
      <c r="H1262" s="119"/>
      <c r="I1262" s="119"/>
      <c r="J1262" s="120"/>
      <c r="K1262" s="125">
        <f>IF(OR($A1262="",$B1262=""),"",IF($J1262&lt;&gt;"",$J1262,IF($D1262=本位币,1,IFERROR(LOOKUP(2,1/((汇率月份&lt;=$A1262)*(INDEX(记账汇率区,0,MATCH($D1262,汇率币种头,0))&lt;&gt;"")),INDEX(记账汇率区,0,MATCH($D1262,汇率币种头,0))),""))))</f>
        <v>1</v>
      </c>
      <c r="L1262" s="123" t="str">
        <f t="shared" si="38"/>
        <v/>
      </c>
      <c r="M1262" s="123" t="str">
        <f t="shared" si="39"/>
        <v/>
      </c>
      <c r="N1262" s="122">
        <f>IF($B1262="","",ROUND(SUMIF(账户名,$B1262,账户期初)+SUMIFS($L$6:L1262,$B$6:B1262,$B1262),2))</f>
        <v>-944007979.33</v>
      </c>
      <c r="O1262" s="123">
        <f>IF($B1262="","",IFERROR(ROUND(INDEX(账户期初本位,MATCH($B1262,账户名,0))+SUMIFS($M$6:M1262,$B$6:B1262,$B1262),2),""))</f>
        <v>-944007979.33</v>
      </c>
      <c r="P1262" s="117" t="s">
        <v>43</v>
      </c>
      <c r="Q1262" s="115"/>
      <c r="R1262" s="115" t="s">
        <v>119</v>
      </c>
      <c r="S1262" s="124" t="str">
        <f>IF($B1262="","",IF(ISNA(MATCH($B1262,账户名,0)),"※这个账户不在【参数设置】的账户档案里",IF($A1262="","※没填日期，这一笔不会进任何月份的报表",IF(OR($A1262&lt;起始月份,$A1262&gt;EOMONTH(起始月份,15)),"△不在本账期（"&amp;TEXT(起始月份,"yyyy-mm")&amp;" ~ "&amp;TEXT(EOMONTH(起始月份,15),"yyyy-mm")&amp;"）内，报表里看不到",IF(AND($H1262&lt;&gt;"",$I1262&lt;&gt;""),"※收入和支出不能同时填",IF(AND(N($H1262)=0,N($I1262)=0),IF(ISNUMBER(SEARCH("【待补】",$R1262&amp;"")),"△源数据不全（源表缺金额），请补充","※收入和支出都没填"),IF($E1262="","※没填收支类别，分类报表会漏掉这一笔",IF(ISNA(MATCH($E1262,类别表,0)),"※收支类别不在【参数设置】的清单里",IF($K1262="","△"&amp;$D1262&amp;" 还没填汇率，去【月度汇率】补上就自动算了",IF(ISNUMBER(SEARCH("【待补】",$R1262&amp;"")),"△源数据不全（源表缺摘要或用途），请补充",IF(AND($F1262="内部转账",$Q1262=""),"△内部转账建议在「往来单位」写上对方账户",IF($N1262&lt;0,"△这一笔之后该账户余额成负数了，核一下",""))))))))))))</f>
        <v>△源数据不全（源表缺金额），请补充</v>
      </c>
    </row>
    <row r="1263" ht="33" spans="1:19">
      <c r="A1263" s="114">
        <v>46091</v>
      </c>
      <c r="B1263" s="115" t="s">
        <v>34</v>
      </c>
      <c r="C1263" s="116" t="str">
        <f>IF($B1263="","",IFERROR(INDEX(账户银行,MATCH($B1263,账户名,0)),""))</f>
        <v>现金</v>
      </c>
      <c r="D1263" s="116" t="str">
        <f>IF($B1263="","",IFERROR(INDEX(账户币种,MATCH($B1263,账户名,0)),""))</f>
        <v>UZS</v>
      </c>
      <c r="E1263" s="117" t="s">
        <v>95</v>
      </c>
      <c r="F1263" s="116" t="str">
        <f>IF($E1263="","",IFERROR(INDEX(类别属性,MATCH($E1263,类别表,0)),""))</f>
        <v>支出</v>
      </c>
      <c r="G1263" s="118" t="s">
        <v>1221</v>
      </c>
      <c r="H1263" s="119"/>
      <c r="I1263" s="119">
        <v>1340000</v>
      </c>
      <c r="J1263" s="120"/>
      <c r="K1263" s="125">
        <f>IF(OR($A1263="",$B1263=""),"",IF($J1263&lt;&gt;"",$J1263,IF($D1263=本位币,1,IFERROR(LOOKUP(2,1/((汇率月份&lt;=$A1263)*(INDEX(记账汇率区,0,MATCH($D1263,汇率币种头,0))&lt;&gt;"")),INDEX(记账汇率区,0,MATCH($D1263,汇率币种头,0))),""))))</f>
        <v>1</v>
      </c>
      <c r="L1263" s="123">
        <f t="shared" si="38"/>
        <v>-1340000</v>
      </c>
      <c r="M1263" s="123">
        <f t="shared" si="39"/>
        <v>-1340000</v>
      </c>
      <c r="N1263" s="122">
        <f>IF($B1263="","",ROUND(SUMIF(账户名,$B1263,账户期初)+SUMIFS($L$6:L1263,$B$6:B1263,$B1263),2))</f>
        <v>-945347979.33</v>
      </c>
      <c r="O1263" s="123">
        <f>IF($B1263="","",IFERROR(ROUND(INDEX(账户期初本位,MATCH($B1263,账户名,0))+SUMIFS($M$6:M1263,$B$6:B1263,$B1263),2),""))</f>
        <v>-945347979.33</v>
      </c>
      <c r="P1263" s="117" t="s">
        <v>97</v>
      </c>
      <c r="Q1263" s="115"/>
      <c r="R1263" s="115"/>
      <c r="S1263" s="124" t="str">
        <f>IF($B1263="","",IF(ISNA(MATCH($B1263,账户名,0)),"※这个账户不在【参数设置】的账户档案里",IF($A1263="","※没填日期，这一笔不会进任何月份的报表",IF(OR($A1263&lt;起始月份,$A1263&gt;EOMONTH(起始月份,15)),"△不在本账期（"&amp;TEXT(起始月份,"yyyy-mm")&amp;" ~ "&amp;TEXT(EOMONTH(起始月份,15),"yyyy-mm")&amp;"）内，报表里看不到",IF(AND($H1263&lt;&gt;"",$I1263&lt;&gt;""),"※收入和支出不能同时填",IF(AND(N($H1263)=0,N($I1263)=0),IF(ISNUMBER(SEARCH("【待补】",$R1263&amp;"")),"△源数据不全（源表缺金额），请补充","※收入和支出都没填"),IF($E1263="","※没填收支类别，分类报表会漏掉这一笔",IF(ISNA(MATCH($E1263,类别表,0)),"※收支类别不在【参数设置】的清单里",IF($K1263="","△"&amp;$D1263&amp;" 还没填汇率，去【月度汇率】补上就自动算了",IF(ISNUMBER(SEARCH("【待补】",$R1263&amp;"")),"△源数据不全（源表缺摘要或用途），请补充",IF(AND($F1263="内部转账",$Q1263=""),"△内部转账建议在「往来单位」写上对方账户",IF($N1263&lt;0,"△这一笔之后该账户余额成负数了，核一下",""))))))))))))</f>
        <v>△这一笔之后该账户余额成负数了，核一下</v>
      </c>
    </row>
    <row r="1264" ht="33" spans="1:19">
      <c r="A1264" s="114">
        <v>46091</v>
      </c>
      <c r="B1264" s="115" t="s">
        <v>34</v>
      </c>
      <c r="C1264" s="116" t="str">
        <f>IF($B1264="","",IFERROR(INDEX(账户银行,MATCH($B1264,账户名,0)),""))</f>
        <v>现金</v>
      </c>
      <c r="D1264" s="116" t="str">
        <f>IF($B1264="","",IFERROR(INDEX(账户币种,MATCH($B1264,账户名,0)),""))</f>
        <v>UZS</v>
      </c>
      <c r="E1264" s="117" t="s">
        <v>84</v>
      </c>
      <c r="F1264" s="116" t="str">
        <f>IF($E1264="","",IFERROR(INDEX(类别属性,MATCH($E1264,类别表,0)),""))</f>
        <v>支出</v>
      </c>
      <c r="G1264" s="118" t="s">
        <v>1222</v>
      </c>
      <c r="H1264" s="119"/>
      <c r="I1264" s="119">
        <v>3400000</v>
      </c>
      <c r="J1264" s="120"/>
      <c r="K1264" s="125">
        <f>IF(OR($A1264="",$B1264=""),"",IF($J1264&lt;&gt;"",$J1264,IF($D1264=本位币,1,IFERROR(LOOKUP(2,1/((汇率月份&lt;=$A1264)*(INDEX(记账汇率区,0,MATCH($D1264,汇率币种头,0))&lt;&gt;"")),INDEX(记账汇率区,0,MATCH($D1264,汇率币种头,0))),""))))</f>
        <v>1</v>
      </c>
      <c r="L1264" s="123">
        <f t="shared" si="38"/>
        <v>-3400000</v>
      </c>
      <c r="M1264" s="123">
        <f t="shared" si="39"/>
        <v>-3400000</v>
      </c>
      <c r="N1264" s="122">
        <f>IF($B1264="","",ROUND(SUMIF(账户名,$B1264,账户期初)+SUMIFS($L$6:L1264,$B$6:B1264,$B1264),2))</f>
        <v>-948747979.33</v>
      </c>
      <c r="O1264" s="123">
        <f>IF($B1264="","",IFERROR(ROUND(INDEX(账户期初本位,MATCH($B1264,账户名,0))+SUMIFS($M$6:M1264,$B$6:B1264,$B1264),2),""))</f>
        <v>-948747979.33</v>
      </c>
      <c r="P1264" s="117" t="s">
        <v>48</v>
      </c>
      <c r="Q1264" s="115"/>
      <c r="R1264" s="115"/>
      <c r="S1264" s="124" t="str">
        <f>IF($B1264="","",IF(ISNA(MATCH($B1264,账户名,0)),"※这个账户不在【参数设置】的账户档案里",IF($A1264="","※没填日期，这一笔不会进任何月份的报表",IF(OR($A1264&lt;起始月份,$A1264&gt;EOMONTH(起始月份,15)),"△不在本账期（"&amp;TEXT(起始月份,"yyyy-mm")&amp;" ~ "&amp;TEXT(EOMONTH(起始月份,15),"yyyy-mm")&amp;"）内，报表里看不到",IF(AND($H1264&lt;&gt;"",$I1264&lt;&gt;""),"※收入和支出不能同时填",IF(AND(N($H1264)=0,N($I1264)=0),IF(ISNUMBER(SEARCH("【待补】",$R1264&amp;"")),"△源数据不全（源表缺金额），请补充","※收入和支出都没填"),IF($E1264="","※没填收支类别，分类报表会漏掉这一笔",IF(ISNA(MATCH($E1264,类别表,0)),"※收支类别不在【参数设置】的清单里",IF($K1264="","△"&amp;$D1264&amp;" 还没填汇率，去【月度汇率】补上就自动算了",IF(ISNUMBER(SEARCH("【待补】",$R1264&amp;"")),"△源数据不全（源表缺摘要或用途），请补充",IF(AND($F1264="内部转账",$Q1264=""),"△内部转账建议在「往来单位」写上对方账户",IF($N1264&lt;0,"△这一笔之后该账户余额成负数了，核一下",""))))))))))))</f>
        <v>△这一笔之后该账户余额成负数了，核一下</v>
      </c>
    </row>
    <row r="1265" ht="49.5" spans="1:19">
      <c r="A1265" s="114">
        <v>46091</v>
      </c>
      <c r="B1265" s="115" t="s">
        <v>34</v>
      </c>
      <c r="C1265" s="116" t="str">
        <f>IF($B1265="","",IFERROR(INDEX(账户银行,MATCH($B1265,账户名,0)),""))</f>
        <v>现金</v>
      </c>
      <c r="D1265" s="116" t="str">
        <f>IF($B1265="","",IFERROR(INDEX(账户币种,MATCH($B1265,账户名,0)),""))</f>
        <v>UZS</v>
      </c>
      <c r="E1265" s="117" t="s">
        <v>38</v>
      </c>
      <c r="F1265" s="116" t="str">
        <f>IF($E1265="","",IFERROR(INDEX(类别属性,MATCH($E1265,类别表,0)),""))</f>
        <v>支出</v>
      </c>
      <c r="G1265" s="118" t="s">
        <v>1223</v>
      </c>
      <c r="H1265" s="119"/>
      <c r="I1265" s="119">
        <v>2139000</v>
      </c>
      <c r="J1265" s="120"/>
      <c r="K1265" s="125">
        <f>IF(OR($A1265="",$B1265=""),"",IF($J1265&lt;&gt;"",$J1265,IF($D1265=本位币,1,IFERROR(LOOKUP(2,1/((汇率月份&lt;=$A1265)*(INDEX(记账汇率区,0,MATCH($D1265,汇率币种头,0))&lt;&gt;"")),INDEX(记账汇率区,0,MATCH($D1265,汇率币种头,0))),""))))</f>
        <v>1</v>
      </c>
      <c r="L1265" s="123">
        <f t="shared" si="38"/>
        <v>-2139000</v>
      </c>
      <c r="M1265" s="123">
        <f t="shared" si="39"/>
        <v>-2139000</v>
      </c>
      <c r="N1265" s="122">
        <f>IF($B1265="","",ROUND(SUMIF(账户名,$B1265,账户期初)+SUMIFS($L$6:L1265,$B$6:B1265,$B1265),2))</f>
        <v>-950886979.33</v>
      </c>
      <c r="O1265" s="123">
        <f>IF($B1265="","",IFERROR(ROUND(INDEX(账户期初本位,MATCH($B1265,账户名,0))+SUMIFS($M$6:M1265,$B$6:B1265,$B1265),2),""))</f>
        <v>-950886979.33</v>
      </c>
      <c r="P1265" s="117" t="s">
        <v>26</v>
      </c>
      <c r="Q1265" s="115"/>
      <c r="R1265" s="115"/>
      <c r="S1265" s="124" t="str">
        <f>IF($B1265="","",IF(ISNA(MATCH($B1265,账户名,0)),"※这个账户不在【参数设置】的账户档案里",IF($A1265="","※没填日期，这一笔不会进任何月份的报表",IF(OR($A1265&lt;起始月份,$A1265&gt;EOMONTH(起始月份,15)),"△不在本账期（"&amp;TEXT(起始月份,"yyyy-mm")&amp;" ~ "&amp;TEXT(EOMONTH(起始月份,15),"yyyy-mm")&amp;"）内，报表里看不到",IF(AND($H1265&lt;&gt;"",$I1265&lt;&gt;""),"※收入和支出不能同时填",IF(AND(N($H1265)=0,N($I1265)=0),IF(ISNUMBER(SEARCH("【待补】",$R1265&amp;"")),"△源数据不全（源表缺金额），请补充","※收入和支出都没填"),IF($E1265="","※没填收支类别，分类报表会漏掉这一笔",IF(ISNA(MATCH($E1265,类别表,0)),"※收支类别不在【参数设置】的清单里",IF($K1265="","△"&amp;$D1265&amp;" 还没填汇率，去【月度汇率】补上就自动算了",IF(ISNUMBER(SEARCH("【待补】",$R1265&amp;"")),"△源数据不全（源表缺摘要或用途），请补充",IF(AND($F1265="内部转账",$Q1265=""),"△内部转账建议在「往来单位」写上对方账户",IF($N1265&lt;0,"△这一笔之后该账户余额成负数了，核一下",""))))))))))))</f>
        <v>△这一笔之后该账户余额成负数了，核一下</v>
      </c>
    </row>
    <row r="1266" ht="33" spans="1:19">
      <c r="A1266" s="114">
        <v>46091</v>
      </c>
      <c r="B1266" s="115" t="s">
        <v>34</v>
      </c>
      <c r="C1266" s="116" t="str">
        <f>IF($B1266="","",IFERROR(INDEX(账户银行,MATCH($B1266,账户名,0)),""))</f>
        <v>现金</v>
      </c>
      <c r="D1266" s="116" t="str">
        <f>IF($B1266="","",IFERROR(INDEX(账户币种,MATCH($B1266,账户名,0)),""))</f>
        <v>UZS</v>
      </c>
      <c r="E1266" s="117" t="s">
        <v>77</v>
      </c>
      <c r="F1266" s="116" t="str">
        <f>IF($E1266="","",IFERROR(INDEX(类别属性,MATCH($E1266,类别表,0)),""))</f>
        <v>内部转账</v>
      </c>
      <c r="G1266" s="118" t="s">
        <v>1224</v>
      </c>
      <c r="H1266" s="119">
        <v>100000000</v>
      </c>
      <c r="I1266" s="119"/>
      <c r="J1266" s="120"/>
      <c r="K1266" s="125">
        <f>IF(OR($A1266="",$B1266=""),"",IF($J1266&lt;&gt;"",$J1266,IF($D1266=本位币,1,IFERROR(LOOKUP(2,1/((汇率月份&lt;=$A1266)*(INDEX(记账汇率区,0,MATCH($D1266,汇率币种头,0))&lt;&gt;"")),INDEX(记账汇率区,0,MATCH($D1266,汇率币种头,0))),""))))</f>
        <v>1</v>
      </c>
      <c r="L1266" s="123">
        <f t="shared" si="38"/>
        <v>100000000</v>
      </c>
      <c r="M1266" s="123">
        <f t="shared" si="39"/>
        <v>100000000</v>
      </c>
      <c r="N1266" s="122">
        <f>IF($B1266="","",ROUND(SUMIF(账户名,$B1266,账户期初)+SUMIFS($L$6:L1266,$B$6:B1266,$B1266),2))</f>
        <v>-850886979.33</v>
      </c>
      <c r="O1266" s="123">
        <f>IF($B1266="","",IFERROR(ROUND(INDEX(账户期初本位,MATCH($B1266,账户名,0))+SUMIFS($M$6:M1266,$B$6:B1266,$B1266),2),""))</f>
        <v>-850886979.33</v>
      </c>
      <c r="P1266" s="117" t="s">
        <v>43</v>
      </c>
      <c r="Q1266" s="115"/>
      <c r="R1266" s="115"/>
      <c r="S1266" s="124" t="str">
        <f>IF($B1266="","",IF(ISNA(MATCH($B1266,账户名,0)),"※这个账户不在【参数设置】的账户档案里",IF($A1266="","※没填日期，这一笔不会进任何月份的报表",IF(OR($A1266&lt;起始月份,$A1266&gt;EOMONTH(起始月份,15)),"△不在本账期（"&amp;TEXT(起始月份,"yyyy-mm")&amp;" ~ "&amp;TEXT(EOMONTH(起始月份,15),"yyyy-mm")&amp;"）内，报表里看不到",IF(AND($H1266&lt;&gt;"",$I1266&lt;&gt;""),"※收入和支出不能同时填",IF(AND(N($H1266)=0,N($I1266)=0),IF(ISNUMBER(SEARCH("【待补】",$R1266&amp;"")),"△源数据不全（源表缺金额），请补充","※收入和支出都没填"),IF($E1266="","※没填收支类别，分类报表会漏掉这一笔",IF(ISNA(MATCH($E1266,类别表,0)),"※收支类别不在【参数设置】的清单里",IF($K1266="","△"&amp;$D1266&amp;" 还没填汇率，去【月度汇率】补上就自动算了",IF(ISNUMBER(SEARCH("【待补】",$R1266&amp;"")),"△源数据不全（源表缺摘要或用途），请补充",IF(AND($F1266="内部转账",$Q1266=""),"△内部转账建议在「往来单位」写上对方账户",IF($N1266&lt;0,"△这一笔之后该账户余额成负数了，核一下",""))))))))))))</f>
        <v>△内部转账建议在「往来单位」写上对方账户</v>
      </c>
    </row>
    <row r="1267" ht="99" spans="1:19">
      <c r="A1267" s="114">
        <v>46092</v>
      </c>
      <c r="B1267" s="115" t="s">
        <v>72</v>
      </c>
      <c r="C1267" s="116" t="str">
        <f>IF($B1267="","",IFERROR(INDEX(账户银行,MATCH($B1267,账户名,0)),""))</f>
        <v>NBU银行</v>
      </c>
      <c r="D1267" s="116" t="str">
        <f>IF($B1267="","",IFERROR(INDEX(账户币种,MATCH($B1267,账户名,0)),""))</f>
        <v>UZS</v>
      </c>
      <c r="E1267" s="117" t="s">
        <v>60</v>
      </c>
      <c r="F1267" s="116" t="str">
        <f>IF($E1267="","",IFERROR(INDEX(类别属性,MATCH($E1267,类别表,0)),""))</f>
        <v>支出</v>
      </c>
      <c r="G1267" s="118" t="s">
        <v>1225</v>
      </c>
      <c r="H1267" s="119"/>
      <c r="I1267" s="119">
        <v>300</v>
      </c>
      <c r="J1267" s="120"/>
      <c r="K1267" s="125">
        <f>IF(OR($A1267="",$B1267=""),"",IF($J1267&lt;&gt;"",$J1267,IF($D1267=本位币,1,IFERROR(LOOKUP(2,1/((汇率月份&lt;=$A1267)*(INDEX(记账汇率区,0,MATCH($D1267,汇率币种头,0))&lt;&gt;"")),INDEX(记账汇率区,0,MATCH($D1267,汇率币种头,0))),""))))</f>
        <v>1</v>
      </c>
      <c r="L1267" s="123">
        <f t="shared" si="38"/>
        <v>-300</v>
      </c>
      <c r="M1267" s="123">
        <f t="shared" si="39"/>
        <v>-300</v>
      </c>
      <c r="N1267" s="122">
        <f>IF($B1267="","",ROUND(SUMIF(账户名,$B1267,账户期初)+SUMIFS($L$6:L1267,$B$6:B1267,$B1267),2))</f>
        <v>523598296.71</v>
      </c>
      <c r="O1267" s="123">
        <f>IF($B1267="","",IFERROR(ROUND(INDEX(账户期初本位,MATCH($B1267,账户名,0))+SUMIFS($M$6:M1267,$B$6:B1267,$B1267),2),""))</f>
        <v>523598296.71</v>
      </c>
      <c r="P1267" s="117" t="s">
        <v>43</v>
      </c>
      <c r="Q1267" s="115"/>
      <c r="R1267" s="115"/>
      <c r="S1267" s="124" t="str">
        <f>IF($B1267="","",IF(ISNA(MATCH($B1267,账户名,0)),"※这个账户不在【参数设置】的账户档案里",IF($A1267="","※没填日期，这一笔不会进任何月份的报表",IF(OR($A1267&lt;起始月份,$A1267&gt;EOMONTH(起始月份,15)),"△不在本账期（"&amp;TEXT(起始月份,"yyyy-mm")&amp;" ~ "&amp;TEXT(EOMONTH(起始月份,15),"yyyy-mm")&amp;"）内，报表里看不到",IF(AND($H1267&lt;&gt;"",$I1267&lt;&gt;""),"※收入和支出不能同时填",IF(AND(N($H1267)=0,N($I1267)=0),IF(ISNUMBER(SEARCH("【待补】",$R1267&amp;"")),"△源数据不全（源表缺金额），请补充","※收入和支出都没填"),IF($E1267="","※没填收支类别，分类报表会漏掉这一笔",IF(ISNA(MATCH($E1267,类别表,0)),"※收支类别不在【参数设置】的清单里",IF($K1267="","△"&amp;$D1267&amp;" 还没填汇率，去【月度汇率】补上就自动算了",IF(ISNUMBER(SEARCH("【待补】",$R1267&amp;"")),"△源数据不全（源表缺摘要或用途），请补充",IF(AND($F1267="内部转账",$Q1267=""),"△内部转账建议在「往来单位」写上对方账户",IF($N1267&lt;0,"△这一笔之后该账户余额成负数了，核一下",""))))))))))))</f>
        <v/>
      </c>
    </row>
    <row r="1268" ht="99" spans="1:19">
      <c r="A1268" s="114">
        <v>46092</v>
      </c>
      <c r="B1268" s="115" t="s">
        <v>72</v>
      </c>
      <c r="C1268" s="116" t="str">
        <f>IF($B1268="","",IFERROR(INDEX(账户银行,MATCH($B1268,账户名,0)),""))</f>
        <v>NBU银行</v>
      </c>
      <c r="D1268" s="116" t="str">
        <f>IF($B1268="","",IFERROR(INDEX(账户币种,MATCH($B1268,账户名,0)),""))</f>
        <v>UZS</v>
      </c>
      <c r="E1268" s="117" t="s">
        <v>60</v>
      </c>
      <c r="F1268" s="116" t="str">
        <f>IF($E1268="","",IFERROR(INDEX(类别属性,MATCH($E1268,类别表,0)),""))</f>
        <v>支出</v>
      </c>
      <c r="G1268" s="118" t="s">
        <v>1226</v>
      </c>
      <c r="H1268" s="119"/>
      <c r="I1268" s="119">
        <v>1177525.2</v>
      </c>
      <c r="J1268" s="120"/>
      <c r="K1268" s="125">
        <f>IF(OR($A1268="",$B1268=""),"",IF($J1268&lt;&gt;"",$J1268,IF($D1268=本位币,1,IFERROR(LOOKUP(2,1/((汇率月份&lt;=$A1268)*(INDEX(记账汇率区,0,MATCH($D1268,汇率币种头,0))&lt;&gt;"")),INDEX(记账汇率区,0,MATCH($D1268,汇率币种头,0))),""))))</f>
        <v>1</v>
      </c>
      <c r="L1268" s="123">
        <f t="shared" si="38"/>
        <v>-1177525.2</v>
      </c>
      <c r="M1268" s="123">
        <f t="shared" si="39"/>
        <v>-1177525.2</v>
      </c>
      <c r="N1268" s="122">
        <f>IF($B1268="","",ROUND(SUMIF(账户名,$B1268,账户期初)+SUMIFS($L$6:L1268,$B$6:B1268,$B1268),2))</f>
        <v>522420771.51</v>
      </c>
      <c r="O1268" s="123">
        <f>IF($B1268="","",IFERROR(ROUND(INDEX(账户期初本位,MATCH($B1268,账户名,0))+SUMIFS($M$6:M1268,$B$6:B1268,$B1268),2),""))</f>
        <v>522420771.51</v>
      </c>
      <c r="P1268" s="117" t="s">
        <v>43</v>
      </c>
      <c r="Q1268" s="115"/>
      <c r="R1268" s="115"/>
      <c r="S1268" s="124" t="str">
        <f>IF($B1268="","",IF(ISNA(MATCH($B1268,账户名,0)),"※这个账户不在【参数设置】的账户档案里",IF($A1268="","※没填日期，这一笔不会进任何月份的报表",IF(OR($A1268&lt;起始月份,$A1268&gt;EOMONTH(起始月份,15)),"△不在本账期（"&amp;TEXT(起始月份,"yyyy-mm")&amp;" ~ "&amp;TEXT(EOMONTH(起始月份,15),"yyyy-mm")&amp;"）内，报表里看不到",IF(AND($H1268&lt;&gt;"",$I1268&lt;&gt;""),"※收入和支出不能同时填",IF(AND(N($H1268)=0,N($I1268)=0),IF(ISNUMBER(SEARCH("【待补】",$R1268&amp;"")),"△源数据不全（源表缺金额），请补充","※收入和支出都没填"),IF($E1268="","※没填收支类别，分类报表会漏掉这一笔",IF(ISNA(MATCH($E1268,类别表,0)),"※收支类别不在【参数设置】的清单里",IF($K1268="","△"&amp;$D1268&amp;" 还没填汇率，去【月度汇率】补上就自动算了",IF(ISNUMBER(SEARCH("【待补】",$R1268&amp;"")),"△源数据不全（源表缺摘要或用途），请补充",IF(AND($F1268="内部转账",$Q1268=""),"△内部转账建议在「往来单位」写上对方账户",IF($N1268&lt;0,"△这一笔之后该账户余额成负数了，核一下",""))))))))))))</f>
        <v/>
      </c>
    </row>
    <row r="1269" ht="99" spans="1:19">
      <c r="A1269" s="114">
        <v>46092</v>
      </c>
      <c r="B1269" s="115" t="s">
        <v>72</v>
      </c>
      <c r="C1269" s="116" t="str">
        <f>IF($B1269="","",IFERROR(INDEX(账户银行,MATCH($B1269,账户名,0)),""))</f>
        <v>NBU银行</v>
      </c>
      <c r="D1269" s="116" t="str">
        <f>IF($B1269="","",IFERROR(INDEX(账户币种,MATCH($B1269,账户名,0)),""))</f>
        <v>UZS</v>
      </c>
      <c r="E1269" s="117" t="s">
        <v>60</v>
      </c>
      <c r="F1269" s="116" t="str">
        <f>IF($E1269="","",IFERROR(INDEX(类别属性,MATCH($E1269,类别表,0)),""))</f>
        <v>支出</v>
      </c>
      <c r="G1269" s="118" t="s">
        <v>1227</v>
      </c>
      <c r="H1269" s="119"/>
      <c r="I1269" s="119">
        <v>300</v>
      </c>
      <c r="J1269" s="120"/>
      <c r="K1269" s="125">
        <f>IF(OR($A1269="",$B1269=""),"",IF($J1269&lt;&gt;"",$J1269,IF($D1269=本位币,1,IFERROR(LOOKUP(2,1/((汇率月份&lt;=$A1269)*(INDEX(记账汇率区,0,MATCH($D1269,汇率币种头,0))&lt;&gt;"")),INDEX(记账汇率区,0,MATCH($D1269,汇率币种头,0))),""))))</f>
        <v>1</v>
      </c>
      <c r="L1269" s="123">
        <f t="shared" si="38"/>
        <v>-300</v>
      </c>
      <c r="M1269" s="123">
        <f t="shared" si="39"/>
        <v>-300</v>
      </c>
      <c r="N1269" s="122">
        <f>IF($B1269="","",ROUND(SUMIF(账户名,$B1269,账户期初)+SUMIFS($L$6:L1269,$B$6:B1269,$B1269),2))</f>
        <v>522420471.51</v>
      </c>
      <c r="O1269" s="123">
        <f>IF($B1269="","",IFERROR(ROUND(INDEX(账户期初本位,MATCH($B1269,账户名,0))+SUMIFS($M$6:M1269,$B$6:B1269,$B1269),2),""))</f>
        <v>522420471.51</v>
      </c>
      <c r="P1269" s="117" t="s">
        <v>43</v>
      </c>
      <c r="Q1269" s="115"/>
      <c r="R1269" s="115"/>
      <c r="S1269" s="124" t="str">
        <f>IF($B1269="","",IF(ISNA(MATCH($B1269,账户名,0)),"※这个账户不在【参数设置】的账户档案里",IF($A1269="","※没填日期，这一笔不会进任何月份的报表",IF(OR($A1269&lt;起始月份,$A1269&gt;EOMONTH(起始月份,15)),"△不在本账期（"&amp;TEXT(起始月份,"yyyy-mm")&amp;" ~ "&amp;TEXT(EOMONTH(起始月份,15),"yyyy-mm")&amp;"）内，报表里看不到",IF(AND($H1269&lt;&gt;"",$I1269&lt;&gt;""),"※收入和支出不能同时填",IF(AND(N($H1269)=0,N($I1269)=0),IF(ISNUMBER(SEARCH("【待补】",$R1269&amp;"")),"△源数据不全（源表缺金额），请补充","※收入和支出都没填"),IF($E1269="","※没填收支类别，分类报表会漏掉这一笔",IF(ISNA(MATCH($E1269,类别表,0)),"※收支类别不在【参数设置】的清单里",IF($K1269="","△"&amp;$D1269&amp;" 还没填汇率，去【月度汇率】补上就自动算了",IF(ISNUMBER(SEARCH("【待补】",$R1269&amp;"")),"△源数据不全（源表缺摘要或用途），请补充",IF(AND($F1269="内部转账",$Q1269=""),"△内部转账建议在「往来单位」写上对方账户",IF($N1269&lt;0,"△这一笔之后该账户余额成负数了，核一下",""))))))))))))</f>
        <v/>
      </c>
    </row>
    <row r="1270" ht="49.5" spans="1:19">
      <c r="A1270" s="114">
        <v>46092</v>
      </c>
      <c r="B1270" s="115" t="s">
        <v>72</v>
      </c>
      <c r="C1270" s="116" t="str">
        <f>IF($B1270="","",IFERROR(INDEX(账户银行,MATCH($B1270,账户名,0)),""))</f>
        <v>NBU银行</v>
      </c>
      <c r="D1270" s="116" t="str">
        <f>IF($B1270="","",IFERROR(INDEX(账户币种,MATCH($B1270,账户名,0)),""))</f>
        <v>UZS</v>
      </c>
      <c r="E1270" s="117" t="s">
        <v>60</v>
      </c>
      <c r="F1270" s="116" t="str">
        <f>IF($E1270="","",IFERROR(INDEX(类别属性,MATCH($E1270,类别表,0)),""))</f>
        <v>支出</v>
      </c>
      <c r="G1270" s="118" t="s">
        <v>1228</v>
      </c>
      <c r="H1270" s="119"/>
      <c r="I1270" s="119">
        <v>1177525.2</v>
      </c>
      <c r="J1270" s="120"/>
      <c r="K1270" s="125">
        <f>IF(OR($A1270="",$B1270=""),"",IF($J1270&lt;&gt;"",$J1270,IF($D1270=本位币,1,IFERROR(LOOKUP(2,1/((汇率月份&lt;=$A1270)*(INDEX(记账汇率区,0,MATCH($D1270,汇率币种头,0))&lt;&gt;"")),INDEX(记账汇率区,0,MATCH($D1270,汇率币种头,0))),""))))</f>
        <v>1</v>
      </c>
      <c r="L1270" s="123">
        <f t="shared" si="38"/>
        <v>-1177525.2</v>
      </c>
      <c r="M1270" s="123">
        <f t="shared" si="39"/>
        <v>-1177525.2</v>
      </c>
      <c r="N1270" s="122">
        <f>IF($B1270="","",ROUND(SUMIF(账户名,$B1270,账户期初)+SUMIFS($L$6:L1270,$B$6:B1270,$B1270),2))</f>
        <v>521242946.31</v>
      </c>
      <c r="O1270" s="123">
        <f>IF($B1270="","",IFERROR(ROUND(INDEX(账户期初本位,MATCH($B1270,账户名,0))+SUMIFS($M$6:M1270,$B$6:B1270,$B1270),2),""))</f>
        <v>521242946.31</v>
      </c>
      <c r="P1270" s="117" t="s">
        <v>43</v>
      </c>
      <c r="Q1270" s="115"/>
      <c r="R1270" s="115"/>
      <c r="S1270" s="124" t="str">
        <f>IF($B1270="","",IF(ISNA(MATCH($B1270,账户名,0)),"※这个账户不在【参数设置】的账户档案里",IF($A1270="","※没填日期，这一笔不会进任何月份的报表",IF(OR($A1270&lt;起始月份,$A1270&gt;EOMONTH(起始月份,15)),"△不在本账期（"&amp;TEXT(起始月份,"yyyy-mm")&amp;" ~ "&amp;TEXT(EOMONTH(起始月份,15),"yyyy-mm")&amp;"）内，报表里看不到",IF(AND($H1270&lt;&gt;"",$I1270&lt;&gt;""),"※收入和支出不能同时填",IF(AND(N($H1270)=0,N($I1270)=0),IF(ISNUMBER(SEARCH("【待补】",$R1270&amp;"")),"△源数据不全（源表缺金额），请补充","※收入和支出都没填"),IF($E1270="","※没填收支类别，分类报表会漏掉这一笔",IF(ISNA(MATCH($E1270,类别表,0)),"※收支类别不在【参数设置】的清单里",IF($K1270="","△"&amp;$D1270&amp;" 还没填汇率，去【月度汇率】补上就自动算了",IF(ISNUMBER(SEARCH("【待补】",$R1270&amp;"")),"△源数据不全（源表缺摘要或用途），请补充",IF(AND($F1270="内部转账",$Q1270=""),"△内部转账建议在「往来单位」写上对方账户",IF($N1270&lt;0,"△这一笔之后该账户余额成负数了，核一下",""))))))))))))</f>
        <v/>
      </c>
    </row>
    <row r="1271" ht="49.5" spans="1:19">
      <c r="A1271" s="114">
        <v>46092</v>
      </c>
      <c r="B1271" s="115" t="s">
        <v>72</v>
      </c>
      <c r="C1271" s="116" t="str">
        <f>IF($B1271="","",IFERROR(INDEX(账户银行,MATCH($B1271,账户名,0)),""))</f>
        <v>NBU银行</v>
      </c>
      <c r="D1271" s="116" t="str">
        <f>IF($B1271="","",IFERROR(INDEX(账户币种,MATCH($B1271,账户名,0)),""))</f>
        <v>UZS</v>
      </c>
      <c r="E1271" s="117" t="s">
        <v>60</v>
      </c>
      <c r="F1271" s="116" t="str">
        <f>IF($E1271="","",IFERROR(INDEX(类别属性,MATCH($E1271,类别表,0)),""))</f>
        <v>支出</v>
      </c>
      <c r="G1271" s="118" t="s">
        <v>1229</v>
      </c>
      <c r="H1271" s="119"/>
      <c r="I1271" s="119">
        <v>300</v>
      </c>
      <c r="J1271" s="120"/>
      <c r="K1271" s="125">
        <f>IF(OR($A1271="",$B1271=""),"",IF($J1271&lt;&gt;"",$J1271,IF($D1271=本位币,1,IFERROR(LOOKUP(2,1/((汇率月份&lt;=$A1271)*(INDEX(记账汇率区,0,MATCH($D1271,汇率币种头,0))&lt;&gt;"")),INDEX(记账汇率区,0,MATCH($D1271,汇率币种头,0))),""))))</f>
        <v>1</v>
      </c>
      <c r="L1271" s="123">
        <f t="shared" si="38"/>
        <v>-300</v>
      </c>
      <c r="M1271" s="123">
        <f t="shared" si="39"/>
        <v>-300</v>
      </c>
      <c r="N1271" s="122">
        <f>IF($B1271="","",ROUND(SUMIF(账户名,$B1271,账户期初)+SUMIFS($L$6:L1271,$B$6:B1271,$B1271),2))</f>
        <v>521242646.31</v>
      </c>
      <c r="O1271" s="123">
        <f>IF($B1271="","",IFERROR(ROUND(INDEX(账户期初本位,MATCH($B1271,账户名,0))+SUMIFS($M$6:M1271,$B$6:B1271,$B1271),2),""))</f>
        <v>521242646.31</v>
      </c>
      <c r="P1271" s="117" t="s">
        <v>43</v>
      </c>
      <c r="Q1271" s="115"/>
      <c r="R1271" s="115"/>
      <c r="S1271" s="124" t="str">
        <f>IF($B1271="","",IF(ISNA(MATCH($B1271,账户名,0)),"※这个账户不在【参数设置】的账户档案里",IF($A1271="","※没填日期，这一笔不会进任何月份的报表",IF(OR($A1271&lt;起始月份,$A1271&gt;EOMONTH(起始月份,15)),"△不在本账期（"&amp;TEXT(起始月份,"yyyy-mm")&amp;" ~ "&amp;TEXT(EOMONTH(起始月份,15),"yyyy-mm")&amp;"）内，报表里看不到",IF(AND($H1271&lt;&gt;"",$I1271&lt;&gt;""),"※收入和支出不能同时填",IF(AND(N($H1271)=0,N($I1271)=0),IF(ISNUMBER(SEARCH("【待补】",$R1271&amp;"")),"△源数据不全（源表缺金额），请补充","※收入和支出都没填"),IF($E1271="","※没填收支类别，分类报表会漏掉这一笔",IF(ISNA(MATCH($E1271,类别表,0)),"※收支类别不在【参数设置】的清单里",IF($K1271="","△"&amp;$D1271&amp;" 还没填汇率，去【月度汇率】补上就自动算了",IF(ISNUMBER(SEARCH("【待补】",$R1271&amp;"")),"△源数据不全（源表缺摘要或用途），请补充",IF(AND($F1271="内部转账",$Q1271=""),"△内部转账建议在「往来单位」写上对方账户",IF($N1271&lt;0,"△这一笔之后该账户余额成负数了，核一下",""))))))))))))</f>
        <v/>
      </c>
    </row>
    <row r="1272" ht="115.5" spans="1:19">
      <c r="A1272" s="114">
        <v>46092</v>
      </c>
      <c r="B1272" s="115" t="s">
        <v>72</v>
      </c>
      <c r="C1272" s="116" t="str">
        <f>IF($B1272="","",IFERROR(INDEX(账户银行,MATCH($B1272,账户名,0)),""))</f>
        <v>NBU银行</v>
      </c>
      <c r="D1272" s="116" t="str">
        <f>IF($B1272="","",IFERROR(INDEX(账户币种,MATCH($B1272,账户名,0)),""))</f>
        <v>UZS</v>
      </c>
      <c r="E1272" s="117" t="s">
        <v>77</v>
      </c>
      <c r="F1272" s="116" t="str">
        <f>IF($E1272="","",IFERROR(INDEX(类别属性,MATCH($E1272,类别表,0)),""))</f>
        <v>内部转账</v>
      </c>
      <c r="G1272" s="118" t="s">
        <v>1230</v>
      </c>
      <c r="H1272" s="119"/>
      <c r="I1272" s="119">
        <v>235505040</v>
      </c>
      <c r="J1272" s="120"/>
      <c r="K1272" s="125">
        <f>IF(OR($A1272="",$B1272=""),"",IF($J1272&lt;&gt;"",$J1272,IF($D1272=本位币,1,IFERROR(LOOKUP(2,1/((汇率月份&lt;=$A1272)*(INDEX(记账汇率区,0,MATCH($D1272,汇率币种头,0))&lt;&gt;"")),INDEX(记账汇率区,0,MATCH($D1272,汇率币种头,0))),""))))</f>
        <v>1</v>
      </c>
      <c r="L1272" s="123">
        <f t="shared" si="38"/>
        <v>-235505040</v>
      </c>
      <c r="M1272" s="123">
        <f t="shared" si="39"/>
        <v>-235505040</v>
      </c>
      <c r="N1272" s="122">
        <f>IF($B1272="","",ROUND(SUMIF(账户名,$B1272,账户期初)+SUMIFS($L$6:L1272,$B$6:B1272,$B1272),2))</f>
        <v>285737606.31</v>
      </c>
      <c r="O1272" s="123">
        <f>IF($B1272="","",IFERROR(ROUND(INDEX(账户期初本位,MATCH($B1272,账户名,0))+SUMIFS($M$6:M1272,$B$6:B1272,$B1272),2),""))</f>
        <v>285737606.31</v>
      </c>
      <c r="P1272" s="117" t="s">
        <v>43</v>
      </c>
      <c r="Q1272" s="115"/>
      <c r="R1272" s="115"/>
      <c r="S1272" s="124" t="str">
        <f>IF($B1272="","",IF(ISNA(MATCH($B1272,账户名,0)),"※这个账户不在【参数设置】的账户档案里",IF($A1272="","※没填日期，这一笔不会进任何月份的报表",IF(OR($A1272&lt;起始月份,$A1272&gt;EOMONTH(起始月份,15)),"△不在本账期（"&amp;TEXT(起始月份,"yyyy-mm")&amp;" ~ "&amp;TEXT(EOMONTH(起始月份,15),"yyyy-mm")&amp;"）内，报表里看不到",IF(AND($H1272&lt;&gt;"",$I1272&lt;&gt;""),"※收入和支出不能同时填",IF(AND(N($H1272)=0,N($I1272)=0),IF(ISNUMBER(SEARCH("【待补】",$R1272&amp;"")),"△源数据不全（源表缺金额），请补充","※收入和支出都没填"),IF($E1272="","※没填收支类别，分类报表会漏掉这一笔",IF(ISNA(MATCH($E1272,类别表,0)),"※收支类别不在【参数设置】的清单里",IF($K1272="","△"&amp;$D1272&amp;" 还没填汇率，去【月度汇率】补上就自动算了",IF(ISNUMBER(SEARCH("【待补】",$R1272&amp;"")),"△源数据不全（源表缺摘要或用途），请补充",IF(AND($F1272="内部转账",$Q1272=""),"△内部转账建议在「往来单位」写上对方账户",IF($N1272&lt;0,"△这一笔之后该账户余额成负数了，核一下",""))))))))))))</f>
        <v>△内部转账建议在「往来单位」写上对方账户</v>
      </c>
    </row>
    <row r="1273" ht="99" spans="1:19">
      <c r="A1273" s="114">
        <v>46092</v>
      </c>
      <c r="B1273" s="115" t="s">
        <v>72</v>
      </c>
      <c r="C1273" s="116" t="str">
        <f>IF($B1273="","",IFERROR(INDEX(账户银行,MATCH($B1273,账户名,0)),""))</f>
        <v>NBU银行</v>
      </c>
      <c r="D1273" s="116" t="str">
        <f>IF($B1273="","",IFERROR(INDEX(账户币种,MATCH($B1273,账户名,0)),""))</f>
        <v>UZS</v>
      </c>
      <c r="E1273" s="117" t="s">
        <v>21</v>
      </c>
      <c r="F1273" s="116" t="str">
        <f>IF($E1273="","",IFERROR(INDEX(类别属性,MATCH($E1273,类别表,0)),""))</f>
        <v>支出</v>
      </c>
      <c r="G1273" s="118" t="s">
        <v>1020</v>
      </c>
      <c r="H1273" s="119"/>
      <c r="I1273" s="119">
        <v>235505040</v>
      </c>
      <c r="J1273" s="120"/>
      <c r="K1273" s="125">
        <f>IF(OR($A1273="",$B1273=""),"",IF($J1273&lt;&gt;"",$J1273,IF($D1273=本位币,1,IFERROR(LOOKUP(2,1/((汇率月份&lt;=$A1273)*(INDEX(记账汇率区,0,MATCH($D1273,汇率币种头,0))&lt;&gt;"")),INDEX(记账汇率区,0,MATCH($D1273,汇率币种头,0))),""))))</f>
        <v>1</v>
      </c>
      <c r="L1273" s="123">
        <f t="shared" si="38"/>
        <v>-235505040</v>
      </c>
      <c r="M1273" s="123">
        <f t="shared" si="39"/>
        <v>-235505040</v>
      </c>
      <c r="N1273" s="122">
        <f>IF($B1273="","",ROUND(SUMIF(账户名,$B1273,账户期初)+SUMIFS($L$6:L1273,$B$6:B1273,$B1273),2))</f>
        <v>50232566.31</v>
      </c>
      <c r="O1273" s="123">
        <f>IF($B1273="","",IFERROR(ROUND(INDEX(账户期初本位,MATCH($B1273,账户名,0))+SUMIFS($M$6:M1273,$B$6:B1273,$B1273),2),""))</f>
        <v>50232566.31</v>
      </c>
      <c r="P1273" s="117" t="s">
        <v>678</v>
      </c>
      <c r="Q1273" s="115"/>
      <c r="R1273" s="115"/>
      <c r="S1273" s="124" t="str">
        <f>IF($B1273="","",IF(ISNA(MATCH($B1273,账户名,0)),"※这个账户不在【参数设置】的账户档案里",IF($A1273="","※没填日期，这一笔不会进任何月份的报表",IF(OR($A1273&lt;起始月份,$A1273&gt;EOMONTH(起始月份,15)),"△不在本账期（"&amp;TEXT(起始月份,"yyyy-mm")&amp;" ~ "&amp;TEXT(EOMONTH(起始月份,15),"yyyy-mm")&amp;"）内，报表里看不到",IF(AND($H1273&lt;&gt;"",$I1273&lt;&gt;""),"※收入和支出不能同时填",IF(AND(N($H1273)=0,N($I1273)=0),IF(ISNUMBER(SEARCH("【待补】",$R1273&amp;"")),"△源数据不全（源表缺金额），请补充","※收入和支出都没填"),IF($E1273="","※没填收支类别，分类报表会漏掉这一笔",IF(ISNA(MATCH($E1273,类别表,0)),"※收支类别不在【参数设置】的清单里",IF($K1273="","△"&amp;$D1273&amp;" 还没填汇率，去【月度汇率】补上就自动算了",IF(ISNUMBER(SEARCH("【待补】",$R1273&amp;"")),"△源数据不全（源表缺摘要或用途），请补充",IF(AND($F1273="内部转账",$Q1273=""),"△内部转账建议在「往来单位」写上对方账户",IF($N1273&lt;0,"△这一笔之后该账户余额成负数了，核一下",""))))))))))))</f>
        <v/>
      </c>
    </row>
    <row r="1274" ht="66" spans="1:19">
      <c r="A1274" s="114">
        <v>46092</v>
      </c>
      <c r="B1274" s="115" t="s">
        <v>72</v>
      </c>
      <c r="C1274" s="116" t="str">
        <f>IF($B1274="","",IFERROR(INDEX(账户银行,MATCH($B1274,账户名,0)),""))</f>
        <v>NBU银行</v>
      </c>
      <c r="D1274" s="116" t="str">
        <f>IF($B1274="","",IFERROR(INDEX(账户币种,MATCH($B1274,账户名,0)),""))</f>
        <v>UZS</v>
      </c>
      <c r="E1274" s="117" t="s">
        <v>77</v>
      </c>
      <c r="F1274" s="116" t="str">
        <f>IF($E1274="","",IFERROR(INDEX(类别属性,MATCH($E1274,类别表,0)),""))</f>
        <v>内部转账</v>
      </c>
      <c r="G1274" s="118" t="s">
        <v>1231</v>
      </c>
      <c r="H1274" s="119">
        <v>235505040</v>
      </c>
      <c r="I1274" s="119"/>
      <c r="J1274" s="120"/>
      <c r="K1274" s="125">
        <f>IF(OR($A1274="",$B1274=""),"",IF($J1274&lt;&gt;"",$J1274,IF($D1274=本位币,1,IFERROR(LOOKUP(2,1/((汇率月份&lt;=$A1274)*(INDEX(记账汇率区,0,MATCH($D1274,汇率币种头,0))&lt;&gt;"")),INDEX(记账汇率区,0,MATCH($D1274,汇率币种头,0))),""))))</f>
        <v>1</v>
      </c>
      <c r="L1274" s="123">
        <f t="shared" si="38"/>
        <v>235505040</v>
      </c>
      <c r="M1274" s="123">
        <f t="shared" si="39"/>
        <v>235505040</v>
      </c>
      <c r="N1274" s="122">
        <f>IF($B1274="","",ROUND(SUMIF(账户名,$B1274,账户期初)+SUMIFS($L$6:L1274,$B$6:B1274,$B1274),2))</f>
        <v>285737606.31</v>
      </c>
      <c r="O1274" s="123">
        <f>IF($B1274="","",IFERROR(ROUND(INDEX(账户期初本位,MATCH($B1274,账户名,0))+SUMIFS($M$6:M1274,$B$6:B1274,$B1274),2),""))</f>
        <v>285737606.31</v>
      </c>
      <c r="P1274" s="117" t="s">
        <v>43</v>
      </c>
      <c r="Q1274" s="115"/>
      <c r="R1274" s="115"/>
      <c r="S1274" s="124" t="str">
        <f>IF($B1274="","",IF(ISNA(MATCH($B1274,账户名,0)),"※这个账户不在【参数设置】的账户档案里",IF($A1274="","※没填日期，这一笔不会进任何月份的报表",IF(OR($A1274&lt;起始月份,$A1274&gt;EOMONTH(起始月份,15)),"△不在本账期（"&amp;TEXT(起始月份,"yyyy-mm")&amp;" ~ "&amp;TEXT(EOMONTH(起始月份,15),"yyyy-mm")&amp;"）内，报表里看不到",IF(AND($H1274&lt;&gt;"",$I1274&lt;&gt;""),"※收入和支出不能同时填",IF(AND(N($H1274)=0,N($I1274)=0),IF(ISNUMBER(SEARCH("【待补】",$R1274&amp;"")),"△源数据不全（源表缺金额），请补充","※收入和支出都没填"),IF($E1274="","※没填收支类别，分类报表会漏掉这一笔",IF(ISNA(MATCH($E1274,类别表,0)),"※收支类别不在【参数设置】的清单里",IF($K1274="","△"&amp;$D1274&amp;" 还没填汇率，去【月度汇率】补上就自动算了",IF(ISNUMBER(SEARCH("【待补】",$R1274&amp;"")),"△源数据不全（源表缺摘要或用途），请补充",IF(AND($F1274="内部转账",$Q1274=""),"△内部转账建议在「往来单位」写上对方账户",IF($N1274&lt;0,"△这一笔之后该账户余额成负数了，核一下",""))))))))))))</f>
        <v>△内部转账建议在「往来单位」写上对方账户</v>
      </c>
    </row>
    <row r="1275" ht="66" spans="1:19">
      <c r="A1275" s="114">
        <v>46092</v>
      </c>
      <c r="B1275" s="115" t="s">
        <v>34</v>
      </c>
      <c r="C1275" s="116" t="str">
        <f>IF($B1275="","",IFERROR(INDEX(账户银行,MATCH($B1275,账户名,0)),""))</f>
        <v>现金</v>
      </c>
      <c r="D1275" s="116" t="str">
        <f>IF($B1275="","",IFERROR(INDEX(账户币种,MATCH($B1275,账户名,0)),""))</f>
        <v>UZS</v>
      </c>
      <c r="E1275" s="117" t="s">
        <v>54</v>
      </c>
      <c r="F1275" s="116" t="str">
        <f>IF($E1275="","",IFERROR(INDEX(类别属性,MATCH($E1275,类别表,0)),""))</f>
        <v>支出</v>
      </c>
      <c r="G1275" s="118" t="s">
        <v>1232</v>
      </c>
      <c r="H1275" s="119"/>
      <c r="I1275" s="119">
        <v>826000</v>
      </c>
      <c r="J1275" s="120"/>
      <c r="K1275" s="125">
        <f>IF(OR($A1275="",$B1275=""),"",IF($J1275&lt;&gt;"",$J1275,IF($D1275=本位币,1,IFERROR(LOOKUP(2,1/((汇率月份&lt;=$A1275)*(INDEX(记账汇率区,0,MATCH($D1275,汇率币种头,0))&lt;&gt;"")),INDEX(记账汇率区,0,MATCH($D1275,汇率币种头,0))),""))))</f>
        <v>1</v>
      </c>
      <c r="L1275" s="123">
        <f t="shared" si="38"/>
        <v>-826000</v>
      </c>
      <c r="M1275" s="123">
        <f t="shared" si="39"/>
        <v>-826000</v>
      </c>
      <c r="N1275" s="122">
        <f>IF($B1275="","",ROUND(SUMIF(账户名,$B1275,账户期初)+SUMIFS($L$6:L1275,$B$6:B1275,$B1275),2))</f>
        <v>-851712979.33</v>
      </c>
      <c r="O1275" s="123">
        <f>IF($B1275="","",IFERROR(ROUND(INDEX(账户期初本位,MATCH($B1275,账户名,0))+SUMIFS($M$6:M1275,$B$6:B1275,$B1275),2),""))</f>
        <v>-851712979.33</v>
      </c>
      <c r="P1275" s="117" t="s">
        <v>48</v>
      </c>
      <c r="Q1275" s="115"/>
      <c r="R1275" s="115"/>
      <c r="S1275" s="124" t="str">
        <f>IF($B1275="","",IF(ISNA(MATCH($B1275,账户名,0)),"※这个账户不在【参数设置】的账户档案里",IF($A1275="","※没填日期，这一笔不会进任何月份的报表",IF(OR($A1275&lt;起始月份,$A1275&gt;EOMONTH(起始月份,15)),"△不在本账期（"&amp;TEXT(起始月份,"yyyy-mm")&amp;" ~ "&amp;TEXT(EOMONTH(起始月份,15),"yyyy-mm")&amp;"）内，报表里看不到",IF(AND($H1275&lt;&gt;"",$I1275&lt;&gt;""),"※收入和支出不能同时填",IF(AND(N($H1275)=0,N($I1275)=0),IF(ISNUMBER(SEARCH("【待补】",$R1275&amp;"")),"△源数据不全（源表缺金额），请补充","※收入和支出都没填"),IF($E1275="","※没填收支类别，分类报表会漏掉这一笔",IF(ISNA(MATCH($E1275,类别表,0)),"※收支类别不在【参数设置】的清单里",IF($K1275="","△"&amp;$D1275&amp;" 还没填汇率，去【月度汇率】补上就自动算了",IF(ISNUMBER(SEARCH("【待补】",$R1275&amp;"")),"△源数据不全（源表缺摘要或用途），请补充",IF(AND($F1275="内部转账",$Q1275=""),"△内部转账建议在「往来单位」写上对方账户",IF($N1275&lt;0,"△这一笔之后该账户余额成负数了，核一下",""))))))))))))</f>
        <v>△这一笔之后该账户余额成负数了，核一下</v>
      </c>
    </row>
    <row r="1276" ht="99" spans="1:19">
      <c r="A1276" s="114">
        <v>46093</v>
      </c>
      <c r="B1276" s="115" t="s">
        <v>72</v>
      </c>
      <c r="C1276" s="116" t="str">
        <f>IF($B1276="","",IFERROR(INDEX(账户银行,MATCH($B1276,账户名,0)),""))</f>
        <v>NBU银行</v>
      </c>
      <c r="D1276" s="116" t="str">
        <f>IF($B1276="","",IFERROR(INDEX(账户币种,MATCH($B1276,账户名,0)),""))</f>
        <v>UZS</v>
      </c>
      <c r="E1276" s="117" t="s">
        <v>77</v>
      </c>
      <c r="F1276" s="116" t="str">
        <f>IF($E1276="","",IFERROR(INDEX(类别属性,MATCH($E1276,类别表,0)),""))</f>
        <v>内部转账</v>
      </c>
      <c r="G1276" s="118" t="s">
        <v>1233</v>
      </c>
      <c r="H1276" s="119"/>
      <c r="I1276" s="119">
        <v>50000</v>
      </c>
      <c r="J1276" s="120"/>
      <c r="K1276" s="125">
        <f>IF(OR($A1276="",$B1276=""),"",IF($J1276&lt;&gt;"",$J1276,IF($D1276=本位币,1,IFERROR(LOOKUP(2,1/((汇率月份&lt;=$A1276)*(INDEX(记账汇率区,0,MATCH($D1276,汇率币种头,0))&lt;&gt;"")),INDEX(记账汇率区,0,MATCH($D1276,汇率币种头,0))),""))))</f>
        <v>1</v>
      </c>
      <c r="L1276" s="123">
        <f t="shared" si="38"/>
        <v>-50000</v>
      </c>
      <c r="M1276" s="123">
        <f t="shared" si="39"/>
        <v>-50000</v>
      </c>
      <c r="N1276" s="122">
        <f>IF($B1276="","",ROUND(SUMIF(账户名,$B1276,账户期初)+SUMIFS($L$6:L1276,$B$6:B1276,$B1276),2))</f>
        <v>285687606.31</v>
      </c>
      <c r="O1276" s="123">
        <f>IF($B1276="","",IFERROR(ROUND(INDEX(账户期初本位,MATCH($B1276,账户名,0))+SUMIFS($M$6:M1276,$B$6:B1276,$B1276),2),""))</f>
        <v>285687606.31</v>
      </c>
      <c r="P1276" s="117" t="s">
        <v>43</v>
      </c>
      <c r="Q1276" s="115"/>
      <c r="R1276" s="115"/>
      <c r="S1276" s="124" t="str">
        <f>IF($B1276="","",IF(ISNA(MATCH($B1276,账户名,0)),"※这个账户不在【参数设置】的账户档案里",IF($A1276="","※没填日期，这一笔不会进任何月份的报表",IF(OR($A1276&lt;起始月份,$A1276&gt;EOMONTH(起始月份,15)),"△不在本账期（"&amp;TEXT(起始月份,"yyyy-mm")&amp;" ~ "&amp;TEXT(EOMONTH(起始月份,15),"yyyy-mm")&amp;"）内，报表里看不到",IF(AND($H1276&lt;&gt;"",$I1276&lt;&gt;""),"※收入和支出不能同时填",IF(AND(N($H1276)=0,N($I1276)=0),IF(ISNUMBER(SEARCH("【待补】",$R1276&amp;"")),"△源数据不全（源表缺金额），请补充","※收入和支出都没填"),IF($E1276="","※没填收支类别，分类报表会漏掉这一笔",IF(ISNA(MATCH($E1276,类别表,0)),"※收支类别不在【参数设置】的清单里",IF($K1276="","△"&amp;$D1276&amp;" 还没填汇率，去【月度汇率】补上就自动算了",IF(ISNUMBER(SEARCH("【待补】",$R1276&amp;"")),"△源数据不全（源表缺摘要或用途），请补充",IF(AND($F1276="内部转账",$Q1276=""),"△内部转账建议在「往来单位」写上对方账户",IF($N1276&lt;0,"△这一笔之后该账户余额成负数了，核一下",""))))))))))))</f>
        <v>△内部转账建议在「往来单位」写上对方账户</v>
      </c>
    </row>
    <row r="1277" ht="99" spans="1:19">
      <c r="A1277" s="114">
        <v>46093</v>
      </c>
      <c r="B1277" s="115" t="s">
        <v>72</v>
      </c>
      <c r="C1277" s="116" t="str">
        <f>IF($B1277="","",IFERROR(INDEX(账户银行,MATCH($B1277,账户名,0)),""))</f>
        <v>NBU银行</v>
      </c>
      <c r="D1277" s="116" t="str">
        <f>IF($B1277="","",IFERROR(INDEX(账户币种,MATCH($B1277,账户名,0)),""))</f>
        <v>UZS</v>
      </c>
      <c r="E1277" s="117" t="s">
        <v>60</v>
      </c>
      <c r="F1277" s="116" t="str">
        <f>IF($E1277="","",IFERROR(INDEX(类别属性,MATCH($E1277,类别表,0)),""))</f>
        <v>支出</v>
      </c>
      <c r="G1277" s="118" t="s">
        <v>1234</v>
      </c>
      <c r="H1277" s="119"/>
      <c r="I1277" s="119">
        <v>114800</v>
      </c>
      <c r="J1277" s="120"/>
      <c r="K1277" s="125">
        <f>IF(OR($A1277="",$B1277=""),"",IF($J1277&lt;&gt;"",$J1277,IF($D1277=本位币,1,IFERROR(LOOKUP(2,1/((汇率月份&lt;=$A1277)*(INDEX(记账汇率区,0,MATCH($D1277,汇率币种头,0))&lt;&gt;"")),INDEX(记账汇率区,0,MATCH($D1277,汇率币种头,0))),""))))</f>
        <v>1</v>
      </c>
      <c r="L1277" s="123">
        <f t="shared" si="38"/>
        <v>-114800</v>
      </c>
      <c r="M1277" s="123">
        <f t="shared" si="39"/>
        <v>-114800</v>
      </c>
      <c r="N1277" s="122">
        <f>IF($B1277="","",ROUND(SUMIF(账户名,$B1277,账户期初)+SUMIFS($L$6:L1277,$B$6:B1277,$B1277),2))</f>
        <v>285572806.31</v>
      </c>
      <c r="O1277" s="123">
        <f>IF($B1277="","",IFERROR(ROUND(INDEX(账户期初本位,MATCH($B1277,账户名,0))+SUMIFS($M$6:M1277,$B$6:B1277,$B1277),2),""))</f>
        <v>285572806.31</v>
      </c>
      <c r="P1277" s="117" t="s">
        <v>43</v>
      </c>
      <c r="Q1277" s="115"/>
      <c r="R1277" s="115"/>
      <c r="S1277" s="124" t="str">
        <f>IF($B1277="","",IF(ISNA(MATCH($B1277,账户名,0)),"※这个账户不在【参数设置】的账户档案里",IF($A1277="","※没填日期，这一笔不会进任何月份的报表",IF(OR($A1277&lt;起始月份,$A1277&gt;EOMONTH(起始月份,15)),"△不在本账期（"&amp;TEXT(起始月份,"yyyy-mm")&amp;" ~ "&amp;TEXT(EOMONTH(起始月份,15),"yyyy-mm")&amp;"）内，报表里看不到",IF(AND($H1277&lt;&gt;"",$I1277&lt;&gt;""),"※收入和支出不能同时填",IF(AND(N($H1277)=0,N($I1277)=0),IF(ISNUMBER(SEARCH("【待补】",$R1277&amp;"")),"△源数据不全（源表缺金额），请补充","※收入和支出都没填"),IF($E1277="","※没填收支类别，分类报表会漏掉这一笔",IF(ISNA(MATCH($E1277,类别表,0)),"※收支类别不在【参数设置】的清单里",IF($K1277="","△"&amp;$D1277&amp;" 还没填汇率，去【月度汇率】补上就自动算了",IF(ISNUMBER(SEARCH("【待补】",$R1277&amp;"")),"△源数据不全（源表缺摘要或用途），请补充",IF(AND($F1277="内部转账",$Q1277=""),"△内部转账建议在「往来单位」写上对方账户",IF($N1277&lt;0,"△这一笔之后该账户余额成负数了，核一下",""))))))))))))</f>
        <v/>
      </c>
    </row>
    <row r="1278" ht="99" spans="1:19">
      <c r="A1278" s="114">
        <v>46093</v>
      </c>
      <c r="B1278" s="115" t="s">
        <v>72</v>
      </c>
      <c r="C1278" s="116" t="str">
        <f>IF($B1278="","",IFERROR(INDEX(账户银行,MATCH($B1278,账户名,0)),""))</f>
        <v>NBU银行</v>
      </c>
      <c r="D1278" s="116" t="str">
        <f>IF($B1278="","",IFERROR(INDEX(账户币种,MATCH($B1278,账户名,0)),""))</f>
        <v>UZS</v>
      </c>
      <c r="E1278" s="117" t="s">
        <v>60</v>
      </c>
      <c r="F1278" s="116" t="str">
        <f>IF($E1278="","",IFERROR(INDEX(类别属性,MATCH($E1278,类别表,0)),""))</f>
        <v>支出</v>
      </c>
      <c r="G1278" s="118" t="s">
        <v>1235</v>
      </c>
      <c r="H1278" s="119"/>
      <c r="I1278" s="119">
        <v>300</v>
      </c>
      <c r="J1278" s="120"/>
      <c r="K1278" s="125">
        <f>IF(OR($A1278="",$B1278=""),"",IF($J1278&lt;&gt;"",$J1278,IF($D1278=本位币,1,IFERROR(LOOKUP(2,1/((汇率月份&lt;=$A1278)*(INDEX(记账汇率区,0,MATCH($D1278,汇率币种头,0))&lt;&gt;"")),INDEX(记账汇率区,0,MATCH($D1278,汇率币种头,0))),""))))</f>
        <v>1</v>
      </c>
      <c r="L1278" s="123">
        <f t="shared" si="38"/>
        <v>-300</v>
      </c>
      <c r="M1278" s="123">
        <f t="shared" si="39"/>
        <v>-300</v>
      </c>
      <c r="N1278" s="122">
        <f>IF($B1278="","",ROUND(SUMIF(账户名,$B1278,账户期初)+SUMIFS($L$6:L1278,$B$6:B1278,$B1278),2))</f>
        <v>285572506.31</v>
      </c>
      <c r="O1278" s="123">
        <f>IF($B1278="","",IFERROR(ROUND(INDEX(账户期初本位,MATCH($B1278,账户名,0))+SUMIFS($M$6:M1278,$B$6:B1278,$B1278),2),""))</f>
        <v>285572506.31</v>
      </c>
      <c r="P1278" s="117" t="s">
        <v>43</v>
      </c>
      <c r="Q1278" s="115"/>
      <c r="R1278" s="115"/>
      <c r="S1278" s="124" t="str">
        <f>IF($B1278="","",IF(ISNA(MATCH($B1278,账户名,0)),"※这个账户不在【参数设置】的账户档案里",IF($A1278="","※没填日期，这一笔不会进任何月份的报表",IF(OR($A1278&lt;起始月份,$A1278&gt;EOMONTH(起始月份,15)),"△不在本账期（"&amp;TEXT(起始月份,"yyyy-mm")&amp;" ~ "&amp;TEXT(EOMONTH(起始月份,15),"yyyy-mm")&amp;"）内，报表里看不到",IF(AND($H1278&lt;&gt;"",$I1278&lt;&gt;""),"※收入和支出不能同时填",IF(AND(N($H1278)=0,N($I1278)=0),IF(ISNUMBER(SEARCH("【待补】",$R1278&amp;"")),"△源数据不全（源表缺金额），请补充","※收入和支出都没填"),IF($E1278="","※没填收支类别，分类报表会漏掉这一笔",IF(ISNA(MATCH($E1278,类别表,0)),"※收支类别不在【参数设置】的清单里",IF($K1278="","△"&amp;$D1278&amp;" 还没填汇率，去【月度汇率】补上就自动算了",IF(ISNUMBER(SEARCH("【待补】",$R1278&amp;"")),"△源数据不全（源表缺摘要或用途），请补充",IF(AND($F1278="内部转账",$Q1278=""),"△内部转账建议在「往来单位」写上对方账户",IF($N1278&lt;0,"△这一笔之后该账户余额成负数了，核一下",""))))))))))))</f>
        <v/>
      </c>
    </row>
    <row r="1279" ht="16.5" spans="1:19">
      <c r="A1279" s="114">
        <v>46093</v>
      </c>
      <c r="B1279" s="115" t="s">
        <v>72</v>
      </c>
      <c r="C1279" s="116" t="str">
        <f>IF($B1279="","",IFERROR(INDEX(账户银行,MATCH($B1279,账户名,0)),""))</f>
        <v>NBU银行</v>
      </c>
      <c r="D1279" s="116" t="str">
        <f>IF($B1279="","",IFERROR(INDEX(账户币种,MATCH($B1279,账户名,0)),""))</f>
        <v>UZS</v>
      </c>
      <c r="E1279" s="117" t="s">
        <v>77</v>
      </c>
      <c r="F1279" s="116" t="str">
        <f>IF($E1279="","",IFERROR(INDEX(类别属性,MATCH($E1279,类别表,0)),""))</f>
        <v>内部转账</v>
      </c>
      <c r="G1279" s="118" t="s">
        <v>1236</v>
      </c>
      <c r="H1279" s="119"/>
      <c r="I1279" s="119">
        <v>10000000</v>
      </c>
      <c r="J1279" s="120"/>
      <c r="K1279" s="125">
        <f>IF(OR($A1279="",$B1279=""),"",IF($J1279&lt;&gt;"",$J1279,IF($D1279=本位币,1,IFERROR(LOOKUP(2,1/((汇率月份&lt;=$A1279)*(INDEX(记账汇率区,0,MATCH($D1279,汇率币种头,0))&lt;&gt;"")),INDEX(记账汇率区,0,MATCH($D1279,汇率币种头,0))),""))))</f>
        <v>1</v>
      </c>
      <c r="L1279" s="123">
        <f t="shared" si="38"/>
        <v>-10000000</v>
      </c>
      <c r="M1279" s="123">
        <f t="shared" si="39"/>
        <v>-10000000</v>
      </c>
      <c r="N1279" s="122">
        <f>IF($B1279="","",ROUND(SUMIF(账户名,$B1279,账户期初)+SUMIFS($L$6:L1279,$B$6:B1279,$B1279),2))</f>
        <v>275572506.31</v>
      </c>
      <c r="O1279" s="123">
        <f>IF($B1279="","",IFERROR(ROUND(INDEX(账户期初本位,MATCH($B1279,账户名,0))+SUMIFS($M$6:M1279,$B$6:B1279,$B1279),2),""))</f>
        <v>275572506.31</v>
      </c>
      <c r="P1279" s="117" t="s">
        <v>43</v>
      </c>
      <c r="Q1279" s="115"/>
      <c r="R1279" s="115"/>
      <c r="S1279" s="124" t="str">
        <f>IF($B1279="","",IF(ISNA(MATCH($B1279,账户名,0)),"※这个账户不在【参数设置】的账户档案里",IF($A1279="","※没填日期，这一笔不会进任何月份的报表",IF(OR($A1279&lt;起始月份,$A1279&gt;EOMONTH(起始月份,15)),"△不在本账期（"&amp;TEXT(起始月份,"yyyy-mm")&amp;" ~ "&amp;TEXT(EOMONTH(起始月份,15),"yyyy-mm")&amp;"）内，报表里看不到",IF(AND($H1279&lt;&gt;"",$I1279&lt;&gt;""),"※收入和支出不能同时填",IF(AND(N($H1279)=0,N($I1279)=0),IF(ISNUMBER(SEARCH("【待补】",$R1279&amp;"")),"△源数据不全（源表缺金额），请补充","※收入和支出都没填"),IF($E1279="","※没填收支类别，分类报表会漏掉这一笔",IF(ISNA(MATCH($E1279,类别表,0)),"※收支类别不在【参数设置】的清单里",IF($K1279="","△"&amp;$D1279&amp;" 还没填汇率，去【月度汇率】补上就自动算了",IF(ISNUMBER(SEARCH("【待补】",$R1279&amp;"")),"△源数据不全（源表缺摘要或用途），请补充",IF(AND($F1279="内部转账",$Q1279=""),"△内部转账建议在「往来单位」写上对方账户",IF($N1279&lt;0,"△这一笔之后该账户余额成负数了，核一下",""))))))))))))</f>
        <v>△内部转账建议在「往来单位」写上对方账户</v>
      </c>
    </row>
    <row r="1280" ht="66" spans="1:19">
      <c r="A1280" s="114">
        <v>46093</v>
      </c>
      <c r="B1280" s="115" t="s">
        <v>72</v>
      </c>
      <c r="C1280" s="116" t="str">
        <f>IF($B1280="","",IFERROR(INDEX(账户银行,MATCH($B1280,账户名,0)),""))</f>
        <v>NBU银行</v>
      </c>
      <c r="D1280" s="116" t="str">
        <f>IF($B1280="","",IFERROR(INDEX(账户币种,MATCH($B1280,账户名,0)),""))</f>
        <v>UZS</v>
      </c>
      <c r="E1280" s="117" t="s">
        <v>21</v>
      </c>
      <c r="F1280" s="116" t="str">
        <f>IF($E1280="","",IFERROR(INDEX(类别属性,MATCH($E1280,类别表,0)),""))</f>
        <v>支出</v>
      </c>
      <c r="G1280" s="118" t="s">
        <v>1237</v>
      </c>
      <c r="H1280" s="119"/>
      <c r="I1280" s="119">
        <v>22960000</v>
      </c>
      <c r="J1280" s="120"/>
      <c r="K1280" s="125">
        <f>IF(OR($A1280="",$B1280=""),"",IF($J1280&lt;&gt;"",$J1280,IF($D1280=本位币,1,IFERROR(LOOKUP(2,1/((汇率月份&lt;=$A1280)*(INDEX(记账汇率区,0,MATCH($D1280,汇率币种头,0))&lt;&gt;"")),INDEX(记账汇率区,0,MATCH($D1280,汇率币种头,0))),""))))</f>
        <v>1</v>
      </c>
      <c r="L1280" s="123">
        <f t="shared" si="38"/>
        <v>-22960000</v>
      </c>
      <c r="M1280" s="123">
        <f t="shared" si="39"/>
        <v>-22960000</v>
      </c>
      <c r="N1280" s="122">
        <f>IF($B1280="","",ROUND(SUMIF(账户名,$B1280,账户期初)+SUMIFS($L$6:L1280,$B$6:B1280,$B1280),2))</f>
        <v>252612506.31</v>
      </c>
      <c r="O1280" s="123">
        <f>IF($B1280="","",IFERROR(ROUND(INDEX(账户期初本位,MATCH($B1280,账户名,0))+SUMIFS($M$6:M1280,$B$6:B1280,$B1280),2),""))</f>
        <v>252612506.31</v>
      </c>
      <c r="P1280" s="117" t="s">
        <v>23</v>
      </c>
      <c r="Q1280" s="115"/>
      <c r="R1280" s="115"/>
      <c r="S1280" s="124" t="str">
        <f>IF($B1280="","",IF(ISNA(MATCH($B1280,账户名,0)),"※这个账户不在【参数设置】的账户档案里",IF($A1280="","※没填日期，这一笔不会进任何月份的报表",IF(OR($A1280&lt;起始月份,$A1280&gt;EOMONTH(起始月份,15)),"△不在本账期（"&amp;TEXT(起始月份,"yyyy-mm")&amp;" ~ "&amp;TEXT(EOMONTH(起始月份,15),"yyyy-mm")&amp;"）内，报表里看不到",IF(AND($H1280&lt;&gt;"",$I1280&lt;&gt;""),"※收入和支出不能同时填",IF(AND(N($H1280)=0,N($I1280)=0),IF(ISNUMBER(SEARCH("【待补】",$R1280&amp;"")),"△源数据不全（源表缺金额），请补充","※收入和支出都没填"),IF($E1280="","※没填收支类别，分类报表会漏掉这一笔",IF(ISNA(MATCH($E1280,类别表,0)),"※收支类别不在【参数设置】的清单里",IF($K1280="","△"&amp;$D1280&amp;" 还没填汇率，去【月度汇率】补上就自动算了",IF(ISNUMBER(SEARCH("【待补】",$R1280&amp;"")),"△源数据不全（源表缺摘要或用途），请补充",IF(AND($F1280="内部转账",$Q1280=""),"△内部转账建议在「往来单位」写上对方账户",IF($N1280&lt;0,"△这一笔之后该账户余额成负数了，核一下",""))))))))))))</f>
        <v/>
      </c>
    </row>
    <row r="1281" ht="33" spans="1:19">
      <c r="A1281" s="114">
        <v>46093</v>
      </c>
      <c r="B1281" s="115" t="s">
        <v>1238</v>
      </c>
      <c r="C1281" s="116" t="str">
        <f>IF($B1281="","",IFERROR(INDEX(账户银行,MATCH($B1281,账户名,0)),""))</f>
        <v>NBU银行</v>
      </c>
      <c r="D1281" s="116" t="str">
        <f>IF($B1281="","",IFERROR(INDEX(账户币种,MATCH($B1281,账户名,0)),""))</f>
        <v>UZS</v>
      </c>
      <c r="E1281" s="117" t="s">
        <v>77</v>
      </c>
      <c r="F1281" s="116" t="str">
        <f>IF($E1281="","",IFERROR(INDEX(类别属性,MATCH($E1281,类别表,0)),""))</f>
        <v>内部转账</v>
      </c>
      <c r="G1281" s="118" t="s">
        <v>1239</v>
      </c>
      <c r="H1281" s="119">
        <v>10000000</v>
      </c>
      <c r="I1281" s="119"/>
      <c r="J1281" s="120"/>
      <c r="K1281" s="125">
        <f>IF(OR($A1281="",$B1281=""),"",IF($J1281&lt;&gt;"",$J1281,IF($D1281=本位币,1,IFERROR(LOOKUP(2,1/((汇率月份&lt;=$A1281)*(INDEX(记账汇率区,0,MATCH($D1281,汇率币种头,0))&lt;&gt;"")),INDEX(记账汇率区,0,MATCH($D1281,汇率币种头,0))),""))))</f>
        <v>1</v>
      </c>
      <c r="L1281" s="123">
        <f t="shared" si="38"/>
        <v>10000000</v>
      </c>
      <c r="M1281" s="123">
        <f t="shared" si="39"/>
        <v>10000000</v>
      </c>
      <c r="N1281" s="122">
        <f>IF($B1281="","",ROUND(SUMIF(账户名,$B1281,账户期初)+SUMIFS($L$6:L1281,$B$6:B1281,$B1281),2))</f>
        <v>10000000</v>
      </c>
      <c r="O1281" s="123">
        <f>IF($B1281="","",IFERROR(ROUND(INDEX(账户期初本位,MATCH($B1281,账户名,0))+SUMIFS($M$6:M1281,$B$6:B1281,$B1281),2),""))</f>
        <v>10000000</v>
      </c>
      <c r="P1281" s="117" t="s">
        <v>43</v>
      </c>
      <c r="Q1281" s="115"/>
      <c r="R1281" s="115" t="s">
        <v>1240</v>
      </c>
      <c r="S1281" s="124" t="str">
        <f>IF($B1281="","",IF(ISNA(MATCH($B1281,账户名,0)),"※这个账户不在【参数设置】的账户档案里",IF($A1281="","※没填日期，这一笔不会进任何月份的报表",IF(OR($A1281&lt;起始月份,$A1281&gt;EOMONTH(起始月份,15)),"△不在本账期（"&amp;TEXT(起始月份,"yyyy-mm")&amp;" ~ "&amp;TEXT(EOMONTH(起始月份,15),"yyyy-mm")&amp;"）内，报表里看不到",IF(AND($H1281&lt;&gt;"",$I1281&lt;&gt;""),"※收入和支出不能同时填",IF(AND(N($H1281)=0,N($I1281)=0),IF(ISNUMBER(SEARCH("【待补】",$R1281&amp;"")),"△源数据不全（源表缺金额），请补充","※收入和支出都没填"),IF($E1281="","※没填收支类别，分类报表会漏掉这一笔",IF(ISNA(MATCH($E1281,类别表,0)),"※收支类别不在【参数设置】的清单里",IF($K1281="","△"&amp;$D1281&amp;" 还没填汇率，去【月度汇率】补上就自动算了",IF(ISNUMBER(SEARCH("【待补】",$R1281&amp;"")),"△源数据不全（源表缺摘要或用途），请补充",IF(AND($F1281="内部转账",$Q1281=""),"△内部转账建议在「往来单位」写上对方账户",IF($N1281&lt;0,"△这一笔之后该账户余额成负数了，核一下",""))))))))))))</f>
        <v>△内部转账建议在「往来单位」写上对方账户</v>
      </c>
    </row>
    <row r="1282" ht="49.5" spans="1:19">
      <c r="A1282" s="114">
        <v>46093</v>
      </c>
      <c r="B1282" s="115" t="s">
        <v>34</v>
      </c>
      <c r="C1282" s="116" t="str">
        <f>IF($B1282="","",IFERROR(INDEX(账户银行,MATCH($B1282,账户名,0)),""))</f>
        <v>现金</v>
      </c>
      <c r="D1282" s="116" t="str">
        <f>IF($B1282="","",IFERROR(INDEX(账户币种,MATCH($B1282,账户名,0)),""))</f>
        <v>UZS</v>
      </c>
      <c r="E1282" s="117" t="s">
        <v>38</v>
      </c>
      <c r="F1282" s="116" t="str">
        <f>IF($E1282="","",IFERROR(INDEX(类别属性,MATCH($E1282,类别表,0)),""))</f>
        <v>支出</v>
      </c>
      <c r="G1282" s="118" t="s">
        <v>1241</v>
      </c>
      <c r="H1282" s="119"/>
      <c r="I1282" s="119">
        <v>220000</v>
      </c>
      <c r="J1282" s="120"/>
      <c r="K1282" s="125">
        <f>IF(OR($A1282="",$B1282=""),"",IF($J1282&lt;&gt;"",$J1282,IF($D1282=本位币,1,IFERROR(LOOKUP(2,1/((汇率月份&lt;=$A1282)*(INDEX(记账汇率区,0,MATCH($D1282,汇率币种头,0))&lt;&gt;"")),INDEX(记账汇率区,0,MATCH($D1282,汇率币种头,0))),""))))</f>
        <v>1</v>
      </c>
      <c r="L1282" s="123">
        <f t="shared" si="38"/>
        <v>-220000</v>
      </c>
      <c r="M1282" s="123">
        <f t="shared" si="39"/>
        <v>-220000</v>
      </c>
      <c r="N1282" s="122">
        <f>IF($B1282="","",ROUND(SUMIF(账户名,$B1282,账户期初)+SUMIFS($L$6:L1282,$B$6:B1282,$B1282),2))</f>
        <v>-851932979.33</v>
      </c>
      <c r="O1282" s="123">
        <f>IF($B1282="","",IFERROR(ROUND(INDEX(账户期初本位,MATCH($B1282,账户名,0))+SUMIFS($M$6:M1282,$B$6:B1282,$B1282),2),""))</f>
        <v>-851932979.33</v>
      </c>
      <c r="P1282" s="117" t="s">
        <v>26</v>
      </c>
      <c r="Q1282" s="115" t="s">
        <v>172</v>
      </c>
      <c r="R1282" s="115"/>
      <c r="S1282" s="124" t="str">
        <f>IF($B1282="","",IF(ISNA(MATCH($B1282,账户名,0)),"※这个账户不在【参数设置】的账户档案里",IF($A1282="","※没填日期，这一笔不会进任何月份的报表",IF(OR($A1282&lt;起始月份,$A1282&gt;EOMONTH(起始月份,15)),"△不在本账期（"&amp;TEXT(起始月份,"yyyy-mm")&amp;" ~ "&amp;TEXT(EOMONTH(起始月份,15),"yyyy-mm")&amp;"）内，报表里看不到",IF(AND($H1282&lt;&gt;"",$I1282&lt;&gt;""),"※收入和支出不能同时填",IF(AND(N($H1282)=0,N($I1282)=0),IF(ISNUMBER(SEARCH("【待补】",$R1282&amp;"")),"△源数据不全（源表缺金额），请补充","※收入和支出都没填"),IF($E1282="","※没填收支类别，分类报表会漏掉这一笔",IF(ISNA(MATCH($E1282,类别表,0)),"※收支类别不在【参数设置】的清单里",IF($K1282="","△"&amp;$D1282&amp;" 还没填汇率，去【月度汇率】补上就自动算了",IF(ISNUMBER(SEARCH("【待补】",$R1282&amp;"")),"△源数据不全（源表缺摘要或用途），请补充",IF(AND($F1282="内部转账",$Q1282=""),"△内部转账建议在「往来单位」写上对方账户",IF($N1282&lt;0,"△这一笔之后该账户余额成负数了，核一下",""))))))))))))</f>
        <v>△这一笔之后该账户余额成负数了，核一下</v>
      </c>
    </row>
    <row r="1283" ht="82.5" spans="1:19">
      <c r="A1283" s="114">
        <v>46094</v>
      </c>
      <c r="B1283" s="115" t="s">
        <v>72</v>
      </c>
      <c r="C1283" s="116" t="str">
        <f>IF($B1283="","",IFERROR(INDEX(账户银行,MATCH($B1283,账户名,0)),""))</f>
        <v>NBU银行</v>
      </c>
      <c r="D1283" s="116" t="str">
        <f>IF($B1283="","",IFERROR(INDEX(账户币种,MATCH($B1283,账户名,0)),""))</f>
        <v>UZS</v>
      </c>
      <c r="E1283" s="117" t="s">
        <v>60</v>
      </c>
      <c r="F1283" s="116" t="str">
        <f>IF($E1283="","",IFERROR(INDEX(类别属性,MATCH($E1283,类别表,0)),""))</f>
        <v>支出</v>
      </c>
      <c r="G1283" s="118" t="s">
        <v>1242</v>
      </c>
      <c r="H1283" s="119"/>
      <c r="I1283" s="119">
        <v>85</v>
      </c>
      <c r="J1283" s="120"/>
      <c r="K1283" s="125">
        <f>IF(OR($A1283="",$B1283=""),"",IF($J1283&lt;&gt;"",$J1283,IF($D1283=本位币,1,IFERROR(LOOKUP(2,1/((汇率月份&lt;=$A1283)*(INDEX(记账汇率区,0,MATCH($D1283,汇率币种头,0))&lt;&gt;"")),INDEX(记账汇率区,0,MATCH($D1283,汇率币种头,0))),""))))</f>
        <v>1</v>
      </c>
      <c r="L1283" s="123">
        <f t="shared" si="38"/>
        <v>-85</v>
      </c>
      <c r="M1283" s="123">
        <f t="shared" si="39"/>
        <v>-85</v>
      </c>
      <c r="N1283" s="122">
        <f>IF($B1283="","",ROUND(SUMIF(账户名,$B1283,账户期初)+SUMIFS($L$6:L1283,$B$6:B1283,$B1283),2))</f>
        <v>252612421.31</v>
      </c>
      <c r="O1283" s="123">
        <f>IF($B1283="","",IFERROR(ROUND(INDEX(账户期初本位,MATCH($B1283,账户名,0))+SUMIFS($M$6:M1283,$B$6:B1283,$B1283),2),""))</f>
        <v>252612421.31</v>
      </c>
      <c r="P1283" s="117" t="s">
        <v>43</v>
      </c>
      <c r="Q1283" s="115"/>
      <c r="R1283" s="115"/>
      <c r="S1283" s="124" t="str">
        <f>IF($B1283="","",IF(ISNA(MATCH($B1283,账户名,0)),"※这个账户不在【参数设置】的账户档案里",IF($A1283="","※没填日期，这一笔不会进任何月份的报表",IF(OR($A1283&lt;起始月份,$A1283&gt;EOMONTH(起始月份,15)),"△不在本账期（"&amp;TEXT(起始月份,"yyyy-mm")&amp;" ~ "&amp;TEXT(EOMONTH(起始月份,15),"yyyy-mm")&amp;"）内，报表里看不到",IF(AND($H1283&lt;&gt;"",$I1283&lt;&gt;""),"※收入和支出不能同时填",IF(AND(N($H1283)=0,N($I1283)=0),IF(ISNUMBER(SEARCH("【待补】",$R1283&amp;"")),"△源数据不全（源表缺金额），请补充","※收入和支出都没填"),IF($E1283="","※没填收支类别，分类报表会漏掉这一笔",IF(ISNA(MATCH($E1283,类别表,0)),"※收支类别不在【参数设置】的清单里",IF($K1283="","△"&amp;$D1283&amp;" 还没填汇率，去【月度汇率】补上就自动算了",IF(ISNUMBER(SEARCH("【待补】",$R1283&amp;"")),"△源数据不全（源表缺摘要或用途），请补充",IF(AND($F1283="内部转账",$Q1283=""),"△内部转账建议在「往来单位」写上对方账户",IF($N1283&lt;0,"△这一笔之后该账户余额成负数了，核一下",""))))))))))))</f>
        <v/>
      </c>
    </row>
    <row r="1284" ht="82.5" spans="1:19">
      <c r="A1284" s="114">
        <v>46094</v>
      </c>
      <c r="B1284" s="115" t="s">
        <v>72</v>
      </c>
      <c r="C1284" s="116" t="str">
        <f>IF($B1284="","",IFERROR(INDEX(账户银行,MATCH($B1284,账户名,0)),""))</f>
        <v>NBU银行</v>
      </c>
      <c r="D1284" s="116" t="str">
        <f>IF($B1284="","",IFERROR(INDEX(账户币种,MATCH($B1284,账户名,0)),""))</f>
        <v>UZS</v>
      </c>
      <c r="E1284" s="117" t="s">
        <v>60</v>
      </c>
      <c r="F1284" s="116" t="str">
        <f>IF($E1284="","",IFERROR(INDEX(类别属性,MATCH($E1284,类别表,0)),""))</f>
        <v>支出</v>
      </c>
      <c r="G1284" s="118" t="s">
        <v>1243</v>
      </c>
      <c r="H1284" s="119"/>
      <c r="I1284" s="119">
        <v>300</v>
      </c>
      <c r="J1284" s="120"/>
      <c r="K1284" s="125">
        <f>IF(OR($A1284="",$B1284=""),"",IF($J1284&lt;&gt;"",$J1284,IF($D1284=本位币,1,IFERROR(LOOKUP(2,1/((汇率月份&lt;=$A1284)*(INDEX(记账汇率区,0,MATCH($D1284,汇率币种头,0))&lt;&gt;"")),INDEX(记账汇率区,0,MATCH($D1284,汇率币种头,0))),""))))</f>
        <v>1</v>
      </c>
      <c r="L1284" s="123">
        <f t="shared" si="38"/>
        <v>-300</v>
      </c>
      <c r="M1284" s="123">
        <f t="shared" si="39"/>
        <v>-300</v>
      </c>
      <c r="N1284" s="122">
        <f>IF($B1284="","",ROUND(SUMIF(账户名,$B1284,账户期初)+SUMIFS($L$6:L1284,$B$6:B1284,$B1284),2))</f>
        <v>252612121.31</v>
      </c>
      <c r="O1284" s="123">
        <f>IF($B1284="","",IFERROR(ROUND(INDEX(账户期初本位,MATCH($B1284,账户名,0))+SUMIFS($M$6:M1284,$B$6:B1284,$B1284),2),""))</f>
        <v>252612121.31</v>
      </c>
      <c r="P1284" s="117" t="s">
        <v>43</v>
      </c>
      <c r="Q1284" s="115"/>
      <c r="R1284" s="115"/>
      <c r="S1284" s="124" t="str">
        <f>IF($B1284="","",IF(ISNA(MATCH($B1284,账户名,0)),"※这个账户不在【参数设置】的账户档案里",IF($A1284="","※没填日期，这一笔不会进任何月份的报表",IF(OR($A1284&lt;起始月份,$A1284&gt;EOMONTH(起始月份,15)),"△不在本账期（"&amp;TEXT(起始月份,"yyyy-mm")&amp;" ~ "&amp;TEXT(EOMONTH(起始月份,15),"yyyy-mm")&amp;"）内，报表里看不到",IF(AND($H1284&lt;&gt;"",$I1284&lt;&gt;""),"※收入和支出不能同时填",IF(AND(N($H1284)=0,N($I1284)=0),IF(ISNUMBER(SEARCH("【待补】",$R1284&amp;"")),"△源数据不全（源表缺金额），请补充","※收入和支出都没填"),IF($E1284="","※没填收支类别，分类报表会漏掉这一笔",IF(ISNA(MATCH($E1284,类别表,0)),"※收支类别不在【参数设置】的清单里",IF($K1284="","△"&amp;$D1284&amp;" 还没填汇率，去【月度汇率】补上就自动算了",IF(ISNUMBER(SEARCH("【待补】",$R1284&amp;"")),"△源数据不全（源表缺摘要或用途），请补充",IF(AND($F1284="内部转账",$Q1284=""),"△内部转账建议在「往来单位」写上对方账户",IF($N1284&lt;0,"△这一笔之后该账户余额成负数了，核一下",""))))))))))))</f>
        <v/>
      </c>
    </row>
    <row r="1285" ht="99" spans="1:19">
      <c r="A1285" s="114">
        <v>46094</v>
      </c>
      <c r="B1285" s="115" t="s">
        <v>72</v>
      </c>
      <c r="C1285" s="116" t="str">
        <f>IF($B1285="","",IFERROR(INDEX(账户银行,MATCH($B1285,账户名,0)),""))</f>
        <v>NBU银行</v>
      </c>
      <c r="D1285" s="116" t="str">
        <f>IF($B1285="","",IFERROR(INDEX(账户币种,MATCH($B1285,账户名,0)),""))</f>
        <v>UZS</v>
      </c>
      <c r="E1285" s="117" t="s">
        <v>60</v>
      </c>
      <c r="F1285" s="116" t="str">
        <f>IF($E1285="","",IFERROR(INDEX(类别属性,MATCH($E1285,类别表,0)),""))</f>
        <v>支出</v>
      </c>
      <c r="G1285" s="118" t="s">
        <v>1244</v>
      </c>
      <c r="H1285" s="119"/>
      <c r="I1285" s="119">
        <v>300</v>
      </c>
      <c r="J1285" s="120"/>
      <c r="K1285" s="125">
        <f>IF(OR($A1285="",$B1285=""),"",IF($J1285&lt;&gt;"",$J1285,IF($D1285=本位币,1,IFERROR(LOOKUP(2,1/((汇率月份&lt;=$A1285)*(INDEX(记账汇率区,0,MATCH($D1285,汇率币种头,0))&lt;&gt;"")),INDEX(记账汇率区,0,MATCH($D1285,汇率币种头,0))),""))))</f>
        <v>1</v>
      </c>
      <c r="L1285" s="123">
        <f t="shared" si="38"/>
        <v>-300</v>
      </c>
      <c r="M1285" s="123">
        <f t="shared" si="39"/>
        <v>-300</v>
      </c>
      <c r="N1285" s="122">
        <f>IF($B1285="","",ROUND(SUMIF(账户名,$B1285,账户期初)+SUMIFS($L$6:L1285,$B$6:B1285,$B1285),2))</f>
        <v>252611821.31</v>
      </c>
      <c r="O1285" s="123">
        <f>IF($B1285="","",IFERROR(ROUND(INDEX(账户期初本位,MATCH($B1285,账户名,0))+SUMIFS($M$6:M1285,$B$6:B1285,$B1285),2),""))</f>
        <v>252611821.31</v>
      </c>
      <c r="P1285" s="117" t="s">
        <v>43</v>
      </c>
      <c r="Q1285" s="115"/>
      <c r="R1285" s="115"/>
      <c r="S1285" s="124" t="str">
        <f>IF($B1285="","",IF(ISNA(MATCH($B1285,账户名,0)),"※这个账户不在【参数设置】的账户档案里",IF($A1285="","※没填日期，这一笔不会进任何月份的报表",IF(OR($A1285&lt;起始月份,$A1285&gt;EOMONTH(起始月份,15)),"△不在本账期（"&amp;TEXT(起始月份,"yyyy-mm")&amp;" ~ "&amp;TEXT(EOMONTH(起始月份,15),"yyyy-mm")&amp;"）内，报表里看不到",IF(AND($H1285&lt;&gt;"",$I1285&lt;&gt;""),"※收入和支出不能同时填",IF(AND(N($H1285)=0,N($I1285)=0),IF(ISNUMBER(SEARCH("【待补】",$R1285&amp;"")),"△源数据不全（源表缺金额），请补充","※收入和支出都没填"),IF($E1285="","※没填收支类别，分类报表会漏掉这一笔",IF(ISNA(MATCH($E1285,类别表,0)),"※收支类别不在【参数设置】的清单里",IF($K1285="","△"&amp;$D1285&amp;" 还没填汇率，去【月度汇率】补上就自动算了",IF(ISNUMBER(SEARCH("【待补】",$R1285&amp;"")),"△源数据不全（源表缺摘要或用途），请补充",IF(AND($F1285="内部转账",$Q1285=""),"△内部转账建议在「往来单位」写上对方账户",IF($N1285&lt;0,"△这一笔之后该账户余额成负数了，核一下",""))))))))))))</f>
        <v/>
      </c>
    </row>
    <row r="1286" ht="99" spans="1:19">
      <c r="A1286" s="114">
        <v>46094</v>
      </c>
      <c r="B1286" s="115" t="s">
        <v>72</v>
      </c>
      <c r="C1286" s="116" t="str">
        <f>IF($B1286="","",IFERROR(INDEX(账户银行,MATCH($B1286,账户名,0)),""))</f>
        <v>NBU银行</v>
      </c>
      <c r="D1286" s="116" t="str">
        <f>IF($B1286="","",IFERROR(INDEX(账户币种,MATCH($B1286,账户名,0)),""))</f>
        <v>UZS</v>
      </c>
      <c r="E1286" s="117" t="s">
        <v>60</v>
      </c>
      <c r="F1286" s="116" t="str">
        <f>IF($E1286="","",IFERROR(INDEX(类别属性,MATCH($E1286,类别表,0)),""))</f>
        <v>支出</v>
      </c>
      <c r="G1286" s="118" t="s">
        <v>1245</v>
      </c>
      <c r="H1286" s="119"/>
      <c r="I1286" s="119">
        <v>300</v>
      </c>
      <c r="J1286" s="120"/>
      <c r="K1286" s="125">
        <f>IF(OR($A1286="",$B1286=""),"",IF($J1286&lt;&gt;"",$J1286,IF($D1286=本位币,1,IFERROR(LOOKUP(2,1/((汇率月份&lt;=$A1286)*(INDEX(记账汇率区,0,MATCH($D1286,汇率币种头,0))&lt;&gt;"")),INDEX(记账汇率区,0,MATCH($D1286,汇率币种头,0))),""))))</f>
        <v>1</v>
      </c>
      <c r="L1286" s="123">
        <f t="shared" ref="L1286:L1349" si="40">IF(AND($H1286="",$I1286=""),"",ROUND(N($H1286)-N($I1286),2))</f>
        <v>-300</v>
      </c>
      <c r="M1286" s="123">
        <f t="shared" ref="M1286:M1349" si="41">IF(OR($L1286="",$K1286=""),"",ROUND($L1286*$K1286,2))</f>
        <v>-300</v>
      </c>
      <c r="N1286" s="122">
        <f>IF($B1286="","",ROUND(SUMIF(账户名,$B1286,账户期初)+SUMIFS($L$6:L1286,$B$6:B1286,$B1286),2))</f>
        <v>252611521.31</v>
      </c>
      <c r="O1286" s="123">
        <f>IF($B1286="","",IFERROR(ROUND(INDEX(账户期初本位,MATCH($B1286,账户名,0))+SUMIFS($M$6:M1286,$B$6:B1286,$B1286),2),""))</f>
        <v>252611521.31</v>
      </c>
      <c r="P1286" s="117" t="s">
        <v>43</v>
      </c>
      <c r="Q1286" s="115"/>
      <c r="R1286" s="115"/>
      <c r="S1286" s="124" t="str">
        <f>IF($B1286="","",IF(ISNA(MATCH($B1286,账户名,0)),"※这个账户不在【参数设置】的账户档案里",IF($A1286="","※没填日期，这一笔不会进任何月份的报表",IF(OR($A1286&lt;起始月份,$A1286&gt;EOMONTH(起始月份,15)),"△不在本账期（"&amp;TEXT(起始月份,"yyyy-mm")&amp;" ~ "&amp;TEXT(EOMONTH(起始月份,15),"yyyy-mm")&amp;"）内，报表里看不到",IF(AND($H1286&lt;&gt;"",$I1286&lt;&gt;""),"※收入和支出不能同时填",IF(AND(N($H1286)=0,N($I1286)=0),IF(ISNUMBER(SEARCH("【待补】",$R1286&amp;"")),"△源数据不全（源表缺金额），请补充","※收入和支出都没填"),IF($E1286="","※没填收支类别，分类报表会漏掉这一笔",IF(ISNA(MATCH($E1286,类别表,0)),"※收支类别不在【参数设置】的清单里",IF($K1286="","△"&amp;$D1286&amp;" 还没填汇率，去【月度汇率】补上就自动算了",IF(ISNUMBER(SEARCH("【待补】",$R1286&amp;"")),"△源数据不全（源表缺摘要或用途），请补充",IF(AND($F1286="内部转账",$Q1286=""),"△内部转账建议在「往来单位」写上对方账户",IF($N1286&lt;0,"△这一笔之后该账户余额成负数了，核一下",""))))))))))))</f>
        <v/>
      </c>
    </row>
    <row r="1287" ht="66" spans="1:19">
      <c r="A1287" s="114">
        <v>46094</v>
      </c>
      <c r="B1287" s="115" t="s">
        <v>72</v>
      </c>
      <c r="C1287" s="116" t="str">
        <f>IF($B1287="","",IFERROR(INDEX(账户银行,MATCH($B1287,账户名,0)),""))</f>
        <v>NBU银行</v>
      </c>
      <c r="D1287" s="116" t="str">
        <f>IF($B1287="","",IFERROR(INDEX(账户币种,MATCH($B1287,账户名,0)),""))</f>
        <v>UZS</v>
      </c>
      <c r="E1287" s="117" t="s">
        <v>95</v>
      </c>
      <c r="F1287" s="116" t="str">
        <f>IF($E1287="","",IFERROR(INDEX(类别属性,MATCH($E1287,类别表,0)),""))</f>
        <v>支出</v>
      </c>
      <c r="G1287" s="118" t="s">
        <v>1246</v>
      </c>
      <c r="H1287" s="119"/>
      <c r="I1287" s="119">
        <v>14960000</v>
      </c>
      <c r="J1287" s="120"/>
      <c r="K1287" s="125">
        <f>IF(OR($A1287="",$B1287=""),"",IF($J1287&lt;&gt;"",$J1287,IF($D1287=本位币,1,IFERROR(LOOKUP(2,1/((汇率月份&lt;=$A1287)*(INDEX(记账汇率区,0,MATCH($D1287,汇率币种头,0))&lt;&gt;"")),INDEX(记账汇率区,0,MATCH($D1287,汇率币种头,0))),""))))</f>
        <v>1</v>
      </c>
      <c r="L1287" s="123">
        <f t="shared" si="40"/>
        <v>-14960000</v>
      </c>
      <c r="M1287" s="123">
        <f t="shared" si="41"/>
        <v>-14960000</v>
      </c>
      <c r="N1287" s="122">
        <f>IF($B1287="","",ROUND(SUMIF(账户名,$B1287,账户期初)+SUMIFS($L$6:L1287,$B$6:B1287,$B1287),2))</f>
        <v>237651521.31</v>
      </c>
      <c r="O1287" s="123">
        <f>IF($B1287="","",IFERROR(ROUND(INDEX(账户期初本位,MATCH($B1287,账户名,0))+SUMIFS($M$6:M1287,$B$6:B1287,$B1287),2),""))</f>
        <v>237651521.31</v>
      </c>
      <c r="P1287" s="117" t="s">
        <v>97</v>
      </c>
      <c r="Q1287" s="115"/>
      <c r="R1287" s="115"/>
      <c r="S1287" s="124" t="str">
        <f>IF($B1287="","",IF(ISNA(MATCH($B1287,账户名,0)),"※这个账户不在【参数设置】的账户档案里",IF($A1287="","※没填日期，这一笔不会进任何月份的报表",IF(OR($A1287&lt;起始月份,$A1287&gt;EOMONTH(起始月份,15)),"△不在本账期（"&amp;TEXT(起始月份,"yyyy-mm")&amp;" ~ "&amp;TEXT(EOMONTH(起始月份,15),"yyyy-mm")&amp;"）内，报表里看不到",IF(AND($H1287&lt;&gt;"",$I1287&lt;&gt;""),"※收入和支出不能同时填",IF(AND(N($H1287)=0,N($I1287)=0),IF(ISNUMBER(SEARCH("【待补】",$R1287&amp;"")),"△源数据不全（源表缺金额），请补充","※收入和支出都没填"),IF($E1287="","※没填收支类别，分类报表会漏掉这一笔",IF(ISNA(MATCH($E1287,类别表,0)),"※收支类别不在【参数设置】的清单里",IF($K1287="","△"&amp;$D1287&amp;" 还没填汇率，去【月度汇率】补上就自动算了",IF(ISNUMBER(SEARCH("【待补】",$R1287&amp;"")),"△源数据不全（源表缺摘要或用途），请补充",IF(AND($F1287="内部转账",$Q1287=""),"△内部转账建议在「往来单位」写上对方账户",IF($N1287&lt;0,"△这一笔之后该账户余额成负数了，核一下",""))))))))))))</f>
        <v/>
      </c>
    </row>
    <row r="1288" ht="16.5" spans="1:19">
      <c r="A1288" s="114">
        <v>46094</v>
      </c>
      <c r="B1288" s="115" t="s">
        <v>72</v>
      </c>
      <c r="C1288" s="116" t="str">
        <f>IF($B1288="","",IFERROR(INDEX(账户银行,MATCH($B1288,账户名,0)),""))</f>
        <v>NBU银行</v>
      </c>
      <c r="D1288" s="116" t="str">
        <f>IF($B1288="","",IFERROR(INDEX(账户币种,MATCH($B1288,账户名,0)),""))</f>
        <v>UZS</v>
      </c>
      <c r="E1288" s="117" t="s">
        <v>366</v>
      </c>
      <c r="F1288" s="116" t="str">
        <f>IF($E1288="","",IFERROR(INDEX(类别属性,MATCH($E1288,类别表,0)),""))</f>
        <v>支出</v>
      </c>
      <c r="G1288" s="118" t="s">
        <v>1247</v>
      </c>
      <c r="H1288" s="119"/>
      <c r="I1288" s="119">
        <v>2025000</v>
      </c>
      <c r="J1288" s="120"/>
      <c r="K1288" s="125">
        <f>IF(OR($A1288="",$B1288=""),"",IF($J1288&lt;&gt;"",$J1288,IF($D1288=本位币,1,IFERROR(LOOKUP(2,1/((汇率月份&lt;=$A1288)*(INDEX(记账汇率区,0,MATCH($D1288,汇率币种头,0))&lt;&gt;"")),INDEX(记账汇率区,0,MATCH($D1288,汇率币种头,0))),""))))</f>
        <v>1</v>
      </c>
      <c r="L1288" s="123">
        <f t="shared" si="40"/>
        <v>-2025000</v>
      </c>
      <c r="M1288" s="123">
        <f t="shared" si="41"/>
        <v>-2025000</v>
      </c>
      <c r="N1288" s="122">
        <f>IF($B1288="","",ROUND(SUMIF(账户名,$B1288,账户期初)+SUMIFS($L$6:L1288,$B$6:B1288,$B1288),2))</f>
        <v>235626521.31</v>
      </c>
      <c r="O1288" s="123">
        <f>IF($B1288="","",IFERROR(ROUND(INDEX(账户期初本位,MATCH($B1288,账户名,0))+SUMIFS($M$6:M1288,$B$6:B1288,$B1288),2),""))</f>
        <v>235626521.31</v>
      </c>
      <c r="P1288" s="117" t="s">
        <v>122</v>
      </c>
      <c r="Q1288" s="115"/>
      <c r="R1288" s="115"/>
      <c r="S1288" s="124" t="str">
        <f>IF($B1288="","",IF(ISNA(MATCH($B1288,账户名,0)),"※这个账户不在【参数设置】的账户档案里",IF($A1288="","※没填日期，这一笔不会进任何月份的报表",IF(OR($A1288&lt;起始月份,$A1288&gt;EOMONTH(起始月份,15)),"△不在本账期（"&amp;TEXT(起始月份,"yyyy-mm")&amp;" ~ "&amp;TEXT(EOMONTH(起始月份,15),"yyyy-mm")&amp;"）内，报表里看不到",IF(AND($H1288&lt;&gt;"",$I1288&lt;&gt;""),"※收入和支出不能同时填",IF(AND(N($H1288)=0,N($I1288)=0),IF(ISNUMBER(SEARCH("【待补】",$R1288&amp;"")),"△源数据不全（源表缺金额），请补充","※收入和支出都没填"),IF($E1288="","※没填收支类别，分类报表会漏掉这一笔",IF(ISNA(MATCH($E1288,类别表,0)),"※收支类别不在【参数设置】的清单里",IF($K1288="","△"&amp;$D1288&amp;" 还没填汇率，去【月度汇率】补上就自动算了",IF(ISNUMBER(SEARCH("【待补】",$R1288&amp;"")),"△源数据不全（源表缺摘要或用途），请补充",IF(AND($F1288="内部转账",$Q1288=""),"△内部转账建议在「往来单位」写上对方账户",IF($N1288&lt;0,"△这一笔之后该账户余额成负数了，核一下",""))))))))))))</f>
        <v/>
      </c>
    </row>
    <row r="1289" ht="33" spans="1:19">
      <c r="A1289" s="114">
        <v>46094</v>
      </c>
      <c r="B1289" s="115" t="s">
        <v>72</v>
      </c>
      <c r="C1289" s="116" t="str">
        <f>IF($B1289="","",IFERROR(INDEX(账户银行,MATCH($B1289,账户名,0)),""))</f>
        <v>NBU银行</v>
      </c>
      <c r="D1289" s="116" t="str">
        <f>IF($B1289="","",IFERROR(INDEX(账户币种,MATCH($B1289,账户名,0)),""))</f>
        <v>UZS</v>
      </c>
      <c r="E1289" s="117" t="s">
        <v>95</v>
      </c>
      <c r="F1289" s="116" t="str">
        <f>IF($E1289="","",IFERROR(INDEX(类别属性,MATCH($E1289,类别表,0)),""))</f>
        <v>支出</v>
      </c>
      <c r="G1289" s="118" t="s">
        <v>1248</v>
      </c>
      <c r="H1289" s="119"/>
      <c r="I1289" s="119">
        <v>17000</v>
      </c>
      <c r="J1289" s="120"/>
      <c r="K1289" s="125">
        <f>IF(OR($A1289="",$B1289=""),"",IF($J1289&lt;&gt;"",$J1289,IF($D1289=本位币,1,IFERROR(LOOKUP(2,1/((汇率月份&lt;=$A1289)*(INDEX(记账汇率区,0,MATCH($D1289,汇率币种头,0))&lt;&gt;"")),INDEX(记账汇率区,0,MATCH($D1289,汇率币种头,0))),""))))</f>
        <v>1</v>
      </c>
      <c r="L1289" s="123">
        <f t="shared" si="40"/>
        <v>-17000</v>
      </c>
      <c r="M1289" s="123">
        <f t="shared" si="41"/>
        <v>-17000</v>
      </c>
      <c r="N1289" s="122">
        <f>IF($B1289="","",ROUND(SUMIF(账户名,$B1289,账户期初)+SUMIFS($L$6:L1289,$B$6:B1289,$B1289),2))</f>
        <v>235609521.31</v>
      </c>
      <c r="O1289" s="123">
        <f>IF($B1289="","",IFERROR(ROUND(INDEX(账户期初本位,MATCH($B1289,账户名,0))+SUMIFS($M$6:M1289,$B$6:B1289,$B1289),2),""))</f>
        <v>235609521.31</v>
      </c>
      <c r="P1289" s="117" t="s">
        <v>97</v>
      </c>
      <c r="Q1289" s="115"/>
      <c r="R1289" s="115"/>
      <c r="S1289" s="124" t="str">
        <f>IF($B1289="","",IF(ISNA(MATCH($B1289,账户名,0)),"※这个账户不在【参数设置】的账户档案里",IF($A1289="","※没填日期，这一笔不会进任何月份的报表",IF(OR($A1289&lt;起始月份,$A1289&gt;EOMONTH(起始月份,15)),"△不在本账期（"&amp;TEXT(起始月份,"yyyy-mm")&amp;" ~ "&amp;TEXT(EOMONTH(起始月份,15),"yyyy-mm")&amp;"）内，报表里看不到",IF(AND($H1289&lt;&gt;"",$I1289&lt;&gt;""),"※收入和支出不能同时填",IF(AND(N($H1289)=0,N($I1289)=0),IF(ISNUMBER(SEARCH("【待补】",$R1289&amp;"")),"△源数据不全（源表缺金额），请补充","※收入和支出都没填"),IF($E1289="","※没填收支类别，分类报表会漏掉这一笔",IF(ISNA(MATCH($E1289,类别表,0)),"※收支类别不在【参数设置】的清单里",IF($K1289="","△"&amp;$D1289&amp;" 还没填汇率，去【月度汇率】补上就自动算了",IF(ISNUMBER(SEARCH("【待补】",$R1289&amp;"")),"△源数据不全（源表缺摘要或用途），请补充",IF(AND($F1289="内部转账",$Q1289=""),"△内部转账建议在「往来单位」写上对方账户",IF($N1289&lt;0,"△这一笔之后该账户余额成负数了，核一下",""))))))))))))</f>
        <v/>
      </c>
    </row>
    <row r="1290" ht="33" spans="1:19">
      <c r="A1290" s="114">
        <v>46094</v>
      </c>
      <c r="B1290" s="115" t="s">
        <v>72</v>
      </c>
      <c r="C1290" s="116" t="str">
        <f>IF($B1290="","",IFERROR(INDEX(账户银行,MATCH($B1290,账户名,0)),""))</f>
        <v>NBU银行</v>
      </c>
      <c r="D1290" s="116" t="str">
        <f>IF($B1290="","",IFERROR(INDEX(账户币种,MATCH($B1290,账户名,0)),""))</f>
        <v>UZS</v>
      </c>
      <c r="E1290" s="117" t="s">
        <v>366</v>
      </c>
      <c r="F1290" s="116" t="str">
        <f>IF($E1290="","",IFERROR(INDEX(类别属性,MATCH($E1290,类别表,0)),""))</f>
        <v>支出</v>
      </c>
      <c r="G1290" s="118" t="s">
        <v>1249</v>
      </c>
      <c r="H1290" s="119"/>
      <c r="I1290" s="119">
        <v>2040000</v>
      </c>
      <c r="J1290" s="120"/>
      <c r="K1290" s="125">
        <f>IF(OR($A1290="",$B1290=""),"",IF($J1290&lt;&gt;"",$J1290,IF($D1290=本位币,1,IFERROR(LOOKUP(2,1/((汇率月份&lt;=$A1290)*(INDEX(记账汇率区,0,MATCH($D1290,汇率币种头,0))&lt;&gt;"")),INDEX(记账汇率区,0,MATCH($D1290,汇率币种头,0))),""))))</f>
        <v>1</v>
      </c>
      <c r="L1290" s="123">
        <f t="shared" si="40"/>
        <v>-2040000</v>
      </c>
      <c r="M1290" s="123">
        <f t="shared" si="41"/>
        <v>-2040000</v>
      </c>
      <c r="N1290" s="122">
        <f>IF($B1290="","",ROUND(SUMIF(账户名,$B1290,账户期初)+SUMIFS($L$6:L1290,$B$6:B1290,$B1290),2))</f>
        <v>233569521.31</v>
      </c>
      <c r="O1290" s="123">
        <f>IF($B1290="","",IFERROR(ROUND(INDEX(账户期初本位,MATCH($B1290,账户名,0))+SUMIFS($M$6:M1290,$B$6:B1290,$B1290),2),""))</f>
        <v>233569521.31</v>
      </c>
      <c r="P1290" s="117" t="s">
        <v>122</v>
      </c>
      <c r="Q1290" s="115"/>
      <c r="R1290" s="115"/>
      <c r="S1290" s="124" t="str">
        <f>IF($B1290="","",IF(ISNA(MATCH($B1290,账户名,0)),"※这个账户不在【参数设置】的账户档案里",IF($A1290="","※没填日期，这一笔不会进任何月份的报表",IF(OR($A1290&lt;起始月份,$A1290&gt;EOMONTH(起始月份,15)),"△不在本账期（"&amp;TEXT(起始月份,"yyyy-mm")&amp;" ~ "&amp;TEXT(EOMONTH(起始月份,15),"yyyy-mm")&amp;"）内，报表里看不到",IF(AND($H1290&lt;&gt;"",$I1290&lt;&gt;""),"※收入和支出不能同时填",IF(AND(N($H1290)=0,N($I1290)=0),IF(ISNUMBER(SEARCH("【待补】",$R1290&amp;"")),"△源数据不全（源表缺金额），请补充","※收入和支出都没填"),IF($E1290="","※没填收支类别，分类报表会漏掉这一笔",IF(ISNA(MATCH($E1290,类别表,0)),"※收支类别不在【参数设置】的清单里",IF($K1290="","△"&amp;$D1290&amp;" 还没填汇率，去【月度汇率】补上就自动算了",IF(ISNUMBER(SEARCH("【待补】",$R1290&amp;"")),"△源数据不全（源表缺摘要或用途），请补充",IF(AND($F1290="内部转账",$Q1290=""),"△内部转账建议在「往来单位」写上对方账户",IF($N1290&lt;0,"△这一笔之后该账户余额成负数了，核一下",""))))))))))))</f>
        <v/>
      </c>
    </row>
    <row r="1291" ht="49.5" spans="1:19">
      <c r="A1291" s="114">
        <v>46094</v>
      </c>
      <c r="B1291" s="115" t="s">
        <v>20</v>
      </c>
      <c r="C1291" s="116" t="str">
        <f>IF($B1291="","",IFERROR(INDEX(账户银行,MATCH($B1291,账户名,0)),""))</f>
        <v>现金</v>
      </c>
      <c r="D1291" s="116" t="str">
        <f>IF($B1291="","",IFERROR(INDEX(账户币种,MATCH($B1291,账户名,0)),""))</f>
        <v>CNY</v>
      </c>
      <c r="E1291" s="117" t="s">
        <v>62</v>
      </c>
      <c r="F1291" s="116" t="str">
        <f>IF($E1291="","",IFERROR(INDEX(类别属性,MATCH($E1291,类别表,0)),""))</f>
        <v>支出</v>
      </c>
      <c r="G1291" s="118" t="s">
        <v>1250</v>
      </c>
      <c r="H1291" s="119"/>
      <c r="I1291" s="119">
        <v>200</v>
      </c>
      <c r="J1291" s="120"/>
      <c r="K1291" s="121">
        <f>IF(OR($A1291="",$B1291=""),"",IF($J1291&lt;&gt;"",$J1291,IF($D1291=本位币,1,IFERROR(LOOKUP(2,1/((汇率月份&lt;=$A1291)*(INDEX(记账汇率区,0,MATCH($D1291,汇率币种头,0))&lt;&gt;"")),INDEX(记账汇率区,0,MATCH($D1291,汇率币种头,0))),""))))</f>
        <v>1700</v>
      </c>
      <c r="L1291" s="122">
        <f t="shared" si="40"/>
        <v>-200</v>
      </c>
      <c r="M1291" s="123">
        <f t="shared" si="41"/>
        <v>-340000</v>
      </c>
      <c r="N1291" s="122">
        <f>IF($B1291="","",ROUND(SUMIF(账户名,$B1291,账户期初)+SUMIFS($L$6:L1291,$B$6:B1291,$B1291),2))</f>
        <v>1522672.39</v>
      </c>
      <c r="O1291" s="123">
        <f>IF($B1291="","",IFERROR(ROUND(INDEX(账户期初本位,MATCH($B1291,账户名,0))+SUMIFS($M$6:M1291,$B$6:B1291,$B1291),2),""))</f>
        <v>2560204579.96</v>
      </c>
      <c r="P1291" s="117" t="s">
        <v>59</v>
      </c>
      <c r="Q1291" s="115" t="s">
        <v>1133</v>
      </c>
      <c r="R1291" s="115"/>
      <c r="S1291" s="124" t="str">
        <f>IF($B1291="","",IF(ISNA(MATCH($B1291,账户名,0)),"※这个账户不在【参数设置】的账户档案里",IF($A1291="","※没填日期，这一笔不会进任何月份的报表",IF(OR($A1291&lt;起始月份,$A1291&gt;EOMONTH(起始月份,15)),"△不在本账期（"&amp;TEXT(起始月份,"yyyy-mm")&amp;" ~ "&amp;TEXT(EOMONTH(起始月份,15),"yyyy-mm")&amp;"）内，报表里看不到",IF(AND($H1291&lt;&gt;"",$I1291&lt;&gt;""),"※收入和支出不能同时填",IF(AND(N($H1291)=0,N($I1291)=0),IF(ISNUMBER(SEARCH("【待补】",$R1291&amp;"")),"△源数据不全（源表缺金额），请补充","※收入和支出都没填"),IF($E1291="","※没填收支类别，分类报表会漏掉这一笔",IF(ISNA(MATCH($E1291,类别表,0)),"※收支类别不在【参数设置】的清单里",IF($K1291="","△"&amp;$D1291&amp;" 还没填汇率，去【月度汇率】补上就自动算了",IF(ISNUMBER(SEARCH("【待补】",$R1291&amp;"")),"△源数据不全（源表缺摘要或用途），请补充",IF(AND($F1291="内部转账",$Q1291=""),"△内部转账建议在「往来单位」写上对方账户",IF($N1291&lt;0,"△这一笔之后该账户余额成负数了，核一下",""))))))))))))</f>
        <v/>
      </c>
    </row>
    <row r="1292" ht="33" spans="1:19">
      <c r="A1292" s="114">
        <v>46094</v>
      </c>
      <c r="B1292" s="115" t="s">
        <v>20</v>
      </c>
      <c r="C1292" s="116" t="str">
        <f>IF($B1292="","",IFERROR(INDEX(账户银行,MATCH($B1292,账户名,0)),""))</f>
        <v>现金</v>
      </c>
      <c r="D1292" s="116" t="str">
        <f>IF($B1292="","",IFERROR(INDEX(账户币种,MATCH($B1292,账户名,0)),""))</f>
        <v>CNY</v>
      </c>
      <c r="E1292" s="117" t="s">
        <v>41</v>
      </c>
      <c r="F1292" s="116" t="str">
        <f>IF($E1292="","",IFERROR(INDEX(类别属性,MATCH($E1292,类别表,0)),""))</f>
        <v>内部转账</v>
      </c>
      <c r="G1292" s="118" t="s">
        <v>1251</v>
      </c>
      <c r="H1292" s="119">
        <v>1377</v>
      </c>
      <c r="I1292" s="119"/>
      <c r="J1292" s="120"/>
      <c r="K1292" s="121">
        <f>IF(OR($A1292="",$B1292=""),"",IF($J1292&lt;&gt;"",$J1292,IF($D1292=本位币,1,IFERROR(LOOKUP(2,1/((汇率月份&lt;=$A1292)*(INDEX(记账汇率区,0,MATCH($D1292,汇率币种头,0))&lt;&gt;"")),INDEX(记账汇率区,0,MATCH($D1292,汇率币种头,0))),""))))</f>
        <v>1700</v>
      </c>
      <c r="L1292" s="122">
        <f t="shared" si="40"/>
        <v>1377</v>
      </c>
      <c r="M1292" s="123">
        <f t="shared" si="41"/>
        <v>2340900</v>
      </c>
      <c r="N1292" s="122">
        <f>IF($B1292="","",ROUND(SUMIF(账户名,$B1292,账户期初)+SUMIFS($L$6:L1292,$B$6:B1292,$B1292),2))</f>
        <v>1524049.39</v>
      </c>
      <c r="O1292" s="123">
        <f>IF($B1292="","",IFERROR(ROUND(INDEX(账户期初本位,MATCH($B1292,账户名,0))+SUMIFS($M$6:M1292,$B$6:B1292,$B1292),2),""))</f>
        <v>2562545479.96</v>
      </c>
      <c r="P1292" s="117" t="s">
        <v>43</v>
      </c>
      <c r="Q1292" s="115" t="s">
        <v>683</v>
      </c>
      <c r="R1292" s="115"/>
      <c r="S1292" s="124" t="str">
        <f>IF($B1292="","",IF(ISNA(MATCH($B1292,账户名,0)),"※这个账户不在【参数设置】的账户档案里",IF($A1292="","※没填日期，这一笔不会进任何月份的报表",IF(OR($A1292&lt;起始月份,$A1292&gt;EOMONTH(起始月份,15)),"△不在本账期（"&amp;TEXT(起始月份,"yyyy-mm")&amp;" ~ "&amp;TEXT(EOMONTH(起始月份,15),"yyyy-mm")&amp;"）内，报表里看不到",IF(AND($H1292&lt;&gt;"",$I1292&lt;&gt;""),"※收入和支出不能同时填",IF(AND(N($H1292)=0,N($I1292)=0),IF(ISNUMBER(SEARCH("【待补】",$R1292&amp;"")),"△源数据不全（源表缺金额），请补充","※收入和支出都没填"),IF($E1292="","※没填收支类别，分类报表会漏掉这一笔",IF(ISNA(MATCH($E1292,类别表,0)),"※收支类别不在【参数设置】的清单里",IF($K1292="","△"&amp;$D1292&amp;" 还没填汇率，去【月度汇率】补上就自动算了",IF(ISNUMBER(SEARCH("【待补】",$R1292&amp;"")),"△源数据不全（源表缺摘要或用途），请补充",IF(AND($F1292="内部转账",$Q1292=""),"△内部转账建议在「往来单位」写上对方账户",IF($N1292&lt;0,"△这一笔之后该账户余额成负数了，核一下",""))))))))))))</f>
        <v/>
      </c>
    </row>
    <row r="1293" ht="49.5" spans="1:19">
      <c r="A1293" s="114">
        <v>46094</v>
      </c>
      <c r="B1293" s="115" t="s">
        <v>30</v>
      </c>
      <c r="C1293" s="116" t="str">
        <f>IF($B1293="","",IFERROR(INDEX(账户银行,MATCH($B1293,账户名,0)),""))</f>
        <v>现金</v>
      </c>
      <c r="D1293" s="116" t="str">
        <f>IF($B1293="","",IFERROR(INDEX(账户币种,MATCH($B1293,账户名,0)),""))</f>
        <v>USD</v>
      </c>
      <c r="E1293" s="117" t="s">
        <v>41</v>
      </c>
      <c r="F1293" s="116" t="str">
        <f>IF($E1293="","",IFERROR(INDEX(类别属性,MATCH($E1293,类别表,0)),""))</f>
        <v>内部转账</v>
      </c>
      <c r="G1293" s="118" t="s">
        <v>1252</v>
      </c>
      <c r="H1293" s="119"/>
      <c r="I1293" s="119">
        <v>200</v>
      </c>
      <c r="J1293" s="120"/>
      <c r="K1293" s="125">
        <f>IF(OR($A1293="",$B1293=""),"",IF($J1293&lt;&gt;"",$J1293,IF($D1293=本位币,1,IFERROR(LOOKUP(2,1/((汇率月份&lt;=$A1293)*(INDEX(记账汇率区,0,MATCH($D1293,汇率币种头,0))&lt;&gt;"")),INDEX(记账汇率区,0,MATCH($D1293,汇率币种头,0))),""))))</f>
        <v>12000</v>
      </c>
      <c r="L1293" s="123">
        <f t="shared" si="40"/>
        <v>-200</v>
      </c>
      <c r="M1293" s="123">
        <f t="shared" si="41"/>
        <v>-2400000</v>
      </c>
      <c r="N1293" s="122">
        <f>IF($B1293="","",ROUND(SUMIF(账户名,$B1293,账户期初)+SUMIFS($L$6:L1293,$B$6:B1293,$B1293),2))</f>
        <v>106596</v>
      </c>
      <c r="O1293" s="123">
        <f>IF($B1293="","",IFERROR(ROUND(INDEX(账户期初本位,MATCH($B1293,账户名,0))+SUMIFS($M$6:M1293,$B$6:B1293,$B1293),2),""))</f>
        <v>1291647925</v>
      </c>
      <c r="P1293" s="117" t="s">
        <v>43</v>
      </c>
      <c r="Q1293" s="115" t="s">
        <v>1253</v>
      </c>
      <c r="R1293" s="115" t="s">
        <v>1254</v>
      </c>
      <c r="S1293" s="124" t="str">
        <f>IF($B1293="","",IF(ISNA(MATCH($B1293,账户名,0)),"※这个账户不在【参数设置】的账户档案里",IF($A1293="","※没填日期，这一笔不会进任何月份的报表",IF(OR($A1293&lt;起始月份,$A1293&gt;EOMONTH(起始月份,15)),"△不在本账期（"&amp;TEXT(起始月份,"yyyy-mm")&amp;" ~ "&amp;TEXT(EOMONTH(起始月份,15),"yyyy-mm")&amp;"）内，报表里看不到",IF(AND($H1293&lt;&gt;"",$I1293&lt;&gt;""),"※收入和支出不能同时填",IF(AND(N($H1293)=0,N($I1293)=0),IF(ISNUMBER(SEARCH("【待补】",$R1293&amp;"")),"△源数据不全（源表缺金额），请补充","※收入和支出都没填"),IF($E1293="","※没填收支类别，分类报表会漏掉这一笔",IF(ISNA(MATCH($E1293,类别表,0)),"※收支类别不在【参数设置】的清单里",IF($K1293="","△"&amp;$D1293&amp;" 还没填汇率，去【月度汇率】补上就自动算了",IF(ISNUMBER(SEARCH("【待补】",$R1293&amp;"")),"△源数据不全（源表缺摘要或用途），请补充",IF(AND($F1293="内部转账",$Q1293=""),"△内部转账建议在「往来单位」写上对方账户",IF($N1293&lt;0,"△这一笔之后该账户余额成负数了，核一下",""))))))))))))</f>
        <v/>
      </c>
    </row>
    <row r="1294" ht="16.5" spans="1:19">
      <c r="A1294" s="114">
        <v>46094</v>
      </c>
      <c r="B1294" s="115" t="s">
        <v>34</v>
      </c>
      <c r="C1294" s="116" t="str">
        <f>IF($B1294="","",IFERROR(INDEX(账户银行,MATCH($B1294,账户名,0)),""))</f>
        <v>现金</v>
      </c>
      <c r="D1294" s="116" t="str">
        <f>IF($B1294="","",IFERROR(INDEX(账户币种,MATCH($B1294,账户名,0)),""))</f>
        <v>UZS</v>
      </c>
      <c r="E1294" s="117" t="s">
        <v>54</v>
      </c>
      <c r="F1294" s="116" t="str">
        <f>IF($E1294="","",IFERROR(INDEX(类别属性,MATCH($E1294,类别表,0)),""))</f>
        <v>支出</v>
      </c>
      <c r="G1294" s="118" t="s">
        <v>1255</v>
      </c>
      <c r="H1294" s="119"/>
      <c r="I1294" s="119">
        <v>96000</v>
      </c>
      <c r="J1294" s="120"/>
      <c r="K1294" s="125">
        <f>IF(OR($A1294="",$B1294=""),"",IF($J1294&lt;&gt;"",$J1294,IF($D1294=本位币,1,IFERROR(LOOKUP(2,1/((汇率月份&lt;=$A1294)*(INDEX(记账汇率区,0,MATCH($D1294,汇率币种头,0))&lt;&gt;"")),INDEX(记账汇率区,0,MATCH($D1294,汇率币种头,0))),""))))</f>
        <v>1</v>
      </c>
      <c r="L1294" s="123">
        <f t="shared" si="40"/>
        <v>-96000</v>
      </c>
      <c r="M1294" s="123">
        <f t="shared" si="41"/>
        <v>-96000</v>
      </c>
      <c r="N1294" s="122">
        <f>IF($B1294="","",ROUND(SUMIF(账户名,$B1294,账户期初)+SUMIFS($L$6:L1294,$B$6:B1294,$B1294),2))</f>
        <v>-852028979.33</v>
      </c>
      <c r="O1294" s="123">
        <f>IF($B1294="","",IFERROR(ROUND(INDEX(账户期初本位,MATCH($B1294,账户名,0))+SUMIFS($M$6:M1294,$B$6:B1294,$B1294),2),""))</f>
        <v>-852028979.33</v>
      </c>
      <c r="P1294" s="117" t="s">
        <v>48</v>
      </c>
      <c r="Q1294" s="115"/>
      <c r="R1294" s="115"/>
      <c r="S1294" s="124" t="str">
        <f>IF($B1294="","",IF(ISNA(MATCH($B1294,账户名,0)),"※这个账户不在【参数设置】的账户档案里",IF($A1294="","※没填日期，这一笔不会进任何月份的报表",IF(OR($A1294&lt;起始月份,$A1294&gt;EOMONTH(起始月份,15)),"△不在本账期（"&amp;TEXT(起始月份,"yyyy-mm")&amp;" ~ "&amp;TEXT(EOMONTH(起始月份,15),"yyyy-mm")&amp;"）内，报表里看不到",IF(AND($H1294&lt;&gt;"",$I1294&lt;&gt;""),"※收入和支出不能同时填",IF(AND(N($H1294)=0,N($I1294)=0),IF(ISNUMBER(SEARCH("【待补】",$R1294&amp;"")),"△源数据不全（源表缺金额），请补充","※收入和支出都没填"),IF($E1294="","※没填收支类别，分类报表会漏掉这一笔",IF(ISNA(MATCH($E1294,类别表,0)),"※收支类别不在【参数设置】的清单里",IF($K1294="","△"&amp;$D1294&amp;" 还没填汇率，去【月度汇率】补上就自动算了",IF(ISNUMBER(SEARCH("【待补】",$R1294&amp;"")),"△源数据不全（源表缺摘要或用途），请补充",IF(AND($F1294="内部转账",$Q1294=""),"△内部转账建议在「往来单位」写上对方账户",IF($N1294&lt;0,"△这一笔之后该账户余额成负数了，核一下",""))))))))))))</f>
        <v>△这一笔之后该账户余额成负数了，核一下</v>
      </c>
    </row>
    <row r="1295" ht="99" spans="1:19">
      <c r="A1295" s="114">
        <v>46094</v>
      </c>
      <c r="B1295" s="115" t="s">
        <v>34</v>
      </c>
      <c r="C1295" s="116" t="str">
        <f>IF($B1295="","",IFERROR(INDEX(账户银行,MATCH($B1295,账户名,0)),""))</f>
        <v>现金</v>
      </c>
      <c r="D1295" s="116" t="str">
        <f>IF($B1295="","",IFERROR(INDEX(账户币种,MATCH($B1295,账户名,0)),""))</f>
        <v>UZS</v>
      </c>
      <c r="E1295" s="117" t="s">
        <v>38</v>
      </c>
      <c r="F1295" s="116" t="str">
        <f>IF($E1295="","",IFERROR(INDEX(类别属性,MATCH($E1295,类别表,0)),""))</f>
        <v>支出</v>
      </c>
      <c r="G1295" s="118" t="s">
        <v>1256</v>
      </c>
      <c r="H1295" s="119"/>
      <c r="I1295" s="119">
        <v>2080000</v>
      </c>
      <c r="J1295" s="120"/>
      <c r="K1295" s="125">
        <f>IF(OR($A1295="",$B1295=""),"",IF($J1295&lt;&gt;"",$J1295,IF($D1295=本位币,1,IFERROR(LOOKUP(2,1/((汇率月份&lt;=$A1295)*(INDEX(记账汇率区,0,MATCH($D1295,汇率币种头,0))&lt;&gt;"")),INDEX(记账汇率区,0,MATCH($D1295,汇率币种头,0))),""))))</f>
        <v>1</v>
      </c>
      <c r="L1295" s="123">
        <f t="shared" si="40"/>
        <v>-2080000</v>
      </c>
      <c r="M1295" s="123">
        <f t="shared" si="41"/>
        <v>-2080000</v>
      </c>
      <c r="N1295" s="122">
        <f>IF($B1295="","",ROUND(SUMIF(账户名,$B1295,账户期初)+SUMIFS($L$6:L1295,$B$6:B1295,$B1295),2))</f>
        <v>-854108979.33</v>
      </c>
      <c r="O1295" s="123">
        <f>IF($B1295="","",IFERROR(ROUND(INDEX(账户期初本位,MATCH($B1295,账户名,0))+SUMIFS($M$6:M1295,$B$6:B1295,$B1295),2),""))</f>
        <v>-854108979.33</v>
      </c>
      <c r="P1295" s="117" t="s">
        <v>26</v>
      </c>
      <c r="Q1295" s="115" t="s">
        <v>1049</v>
      </c>
      <c r="R1295" s="115"/>
      <c r="S1295" s="124" t="str">
        <f>IF($B1295="","",IF(ISNA(MATCH($B1295,账户名,0)),"※这个账户不在【参数设置】的账户档案里",IF($A1295="","※没填日期，这一笔不会进任何月份的报表",IF(OR($A1295&lt;起始月份,$A1295&gt;EOMONTH(起始月份,15)),"△不在本账期（"&amp;TEXT(起始月份,"yyyy-mm")&amp;" ~ "&amp;TEXT(EOMONTH(起始月份,15),"yyyy-mm")&amp;"）内，报表里看不到",IF(AND($H1295&lt;&gt;"",$I1295&lt;&gt;""),"※收入和支出不能同时填",IF(AND(N($H1295)=0,N($I1295)=0),IF(ISNUMBER(SEARCH("【待补】",$R1295&amp;"")),"△源数据不全（源表缺金额），请补充","※收入和支出都没填"),IF($E1295="","※没填收支类别，分类报表会漏掉这一笔",IF(ISNA(MATCH($E1295,类别表,0)),"※收支类别不在【参数设置】的清单里",IF($K1295="","△"&amp;$D1295&amp;" 还没填汇率，去【月度汇率】补上就自动算了",IF(ISNUMBER(SEARCH("【待补】",$R1295&amp;"")),"△源数据不全（源表缺摘要或用途），请补充",IF(AND($F1295="内部转账",$Q1295=""),"△内部转账建议在「往来单位」写上对方账户",IF($N1295&lt;0,"△这一笔之后该账户余额成负数了，核一下",""))))))))))))</f>
        <v>△这一笔之后该账户余额成负数了，核一下</v>
      </c>
    </row>
    <row r="1296" ht="33" spans="1:19">
      <c r="A1296" s="114">
        <v>46094</v>
      </c>
      <c r="B1296" s="115" t="s">
        <v>34</v>
      </c>
      <c r="C1296" s="116" t="str">
        <f>IF($B1296="","",IFERROR(INDEX(账户银行,MATCH($B1296,账户名,0)),""))</f>
        <v>现金</v>
      </c>
      <c r="D1296" s="116" t="str">
        <f>IF($B1296="","",IFERROR(INDEX(账户币种,MATCH($B1296,账户名,0)),""))</f>
        <v>UZS</v>
      </c>
      <c r="E1296" s="117" t="s">
        <v>84</v>
      </c>
      <c r="F1296" s="116" t="str">
        <f>IF($E1296="","",IFERROR(INDEX(类别属性,MATCH($E1296,类别表,0)),""))</f>
        <v>支出</v>
      </c>
      <c r="G1296" s="118" t="s">
        <v>1257</v>
      </c>
      <c r="H1296" s="119"/>
      <c r="I1296" s="119">
        <v>240000</v>
      </c>
      <c r="J1296" s="120"/>
      <c r="K1296" s="125">
        <f>IF(OR($A1296="",$B1296=""),"",IF($J1296&lt;&gt;"",$J1296,IF($D1296=本位币,1,IFERROR(LOOKUP(2,1/((汇率月份&lt;=$A1296)*(INDEX(记账汇率区,0,MATCH($D1296,汇率币种头,0))&lt;&gt;"")),INDEX(记账汇率区,0,MATCH($D1296,汇率币种头,0))),""))))</f>
        <v>1</v>
      </c>
      <c r="L1296" s="123">
        <f t="shared" si="40"/>
        <v>-240000</v>
      </c>
      <c r="M1296" s="123">
        <f t="shared" si="41"/>
        <v>-240000</v>
      </c>
      <c r="N1296" s="122">
        <f>IF($B1296="","",ROUND(SUMIF(账户名,$B1296,账户期初)+SUMIFS($L$6:L1296,$B$6:B1296,$B1296),2))</f>
        <v>-854348979.33</v>
      </c>
      <c r="O1296" s="123">
        <f>IF($B1296="","",IFERROR(ROUND(INDEX(账户期初本位,MATCH($B1296,账户名,0))+SUMIFS($M$6:M1296,$B$6:B1296,$B1296),2),""))</f>
        <v>-854348979.33</v>
      </c>
      <c r="P1296" s="117" t="s">
        <v>48</v>
      </c>
      <c r="Q1296" s="115" t="s">
        <v>753</v>
      </c>
      <c r="R1296" s="115"/>
      <c r="S1296" s="124" t="str">
        <f>IF($B1296="","",IF(ISNA(MATCH($B1296,账户名,0)),"※这个账户不在【参数设置】的账户档案里",IF($A1296="","※没填日期，这一笔不会进任何月份的报表",IF(OR($A1296&lt;起始月份,$A1296&gt;EOMONTH(起始月份,15)),"△不在本账期（"&amp;TEXT(起始月份,"yyyy-mm")&amp;" ~ "&amp;TEXT(EOMONTH(起始月份,15),"yyyy-mm")&amp;"）内，报表里看不到",IF(AND($H1296&lt;&gt;"",$I1296&lt;&gt;""),"※收入和支出不能同时填",IF(AND(N($H1296)=0,N($I1296)=0),IF(ISNUMBER(SEARCH("【待补】",$R1296&amp;"")),"△源数据不全（源表缺金额），请补充","※收入和支出都没填"),IF($E1296="","※没填收支类别，分类报表会漏掉这一笔",IF(ISNA(MATCH($E1296,类别表,0)),"※收支类别不在【参数设置】的清单里",IF($K1296="","△"&amp;$D1296&amp;" 还没填汇率，去【月度汇率】补上就自动算了",IF(ISNUMBER(SEARCH("【待补】",$R1296&amp;"")),"△源数据不全（源表缺摘要或用途），请补充",IF(AND($F1296="内部转账",$Q1296=""),"△内部转账建议在「往来单位」写上对方账户",IF($N1296&lt;0,"△这一笔之后该账户余额成负数了，核一下",""))))))))))))</f>
        <v>△这一笔之后该账户余额成负数了，核一下</v>
      </c>
    </row>
    <row r="1297" ht="33" spans="1:19">
      <c r="A1297" s="114">
        <v>46095</v>
      </c>
      <c r="B1297" s="115" t="s">
        <v>30</v>
      </c>
      <c r="C1297" s="116" t="str">
        <f>IF($B1297="","",IFERROR(INDEX(账户银行,MATCH($B1297,账户名,0)),""))</f>
        <v>现金</v>
      </c>
      <c r="D1297" s="116" t="str">
        <f>IF($B1297="","",IFERROR(INDEX(账户币种,MATCH($B1297,账户名,0)),""))</f>
        <v>USD</v>
      </c>
      <c r="E1297" s="117" t="s">
        <v>62</v>
      </c>
      <c r="F1297" s="116" t="str">
        <f>IF($E1297="","",IFERROR(INDEX(类别属性,MATCH($E1297,类别表,0)),""))</f>
        <v>支出</v>
      </c>
      <c r="G1297" s="118" t="s">
        <v>1258</v>
      </c>
      <c r="H1297" s="119"/>
      <c r="I1297" s="119">
        <v>1500</v>
      </c>
      <c r="J1297" s="120"/>
      <c r="K1297" s="125">
        <f>IF(OR($A1297="",$B1297=""),"",IF($J1297&lt;&gt;"",$J1297,IF($D1297=本位币,1,IFERROR(LOOKUP(2,1/((汇率月份&lt;=$A1297)*(INDEX(记账汇率区,0,MATCH($D1297,汇率币种头,0))&lt;&gt;"")),INDEX(记账汇率区,0,MATCH($D1297,汇率币种头,0))),""))))</f>
        <v>12000</v>
      </c>
      <c r="L1297" s="123">
        <f t="shared" si="40"/>
        <v>-1500</v>
      </c>
      <c r="M1297" s="123">
        <f t="shared" si="41"/>
        <v>-18000000</v>
      </c>
      <c r="N1297" s="122">
        <f>IF($B1297="","",ROUND(SUMIF(账户名,$B1297,账户期初)+SUMIFS($L$6:L1297,$B$6:B1297,$B1297),2))</f>
        <v>105096</v>
      </c>
      <c r="O1297" s="123">
        <f>IF($B1297="","",IFERROR(ROUND(INDEX(账户期初本位,MATCH($B1297,账户名,0))+SUMIFS($M$6:M1297,$B$6:B1297,$B1297),2),""))</f>
        <v>1273647925</v>
      </c>
      <c r="P1297" s="117" t="s">
        <v>59</v>
      </c>
      <c r="Q1297" s="115"/>
      <c r="R1297" s="115"/>
      <c r="S1297" s="124" t="str">
        <f>IF($B1297="","",IF(ISNA(MATCH($B1297,账户名,0)),"※这个账户不在【参数设置】的账户档案里",IF($A1297="","※没填日期，这一笔不会进任何月份的报表",IF(OR($A1297&lt;起始月份,$A1297&gt;EOMONTH(起始月份,15)),"△不在本账期（"&amp;TEXT(起始月份,"yyyy-mm")&amp;" ~ "&amp;TEXT(EOMONTH(起始月份,15),"yyyy-mm")&amp;"）内，报表里看不到",IF(AND($H1297&lt;&gt;"",$I1297&lt;&gt;""),"※收入和支出不能同时填",IF(AND(N($H1297)=0,N($I1297)=0),IF(ISNUMBER(SEARCH("【待补】",$R1297&amp;"")),"△源数据不全（源表缺金额），请补充","※收入和支出都没填"),IF($E1297="","※没填收支类别，分类报表会漏掉这一笔",IF(ISNA(MATCH($E1297,类别表,0)),"※收支类别不在【参数设置】的清单里",IF($K1297="","△"&amp;$D1297&amp;" 还没填汇率，去【月度汇率】补上就自动算了",IF(ISNUMBER(SEARCH("【待补】",$R1297&amp;"")),"△源数据不全（源表缺摘要或用途），请补充",IF(AND($F1297="内部转账",$Q1297=""),"△内部转账建议在「往来单位」写上对方账户",IF($N1297&lt;0,"△这一笔之后该账户余额成负数了，核一下",""))))))))))))</f>
        <v/>
      </c>
    </row>
    <row r="1298" ht="33" spans="1:19">
      <c r="A1298" s="114">
        <v>46095</v>
      </c>
      <c r="B1298" s="115" t="s">
        <v>30</v>
      </c>
      <c r="C1298" s="116" t="str">
        <f>IF($B1298="","",IFERROR(INDEX(账户银行,MATCH($B1298,账户名,0)),""))</f>
        <v>现金</v>
      </c>
      <c r="D1298" s="116" t="str">
        <f>IF($B1298="","",IFERROR(INDEX(账户币种,MATCH($B1298,账户名,0)),""))</f>
        <v>USD</v>
      </c>
      <c r="E1298" s="117" t="s">
        <v>95</v>
      </c>
      <c r="F1298" s="116" t="str">
        <f>IF($E1298="","",IFERROR(INDEX(类别属性,MATCH($E1298,类别表,0)),""))</f>
        <v>支出</v>
      </c>
      <c r="G1298" s="118" t="s">
        <v>1259</v>
      </c>
      <c r="H1298" s="119"/>
      <c r="I1298" s="119">
        <v>4000</v>
      </c>
      <c r="J1298" s="120"/>
      <c r="K1298" s="125">
        <f>IF(OR($A1298="",$B1298=""),"",IF($J1298&lt;&gt;"",$J1298,IF($D1298=本位币,1,IFERROR(LOOKUP(2,1/((汇率月份&lt;=$A1298)*(INDEX(记账汇率区,0,MATCH($D1298,汇率币种头,0))&lt;&gt;"")),INDEX(记账汇率区,0,MATCH($D1298,汇率币种头,0))),""))))</f>
        <v>12000</v>
      </c>
      <c r="L1298" s="123">
        <f t="shared" si="40"/>
        <v>-4000</v>
      </c>
      <c r="M1298" s="123">
        <f t="shared" si="41"/>
        <v>-48000000</v>
      </c>
      <c r="N1298" s="122">
        <f>IF($B1298="","",ROUND(SUMIF(账户名,$B1298,账户期初)+SUMIFS($L$6:L1298,$B$6:B1298,$B1298),2))</f>
        <v>101096</v>
      </c>
      <c r="O1298" s="123">
        <f>IF($B1298="","",IFERROR(ROUND(INDEX(账户期初本位,MATCH($B1298,账户名,0))+SUMIFS($M$6:M1298,$B$6:B1298,$B1298),2),""))</f>
        <v>1225647925</v>
      </c>
      <c r="P1298" s="117" t="s">
        <v>97</v>
      </c>
      <c r="Q1298" s="115"/>
      <c r="R1298" s="115"/>
      <c r="S1298" s="124" t="str">
        <f>IF($B1298="","",IF(ISNA(MATCH($B1298,账户名,0)),"※这个账户不在【参数设置】的账户档案里",IF($A1298="","※没填日期，这一笔不会进任何月份的报表",IF(OR($A1298&lt;起始月份,$A1298&gt;EOMONTH(起始月份,15)),"△不在本账期（"&amp;TEXT(起始月份,"yyyy-mm")&amp;" ~ "&amp;TEXT(EOMONTH(起始月份,15),"yyyy-mm")&amp;"）内，报表里看不到",IF(AND($H1298&lt;&gt;"",$I1298&lt;&gt;""),"※收入和支出不能同时填",IF(AND(N($H1298)=0,N($I1298)=0),IF(ISNUMBER(SEARCH("【待补】",$R1298&amp;"")),"△源数据不全（源表缺金额），请补充","※收入和支出都没填"),IF($E1298="","※没填收支类别，分类报表会漏掉这一笔",IF(ISNA(MATCH($E1298,类别表,0)),"※收支类别不在【参数设置】的清单里",IF($K1298="","△"&amp;$D1298&amp;" 还没填汇率，去【月度汇率】补上就自动算了",IF(ISNUMBER(SEARCH("【待补】",$R1298&amp;"")),"△源数据不全（源表缺摘要或用途），请补充",IF(AND($F1298="内部转账",$Q1298=""),"△内部转账建议在「往来单位」写上对方账户",IF($N1298&lt;0,"△这一笔之后该账户余额成负数了，核一下",""))))))))))))</f>
        <v/>
      </c>
    </row>
    <row r="1299" ht="16.5" spans="1:19">
      <c r="A1299" s="114">
        <v>46095</v>
      </c>
      <c r="B1299" s="115" t="s">
        <v>34</v>
      </c>
      <c r="C1299" s="116" t="str">
        <f>IF($B1299="","",IFERROR(INDEX(账户银行,MATCH($B1299,账户名,0)),""))</f>
        <v>现金</v>
      </c>
      <c r="D1299" s="116" t="str">
        <f>IF($B1299="","",IFERROR(INDEX(账户币种,MATCH($B1299,账户名,0)),""))</f>
        <v>UZS</v>
      </c>
      <c r="E1299" s="117" t="s">
        <v>188</v>
      </c>
      <c r="F1299" s="116" t="str">
        <f>IF($E1299="","",IFERROR(INDEX(类别属性,MATCH($E1299,类别表,0)),""))</f>
        <v>支出</v>
      </c>
      <c r="G1299" s="118"/>
      <c r="H1299" s="119"/>
      <c r="I1299" s="119"/>
      <c r="J1299" s="120"/>
      <c r="K1299" s="125">
        <f>IF(OR($A1299="",$B1299=""),"",IF($J1299&lt;&gt;"",$J1299,IF($D1299=本位币,1,IFERROR(LOOKUP(2,1/((汇率月份&lt;=$A1299)*(INDEX(记账汇率区,0,MATCH($D1299,汇率币种头,0))&lt;&gt;"")),INDEX(记账汇率区,0,MATCH($D1299,汇率币种头,0))),""))))</f>
        <v>1</v>
      </c>
      <c r="L1299" s="123" t="str">
        <f t="shared" si="40"/>
        <v/>
      </c>
      <c r="M1299" s="123" t="str">
        <f t="shared" si="41"/>
        <v/>
      </c>
      <c r="N1299" s="122">
        <f>IF($B1299="","",ROUND(SUMIF(账户名,$B1299,账户期初)+SUMIFS($L$6:L1299,$B$6:B1299,$B1299),2))</f>
        <v>-854348979.33</v>
      </c>
      <c r="O1299" s="123">
        <f>IF($B1299="","",IFERROR(ROUND(INDEX(账户期初本位,MATCH($B1299,账户名,0))+SUMIFS($M$6:M1299,$B$6:B1299,$B1299),2),""))</f>
        <v>-854348979.33</v>
      </c>
      <c r="P1299" s="117" t="s">
        <v>26</v>
      </c>
      <c r="Q1299" s="115"/>
      <c r="R1299" s="115" t="s">
        <v>119</v>
      </c>
      <c r="S1299" s="124" t="str">
        <f>IF($B1299="","",IF(ISNA(MATCH($B1299,账户名,0)),"※这个账户不在【参数设置】的账户档案里",IF($A1299="","※没填日期，这一笔不会进任何月份的报表",IF(OR($A1299&lt;起始月份,$A1299&gt;EOMONTH(起始月份,15)),"△不在本账期（"&amp;TEXT(起始月份,"yyyy-mm")&amp;" ~ "&amp;TEXT(EOMONTH(起始月份,15),"yyyy-mm")&amp;"）内，报表里看不到",IF(AND($H1299&lt;&gt;"",$I1299&lt;&gt;""),"※收入和支出不能同时填",IF(AND(N($H1299)=0,N($I1299)=0),IF(ISNUMBER(SEARCH("【待补】",$R1299&amp;"")),"△源数据不全（源表缺金额），请补充","※收入和支出都没填"),IF($E1299="","※没填收支类别，分类报表会漏掉这一笔",IF(ISNA(MATCH($E1299,类别表,0)),"※收支类别不在【参数设置】的清单里",IF($K1299="","△"&amp;$D1299&amp;" 还没填汇率，去【月度汇率】补上就自动算了",IF(ISNUMBER(SEARCH("【待补】",$R1299&amp;"")),"△源数据不全（源表缺摘要或用途），请补充",IF(AND($F1299="内部转账",$Q1299=""),"△内部转账建议在「往来单位」写上对方账户",IF($N1299&lt;0,"△这一笔之后该账户余额成负数了，核一下",""))))))))))))</f>
        <v>△源数据不全（源表缺金额），请补充</v>
      </c>
    </row>
    <row r="1300" ht="33" spans="1:19">
      <c r="A1300" s="114">
        <v>46095</v>
      </c>
      <c r="B1300" s="115" t="s">
        <v>34</v>
      </c>
      <c r="C1300" s="116" t="str">
        <f>IF($B1300="","",IFERROR(INDEX(账户银行,MATCH($B1300,账户名,0)),""))</f>
        <v>现金</v>
      </c>
      <c r="D1300" s="116" t="str">
        <f>IF($B1300="","",IFERROR(INDEX(账户币种,MATCH($B1300,账户名,0)),""))</f>
        <v>UZS</v>
      </c>
      <c r="E1300" s="117" t="s">
        <v>38</v>
      </c>
      <c r="F1300" s="116" t="str">
        <f>IF($E1300="","",IFERROR(INDEX(类别属性,MATCH($E1300,类别表,0)),""))</f>
        <v>支出</v>
      </c>
      <c r="G1300" s="118" t="s">
        <v>1260</v>
      </c>
      <c r="H1300" s="119"/>
      <c r="I1300" s="119">
        <v>1562000</v>
      </c>
      <c r="J1300" s="120"/>
      <c r="K1300" s="125">
        <f>IF(OR($A1300="",$B1300=""),"",IF($J1300&lt;&gt;"",$J1300,IF($D1300=本位币,1,IFERROR(LOOKUP(2,1/((汇率月份&lt;=$A1300)*(INDEX(记账汇率区,0,MATCH($D1300,汇率币种头,0))&lt;&gt;"")),INDEX(记账汇率区,0,MATCH($D1300,汇率币种头,0))),""))))</f>
        <v>1</v>
      </c>
      <c r="L1300" s="123">
        <f t="shared" si="40"/>
        <v>-1562000</v>
      </c>
      <c r="M1300" s="123">
        <f t="shared" si="41"/>
        <v>-1562000</v>
      </c>
      <c r="N1300" s="122">
        <f>IF($B1300="","",ROUND(SUMIF(账户名,$B1300,账户期初)+SUMIFS($L$6:L1300,$B$6:B1300,$B1300),2))</f>
        <v>-855910979.33</v>
      </c>
      <c r="O1300" s="123">
        <f>IF($B1300="","",IFERROR(ROUND(INDEX(账户期初本位,MATCH($B1300,账户名,0))+SUMIFS($M$6:M1300,$B$6:B1300,$B1300),2),""))</f>
        <v>-855910979.33</v>
      </c>
      <c r="P1300" s="117" t="s">
        <v>26</v>
      </c>
      <c r="Q1300" s="115"/>
      <c r="R1300" s="115"/>
      <c r="S1300" s="124" t="str">
        <f>IF($B1300="","",IF(ISNA(MATCH($B1300,账户名,0)),"※这个账户不在【参数设置】的账户档案里",IF($A1300="","※没填日期，这一笔不会进任何月份的报表",IF(OR($A1300&lt;起始月份,$A1300&gt;EOMONTH(起始月份,15)),"△不在本账期（"&amp;TEXT(起始月份,"yyyy-mm")&amp;" ~ "&amp;TEXT(EOMONTH(起始月份,15),"yyyy-mm")&amp;"）内，报表里看不到",IF(AND($H1300&lt;&gt;"",$I1300&lt;&gt;""),"※收入和支出不能同时填",IF(AND(N($H1300)=0,N($I1300)=0),IF(ISNUMBER(SEARCH("【待补】",$R1300&amp;"")),"△源数据不全（源表缺金额），请补充","※收入和支出都没填"),IF($E1300="","※没填收支类别，分类报表会漏掉这一笔",IF(ISNA(MATCH($E1300,类别表,0)),"※收支类别不在【参数设置】的清单里",IF($K1300="","△"&amp;$D1300&amp;" 还没填汇率，去【月度汇率】补上就自动算了",IF(ISNUMBER(SEARCH("【待补】",$R1300&amp;"")),"△源数据不全（源表缺摘要或用途），请补充",IF(AND($F1300="内部转账",$Q1300=""),"△内部转账建议在「往来单位」写上对方账户",IF($N1300&lt;0,"△这一笔之后该账户余额成负数了，核一下",""))))))))))))</f>
        <v>△这一笔之后该账户余额成负数了，核一下</v>
      </c>
    </row>
    <row r="1301" ht="33" spans="1:19">
      <c r="A1301" s="114">
        <v>46095</v>
      </c>
      <c r="B1301" s="115" t="s">
        <v>34</v>
      </c>
      <c r="C1301" s="116" t="str">
        <f>IF($B1301="","",IFERROR(INDEX(账户银行,MATCH($B1301,账户名,0)),""))</f>
        <v>现金</v>
      </c>
      <c r="D1301" s="116" t="str">
        <f>IF($B1301="","",IFERROR(INDEX(账户币种,MATCH($B1301,账户名,0)),""))</f>
        <v>UZS</v>
      </c>
      <c r="E1301" s="117" t="s">
        <v>388</v>
      </c>
      <c r="F1301" s="116" t="str">
        <f>IF($E1301="","",IFERROR(INDEX(类别属性,MATCH($E1301,类别表,0)),""))</f>
        <v>支出</v>
      </c>
      <c r="G1301" s="118" t="s">
        <v>1261</v>
      </c>
      <c r="H1301" s="119"/>
      <c r="I1301" s="119">
        <v>1648000</v>
      </c>
      <c r="J1301" s="120"/>
      <c r="K1301" s="125">
        <f>IF(OR($A1301="",$B1301=""),"",IF($J1301&lt;&gt;"",$J1301,IF($D1301=本位币,1,IFERROR(LOOKUP(2,1/((汇率月份&lt;=$A1301)*(INDEX(记账汇率区,0,MATCH($D1301,汇率币种头,0))&lt;&gt;"")),INDEX(记账汇率区,0,MATCH($D1301,汇率币种头,0))),""))))</f>
        <v>1</v>
      </c>
      <c r="L1301" s="123">
        <f t="shared" si="40"/>
        <v>-1648000</v>
      </c>
      <c r="M1301" s="123">
        <f t="shared" si="41"/>
        <v>-1648000</v>
      </c>
      <c r="N1301" s="122">
        <f>IF($B1301="","",ROUND(SUMIF(账户名,$B1301,账户期初)+SUMIFS($L$6:L1301,$B$6:B1301,$B1301),2))</f>
        <v>-857558979.33</v>
      </c>
      <c r="O1301" s="123">
        <f>IF($B1301="","",IFERROR(ROUND(INDEX(账户期初本位,MATCH($B1301,账户名,0))+SUMIFS($M$6:M1301,$B$6:B1301,$B1301),2),""))</f>
        <v>-857558979.33</v>
      </c>
      <c r="P1301" s="117" t="s">
        <v>109</v>
      </c>
      <c r="Q1301" s="115"/>
      <c r="R1301" s="115"/>
      <c r="S1301" s="124" t="str">
        <f>IF($B1301="","",IF(ISNA(MATCH($B1301,账户名,0)),"※这个账户不在【参数设置】的账户档案里",IF($A1301="","※没填日期，这一笔不会进任何月份的报表",IF(OR($A1301&lt;起始月份,$A1301&gt;EOMONTH(起始月份,15)),"△不在本账期（"&amp;TEXT(起始月份,"yyyy-mm")&amp;" ~ "&amp;TEXT(EOMONTH(起始月份,15),"yyyy-mm")&amp;"）内，报表里看不到",IF(AND($H1301&lt;&gt;"",$I1301&lt;&gt;""),"※收入和支出不能同时填",IF(AND(N($H1301)=0,N($I1301)=0),IF(ISNUMBER(SEARCH("【待补】",$R1301&amp;"")),"△源数据不全（源表缺金额），请补充","※收入和支出都没填"),IF($E1301="","※没填收支类别，分类报表会漏掉这一笔",IF(ISNA(MATCH($E1301,类别表,0)),"※收支类别不在【参数设置】的清单里",IF($K1301="","△"&amp;$D1301&amp;" 还没填汇率，去【月度汇率】补上就自动算了",IF(ISNUMBER(SEARCH("【待补】",$R1301&amp;"")),"△源数据不全（源表缺摘要或用途），请补充",IF(AND($F1301="内部转账",$Q1301=""),"△内部转账建议在「往来单位」写上对方账户",IF($N1301&lt;0,"△这一笔之后该账户余额成负数了，核一下",""))))))))))))</f>
        <v>△这一笔之后该账户余额成负数了，核一下</v>
      </c>
    </row>
    <row r="1302" ht="33" spans="1:19">
      <c r="A1302" s="114">
        <v>46095</v>
      </c>
      <c r="B1302" s="115" t="s">
        <v>34</v>
      </c>
      <c r="C1302" s="116" t="str">
        <f>IF($B1302="","",IFERROR(INDEX(账户银行,MATCH($B1302,账户名,0)),""))</f>
        <v>现金</v>
      </c>
      <c r="D1302" s="116" t="str">
        <f>IF($B1302="","",IFERROR(INDEX(账户币种,MATCH($B1302,账户名,0)),""))</f>
        <v>UZS</v>
      </c>
      <c r="E1302" s="117" t="s">
        <v>57</v>
      </c>
      <c r="F1302" s="116" t="str">
        <f>IF($E1302="","",IFERROR(INDEX(类别属性,MATCH($E1302,类别表,0)),""))</f>
        <v>支出</v>
      </c>
      <c r="G1302" s="118" t="s">
        <v>1262</v>
      </c>
      <c r="H1302" s="119"/>
      <c r="I1302" s="119"/>
      <c r="J1302" s="120"/>
      <c r="K1302" s="125">
        <f>IF(OR($A1302="",$B1302=""),"",IF($J1302&lt;&gt;"",$J1302,IF($D1302=本位币,1,IFERROR(LOOKUP(2,1/((汇率月份&lt;=$A1302)*(INDEX(记账汇率区,0,MATCH($D1302,汇率币种头,0))&lt;&gt;"")),INDEX(记账汇率区,0,MATCH($D1302,汇率币种头,0))),""))))</f>
        <v>1</v>
      </c>
      <c r="L1302" s="123" t="str">
        <f t="shared" si="40"/>
        <v/>
      </c>
      <c r="M1302" s="123" t="str">
        <f t="shared" si="41"/>
        <v/>
      </c>
      <c r="N1302" s="122">
        <f>IF($B1302="","",ROUND(SUMIF(账户名,$B1302,账户期初)+SUMIFS($L$6:L1302,$B$6:B1302,$B1302),2))</f>
        <v>-857558979.33</v>
      </c>
      <c r="O1302" s="123">
        <f>IF($B1302="","",IFERROR(ROUND(INDEX(账户期初本位,MATCH($B1302,账户名,0))+SUMIFS($M$6:M1302,$B$6:B1302,$B1302),2),""))</f>
        <v>-857558979.33</v>
      </c>
      <c r="P1302" s="117" t="s">
        <v>59</v>
      </c>
      <c r="Q1302" s="115"/>
      <c r="R1302" s="115" t="s">
        <v>119</v>
      </c>
      <c r="S1302" s="124" t="str">
        <f>IF($B1302="","",IF(ISNA(MATCH($B1302,账户名,0)),"※这个账户不在【参数设置】的账户档案里",IF($A1302="","※没填日期，这一笔不会进任何月份的报表",IF(OR($A1302&lt;起始月份,$A1302&gt;EOMONTH(起始月份,15)),"△不在本账期（"&amp;TEXT(起始月份,"yyyy-mm")&amp;" ~ "&amp;TEXT(EOMONTH(起始月份,15),"yyyy-mm")&amp;"）内，报表里看不到",IF(AND($H1302&lt;&gt;"",$I1302&lt;&gt;""),"※收入和支出不能同时填",IF(AND(N($H1302)=0,N($I1302)=0),IF(ISNUMBER(SEARCH("【待补】",$R1302&amp;"")),"△源数据不全（源表缺金额），请补充","※收入和支出都没填"),IF($E1302="","※没填收支类别，分类报表会漏掉这一笔",IF(ISNA(MATCH($E1302,类别表,0)),"※收支类别不在【参数设置】的清单里",IF($K1302="","△"&amp;$D1302&amp;" 还没填汇率，去【月度汇率】补上就自动算了",IF(ISNUMBER(SEARCH("【待补】",$R1302&amp;"")),"△源数据不全（源表缺摘要或用途），请补充",IF(AND($F1302="内部转账",$Q1302=""),"△内部转账建议在「往来单位」写上对方账户",IF($N1302&lt;0,"△这一笔之后该账户余额成负数了，核一下",""))))))))))))</f>
        <v>△源数据不全（源表缺金额），请补充</v>
      </c>
    </row>
    <row r="1303" ht="66" spans="1:19">
      <c r="A1303" s="114">
        <v>46095</v>
      </c>
      <c r="B1303" s="115" t="s">
        <v>34</v>
      </c>
      <c r="C1303" s="116" t="str">
        <f>IF($B1303="","",IFERROR(INDEX(账户银行,MATCH($B1303,账户名,0)),""))</f>
        <v>现金</v>
      </c>
      <c r="D1303" s="116" t="str">
        <f>IF($B1303="","",IFERROR(INDEX(账户币种,MATCH($B1303,账户名,0)),""))</f>
        <v>UZS</v>
      </c>
      <c r="E1303" s="117" t="s">
        <v>95</v>
      </c>
      <c r="F1303" s="116" t="str">
        <f>IF($E1303="","",IFERROR(INDEX(类别属性,MATCH($E1303,类别表,0)),""))</f>
        <v>支出</v>
      </c>
      <c r="G1303" s="118" t="s">
        <v>1263</v>
      </c>
      <c r="H1303" s="119"/>
      <c r="I1303" s="119">
        <v>28730000</v>
      </c>
      <c r="J1303" s="120"/>
      <c r="K1303" s="125">
        <f>IF(OR($A1303="",$B1303=""),"",IF($J1303&lt;&gt;"",$J1303,IF($D1303=本位币,1,IFERROR(LOOKUP(2,1/((汇率月份&lt;=$A1303)*(INDEX(记账汇率区,0,MATCH($D1303,汇率币种头,0))&lt;&gt;"")),INDEX(记账汇率区,0,MATCH($D1303,汇率币种头,0))),""))))</f>
        <v>1</v>
      </c>
      <c r="L1303" s="123">
        <f t="shared" si="40"/>
        <v>-28730000</v>
      </c>
      <c r="M1303" s="123">
        <f t="shared" si="41"/>
        <v>-28730000</v>
      </c>
      <c r="N1303" s="122">
        <f>IF($B1303="","",ROUND(SUMIF(账户名,$B1303,账户期初)+SUMIFS($L$6:L1303,$B$6:B1303,$B1303),2))</f>
        <v>-886288979.33</v>
      </c>
      <c r="O1303" s="123">
        <f>IF($B1303="","",IFERROR(ROUND(INDEX(账户期初本位,MATCH($B1303,账户名,0))+SUMIFS($M$6:M1303,$B$6:B1303,$B1303),2),""))</f>
        <v>-886288979.33</v>
      </c>
      <c r="P1303" s="117" t="s">
        <v>97</v>
      </c>
      <c r="Q1303" s="115"/>
      <c r="R1303" s="115"/>
      <c r="S1303" s="124" t="str">
        <f>IF($B1303="","",IF(ISNA(MATCH($B1303,账户名,0)),"※这个账户不在【参数设置】的账户档案里",IF($A1303="","※没填日期，这一笔不会进任何月份的报表",IF(OR($A1303&lt;起始月份,$A1303&gt;EOMONTH(起始月份,15)),"△不在本账期（"&amp;TEXT(起始月份,"yyyy-mm")&amp;" ~ "&amp;TEXT(EOMONTH(起始月份,15),"yyyy-mm")&amp;"）内，报表里看不到",IF(AND($H1303&lt;&gt;"",$I1303&lt;&gt;""),"※收入和支出不能同时填",IF(AND(N($H1303)=0,N($I1303)=0),IF(ISNUMBER(SEARCH("【待补】",$R1303&amp;"")),"△源数据不全（源表缺金额），请补充","※收入和支出都没填"),IF($E1303="","※没填收支类别，分类报表会漏掉这一笔",IF(ISNA(MATCH($E1303,类别表,0)),"※收支类别不在【参数设置】的清单里",IF($K1303="","△"&amp;$D1303&amp;" 还没填汇率，去【月度汇率】补上就自动算了",IF(ISNUMBER(SEARCH("【待补】",$R1303&amp;"")),"△源数据不全（源表缺摘要或用途），请补充",IF(AND($F1303="内部转账",$Q1303=""),"△内部转账建议在「往来单位」写上对方账户",IF($N1303&lt;0,"△这一笔之后该账户余额成负数了，核一下",""))))))))))))</f>
        <v>△这一笔之后该账户余额成负数了，核一下</v>
      </c>
    </row>
    <row r="1304" ht="49.5" spans="1:19">
      <c r="A1304" s="114">
        <v>46096</v>
      </c>
      <c r="B1304" s="115" t="s">
        <v>20</v>
      </c>
      <c r="C1304" s="116" t="str">
        <f>IF($B1304="","",IFERROR(INDEX(账户银行,MATCH($B1304,账户名,0)),""))</f>
        <v>现金</v>
      </c>
      <c r="D1304" s="116" t="str">
        <f>IF($B1304="","",IFERROR(INDEX(账户币种,MATCH($B1304,账户名,0)),""))</f>
        <v>CNY</v>
      </c>
      <c r="E1304" s="117" t="s">
        <v>24</v>
      </c>
      <c r="F1304" s="116" t="str">
        <f>IF($E1304="","",IFERROR(INDEX(类别属性,MATCH($E1304,类别表,0)),""))</f>
        <v>支出</v>
      </c>
      <c r="G1304" s="118" t="s">
        <v>1264</v>
      </c>
      <c r="H1304" s="119"/>
      <c r="I1304" s="119">
        <v>5756</v>
      </c>
      <c r="J1304" s="120"/>
      <c r="K1304" s="121">
        <f>IF(OR($A1304="",$B1304=""),"",IF($J1304&lt;&gt;"",$J1304,IF($D1304=本位币,1,IFERROR(LOOKUP(2,1/((汇率月份&lt;=$A1304)*(INDEX(记账汇率区,0,MATCH($D1304,汇率币种头,0))&lt;&gt;"")),INDEX(记账汇率区,0,MATCH($D1304,汇率币种头,0))),""))))</f>
        <v>1700</v>
      </c>
      <c r="L1304" s="122">
        <f t="shared" si="40"/>
        <v>-5756</v>
      </c>
      <c r="M1304" s="123">
        <f t="shared" si="41"/>
        <v>-9785200</v>
      </c>
      <c r="N1304" s="122">
        <f>IF($B1304="","",ROUND(SUMIF(账户名,$B1304,账户期初)+SUMIFS($L$6:L1304,$B$6:B1304,$B1304),2))</f>
        <v>1518293.39</v>
      </c>
      <c r="O1304" s="123">
        <f>IF($B1304="","",IFERROR(ROUND(INDEX(账户期初本位,MATCH($B1304,账户名,0))+SUMIFS($M$6:M1304,$B$6:B1304,$B1304),2),""))</f>
        <v>2552760279.96</v>
      </c>
      <c r="P1304" s="117" t="s">
        <v>26</v>
      </c>
      <c r="Q1304" s="115" t="s">
        <v>1265</v>
      </c>
      <c r="R1304" s="115"/>
      <c r="S1304" s="124" t="str">
        <f>IF($B1304="","",IF(ISNA(MATCH($B1304,账户名,0)),"※这个账户不在【参数设置】的账户档案里",IF($A1304="","※没填日期，这一笔不会进任何月份的报表",IF(OR($A1304&lt;起始月份,$A1304&gt;EOMONTH(起始月份,15)),"△不在本账期（"&amp;TEXT(起始月份,"yyyy-mm")&amp;" ~ "&amp;TEXT(EOMONTH(起始月份,15),"yyyy-mm")&amp;"）内，报表里看不到",IF(AND($H1304&lt;&gt;"",$I1304&lt;&gt;""),"※收入和支出不能同时填",IF(AND(N($H1304)=0,N($I1304)=0),IF(ISNUMBER(SEARCH("【待补】",$R1304&amp;"")),"△源数据不全（源表缺金额），请补充","※收入和支出都没填"),IF($E1304="","※没填收支类别，分类报表会漏掉这一笔",IF(ISNA(MATCH($E1304,类别表,0)),"※收支类别不在【参数设置】的清单里",IF($K1304="","△"&amp;$D1304&amp;" 还没填汇率，去【月度汇率】补上就自动算了",IF(ISNUMBER(SEARCH("【待补】",$R1304&amp;"")),"△源数据不全（源表缺摘要或用途），请补充",IF(AND($F1304="内部转账",$Q1304=""),"△内部转账建议在「往来单位」写上对方账户",IF($N1304&lt;0,"△这一笔之后该账户余额成负数了，核一下",""))))))))))))</f>
        <v/>
      </c>
    </row>
    <row r="1305" ht="33" spans="1:19">
      <c r="A1305" s="114">
        <v>46096</v>
      </c>
      <c r="B1305" s="115" t="s">
        <v>34</v>
      </c>
      <c r="C1305" s="116" t="str">
        <f>IF($B1305="","",IFERROR(INDEX(账户银行,MATCH($B1305,账户名,0)),""))</f>
        <v>现金</v>
      </c>
      <c r="D1305" s="116" t="str">
        <f>IF($B1305="","",IFERROR(INDEX(账户币种,MATCH($B1305,账户名,0)),""))</f>
        <v>UZS</v>
      </c>
      <c r="E1305" s="117" t="s">
        <v>38</v>
      </c>
      <c r="F1305" s="116" t="str">
        <f>IF($E1305="","",IFERROR(INDEX(类别属性,MATCH($E1305,类别表,0)),""))</f>
        <v>支出</v>
      </c>
      <c r="G1305" s="118" t="s">
        <v>1266</v>
      </c>
      <c r="H1305" s="119"/>
      <c r="I1305" s="119">
        <v>330000</v>
      </c>
      <c r="J1305" s="120"/>
      <c r="K1305" s="125">
        <f>IF(OR($A1305="",$B1305=""),"",IF($J1305&lt;&gt;"",$J1305,IF($D1305=本位币,1,IFERROR(LOOKUP(2,1/((汇率月份&lt;=$A1305)*(INDEX(记账汇率区,0,MATCH($D1305,汇率币种头,0))&lt;&gt;"")),INDEX(记账汇率区,0,MATCH($D1305,汇率币种头,0))),""))))</f>
        <v>1</v>
      </c>
      <c r="L1305" s="123">
        <f t="shared" si="40"/>
        <v>-330000</v>
      </c>
      <c r="M1305" s="123">
        <f t="shared" si="41"/>
        <v>-330000</v>
      </c>
      <c r="N1305" s="122">
        <f>IF($B1305="","",ROUND(SUMIF(账户名,$B1305,账户期初)+SUMIFS($L$6:L1305,$B$6:B1305,$B1305),2))</f>
        <v>-886618979.33</v>
      </c>
      <c r="O1305" s="123">
        <f>IF($B1305="","",IFERROR(ROUND(INDEX(账户期初本位,MATCH($B1305,账户名,0))+SUMIFS($M$6:M1305,$B$6:B1305,$B1305),2),""))</f>
        <v>-886618979.33</v>
      </c>
      <c r="P1305" s="117" t="s">
        <v>26</v>
      </c>
      <c r="Q1305" s="115"/>
      <c r="R1305" s="115"/>
      <c r="S1305" s="124" t="str">
        <f>IF($B1305="","",IF(ISNA(MATCH($B1305,账户名,0)),"※这个账户不在【参数设置】的账户档案里",IF($A1305="","※没填日期，这一笔不会进任何月份的报表",IF(OR($A1305&lt;起始月份,$A1305&gt;EOMONTH(起始月份,15)),"△不在本账期（"&amp;TEXT(起始月份,"yyyy-mm")&amp;" ~ "&amp;TEXT(EOMONTH(起始月份,15),"yyyy-mm")&amp;"）内，报表里看不到",IF(AND($H1305&lt;&gt;"",$I1305&lt;&gt;""),"※收入和支出不能同时填",IF(AND(N($H1305)=0,N($I1305)=0),IF(ISNUMBER(SEARCH("【待补】",$R1305&amp;"")),"△源数据不全（源表缺金额），请补充","※收入和支出都没填"),IF($E1305="","※没填收支类别，分类报表会漏掉这一笔",IF(ISNA(MATCH($E1305,类别表,0)),"※收支类别不在【参数设置】的清单里",IF($K1305="","△"&amp;$D1305&amp;" 还没填汇率，去【月度汇率】补上就自动算了",IF(ISNUMBER(SEARCH("【待补】",$R1305&amp;"")),"△源数据不全（源表缺摘要或用途），请补充",IF(AND($F1305="内部转账",$Q1305=""),"△内部转账建议在「往来单位」写上对方账户",IF($N1305&lt;0,"△这一笔之后该账户余额成负数了，核一下",""))))))))))))</f>
        <v>△这一笔之后该账户余额成负数了，核一下</v>
      </c>
    </row>
    <row r="1306" ht="33" spans="1:19">
      <c r="A1306" s="114">
        <v>46096</v>
      </c>
      <c r="B1306" s="115" t="s">
        <v>34</v>
      </c>
      <c r="C1306" s="116" t="str">
        <f>IF($B1306="","",IFERROR(INDEX(账户银行,MATCH($B1306,账户名,0)),""))</f>
        <v>现金</v>
      </c>
      <c r="D1306" s="116" t="str">
        <f>IF($B1306="","",IFERROR(INDEX(账户币种,MATCH($B1306,账户名,0)),""))</f>
        <v>UZS</v>
      </c>
      <c r="E1306" s="117" t="s">
        <v>95</v>
      </c>
      <c r="F1306" s="116" t="str">
        <f>IF($E1306="","",IFERROR(INDEX(类别属性,MATCH($E1306,类别表,0)),""))</f>
        <v>支出</v>
      </c>
      <c r="G1306" s="118" t="s">
        <v>1267</v>
      </c>
      <c r="H1306" s="119"/>
      <c r="I1306" s="119"/>
      <c r="J1306" s="120"/>
      <c r="K1306" s="125">
        <f>IF(OR($A1306="",$B1306=""),"",IF($J1306&lt;&gt;"",$J1306,IF($D1306=本位币,1,IFERROR(LOOKUP(2,1/((汇率月份&lt;=$A1306)*(INDEX(记账汇率区,0,MATCH($D1306,汇率币种头,0))&lt;&gt;"")),INDEX(记账汇率区,0,MATCH($D1306,汇率币种头,0))),""))))</f>
        <v>1</v>
      </c>
      <c r="L1306" s="123" t="str">
        <f t="shared" si="40"/>
        <v/>
      </c>
      <c r="M1306" s="123" t="str">
        <f t="shared" si="41"/>
        <v/>
      </c>
      <c r="N1306" s="122">
        <f>IF($B1306="","",ROUND(SUMIF(账户名,$B1306,账户期初)+SUMIFS($L$6:L1306,$B$6:B1306,$B1306),2))</f>
        <v>-886618979.33</v>
      </c>
      <c r="O1306" s="123">
        <f>IF($B1306="","",IFERROR(ROUND(INDEX(账户期初本位,MATCH($B1306,账户名,0))+SUMIFS($M$6:M1306,$B$6:B1306,$B1306),2),""))</f>
        <v>-886618979.33</v>
      </c>
      <c r="P1306" s="117" t="s">
        <v>97</v>
      </c>
      <c r="Q1306" s="115"/>
      <c r="R1306" s="115" t="s">
        <v>119</v>
      </c>
      <c r="S1306" s="124" t="str">
        <f>IF($B1306="","",IF(ISNA(MATCH($B1306,账户名,0)),"※这个账户不在【参数设置】的账户档案里",IF($A1306="","※没填日期，这一笔不会进任何月份的报表",IF(OR($A1306&lt;起始月份,$A1306&gt;EOMONTH(起始月份,15)),"△不在本账期（"&amp;TEXT(起始月份,"yyyy-mm")&amp;" ~ "&amp;TEXT(EOMONTH(起始月份,15),"yyyy-mm")&amp;"）内，报表里看不到",IF(AND($H1306&lt;&gt;"",$I1306&lt;&gt;""),"※收入和支出不能同时填",IF(AND(N($H1306)=0,N($I1306)=0),IF(ISNUMBER(SEARCH("【待补】",$R1306&amp;"")),"△源数据不全（源表缺金额），请补充","※收入和支出都没填"),IF($E1306="","※没填收支类别，分类报表会漏掉这一笔",IF(ISNA(MATCH($E1306,类别表,0)),"※收支类别不在【参数设置】的清单里",IF($K1306="","△"&amp;$D1306&amp;" 还没填汇率，去【月度汇率】补上就自动算了",IF(ISNUMBER(SEARCH("【待补】",$R1306&amp;"")),"△源数据不全（源表缺摘要或用途），请补充",IF(AND($F1306="内部转账",$Q1306=""),"△内部转账建议在「往来单位」写上对方账户",IF($N1306&lt;0,"△这一笔之后该账户余额成负数了，核一下",""))))))))))))</f>
        <v>△源数据不全（源表缺金额），请补充</v>
      </c>
    </row>
    <row r="1307" ht="16.5" spans="1:19">
      <c r="A1307" s="114">
        <v>46097</v>
      </c>
      <c r="B1307" s="115" t="s">
        <v>1238</v>
      </c>
      <c r="C1307" s="116" t="str">
        <f>IF($B1307="","",IFERROR(INDEX(账户银行,MATCH($B1307,账户名,0)),""))</f>
        <v>NBU银行</v>
      </c>
      <c r="D1307" s="116" t="str">
        <f>IF($B1307="","",IFERROR(INDEX(账户币种,MATCH($B1307,账户名,0)),""))</f>
        <v>UZS</v>
      </c>
      <c r="E1307" s="117" t="s">
        <v>44</v>
      </c>
      <c r="F1307" s="116" t="str">
        <f>IF($E1307="","",IFERROR(INDEX(类别属性,MATCH($E1307,类别表,0)),""))</f>
        <v>支出</v>
      </c>
      <c r="G1307" s="118" t="s">
        <v>1268</v>
      </c>
      <c r="H1307" s="119"/>
      <c r="I1307" s="119">
        <v>220000</v>
      </c>
      <c r="J1307" s="120"/>
      <c r="K1307" s="125">
        <f>IF(OR($A1307="",$B1307=""),"",IF($J1307&lt;&gt;"",$J1307,IF($D1307=本位币,1,IFERROR(LOOKUP(2,1/((汇率月份&lt;=$A1307)*(INDEX(记账汇率区,0,MATCH($D1307,汇率币种头,0))&lt;&gt;"")),INDEX(记账汇率区,0,MATCH($D1307,汇率币种头,0))),""))))</f>
        <v>1</v>
      </c>
      <c r="L1307" s="123">
        <f t="shared" si="40"/>
        <v>-220000</v>
      </c>
      <c r="M1307" s="123">
        <f t="shared" si="41"/>
        <v>-220000</v>
      </c>
      <c r="N1307" s="122">
        <f>IF($B1307="","",ROUND(SUMIF(账户名,$B1307,账户期初)+SUMIFS($L$6:L1307,$B$6:B1307,$B1307),2))</f>
        <v>9780000</v>
      </c>
      <c r="O1307" s="123">
        <f>IF($B1307="","",IFERROR(ROUND(INDEX(账户期初本位,MATCH($B1307,账户名,0))+SUMIFS($M$6:M1307,$B$6:B1307,$B1307),2),""))</f>
        <v>9780000</v>
      </c>
      <c r="P1307" s="117" t="s">
        <v>26</v>
      </c>
      <c r="Q1307" s="115" t="s">
        <v>1269</v>
      </c>
      <c r="R1307" s="115" t="s">
        <v>1270</v>
      </c>
      <c r="S1307" s="124" t="str">
        <f>IF($B1307="","",IF(ISNA(MATCH($B1307,账户名,0)),"※这个账户不在【参数设置】的账户档案里",IF($A1307="","※没填日期，这一笔不会进任何月份的报表",IF(OR($A1307&lt;起始月份,$A1307&gt;EOMONTH(起始月份,15)),"△不在本账期（"&amp;TEXT(起始月份,"yyyy-mm")&amp;" ~ "&amp;TEXT(EOMONTH(起始月份,15),"yyyy-mm")&amp;"）内，报表里看不到",IF(AND($H1307&lt;&gt;"",$I1307&lt;&gt;""),"※收入和支出不能同时填",IF(AND(N($H1307)=0,N($I1307)=0),IF(ISNUMBER(SEARCH("【待补】",$R1307&amp;"")),"△源数据不全（源表缺金额），请补充","※收入和支出都没填"),IF($E1307="","※没填收支类别，分类报表会漏掉这一笔",IF(ISNA(MATCH($E1307,类别表,0)),"※收支类别不在【参数设置】的清单里",IF($K1307="","△"&amp;$D1307&amp;" 还没填汇率，去【月度汇率】补上就自动算了",IF(ISNUMBER(SEARCH("【待补】",$R1307&amp;"")),"△源数据不全（源表缺摘要或用途），请补充",IF(AND($F1307="内部转账",$Q1307=""),"△内部转账建议在「往来单位」写上对方账户",IF($N1307&lt;0,"△这一笔之后该账户余额成负数了，核一下",""))))))))))))</f>
        <v/>
      </c>
    </row>
    <row r="1308" ht="16.5" spans="1:19">
      <c r="A1308" s="114">
        <v>46097</v>
      </c>
      <c r="B1308" s="115" t="s">
        <v>1238</v>
      </c>
      <c r="C1308" s="116" t="str">
        <f>IF($B1308="","",IFERROR(INDEX(账户银行,MATCH($B1308,账户名,0)),""))</f>
        <v>NBU银行</v>
      </c>
      <c r="D1308" s="116" t="str">
        <f>IF($B1308="","",IFERROR(INDEX(账户币种,MATCH($B1308,账户名,0)),""))</f>
        <v>UZS</v>
      </c>
      <c r="E1308" s="117" t="s">
        <v>188</v>
      </c>
      <c r="F1308" s="116" t="str">
        <f>IF($E1308="","",IFERROR(INDEX(类别属性,MATCH($E1308,类别表,0)),""))</f>
        <v>支出</v>
      </c>
      <c r="G1308" s="118" t="s">
        <v>1268</v>
      </c>
      <c r="H1308" s="119"/>
      <c r="I1308" s="119">
        <v>550000</v>
      </c>
      <c r="J1308" s="120"/>
      <c r="K1308" s="125">
        <f>IF(OR($A1308="",$B1308=""),"",IF($J1308&lt;&gt;"",$J1308,IF($D1308=本位币,1,IFERROR(LOOKUP(2,1/((汇率月份&lt;=$A1308)*(INDEX(记账汇率区,0,MATCH($D1308,汇率币种头,0))&lt;&gt;"")),INDEX(记账汇率区,0,MATCH($D1308,汇率币种头,0))),""))))</f>
        <v>1</v>
      </c>
      <c r="L1308" s="123">
        <f t="shared" si="40"/>
        <v>-550000</v>
      </c>
      <c r="M1308" s="123">
        <f t="shared" si="41"/>
        <v>-550000</v>
      </c>
      <c r="N1308" s="122">
        <f>IF($B1308="","",ROUND(SUMIF(账户名,$B1308,账户期初)+SUMIFS($L$6:L1308,$B$6:B1308,$B1308),2))</f>
        <v>9230000</v>
      </c>
      <c r="O1308" s="123">
        <f>IF($B1308="","",IFERROR(ROUND(INDEX(账户期初本位,MATCH($B1308,账户名,0))+SUMIFS($M$6:M1308,$B$6:B1308,$B1308),2),""))</f>
        <v>9230000</v>
      </c>
      <c r="P1308" s="117" t="s">
        <v>26</v>
      </c>
      <c r="Q1308" s="115" t="s">
        <v>1269</v>
      </c>
      <c r="R1308" s="115" t="s">
        <v>1271</v>
      </c>
      <c r="S1308" s="124" t="str">
        <f>IF($B1308="","",IF(ISNA(MATCH($B1308,账户名,0)),"※这个账户不在【参数设置】的账户档案里",IF($A1308="","※没填日期，这一笔不会进任何月份的报表",IF(OR($A1308&lt;起始月份,$A1308&gt;EOMONTH(起始月份,15)),"△不在本账期（"&amp;TEXT(起始月份,"yyyy-mm")&amp;" ~ "&amp;TEXT(EOMONTH(起始月份,15),"yyyy-mm")&amp;"）内，报表里看不到",IF(AND($H1308&lt;&gt;"",$I1308&lt;&gt;""),"※收入和支出不能同时填",IF(AND(N($H1308)=0,N($I1308)=0),IF(ISNUMBER(SEARCH("【待补】",$R1308&amp;"")),"△源数据不全（源表缺金额），请补充","※收入和支出都没填"),IF($E1308="","※没填收支类别，分类报表会漏掉这一笔",IF(ISNA(MATCH($E1308,类别表,0)),"※收支类别不在【参数设置】的清单里",IF($K1308="","△"&amp;$D1308&amp;" 还没填汇率，去【月度汇率】补上就自动算了",IF(ISNUMBER(SEARCH("【待补】",$R1308&amp;"")),"△源数据不全（源表缺摘要或用途），请补充",IF(AND($F1308="内部转账",$Q1308=""),"△内部转账建议在「往来单位」写上对方账户",IF($N1308&lt;0,"△这一笔之后该账户余额成负数了，核一下",""))))))))))))</f>
        <v>△源数据不全（源表缺摘要或用途），请补充</v>
      </c>
    </row>
    <row r="1309" ht="16.5" spans="1:19">
      <c r="A1309" s="114">
        <v>46097</v>
      </c>
      <c r="B1309" s="115" t="s">
        <v>1238</v>
      </c>
      <c r="C1309" s="116" t="str">
        <f>IF($B1309="","",IFERROR(INDEX(账户银行,MATCH($B1309,账户名,0)),""))</f>
        <v>NBU银行</v>
      </c>
      <c r="D1309" s="116" t="str">
        <f>IF($B1309="","",IFERROR(INDEX(账户币种,MATCH($B1309,账户名,0)),""))</f>
        <v>UZS</v>
      </c>
      <c r="E1309" s="117" t="s">
        <v>44</v>
      </c>
      <c r="F1309" s="116" t="str">
        <f>IF($E1309="","",IFERROR(INDEX(类别属性,MATCH($E1309,类别表,0)),""))</f>
        <v>支出</v>
      </c>
      <c r="G1309" s="118" t="s">
        <v>1268</v>
      </c>
      <c r="H1309" s="119"/>
      <c r="I1309" s="119">
        <v>420000</v>
      </c>
      <c r="J1309" s="120"/>
      <c r="K1309" s="125">
        <f>IF(OR($A1309="",$B1309=""),"",IF($J1309&lt;&gt;"",$J1309,IF($D1309=本位币,1,IFERROR(LOOKUP(2,1/((汇率月份&lt;=$A1309)*(INDEX(记账汇率区,0,MATCH($D1309,汇率币种头,0))&lt;&gt;"")),INDEX(记账汇率区,0,MATCH($D1309,汇率币种头,0))),""))))</f>
        <v>1</v>
      </c>
      <c r="L1309" s="123">
        <f t="shared" si="40"/>
        <v>-420000</v>
      </c>
      <c r="M1309" s="123">
        <f t="shared" si="41"/>
        <v>-420000</v>
      </c>
      <c r="N1309" s="122">
        <f>IF($B1309="","",ROUND(SUMIF(账户名,$B1309,账户期初)+SUMIFS($L$6:L1309,$B$6:B1309,$B1309),2))</f>
        <v>8810000</v>
      </c>
      <c r="O1309" s="123">
        <f>IF($B1309="","",IFERROR(ROUND(INDEX(账户期初本位,MATCH($B1309,账户名,0))+SUMIFS($M$6:M1309,$B$6:B1309,$B1309),2),""))</f>
        <v>8810000</v>
      </c>
      <c r="P1309" s="117" t="s">
        <v>26</v>
      </c>
      <c r="Q1309" s="115" t="s">
        <v>1269</v>
      </c>
      <c r="R1309" s="115" t="s">
        <v>1270</v>
      </c>
      <c r="S1309" s="124" t="str">
        <f>IF($B1309="","",IF(ISNA(MATCH($B1309,账户名,0)),"※这个账户不在【参数设置】的账户档案里",IF($A1309="","※没填日期，这一笔不会进任何月份的报表",IF(OR($A1309&lt;起始月份,$A1309&gt;EOMONTH(起始月份,15)),"△不在本账期（"&amp;TEXT(起始月份,"yyyy-mm")&amp;" ~ "&amp;TEXT(EOMONTH(起始月份,15),"yyyy-mm")&amp;"）内，报表里看不到",IF(AND($H1309&lt;&gt;"",$I1309&lt;&gt;""),"※收入和支出不能同时填",IF(AND(N($H1309)=0,N($I1309)=0),IF(ISNUMBER(SEARCH("【待补】",$R1309&amp;"")),"△源数据不全（源表缺金额），请补充","※收入和支出都没填"),IF($E1309="","※没填收支类别，分类报表会漏掉这一笔",IF(ISNA(MATCH($E1309,类别表,0)),"※收支类别不在【参数设置】的清单里",IF($K1309="","△"&amp;$D1309&amp;" 还没填汇率，去【月度汇率】补上就自动算了",IF(ISNUMBER(SEARCH("【待补】",$R1309&amp;"")),"△源数据不全（源表缺摘要或用途），请补充",IF(AND($F1309="内部转账",$Q1309=""),"△内部转账建议在「往来单位」写上对方账户",IF($N1309&lt;0,"△这一笔之后该账户余额成负数了，核一下",""))))))))))))</f>
        <v/>
      </c>
    </row>
    <row r="1310" ht="33" spans="1:19">
      <c r="A1310" s="114">
        <v>46097</v>
      </c>
      <c r="B1310" s="115" t="s">
        <v>30</v>
      </c>
      <c r="C1310" s="116" t="str">
        <f>IF($B1310="","",IFERROR(INDEX(账户银行,MATCH($B1310,账户名,0)),""))</f>
        <v>现金</v>
      </c>
      <c r="D1310" s="116" t="str">
        <f>IF($B1310="","",IFERROR(INDEX(账户币种,MATCH($B1310,账户名,0)),""))</f>
        <v>USD</v>
      </c>
      <c r="E1310" s="117" t="s">
        <v>114</v>
      </c>
      <c r="F1310" s="116" t="str">
        <f>IF($E1310="","",IFERROR(INDEX(类别属性,MATCH($E1310,类别表,0)),""))</f>
        <v>支出</v>
      </c>
      <c r="G1310" s="118" t="s">
        <v>1272</v>
      </c>
      <c r="H1310" s="119"/>
      <c r="I1310" s="119">
        <v>300</v>
      </c>
      <c r="J1310" s="120"/>
      <c r="K1310" s="125">
        <f>IF(OR($A1310="",$B1310=""),"",IF($J1310&lt;&gt;"",$J1310,IF($D1310=本位币,1,IFERROR(LOOKUP(2,1/((汇率月份&lt;=$A1310)*(INDEX(记账汇率区,0,MATCH($D1310,汇率币种头,0))&lt;&gt;"")),INDEX(记账汇率区,0,MATCH($D1310,汇率币种头,0))),""))))</f>
        <v>12000</v>
      </c>
      <c r="L1310" s="123">
        <f t="shared" si="40"/>
        <v>-300</v>
      </c>
      <c r="M1310" s="123">
        <f t="shared" si="41"/>
        <v>-3600000</v>
      </c>
      <c r="N1310" s="122">
        <f>IF($B1310="","",ROUND(SUMIF(账户名,$B1310,账户期初)+SUMIFS($L$6:L1310,$B$6:B1310,$B1310),2))</f>
        <v>100796</v>
      </c>
      <c r="O1310" s="123">
        <f>IF($B1310="","",IFERROR(ROUND(INDEX(账户期初本位,MATCH($B1310,账户名,0))+SUMIFS($M$6:M1310,$B$6:B1310,$B1310),2),""))</f>
        <v>1222047925</v>
      </c>
      <c r="P1310" s="117" t="s">
        <v>76</v>
      </c>
      <c r="Q1310" s="115" t="s">
        <v>1273</v>
      </c>
      <c r="R1310" s="115" t="s">
        <v>1274</v>
      </c>
      <c r="S1310" s="124" t="str">
        <f>IF($B1310="","",IF(ISNA(MATCH($B1310,账户名,0)),"※这个账户不在【参数设置】的账户档案里",IF($A1310="","※没填日期，这一笔不会进任何月份的报表",IF(OR($A1310&lt;起始月份,$A1310&gt;EOMONTH(起始月份,15)),"△不在本账期（"&amp;TEXT(起始月份,"yyyy-mm")&amp;" ~ "&amp;TEXT(EOMONTH(起始月份,15),"yyyy-mm")&amp;"）内，报表里看不到",IF(AND($H1310&lt;&gt;"",$I1310&lt;&gt;""),"※收入和支出不能同时填",IF(AND(N($H1310)=0,N($I1310)=0),IF(ISNUMBER(SEARCH("【待补】",$R1310&amp;"")),"△源数据不全（源表缺金额），请补充","※收入和支出都没填"),IF($E1310="","※没填收支类别，分类报表会漏掉这一笔",IF(ISNA(MATCH($E1310,类别表,0)),"※收支类别不在【参数设置】的清单里",IF($K1310="","△"&amp;$D1310&amp;" 还没填汇率，去【月度汇率】补上就自动算了",IF(ISNUMBER(SEARCH("【待补】",$R1310&amp;"")),"△源数据不全（源表缺摘要或用途），请补充",IF(AND($F1310="内部转账",$Q1310=""),"△内部转账建议在「往来单位」写上对方账户",IF($N1310&lt;0,"△这一笔之后该账户余额成负数了，核一下",""))))))))))))</f>
        <v/>
      </c>
    </row>
    <row r="1311" ht="33" spans="1:19">
      <c r="A1311" s="114">
        <v>46097</v>
      </c>
      <c r="B1311" s="115" t="s">
        <v>34</v>
      </c>
      <c r="C1311" s="116" t="str">
        <f>IF($B1311="","",IFERROR(INDEX(账户银行,MATCH($B1311,账户名,0)),""))</f>
        <v>现金</v>
      </c>
      <c r="D1311" s="116" t="str">
        <f>IF($B1311="","",IFERROR(INDEX(账户币种,MATCH($B1311,账户名,0)),""))</f>
        <v>UZS</v>
      </c>
      <c r="E1311" s="117" t="s">
        <v>438</v>
      </c>
      <c r="F1311" s="116" t="str">
        <f>IF($E1311="","",IFERROR(INDEX(类别属性,MATCH($E1311,类别表,0)),""))</f>
        <v>支出</v>
      </c>
      <c r="G1311" s="118" t="s">
        <v>1275</v>
      </c>
      <c r="H1311" s="119"/>
      <c r="I1311" s="119">
        <v>2000000</v>
      </c>
      <c r="J1311" s="120"/>
      <c r="K1311" s="125">
        <f>IF(OR($A1311="",$B1311=""),"",IF($J1311&lt;&gt;"",$J1311,IF($D1311=本位币,1,IFERROR(LOOKUP(2,1/((汇率月份&lt;=$A1311)*(INDEX(记账汇率区,0,MATCH($D1311,汇率币种头,0))&lt;&gt;"")),INDEX(记账汇率区,0,MATCH($D1311,汇率币种头,0))),""))))</f>
        <v>1</v>
      </c>
      <c r="L1311" s="123">
        <f t="shared" si="40"/>
        <v>-2000000</v>
      </c>
      <c r="M1311" s="123">
        <f t="shared" si="41"/>
        <v>-2000000</v>
      </c>
      <c r="N1311" s="122">
        <f>IF($B1311="","",ROUND(SUMIF(账户名,$B1311,账户期初)+SUMIFS($L$6:L1311,$B$6:B1311,$B1311),2))</f>
        <v>-888618979.33</v>
      </c>
      <c r="O1311" s="123">
        <f>IF($B1311="","",IFERROR(ROUND(INDEX(账户期初本位,MATCH($B1311,账户名,0))+SUMIFS($M$6:M1311,$B$6:B1311,$B1311),2),""))</f>
        <v>-888618979.33</v>
      </c>
      <c r="P1311" s="117" t="s">
        <v>26</v>
      </c>
      <c r="Q1311" s="115"/>
      <c r="R1311" s="115"/>
      <c r="S1311" s="124" t="str">
        <f>IF($B1311="","",IF(ISNA(MATCH($B1311,账户名,0)),"※这个账户不在【参数设置】的账户档案里",IF($A1311="","※没填日期，这一笔不会进任何月份的报表",IF(OR($A1311&lt;起始月份,$A1311&gt;EOMONTH(起始月份,15)),"△不在本账期（"&amp;TEXT(起始月份,"yyyy-mm")&amp;" ~ "&amp;TEXT(EOMONTH(起始月份,15),"yyyy-mm")&amp;"）内，报表里看不到",IF(AND($H1311&lt;&gt;"",$I1311&lt;&gt;""),"※收入和支出不能同时填",IF(AND(N($H1311)=0,N($I1311)=0),IF(ISNUMBER(SEARCH("【待补】",$R1311&amp;"")),"△源数据不全（源表缺金额），请补充","※收入和支出都没填"),IF($E1311="","※没填收支类别，分类报表会漏掉这一笔",IF(ISNA(MATCH($E1311,类别表,0)),"※收支类别不在【参数设置】的清单里",IF($K1311="","△"&amp;$D1311&amp;" 还没填汇率，去【月度汇率】补上就自动算了",IF(ISNUMBER(SEARCH("【待补】",$R1311&amp;"")),"△源数据不全（源表缺摘要或用途），请补充",IF(AND($F1311="内部转账",$Q1311=""),"△内部转账建议在「往来单位」写上对方账户",IF($N1311&lt;0,"△这一笔之后该账户余额成负数了，核一下",""))))))))))))</f>
        <v>△这一笔之后该账户余额成负数了，核一下</v>
      </c>
    </row>
    <row r="1312" ht="49.5" spans="1:19">
      <c r="A1312" s="114">
        <v>46097</v>
      </c>
      <c r="B1312" s="115" t="s">
        <v>34</v>
      </c>
      <c r="C1312" s="116" t="str">
        <f>IF($B1312="","",IFERROR(INDEX(账户银行,MATCH($B1312,账户名,0)),""))</f>
        <v>现金</v>
      </c>
      <c r="D1312" s="116" t="str">
        <f>IF($B1312="","",IFERROR(INDEX(账户币种,MATCH($B1312,账户名,0)),""))</f>
        <v>UZS</v>
      </c>
      <c r="E1312" s="117" t="s">
        <v>54</v>
      </c>
      <c r="F1312" s="116" t="str">
        <f>IF($E1312="","",IFERROR(INDEX(类别属性,MATCH($E1312,类别表,0)),""))</f>
        <v>支出</v>
      </c>
      <c r="G1312" s="118" t="s">
        <v>1276</v>
      </c>
      <c r="H1312" s="119"/>
      <c r="I1312" s="119">
        <v>7040000</v>
      </c>
      <c r="J1312" s="120"/>
      <c r="K1312" s="125">
        <f>IF(OR($A1312="",$B1312=""),"",IF($J1312&lt;&gt;"",$J1312,IF($D1312=本位币,1,IFERROR(LOOKUP(2,1/((汇率月份&lt;=$A1312)*(INDEX(记账汇率区,0,MATCH($D1312,汇率币种头,0))&lt;&gt;"")),INDEX(记账汇率区,0,MATCH($D1312,汇率币种头,0))),""))))</f>
        <v>1</v>
      </c>
      <c r="L1312" s="123">
        <f t="shared" si="40"/>
        <v>-7040000</v>
      </c>
      <c r="M1312" s="123">
        <f t="shared" si="41"/>
        <v>-7040000</v>
      </c>
      <c r="N1312" s="122">
        <f>IF($B1312="","",ROUND(SUMIF(账户名,$B1312,账户期初)+SUMIFS($L$6:L1312,$B$6:B1312,$B1312),2))</f>
        <v>-895658979.33</v>
      </c>
      <c r="O1312" s="123">
        <f>IF($B1312="","",IFERROR(ROUND(INDEX(账户期初本位,MATCH($B1312,账户名,0))+SUMIFS($M$6:M1312,$B$6:B1312,$B1312),2),""))</f>
        <v>-895658979.33</v>
      </c>
      <c r="P1312" s="117" t="s">
        <v>48</v>
      </c>
      <c r="Q1312" s="115"/>
      <c r="R1312" s="115"/>
      <c r="S1312" s="124" t="str">
        <f>IF($B1312="","",IF(ISNA(MATCH($B1312,账户名,0)),"※这个账户不在【参数设置】的账户档案里",IF($A1312="","※没填日期，这一笔不会进任何月份的报表",IF(OR($A1312&lt;起始月份,$A1312&gt;EOMONTH(起始月份,15)),"△不在本账期（"&amp;TEXT(起始月份,"yyyy-mm")&amp;" ~ "&amp;TEXT(EOMONTH(起始月份,15),"yyyy-mm")&amp;"）内，报表里看不到",IF(AND($H1312&lt;&gt;"",$I1312&lt;&gt;""),"※收入和支出不能同时填",IF(AND(N($H1312)=0,N($I1312)=0),IF(ISNUMBER(SEARCH("【待补】",$R1312&amp;"")),"△源数据不全（源表缺金额），请补充","※收入和支出都没填"),IF($E1312="","※没填收支类别，分类报表会漏掉这一笔",IF(ISNA(MATCH($E1312,类别表,0)),"※收支类别不在【参数设置】的清单里",IF($K1312="","△"&amp;$D1312&amp;" 还没填汇率，去【月度汇率】补上就自动算了",IF(ISNUMBER(SEARCH("【待补】",$R1312&amp;"")),"△源数据不全（源表缺摘要或用途），请补充",IF(AND($F1312="内部转账",$Q1312=""),"△内部转账建议在「往来单位」写上对方账户",IF($N1312&lt;0,"△这一笔之后该账户余额成负数了，核一下",""))))))))))))</f>
        <v>△这一笔之后该账户余额成负数了，核一下</v>
      </c>
    </row>
    <row r="1313" ht="99" spans="1:19">
      <c r="A1313" s="114">
        <v>46098</v>
      </c>
      <c r="B1313" s="115" t="s">
        <v>72</v>
      </c>
      <c r="C1313" s="116" t="str">
        <f>IF($B1313="","",IFERROR(INDEX(账户银行,MATCH($B1313,账户名,0)),""))</f>
        <v>NBU银行</v>
      </c>
      <c r="D1313" s="116" t="str">
        <f>IF($B1313="","",IFERROR(INDEX(账户币种,MATCH($B1313,账户名,0)),""))</f>
        <v>UZS</v>
      </c>
      <c r="E1313" s="117" t="s">
        <v>60</v>
      </c>
      <c r="F1313" s="116" t="str">
        <f>IF($E1313="","",IFERROR(INDEX(类别属性,MATCH($E1313,类别表,0)),""))</f>
        <v>支出</v>
      </c>
      <c r="G1313" s="118" t="s">
        <v>1277</v>
      </c>
      <c r="H1313" s="119"/>
      <c r="I1313" s="119">
        <v>184518.88</v>
      </c>
      <c r="J1313" s="120"/>
      <c r="K1313" s="125">
        <f>IF(OR($A1313="",$B1313=""),"",IF($J1313&lt;&gt;"",$J1313,IF($D1313=本位币,1,IFERROR(LOOKUP(2,1/((汇率月份&lt;=$A1313)*(INDEX(记账汇率区,0,MATCH($D1313,汇率币种头,0))&lt;&gt;"")),INDEX(记账汇率区,0,MATCH($D1313,汇率币种头,0))),""))))</f>
        <v>1</v>
      </c>
      <c r="L1313" s="123">
        <f t="shared" si="40"/>
        <v>-184518.88</v>
      </c>
      <c r="M1313" s="123">
        <f t="shared" si="41"/>
        <v>-184518.88</v>
      </c>
      <c r="N1313" s="122">
        <f>IF($B1313="","",ROUND(SUMIF(账户名,$B1313,账户期初)+SUMIFS($L$6:L1313,$B$6:B1313,$B1313),2))</f>
        <v>233385002.43</v>
      </c>
      <c r="O1313" s="123">
        <f>IF($B1313="","",IFERROR(ROUND(INDEX(账户期初本位,MATCH($B1313,账户名,0))+SUMIFS($M$6:M1313,$B$6:B1313,$B1313),2),""))</f>
        <v>233385002.43</v>
      </c>
      <c r="P1313" s="117" t="s">
        <v>43</v>
      </c>
      <c r="Q1313" s="115"/>
      <c r="R1313" s="115"/>
      <c r="S1313" s="124" t="str">
        <f>IF($B1313="","",IF(ISNA(MATCH($B1313,账户名,0)),"※这个账户不在【参数设置】的账户档案里",IF($A1313="","※没填日期，这一笔不会进任何月份的报表",IF(OR($A1313&lt;起始月份,$A1313&gt;EOMONTH(起始月份,15)),"△不在本账期（"&amp;TEXT(起始月份,"yyyy-mm")&amp;" ~ "&amp;TEXT(EOMONTH(起始月份,15),"yyyy-mm")&amp;"）内，报表里看不到",IF(AND($H1313&lt;&gt;"",$I1313&lt;&gt;""),"※收入和支出不能同时填",IF(AND(N($H1313)=0,N($I1313)=0),IF(ISNUMBER(SEARCH("【待补】",$R1313&amp;"")),"△源数据不全（源表缺金额），请补充","※收入和支出都没填"),IF($E1313="","※没填收支类别，分类报表会漏掉这一笔",IF(ISNA(MATCH($E1313,类别表,0)),"※收支类别不在【参数设置】的清单里",IF($K1313="","△"&amp;$D1313&amp;" 还没填汇率，去【月度汇率】补上就自动算了",IF(ISNUMBER(SEARCH("【待补】",$R1313&amp;"")),"△源数据不全（源表缺摘要或用途），请补充",IF(AND($F1313="内部转账",$Q1313=""),"△内部转账建议在「往来单位」写上对方账户",IF($N1313&lt;0,"△这一笔之后该账户余额成负数了，核一下",""))))))))))))</f>
        <v/>
      </c>
    </row>
    <row r="1314" ht="99" spans="1:19">
      <c r="A1314" s="114">
        <v>46098</v>
      </c>
      <c r="B1314" s="115" t="s">
        <v>72</v>
      </c>
      <c r="C1314" s="116" t="str">
        <f>IF($B1314="","",IFERROR(INDEX(账户银行,MATCH($B1314,账户名,0)),""))</f>
        <v>NBU银行</v>
      </c>
      <c r="D1314" s="116" t="str">
        <f>IF($B1314="","",IFERROR(INDEX(账户币种,MATCH($B1314,账户名,0)),""))</f>
        <v>UZS</v>
      </c>
      <c r="E1314" s="117" t="s">
        <v>60</v>
      </c>
      <c r="F1314" s="116" t="str">
        <f>IF($E1314="","",IFERROR(INDEX(类别属性,MATCH($E1314,类别表,0)),""))</f>
        <v>支出</v>
      </c>
      <c r="G1314" s="118" t="s">
        <v>1278</v>
      </c>
      <c r="H1314" s="119"/>
      <c r="I1314" s="119">
        <v>44195.57</v>
      </c>
      <c r="J1314" s="120"/>
      <c r="K1314" s="125">
        <f>IF(OR($A1314="",$B1314=""),"",IF($J1314&lt;&gt;"",$J1314,IF($D1314=本位币,1,IFERROR(LOOKUP(2,1/((汇率月份&lt;=$A1314)*(INDEX(记账汇率区,0,MATCH($D1314,汇率币种头,0))&lt;&gt;"")),INDEX(记账汇率区,0,MATCH($D1314,汇率币种头,0))),""))))</f>
        <v>1</v>
      </c>
      <c r="L1314" s="123">
        <f t="shared" si="40"/>
        <v>-44195.57</v>
      </c>
      <c r="M1314" s="123">
        <f t="shared" si="41"/>
        <v>-44195.57</v>
      </c>
      <c r="N1314" s="122">
        <f>IF($B1314="","",ROUND(SUMIF(账户名,$B1314,账户期初)+SUMIFS($L$6:L1314,$B$6:B1314,$B1314),2))</f>
        <v>233340806.86</v>
      </c>
      <c r="O1314" s="123">
        <f>IF($B1314="","",IFERROR(ROUND(INDEX(账户期初本位,MATCH($B1314,账户名,0))+SUMIFS($M$6:M1314,$B$6:B1314,$B1314),2),""))</f>
        <v>233340806.86</v>
      </c>
      <c r="P1314" s="117" t="s">
        <v>43</v>
      </c>
      <c r="Q1314" s="115"/>
      <c r="R1314" s="115"/>
      <c r="S1314" s="124" t="str">
        <f>IF($B1314="","",IF(ISNA(MATCH($B1314,账户名,0)),"※这个账户不在【参数设置】的账户档案里",IF($A1314="","※没填日期，这一笔不会进任何月份的报表",IF(OR($A1314&lt;起始月份,$A1314&gt;EOMONTH(起始月份,15)),"△不在本账期（"&amp;TEXT(起始月份,"yyyy-mm")&amp;" ~ "&amp;TEXT(EOMONTH(起始月份,15),"yyyy-mm")&amp;"）内，报表里看不到",IF(AND($H1314&lt;&gt;"",$I1314&lt;&gt;""),"※收入和支出不能同时填",IF(AND(N($H1314)=0,N($I1314)=0),IF(ISNUMBER(SEARCH("【待补】",$R1314&amp;"")),"△源数据不全（源表缺金额），请补充","※收入和支出都没填"),IF($E1314="","※没填收支类别，分类报表会漏掉这一笔",IF(ISNA(MATCH($E1314,类别表,0)),"※收支类别不在【参数设置】的清单里",IF($K1314="","△"&amp;$D1314&amp;" 还没填汇率，去【月度汇率】补上就自动算了",IF(ISNUMBER(SEARCH("【待补】",$R1314&amp;"")),"△源数据不全（源表缺摘要或用途），请补充",IF(AND($F1314="内部转账",$Q1314=""),"△内部转账建议在「往来单位」写上对方账户",IF($N1314&lt;0,"△这一笔之后该账户余额成负数了，核一下",""))))))))))))</f>
        <v/>
      </c>
    </row>
    <row r="1315" ht="99" spans="1:19">
      <c r="A1315" s="114">
        <v>46098</v>
      </c>
      <c r="B1315" s="115" t="s">
        <v>72</v>
      </c>
      <c r="C1315" s="116" t="str">
        <f>IF($B1315="","",IFERROR(INDEX(账户银行,MATCH($B1315,账户名,0)),""))</f>
        <v>NBU银行</v>
      </c>
      <c r="D1315" s="116" t="str">
        <f>IF($B1315="","",IFERROR(INDEX(账户币种,MATCH($B1315,账户名,0)),""))</f>
        <v>UZS</v>
      </c>
      <c r="E1315" s="117" t="s">
        <v>60</v>
      </c>
      <c r="F1315" s="116" t="str">
        <f>IF($E1315="","",IFERROR(INDEX(类别属性,MATCH($E1315,类别表,0)),""))</f>
        <v>支出</v>
      </c>
      <c r="G1315" s="118" t="s">
        <v>1279</v>
      </c>
      <c r="H1315" s="119"/>
      <c r="I1315" s="119">
        <v>300</v>
      </c>
      <c r="J1315" s="120"/>
      <c r="K1315" s="125">
        <f>IF(OR($A1315="",$B1315=""),"",IF($J1315&lt;&gt;"",$J1315,IF($D1315=本位币,1,IFERROR(LOOKUP(2,1/((汇率月份&lt;=$A1315)*(INDEX(记账汇率区,0,MATCH($D1315,汇率币种头,0))&lt;&gt;"")),INDEX(记账汇率区,0,MATCH($D1315,汇率币种头,0))),""))))</f>
        <v>1</v>
      </c>
      <c r="L1315" s="123">
        <f t="shared" si="40"/>
        <v>-300</v>
      </c>
      <c r="M1315" s="123">
        <f t="shared" si="41"/>
        <v>-300</v>
      </c>
      <c r="N1315" s="122">
        <f>IF($B1315="","",ROUND(SUMIF(账户名,$B1315,账户期初)+SUMIFS($L$6:L1315,$B$6:B1315,$B1315),2))</f>
        <v>233340506.86</v>
      </c>
      <c r="O1315" s="123">
        <f>IF($B1315="","",IFERROR(ROUND(INDEX(账户期初本位,MATCH($B1315,账户名,0))+SUMIFS($M$6:M1315,$B$6:B1315,$B1315),2),""))</f>
        <v>233340506.86</v>
      </c>
      <c r="P1315" s="117" t="s">
        <v>43</v>
      </c>
      <c r="Q1315" s="115"/>
      <c r="R1315" s="115"/>
      <c r="S1315" s="124" t="str">
        <f>IF($B1315="","",IF(ISNA(MATCH($B1315,账户名,0)),"※这个账户不在【参数设置】的账户档案里",IF($A1315="","※没填日期，这一笔不会进任何月份的报表",IF(OR($A1315&lt;起始月份,$A1315&gt;EOMONTH(起始月份,15)),"△不在本账期（"&amp;TEXT(起始月份,"yyyy-mm")&amp;" ~ "&amp;TEXT(EOMONTH(起始月份,15),"yyyy-mm")&amp;"）内，报表里看不到",IF(AND($H1315&lt;&gt;"",$I1315&lt;&gt;""),"※收入和支出不能同时填",IF(AND(N($H1315)=0,N($I1315)=0),IF(ISNUMBER(SEARCH("【待补】",$R1315&amp;"")),"△源数据不全（源表缺金额），请补充","※收入和支出都没填"),IF($E1315="","※没填收支类别，分类报表会漏掉这一笔",IF(ISNA(MATCH($E1315,类别表,0)),"※收支类别不在【参数设置】的清单里",IF($K1315="","△"&amp;$D1315&amp;" 还没填汇率，去【月度汇率】补上就自动算了",IF(ISNUMBER(SEARCH("【待补】",$R1315&amp;"")),"△源数据不全（源表缺摘要或用途），请补充",IF(AND($F1315="内部转账",$Q1315=""),"△内部转账建议在「往来单位」写上对方账户",IF($N1315&lt;0,"△这一笔之后该账户余额成负数了，核一下",""))))))))))))</f>
        <v/>
      </c>
    </row>
    <row r="1316" ht="99" spans="1:19">
      <c r="A1316" s="114">
        <v>46098</v>
      </c>
      <c r="B1316" s="115" t="s">
        <v>72</v>
      </c>
      <c r="C1316" s="116" t="str">
        <f>IF($B1316="","",IFERROR(INDEX(账户银行,MATCH($B1316,账户名,0)),""))</f>
        <v>NBU银行</v>
      </c>
      <c r="D1316" s="116" t="str">
        <f>IF($B1316="","",IFERROR(INDEX(账户币种,MATCH($B1316,账户名,0)),""))</f>
        <v>UZS</v>
      </c>
      <c r="E1316" s="117" t="s">
        <v>60</v>
      </c>
      <c r="F1316" s="116" t="str">
        <f>IF($E1316="","",IFERROR(INDEX(类别属性,MATCH($E1316,类别表,0)),""))</f>
        <v>支出</v>
      </c>
      <c r="G1316" s="118" t="s">
        <v>1280</v>
      </c>
      <c r="H1316" s="119"/>
      <c r="I1316" s="119">
        <v>300</v>
      </c>
      <c r="J1316" s="120"/>
      <c r="K1316" s="125">
        <f>IF(OR($A1316="",$B1316=""),"",IF($J1316&lt;&gt;"",$J1316,IF($D1316=本位币,1,IFERROR(LOOKUP(2,1/((汇率月份&lt;=$A1316)*(INDEX(记账汇率区,0,MATCH($D1316,汇率币种头,0))&lt;&gt;"")),INDEX(记账汇率区,0,MATCH($D1316,汇率币种头,0))),""))))</f>
        <v>1</v>
      </c>
      <c r="L1316" s="123">
        <f t="shared" si="40"/>
        <v>-300</v>
      </c>
      <c r="M1316" s="123">
        <f t="shared" si="41"/>
        <v>-300</v>
      </c>
      <c r="N1316" s="122">
        <f>IF($B1316="","",ROUND(SUMIF(账户名,$B1316,账户期初)+SUMIFS($L$6:L1316,$B$6:B1316,$B1316),2))</f>
        <v>233340206.86</v>
      </c>
      <c r="O1316" s="123">
        <f>IF($B1316="","",IFERROR(ROUND(INDEX(账户期初本位,MATCH($B1316,账户名,0))+SUMIFS($M$6:M1316,$B$6:B1316,$B1316),2),""))</f>
        <v>233340206.86</v>
      </c>
      <c r="P1316" s="117" t="s">
        <v>43</v>
      </c>
      <c r="Q1316" s="115"/>
      <c r="R1316" s="115"/>
      <c r="S1316" s="124" t="str">
        <f>IF($B1316="","",IF(ISNA(MATCH($B1316,账户名,0)),"※这个账户不在【参数设置】的账户档案里",IF($A1316="","※没填日期，这一笔不会进任何月份的报表",IF(OR($A1316&lt;起始月份,$A1316&gt;EOMONTH(起始月份,15)),"△不在本账期（"&amp;TEXT(起始月份,"yyyy-mm")&amp;" ~ "&amp;TEXT(EOMONTH(起始月份,15),"yyyy-mm")&amp;"）内，报表里看不到",IF(AND($H1316&lt;&gt;"",$I1316&lt;&gt;""),"※收入和支出不能同时填",IF(AND(N($H1316)=0,N($I1316)=0),IF(ISNUMBER(SEARCH("【待补】",$R1316&amp;"")),"△源数据不全（源表缺金额），请补充","※收入和支出都没填"),IF($E1316="","※没填收支类别，分类报表会漏掉这一笔",IF(ISNA(MATCH($E1316,类别表,0)),"※收支类别不在【参数设置】的清单里",IF($K1316="","△"&amp;$D1316&amp;" 还没填汇率，去【月度汇率】补上就自动算了",IF(ISNUMBER(SEARCH("【待补】",$R1316&amp;"")),"△源数据不全（源表缺摘要或用途），请补充",IF(AND($F1316="内部转账",$Q1316=""),"△内部转账建议在「往来单位」写上对方账户",IF($N1316&lt;0,"△这一笔之后该账户余额成负数了，核一下",""))))))))))))</f>
        <v/>
      </c>
    </row>
    <row r="1317" ht="82.5" spans="1:19">
      <c r="A1317" s="114">
        <v>46098</v>
      </c>
      <c r="B1317" s="115" t="s">
        <v>72</v>
      </c>
      <c r="C1317" s="116" t="str">
        <f>IF($B1317="","",IFERROR(INDEX(账户银行,MATCH($B1317,账户名,0)),""))</f>
        <v>NBU银行</v>
      </c>
      <c r="D1317" s="116" t="str">
        <f>IF($B1317="","",IFERROR(INDEX(账户币种,MATCH($B1317,账户名,0)),""))</f>
        <v>UZS</v>
      </c>
      <c r="E1317" s="117" t="s">
        <v>84</v>
      </c>
      <c r="F1317" s="116" t="str">
        <f>IF($E1317="","",IFERROR(INDEX(类别属性,MATCH($E1317,类别表,0)),""))</f>
        <v>支出</v>
      </c>
      <c r="G1317" s="118" t="s">
        <v>1281</v>
      </c>
      <c r="H1317" s="119"/>
      <c r="I1317" s="119">
        <v>36903776</v>
      </c>
      <c r="J1317" s="120"/>
      <c r="K1317" s="125">
        <f>IF(OR($A1317="",$B1317=""),"",IF($J1317&lt;&gt;"",$J1317,IF($D1317=本位币,1,IFERROR(LOOKUP(2,1/((汇率月份&lt;=$A1317)*(INDEX(记账汇率区,0,MATCH($D1317,汇率币种头,0))&lt;&gt;"")),INDEX(记账汇率区,0,MATCH($D1317,汇率币种头,0))),""))))</f>
        <v>1</v>
      </c>
      <c r="L1317" s="123">
        <f t="shared" si="40"/>
        <v>-36903776</v>
      </c>
      <c r="M1317" s="123">
        <f t="shared" si="41"/>
        <v>-36903776</v>
      </c>
      <c r="N1317" s="122">
        <f>IF($B1317="","",ROUND(SUMIF(账户名,$B1317,账户期初)+SUMIFS($L$6:L1317,$B$6:B1317,$B1317),2))</f>
        <v>196436430.86</v>
      </c>
      <c r="O1317" s="123">
        <f>IF($B1317="","",IFERROR(ROUND(INDEX(账户期初本位,MATCH($B1317,账户名,0))+SUMIFS($M$6:M1317,$B$6:B1317,$B1317),2),""))</f>
        <v>196436430.86</v>
      </c>
      <c r="P1317" s="117" t="s">
        <v>48</v>
      </c>
      <c r="Q1317" s="115"/>
      <c r="R1317" s="115"/>
      <c r="S1317" s="124" t="str">
        <f>IF($B1317="","",IF(ISNA(MATCH($B1317,账户名,0)),"※这个账户不在【参数设置】的账户档案里",IF($A1317="","※没填日期，这一笔不会进任何月份的报表",IF(OR($A1317&lt;起始月份,$A1317&gt;EOMONTH(起始月份,15)),"△不在本账期（"&amp;TEXT(起始月份,"yyyy-mm")&amp;" ~ "&amp;TEXT(EOMONTH(起始月份,15),"yyyy-mm")&amp;"）内，报表里看不到",IF(AND($H1317&lt;&gt;"",$I1317&lt;&gt;""),"※收入和支出不能同时填",IF(AND(N($H1317)=0,N($I1317)=0),IF(ISNUMBER(SEARCH("【待补】",$R1317&amp;"")),"△源数据不全（源表缺金额），请补充","※收入和支出都没填"),IF($E1317="","※没填收支类别，分类报表会漏掉这一笔",IF(ISNA(MATCH($E1317,类别表,0)),"※收支类别不在【参数设置】的清单里",IF($K1317="","△"&amp;$D1317&amp;" 还没填汇率，去【月度汇率】补上就自动算了",IF(ISNUMBER(SEARCH("【待补】",$R1317&amp;"")),"△源数据不全（源表缺摘要或用途），请补充",IF(AND($F1317="内部转账",$Q1317=""),"△内部转账建议在「往来单位」写上对方账户",IF($N1317&lt;0,"△这一笔之后该账户余额成负数了，核一下",""))))))))))))</f>
        <v/>
      </c>
    </row>
    <row r="1318" ht="82.5" spans="1:19">
      <c r="A1318" s="114">
        <v>46098</v>
      </c>
      <c r="B1318" s="115" t="s">
        <v>72</v>
      </c>
      <c r="C1318" s="116" t="str">
        <f>IF($B1318="","",IFERROR(INDEX(账户银行,MATCH($B1318,账户名,0)),""))</f>
        <v>NBU银行</v>
      </c>
      <c r="D1318" s="116" t="str">
        <f>IF($B1318="","",IFERROR(INDEX(账户币种,MATCH($B1318,账户名,0)),""))</f>
        <v>UZS</v>
      </c>
      <c r="E1318" s="117" t="s">
        <v>62</v>
      </c>
      <c r="F1318" s="116" t="str">
        <f>IF($E1318="","",IFERROR(INDEX(类别属性,MATCH($E1318,类别表,0)),""))</f>
        <v>支出</v>
      </c>
      <c r="G1318" s="118" t="s">
        <v>1282</v>
      </c>
      <c r="H1318" s="119"/>
      <c r="I1318" s="119">
        <v>8839114</v>
      </c>
      <c r="J1318" s="120"/>
      <c r="K1318" s="125">
        <f>IF(OR($A1318="",$B1318=""),"",IF($J1318&lt;&gt;"",$J1318,IF($D1318=本位币,1,IFERROR(LOOKUP(2,1/((汇率月份&lt;=$A1318)*(INDEX(记账汇率区,0,MATCH($D1318,汇率币种头,0))&lt;&gt;"")),INDEX(记账汇率区,0,MATCH($D1318,汇率币种头,0))),""))))</f>
        <v>1</v>
      </c>
      <c r="L1318" s="123">
        <f t="shared" si="40"/>
        <v>-8839114</v>
      </c>
      <c r="M1318" s="123">
        <f t="shared" si="41"/>
        <v>-8839114</v>
      </c>
      <c r="N1318" s="122">
        <f>IF($B1318="","",ROUND(SUMIF(账户名,$B1318,账户期初)+SUMIFS($L$6:L1318,$B$6:B1318,$B1318),2))</f>
        <v>187597316.86</v>
      </c>
      <c r="O1318" s="123">
        <f>IF($B1318="","",IFERROR(ROUND(INDEX(账户期初本位,MATCH($B1318,账户名,0))+SUMIFS($M$6:M1318,$B$6:B1318,$B1318),2),""))</f>
        <v>187597316.86</v>
      </c>
      <c r="P1318" s="117" t="s">
        <v>26</v>
      </c>
      <c r="Q1318" s="115"/>
      <c r="R1318" s="115"/>
      <c r="S1318" s="124" t="str">
        <f>IF($B1318="","",IF(ISNA(MATCH($B1318,账户名,0)),"※这个账户不在【参数设置】的账户档案里",IF($A1318="","※没填日期，这一笔不会进任何月份的报表",IF(OR($A1318&lt;起始月份,$A1318&gt;EOMONTH(起始月份,15)),"△不在本账期（"&amp;TEXT(起始月份,"yyyy-mm")&amp;" ~ "&amp;TEXT(EOMONTH(起始月份,15),"yyyy-mm")&amp;"）内，报表里看不到",IF(AND($H1318&lt;&gt;"",$I1318&lt;&gt;""),"※收入和支出不能同时填",IF(AND(N($H1318)=0,N($I1318)=0),IF(ISNUMBER(SEARCH("【待补】",$R1318&amp;"")),"△源数据不全（源表缺金额），请补充","※收入和支出都没填"),IF($E1318="","※没填收支类别，分类报表会漏掉这一笔",IF(ISNA(MATCH($E1318,类别表,0)),"※收支类别不在【参数设置】的清单里",IF($K1318="","△"&amp;$D1318&amp;" 还没填汇率，去【月度汇率】补上就自动算了",IF(ISNUMBER(SEARCH("【待补】",$R1318&amp;"")),"△源数据不全（源表缺摘要或用途），请补充",IF(AND($F1318="内部转账",$Q1318=""),"△内部转账建议在「往来单位」写上对方账户",IF($N1318&lt;0,"△这一笔之后该账户余额成负数了，核一下",""))))))))))))</f>
        <v/>
      </c>
    </row>
    <row r="1319" ht="16.5" spans="1:19">
      <c r="A1319" s="114">
        <v>46098</v>
      </c>
      <c r="B1319" s="115" t="s">
        <v>1238</v>
      </c>
      <c r="C1319" s="116" t="str">
        <f>IF($B1319="","",IFERROR(INDEX(账户银行,MATCH($B1319,账户名,0)),""))</f>
        <v>NBU银行</v>
      </c>
      <c r="D1319" s="116" t="str">
        <f>IF($B1319="","",IFERROR(INDEX(账户币种,MATCH($B1319,账户名,0)),""))</f>
        <v>UZS</v>
      </c>
      <c r="E1319" s="117" t="s">
        <v>44</v>
      </c>
      <c r="F1319" s="116" t="str">
        <f>IF($E1319="","",IFERROR(INDEX(类别属性,MATCH($E1319,类别表,0)),""))</f>
        <v>支出</v>
      </c>
      <c r="G1319" s="118" t="s">
        <v>1268</v>
      </c>
      <c r="H1319" s="119"/>
      <c r="I1319" s="119">
        <v>200000</v>
      </c>
      <c r="J1319" s="120"/>
      <c r="K1319" s="125">
        <f>IF(OR($A1319="",$B1319=""),"",IF($J1319&lt;&gt;"",$J1319,IF($D1319=本位币,1,IFERROR(LOOKUP(2,1/((汇率月份&lt;=$A1319)*(INDEX(记账汇率区,0,MATCH($D1319,汇率币种头,0))&lt;&gt;"")),INDEX(记账汇率区,0,MATCH($D1319,汇率币种头,0))),""))))</f>
        <v>1</v>
      </c>
      <c r="L1319" s="123">
        <f t="shared" si="40"/>
        <v>-200000</v>
      </c>
      <c r="M1319" s="123">
        <f t="shared" si="41"/>
        <v>-200000</v>
      </c>
      <c r="N1319" s="122">
        <f>IF($B1319="","",ROUND(SUMIF(账户名,$B1319,账户期初)+SUMIFS($L$6:L1319,$B$6:B1319,$B1319),2))</f>
        <v>8610000</v>
      </c>
      <c r="O1319" s="123">
        <f>IF($B1319="","",IFERROR(ROUND(INDEX(账户期初本位,MATCH($B1319,账户名,0))+SUMIFS($M$6:M1319,$B$6:B1319,$B1319),2),""))</f>
        <v>8610000</v>
      </c>
      <c r="P1319" s="117" t="s">
        <v>26</v>
      </c>
      <c r="Q1319" s="115" t="s">
        <v>1269</v>
      </c>
      <c r="R1319" s="115" t="s">
        <v>1270</v>
      </c>
      <c r="S1319" s="124" t="str">
        <f>IF($B1319="","",IF(ISNA(MATCH($B1319,账户名,0)),"※这个账户不在【参数设置】的账户档案里",IF($A1319="","※没填日期，这一笔不会进任何月份的报表",IF(OR($A1319&lt;起始月份,$A1319&gt;EOMONTH(起始月份,15)),"△不在本账期（"&amp;TEXT(起始月份,"yyyy-mm")&amp;" ~ "&amp;TEXT(EOMONTH(起始月份,15),"yyyy-mm")&amp;"）内，报表里看不到",IF(AND($H1319&lt;&gt;"",$I1319&lt;&gt;""),"※收入和支出不能同时填",IF(AND(N($H1319)=0,N($I1319)=0),IF(ISNUMBER(SEARCH("【待补】",$R1319&amp;"")),"△源数据不全（源表缺金额），请补充","※收入和支出都没填"),IF($E1319="","※没填收支类别，分类报表会漏掉这一笔",IF(ISNA(MATCH($E1319,类别表,0)),"※收支类别不在【参数设置】的清单里",IF($K1319="","△"&amp;$D1319&amp;" 还没填汇率，去【月度汇率】补上就自动算了",IF(ISNUMBER(SEARCH("【待补】",$R1319&amp;"")),"△源数据不全（源表缺摘要或用途），请补充",IF(AND($F1319="内部转账",$Q1319=""),"△内部转账建议在「往来单位」写上对方账户",IF($N1319&lt;0,"△这一笔之后该账户余额成负数了，核一下",""))))))))))))</f>
        <v/>
      </c>
    </row>
    <row r="1320" ht="49.5" spans="1:19">
      <c r="A1320" s="114">
        <v>46098</v>
      </c>
      <c r="B1320" s="115" t="s">
        <v>34</v>
      </c>
      <c r="C1320" s="116" t="str">
        <f>IF($B1320="","",IFERROR(INDEX(账户银行,MATCH($B1320,账户名,0)),""))</f>
        <v>现金</v>
      </c>
      <c r="D1320" s="116" t="str">
        <f>IF($B1320="","",IFERROR(INDEX(账户币种,MATCH($B1320,账户名,0)),""))</f>
        <v>UZS</v>
      </c>
      <c r="E1320" s="117" t="s">
        <v>54</v>
      </c>
      <c r="F1320" s="116" t="str">
        <f>IF($E1320="","",IFERROR(INDEX(类别属性,MATCH($E1320,类别表,0)),""))</f>
        <v>支出</v>
      </c>
      <c r="G1320" s="118" t="s">
        <v>1283</v>
      </c>
      <c r="H1320" s="119"/>
      <c r="I1320" s="119">
        <v>1578000</v>
      </c>
      <c r="J1320" s="120"/>
      <c r="K1320" s="125">
        <f>IF(OR($A1320="",$B1320=""),"",IF($J1320&lt;&gt;"",$J1320,IF($D1320=本位币,1,IFERROR(LOOKUP(2,1/((汇率月份&lt;=$A1320)*(INDEX(记账汇率区,0,MATCH($D1320,汇率币种头,0))&lt;&gt;"")),INDEX(记账汇率区,0,MATCH($D1320,汇率币种头,0))),""))))</f>
        <v>1</v>
      </c>
      <c r="L1320" s="123">
        <f t="shared" si="40"/>
        <v>-1578000</v>
      </c>
      <c r="M1320" s="123">
        <f t="shared" si="41"/>
        <v>-1578000</v>
      </c>
      <c r="N1320" s="122">
        <f>IF($B1320="","",ROUND(SUMIF(账户名,$B1320,账户期初)+SUMIFS($L$6:L1320,$B$6:B1320,$B1320),2))</f>
        <v>-897236979.33</v>
      </c>
      <c r="O1320" s="123">
        <f>IF($B1320="","",IFERROR(ROUND(INDEX(账户期初本位,MATCH($B1320,账户名,0))+SUMIFS($M$6:M1320,$B$6:B1320,$B1320),2),""))</f>
        <v>-897236979.33</v>
      </c>
      <c r="P1320" s="117" t="s">
        <v>48</v>
      </c>
      <c r="Q1320" s="115"/>
      <c r="R1320" s="115"/>
      <c r="S1320" s="124" t="str">
        <f>IF($B1320="","",IF(ISNA(MATCH($B1320,账户名,0)),"※这个账户不在【参数设置】的账户档案里",IF($A1320="","※没填日期，这一笔不会进任何月份的报表",IF(OR($A1320&lt;起始月份,$A1320&gt;EOMONTH(起始月份,15)),"△不在本账期（"&amp;TEXT(起始月份,"yyyy-mm")&amp;" ~ "&amp;TEXT(EOMONTH(起始月份,15),"yyyy-mm")&amp;"）内，报表里看不到",IF(AND($H1320&lt;&gt;"",$I1320&lt;&gt;""),"※收入和支出不能同时填",IF(AND(N($H1320)=0,N($I1320)=0),IF(ISNUMBER(SEARCH("【待补】",$R1320&amp;"")),"△源数据不全（源表缺金额），请补充","※收入和支出都没填"),IF($E1320="","※没填收支类别，分类报表会漏掉这一笔",IF(ISNA(MATCH($E1320,类别表,0)),"※收支类别不在【参数设置】的清单里",IF($K1320="","△"&amp;$D1320&amp;" 还没填汇率，去【月度汇率】补上就自动算了",IF(ISNUMBER(SEARCH("【待补】",$R1320&amp;"")),"△源数据不全（源表缺摘要或用途），请补充",IF(AND($F1320="内部转账",$Q1320=""),"△内部转账建议在「往来单位」写上对方账户",IF($N1320&lt;0,"△这一笔之后该账户余额成负数了，核一下",""))))))))))))</f>
        <v>△这一笔之后该账户余额成负数了，核一下</v>
      </c>
    </row>
    <row r="1321" ht="33" spans="1:19">
      <c r="A1321" s="114">
        <v>46098</v>
      </c>
      <c r="B1321" s="115" t="s">
        <v>34</v>
      </c>
      <c r="C1321" s="116" t="str">
        <f>IF($B1321="","",IFERROR(INDEX(账户银行,MATCH($B1321,账户名,0)),""))</f>
        <v>现金</v>
      </c>
      <c r="D1321" s="116" t="str">
        <f>IF($B1321="","",IFERROR(INDEX(账户币种,MATCH($B1321,账户名,0)),""))</f>
        <v>UZS</v>
      </c>
      <c r="E1321" s="117" t="s">
        <v>95</v>
      </c>
      <c r="F1321" s="116" t="str">
        <f>IF($E1321="","",IFERROR(INDEX(类别属性,MATCH($E1321,类别表,0)),""))</f>
        <v>支出</v>
      </c>
      <c r="G1321" s="118" t="s">
        <v>1284</v>
      </c>
      <c r="H1321" s="119"/>
      <c r="I1321" s="119">
        <v>150000</v>
      </c>
      <c r="J1321" s="120"/>
      <c r="K1321" s="125">
        <f>IF(OR($A1321="",$B1321=""),"",IF($J1321&lt;&gt;"",$J1321,IF($D1321=本位币,1,IFERROR(LOOKUP(2,1/((汇率月份&lt;=$A1321)*(INDEX(记账汇率区,0,MATCH($D1321,汇率币种头,0))&lt;&gt;"")),INDEX(记账汇率区,0,MATCH($D1321,汇率币种头,0))),""))))</f>
        <v>1</v>
      </c>
      <c r="L1321" s="123">
        <f t="shared" si="40"/>
        <v>-150000</v>
      </c>
      <c r="M1321" s="123">
        <f t="shared" si="41"/>
        <v>-150000</v>
      </c>
      <c r="N1321" s="122">
        <f>IF($B1321="","",ROUND(SUMIF(账户名,$B1321,账户期初)+SUMIFS($L$6:L1321,$B$6:B1321,$B1321),2))</f>
        <v>-897386979.33</v>
      </c>
      <c r="O1321" s="123">
        <f>IF($B1321="","",IFERROR(ROUND(INDEX(账户期初本位,MATCH($B1321,账户名,0))+SUMIFS($M$6:M1321,$B$6:B1321,$B1321),2),""))</f>
        <v>-897386979.33</v>
      </c>
      <c r="P1321" s="117" t="s">
        <v>97</v>
      </c>
      <c r="Q1321" s="115"/>
      <c r="R1321" s="115"/>
      <c r="S1321" s="124" t="str">
        <f>IF($B1321="","",IF(ISNA(MATCH($B1321,账户名,0)),"※这个账户不在【参数设置】的账户档案里",IF($A1321="","※没填日期，这一笔不会进任何月份的报表",IF(OR($A1321&lt;起始月份,$A1321&gt;EOMONTH(起始月份,15)),"△不在本账期（"&amp;TEXT(起始月份,"yyyy-mm")&amp;" ~ "&amp;TEXT(EOMONTH(起始月份,15),"yyyy-mm")&amp;"）内，报表里看不到",IF(AND($H1321&lt;&gt;"",$I1321&lt;&gt;""),"※收入和支出不能同时填",IF(AND(N($H1321)=0,N($I1321)=0),IF(ISNUMBER(SEARCH("【待补】",$R1321&amp;"")),"△源数据不全（源表缺金额），请补充","※收入和支出都没填"),IF($E1321="","※没填收支类别，分类报表会漏掉这一笔",IF(ISNA(MATCH($E1321,类别表,0)),"※收支类别不在【参数设置】的清单里",IF($K1321="","△"&amp;$D1321&amp;" 还没填汇率，去【月度汇率】补上就自动算了",IF(ISNUMBER(SEARCH("【待补】",$R1321&amp;"")),"△源数据不全（源表缺摘要或用途），请补充",IF(AND($F1321="内部转账",$Q1321=""),"△内部转账建议在「往来单位」写上对方账户",IF($N1321&lt;0,"△这一笔之后该账户余额成负数了，核一下",""))))))))))))</f>
        <v>△这一笔之后该账户余额成负数了，核一下</v>
      </c>
    </row>
    <row r="1322" ht="99" spans="1:19">
      <c r="A1322" s="114">
        <v>46099</v>
      </c>
      <c r="B1322" s="115" t="s">
        <v>72</v>
      </c>
      <c r="C1322" s="116" t="str">
        <f>IF($B1322="","",IFERROR(INDEX(账户银行,MATCH($B1322,账户名,0)),""))</f>
        <v>NBU银行</v>
      </c>
      <c r="D1322" s="116" t="str">
        <f>IF($B1322="","",IFERROR(INDEX(账户币种,MATCH($B1322,账户名,0)),""))</f>
        <v>UZS</v>
      </c>
      <c r="E1322" s="117" t="s">
        <v>60</v>
      </c>
      <c r="F1322" s="116" t="str">
        <f>IF($E1322="","",IFERROR(INDEX(类别属性,MATCH($E1322,类别表,0)),""))</f>
        <v>支出</v>
      </c>
      <c r="G1322" s="118" t="s">
        <v>1285</v>
      </c>
      <c r="H1322" s="119"/>
      <c r="I1322" s="119">
        <v>12360</v>
      </c>
      <c r="J1322" s="120"/>
      <c r="K1322" s="125">
        <f>IF(OR($A1322="",$B1322=""),"",IF($J1322&lt;&gt;"",$J1322,IF($D1322=本位币,1,IFERROR(LOOKUP(2,1/((汇率月份&lt;=$A1322)*(INDEX(记账汇率区,0,MATCH($D1322,汇率币种头,0))&lt;&gt;"")),INDEX(记账汇率区,0,MATCH($D1322,汇率币种头,0))),""))))</f>
        <v>1</v>
      </c>
      <c r="L1322" s="123">
        <f t="shared" si="40"/>
        <v>-12360</v>
      </c>
      <c r="M1322" s="123">
        <f t="shared" si="41"/>
        <v>-12360</v>
      </c>
      <c r="N1322" s="122">
        <f>IF($B1322="","",ROUND(SUMIF(账户名,$B1322,账户期初)+SUMIFS($L$6:L1322,$B$6:B1322,$B1322),2))</f>
        <v>187584956.86</v>
      </c>
      <c r="O1322" s="123">
        <f>IF($B1322="","",IFERROR(ROUND(INDEX(账户期初本位,MATCH($B1322,账户名,0))+SUMIFS($M$6:M1322,$B$6:B1322,$B1322),2),""))</f>
        <v>187584956.86</v>
      </c>
      <c r="P1322" s="117" t="s">
        <v>43</v>
      </c>
      <c r="Q1322" s="115"/>
      <c r="R1322" s="115"/>
      <c r="S1322" s="124" t="str">
        <f>IF($B1322="","",IF(ISNA(MATCH($B1322,账户名,0)),"※这个账户不在【参数设置】的账户档案里",IF($A1322="","※没填日期，这一笔不会进任何月份的报表",IF(OR($A1322&lt;起始月份,$A1322&gt;EOMONTH(起始月份,15)),"△不在本账期（"&amp;TEXT(起始月份,"yyyy-mm")&amp;" ~ "&amp;TEXT(EOMONTH(起始月份,15),"yyyy-mm")&amp;"）内，报表里看不到",IF(AND($H1322&lt;&gt;"",$I1322&lt;&gt;""),"※收入和支出不能同时填",IF(AND(N($H1322)=0,N($I1322)=0),IF(ISNUMBER(SEARCH("【待补】",$R1322&amp;"")),"△源数据不全（源表缺金额），请补充","※收入和支出都没填"),IF($E1322="","※没填收支类别，分类报表会漏掉这一笔",IF(ISNA(MATCH($E1322,类别表,0)),"※收支类别不在【参数设置】的清单里",IF($K1322="","△"&amp;$D1322&amp;" 还没填汇率，去【月度汇率】补上就自动算了",IF(ISNUMBER(SEARCH("【待补】",$R1322&amp;"")),"△源数据不全（源表缺摘要或用途），请补充",IF(AND($F1322="内部转账",$Q1322=""),"△内部转账建议在「往来单位」写上对方账户",IF($N1322&lt;0,"△这一笔之后该账户余额成负数了，核一下",""))))))))))))</f>
        <v/>
      </c>
    </row>
    <row r="1323" ht="99" spans="1:19">
      <c r="A1323" s="114">
        <v>46099</v>
      </c>
      <c r="B1323" s="115" t="s">
        <v>72</v>
      </c>
      <c r="C1323" s="116" t="str">
        <f>IF($B1323="","",IFERROR(INDEX(账户银行,MATCH($B1323,账户名,0)),""))</f>
        <v>NBU银行</v>
      </c>
      <c r="D1323" s="116" t="str">
        <f>IF($B1323="","",IFERROR(INDEX(账户币种,MATCH($B1323,账户名,0)),""))</f>
        <v>UZS</v>
      </c>
      <c r="E1323" s="117" t="s">
        <v>60</v>
      </c>
      <c r="F1323" s="116" t="str">
        <f>IF($E1323="","",IFERROR(INDEX(类别属性,MATCH($E1323,类别表,0)),""))</f>
        <v>支出</v>
      </c>
      <c r="G1323" s="118" t="s">
        <v>1285</v>
      </c>
      <c r="H1323" s="119"/>
      <c r="I1323" s="119">
        <v>12360</v>
      </c>
      <c r="J1323" s="120"/>
      <c r="K1323" s="125">
        <f>IF(OR($A1323="",$B1323=""),"",IF($J1323&lt;&gt;"",$J1323,IF($D1323=本位币,1,IFERROR(LOOKUP(2,1/((汇率月份&lt;=$A1323)*(INDEX(记账汇率区,0,MATCH($D1323,汇率币种头,0))&lt;&gt;"")),INDEX(记账汇率区,0,MATCH($D1323,汇率币种头,0))),""))))</f>
        <v>1</v>
      </c>
      <c r="L1323" s="123">
        <f t="shared" si="40"/>
        <v>-12360</v>
      </c>
      <c r="M1323" s="123">
        <f t="shared" si="41"/>
        <v>-12360</v>
      </c>
      <c r="N1323" s="122">
        <f>IF($B1323="","",ROUND(SUMIF(账户名,$B1323,账户期初)+SUMIFS($L$6:L1323,$B$6:B1323,$B1323),2))</f>
        <v>187572596.86</v>
      </c>
      <c r="O1323" s="123">
        <f>IF($B1323="","",IFERROR(ROUND(INDEX(账户期初本位,MATCH($B1323,账户名,0))+SUMIFS($M$6:M1323,$B$6:B1323,$B1323),2),""))</f>
        <v>187572596.86</v>
      </c>
      <c r="P1323" s="117" t="s">
        <v>43</v>
      </c>
      <c r="Q1323" s="115"/>
      <c r="R1323" s="115"/>
      <c r="S1323" s="124" t="str">
        <f>IF($B1323="","",IF(ISNA(MATCH($B1323,账户名,0)),"※这个账户不在【参数设置】的账户档案里",IF($A1323="","※没填日期，这一笔不会进任何月份的报表",IF(OR($A1323&lt;起始月份,$A1323&gt;EOMONTH(起始月份,15)),"△不在本账期（"&amp;TEXT(起始月份,"yyyy-mm")&amp;" ~ "&amp;TEXT(EOMONTH(起始月份,15),"yyyy-mm")&amp;"）内，报表里看不到",IF(AND($H1323&lt;&gt;"",$I1323&lt;&gt;""),"※收入和支出不能同时填",IF(AND(N($H1323)=0,N($I1323)=0),IF(ISNUMBER(SEARCH("【待补】",$R1323&amp;"")),"△源数据不全（源表缺金额），请补充","※收入和支出都没填"),IF($E1323="","※没填收支类别，分类报表会漏掉这一笔",IF(ISNA(MATCH($E1323,类别表,0)),"※收支类别不在【参数设置】的清单里",IF($K1323="","△"&amp;$D1323&amp;" 还没填汇率，去【月度汇率】补上就自动算了",IF(ISNUMBER(SEARCH("【待补】",$R1323&amp;"")),"△源数据不全（源表缺摘要或用途），请补充",IF(AND($F1323="内部转账",$Q1323=""),"△内部转账建议在「往来单位」写上对方账户",IF($N1323&lt;0,"△这一笔之后该账户余额成负数了，核一下",""))))))))))))</f>
        <v/>
      </c>
    </row>
    <row r="1324" ht="99" spans="1:19">
      <c r="A1324" s="114">
        <v>46099</v>
      </c>
      <c r="B1324" s="115" t="s">
        <v>72</v>
      </c>
      <c r="C1324" s="116" t="str">
        <f>IF($B1324="","",IFERROR(INDEX(账户银行,MATCH($B1324,账户名,0)),""))</f>
        <v>NBU银行</v>
      </c>
      <c r="D1324" s="116" t="str">
        <f>IF($B1324="","",IFERROR(INDEX(账户币种,MATCH($B1324,账户名,0)),""))</f>
        <v>UZS</v>
      </c>
      <c r="E1324" s="117" t="s">
        <v>60</v>
      </c>
      <c r="F1324" s="116" t="str">
        <f>IF($E1324="","",IFERROR(INDEX(类别属性,MATCH($E1324,类别表,0)),""))</f>
        <v>支出</v>
      </c>
      <c r="G1324" s="118" t="s">
        <v>1285</v>
      </c>
      <c r="H1324" s="119"/>
      <c r="I1324" s="119">
        <v>12360</v>
      </c>
      <c r="J1324" s="120"/>
      <c r="K1324" s="125">
        <f>IF(OR($A1324="",$B1324=""),"",IF($J1324&lt;&gt;"",$J1324,IF($D1324=本位币,1,IFERROR(LOOKUP(2,1/((汇率月份&lt;=$A1324)*(INDEX(记账汇率区,0,MATCH($D1324,汇率币种头,0))&lt;&gt;"")),INDEX(记账汇率区,0,MATCH($D1324,汇率币种头,0))),""))))</f>
        <v>1</v>
      </c>
      <c r="L1324" s="123">
        <f t="shared" si="40"/>
        <v>-12360</v>
      </c>
      <c r="M1324" s="123">
        <f t="shared" si="41"/>
        <v>-12360</v>
      </c>
      <c r="N1324" s="122">
        <f>IF($B1324="","",ROUND(SUMIF(账户名,$B1324,账户期初)+SUMIFS($L$6:L1324,$B$6:B1324,$B1324),2))</f>
        <v>187560236.86</v>
      </c>
      <c r="O1324" s="123">
        <f>IF($B1324="","",IFERROR(ROUND(INDEX(账户期初本位,MATCH($B1324,账户名,0))+SUMIFS($M$6:M1324,$B$6:B1324,$B1324),2),""))</f>
        <v>187560236.86</v>
      </c>
      <c r="P1324" s="117" t="s">
        <v>43</v>
      </c>
      <c r="Q1324" s="115"/>
      <c r="R1324" s="115"/>
      <c r="S1324" s="124" t="str">
        <f>IF($B1324="","",IF(ISNA(MATCH($B1324,账户名,0)),"※这个账户不在【参数设置】的账户档案里",IF($A1324="","※没填日期，这一笔不会进任何月份的报表",IF(OR($A1324&lt;起始月份,$A1324&gt;EOMONTH(起始月份,15)),"△不在本账期（"&amp;TEXT(起始月份,"yyyy-mm")&amp;" ~ "&amp;TEXT(EOMONTH(起始月份,15),"yyyy-mm")&amp;"）内，报表里看不到",IF(AND($H1324&lt;&gt;"",$I1324&lt;&gt;""),"※收入和支出不能同时填",IF(AND(N($H1324)=0,N($I1324)=0),IF(ISNUMBER(SEARCH("【待补】",$R1324&amp;"")),"△源数据不全（源表缺金额），请补充","※收入和支出都没填"),IF($E1324="","※没填收支类别，分类报表会漏掉这一笔",IF(ISNA(MATCH($E1324,类别表,0)),"※收支类别不在【参数设置】的清单里",IF($K1324="","△"&amp;$D1324&amp;" 还没填汇率，去【月度汇率】补上就自动算了",IF(ISNUMBER(SEARCH("【待补】",$R1324&amp;"")),"△源数据不全（源表缺摘要或用途），请补充",IF(AND($F1324="内部转账",$Q1324=""),"△内部转账建议在「往来单位」写上对方账户",IF($N1324&lt;0,"△这一笔之后该账户余额成负数了，核一下",""))))))))))))</f>
        <v/>
      </c>
    </row>
    <row r="1325" ht="66" spans="1:19">
      <c r="A1325" s="114">
        <v>46099</v>
      </c>
      <c r="B1325" s="115" t="s">
        <v>72</v>
      </c>
      <c r="C1325" s="116" t="str">
        <f>IF($B1325="","",IFERROR(INDEX(账户银行,MATCH($B1325,账户名,0)),""))</f>
        <v>NBU银行</v>
      </c>
      <c r="D1325" s="116" t="str">
        <f>IF($B1325="","",IFERROR(INDEX(账户币种,MATCH($B1325,账户名,0)),""))</f>
        <v>UZS</v>
      </c>
      <c r="E1325" s="117" t="s">
        <v>120</v>
      </c>
      <c r="F1325" s="116" t="str">
        <f>IF($E1325="","",IFERROR(INDEX(类别属性,MATCH($E1325,类别表,0)),""))</f>
        <v>支出</v>
      </c>
      <c r="G1325" s="118" t="s">
        <v>1286</v>
      </c>
      <c r="H1325" s="119"/>
      <c r="I1325" s="119">
        <v>12360000</v>
      </c>
      <c r="J1325" s="120"/>
      <c r="K1325" s="125">
        <f>IF(OR($A1325="",$B1325=""),"",IF($J1325&lt;&gt;"",$J1325,IF($D1325=本位币,1,IFERROR(LOOKUP(2,1/((汇率月份&lt;=$A1325)*(INDEX(记账汇率区,0,MATCH($D1325,汇率币种头,0))&lt;&gt;"")),INDEX(记账汇率区,0,MATCH($D1325,汇率币种头,0))),""))))</f>
        <v>1</v>
      </c>
      <c r="L1325" s="123">
        <f t="shared" si="40"/>
        <v>-12360000</v>
      </c>
      <c r="M1325" s="123">
        <f t="shared" si="41"/>
        <v>-12360000</v>
      </c>
      <c r="N1325" s="122">
        <f>IF($B1325="","",ROUND(SUMIF(账户名,$B1325,账户期初)+SUMIFS($L$6:L1325,$B$6:B1325,$B1325),2))</f>
        <v>175200236.86</v>
      </c>
      <c r="O1325" s="123">
        <f>IF($B1325="","",IFERROR(ROUND(INDEX(账户期初本位,MATCH($B1325,账户名,0))+SUMIFS($M$6:M1325,$B$6:B1325,$B1325),2),""))</f>
        <v>175200236.86</v>
      </c>
      <c r="P1325" s="117" t="s">
        <v>122</v>
      </c>
      <c r="Q1325" s="115"/>
      <c r="R1325" s="115"/>
      <c r="S1325" s="124" t="str">
        <f>IF($B1325="","",IF(ISNA(MATCH($B1325,账户名,0)),"※这个账户不在【参数设置】的账户档案里",IF($A1325="","※没填日期，这一笔不会进任何月份的报表",IF(OR($A1325&lt;起始月份,$A1325&gt;EOMONTH(起始月份,15)),"△不在本账期（"&amp;TEXT(起始月份,"yyyy-mm")&amp;" ~ "&amp;TEXT(EOMONTH(起始月份,15),"yyyy-mm")&amp;"）内，报表里看不到",IF(AND($H1325&lt;&gt;"",$I1325&lt;&gt;""),"※收入和支出不能同时填",IF(AND(N($H1325)=0,N($I1325)=0),IF(ISNUMBER(SEARCH("【待补】",$R1325&amp;"")),"△源数据不全（源表缺金额），请补充","※收入和支出都没填"),IF($E1325="","※没填收支类别，分类报表会漏掉这一笔",IF(ISNA(MATCH($E1325,类别表,0)),"※收支类别不在【参数设置】的清单里",IF($K1325="","△"&amp;$D1325&amp;" 还没填汇率，去【月度汇率】补上就自动算了",IF(ISNUMBER(SEARCH("【待补】",$R1325&amp;"")),"△源数据不全（源表缺摘要或用途），请补充",IF(AND($F1325="内部转账",$Q1325=""),"△内部转账建议在「往来单位」写上对方账户",IF($N1325&lt;0,"△这一笔之后该账户余额成负数了，核一下",""))))))))))))</f>
        <v/>
      </c>
    </row>
    <row r="1326" ht="66" spans="1:19">
      <c r="A1326" s="114">
        <v>46099</v>
      </c>
      <c r="B1326" s="115" t="s">
        <v>72</v>
      </c>
      <c r="C1326" s="116" t="str">
        <f>IF($B1326="","",IFERROR(INDEX(账户银行,MATCH($B1326,账户名,0)),""))</f>
        <v>NBU银行</v>
      </c>
      <c r="D1326" s="116" t="str">
        <f>IF($B1326="","",IFERROR(INDEX(账户币种,MATCH($B1326,账户名,0)),""))</f>
        <v>UZS</v>
      </c>
      <c r="E1326" s="117" t="s">
        <v>120</v>
      </c>
      <c r="F1326" s="116" t="str">
        <f>IF($E1326="","",IFERROR(INDEX(类别属性,MATCH($E1326,类别表,0)),""))</f>
        <v>支出</v>
      </c>
      <c r="G1326" s="118" t="s">
        <v>1286</v>
      </c>
      <c r="H1326" s="119"/>
      <c r="I1326" s="119">
        <v>12360000</v>
      </c>
      <c r="J1326" s="120"/>
      <c r="K1326" s="125">
        <f>IF(OR($A1326="",$B1326=""),"",IF($J1326&lt;&gt;"",$J1326,IF($D1326=本位币,1,IFERROR(LOOKUP(2,1/((汇率月份&lt;=$A1326)*(INDEX(记账汇率区,0,MATCH($D1326,汇率币种头,0))&lt;&gt;"")),INDEX(记账汇率区,0,MATCH($D1326,汇率币种头,0))),""))))</f>
        <v>1</v>
      </c>
      <c r="L1326" s="123">
        <f t="shared" si="40"/>
        <v>-12360000</v>
      </c>
      <c r="M1326" s="123">
        <f t="shared" si="41"/>
        <v>-12360000</v>
      </c>
      <c r="N1326" s="122">
        <f>IF($B1326="","",ROUND(SUMIF(账户名,$B1326,账户期初)+SUMIFS($L$6:L1326,$B$6:B1326,$B1326),2))</f>
        <v>162840236.86</v>
      </c>
      <c r="O1326" s="123">
        <f>IF($B1326="","",IFERROR(ROUND(INDEX(账户期初本位,MATCH($B1326,账户名,0))+SUMIFS($M$6:M1326,$B$6:B1326,$B1326),2),""))</f>
        <v>162840236.86</v>
      </c>
      <c r="P1326" s="117" t="s">
        <v>122</v>
      </c>
      <c r="Q1326" s="115"/>
      <c r="R1326" s="115"/>
      <c r="S1326" s="124" t="str">
        <f>IF($B1326="","",IF(ISNA(MATCH($B1326,账户名,0)),"※这个账户不在【参数设置】的账户档案里",IF($A1326="","※没填日期，这一笔不会进任何月份的报表",IF(OR($A1326&lt;起始月份,$A1326&gt;EOMONTH(起始月份,15)),"△不在本账期（"&amp;TEXT(起始月份,"yyyy-mm")&amp;" ~ "&amp;TEXT(EOMONTH(起始月份,15),"yyyy-mm")&amp;"）内，报表里看不到",IF(AND($H1326&lt;&gt;"",$I1326&lt;&gt;""),"※收入和支出不能同时填",IF(AND(N($H1326)=0,N($I1326)=0),IF(ISNUMBER(SEARCH("【待补】",$R1326&amp;"")),"△源数据不全（源表缺金额），请补充","※收入和支出都没填"),IF($E1326="","※没填收支类别，分类报表会漏掉这一笔",IF(ISNA(MATCH($E1326,类别表,0)),"※收支类别不在【参数设置】的清单里",IF($K1326="","△"&amp;$D1326&amp;" 还没填汇率，去【月度汇率】补上就自动算了",IF(ISNUMBER(SEARCH("【待补】",$R1326&amp;"")),"△源数据不全（源表缺摘要或用途），请补充",IF(AND($F1326="内部转账",$Q1326=""),"△内部转账建议在「往来单位」写上对方账户",IF($N1326&lt;0,"△这一笔之后该账户余额成负数了，核一下",""))))))))))))</f>
        <v/>
      </c>
    </row>
    <row r="1327" ht="66" spans="1:19">
      <c r="A1327" s="114">
        <v>46099</v>
      </c>
      <c r="B1327" s="115" t="s">
        <v>72</v>
      </c>
      <c r="C1327" s="116" t="str">
        <f>IF($B1327="","",IFERROR(INDEX(账户银行,MATCH($B1327,账户名,0)),""))</f>
        <v>NBU银行</v>
      </c>
      <c r="D1327" s="116" t="str">
        <f>IF($B1327="","",IFERROR(INDEX(账户币种,MATCH($B1327,账户名,0)),""))</f>
        <v>UZS</v>
      </c>
      <c r="E1327" s="117" t="s">
        <v>120</v>
      </c>
      <c r="F1327" s="116" t="str">
        <f>IF($E1327="","",IFERROR(INDEX(类别属性,MATCH($E1327,类别表,0)),""))</f>
        <v>支出</v>
      </c>
      <c r="G1327" s="118" t="s">
        <v>1286</v>
      </c>
      <c r="H1327" s="119"/>
      <c r="I1327" s="119">
        <v>12360000</v>
      </c>
      <c r="J1327" s="120"/>
      <c r="K1327" s="125">
        <f>IF(OR($A1327="",$B1327=""),"",IF($J1327&lt;&gt;"",$J1327,IF($D1327=本位币,1,IFERROR(LOOKUP(2,1/((汇率月份&lt;=$A1327)*(INDEX(记账汇率区,0,MATCH($D1327,汇率币种头,0))&lt;&gt;"")),INDEX(记账汇率区,0,MATCH($D1327,汇率币种头,0))),""))))</f>
        <v>1</v>
      </c>
      <c r="L1327" s="123">
        <f t="shared" si="40"/>
        <v>-12360000</v>
      </c>
      <c r="M1327" s="123">
        <f t="shared" si="41"/>
        <v>-12360000</v>
      </c>
      <c r="N1327" s="122">
        <f>IF($B1327="","",ROUND(SUMIF(账户名,$B1327,账户期初)+SUMIFS($L$6:L1327,$B$6:B1327,$B1327),2))</f>
        <v>150480236.86</v>
      </c>
      <c r="O1327" s="123">
        <f>IF($B1327="","",IFERROR(ROUND(INDEX(账户期初本位,MATCH($B1327,账户名,0))+SUMIFS($M$6:M1327,$B$6:B1327,$B1327),2),""))</f>
        <v>150480236.86</v>
      </c>
      <c r="P1327" s="117" t="s">
        <v>122</v>
      </c>
      <c r="Q1327" s="115"/>
      <c r="R1327" s="115"/>
      <c r="S1327" s="124" t="str">
        <f>IF($B1327="","",IF(ISNA(MATCH($B1327,账户名,0)),"※这个账户不在【参数设置】的账户档案里",IF($A1327="","※没填日期，这一笔不会进任何月份的报表",IF(OR($A1327&lt;起始月份,$A1327&gt;EOMONTH(起始月份,15)),"△不在本账期（"&amp;TEXT(起始月份,"yyyy-mm")&amp;" ~ "&amp;TEXT(EOMONTH(起始月份,15),"yyyy-mm")&amp;"）内，报表里看不到",IF(AND($H1327&lt;&gt;"",$I1327&lt;&gt;""),"※收入和支出不能同时填",IF(AND(N($H1327)=0,N($I1327)=0),IF(ISNUMBER(SEARCH("【待补】",$R1327&amp;"")),"△源数据不全（源表缺金额），请补充","※收入和支出都没填"),IF($E1327="","※没填收支类别，分类报表会漏掉这一笔",IF(ISNA(MATCH($E1327,类别表,0)),"※收支类别不在【参数设置】的清单里",IF($K1327="","△"&amp;$D1327&amp;" 还没填汇率，去【月度汇率】补上就自动算了",IF(ISNUMBER(SEARCH("【待补】",$R1327&amp;"")),"△源数据不全（源表缺摘要或用途），请补充",IF(AND($F1327="内部转账",$Q1327=""),"△内部转账建议在「往来单位」写上对方账户",IF($N1327&lt;0,"△这一笔之后该账户余额成负数了，核一下",""))))))))))))</f>
        <v/>
      </c>
    </row>
    <row r="1328" ht="49.5" spans="1:19">
      <c r="A1328" s="114">
        <v>46099</v>
      </c>
      <c r="B1328" s="115" t="s">
        <v>34</v>
      </c>
      <c r="C1328" s="116" t="str">
        <f>IF($B1328="","",IFERROR(INDEX(账户银行,MATCH($B1328,账户名,0)),""))</f>
        <v>现金</v>
      </c>
      <c r="D1328" s="116" t="str">
        <f>IF($B1328="","",IFERROR(INDEX(账户币种,MATCH($B1328,账户名,0)),""))</f>
        <v>UZS</v>
      </c>
      <c r="E1328" s="117" t="s">
        <v>44</v>
      </c>
      <c r="F1328" s="116" t="str">
        <f>IF($E1328="","",IFERROR(INDEX(类别属性,MATCH($E1328,类别表,0)),""))</f>
        <v>支出</v>
      </c>
      <c r="G1328" s="118" t="s">
        <v>1287</v>
      </c>
      <c r="H1328" s="119"/>
      <c r="I1328" s="119">
        <v>100000</v>
      </c>
      <c r="J1328" s="120"/>
      <c r="K1328" s="125">
        <f>IF(OR($A1328="",$B1328=""),"",IF($J1328&lt;&gt;"",$J1328,IF($D1328=本位币,1,IFERROR(LOOKUP(2,1/((汇率月份&lt;=$A1328)*(INDEX(记账汇率区,0,MATCH($D1328,汇率币种头,0))&lt;&gt;"")),INDEX(记账汇率区,0,MATCH($D1328,汇率币种头,0))),""))))</f>
        <v>1</v>
      </c>
      <c r="L1328" s="123">
        <f t="shared" si="40"/>
        <v>-100000</v>
      </c>
      <c r="M1328" s="123">
        <f t="shared" si="41"/>
        <v>-100000</v>
      </c>
      <c r="N1328" s="122">
        <f>IF($B1328="","",ROUND(SUMIF(账户名,$B1328,账户期初)+SUMIFS($L$6:L1328,$B$6:B1328,$B1328),2))</f>
        <v>-897486979.33</v>
      </c>
      <c r="O1328" s="123">
        <f>IF($B1328="","",IFERROR(ROUND(INDEX(账户期初本位,MATCH($B1328,账户名,0))+SUMIFS($M$6:M1328,$B$6:B1328,$B1328),2),""))</f>
        <v>-897486979.33</v>
      </c>
      <c r="P1328" s="117" t="s">
        <v>26</v>
      </c>
      <c r="Q1328" s="115"/>
      <c r="R1328" s="115"/>
      <c r="S1328" s="124" t="str">
        <f>IF($B1328="","",IF(ISNA(MATCH($B1328,账户名,0)),"※这个账户不在【参数设置】的账户档案里",IF($A1328="","※没填日期，这一笔不会进任何月份的报表",IF(OR($A1328&lt;起始月份,$A1328&gt;EOMONTH(起始月份,15)),"△不在本账期（"&amp;TEXT(起始月份,"yyyy-mm")&amp;" ~ "&amp;TEXT(EOMONTH(起始月份,15),"yyyy-mm")&amp;"）内，报表里看不到",IF(AND($H1328&lt;&gt;"",$I1328&lt;&gt;""),"※收入和支出不能同时填",IF(AND(N($H1328)=0,N($I1328)=0),IF(ISNUMBER(SEARCH("【待补】",$R1328&amp;"")),"△源数据不全（源表缺金额），请补充","※收入和支出都没填"),IF($E1328="","※没填收支类别，分类报表会漏掉这一笔",IF(ISNA(MATCH($E1328,类别表,0)),"※收支类别不在【参数设置】的清单里",IF($K1328="","△"&amp;$D1328&amp;" 还没填汇率，去【月度汇率】补上就自动算了",IF(ISNUMBER(SEARCH("【待补】",$R1328&amp;"")),"△源数据不全（源表缺摘要或用途），请补充",IF(AND($F1328="内部转账",$Q1328=""),"△内部转账建议在「往来单位」写上对方账户",IF($N1328&lt;0,"△这一笔之后该账户余额成负数了，核一下",""))))))))))))</f>
        <v>△这一笔之后该账户余额成负数了，核一下</v>
      </c>
    </row>
    <row r="1329" ht="99" spans="1:19">
      <c r="A1329" s="114">
        <v>46100</v>
      </c>
      <c r="B1329" s="115" t="s">
        <v>72</v>
      </c>
      <c r="C1329" s="116" t="str">
        <f>IF($B1329="","",IFERROR(INDEX(账户银行,MATCH($B1329,账户名,0)),""))</f>
        <v>NBU银行</v>
      </c>
      <c r="D1329" s="116" t="str">
        <f>IF($B1329="","",IFERROR(INDEX(账户币种,MATCH($B1329,账户名,0)),""))</f>
        <v>UZS</v>
      </c>
      <c r="E1329" s="117" t="s">
        <v>77</v>
      </c>
      <c r="F1329" s="116" t="str">
        <f>IF($E1329="","",IFERROR(INDEX(类别属性,MATCH($E1329,类别表,0)),""))</f>
        <v>内部转账</v>
      </c>
      <c r="G1329" s="118" t="s">
        <v>1288</v>
      </c>
      <c r="H1329" s="119"/>
      <c r="I1329" s="119">
        <v>50000</v>
      </c>
      <c r="J1329" s="120"/>
      <c r="K1329" s="125">
        <f>IF(OR($A1329="",$B1329=""),"",IF($J1329&lt;&gt;"",$J1329,IF($D1329=本位币,1,IFERROR(LOOKUP(2,1/((汇率月份&lt;=$A1329)*(INDEX(记账汇率区,0,MATCH($D1329,汇率币种头,0))&lt;&gt;"")),INDEX(记账汇率区,0,MATCH($D1329,汇率币种头,0))),""))))</f>
        <v>1</v>
      </c>
      <c r="L1329" s="123">
        <f t="shared" si="40"/>
        <v>-50000</v>
      </c>
      <c r="M1329" s="123">
        <f t="shared" si="41"/>
        <v>-50000</v>
      </c>
      <c r="N1329" s="122">
        <f>IF($B1329="","",ROUND(SUMIF(账户名,$B1329,账户期初)+SUMIFS($L$6:L1329,$B$6:B1329,$B1329),2))</f>
        <v>150430236.86</v>
      </c>
      <c r="O1329" s="123">
        <f>IF($B1329="","",IFERROR(ROUND(INDEX(账户期初本位,MATCH($B1329,账户名,0))+SUMIFS($M$6:M1329,$B$6:B1329,$B1329),2),""))</f>
        <v>150430236.86</v>
      </c>
      <c r="P1329" s="117" t="s">
        <v>43</v>
      </c>
      <c r="Q1329" s="115"/>
      <c r="R1329" s="115"/>
      <c r="S1329" s="124" t="str">
        <f>IF($B1329="","",IF(ISNA(MATCH($B1329,账户名,0)),"※这个账户不在【参数设置】的账户档案里",IF($A1329="","※没填日期，这一笔不会进任何月份的报表",IF(OR($A1329&lt;起始月份,$A1329&gt;EOMONTH(起始月份,15)),"△不在本账期（"&amp;TEXT(起始月份,"yyyy-mm")&amp;" ~ "&amp;TEXT(EOMONTH(起始月份,15),"yyyy-mm")&amp;"）内，报表里看不到",IF(AND($H1329&lt;&gt;"",$I1329&lt;&gt;""),"※收入和支出不能同时填",IF(AND(N($H1329)=0,N($I1329)=0),IF(ISNUMBER(SEARCH("【待补】",$R1329&amp;"")),"△源数据不全（源表缺金额），请补充","※收入和支出都没填"),IF($E1329="","※没填收支类别，分类报表会漏掉这一笔",IF(ISNA(MATCH($E1329,类别表,0)),"※收支类别不在【参数设置】的清单里",IF($K1329="","△"&amp;$D1329&amp;" 还没填汇率，去【月度汇率】补上就自动算了",IF(ISNUMBER(SEARCH("【待补】",$R1329&amp;"")),"△源数据不全（源表缺摘要或用途），请补充",IF(AND($F1329="内部转账",$Q1329=""),"△内部转账建议在「往来单位」写上对方账户",IF($N1329&lt;0,"△这一笔之后该账户余额成负数了，核一下",""))))))))))))</f>
        <v>△内部转账建议在「往来单位」写上对方账户</v>
      </c>
    </row>
    <row r="1330" ht="99" spans="1:19">
      <c r="A1330" s="114">
        <v>46100</v>
      </c>
      <c r="B1330" s="115" t="s">
        <v>72</v>
      </c>
      <c r="C1330" s="116" t="str">
        <f>IF($B1330="","",IFERROR(INDEX(账户银行,MATCH($B1330,账户名,0)),""))</f>
        <v>NBU银行</v>
      </c>
      <c r="D1330" s="116" t="str">
        <f>IF($B1330="","",IFERROR(INDEX(账户币种,MATCH($B1330,账户名,0)),""))</f>
        <v>UZS</v>
      </c>
      <c r="E1330" s="117" t="s">
        <v>60</v>
      </c>
      <c r="F1330" s="116" t="str">
        <f>IF($E1330="","",IFERROR(INDEX(类别属性,MATCH($E1330,类别表,0)),""))</f>
        <v>支出</v>
      </c>
      <c r="G1330" s="118" t="s">
        <v>1289</v>
      </c>
      <c r="H1330" s="119"/>
      <c r="I1330" s="119">
        <v>13000</v>
      </c>
      <c r="J1330" s="120"/>
      <c r="K1330" s="125">
        <f>IF(OR($A1330="",$B1330=""),"",IF($J1330&lt;&gt;"",$J1330,IF($D1330=本位币,1,IFERROR(LOOKUP(2,1/((汇率月份&lt;=$A1330)*(INDEX(记账汇率区,0,MATCH($D1330,汇率币种头,0))&lt;&gt;"")),INDEX(记账汇率区,0,MATCH($D1330,汇率币种头,0))),""))))</f>
        <v>1</v>
      </c>
      <c r="L1330" s="123">
        <f t="shared" si="40"/>
        <v>-13000</v>
      </c>
      <c r="M1330" s="123">
        <f t="shared" si="41"/>
        <v>-13000</v>
      </c>
      <c r="N1330" s="122">
        <f>IF($B1330="","",ROUND(SUMIF(账户名,$B1330,账户期初)+SUMIFS($L$6:L1330,$B$6:B1330,$B1330),2))</f>
        <v>150417236.86</v>
      </c>
      <c r="O1330" s="123">
        <f>IF($B1330="","",IFERROR(ROUND(INDEX(账户期初本位,MATCH($B1330,账户名,0))+SUMIFS($M$6:M1330,$B$6:B1330,$B1330),2),""))</f>
        <v>150417236.86</v>
      </c>
      <c r="P1330" s="117" t="s">
        <v>43</v>
      </c>
      <c r="Q1330" s="115"/>
      <c r="R1330" s="115"/>
      <c r="S1330" s="124" t="str">
        <f>IF($B1330="","",IF(ISNA(MATCH($B1330,账户名,0)),"※这个账户不在【参数设置】的账户档案里",IF($A1330="","※没填日期，这一笔不会进任何月份的报表",IF(OR($A1330&lt;起始月份,$A1330&gt;EOMONTH(起始月份,15)),"△不在本账期（"&amp;TEXT(起始月份,"yyyy-mm")&amp;" ~ "&amp;TEXT(EOMONTH(起始月份,15),"yyyy-mm")&amp;"）内，报表里看不到",IF(AND($H1330&lt;&gt;"",$I1330&lt;&gt;""),"※收入和支出不能同时填",IF(AND(N($H1330)=0,N($I1330)=0),IF(ISNUMBER(SEARCH("【待补】",$R1330&amp;"")),"△源数据不全（源表缺金额），请补充","※收入和支出都没填"),IF($E1330="","※没填收支类别，分类报表会漏掉这一笔",IF(ISNA(MATCH($E1330,类别表,0)),"※收支类别不在【参数设置】的清单里",IF($K1330="","△"&amp;$D1330&amp;" 还没填汇率，去【月度汇率】补上就自动算了",IF(ISNUMBER(SEARCH("【待补】",$R1330&amp;"")),"△源数据不全（源表缺摘要或用途），请补充",IF(AND($F1330="内部转账",$Q1330=""),"△内部转账建议在「往来单位」写上对方账户",IF($N1330&lt;0,"△这一笔之后该账户余额成负数了，核一下",""))))))))))))</f>
        <v/>
      </c>
    </row>
    <row r="1331" ht="99" spans="1:19">
      <c r="A1331" s="114">
        <v>46100</v>
      </c>
      <c r="B1331" s="115" t="s">
        <v>72</v>
      </c>
      <c r="C1331" s="116" t="str">
        <f>IF($B1331="","",IFERROR(INDEX(账户银行,MATCH($B1331,账户名,0)),""))</f>
        <v>NBU银行</v>
      </c>
      <c r="D1331" s="116" t="str">
        <f>IF($B1331="","",IFERROR(INDEX(账户币种,MATCH($B1331,账户名,0)),""))</f>
        <v>UZS</v>
      </c>
      <c r="E1331" s="117" t="s">
        <v>60</v>
      </c>
      <c r="F1331" s="116" t="str">
        <f>IF($E1331="","",IFERROR(INDEX(类别属性,MATCH($E1331,类别表,0)),""))</f>
        <v>支出</v>
      </c>
      <c r="G1331" s="118" t="s">
        <v>1290</v>
      </c>
      <c r="H1331" s="119"/>
      <c r="I1331" s="119">
        <v>300</v>
      </c>
      <c r="J1331" s="120"/>
      <c r="K1331" s="125">
        <f>IF(OR($A1331="",$B1331=""),"",IF($J1331&lt;&gt;"",$J1331,IF($D1331=本位币,1,IFERROR(LOOKUP(2,1/((汇率月份&lt;=$A1331)*(INDEX(记账汇率区,0,MATCH($D1331,汇率币种头,0))&lt;&gt;"")),INDEX(记账汇率区,0,MATCH($D1331,汇率币种头,0))),""))))</f>
        <v>1</v>
      </c>
      <c r="L1331" s="123">
        <f t="shared" si="40"/>
        <v>-300</v>
      </c>
      <c r="M1331" s="123">
        <f t="shared" si="41"/>
        <v>-300</v>
      </c>
      <c r="N1331" s="122">
        <f>IF($B1331="","",ROUND(SUMIF(账户名,$B1331,账户期初)+SUMIFS($L$6:L1331,$B$6:B1331,$B1331),2))</f>
        <v>150416936.86</v>
      </c>
      <c r="O1331" s="123">
        <f>IF($B1331="","",IFERROR(ROUND(INDEX(账户期初本位,MATCH($B1331,账户名,0))+SUMIFS($M$6:M1331,$B$6:B1331,$B1331),2),""))</f>
        <v>150416936.86</v>
      </c>
      <c r="P1331" s="117" t="s">
        <v>43</v>
      </c>
      <c r="Q1331" s="115"/>
      <c r="R1331" s="115"/>
      <c r="S1331" s="124" t="str">
        <f>IF($B1331="","",IF(ISNA(MATCH($B1331,账户名,0)),"※这个账户不在【参数设置】的账户档案里",IF($A1331="","※没填日期，这一笔不会进任何月份的报表",IF(OR($A1331&lt;起始月份,$A1331&gt;EOMONTH(起始月份,15)),"△不在本账期（"&amp;TEXT(起始月份,"yyyy-mm")&amp;" ~ "&amp;TEXT(EOMONTH(起始月份,15),"yyyy-mm")&amp;"）内，报表里看不到",IF(AND($H1331&lt;&gt;"",$I1331&lt;&gt;""),"※收入和支出不能同时填",IF(AND(N($H1331)=0,N($I1331)=0),IF(ISNUMBER(SEARCH("【待补】",$R1331&amp;"")),"△源数据不全（源表缺金额），请补充","※收入和支出都没填"),IF($E1331="","※没填收支类别，分类报表会漏掉这一笔",IF(ISNA(MATCH($E1331,类别表,0)),"※收支类别不在【参数设置】的清单里",IF($K1331="","△"&amp;$D1331&amp;" 还没填汇率，去【月度汇率】补上就自动算了",IF(ISNUMBER(SEARCH("【待补】",$R1331&amp;"")),"△源数据不全（源表缺摘要或用途），请补充",IF(AND($F1331="内部转账",$Q1331=""),"△内部转账建议在「往来单位」写上对方账户",IF($N1331&lt;0,"△这一笔之后该账户余额成负数了，核一下",""))))))))))))</f>
        <v/>
      </c>
    </row>
    <row r="1332" ht="16.5" spans="1:19">
      <c r="A1332" s="114">
        <v>46100</v>
      </c>
      <c r="B1332" s="115" t="s">
        <v>72</v>
      </c>
      <c r="C1332" s="116" t="str">
        <f>IF($B1332="","",IFERROR(INDEX(账户银行,MATCH($B1332,账户名,0)),""))</f>
        <v>NBU银行</v>
      </c>
      <c r="D1332" s="116" t="str">
        <f>IF($B1332="","",IFERROR(INDEX(账户币种,MATCH($B1332,账户名,0)),""))</f>
        <v>UZS</v>
      </c>
      <c r="E1332" s="117" t="s">
        <v>77</v>
      </c>
      <c r="F1332" s="116" t="str">
        <f>IF($E1332="","",IFERROR(INDEX(类别属性,MATCH($E1332,类别表,0)),""))</f>
        <v>内部转账</v>
      </c>
      <c r="G1332" s="118" t="s">
        <v>1236</v>
      </c>
      <c r="H1332" s="119"/>
      <c r="I1332" s="119">
        <v>10000000</v>
      </c>
      <c r="J1332" s="120"/>
      <c r="K1332" s="125">
        <f>IF(OR($A1332="",$B1332=""),"",IF($J1332&lt;&gt;"",$J1332,IF($D1332=本位币,1,IFERROR(LOOKUP(2,1/((汇率月份&lt;=$A1332)*(INDEX(记账汇率区,0,MATCH($D1332,汇率币种头,0))&lt;&gt;"")),INDEX(记账汇率区,0,MATCH($D1332,汇率币种头,0))),""))))</f>
        <v>1</v>
      </c>
      <c r="L1332" s="123">
        <f t="shared" si="40"/>
        <v>-10000000</v>
      </c>
      <c r="M1332" s="123">
        <f t="shared" si="41"/>
        <v>-10000000</v>
      </c>
      <c r="N1332" s="122">
        <f>IF($B1332="","",ROUND(SUMIF(账户名,$B1332,账户期初)+SUMIFS($L$6:L1332,$B$6:B1332,$B1332),2))</f>
        <v>140416936.86</v>
      </c>
      <c r="O1332" s="123">
        <f>IF($B1332="","",IFERROR(ROUND(INDEX(账户期初本位,MATCH($B1332,账户名,0))+SUMIFS($M$6:M1332,$B$6:B1332,$B1332),2),""))</f>
        <v>140416936.86</v>
      </c>
      <c r="P1332" s="117" t="s">
        <v>43</v>
      </c>
      <c r="Q1332" s="115"/>
      <c r="R1332" s="115"/>
      <c r="S1332" s="124" t="str">
        <f>IF($B1332="","",IF(ISNA(MATCH($B1332,账户名,0)),"※这个账户不在【参数设置】的账户档案里",IF($A1332="","※没填日期，这一笔不会进任何月份的报表",IF(OR($A1332&lt;起始月份,$A1332&gt;EOMONTH(起始月份,15)),"△不在本账期（"&amp;TEXT(起始月份,"yyyy-mm")&amp;" ~ "&amp;TEXT(EOMONTH(起始月份,15),"yyyy-mm")&amp;"）内，报表里看不到",IF(AND($H1332&lt;&gt;"",$I1332&lt;&gt;""),"※收入和支出不能同时填",IF(AND(N($H1332)=0,N($I1332)=0),IF(ISNUMBER(SEARCH("【待补】",$R1332&amp;"")),"△源数据不全（源表缺金额），请补充","※收入和支出都没填"),IF($E1332="","※没填收支类别，分类报表会漏掉这一笔",IF(ISNA(MATCH($E1332,类别表,0)),"※收支类别不在【参数设置】的清单里",IF($K1332="","△"&amp;$D1332&amp;" 还没填汇率，去【月度汇率】补上就自动算了",IF(ISNUMBER(SEARCH("【待补】",$R1332&amp;"")),"△源数据不全（源表缺摘要或用途），请补充",IF(AND($F1332="内部转账",$Q1332=""),"△内部转账建议在「往来单位」写上对方账户",IF($N1332&lt;0,"△这一笔之后该账户余额成负数了，核一下",""))))))))))))</f>
        <v>△内部转账建议在「往来单位」写上对方账户</v>
      </c>
    </row>
    <row r="1333" ht="66" spans="1:19">
      <c r="A1333" s="114">
        <v>46100</v>
      </c>
      <c r="B1333" s="115" t="s">
        <v>72</v>
      </c>
      <c r="C1333" s="116" t="str">
        <f>IF($B1333="","",IFERROR(INDEX(账户银行,MATCH($B1333,账户名,0)),""))</f>
        <v>NBU银行</v>
      </c>
      <c r="D1333" s="116" t="str">
        <f>IF($B1333="","",IFERROR(INDEX(账户币种,MATCH($B1333,账户名,0)),""))</f>
        <v>UZS</v>
      </c>
      <c r="E1333" s="117" t="s">
        <v>31</v>
      </c>
      <c r="F1333" s="116" t="str">
        <f>IF($E1333="","",IFERROR(INDEX(类别属性,MATCH($E1333,类别表,0)),""))</f>
        <v>支出</v>
      </c>
      <c r="G1333" s="118" t="s">
        <v>1291</v>
      </c>
      <c r="H1333" s="119"/>
      <c r="I1333" s="119">
        <v>2600000</v>
      </c>
      <c r="J1333" s="120"/>
      <c r="K1333" s="125">
        <f>IF(OR($A1333="",$B1333=""),"",IF($J1333&lt;&gt;"",$J1333,IF($D1333=本位币,1,IFERROR(LOOKUP(2,1/((汇率月份&lt;=$A1333)*(INDEX(记账汇率区,0,MATCH($D1333,汇率币种头,0))&lt;&gt;"")),INDEX(记账汇率区,0,MATCH($D1333,汇率币种头,0))),""))))</f>
        <v>1</v>
      </c>
      <c r="L1333" s="123">
        <f t="shared" si="40"/>
        <v>-2600000</v>
      </c>
      <c r="M1333" s="123">
        <f t="shared" si="41"/>
        <v>-2600000</v>
      </c>
      <c r="N1333" s="122">
        <f>IF($B1333="","",ROUND(SUMIF(账户名,$B1333,账户期初)+SUMIFS($L$6:L1333,$B$6:B1333,$B1333),2))</f>
        <v>137816936.86</v>
      </c>
      <c r="O1333" s="123">
        <f>IF($B1333="","",IFERROR(ROUND(INDEX(账户期初本位,MATCH($B1333,账户名,0))+SUMIFS($M$6:M1333,$B$6:B1333,$B1333),2),""))</f>
        <v>137816936.86</v>
      </c>
      <c r="P1333" s="117" t="s">
        <v>26</v>
      </c>
      <c r="Q1333" s="115"/>
      <c r="R1333" s="115"/>
      <c r="S1333" s="124" t="str">
        <f>IF($B1333="","",IF(ISNA(MATCH($B1333,账户名,0)),"※这个账户不在【参数设置】的账户档案里",IF($A1333="","※没填日期，这一笔不会进任何月份的报表",IF(OR($A1333&lt;起始月份,$A1333&gt;EOMONTH(起始月份,15)),"△不在本账期（"&amp;TEXT(起始月份,"yyyy-mm")&amp;" ~ "&amp;TEXT(EOMONTH(起始月份,15),"yyyy-mm")&amp;"）内，报表里看不到",IF(AND($H1333&lt;&gt;"",$I1333&lt;&gt;""),"※收入和支出不能同时填",IF(AND(N($H1333)=0,N($I1333)=0),IF(ISNUMBER(SEARCH("【待补】",$R1333&amp;"")),"△源数据不全（源表缺金额），请补充","※收入和支出都没填"),IF($E1333="","※没填收支类别，分类报表会漏掉这一笔",IF(ISNA(MATCH($E1333,类别表,0)),"※收支类别不在【参数设置】的清单里",IF($K1333="","△"&amp;$D1333&amp;" 还没填汇率，去【月度汇率】补上就自动算了",IF(ISNUMBER(SEARCH("【待补】",$R1333&amp;"")),"△源数据不全（源表缺摘要或用途），请补充",IF(AND($F1333="内部转账",$Q1333=""),"△内部转账建议在「往来单位」写上对方账户",IF($N1333&lt;0,"△这一笔之后该账户余额成负数了，核一下",""))))))))))))</f>
        <v/>
      </c>
    </row>
    <row r="1334" ht="16.5" spans="1:19">
      <c r="A1334" s="114">
        <v>46100</v>
      </c>
      <c r="B1334" s="115" t="s">
        <v>1238</v>
      </c>
      <c r="C1334" s="116" t="str">
        <f>IF($B1334="","",IFERROR(INDEX(账户银行,MATCH($B1334,账户名,0)),""))</f>
        <v>NBU银行</v>
      </c>
      <c r="D1334" s="116" t="str">
        <f>IF($B1334="","",IFERROR(INDEX(账户币种,MATCH($B1334,账户名,0)),""))</f>
        <v>UZS</v>
      </c>
      <c r="E1334" s="117" t="s">
        <v>77</v>
      </c>
      <c r="F1334" s="116" t="str">
        <f>IF($E1334="","",IFERROR(INDEX(类别属性,MATCH($E1334,类别表,0)),""))</f>
        <v>内部转账</v>
      </c>
      <c r="G1334" s="118" t="s">
        <v>1292</v>
      </c>
      <c r="H1334" s="119">
        <v>10000000</v>
      </c>
      <c r="I1334" s="119"/>
      <c r="J1334" s="120"/>
      <c r="K1334" s="125">
        <f>IF(OR($A1334="",$B1334=""),"",IF($J1334&lt;&gt;"",$J1334,IF($D1334=本位币,1,IFERROR(LOOKUP(2,1/((汇率月份&lt;=$A1334)*(INDEX(记账汇率区,0,MATCH($D1334,汇率币种头,0))&lt;&gt;"")),INDEX(记账汇率区,0,MATCH($D1334,汇率币种头,0))),""))))</f>
        <v>1</v>
      </c>
      <c r="L1334" s="123">
        <f t="shared" si="40"/>
        <v>10000000</v>
      </c>
      <c r="M1334" s="123">
        <f t="shared" si="41"/>
        <v>10000000</v>
      </c>
      <c r="N1334" s="122">
        <f>IF($B1334="","",ROUND(SUMIF(账户名,$B1334,账户期初)+SUMIFS($L$6:L1334,$B$6:B1334,$B1334),2))</f>
        <v>18610000</v>
      </c>
      <c r="O1334" s="123">
        <f>IF($B1334="","",IFERROR(ROUND(INDEX(账户期初本位,MATCH($B1334,账户名,0))+SUMIFS($M$6:M1334,$B$6:B1334,$B1334),2),""))</f>
        <v>18610000</v>
      </c>
      <c r="P1334" s="117" t="s">
        <v>43</v>
      </c>
      <c r="Q1334" s="115"/>
      <c r="R1334" s="115" t="s">
        <v>1240</v>
      </c>
      <c r="S1334" s="124" t="str">
        <f>IF($B1334="","",IF(ISNA(MATCH($B1334,账户名,0)),"※这个账户不在【参数设置】的账户档案里",IF($A1334="","※没填日期，这一笔不会进任何月份的报表",IF(OR($A1334&lt;起始月份,$A1334&gt;EOMONTH(起始月份,15)),"△不在本账期（"&amp;TEXT(起始月份,"yyyy-mm")&amp;" ~ "&amp;TEXT(EOMONTH(起始月份,15),"yyyy-mm")&amp;"）内，报表里看不到",IF(AND($H1334&lt;&gt;"",$I1334&lt;&gt;""),"※收入和支出不能同时填",IF(AND(N($H1334)=0,N($I1334)=0),IF(ISNUMBER(SEARCH("【待补】",$R1334&amp;"")),"△源数据不全（源表缺金额），请补充","※收入和支出都没填"),IF($E1334="","※没填收支类别，分类报表会漏掉这一笔",IF(ISNA(MATCH($E1334,类别表,0)),"※收支类别不在【参数设置】的清单里",IF($K1334="","△"&amp;$D1334&amp;" 还没填汇率，去【月度汇率】补上就自动算了",IF(ISNUMBER(SEARCH("【待补】",$R1334&amp;"")),"△源数据不全（源表缺摘要或用途），请补充",IF(AND($F1334="内部转账",$Q1334=""),"△内部转账建议在「往来单位」写上对方账户",IF($N1334&lt;0,"△这一笔之后该账户余额成负数了，核一下",""))))))))))))</f>
        <v>△内部转账建议在「往来单位」写上对方账户</v>
      </c>
    </row>
    <row r="1335" ht="16.5" spans="1:19">
      <c r="A1335" s="114">
        <v>46100</v>
      </c>
      <c r="B1335" s="115" t="s">
        <v>1238</v>
      </c>
      <c r="C1335" s="116" t="str">
        <f>IF($B1335="","",IFERROR(INDEX(账户银行,MATCH($B1335,账户名,0)),""))</f>
        <v>NBU银行</v>
      </c>
      <c r="D1335" s="116" t="str">
        <f>IF($B1335="","",IFERROR(INDEX(账户币种,MATCH($B1335,账户名,0)),""))</f>
        <v>UZS</v>
      </c>
      <c r="E1335" s="117" t="s">
        <v>188</v>
      </c>
      <c r="F1335" s="116" t="str">
        <f>IF($E1335="","",IFERROR(INDEX(类别属性,MATCH($E1335,类别表,0)),""))</f>
        <v>支出</v>
      </c>
      <c r="G1335" s="118" t="s">
        <v>1268</v>
      </c>
      <c r="H1335" s="119"/>
      <c r="I1335" s="119">
        <v>5410000</v>
      </c>
      <c r="J1335" s="120"/>
      <c r="K1335" s="125">
        <f>IF(OR($A1335="",$B1335=""),"",IF($J1335&lt;&gt;"",$J1335,IF($D1335=本位币,1,IFERROR(LOOKUP(2,1/((汇率月份&lt;=$A1335)*(INDEX(记账汇率区,0,MATCH($D1335,汇率币种头,0))&lt;&gt;"")),INDEX(记账汇率区,0,MATCH($D1335,汇率币种头,0))),""))))</f>
        <v>1</v>
      </c>
      <c r="L1335" s="123">
        <f t="shared" si="40"/>
        <v>-5410000</v>
      </c>
      <c r="M1335" s="123">
        <f t="shared" si="41"/>
        <v>-5410000</v>
      </c>
      <c r="N1335" s="122">
        <f>IF($B1335="","",ROUND(SUMIF(账户名,$B1335,账户期初)+SUMIFS($L$6:L1335,$B$6:B1335,$B1335),2))</f>
        <v>13200000</v>
      </c>
      <c r="O1335" s="123">
        <f>IF($B1335="","",IFERROR(ROUND(INDEX(账户期初本位,MATCH($B1335,账户名,0))+SUMIFS($M$6:M1335,$B$6:B1335,$B1335),2),""))</f>
        <v>13200000</v>
      </c>
      <c r="P1335" s="117" t="s">
        <v>26</v>
      </c>
      <c r="Q1335" s="115" t="s">
        <v>1269</v>
      </c>
      <c r="R1335" s="115" t="s">
        <v>1271</v>
      </c>
      <c r="S1335" s="124" t="str">
        <f>IF($B1335="","",IF(ISNA(MATCH($B1335,账户名,0)),"※这个账户不在【参数设置】的账户档案里",IF($A1335="","※没填日期，这一笔不会进任何月份的报表",IF(OR($A1335&lt;起始月份,$A1335&gt;EOMONTH(起始月份,15)),"△不在本账期（"&amp;TEXT(起始月份,"yyyy-mm")&amp;" ~ "&amp;TEXT(EOMONTH(起始月份,15),"yyyy-mm")&amp;"）内，报表里看不到",IF(AND($H1335&lt;&gt;"",$I1335&lt;&gt;""),"※收入和支出不能同时填",IF(AND(N($H1335)=0,N($I1335)=0),IF(ISNUMBER(SEARCH("【待补】",$R1335&amp;"")),"△源数据不全（源表缺金额），请补充","※收入和支出都没填"),IF($E1335="","※没填收支类别，分类报表会漏掉这一笔",IF(ISNA(MATCH($E1335,类别表,0)),"※收支类别不在【参数设置】的清单里",IF($K1335="","△"&amp;$D1335&amp;" 还没填汇率，去【月度汇率】补上就自动算了",IF(ISNUMBER(SEARCH("【待补】",$R1335&amp;"")),"△源数据不全（源表缺摘要或用途），请补充",IF(AND($F1335="内部转账",$Q1335=""),"△内部转账建议在「往来单位」写上对方账户",IF($N1335&lt;0,"△这一笔之后该账户余额成负数了，核一下",""))))))))))))</f>
        <v>△源数据不全（源表缺摘要或用途），请补充</v>
      </c>
    </row>
    <row r="1336" ht="33" spans="1:19">
      <c r="A1336" s="114">
        <v>46100</v>
      </c>
      <c r="B1336" s="115" t="s">
        <v>30</v>
      </c>
      <c r="C1336" s="116" t="str">
        <f>IF($B1336="","",IFERROR(INDEX(账户银行,MATCH($B1336,账户名,0)),""))</f>
        <v>现金</v>
      </c>
      <c r="D1336" s="116" t="str">
        <f>IF($B1336="","",IFERROR(INDEX(账户币种,MATCH($B1336,账户名,0)),""))</f>
        <v>USD</v>
      </c>
      <c r="E1336" s="117" t="s">
        <v>62</v>
      </c>
      <c r="F1336" s="116" t="str">
        <f>IF($E1336="","",IFERROR(INDEX(类别属性,MATCH($E1336,类别表,0)),""))</f>
        <v>支出</v>
      </c>
      <c r="G1336" s="118" t="s">
        <v>1293</v>
      </c>
      <c r="H1336" s="119"/>
      <c r="I1336" s="119">
        <v>150</v>
      </c>
      <c r="J1336" s="120"/>
      <c r="K1336" s="125">
        <f>IF(OR($A1336="",$B1336=""),"",IF($J1336&lt;&gt;"",$J1336,IF($D1336=本位币,1,IFERROR(LOOKUP(2,1/((汇率月份&lt;=$A1336)*(INDEX(记账汇率区,0,MATCH($D1336,汇率币种头,0))&lt;&gt;"")),INDEX(记账汇率区,0,MATCH($D1336,汇率币种头,0))),""))))</f>
        <v>12000</v>
      </c>
      <c r="L1336" s="123">
        <f t="shared" si="40"/>
        <v>-150</v>
      </c>
      <c r="M1336" s="123">
        <f t="shared" si="41"/>
        <v>-1800000</v>
      </c>
      <c r="N1336" s="122">
        <f>IF($B1336="","",ROUND(SUMIF(账户名,$B1336,账户期初)+SUMIFS($L$6:L1336,$B$6:B1336,$B1336),2))</f>
        <v>100646</v>
      </c>
      <c r="O1336" s="123">
        <f>IF($B1336="","",IFERROR(ROUND(INDEX(账户期初本位,MATCH($B1336,账户名,0))+SUMIFS($M$6:M1336,$B$6:B1336,$B1336),2),""))</f>
        <v>1220247925</v>
      </c>
      <c r="P1336" s="117" t="s">
        <v>59</v>
      </c>
      <c r="Q1336" s="115"/>
      <c r="R1336" s="115"/>
      <c r="S1336" s="124" t="str">
        <f>IF($B1336="","",IF(ISNA(MATCH($B1336,账户名,0)),"※这个账户不在【参数设置】的账户档案里",IF($A1336="","※没填日期，这一笔不会进任何月份的报表",IF(OR($A1336&lt;起始月份,$A1336&gt;EOMONTH(起始月份,15)),"△不在本账期（"&amp;TEXT(起始月份,"yyyy-mm")&amp;" ~ "&amp;TEXT(EOMONTH(起始月份,15),"yyyy-mm")&amp;"）内，报表里看不到",IF(AND($H1336&lt;&gt;"",$I1336&lt;&gt;""),"※收入和支出不能同时填",IF(AND(N($H1336)=0,N($I1336)=0),IF(ISNUMBER(SEARCH("【待补】",$R1336&amp;"")),"△源数据不全（源表缺金额），请补充","※收入和支出都没填"),IF($E1336="","※没填收支类别，分类报表会漏掉这一笔",IF(ISNA(MATCH($E1336,类别表,0)),"※收支类别不在【参数设置】的清单里",IF($K1336="","△"&amp;$D1336&amp;" 还没填汇率，去【月度汇率】补上就自动算了",IF(ISNUMBER(SEARCH("【待补】",$R1336&amp;"")),"△源数据不全（源表缺摘要或用途），请补充",IF(AND($F1336="内部转账",$Q1336=""),"△内部转账建议在「往来单位」写上对方账户",IF($N1336&lt;0,"△这一笔之后该账户余额成负数了，核一下",""))))))))))))</f>
        <v/>
      </c>
    </row>
    <row r="1337" ht="33" spans="1:19">
      <c r="A1337" s="114">
        <v>46100</v>
      </c>
      <c r="B1337" s="115" t="s">
        <v>30</v>
      </c>
      <c r="C1337" s="116" t="str">
        <f>IF($B1337="","",IFERROR(INDEX(账户银行,MATCH($B1337,账户名,0)),""))</f>
        <v>现金</v>
      </c>
      <c r="D1337" s="116" t="str">
        <f>IF($B1337="","",IFERROR(INDEX(账户币种,MATCH($B1337,账户名,0)),""))</f>
        <v>USD</v>
      </c>
      <c r="E1337" s="117" t="s">
        <v>62</v>
      </c>
      <c r="F1337" s="116" t="str">
        <f>IF($E1337="","",IFERROR(INDEX(类别属性,MATCH($E1337,类别表,0)),""))</f>
        <v>支出</v>
      </c>
      <c r="G1337" s="118" t="s">
        <v>1294</v>
      </c>
      <c r="H1337" s="119"/>
      <c r="I1337" s="119">
        <v>50</v>
      </c>
      <c r="J1337" s="120"/>
      <c r="K1337" s="125">
        <f>IF(OR($A1337="",$B1337=""),"",IF($J1337&lt;&gt;"",$J1337,IF($D1337=本位币,1,IFERROR(LOOKUP(2,1/((汇率月份&lt;=$A1337)*(INDEX(记账汇率区,0,MATCH($D1337,汇率币种头,0))&lt;&gt;"")),INDEX(记账汇率区,0,MATCH($D1337,汇率币种头,0))),""))))</f>
        <v>12000</v>
      </c>
      <c r="L1337" s="123">
        <f t="shared" si="40"/>
        <v>-50</v>
      </c>
      <c r="M1337" s="123">
        <f t="shared" si="41"/>
        <v>-600000</v>
      </c>
      <c r="N1337" s="122">
        <f>IF($B1337="","",ROUND(SUMIF(账户名,$B1337,账户期初)+SUMIFS($L$6:L1337,$B$6:B1337,$B1337),2))</f>
        <v>100596</v>
      </c>
      <c r="O1337" s="123">
        <f>IF($B1337="","",IFERROR(ROUND(INDEX(账户期初本位,MATCH($B1337,账户名,0))+SUMIFS($M$6:M1337,$B$6:B1337,$B1337),2),""))</f>
        <v>1219647925</v>
      </c>
      <c r="P1337" s="117" t="s">
        <v>59</v>
      </c>
      <c r="Q1337" s="115"/>
      <c r="R1337" s="115"/>
      <c r="S1337" s="124" t="str">
        <f>IF($B1337="","",IF(ISNA(MATCH($B1337,账户名,0)),"※这个账户不在【参数设置】的账户档案里",IF($A1337="","※没填日期，这一笔不会进任何月份的报表",IF(OR($A1337&lt;起始月份,$A1337&gt;EOMONTH(起始月份,15)),"△不在本账期（"&amp;TEXT(起始月份,"yyyy-mm")&amp;" ~ "&amp;TEXT(EOMONTH(起始月份,15),"yyyy-mm")&amp;"）内，报表里看不到",IF(AND($H1337&lt;&gt;"",$I1337&lt;&gt;""),"※收入和支出不能同时填",IF(AND(N($H1337)=0,N($I1337)=0),IF(ISNUMBER(SEARCH("【待补】",$R1337&amp;"")),"△源数据不全（源表缺金额），请补充","※收入和支出都没填"),IF($E1337="","※没填收支类别，分类报表会漏掉这一笔",IF(ISNA(MATCH($E1337,类别表,0)),"※收支类别不在【参数设置】的清单里",IF($K1337="","△"&amp;$D1337&amp;" 还没填汇率，去【月度汇率】补上就自动算了",IF(ISNUMBER(SEARCH("【待补】",$R1337&amp;"")),"△源数据不全（源表缺摘要或用途），请补充",IF(AND($F1337="内部转账",$Q1337=""),"△内部转账建议在「往来单位」写上对方账户",IF($N1337&lt;0,"△这一笔之后该账户余额成负数了，核一下",""))))))))))))</f>
        <v/>
      </c>
    </row>
    <row r="1338" ht="33" spans="1:19">
      <c r="A1338" s="114">
        <v>46100</v>
      </c>
      <c r="B1338" s="115" t="s">
        <v>30</v>
      </c>
      <c r="C1338" s="116" t="str">
        <f>IF($B1338="","",IFERROR(INDEX(账户银行,MATCH($B1338,账户名,0)),""))</f>
        <v>现金</v>
      </c>
      <c r="D1338" s="116" t="str">
        <f>IF($B1338="","",IFERROR(INDEX(账户币种,MATCH($B1338,账户名,0)),""))</f>
        <v>USD</v>
      </c>
      <c r="E1338" s="117" t="s">
        <v>62</v>
      </c>
      <c r="F1338" s="116" t="str">
        <f>IF($E1338="","",IFERROR(INDEX(类别属性,MATCH($E1338,类别表,0)),""))</f>
        <v>支出</v>
      </c>
      <c r="G1338" s="118" t="s">
        <v>1295</v>
      </c>
      <c r="H1338" s="119"/>
      <c r="I1338" s="119">
        <v>1800</v>
      </c>
      <c r="J1338" s="120"/>
      <c r="K1338" s="125">
        <f>IF(OR($A1338="",$B1338=""),"",IF($J1338&lt;&gt;"",$J1338,IF($D1338=本位币,1,IFERROR(LOOKUP(2,1/((汇率月份&lt;=$A1338)*(INDEX(记账汇率区,0,MATCH($D1338,汇率币种头,0))&lt;&gt;"")),INDEX(记账汇率区,0,MATCH($D1338,汇率币种头,0))),""))))</f>
        <v>12000</v>
      </c>
      <c r="L1338" s="123">
        <f t="shared" si="40"/>
        <v>-1800</v>
      </c>
      <c r="M1338" s="123">
        <f t="shared" si="41"/>
        <v>-21600000</v>
      </c>
      <c r="N1338" s="122">
        <f>IF($B1338="","",ROUND(SUMIF(账户名,$B1338,账户期初)+SUMIFS($L$6:L1338,$B$6:B1338,$B1338),2))</f>
        <v>98796</v>
      </c>
      <c r="O1338" s="123">
        <f>IF($B1338="","",IFERROR(ROUND(INDEX(账户期初本位,MATCH($B1338,账户名,0))+SUMIFS($M$6:M1338,$B$6:B1338,$B1338),2),""))</f>
        <v>1198047925</v>
      </c>
      <c r="P1338" s="117" t="s">
        <v>59</v>
      </c>
      <c r="Q1338" s="115"/>
      <c r="R1338" s="115"/>
      <c r="S1338" s="124" t="str">
        <f>IF($B1338="","",IF(ISNA(MATCH($B1338,账户名,0)),"※这个账户不在【参数设置】的账户档案里",IF($A1338="","※没填日期，这一笔不会进任何月份的报表",IF(OR($A1338&lt;起始月份,$A1338&gt;EOMONTH(起始月份,15)),"△不在本账期（"&amp;TEXT(起始月份,"yyyy-mm")&amp;" ~ "&amp;TEXT(EOMONTH(起始月份,15),"yyyy-mm")&amp;"）内，报表里看不到",IF(AND($H1338&lt;&gt;"",$I1338&lt;&gt;""),"※收入和支出不能同时填",IF(AND(N($H1338)=0,N($I1338)=0),IF(ISNUMBER(SEARCH("【待补】",$R1338&amp;"")),"△源数据不全（源表缺金额），请补充","※收入和支出都没填"),IF($E1338="","※没填收支类别，分类报表会漏掉这一笔",IF(ISNA(MATCH($E1338,类别表,0)),"※收支类别不在【参数设置】的清单里",IF($K1338="","△"&amp;$D1338&amp;" 还没填汇率，去【月度汇率】补上就自动算了",IF(ISNUMBER(SEARCH("【待补】",$R1338&amp;"")),"△源数据不全（源表缺摘要或用途），请补充",IF(AND($F1338="内部转账",$Q1338=""),"△内部转账建议在「往来单位」写上对方账户",IF($N1338&lt;0,"△这一笔之后该账户余额成负数了，核一下",""))))))))))))</f>
        <v/>
      </c>
    </row>
    <row r="1339" ht="33" spans="1:19">
      <c r="A1339" s="114">
        <v>46100</v>
      </c>
      <c r="B1339" s="115" t="s">
        <v>34</v>
      </c>
      <c r="C1339" s="116" t="str">
        <f>IF($B1339="","",IFERROR(INDEX(账户银行,MATCH($B1339,账户名,0)),""))</f>
        <v>现金</v>
      </c>
      <c r="D1339" s="116" t="str">
        <f>IF($B1339="","",IFERROR(INDEX(账户币种,MATCH($B1339,账户名,0)),""))</f>
        <v>UZS</v>
      </c>
      <c r="E1339" s="117" t="s">
        <v>57</v>
      </c>
      <c r="F1339" s="116" t="str">
        <f>IF($E1339="","",IFERROR(INDEX(类别属性,MATCH($E1339,类别表,0)),""))</f>
        <v>支出</v>
      </c>
      <c r="G1339" s="118" t="s">
        <v>1294</v>
      </c>
      <c r="H1339" s="119"/>
      <c r="I1339" s="119">
        <v>330000</v>
      </c>
      <c r="J1339" s="120"/>
      <c r="K1339" s="125">
        <f>IF(OR($A1339="",$B1339=""),"",IF($J1339&lt;&gt;"",$J1339,IF($D1339=本位币,1,IFERROR(LOOKUP(2,1/((汇率月份&lt;=$A1339)*(INDEX(记账汇率区,0,MATCH($D1339,汇率币种头,0))&lt;&gt;"")),INDEX(记账汇率区,0,MATCH($D1339,汇率币种头,0))),""))))</f>
        <v>1</v>
      </c>
      <c r="L1339" s="123">
        <f t="shared" si="40"/>
        <v>-330000</v>
      </c>
      <c r="M1339" s="123">
        <f t="shared" si="41"/>
        <v>-330000</v>
      </c>
      <c r="N1339" s="122">
        <f>IF($B1339="","",ROUND(SUMIF(账户名,$B1339,账户期初)+SUMIFS($L$6:L1339,$B$6:B1339,$B1339),2))</f>
        <v>-897816979.33</v>
      </c>
      <c r="O1339" s="123">
        <f>IF($B1339="","",IFERROR(ROUND(INDEX(账户期初本位,MATCH($B1339,账户名,0))+SUMIFS($M$6:M1339,$B$6:B1339,$B1339),2),""))</f>
        <v>-897816979.33</v>
      </c>
      <c r="P1339" s="117" t="s">
        <v>59</v>
      </c>
      <c r="Q1339" s="115"/>
      <c r="R1339" s="115"/>
      <c r="S1339" s="124" t="str">
        <f>IF($B1339="","",IF(ISNA(MATCH($B1339,账户名,0)),"※这个账户不在【参数设置】的账户档案里",IF($A1339="","※没填日期，这一笔不会进任何月份的报表",IF(OR($A1339&lt;起始月份,$A1339&gt;EOMONTH(起始月份,15)),"△不在本账期（"&amp;TEXT(起始月份,"yyyy-mm")&amp;" ~ "&amp;TEXT(EOMONTH(起始月份,15),"yyyy-mm")&amp;"）内，报表里看不到",IF(AND($H1339&lt;&gt;"",$I1339&lt;&gt;""),"※收入和支出不能同时填",IF(AND(N($H1339)=0,N($I1339)=0),IF(ISNUMBER(SEARCH("【待补】",$R1339&amp;"")),"△源数据不全（源表缺金额），请补充","※收入和支出都没填"),IF($E1339="","※没填收支类别，分类报表会漏掉这一笔",IF(ISNA(MATCH($E1339,类别表,0)),"※收支类别不在【参数设置】的清单里",IF($K1339="","△"&amp;$D1339&amp;" 还没填汇率，去【月度汇率】补上就自动算了",IF(ISNUMBER(SEARCH("【待补】",$R1339&amp;"")),"△源数据不全（源表缺摘要或用途），请补充",IF(AND($F1339="内部转账",$Q1339=""),"△内部转账建议在「往来单位」写上对方账户",IF($N1339&lt;0,"△这一笔之后该账户余额成负数了，核一下",""))))))))))))</f>
        <v>△这一笔之后该账户余额成负数了，核一下</v>
      </c>
    </row>
    <row r="1340" ht="66" spans="1:19">
      <c r="A1340" s="114">
        <v>46100</v>
      </c>
      <c r="B1340" s="115" t="s">
        <v>34</v>
      </c>
      <c r="C1340" s="116" t="str">
        <f>IF($B1340="","",IFERROR(INDEX(账户银行,MATCH($B1340,账户名,0)),""))</f>
        <v>现金</v>
      </c>
      <c r="D1340" s="116" t="str">
        <f>IF($B1340="","",IFERROR(INDEX(账户币种,MATCH($B1340,账户名,0)),""))</f>
        <v>UZS</v>
      </c>
      <c r="E1340" s="117" t="s">
        <v>57</v>
      </c>
      <c r="F1340" s="116" t="str">
        <f>IF($E1340="","",IFERROR(INDEX(类别属性,MATCH($E1340,类别表,0)),""))</f>
        <v>支出</v>
      </c>
      <c r="G1340" s="118" t="s">
        <v>1296</v>
      </c>
      <c r="H1340" s="119"/>
      <c r="I1340" s="119"/>
      <c r="J1340" s="120"/>
      <c r="K1340" s="125">
        <f>IF(OR($A1340="",$B1340=""),"",IF($J1340&lt;&gt;"",$J1340,IF($D1340=本位币,1,IFERROR(LOOKUP(2,1/((汇率月份&lt;=$A1340)*(INDEX(记账汇率区,0,MATCH($D1340,汇率币种头,0))&lt;&gt;"")),INDEX(记账汇率区,0,MATCH($D1340,汇率币种头,0))),""))))</f>
        <v>1</v>
      </c>
      <c r="L1340" s="123" t="str">
        <f t="shared" si="40"/>
        <v/>
      </c>
      <c r="M1340" s="123" t="str">
        <f t="shared" si="41"/>
        <v/>
      </c>
      <c r="N1340" s="122">
        <f>IF($B1340="","",ROUND(SUMIF(账户名,$B1340,账户期初)+SUMIFS($L$6:L1340,$B$6:B1340,$B1340),2))</f>
        <v>-897816979.33</v>
      </c>
      <c r="O1340" s="123">
        <f>IF($B1340="","",IFERROR(ROUND(INDEX(账户期初本位,MATCH($B1340,账户名,0))+SUMIFS($M$6:M1340,$B$6:B1340,$B1340),2),""))</f>
        <v>-897816979.33</v>
      </c>
      <c r="P1340" s="117" t="s">
        <v>59</v>
      </c>
      <c r="Q1340" s="115"/>
      <c r="R1340" s="115" t="s">
        <v>119</v>
      </c>
      <c r="S1340" s="124" t="str">
        <f>IF($B1340="","",IF(ISNA(MATCH($B1340,账户名,0)),"※这个账户不在【参数设置】的账户档案里",IF($A1340="","※没填日期，这一笔不会进任何月份的报表",IF(OR($A1340&lt;起始月份,$A1340&gt;EOMONTH(起始月份,15)),"△不在本账期（"&amp;TEXT(起始月份,"yyyy-mm")&amp;" ~ "&amp;TEXT(EOMONTH(起始月份,15),"yyyy-mm")&amp;"）内，报表里看不到",IF(AND($H1340&lt;&gt;"",$I1340&lt;&gt;""),"※收入和支出不能同时填",IF(AND(N($H1340)=0,N($I1340)=0),IF(ISNUMBER(SEARCH("【待补】",$R1340&amp;"")),"△源数据不全（源表缺金额），请补充","※收入和支出都没填"),IF($E1340="","※没填收支类别，分类报表会漏掉这一笔",IF(ISNA(MATCH($E1340,类别表,0)),"※收支类别不在【参数设置】的清单里",IF($K1340="","△"&amp;$D1340&amp;" 还没填汇率，去【月度汇率】补上就自动算了",IF(ISNUMBER(SEARCH("【待补】",$R1340&amp;"")),"△源数据不全（源表缺摘要或用途），请补充",IF(AND($F1340="内部转账",$Q1340=""),"△内部转账建议在「往来单位」写上对方账户",IF($N1340&lt;0,"△这一笔之后该账户余额成负数了，核一下",""))))))))))))</f>
        <v>△源数据不全（源表缺金额），请补充</v>
      </c>
    </row>
    <row r="1341" ht="33" spans="1:19">
      <c r="A1341" s="114">
        <v>46100</v>
      </c>
      <c r="B1341" s="115" t="s">
        <v>34</v>
      </c>
      <c r="C1341" s="116" t="str">
        <f>IF($B1341="","",IFERROR(INDEX(账户银行,MATCH($B1341,账户名,0)),""))</f>
        <v>现金</v>
      </c>
      <c r="D1341" s="116" t="str">
        <f>IF($B1341="","",IFERROR(INDEX(账户币种,MATCH($B1341,账户名,0)),""))</f>
        <v>UZS</v>
      </c>
      <c r="E1341" s="117" t="s">
        <v>54</v>
      </c>
      <c r="F1341" s="116" t="str">
        <f>IF($E1341="","",IFERROR(INDEX(类别属性,MATCH($E1341,类别表,0)),""))</f>
        <v>支出</v>
      </c>
      <c r="G1341" s="118" t="s">
        <v>1297</v>
      </c>
      <c r="H1341" s="119"/>
      <c r="I1341" s="119">
        <v>5850000</v>
      </c>
      <c r="J1341" s="120"/>
      <c r="K1341" s="125">
        <f>IF(OR($A1341="",$B1341=""),"",IF($J1341&lt;&gt;"",$J1341,IF($D1341=本位币,1,IFERROR(LOOKUP(2,1/((汇率月份&lt;=$A1341)*(INDEX(记账汇率区,0,MATCH($D1341,汇率币种头,0))&lt;&gt;"")),INDEX(记账汇率区,0,MATCH($D1341,汇率币种头,0))),""))))</f>
        <v>1</v>
      </c>
      <c r="L1341" s="123">
        <f t="shared" si="40"/>
        <v>-5850000</v>
      </c>
      <c r="M1341" s="123">
        <f t="shared" si="41"/>
        <v>-5850000</v>
      </c>
      <c r="N1341" s="122">
        <f>IF($B1341="","",ROUND(SUMIF(账户名,$B1341,账户期初)+SUMIFS($L$6:L1341,$B$6:B1341,$B1341),2))</f>
        <v>-903666979.33</v>
      </c>
      <c r="O1341" s="123">
        <f>IF($B1341="","",IFERROR(ROUND(INDEX(账户期初本位,MATCH($B1341,账户名,0))+SUMIFS($M$6:M1341,$B$6:B1341,$B1341),2),""))</f>
        <v>-903666979.33</v>
      </c>
      <c r="P1341" s="117" t="s">
        <v>48</v>
      </c>
      <c r="Q1341" s="115"/>
      <c r="R1341" s="115"/>
      <c r="S1341" s="124" t="str">
        <f>IF($B1341="","",IF(ISNA(MATCH($B1341,账户名,0)),"※这个账户不在【参数设置】的账户档案里",IF($A1341="","※没填日期，这一笔不会进任何月份的报表",IF(OR($A1341&lt;起始月份,$A1341&gt;EOMONTH(起始月份,15)),"△不在本账期（"&amp;TEXT(起始月份,"yyyy-mm")&amp;" ~ "&amp;TEXT(EOMONTH(起始月份,15),"yyyy-mm")&amp;"）内，报表里看不到",IF(AND($H1341&lt;&gt;"",$I1341&lt;&gt;""),"※收入和支出不能同时填",IF(AND(N($H1341)=0,N($I1341)=0),IF(ISNUMBER(SEARCH("【待补】",$R1341&amp;"")),"△源数据不全（源表缺金额），请补充","※收入和支出都没填"),IF($E1341="","※没填收支类别，分类报表会漏掉这一笔",IF(ISNA(MATCH($E1341,类别表,0)),"※收支类别不在【参数设置】的清单里",IF($K1341="","△"&amp;$D1341&amp;" 还没填汇率，去【月度汇率】补上就自动算了",IF(ISNUMBER(SEARCH("【待补】",$R1341&amp;"")),"△源数据不全（源表缺摘要或用途），请补充",IF(AND($F1341="内部转账",$Q1341=""),"△内部转账建议在「往来单位」写上对方账户",IF($N1341&lt;0,"△这一笔之后该账户余额成负数了，核一下",""))))))))))))</f>
        <v>△这一笔之后该账户余额成负数了，核一下</v>
      </c>
    </row>
    <row r="1342" ht="16.5" spans="1:19">
      <c r="A1342" s="114">
        <v>46100</v>
      </c>
      <c r="B1342" s="115" t="s">
        <v>34</v>
      </c>
      <c r="C1342" s="116" t="str">
        <f>IF($B1342="","",IFERROR(INDEX(账户银行,MATCH($B1342,账户名,0)),""))</f>
        <v>现金</v>
      </c>
      <c r="D1342" s="116" t="str">
        <f>IF($B1342="","",IFERROR(INDEX(账户币种,MATCH($B1342,账户名,0)),""))</f>
        <v>UZS</v>
      </c>
      <c r="E1342" s="117" t="s">
        <v>114</v>
      </c>
      <c r="F1342" s="116" t="str">
        <f>IF($E1342="","",IFERROR(INDEX(类别属性,MATCH($E1342,类别表,0)),""))</f>
        <v>支出</v>
      </c>
      <c r="G1342" s="118" t="s">
        <v>1298</v>
      </c>
      <c r="H1342" s="119"/>
      <c r="I1342" s="119"/>
      <c r="J1342" s="120"/>
      <c r="K1342" s="125">
        <f>IF(OR($A1342="",$B1342=""),"",IF($J1342&lt;&gt;"",$J1342,IF($D1342=本位币,1,IFERROR(LOOKUP(2,1/((汇率月份&lt;=$A1342)*(INDEX(记账汇率区,0,MATCH($D1342,汇率币种头,0))&lt;&gt;"")),INDEX(记账汇率区,0,MATCH($D1342,汇率币种头,0))),""))))</f>
        <v>1</v>
      </c>
      <c r="L1342" s="123" t="str">
        <f t="shared" si="40"/>
        <v/>
      </c>
      <c r="M1342" s="123" t="str">
        <f t="shared" si="41"/>
        <v/>
      </c>
      <c r="N1342" s="122">
        <f>IF($B1342="","",ROUND(SUMIF(账户名,$B1342,账户期初)+SUMIFS($L$6:L1342,$B$6:B1342,$B1342),2))</f>
        <v>-903666979.33</v>
      </c>
      <c r="O1342" s="123">
        <f>IF($B1342="","",IFERROR(ROUND(INDEX(账户期初本位,MATCH($B1342,账户名,0))+SUMIFS($M$6:M1342,$B$6:B1342,$B1342),2),""))</f>
        <v>-903666979.33</v>
      </c>
      <c r="P1342" s="117" t="s">
        <v>76</v>
      </c>
      <c r="Q1342" s="115"/>
      <c r="R1342" s="115" t="s">
        <v>119</v>
      </c>
      <c r="S1342" s="124" t="str">
        <f>IF($B1342="","",IF(ISNA(MATCH($B1342,账户名,0)),"※这个账户不在【参数设置】的账户档案里",IF($A1342="","※没填日期，这一笔不会进任何月份的报表",IF(OR($A1342&lt;起始月份,$A1342&gt;EOMONTH(起始月份,15)),"△不在本账期（"&amp;TEXT(起始月份,"yyyy-mm")&amp;" ~ "&amp;TEXT(EOMONTH(起始月份,15),"yyyy-mm")&amp;"）内，报表里看不到",IF(AND($H1342&lt;&gt;"",$I1342&lt;&gt;""),"※收入和支出不能同时填",IF(AND(N($H1342)=0,N($I1342)=0),IF(ISNUMBER(SEARCH("【待补】",$R1342&amp;"")),"△源数据不全（源表缺金额），请补充","※收入和支出都没填"),IF($E1342="","※没填收支类别，分类报表会漏掉这一笔",IF(ISNA(MATCH($E1342,类别表,0)),"※收支类别不在【参数设置】的清单里",IF($K1342="","△"&amp;$D1342&amp;" 还没填汇率，去【月度汇率】补上就自动算了",IF(ISNUMBER(SEARCH("【待补】",$R1342&amp;"")),"△源数据不全（源表缺摘要或用途），请补充",IF(AND($F1342="内部转账",$Q1342=""),"△内部转账建议在「往来单位」写上对方账户",IF($N1342&lt;0,"△这一笔之后该账户余额成负数了，核一下",""))))))))))))</f>
        <v>△源数据不全（源表缺金额），请补充</v>
      </c>
    </row>
    <row r="1343" ht="66" spans="1:19">
      <c r="A1343" s="114">
        <v>46101</v>
      </c>
      <c r="B1343" s="115" t="s">
        <v>34</v>
      </c>
      <c r="C1343" s="116" t="str">
        <f>IF($B1343="","",IFERROR(INDEX(账户银行,MATCH($B1343,账户名,0)),""))</f>
        <v>现金</v>
      </c>
      <c r="D1343" s="116" t="str">
        <f>IF($B1343="","",IFERROR(INDEX(账户币种,MATCH($B1343,账户名,0)),""))</f>
        <v>UZS</v>
      </c>
      <c r="E1343" s="117" t="s">
        <v>54</v>
      </c>
      <c r="F1343" s="116" t="str">
        <f>IF($E1343="","",IFERROR(INDEX(类别属性,MATCH($E1343,类别表,0)),""))</f>
        <v>支出</v>
      </c>
      <c r="G1343" s="118" t="s">
        <v>1299</v>
      </c>
      <c r="H1343" s="119"/>
      <c r="I1343" s="119">
        <v>990000</v>
      </c>
      <c r="J1343" s="120"/>
      <c r="K1343" s="125">
        <f>IF(OR($A1343="",$B1343=""),"",IF($J1343&lt;&gt;"",$J1343,IF($D1343=本位币,1,IFERROR(LOOKUP(2,1/((汇率月份&lt;=$A1343)*(INDEX(记账汇率区,0,MATCH($D1343,汇率币种头,0))&lt;&gt;"")),INDEX(记账汇率区,0,MATCH($D1343,汇率币种头,0))),""))))</f>
        <v>1</v>
      </c>
      <c r="L1343" s="123">
        <f t="shared" si="40"/>
        <v>-990000</v>
      </c>
      <c r="M1343" s="123">
        <f t="shared" si="41"/>
        <v>-990000</v>
      </c>
      <c r="N1343" s="122">
        <f>IF($B1343="","",ROUND(SUMIF(账户名,$B1343,账户期初)+SUMIFS($L$6:L1343,$B$6:B1343,$B1343),2))</f>
        <v>-904656979.33</v>
      </c>
      <c r="O1343" s="123">
        <f>IF($B1343="","",IFERROR(ROUND(INDEX(账户期初本位,MATCH($B1343,账户名,0))+SUMIFS($M$6:M1343,$B$6:B1343,$B1343),2),""))</f>
        <v>-904656979.33</v>
      </c>
      <c r="P1343" s="117" t="s">
        <v>48</v>
      </c>
      <c r="Q1343" s="115"/>
      <c r="R1343" s="115"/>
      <c r="S1343" s="124" t="str">
        <f>IF($B1343="","",IF(ISNA(MATCH($B1343,账户名,0)),"※这个账户不在【参数设置】的账户档案里",IF($A1343="","※没填日期，这一笔不会进任何月份的报表",IF(OR($A1343&lt;起始月份,$A1343&gt;EOMONTH(起始月份,15)),"△不在本账期（"&amp;TEXT(起始月份,"yyyy-mm")&amp;" ~ "&amp;TEXT(EOMONTH(起始月份,15),"yyyy-mm")&amp;"）内，报表里看不到",IF(AND($H1343&lt;&gt;"",$I1343&lt;&gt;""),"※收入和支出不能同时填",IF(AND(N($H1343)=0,N($I1343)=0),IF(ISNUMBER(SEARCH("【待补】",$R1343&amp;"")),"△源数据不全（源表缺金额），请补充","※收入和支出都没填"),IF($E1343="","※没填收支类别，分类报表会漏掉这一笔",IF(ISNA(MATCH($E1343,类别表,0)),"※收支类别不在【参数设置】的清单里",IF($K1343="","△"&amp;$D1343&amp;" 还没填汇率，去【月度汇率】补上就自动算了",IF(ISNUMBER(SEARCH("【待补】",$R1343&amp;"")),"△源数据不全（源表缺摘要或用途），请补充",IF(AND($F1343="内部转账",$Q1343=""),"△内部转账建议在「往来单位」写上对方账户",IF($N1343&lt;0,"△这一笔之后该账户余额成负数了，核一下",""))))))))))))</f>
        <v>△这一笔之后该账户余额成负数了，核一下</v>
      </c>
    </row>
    <row r="1344" ht="16.5" spans="1:19">
      <c r="A1344" s="114">
        <v>46101</v>
      </c>
      <c r="B1344" s="115" t="s">
        <v>34</v>
      </c>
      <c r="C1344" s="116" t="str">
        <f>IF($B1344="","",IFERROR(INDEX(账户银行,MATCH($B1344,账户名,0)),""))</f>
        <v>现金</v>
      </c>
      <c r="D1344" s="116" t="str">
        <f>IF($B1344="","",IFERROR(INDEX(账户币种,MATCH($B1344,账户名,0)),""))</f>
        <v>UZS</v>
      </c>
      <c r="E1344" s="117" t="s">
        <v>54</v>
      </c>
      <c r="F1344" s="116" t="str">
        <f>IF($E1344="","",IFERROR(INDEX(类别属性,MATCH($E1344,类别表,0)),""))</f>
        <v>支出</v>
      </c>
      <c r="G1344" s="118" t="s">
        <v>1300</v>
      </c>
      <c r="H1344" s="119"/>
      <c r="I1344" s="119">
        <v>2880000</v>
      </c>
      <c r="J1344" s="120"/>
      <c r="K1344" s="125">
        <f>IF(OR($A1344="",$B1344=""),"",IF($J1344&lt;&gt;"",$J1344,IF($D1344=本位币,1,IFERROR(LOOKUP(2,1/((汇率月份&lt;=$A1344)*(INDEX(记账汇率区,0,MATCH($D1344,汇率币种头,0))&lt;&gt;"")),INDEX(记账汇率区,0,MATCH($D1344,汇率币种头,0))),""))))</f>
        <v>1</v>
      </c>
      <c r="L1344" s="123">
        <f t="shared" si="40"/>
        <v>-2880000</v>
      </c>
      <c r="M1344" s="123">
        <f t="shared" si="41"/>
        <v>-2880000</v>
      </c>
      <c r="N1344" s="122">
        <f>IF($B1344="","",ROUND(SUMIF(账户名,$B1344,账户期初)+SUMIFS($L$6:L1344,$B$6:B1344,$B1344),2))</f>
        <v>-907536979.33</v>
      </c>
      <c r="O1344" s="123">
        <f>IF($B1344="","",IFERROR(ROUND(INDEX(账户期初本位,MATCH($B1344,账户名,0))+SUMIFS($M$6:M1344,$B$6:B1344,$B1344),2),""))</f>
        <v>-907536979.33</v>
      </c>
      <c r="P1344" s="117" t="s">
        <v>48</v>
      </c>
      <c r="Q1344" s="115"/>
      <c r="R1344" s="115"/>
      <c r="S1344" s="124" t="str">
        <f>IF($B1344="","",IF(ISNA(MATCH($B1344,账户名,0)),"※这个账户不在【参数设置】的账户档案里",IF($A1344="","※没填日期，这一笔不会进任何月份的报表",IF(OR($A1344&lt;起始月份,$A1344&gt;EOMONTH(起始月份,15)),"△不在本账期（"&amp;TEXT(起始月份,"yyyy-mm")&amp;" ~ "&amp;TEXT(EOMONTH(起始月份,15),"yyyy-mm")&amp;"）内，报表里看不到",IF(AND($H1344&lt;&gt;"",$I1344&lt;&gt;""),"※收入和支出不能同时填",IF(AND(N($H1344)=0,N($I1344)=0),IF(ISNUMBER(SEARCH("【待补】",$R1344&amp;"")),"△源数据不全（源表缺金额），请补充","※收入和支出都没填"),IF($E1344="","※没填收支类别，分类报表会漏掉这一笔",IF(ISNA(MATCH($E1344,类别表,0)),"※收支类别不在【参数设置】的清单里",IF($K1344="","△"&amp;$D1344&amp;" 还没填汇率，去【月度汇率】补上就自动算了",IF(ISNUMBER(SEARCH("【待补】",$R1344&amp;"")),"△源数据不全（源表缺摘要或用途），请补充",IF(AND($F1344="内部转账",$Q1344=""),"△内部转账建议在「往来单位」写上对方账户",IF($N1344&lt;0,"△这一笔之后该账户余额成负数了，核一下",""))))))))))))</f>
        <v>△这一笔之后该账户余额成负数了，核一下</v>
      </c>
    </row>
    <row r="1345" ht="49.5" spans="1:19">
      <c r="A1345" s="114">
        <v>46101</v>
      </c>
      <c r="B1345" s="115" t="s">
        <v>34</v>
      </c>
      <c r="C1345" s="116" t="str">
        <f>IF($B1345="","",IFERROR(INDEX(账户银行,MATCH($B1345,账户名,0)),""))</f>
        <v>现金</v>
      </c>
      <c r="D1345" s="116" t="str">
        <f>IF($B1345="","",IFERROR(INDEX(账户币种,MATCH($B1345,账户名,0)),""))</f>
        <v>UZS</v>
      </c>
      <c r="E1345" s="117" t="s">
        <v>44</v>
      </c>
      <c r="F1345" s="116" t="str">
        <f>IF($E1345="","",IFERROR(INDEX(类别属性,MATCH($E1345,类别表,0)),""))</f>
        <v>支出</v>
      </c>
      <c r="G1345" s="118" t="s">
        <v>1301</v>
      </c>
      <c r="H1345" s="119"/>
      <c r="I1345" s="119">
        <v>25000</v>
      </c>
      <c r="J1345" s="120"/>
      <c r="K1345" s="125">
        <f>IF(OR($A1345="",$B1345=""),"",IF($J1345&lt;&gt;"",$J1345,IF($D1345=本位币,1,IFERROR(LOOKUP(2,1/((汇率月份&lt;=$A1345)*(INDEX(记账汇率区,0,MATCH($D1345,汇率币种头,0))&lt;&gt;"")),INDEX(记账汇率区,0,MATCH($D1345,汇率币种头,0))),""))))</f>
        <v>1</v>
      </c>
      <c r="L1345" s="123">
        <f t="shared" si="40"/>
        <v>-25000</v>
      </c>
      <c r="M1345" s="123">
        <f t="shared" si="41"/>
        <v>-25000</v>
      </c>
      <c r="N1345" s="122">
        <f>IF($B1345="","",ROUND(SUMIF(账户名,$B1345,账户期初)+SUMIFS($L$6:L1345,$B$6:B1345,$B1345),2))</f>
        <v>-907561979.33</v>
      </c>
      <c r="O1345" s="123">
        <f>IF($B1345="","",IFERROR(ROUND(INDEX(账户期初本位,MATCH($B1345,账户名,0))+SUMIFS($M$6:M1345,$B$6:B1345,$B1345),2),""))</f>
        <v>-907561979.33</v>
      </c>
      <c r="P1345" s="117" t="s">
        <v>26</v>
      </c>
      <c r="Q1345" s="115"/>
      <c r="R1345" s="115"/>
      <c r="S1345" s="124" t="str">
        <f>IF($B1345="","",IF(ISNA(MATCH($B1345,账户名,0)),"※这个账户不在【参数设置】的账户档案里",IF($A1345="","※没填日期，这一笔不会进任何月份的报表",IF(OR($A1345&lt;起始月份,$A1345&gt;EOMONTH(起始月份,15)),"△不在本账期（"&amp;TEXT(起始月份,"yyyy-mm")&amp;" ~ "&amp;TEXT(EOMONTH(起始月份,15),"yyyy-mm")&amp;"）内，报表里看不到",IF(AND($H1345&lt;&gt;"",$I1345&lt;&gt;""),"※收入和支出不能同时填",IF(AND(N($H1345)=0,N($I1345)=0),IF(ISNUMBER(SEARCH("【待补】",$R1345&amp;"")),"△源数据不全（源表缺金额），请补充","※收入和支出都没填"),IF($E1345="","※没填收支类别，分类报表会漏掉这一笔",IF(ISNA(MATCH($E1345,类别表,0)),"※收支类别不在【参数设置】的清单里",IF($K1345="","△"&amp;$D1345&amp;" 还没填汇率，去【月度汇率】补上就自动算了",IF(ISNUMBER(SEARCH("【待补】",$R1345&amp;"")),"△源数据不全（源表缺摘要或用途），请补充",IF(AND($F1345="内部转账",$Q1345=""),"△内部转账建议在「往来单位」写上对方账户",IF($N1345&lt;0,"△这一笔之后该账户余额成负数了，核一下",""))))))))))))</f>
        <v>△这一笔之后该账户余额成负数了，核一下</v>
      </c>
    </row>
    <row r="1346" ht="33" spans="1:19">
      <c r="A1346" s="114">
        <v>46102</v>
      </c>
      <c r="B1346" s="115" t="s">
        <v>20</v>
      </c>
      <c r="C1346" s="116" t="str">
        <f>IF($B1346="","",IFERROR(INDEX(账户银行,MATCH($B1346,账户名,0)),""))</f>
        <v>现金</v>
      </c>
      <c r="D1346" s="116" t="str">
        <f>IF($B1346="","",IFERROR(INDEX(账户币种,MATCH($B1346,账户名,0)),""))</f>
        <v>CNY</v>
      </c>
      <c r="E1346" s="117" t="s">
        <v>41</v>
      </c>
      <c r="F1346" s="116" t="str">
        <f>IF($E1346="","",IFERROR(INDEX(类别属性,MATCH($E1346,类别表,0)),""))</f>
        <v>内部转账</v>
      </c>
      <c r="G1346" s="118" t="s">
        <v>1302</v>
      </c>
      <c r="H1346" s="119"/>
      <c r="I1346" s="119">
        <v>137600</v>
      </c>
      <c r="J1346" s="120"/>
      <c r="K1346" s="121">
        <f>IF(OR($A1346="",$B1346=""),"",IF($J1346&lt;&gt;"",$J1346,IF($D1346=本位币,1,IFERROR(LOOKUP(2,1/((汇率月份&lt;=$A1346)*(INDEX(记账汇率区,0,MATCH($D1346,汇率币种头,0))&lt;&gt;"")),INDEX(记账汇率区,0,MATCH($D1346,汇率币种头,0))),""))))</f>
        <v>1700</v>
      </c>
      <c r="L1346" s="122">
        <f t="shared" si="40"/>
        <v>-137600</v>
      </c>
      <c r="M1346" s="123">
        <f t="shared" si="41"/>
        <v>-233920000</v>
      </c>
      <c r="N1346" s="122">
        <f>IF($B1346="","",ROUND(SUMIF(账户名,$B1346,账户期初)+SUMIFS($L$6:L1346,$B$6:B1346,$B1346),2))</f>
        <v>1380693.39</v>
      </c>
      <c r="O1346" s="123">
        <f>IF($B1346="","",IFERROR(ROUND(INDEX(账户期初本位,MATCH($B1346,账户名,0))+SUMIFS($M$6:M1346,$B$6:B1346,$B1346),2),""))</f>
        <v>2318840279.96</v>
      </c>
      <c r="P1346" s="117" t="s">
        <v>43</v>
      </c>
      <c r="Q1346" s="115"/>
      <c r="R1346" s="115"/>
      <c r="S1346" s="124" t="str">
        <f>IF($B1346="","",IF(ISNA(MATCH($B1346,账户名,0)),"※这个账户不在【参数设置】的账户档案里",IF($A1346="","※没填日期，这一笔不会进任何月份的报表",IF(OR($A1346&lt;起始月份,$A1346&gt;EOMONTH(起始月份,15)),"△不在本账期（"&amp;TEXT(起始月份,"yyyy-mm")&amp;" ~ "&amp;TEXT(EOMONTH(起始月份,15),"yyyy-mm")&amp;"）内，报表里看不到",IF(AND($H1346&lt;&gt;"",$I1346&lt;&gt;""),"※收入和支出不能同时填",IF(AND(N($H1346)=0,N($I1346)=0),IF(ISNUMBER(SEARCH("【待补】",$R1346&amp;"")),"△源数据不全（源表缺金额），请补充","※收入和支出都没填"),IF($E1346="","※没填收支类别，分类报表会漏掉这一笔",IF(ISNA(MATCH($E1346,类别表,0)),"※收支类别不在【参数设置】的清单里",IF($K1346="","△"&amp;$D1346&amp;" 还没填汇率，去【月度汇率】补上就自动算了",IF(ISNUMBER(SEARCH("【待补】",$R1346&amp;"")),"△源数据不全（源表缺摘要或用途），请补充",IF(AND($F1346="内部转账",$Q1346=""),"△内部转账建议在「往来单位」写上对方账户",IF($N1346&lt;0,"△这一笔之后该账户余额成负数了，核一下",""))))))))))))</f>
        <v>△内部转账建议在「往来单位」写上对方账户</v>
      </c>
    </row>
    <row r="1347" ht="33" spans="1:19">
      <c r="A1347" s="114">
        <v>46102</v>
      </c>
      <c r="B1347" s="115" t="s">
        <v>20</v>
      </c>
      <c r="C1347" s="116" t="str">
        <f>IF($B1347="","",IFERROR(INDEX(账户银行,MATCH($B1347,账户名,0)),""))</f>
        <v>现金</v>
      </c>
      <c r="D1347" s="116" t="str">
        <f>IF($B1347="","",IFERROR(INDEX(账户币种,MATCH($B1347,账户名,0)),""))</f>
        <v>CNY</v>
      </c>
      <c r="E1347" s="117" t="s">
        <v>41</v>
      </c>
      <c r="F1347" s="116" t="str">
        <f>IF($E1347="","",IFERROR(INDEX(类别属性,MATCH($E1347,类别表,0)),""))</f>
        <v>内部转账</v>
      </c>
      <c r="G1347" s="118" t="s">
        <v>1303</v>
      </c>
      <c r="H1347" s="119">
        <v>500</v>
      </c>
      <c r="I1347" s="119"/>
      <c r="J1347" s="120"/>
      <c r="K1347" s="121">
        <f>IF(OR($A1347="",$B1347=""),"",IF($J1347&lt;&gt;"",$J1347,IF($D1347=本位币,1,IFERROR(LOOKUP(2,1/((汇率月份&lt;=$A1347)*(INDEX(记账汇率区,0,MATCH($D1347,汇率币种头,0))&lt;&gt;"")),INDEX(记账汇率区,0,MATCH($D1347,汇率币种头,0))),""))))</f>
        <v>1700</v>
      </c>
      <c r="L1347" s="122">
        <f t="shared" si="40"/>
        <v>500</v>
      </c>
      <c r="M1347" s="123">
        <f t="shared" si="41"/>
        <v>850000</v>
      </c>
      <c r="N1347" s="122">
        <f>IF($B1347="","",ROUND(SUMIF(账户名,$B1347,账户期初)+SUMIFS($L$6:L1347,$B$6:B1347,$B1347),2))</f>
        <v>1381193.39</v>
      </c>
      <c r="O1347" s="123">
        <f>IF($B1347="","",IFERROR(ROUND(INDEX(账户期初本位,MATCH($B1347,账户名,0))+SUMIFS($M$6:M1347,$B$6:B1347,$B1347),2),""))</f>
        <v>2319690279.96</v>
      </c>
      <c r="P1347" s="117" t="s">
        <v>43</v>
      </c>
      <c r="Q1347" s="115" t="s">
        <v>940</v>
      </c>
      <c r="R1347" s="115"/>
      <c r="S1347" s="124" t="str">
        <f>IF($B1347="","",IF(ISNA(MATCH($B1347,账户名,0)),"※这个账户不在【参数设置】的账户档案里",IF($A1347="","※没填日期，这一笔不会进任何月份的报表",IF(OR($A1347&lt;起始月份,$A1347&gt;EOMONTH(起始月份,15)),"△不在本账期（"&amp;TEXT(起始月份,"yyyy-mm")&amp;" ~ "&amp;TEXT(EOMONTH(起始月份,15),"yyyy-mm")&amp;"）内，报表里看不到",IF(AND($H1347&lt;&gt;"",$I1347&lt;&gt;""),"※收入和支出不能同时填",IF(AND(N($H1347)=0,N($I1347)=0),IF(ISNUMBER(SEARCH("【待补】",$R1347&amp;"")),"△源数据不全（源表缺金额），请补充","※收入和支出都没填"),IF($E1347="","※没填收支类别，分类报表会漏掉这一笔",IF(ISNA(MATCH($E1347,类别表,0)),"※收支类别不在【参数设置】的清单里",IF($K1347="","△"&amp;$D1347&amp;" 还没填汇率，去【月度汇率】补上就自动算了",IF(ISNUMBER(SEARCH("【待补】",$R1347&amp;"")),"△源数据不全（源表缺摘要或用途），请补充",IF(AND($F1347="内部转账",$Q1347=""),"△内部转账建议在「往来单位」写上对方账户",IF($N1347&lt;0,"△这一笔之后该账户余额成负数了，核一下",""))))))))))))</f>
        <v/>
      </c>
    </row>
    <row r="1348" ht="33" spans="1:19">
      <c r="A1348" s="114">
        <v>46102</v>
      </c>
      <c r="B1348" s="115" t="s">
        <v>30</v>
      </c>
      <c r="C1348" s="116" t="str">
        <f>IF($B1348="","",IFERROR(INDEX(账户银行,MATCH($B1348,账户名,0)),""))</f>
        <v>现金</v>
      </c>
      <c r="D1348" s="116" t="str">
        <f>IF($B1348="","",IFERROR(INDEX(账户币种,MATCH($B1348,账户名,0)),""))</f>
        <v>USD</v>
      </c>
      <c r="E1348" s="117" t="s">
        <v>41</v>
      </c>
      <c r="F1348" s="116" t="str">
        <f>IF($E1348="","",IFERROR(INDEX(类别属性,MATCH($E1348,类别表,0)),""))</f>
        <v>内部转账</v>
      </c>
      <c r="G1348" s="118" t="s">
        <v>1302</v>
      </c>
      <c r="H1348" s="119">
        <v>20000</v>
      </c>
      <c r="I1348" s="119"/>
      <c r="J1348" s="120"/>
      <c r="K1348" s="125">
        <f>IF(OR($A1348="",$B1348=""),"",IF($J1348&lt;&gt;"",$J1348,IF($D1348=本位币,1,IFERROR(LOOKUP(2,1/((汇率月份&lt;=$A1348)*(INDEX(记账汇率区,0,MATCH($D1348,汇率币种头,0))&lt;&gt;"")),INDEX(记账汇率区,0,MATCH($D1348,汇率币种头,0))),""))))</f>
        <v>12000</v>
      </c>
      <c r="L1348" s="123">
        <f t="shared" si="40"/>
        <v>20000</v>
      </c>
      <c r="M1348" s="123">
        <f t="shared" si="41"/>
        <v>240000000</v>
      </c>
      <c r="N1348" s="122">
        <f>IF($B1348="","",ROUND(SUMIF(账户名,$B1348,账户期初)+SUMIFS($L$6:L1348,$B$6:B1348,$B1348),2))</f>
        <v>118796</v>
      </c>
      <c r="O1348" s="123">
        <f>IF($B1348="","",IFERROR(ROUND(INDEX(账户期初本位,MATCH($B1348,账户名,0))+SUMIFS($M$6:M1348,$B$6:B1348,$B1348),2),""))</f>
        <v>1438047925</v>
      </c>
      <c r="P1348" s="117" t="s">
        <v>43</v>
      </c>
      <c r="Q1348" s="115"/>
      <c r="R1348" s="115" t="s">
        <v>1304</v>
      </c>
      <c r="S1348" s="124" t="str">
        <f>IF($B1348="","",IF(ISNA(MATCH($B1348,账户名,0)),"※这个账户不在【参数设置】的账户档案里",IF($A1348="","※没填日期，这一笔不会进任何月份的报表",IF(OR($A1348&lt;起始月份,$A1348&gt;EOMONTH(起始月份,15)),"△不在本账期（"&amp;TEXT(起始月份,"yyyy-mm")&amp;" ~ "&amp;TEXT(EOMONTH(起始月份,15),"yyyy-mm")&amp;"）内，报表里看不到",IF(AND($H1348&lt;&gt;"",$I1348&lt;&gt;""),"※收入和支出不能同时填",IF(AND(N($H1348)=0,N($I1348)=0),IF(ISNUMBER(SEARCH("【待补】",$R1348&amp;"")),"△源数据不全（源表缺金额），请补充","※收入和支出都没填"),IF($E1348="","※没填收支类别，分类报表会漏掉这一笔",IF(ISNA(MATCH($E1348,类别表,0)),"※收支类别不在【参数设置】的清单里",IF($K1348="","△"&amp;$D1348&amp;" 还没填汇率，去【月度汇率】补上就自动算了",IF(ISNUMBER(SEARCH("【待补】",$R1348&amp;"")),"△源数据不全（源表缺摘要或用途），请补充",IF(AND($F1348="内部转账",$Q1348=""),"△内部转账建议在「往来单位」写上对方账户",IF($N1348&lt;0,"△这一笔之后该账户余额成负数了，核一下",""))))))))))))</f>
        <v>△内部转账建议在「往来单位」写上对方账户</v>
      </c>
    </row>
    <row r="1349" ht="33" spans="1:19">
      <c r="A1349" s="114">
        <v>46102</v>
      </c>
      <c r="B1349" s="115" t="s">
        <v>34</v>
      </c>
      <c r="C1349" s="116" t="str">
        <f>IF($B1349="","",IFERROR(INDEX(账户银行,MATCH($B1349,账户名,0)),""))</f>
        <v>现金</v>
      </c>
      <c r="D1349" s="116" t="str">
        <f>IF($B1349="","",IFERROR(INDEX(账户币种,MATCH($B1349,账户名,0)),""))</f>
        <v>UZS</v>
      </c>
      <c r="E1349" s="117" t="s">
        <v>38</v>
      </c>
      <c r="F1349" s="116" t="str">
        <f>IF($E1349="","",IFERROR(INDEX(类别属性,MATCH($E1349,类别表,0)),""))</f>
        <v>支出</v>
      </c>
      <c r="G1349" s="118" t="s">
        <v>1260</v>
      </c>
      <c r="H1349" s="119"/>
      <c r="I1349" s="119">
        <v>2465000</v>
      </c>
      <c r="J1349" s="120"/>
      <c r="K1349" s="125">
        <f>IF(OR($A1349="",$B1349=""),"",IF($J1349&lt;&gt;"",$J1349,IF($D1349=本位币,1,IFERROR(LOOKUP(2,1/((汇率月份&lt;=$A1349)*(INDEX(记账汇率区,0,MATCH($D1349,汇率币种头,0))&lt;&gt;"")),INDEX(记账汇率区,0,MATCH($D1349,汇率币种头,0))),""))))</f>
        <v>1</v>
      </c>
      <c r="L1349" s="123">
        <f t="shared" si="40"/>
        <v>-2465000</v>
      </c>
      <c r="M1349" s="123">
        <f t="shared" si="41"/>
        <v>-2465000</v>
      </c>
      <c r="N1349" s="122">
        <f>IF($B1349="","",ROUND(SUMIF(账户名,$B1349,账户期初)+SUMIFS($L$6:L1349,$B$6:B1349,$B1349),2))</f>
        <v>-910026979.33</v>
      </c>
      <c r="O1349" s="123">
        <f>IF($B1349="","",IFERROR(ROUND(INDEX(账户期初本位,MATCH($B1349,账户名,0))+SUMIFS($M$6:M1349,$B$6:B1349,$B1349),2),""))</f>
        <v>-910026979.33</v>
      </c>
      <c r="P1349" s="117" t="s">
        <v>26</v>
      </c>
      <c r="Q1349" s="115"/>
      <c r="R1349" s="115"/>
      <c r="S1349" s="124" t="str">
        <f>IF($B1349="","",IF(ISNA(MATCH($B1349,账户名,0)),"※这个账户不在【参数设置】的账户档案里",IF($A1349="","※没填日期，这一笔不会进任何月份的报表",IF(OR($A1349&lt;起始月份,$A1349&gt;EOMONTH(起始月份,15)),"△不在本账期（"&amp;TEXT(起始月份,"yyyy-mm")&amp;" ~ "&amp;TEXT(EOMONTH(起始月份,15),"yyyy-mm")&amp;"）内，报表里看不到",IF(AND($H1349&lt;&gt;"",$I1349&lt;&gt;""),"※收入和支出不能同时填",IF(AND(N($H1349)=0,N($I1349)=0),IF(ISNUMBER(SEARCH("【待补】",$R1349&amp;"")),"△源数据不全（源表缺金额），请补充","※收入和支出都没填"),IF($E1349="","※没填收支类别，分类报表会漏掉这一笔",IF(ISNA(MATCH($E1349,类别表,0)),"※收支类别不在【参数设置】的清单里",IF($K1349="","△"&amp;$D1349&amp;" 还没填汇率，去【月度汇率】补上就自动算了",IF(ISNUMBER(SEARCH("【待补】",$R1349&amp;"")),"△源数据不全（源表缺摘要或用途），请补充",IF(AND($F1349="内部转账",$Q1349=""),"△内部转账建议在「往来单位」写上对方账户",IF($N1349&lt;0,"△这一笔之后该账户余额成负数了，核一下",""))))))))))))</f>
        <v>△这一笔之后该账户余额成负数了，核一下</v>
      </c>
    </row>
    <row r="1350" ht="33" spans="1:19">
      <c r="A1350" s="114">
        <v>46102</v>
      </c>
      <c r="B1350" s="115" t="s">
        <v>34</v>
      </c>
      <c r="C1350" s="116" t="str">
        <f>IF($B1350="","",IFERROR(INDEX(账户银行,MATCH($B1350,账户名,0)),""))</f>
        <v>现金</v>
      </c>
      <c r="D1350" s="116" t="str">
        <f>IF($B1350="","",IFERROR(INDEX(账户币种,MATCH($B1350,账户名,0)),""))</f>
        <v>UZS</v>
      </c>
      <c r="E1350" s="117" t="s">
        <v>38</v>
      </c>
      <c r="F1350" s="116" t="str">
        <f>IF($E1350="","",IFERROR(INDEX(类别属性,MATCH($E1350,类别表,0)),""))</f>
        <v>支出</v>
      </c>
      <c r="G1350" s="118" t="s">
        <v>1305</v>
      </c>
      <c r="H1350" s="119"/>
      <c r="I1350" s="119">
        <v>150000</v>
      </c>
      <c r="J1350" s="120"/>
      <c r="K1350" s="125">
        <f>IF(OR($A1350="",$B1350=""),"",IF($J1350&lt;&gt;"",$J1350,IF($D1350=本位币,1,IFERROR(LOOKUP(2,1/((汇率月份&lt;=$A1350)*(INDEX(记账汇率区,0,MATCH($D1350,汇率币种头,0))&lt;&gt;"")),INDEX(记账汇率区,0,MATCH($D1350,汇率币种头,0))),""))))</f>
        <v>1</v>
      </c>
      <c r="L1350" s="123">
        <f t="shared" ref="L1350:L1413" si="42">IF(AND($H1350="",$I1350=""),"",ROUND(N($H1350)-N($I1350),2))</f>
        <v>-150000</v>
      </c>
      <c r="M1350" s="123">
        <f t="shared" ref="M1350:M1413" si="43">IF(OR($L1350="",$K1350=""),"",ROUND($L1350*$K1350,2))</f>
        <v>-150000</v>
      </c>
      <c r="N1350" s="122">
        <f>IF($B1350="","",ROUND(SUMIF(账户名,$B1350,账户期初)+SUMIFS($L$6:L1350,$B$6:B1350,$B1350),2))</f>
        <v>-910176979.33</v>
      </c>
      <c r="O1350" s="123">
        <f>IF($B1350="","",IFERROR(ROUND(INDEX(账户期初本位,MATCH($B1350,账户名,0))+SUMIFS($M$6:M1350,$B$6:B1350,$B1350),2),""))</f>
        <v>-910176979.33</v>
      </c>
      <c r="P1350" s="117" t="s">
        <v>26</v>
      </c>
      <c r="Q1350" s="115"/>
      <c r="R1350" s="115"/>
      <c r="S1350" s="124" t="str">
        <f>IF($B1350="","",IF(ISNA(MATCH($B1350,账户名,0)),"※这个账户不在【参数设置】的账户档案里",IF($A1350="","※没填日期，这一笔不会进任何月份的报表",IF(OR($A1350&lt;起始月份,$A1350&gt;EOMONTH(起始月份,15)),"△不在本账期（"&amp;TEXT(起始月份,"yyyy-mm")&amp;" ~ "&amp;TEXT(EOMONTH(起始月份,15),"yyyy-mm")&amp;"）内，报表里看不到",IF(AND($H1350&lt;&gt;"",$I1350&lt;&gt;""),"※收入和支出不能同时填",IF(AND(N($H1350)=0,N($I1350)=0),IF(ISNUMBER(SEARCH("【待补】",$R1350&amp;"")),"△源数据不全（源表缺金额），请补充","※收入和支出都没填"),IF($E1350="","※没填收支类别，分类报表会漏掉这一笔",IF(ISNA(MATCH($E1350,类别表,0)),"※收支类别不在【参数设置】的清单里",IF($K1350="","△"&amp;$D1350&amp;" 还没填汇率，去【月度汇率】补上就自动算了",IF(ISNUMBER(SEARCH("【待补】",$R1350&amp;"")),"△源数据不全（源表缺摘要或用途），请补充",IF(AND($F1350="内部转账",$Q1350=""),"△内部转账建议在「往来单位」写上对方账户",IF($N1350&lt;0,"△这一笔之后该账户余额成负数了，核一下",""))))))))))))</f>
        <v>△这一笔之后该账户余额成负数了，核一下</v>
      </c>
    </row>
    <row r="1351" ht="33" spans="1:19">
      <c r="A1351" s="114">
        <v>46103</v>
      </c>
      <c r="B1351" s="115" t="s">
        <v>20</v>
      </c>
      <c r="C1351" s="116" t="str">
        <f>IF($B1351="","",IFERROR(INDEX(账户银行,MATCH($B1351,账户名,0)),""))</f>
        <v>现金</v>
      </c>
      <c r="D1351" s="116" t="str">
        <f>IF($B1351="","",IFERROR(INDEX(账户币种,MATCH($B1351,账户名,0)),""))</f>
        <v>CNY</v>
      </c>
      <c r="E1351" s="117" t="s">
        <v>24</v>
      </c>
      <c r="F1351" s="116" t="str">
        <f>IF($E1351="","",IFERROR(INDEX(类别属性,MATCH($E1351,类别表,0)),""))</f>
        <v>支出</v>
      </c>
      <c r="G1351" s="118" t="s">
        <v>1306</v>
      </c>
      <c r="H1351" s="119"/>
      <c r="I1351" s="119">
        <v>1230</v>
      </c>
      <c r="J1351" s="120"/>
      <c r="K1351" s="121">
        <f>IF(OR($A1351="",$B1351=""),"",IF($J1351&lt;&gt;"",$J1351,IF($D1351=本位币,1,IFERROR(LOOKUP(2,1/((汇率月份&lt;=$A1351)*(INDEX(记账汇率区,0,MATCH($D1351,汇率币种头,0))&lt;&gt;"")),INDEX(记账汇率区,0,MATCH($D1351,汇率币种头,0))),""))))</f>
        <v>1700</v>
      </c>
      <c r="L1351" s="122">
        <f t="shared" si="42"/>
        <v>-1230</v>
      </c>
      <c r="M1351" s="123">
        <f t="shared" si="43"/>
        <v>-2091000</v>
      </c>
      <c r="N1351" s="122">
        <f>IF($B1351="","",ROUND(SUMIF(账户名,$B1351,账户期初)+SUMIFS($L$6:L1351,$B$6:B1351,$B1351),2))</f>
        <v>1379963.39</v>
      </c>
      <c r="O1351" s="123">
        <f>IF($B1351="","",IFERROR(ROUND(INDEX(账户期初本位,MATCH($B1351,账户名,0))+SUMIFS($M$6:M1351,$B$6:B1351,$B1351),2),""))</f>
        <v>2317599279.96</v>
      </c>
      <c r="P1351" s="117" t="s">
        <v>26</v>
      </c>
      <c r="Q1351" s="115" t="s">
        <v>68</v>
      </c>
      <c r="R1351" s="115"/>
      <c r="S1351" s="124" t="str">
        <f>IF($B1351="","",IF(ISNA(MATCH($B1351,账户名,0)),"※这个账户不在【参数设置】的账户档案里",IF($A1351="","※没填日期，这一笔不会进任何月份的报表",IF(OR($A1351&lt;起始月份,$A1351&gt;EOMONTH(起始月份,15)),"△不在本账期（"&amp;TEXT(起始月份,"yyyy-mm")&amp;" ~ "&amp;TEXT(EOMONTH(起始月份,15),"yyyy-mm")&amp;"）内，报表里看不到",IF(AND($H1351&lt;&gt;"",$I1351&lt;&gt;""),"※收入和支出不能同时填",IF(AND(N($H1351)=0,N($I1351)=0),IF(ISNUMBER(SEARCH("【待补】",$R1351&amp;"")),"△源数据不全（源表缺金额），请补充","※收入和支出都没填"),IF($E1351="","※没填收支类别，分类报表会漏掉这一笔",IF(ISNA(MATCH($E1351,类别表,0)),"※收支类别不在【参数设置】的清单里",IF($K1351="","△"&amp;$D1351&amp;" 还没填汇率，去【月度汇率】补上就自动算了",IF(ISNUMBER(SEARCH("【待补】",$R1351&amp;"")),"△源数据不全（源表缺摘要或用途），请补充",IF(AND($F1351="内部转账",$Q1351=""),"△内部转账建议在「往来单位」写上对方账户",IF($N1351&lt;0,"△这一笔之后该账户余额成负数了，核一下",""))))))))))))</f>
        <v/>
      </c>
    </row>
    <row r="1352" ht="33" spans="1:19">
      <c r="A1352" s="114">
        <v>46103</v>
      </c>
      <c r="B1352" s="115" t="s">
        <v>20</v>
      </c>
      <c r="C1352" s="116" t="str">
        <f>IF($B1352="","",IFERROR(INDEX(账户银行,MATCH($B1352,账户名,0)),""))</f>
        <v>现金</v>
      </c>
      <c r="D1352" s="116" t="str">
        <f>IF($B1352="","",IFERROR(INDEX(账户币种,MATCH($B1352,账户名,0)),""))</f>
        <v>CNY</v>
      </c>
      <c r="E1352" s="117" t="s">
        <v>24</v>
      </c>
      <c r="F1352" s="116" t="str">
        <f>IF($E1352="","",IFERROR(INDEX(类别属性,MATCH($E1352,类别表,0)),""))</f>
        <v>支出</v>
      </c>
      <c r="G1352" s="118" t="s">
        <v>1307</v>
      </c>
      <c r="H1352" s="119"/>
      <c r="I1352" s="119">
        <v>1604</v>
      </c>
      <c r="J1352" s="120"/>
      <c r="K1352" s="121">
        <f>IF(OR($A1352="",$B1352=""),"",IF($J1352&lt;&gt;"",$J1352,IF($D1352=本位币,1,IFERROR(LOOKUP(2,1/((汇率月份&lt;=$A1352)*(INDEX(记账汇率区,0,MATCH($D1352,汇率币种头,0))&lt;&gt;"")),INDEX(记账汇率区,0,MATCH($D1352,汇率币种头,0))),""))))</f>
        <v>1700</v>
      </c>
      <c r="L1352" s="122">
        <f t="shared" si="42"/>
        <v>-1604</v>
      </c>
      <c r="M1352" s="123">
        <f t="shared" si="43"/>
        <v>-2726800</v>
      </c>
      <c r="N1352" s="122">
        <f>IF($B1352="","",ROUND(SUMIF(账户名,$B1352,账户期初)+SUMIFS($L$6:L1352,$B$6:B1352,$B1352),2))</f>
        <v>1378359.39</v>
      </c>
      <c r="O1352" s="123">
        <f>IF($B1352="","",IFERROR(ROUND(INDEX(账户期初本位,MATCH($B1352,账户名,0))+SUMIFS($M$6:M1352,$B$6:B1352,$B1352),2),""))</f>
        <v>2314872479.96</v>
      </c>
      <c r="P1352" s="117" t="s">
        <v>26</v>
      </c>
      <c r="Q1352" s="115"/>
      <c r="R1352" s="115"/>
      <c r="S1352" s="124" t="str">
        <f>IF($B1352="","",IF(ISNA(MATCH($B1352,账户名,0)),"※这个账户不在【参数设置】的账户档案里",IF($A1352="","※没填日期，这一笔不会进任何月份的报表",IF(OR($A1352&lt;起始月份,$A1352&gt;EOMONTH(起始月份,15)),"△不在本账期（"&amp;TEXT(起始月份,"yyyy-mm")&amp;" ~ "&amp;TEXT(EOMONTH(起始月份,15),"yyyy-mm")&amp;"）内，报表里看不到",IF(AND($H1352&lt;&gt;"",$I1352&lt;&gt;""),"※收入和支出不能同时填",IF(AND(N($H1352)=0,N($I1352)=0),IF(ISNUMBER(SEARCH("【待补】",$R1352&amp;"")),"△源数据不全（源表缺金额），请补充","※收入和支出都没填"),IF($E1352="","※没填收支类别，分类报表会漏掉这一笔",IF(ISNA(MATCH($E1352,类别表,0)),"※收支类别不在【参数设置】的清单里",IF($K1352="","△"&amp;$D1352&amp;" 还没填汇率，去【月度汇率】补上就自动算了",IF(ISNUMBER(SEARCH("【待补】",$R1352&amp;"")),"△源数据不全（源表缺摘要或用途），请补充",IF(AND($F1352="内部转账",$Q1352=""),"△内部转账建议在「往来单位」写上对方账户",IF($N1352&lt;0,"△这一笔之后该账户余额成负数了，核一下",""))))))))))))</f>
        <v/>
      </c>
    </row>
    <row r="1353" ht="33" spans="1:19">
      <c r="A1353" s="114">
        <v>46104</v>
      </c>
      <c r="B1353" s="115" t="s">
        <v>20</v>
      </c>
      <c r="C1353" s="116" t="str">
        <f>IF($B1353="","",IFERROR(INDEX(账户银行,MATCH($B1353,账户名,0)),""))</f>
        <v>现金</v>
      </c>
      <c r="D1353" s="116" t="str">
        <f>IF($B1353="","",IFERROR(INDEX(账户币种,MATCH($B1353,账户名,0)),""))</f>
        <v>CNY</v>
      </c>
      <c r="E1353" s="117" t="s">
        <v>24</v>
      </c>
      <c r="F1353" s="116" t="str">
        <f>IF($E1353="","",IFERROR(INDEX(类别属性,MATCH($E1353,类别表,0)),""))</f>
        <v>支出</v>
      </c>
      <c r="G1353" s="118" t="s">
        <v>1308</v>
      </c>
      <c r="H1353" s="119"/>
      <c r="I1353" s="119">
        <v>1890</v>
      </c>
      <c r="J1353" s="120"/>
      <c r="K1353" s="121">
        <f>IF(OR($A1353="",$B1353=""),"",IF($J1353&lt;&gt;"",$J1353,IF($D1353=本位币,1,IFERROR(LOOKUP(2,1/((汇率月份&lt;=$A1353)*(INDEX(记账汇率区,0,MATCH($D1353,汇率币种头,0))&lt;&gt;"")),INDEX(记账汇率区,0,MATCH($D1353,汇率币种头,0))),""))))</f>
        <v>1700</v>
      </c>
      <c r="L1353" s="122">
        <f t="shared" si="42"/>
        <v>-1890</v>
      </c>
      <c r="M1353" s="123">
        <f t="shared" si="43"/>
        <v>-3213000</v>
      </c>
      <c r="N1353" s="122">
        <f>IF($B1353="","",ROUND(SUMIF(账户名,$B1353,账户期初)+SUMIFS($L$6:L1353,$B$6:B1353,$B1353),2))</f>
        <v>1376469.39</v>
      </c>
      <c r="O1353" s="123">
        <f>IF($B1353="","",IFERROR(ROUND(INDEX(账户期初本位,MATCH($B1353,账户名,0))+SUMIFS($M$6:M1353,$B$6:B1353,$B1353),2),""))</f>
        <v>2311659479.96</v>
      </c>
      <c r="P1353" s="117" t="s">
        <v>26</v>
      </c>
      <c r="Q1353" s="115"/>
      <c r="R1353" s="115"/>
      <c r="S1353" s="124" t="str">
        <f>IF($B1353="","",IF(ISNA(MATCH($B1353,账户名,0)),"※这个账户不在【参数设置】的账户档案里",IF($A1353="","※没填日期，这一笔不会进任何月份的报表",IF(OR($A1353&lt;起始月份,$A1353&gt;EOMONTH(起始月份,15)),"△不在本账期（"&amp;TEXT(起始月份,"yyyy-mm")&amp;" ~ "&amp;TEXT(EOMONTH(起始月份,15),"yyyy-mm")&amp;"）内，报表里看不到",IF(AND($H1353&lt;&gt;"",$I1353&lt;&gt;""),"※收入和支出不能同时填",IF(AND(N($H1353)=0,N($I1353)=0),IF(ISNUMBER(SEARCH("【待补】",$R1353&amp;"")),"△源数据不全（源表缺金额），请补充","※收入和支出都没填"),IF($E1353="","※没填收支类别，分类报表会漏掉这一笔",IF(ISNA(MATCH($E1353,类别表,0)),"※收支类别不在【参数设置】的清单里",IF($K1353="","△"&amp;$D1353&amp;" 还没填汇率，去【月度汇率】补上就自动算了",IF(ISNUMBER(SEARCH("【待补】",$R1353&amp;"")),"△源数据不全（源表缺摘要或用途），请补充",IF(AND($F1353="内部转账",$Q1353=""),"△内部转账建议在「往来单位」写上对方账户",IF($N1353&lt;0,"△这一笔之后该账户余额成负数了，核一下",""))))))))))))</f>
        <v/>
      </c>
    </row>
    <row r="1354" ht="33" spans="1:19">
      <c r="A1354" s="114">
        <v>46104</v>
      </c>
      <c r="B1354" s="115" t="s">
        <v>34</v>
      </c>
      <c r="C1354" s="116" t="str">
        <f>IF($B1354="","",IFERROR(INDEX(账户银行,MATCH($B1354,账户名,0)),""))</f>
        <v>现金</v>
      </c>
      <c r="D1354" s="116" t="str">
        <f>IF($B1354="","",IFERROR(INDEX(账户币种,MATCH($B1354,账户名,0)),""))</f>
        <v>UZS</v>
      </c>
      <c r="E1354" s="117" t="s">
        <v>38</v>
      </c>
      <c r="F1354" s="116" t="str">
        <f>IF($E1354="","",IFERROR(INDEX(类别属性,MATCH($E1354,类别表,0)),""))</f>
        <v>支出</v>
      </c>
      <c r="G1354" s="118" t="s">
        <v>1309</v>
      </c>
      <c r="H1354" s="119"/>
      <c r="I1354" s="119">
        <v>720000</v>
      </c>
      <c r="J1354" s="120"/>
      <c r="K1354" s="125">
        <f>IF(OR($A1354="",$B1354=""),"",IF($J1354&lt;&gt;"",$J1354,IF($D1354=本位币,1,IFERROR(LOOKUP(2,1/((汇率月份&lt;=$A1354)*(INDEX(记账汇率区,0,MATCH($D1354,汇率币种头,0))&lt;&gt;"")),INDEX(记账汇率区,0,MATCH($D1354,汇率币种头,0))),""))))</f>
        <v>1</v>
      </c>
      <c r="L1354" s="123">
        <f t="shared" si="42"/>
        <v>-720000</v>
      </c>
      <c r="M1354" s="123">
        <f t="shared" si="43"/>
        <v>-720000</v>
      </c>
      <c r="N1354" s="122">
        <f>IF($B1354="","",ROUND(SUMIF(账户名,$B1354,账户期初)+SUMIFS($L$6:L1354,$B$6:B1354,$B1354),2))</f>
        <v>-910896979.33</v>
      </c>
      <c r="O1354" s="123">
        <f>IF($B1354="","",IFERROR(ROUND(INDEX(账户期初本位,MATCH($B1354,账户名,0))+SUMIFS($M$6:M1354,$B$6:B1354,$B1354),2),""))</f>
        <v>-910896979.33</v>
      </c>
      <c r="P1354" s="117" t="s">
        <v>26</v>
      </c>
      <c r="Q1354" s="115"/>
      <c r="R1354" s="115"/>
      <c r="S1354" s="124" t="str">
        <f>IF($B1354="","",IF(ISNA(MATCH($B1354,账户名,0)),"※这个账户不在【参数设置】的账户档案里",IF($A1354="","※没填日期，这一笔不会进任何月份的报表",IF(OR($A1354&lt;起始月份,$A1354&gt;EOMONTH(起始月份,15)),"△不在本账期（"&amp;TEXT(起始月份,"yyyy-mm")&amp;" ~ "&amp;TEXT(EOMONTH(起始月份,15),"yyyy-mm")&amp;"）内，报表里看不到",IF(AND($H1354&lt;&gt;"",$I1354&lt;&gt;""),"※收入和支出不能同时填",IF(AND(N($H1354)=0,N($I1354)=0),IF(ISNUMBER(SEARCH("【待补】",$R1354&amp;"")),"△源数据不全（源表缺金额），请补充","※收入和支出都没填"),IF($E1354="","※没填收支类别，分类报表会漏掉这一笔",IF(ISNA(MATCH($E1354,类别表,0)),"※收支类别不在【参数设置】的清单里",IF($K1354="","△"&amp;$D1354&amp;" 还没填汇率，去【月度汇率】补上就自动算了",IF(ISNUMBER(SEARCH("【待补】",$R1354&amp;"")),"△源数据不全（源表缺摘要或用途），请补充",IF(AND($F1354="内部转账",$Q1354=""),"△内部转账建议在「往来单位」写上对方账户",IF($N1354&lt;0,"△这一笔之后该账户余额成负数了，核一下",""))))))))))))</f>
        <v>△这一笔之后该账户余额成负数了，核一下</v>
      </c>
    </row>
    <row r="1355" ht="33" spans="1:19">
      <c r="A1355" s="114">
        <v>46104</v>
      </c>
      <c r="B1355" s="115" t="s">
        <v>34</v>
      </c>
      <c r="C1355" s="116" t="str">
        <f>IF($B1355="","",IFERROR(INDEX(账户银行,MATCH($B1355,账户名,0)),""))</f>
        <v>现金</v>
      </c>
      <c r="D1355" s="116" t="str">
        <f>IF($B1355="","",IFERROR(INDEX(账户币种,MATCH($B1355,账户名,0)),""))</f>
        <v>UZS</v>
      </c>
      <c r="E1355" s="117" t="s">
        <v>38</v>
      </c>
      <c r="F1355" s="116" t="str">
        <f>IF($E1355="","",IFERROR(INDEX(类别属性,MATCH($E1355,类别表,0)),""))</f>
        <v>支出</v>
      </c>
      <c r="G1355" s="118" t="s">
        <v>1310</v>
      </c>
      <c r="H1355" s="119"/>
      <c r="I1355" s="119">
        <v>300000</v>
      </c>
      <c r="J1355" s="120"/>
      <c r="K1355" s="125">
        <f>IF(OR($A1355="",$B1355=""),"",IF($J1355&lt;&gt;"",$J1355,IF($D1355=本位币,1,IFERROR(LOOKUP(2,1/((汇率月份&lt;=$A1355)*(INDEX(记账汇率区,0,MATCH($D1355,汇率币种头,0))&lt;&gt;"")),INDEX(记账汇率区,0,MATCH($D1355,汇率币种头,0))),""))))</f>
        <v>1</v>
      </c>
      <c r="L1355" s="123">
        <f t="shared" si="42"/>
        <v>-300000</v>
      </c>
      <c r="M1355" s="123">
        <f t="shared" si="43"/>
        <v>-300000</v>
      </c>
      <c r="N1355" s="122">
        <f>IF($B1355="","",ROUND(SUMIF(账户名,$B1355,账户期初)+SUMIFS($L$6:L1355,$B$6:B1355,$B1355),2))</f>
        <v>-911196979.33</v>
      </c>
      <c r="O1355" s="123">
        <f>IF($B1355="","",IFERROR(ROUND(INDEX(账户期初本位,MATCH($B1355,账户名,0))+SUMIFS($M$6:M1355,$B$6:B1355,$B1355),2),""))</f>
        <v>-911196979.33</v>
      </c>
      <c r="P1355" s="117" t="s">
        <v>26</v>
      </c>
      <c r="Q1355" s="115"/>
      <c r="R1355" s="115"/>
      <c r="S1355" s="124" t="str">
        <f>IF($B1355="","",IF(ISNA(MATCH($B1355,账户名,0)),"※这个账户不在【参数设置】的账户档案里",IF($A1355="","※没填日期，这一笔不会进任何月份的报表",IF(OR($A1355&lt;起始月份,$A1355&gt;EOMONTH(起始月份,15)),"△不在本账期（"&amp;TEXT(起始月份,"yyyy-mm")&amp;" ~ "&amp;TEXT(EOMONTH(起始月份,15),"yyyy-mm")&amp;"）内，报表里看不到",IF(AND($H1355&lt;&gt;"",$I1355&lt;&gt;""),"※收入和支出不能同时填",IF(AND(N($H1355)=0,N($I1355)=0),IF(ISNUMBER(SEARCH("【待补】",$R1355&amp;"")),"△源数据不全（源表缺金额），请补充","※收入和支出都没填"),IF($E1355="","※没填收支类别，分类报表会漏掉这一笔",IF(ISNA(MATCH($E1355,类别表,0)),"※收支类别不在【参数设置】的清单里",IF($K1355="","△"&amp;$D1355&amp;" 还没填汇率，去【月度汇率】补上就自动算了",IF(ISNUMBER(SEARCH("【待补】",$R1355&amp;"")),"△源数据不全（源表缺摘要或用途），请补充",IF(AND($F1355="内部转账",$Q1355=""),"△内部转账建议在「往来单位」写上对方账户",IF($N1355&lt;0,"△这一笔之后该账户余额成负数了，核一下",""))))))))))))</f>
        <v>△这一笔之后该账户余额成负数了，核一下</v>
      </c>
    </row>
    <row r="1356" ht="82.5" spans="1:19">
      <c r="A1356" s="114">
        <v>46104</v>
      </c>
      <c r="B1356" s="115" t="s">
        <v>34</v>
      </c>
      <c r="C1356" s="116" t="str">
        <f>IF($B1356="","",IFERROR(INDEX(账户银行,MATCH($B1356,账户名,0)),""))</f>
        <v>现金</v>
      </c>
      <c r="D1356" s="116" t="str">
        <f>IF($B1356="","",IFERROR(INDEX(账户币种,MATCH($B1356,账户名,0)),""))</f>
        <v>UZS</v>
      </c>
      <c r="E1356" s="117" t="s">
        <v>44</v>
      </c>
      <c r="F1356" s="116" t="str">
        <f>IF($E1356="","",IFERROR(INDEX(类别属性,MATCH($E1356,类别表,0)),""))</f>
        <v>支出</v>
      </c>
      <c r="G1356" s="118" t="s">
        <v>1311</v>
      </c>
      <c r="H1356" s="119"/>
      <c r="I1356" s="119">
        <v>3560000</v>
      </c>
      <c r="J1356" s="120"/>
      <c r="K1356" s="125">
        <f>IF(OR($A1356="",$B1356=""),"",IF($J1356&lt;&gt;"",$J1356,IF($D1356=本位币,1,IFERROR(LOOKUP(2,1/((汇率月份&lt;=$A1356)*(INDEX(记账汇率区,0,MATCH($D1356,汇率币种头,0))&lt;&gt;"")),INDEX(记账汇率区,0,MATCH($D1356,汇率币种头,0))),""))))</f>
        <v>1</v>
      </c>
      <c r="L1356" s="123">
        <f t="shared" si="42"/>
        <v>-3560000</v>
      </c>
      <c r="M1356" s="123">
        <f t="shared" si="43"/>
        <v>-3560000</v>
      </c>
      <c r="N1356" s="122">
        <f>IF($B1356="","",ROUND(SUMIF(账户名,$B1356,账户期初)+SUMIFS($L$6:L1356,$B$6:B1356,$B1356),2))</f>
        <v>-914756979.33</v>
      </c>
      <c r="O1356" s="123">
        <f>IF($B1356="","",IFERROR(ROUND(INDEX(账户期初本位,MATCH($B1356,账户名,0))+SUMIFS($M$6:M1356,$B$6:B1356,$B1356),2),""))</f>
        <v>-914756979.33</v>
      </c>
      <c r="P1356" s="117" t="s">
        <v>26</v>
      </c>
      <c r="Q1356" s="115"/>
      <c r="R1356" s="115"/>
      <c r="S1356" s="124" t="str">
        <f>IF($B1356="","",IF(ISNA(MATCH($B1356,账户名,0)),"※这个账户不在【参数设置】的账户档案里",IF($A1356="","※没填日期，这一笔不会进任何月份的报表",IF(OR($A1356&lt;起始月份,$A1356&gt;EOMONTH(起始月份,15)),"△不在本账期（"&amp;TEXT(起始月份,"yyyy-mm")&amp;" ~ "&amp;TEXT(EOMONTH(起始月份,15),"yyyy-mm")&amp;"）内，报表里看不到",IF(AND($H1356&lt;&gt;"",$I1356&lt;&gt;""),"※收入和支出不能同时填",IF(AND(N($H1356)=0,N($I1356)=0),IF(ISNUMBER(SEARCH("【待补】",$R1356&amp;"")),"△源数据不全（源表缺金额），请补充","※收入和支出都没填"),IF($E1356="","※没填收支类别，分类报表会漏掉这一笔",IF(ISNA(MATCH($E1356,类别表,0)),"※收支类别不在【参数设置】的清单里",IF($K1356="","△"&amp;$D1356&amp;" 还没填汇率，去【月度汇率】补上就自动算了",IF(ISNUMBER(SEARCH("【待补】",$R1356&amp;"")),"△源数据不全（源表缺摘要或用途），请补充",IF(AND($F1356="内部转账",$Q1356=""),"△内部转账建议在「往来单位」写上对方账户",IF($N1356&lt;0,"△这一笔之后该账户余额成负数了，核一下",""))))))))))))</f>
        <v>△这一笔之后该账户余额成负数了，核一下</v>
      </c>
    </row>
    <row r="1357" ht="33" spans="1:19">
      <c r="A1357" s="114">
        <v>46104</v>
      </c>
      <c r="B1357" s="115" t="s">
        <v>34</v>
      </c>
      <c r="C1357" s="116" t="str">
        <f>IF($B1357="","",IFERROR(INDEX(账户银行,MATCH($B1357,账户名,0)),""))</f>
        <v>现金</v>
      </c>
      <c r="D1357" s="116" t="str">
        <f>IF($B1357="","",IFERROR(INDEX(账户币种,MATCH($B1357,账户名,0)),""))</f>
        <v>UZS</v>
      </c>
      <c r="E1357" s="117" t="s">
        <v>27</v>
      </c>
      <c r="F1357" s="116" t="str">
        <f>IF($E1357="","",IFERROR(INDEX(类别属性,MATCH($E1357,类别表,0)),""))</f>
        <v>支出</v>
      </c>
      <c r="G1357" s="118" t="s">
        <v>1312</v>
      </c>
      <c r="H1357" s="119"/>
      <c r="I1357" s="119">
        <v>600000</v>
      </c>
      <c r="J1357" s="120"/>
      <c r="K1357" s="125">
        <f>IF(OR($A1357="",$B1357=""),"",IF($J1357&lt;&gt;"",$J1357,IF($D1357=本位币,1,IFERROR(LOOKUP(2,1/((汇率月份&lt;=$A1357)*(INDEX(记账汇率区,0,MATCH($D1357,汇率币种头,0))&lt;&gt;"")),INDEX(记账汇率区,0,MATCH($D1357,汇率币种头,0))),""))))</f>
        <v>1</v>
      </c>
      <c r="L1357" s="123">
        <f t="shared" si="42"/>
        <v>-600000</v>
      </c>
      <c r="M1357" s="123">
        <f t="shared" si="43"/>
        <v>-600000</v>
      </c>
      <c r="N1357" s="122">
        <f>IF($B1357="","",ROUND(SUMIF(账户名,$B1357,账户期初)+SUMIFS($L$6:L1357,$B$6:B1357,$B1357),2))</f>
        <v>-915356979.33</v>
      </c>
      <c r="O1357" s="123">
        <f>IF($B1357="","",IFERROR(ROUND(INDEX(账户期初本位,MATCH($B1357,账户名,0))+SUMIFS($M$6:M1357,$B$6:B1357,$B1357),2),""))</f>
        <v>-915356979.33</v>
      </c>
      <c r="P1357" s="117" t="s">
        <v>26</v>
      </c>
      <c r="Q1357" s="115"/>
      <c r="R1357" s="115"/>
      <c r="S1357" s="124" t="str">
        <f>IF($B1357="","",IF(ISNA(MATCH($B1357,账户名,0)),"※这个账户不在【参数设置】的账户档案里",IF($A1357="","※没填日期，这一笔不会进任何月份的报表",IF(OR($A1357&lt;起始月份,$A1357&gt;EOMONTH(起始月份,15)),"△不在本账期（"&amp;TEXT(起始月份,"yyyy-mm")&amp;" ~ "&amp;TEXT(EOMONTH(起始月份,15),"yyyy-mm")&amp;"）内，报表里看不到",IF(AND($H1357&lt;&gt;"",$I1357&lt;&gt;""),"※收入和支出不能同时填",IF(AND(N($H1357)=0,N($I1357)=0),IF(ISNUMBER(SEARCH("【待补】",$R1357&amp;"")),"△源数据不全（源表缺金额），请补充","※收入和支出都没填"),IF($E1357="","※没填收支类别，分类报表会漏掉这一笔",IF(ISNA(MATCH($E1357,类别表,0)),"※收支类别不在【参数设置】的清单里",IF($K1357="","△"&amp;$D1357&amp;" 还没填汇率，去【月度汇率】补上就自动算了",IF(ISNUMBER(SEARCH("【待补】",$R1357&amp;"")),"△源数据不全（源表缺摘要或用途），请补充",IF(AND($F1357="内部转账",$Q1357=""),"△内部转账建议在「往来单位」写上对方账户",IF($N1357&lt;0,"△这一笔之后该账户余额成负数了，核一下",""))))))))))))</f>
        <v>△这一笔之后该账户余额成负数了，核一下</v>
      </c>
    </row>
    <row r="1358" ht="82.5" spans="1:19">
      <c r="A1358" s="114">
        <v>46105</v>
      </c>
      <c r="B1358" s="115" t="s">
        <v>72</v>
      </c>
      <c r="C1358" s="116" t="str">
        <f>IF($B1358="","",IFERROR(INDEX(账户银行,MATCH($B1358,账户名,0)),""))</f>
        <v>NBU银行</v>
      </c>
      <c r="D1358" s="116" t="str">
        <f>IF($B1358="","",IFERROR(INDEX(账户币种,MATCH($B1358,账户名,0)),""))</f>
        <v>UZS</v>
      </c>
      <c r="E1358" s="117" t="s">
        <v>60</v>
      </c>
      <c r="F1358" s="116" t="str">
        <f>IF($E1358="","",IFERROR(INDEX(类别属性,MATCH($E1358,类别表,0)),""))</f>
        <v>支出</v>
      </c>
      <c r="G1358" s="118" t="s">
        <v>1313</v>
      </c>
      <c r="H1358" s="119"/>
      <c r="I1358" s="119">
        <v>300</v>
      </c>
      <c r="J1358" s="120"/>
      <c r="K1358" s="125">
        <f>IF(OR($A1358="",$B1358=""),"",IF($J1358&lt;&gt;"",$J1358,IF($D1358=本位币,1,IFERROR(LOOKUP(2,1/((汇率月份&lt;=$A1358)*(INDEX(记账汇率区,0,MATCH($D1358,汇率币种头,0))&lt;&gt;"")),INDEX(记账汇率区,0,MATCH($D1358,汇率币种头,0))),""))))</f>
        <v>1</v>
      </c>
      <c r="L1358" s="123">
        <f t="shared" si="42"/>
        <v>-300</v>
      </c>
      <c r="M1358" s="123">
        <f t="shared" si="43"/>
        <v>-300</v>
      </c>
      <c r="N1358" s="122">
        <f>IF($B1358="","",ROUND(SUMIF(账户名,$B1358,账户期初)+SUMIFS($L$6:L1358,$B$6:B1358,$B1358),2))</f>
        <v>137816636.86</v>
      </c>
      <c r="O1358" s="123">
        <f>IF($B1358="","",IFERROR(ROUND(INDEX(账户期初本位,MATCH($B1358,账户名,0))+SUMIFS($M$6:M1358,$B$6:B1358,$B1358),2),""))</f>
        <v>137816636.86</v>
      </c>
      <c r="P1358" s="117" t="s">
        <v>43</v>
      </c>
      <c r="Q1358" s="115"/>
      <c r="R1358" s="115"/>
      <c r="S1358" s="124" t="str">
        <f>IF($B1358="","",IF(ISNA(MATCH($B1358,账户名,0)),"※这个账户不在【参数设置】的账户档案里",IF($A1358="","※没填日期，这一笔不会进任何月份的报表",IF(OR($A1358&lt;起始月份,$A1358&gt;EOMONTH(起始月份,15)),"△不在本账期（"&amp;TEXT(起始月份,"yyyy-mm")&amp;" ~ "&amp;TEXT(EOMONTH(起始月份,15),"yyyy-mm")&amp;"）内，报表里看不到",IF(AND($H1358&lt;&gt;"",$I1358&lt;&gt;""),"※收入和支出不能同时填",IF(AND(N($H1358)=0,N($I1358)=0),IF(ISNUMBER(SEARCH("【待补】",$R1358&amp;"")),"△源数据不全（源表缺金额），请补充","※收入和支出都没填"),IF($E1358="","※没填收支类别，分类报表会漏掉这一笔",IF(ISNA(MATCH($E1358,类别表,0)),"※收支类别不在【参数设置】的清单里",IF($K1358="","△"&amp;$D1358&amp;" 还没填汇率，去【月度汇率】补上就自动算了",IF(ISNUMBER(SEARCH("【待补】",$R1358&amp;"")),"△源数据不全（源表缺摘要或用途），请补充",IF(AND($F1358="内部转账",$Q1358=""),"△内部转账建议在「往来单位」写上对方账户",IF($N1358&lt;0,"△这一笔之后该账户余额成负数了，核一下",""))))))))))))</f>
        <v/>
      </c>
    </row>
    <row r="1359" ht="16.5" spans="1:19">
      <c r="A1359" s="114">
        <v>46105</v>
      </c>
      <c r="B1359" s="115" t="s">
        <v>72</v>
      </c>
      <c r="C1359" s="116" t="str">
        <f>IF($B1359="","",IFERROR(INDEX(账户银行,MATCH($B1359,账户名,0)),""))</f>
        <v>NBU银行</v>
      </c>
      <c r="D1359" s="116" t="str">
        <f>IF($B1359="","",IFERROR(INDEX(账户币种,MATCH($B1359,账户名,0)),""))</f>
        <v>UZS</v>
      </c>
      <c r="E1359" s="117" t="s">
        <v>366</v>
      </c>
      <c r="F1359" s="116" t="str">
        <f>IF($E1359="","",IFERROR(INDEX(类别属性,MATCH($E1359,类别表,0)),""))</f>
        <v>支出</v>
      </c>
      <c r="G1359" s="118" t="s">
        <v>976</v>
      </c>
      <c r="H1359" s="119"/>
      <c r="I1359" s="119">
        <v>11351</v>
      </c>
      <c r="J1359" s="120"/>
      <c r="K1359" s="125">
        <f>IF(OR($A1359="",$B1359=""),"",IF($J1359&lt;&gt;"",$J1359,IF($D1359=本位币,1,IFERROR(LOOKUP(2,1/((汇率月份&lt;=$A1359)*(INDEX(记账汇率区,0,MATCH($D1359,汇率币种头,0))&lt;&gt;"")),INDEX(记账汇率区,0,MATCH($D1359,汇率币种头,0))),""))))</f>
        <v>1</v>
      </c>
      <c r="L1359" s="123">
        <f t="shared" si="42"/>
        <v>-11351</v>
      </c>
      <c r="M1359" s="123">
        <f t="shared" si="43"/>
        <v>-11351</v>
      </c>
      <c r="N1359" s="122">
        <f>IF($B1359="","",ROUND(SUMIF(账户名,$B1359,账户期初)+SUMIFS($L$6:L1359,$B$6:B1359,$B1359),2))</f>
        <v>137805285.86</v>
      </c>
      <c r="O1359" s="123">
        <f>IF($B1359="","",IFERROR(ROUND(INDEX(账户期初本位,MATCH($B1359,账户名,0))+SUMIFS($M$6:M1359,$B$6:B1359,$B1359),2),""))</f>
        <v>137805285.86</v>
      </c>
      <c r="P1359" s="117" t="s">
        <v>122</v>
      </c>
      <c r="Q1359" s="115"/>
      <c r="R1359" s="115"/>
      <c r="S1359" s="124" t="str">
        <f>IF($B1359="","",IF(ISNA(MATCH($B1359,账户名,0)),"※这个账户不在【参数设置】的账户档案里",IF($A1359="","※没填日期，这一笔不会进任何月份的报表",IF(OR($A1359&lt;起始月份,$A1359&gt;EOMONTH(起始月份,15)),"△不在本账期（"&amp;TEXT(起始月份,"yyyy-mm")&amp;" ~ "&amp;TEXT(EOMONTH(起始月份,15),"yyyy-mm")&amp;"）内，报表里看不到",IF(AND($H1359&lt;&gt;"",$I1359&lt;&gt;""),"※收入和支出不能同时填",IF(AND(N($H1359)=0,N($I1359)=0),IF(ISNUMBER(SEARCH("【待补】",$R1359&amp;"")),"△源数据不全（源表缺金额），请补充","※收入和支出都没填"),IF($E1359="","※没填收支类别，分类报表会漏掉这一笔",IF(ISNA(MATCH($E1359,类别表,0)),"※收支类别不在【参数设置】的清单里",IF($K1359="","△"&amp;$D1359&amp;" 还没填汇率，去【月度汇率】补上就自动算了",IF(ISNUMBER(SEARCH("【待补】",$R1359&amp;"")),"△源数据不全（源表缺摘要或用途），请补充",IF(AND($F1359="内部转账",$Q1359=""),"△内部转账建议在「往来单位」写上对方账户",IF($N1359&lt;0,"△这一笔之后该账户余额成负数了，核一下",""))))))))))))</f>
        <v/>
      </c>
    </row>
    <row r="1360" ht="16.5" spans="1:19">
      <c r="A1360" s="114">
        <v>46105</v>
      </c>
      <c r="B1360" s="115" t="s">
        <v>1238</v>
      </c>
      <c r="C1360" s="116" t="str">
        <f>IF($B1360="","",IFERROR(INDEX(账户银行,MATCH($B1360,账户名,0)),""))</f>
        <v>NBU银行</v>
      </c>
      <c r="D1360" s="116" t="str">
        <f>IF($B1360="","",IFERROR(INDEX(账户币种,MATCH($B1360,账户名,0)),""))</f>
        <v>UZS</v>
      </c>
      <c r="E1360" s="117" t="s">
        <v>188</v>
      </c>
      <c r="F1360" s="116" t="str">
        <f>IF($E1360="","",IFERROR(INDEX(类别属性,MATCH($E1360,类别表,0)),""))</f>
        <v>支出</v>
      </c>
      <c r="G1360" s="118" t="s">
        <v>1268</v>
      </c>
      <c r="H1360" s="119"/>
      <c r="I1360" s="119">
        <v>550000</v>
      </c>
      <c r="J1360" s="120"/>
      <c r="K1360" s="125">
        <f>IF(OR($A1360="",$B1360=""),"",IF($J1360&lt;&gt;"",$J1360,IF($D1360=本位币,1,IFERROR(LOOKUP(2,1/((汇率月份&lt;=$A1360)*(INDEX(记账汇率区,0,MATCH($D1360,汇率币种头,0))&lt;&gt;"")),INDEX(记账汇率区,0,MATCH($D1360,汇率币种头,0))),""))))</f>
        <v>1</v>
      </c>
      <c r="L1360" s="123">
        <f t="shared" si="42"/>
        <v>-550000</v>
      </c>
      <c r="M1360" s="123">
        <f t="shared" si="43"/>
        <v>-550000</v>
      </c>
      <c r="N1360" s="122">
        <f>IF($B1360="","",ROUND(SUMIF(账户名,$B1360,账户期初)+SUMIFS($L$6:L1360,$B$6:B1360,$B1360),2))</f>
        <v>12650000</v>
      </c>
      <c r="O1360" s="123">
        <f>IF($B1360="","",IFERROR(ROUND(INDEX(账户期初本位,MATCH($B1360,账户名,0))+SUMIFS($M$6:M1360,$B$6:B1360,$B1360),2),""))</f>
        <v>12650000</v>
      </c>
      <c r="P1360" s="117" t="s">
        <v>26</v>
      </c>
      <c r="Q1360" s="115" t="s">
        <v>1269</v>
      </c>
      <c r="R1360" s="115" t="s">
        <v>1271</v>
      </c>
      <c r="S1360" s="124" t="str">
        <f>IF($B1360="","",IF(ISNA(MATCH($B1360,账户名,0)),"※这个账户不在【参数设置】的账户档案里",IF($A1360="","※没填日期，这一笔不会进任何月份的报表",IF(OR($A1360&lt;起始月份,$A1360&gt;EOMONTH(起始月份,15)),"△不在本账期（"&amp;TEXT(起始月份,"yyyy-mm")&amp;" ~ "&amp;TEXT(EOMONTH(起始月份,15),"yyyy-mm")&amp;"）内，报表里看不到",IF(AND($H1360&lt;&gt;"",$I1360&lt;&gt;""),"※收入和支出不能同时填",IF(AND(N($H1360)=0,N($I1360)=0),IF(ISNUMBER(SEARCH("【待补】",$R1360&amp;"")),"△源数据不全（源表缺金额），请补充","※收入和支出都没填"),IF($E1360="","※没填收支类别，分类报表会漏掉这一笔",IF(ISNA(MATCH($E1360,类别表,0)),"※收支类别不在【参数设置】的清单里",IF($K1360="","△"&amp;$D1360&amp;" 还没填汇率，去【月度汇率】补上就自动算了",IF(ISNUMBER(SEARCH("【待补】",$R1360&amp;"")),"△源数据不全（源表缺摘要或用途），请补充",IF(AND($F1360="内部转账",$Q1360=""),"△内部转账建议在「往来单位」写上对方账户",IF($N1360&lt;0,"△这一笔之后该账户余额成负数了，核一下",""))))))))))))</f>
        <v>△源数据不全（源表缺摘要或用途），请补充</v>
      </c>
    </row>
    <row r="1361" ht="16.5" spans="1:19">
      <c r="A1361" s="114">
        <v>46105</v>
      </c>
      <c r="B1361" s="115" t="s">
        <v>1238</v>
      </c>
      <c r="C1361" s="116" t="str">
        <f>IF($B1361="","",IFERROR(INDEX(账户银行,MATCH($B1361,账户名,0)),""))</f>
        <v>NBU银行</v>
      </c>
      <c r="D1361" s="116" t="str">
        <f>IF($B1361="","",IFERROR(INDEX(账户币种,MATCH($B1361,账户名,0)),""))</f>
        <v>UZS</v>
      </c>
      <c r="E1361" s="117" t="s">
        <v>44</v>
      </c>
      <c r="F1361" s="116" t="str">
        <f>IF($E1361="","",IFERROR(INDEX(类别属性,MATCH($E1361,类别表,0)),""))</f>
        <v>支出</v>
      </c>
      <c r="G1361" s="118" t="s">
        <v>1268</v>
      </c>
      <c r="H1361" s="119"/>
      <c r="I1361" s="119">
        <v>735000</v>
      </c>
      <c r="J1361" s="120"/>
      <c r="K1361" s="125">
        <f>IF(OR($A1361="",$B1361=""),"",IF($J1361&lt;&gt;"",$J1361,IF($D1361=本位币,1,IFERROR(LOOKUP(2,1/((汇率月份&lt;=$A1361)*(INDEX(记账汇率区,0,MATCH($D1361,汇率币种头,0))&lt;&gt;"")),INDEX(记账汇率区,0,MATCH($D1361,汇率币种头,0))),""))))</f>
        <v>1</v>
      </c>
      <c r="L1361" s="123">
        <f t="shared" si="42"/>
        <v>-735000</v>
      </c>
      <c r="M1361" s="123">
        <f t="shared" si="43"/>
        <v>-735000</v>
      </c>
      <c r="N1361" s="122">
        <f>IF($B1361="","",ROUND(SUMIF(账户名,$B1361,账户期初)+SUMIFS($L$6:L1361,$B$6:B1361,$B1361),2))</f>
        <v>11915000</v>
      </c>
      <c r="O1361" s="123">
        <f>IF($B1361="","",IFERROR(ROUND(INDEX(账户期初本位,MATCH($B1361,账户名,0))+SUMIFS($M$6:M1361,$B$6:B1361,$B1361),2),""))</f>
        <v>11915000</v>
      </c>
      <c r="P1361" s="117" t="s">
        <v>26</v>
      </c>
      <c r="Q1361" s="115" t="s">
        <v>1269</v>
      </c>
      <c r="R1361" s="115" t="s">
        <v>1270</v>
      </c>
      <c r="S1361" s="124" t="str">
        <f>IF($B1361="","",IF(ISNA(MATCH($B1361,账户名,0)),"※这个账户不在【参数设置】的账户档案里",IF($A1361="","※没填日期，这一笔不会进任何月份的报表",IF(OR($A1361&lt;起始月份,$A1361&gt;EOMONTH(起始月份,15)),"△不在本账期（"&amp;TEXT(起始月份,"yyyy-mm")&amp;" ~ "&amp;TEXT(EOMONTH(起始月份,15),"yyyy-mm")&amp;"）内，报表里看不到",IF(AND($H1361&lt;&gt;"",$I1361&lt;&gt;""),"※收入和支出不能同时填",IF(AND(N($H1361)=0,N($I1361)=0),IF(ISNUMBER(SEARCH("【待补】",$R1361&amp;"")),"△源数据不全（源表缺金额），请补充","※收入和支出都没填"),IF($E1361="","※没填收支类别，分类报表会漏掉这一笔",IF(ISNA(MATCH($E1361,类别表,0)),"※收支类别不在【参数设置】的清单里",IF($K1361="","△"&amp;$D1361&amp;" 还没填汇率，去【月度汇率】补上就自动算了",IF(ISNUMBER(SEARCH("【待补】",$R1361&amp;"")),"△源数据不全（源表缺摘要或用途），请补充",IF(AND($F1361="内部转账",$Q1361=""),"△内部转账建议在「往来单位」写上对方账户",IF($N1361&lt;0,"△这一笔之后该账户余额成负数了，核一下",""))))))))))))</f>
        <v/>
      </c>
    </row>
    <row r="1362" ht="16.5" spans="1:19">
      <c r="A1362" s="114">
        <v>46105</v>
      </c>
      <c r="B1362" s="115" t="s">
        <v>1238</v>
      </c>
      <c r="C1362" s="116" t="str">
        <f>IF($B1362="","",IFERROR(INDEX(账户银行,MATCH($B1362,账户名,0)),""))</f>
        <v>NBU银行</v>
      </c>
      <c r="D1362" s="116" t="str">
        <f>IF($B1362="","",IFERROR(INDEX(账户币种,MATCH($B1362,账户名,0)),""))</f>
        <v>UZS</v>
      </c>
      <c r="E1362" s="117" t="s">
        <v>44</v>
      </c>
      <c r="F1362" s="116" t="str">
        <f>IF($E1362="","",IFERROR(INDEX(类别属性,MATCH($E1362,类别表,0)),""))</f>
        <v>支出</v>
      </c>
      <c r="G1362" s="118" t="s">
        <v>1268</v>
      </c>
      <c r="H1362" s="119"/>
      <c r="I1362" s="119">
        <v>315000</v>
      </c>
      <c r="J1362" s="120"/>
      <c r="K1362" s="125">
        <f>IF(OR($A1362="",$B1362=""),"",IF($J1362&lt;&gt;"",$J1362,IF($D1362=本位币,1,IFERROR(LOOKUP(2,1/((汇率月份&lt;=$A1362)*(INDEX(记账汇率区,0,MATCH($D1362,汇率币种头,0))&lt;&gt;"")),INDEX(记账汇率区,0,MATCH($D1362,汇率币种头,0))),""))))</f>
        <v>1</v>
      </c>
      <c r="L1362" s="123">
        <f t="shared" si="42"/>
        <v>-315000</v>
      </c>
      <c r="M1362" s="123">
        <f t="shared" si="43"/>
        <v>-315000</v>
      </c>
      <c r="N1362" s="122">
        <f>IF($B1362="","",ROUND(SUMIF(账户名,$B1362,账户期初)+SUMIFS($L$6:L1362,$B$6:B1362,$B1362),2))</f>
        <v>11600000</v>
      </c>
      <c r="O1362" s="123">
        <f>IF($B1362="","",IFERROR(ROUND(INDEX(账户期初本位,MATCH($B1362,账户名,0))+SUMIFS($M$6:M1362,$B$6:B1362,$B1362),2),""))</f>
        <v>11600000</v>
      </c>
      <c r="P1362" s="117" t="s">
        <v>26</v>
      </c>
      <c r="Q1362" s="115" t="s">
        <v>1269</v>
      </c>
      <c r="R1362" s="115" t="s">
        <v>1270</v>
      </c>
      <c r="S1362" s="124" t="str">
        <f>IF($B1362="","",IF(ISNA(MATCH($B1362,账户名,0)),"※这个账户不在【参数设置】的账户档案里",IF($A1362="","※没填日期，这一笔不会进任何月份的报表",IF(OR($A1362&lt;起始月份,$A1362&gt;EOMONTH(起始月份,15)),"△不在本账期（"&amp;TEXT(起始月份,"yyyy-mm")&amp;" ~ "&amp;TEXT(EOMONTH(起始月份,15),"yyyy-mm")&amp;"）内，报表里看不到",IF(AND($H1362&lt;&gt;"",$I1362&lt;&gt;""),"※收入和支出不能同时填",IF(AND(N($H1362)=0,N($I1362)=0),IF(ISNUMBER(SEARCH("【待补】",$R1362&amp;"")),"△源数据不全（源表缺金额），请补充","※收入和支出都没填"),IF($E1362="","※没填收支类别，分类报表会漏掉这一笔",IF(ISNA(MATCH($E1362,类别表,0)),"※收支类别不在【参数设置】的清单里",IF($K1362="","△"&amp;$D1362&amp;" 还没填汇率，去【月度汇率】补上就自动算了",IF(ISNUMBER(SEARCH("【待补】",$R1362&amp;"")),"△源数据不全（源表缺摘要或用途），请补充",IF(AND($F1362="内部转账",$Q1362=""),"△内部转账建议在「往来单位」写上对方账户",IF($N1362&lt;0,"△这一笔之后该账户余额成负数了，核一下",""))))))))))))</f>
        <v/>
      </c>
    </row>
    <row r="1363" ht="16.5" spans="1:19">
      <c r="A1363" s="114">
        <v>46105</v>
      </c>
      <c r="B1363" s="115" t="s">
        <v>1238</v>
      </c>
      <c r="C1363" s="116" t="str">
        <f>IF($B1363="","",IFERROR(INDEX(账户银行,MATCH($B1363,账户名,0)),""))</f>
        <v>NBU银行</v>
      </c>
      <c r="D1363" s="116" t="str">
        <f>IF($B1363="","",IFERROR(INDEX(账户币种,MATCH($B1363,账户名,0)),""))</f>
        <v>UZS</v>
      </c>
      <c r="E1363" s="117" t="s">
        <v>44</v>
      </c>
      <c r="F1363" s="116" t="str">
        <f>IF($E1363="","",IFERROR(INDEX(类别属性,MATCH($E1363,类别表,0)),""))</f>
        <v>支出</v>
      </c>
      <c r="G1363" s="118" t="s">
        <v>1268</v>
      </c>
      <c r="H1363" s="119"/>
      <c r="I1363" s="119">
        <v>315000</v>
      </c>
      <c r="J1363" s="120"/>
      <c r="K1363" s="125">
        <f>IF(OR($A1363="",$B1363=""),"",IF($J1363&lt;&gt;"",$J1363,IF($D1363=本位币,1,IFERROR(LOOKUP(2,1/((汇率月份&lt;=$A1363)*(INDEX(记账汇率区,0,MATCH($D1363,汇率币种头,0))&lt;&gt;"")),INDEX(记账汇率区,0,MATCH($D1363,汇率币种头,0))),""))))</f>
        <v>1</v>
      </c>
      <c r="L1363" s="123">
        <f t="shared" si="42"/>
        <v>-315000</v>
      </c>
      <c r="M1363" s="123">
        <f t="shared" si="43"/>
        <v>-315000</v>
      </c>
      <c r="N1363" s="122">
        <f>IF($B1363="","",ROUND(SUMIF(账户名,$B1363,账户期初)+SUMIFS($L$6:L1363,$B$6:B1363,$B1363),2))</f>
        <v>11285000</v>
      </c>
      <c r="O1363" s="123">
        <f>IF($B1363="","",IFERROR(ROUND(INDEX(账户期初本位,MATCH($B1363,账户名,0))+SUMIFS($M$6:M1363,$B$6:B1363,$B1363),2),""))</f>
        <v>11285000</v>
      </c>
      <c r="P1363" s="117" t="s">
        <v>26</v>
      </c>
      <c r="Q1363" s="115" t="s">
        <v>1269</v>
      </c>
      <c r="R1363" s="115" t="s">
        <v>1270</v>
      </c>
      <c r="S1363" s="124" t="str">
        <f>IF($B1363="","",IF(ISNA(MATCH($B1363,账户名,0)),"※这个账户不在【参数设置】的账户档案里",IF($A1363="","※没填日期，这一笔不会进任何月份的报表",IF(OR($A1363&lt;起始月份,$A1363&gt;EOMONTH(起始月份,15)),"△不在本账期（"&amp;TEXT(起始月份,"yyyy-mm")&amp;" ~ "&amp;TEXT(EOMONTH(起始月份,15),"yyyy-mm")&amp;"）内，报表里看不到",IF(AND($H1363&lt;&gt;"",$I1363&lt;&gt;""),"※收入和支出不能同时填",IF(AND(N($H1363)=0,N($I1363)=0),IF(ISNUMBER(SEARCH("【待补】",$R1363&amp;"")),"△源数据不全（源表缺金额），请补充","※收入和支出都没填"),IF($E1363="","※没填收支类别，分类报表会漏掉这一笔",IF(ISNA(MATCH($E1363,类别表,0)),"※收支类别不在【参数设置】的清单里",IF($K1363="","△"&amp;$D1363&amp;" 还没填汇率，去【月度汇率】补上就自动算了",IF(ISNUMBER(SEARCH("【待补】",$R1363&amp;"")),"△源数据不全（源表缺摘要或用途），请补充",IF(AND($F1363="内部转账",$Q1363=""),"△内部转账建议在「往来单位」写上对方账户",IF($N1363&lt;0,"△这一笔之后该账户余额成负数了，核一下",""))))))))))))</f>
        <v/>
      </c>
    </row>
    <row r="1364" ht="16.5" spans="1:19">
      <c r="A1364" s="114">
        <v>46105</v>
      </c>
      <c r="B1364" s="115" t="s">
        <v>1238</v>
      </c>
      <c r="C1364" s="116" t="str">
        <f>IF($B1364="","",IFERROR(INDEX(账户银行,MATCH($B1364,账户名,0)),""))</f>
        <v>NBU银行</v>
      </c>
      <c r="D1364" s="116" t="str">
        <f>IF($B1364="","",IFERROR(INDEX(账户币种,MATCH($B1364,账户名,0)),""))</f>
        <v>UZS</v>
      </c>
      <c r="E1364" s="117" t="s">
        <v>188</v>
      </c>
      <c r="F1364" s="116" t="str">
        <f>IF($E1364="","",IFERROR(INDEX(类别属性,MATCH($E1364,类别表,0)),""))</f>
        <v>支出</v>
      </c>
      <c r="G1364" s="118" t="s">
        <v>1268</v>
      </c>
      <c r="H1364" s="119"/>
      <c r="I1364" s="119">
        <v>73000</v>
      </c>
      <c r="J1364" s="120"/>
      <c r="K1364" s="125">
        <f>IF(OR($A1364="",$B1364=""),"",IF($J1364&lt;&gt;"",$J1364,IF($D1364=本位币,1,IFERROR(LOOKUP(2,1/((汇率月份&lt;=$A1364)*(INDEX(记账汇率区,0,MATCH($D1364,汇率币种头,0))&lt;&gt;"")),INDEX(记账汇率区,0,MATCH($D1364,汇率币种头,0))),""))))</f>
        <v>1</v>
      </c>
      <c r="L1364" s="123">
        <f t="shared" si="42"/>
        <v>-73000</v>
      </c>
      <c r="M1364" s="123">
        <f t="shared" si="43"/>
        <v>-73000</v>
      </c>
      <c r="N1364" s="122">
        <f>IF($B1364="","",ROUND(SUMIF(账户名,$B1364,账户期初)+SUMIFS($L$6:L1364,$B$6:B1364,$B1364),2))</f>
        <v>11212000</v>
      </c>
      <c r="O1364" s="123">
        <f>IF($B1364="","",IFERROR(ROUND(INDEX(账户期初本位,MATCH($B1364,账户名,0))+SUMIFS($M$6:M1364,$B$6:B1364,$B1364),2),""))</f>
        <v>11212000</v>
      </c>
      <c r="P1364" s="117" t="s">
        <v>26</v>
      </c>
      <c r="Q1364" s="115" t="s">
        <v>1269</v>
      </c>
      <c r="R1364" s="115" t="s">
        <v>1271</v>
      </c>
      <c r="S1364" s="124" t="str">
        <f>IF($B1364="","",IF(ISNA(MATCH($B1364,账户名,0)),"※这个账户不在【参数设置】的账户档案里",IF($A1364="","※没填日期，这一笔不会进任何月份的报表",IF(OR($A1364&lt;起始月份,$A1364&gt;EOMONTH(起始月份,15)),"△不在本账期（"&amp;TEXT(起始月份,"yyyy-mm")&amp;" ~ "&amp;TEXT(EOMONTH(起始月份,15),"yyyy-mm")&amp;"）内，报表里看不到",IF(AND($H1364&lt;&gt;"",$I1364&lt;&gt;""),"※收入和支出不能同时填",IF(AND(N($H1364)=0,N($I1364)=0),IF(ISNUMBER(SEARCH("【待补】",$R1364&amp;"")),"△源数据不全（源表缺金额），请补充","※收入和支出都没填"),IF($E1364="","※没填收支类别，分类报表会漏掉这一笔",IF(ISNA(MATCH($E1364,类别表,0)),"※收支类别不在【参数设置】的清单里",IF($K1364="","△"&amp;$D1364&amp;" 还没填汇率，去【月度汇率】补上就自动算了",IF(ISNUMBER(SEARCH("【待补】",$R1364&amp;"")),"△源数据不全（源表缺摘要或用途），请补充",IF(AND($F1364="内部转账",$Q1364=""),"△内部转账建议在「往来单位」写上对方账户",IF($N1364&lt;0,"△这一笔之后该账户余额成负数了，核一下",""))))))))))))</f>
        <v>△源数据不全（源表缺摘要或用途），请补充</v>
      </c>
    </row>
    <row r="1365" ht="16.5" spans="1:19">
      <c r="A1365" s="114">
        <v>46105</v>
      </c>
      <c r="B1365" s="115" t="s">
        <v>1238</v>
      </c>
      <c r="C1365" s="116" t="str">
        <f>IF($B1365="","",IFERROR(INDEX(账户银行,MATCH($B1365,账户名,0)),""))</f>
        <v>NBU银行</v>
      </c>
      <c r="D1365" s="116" t="str">
        <f>IF($B1365="","",IFERROR(INDEX(账户币种,MATCH($B1365,账户名,0)),""))</f>
        <v>UZS</v>
      </c>
      <c r="E1365" s="117" t="s">
        <v>44</v>
      </c>
      <c r="F1365" s="116" t="str">
        <f>IF($E1365="","",IFERROR(INDEX(类别属性,MATCH($E1365,类别表,0)),""))</f>
        <v>支出</v>
      </c>
      <c r="G1365" s="118" t="s">
        <v>1268</v>
      </c>
      <c r="H1365" s="119"/>
      <c r="I1365" s="119">
        <v>396000</v>
      </c>
      <c r="J1365" s="120"/>
      <c r="K1365" s="125">
        <f>IF(OR($A1365="",$B1365=""),"",IF($J1365&lt;&gt;"",$J1365,IF($D1365=本位币,1,IFERROR(LOOKUP(2,1/((汇率月份&lt;=$A1365)*(INDEX(记账汇率区,0,MATCH($D1365,汇率币种头,0))&lt;&gt;"")),INDEX(记账汇率区,0,MATCH($D1365,汇率币种头,0))),""))))</f>
        <v>1</v>
      </c>
      <c r="L1365" s="123">
        <f t="shared" si="42"/>
        <v>-396000</v>
      </c>
      <c r="M1365" s="123">
        <f t="shared" si="43"/>
        <v>-396000</v>
      </c>
      <c r="N1365" s="122">
        <f>IF($B1365="","",ROUND(SUMIF(账户名,$B1365,账户期初)+SUMIFS($L$6:L1365,$B$6:B1365,$B1365),2))</f>
        <v>10816000</v>
      </c>
      <c r="O1365" s="123">
        <f>IF($B1365="","",IFERROR(ROUND(INDEX(账户期初本位,MATCH($B1365,账户名,0))+SUMIFS($M$6:M1365,$B$6:B1365,$B1365),2),""))</f>
        <v>10816000</v>
      </c>
      <c r="P1365" s="117" t="s">
        <v>26</v>
      </c>
      <c r="Q1365" s="115" t="s">
        <v>1269</v>
      </c>
      <c r="R1365" s="115" t="s">
        <v>1270</v>
      </c>
      <c r="S1365" s="124" t="str">
        <f>IF($B1365="","",IF(ISNA(MATCH($B1365,账户名,0)),"※这个账户不在【参数设置】的账户档案里",IF($A1365="","※没填日期，这一笔不会进任何月份的报表",IF(OR($A1365&lt;起始月份,$A1365&gt;EOMONTH(起始月份,15)),"△不在本账期（"&amp;TEXT(起始月份,"yyyy-mm")&amp;" ~ "&amp;TEXT(EOMONTH(起始月份,15),"yyyy-mm")&amp;"）内，报表里看不到",IF(AND($H1365&lt;&gt;"",$I1365&lt;&gt;""),"※收入和支出不能同时填",IF(AND(N($H1365)=0,N($I1365)=0),IF(ISNUMBER(SEARCH("【待补】",$R1365&amp;"")),"△源数据不全（源表缺金额），请补充","※收入和支出都没填"),IF($E1365="","※没填收支类别，分类报表会漏掉这一笔",IF(ISNA(MATCH($E1365,类别表,0)),"※收支类别不在【参数设置】的清单里",IF($K1365="","△"&amp;$D1365&amp;" 还没填汇率，去【月度汇率】补上就自动算了",IF(ISNUMBER(SEARCH("【待补】",$R1365&amp;"")),"△源数据不全（源表缺摘要或用途），请补充",IF(AND($F1365="内部转账",$Q1365=""),"△内部转账建议在「往来单位」写上对方账户",IF($N1365&lt;0,"△这一笔之后该账户余额成负数了，核一下",""))))))))))))</f>
        <v/>
      </c>
    </row>
    <row r="1366" ht="16.5" spans="1:19">
      <c r="A1366" s="114">
        <v>46105</v>
      </c>
      <c r="B1366" s="115" t="s">
        <v>1238</v>
      </c>
      <c r="C1366" s="116" t="str">
        <f>IF($B1366="","",IFERROR(INDEX(账户银行,MATCH($B1366,账户名,0)),""))</f>
        <v>NBU银行</v>
      </c>
      <c r="D1366" s="116" t="str">
        <f>IF($B1366="","",IFERROR(INDEX(账户币种,MATCH($B1366,账户名,0)),""))</f>
        <v>UZS</v>
      </c>
      <c r="E1366" s="117" t="s">
        <v>188</v>
      </c>
      <c r="F1366" s="116" t="str">
        <f>IF($E1366="","",IFERROR(INDEX(类别属性,MATCH($E1366,类别表,0)),""))</f>
        <v>支出</v>
      </c>
      <c r="G1366" s="118" t="s">
        <v>1268</v>
      </c>
      <c r="H1366" s="119"/>
      <c r="I1366" s="119">
        <v>530000</v>
      </c>
      <c r="J1366" s="120"/>
      <c r="K1366" s="125">
        <f>IF(OR($A1366="",$B1366=""),"",IF($J1366&lt;&gt;"",$J1366,IF($D1366=本位币,1,IFERROR(LOOKUP(2,1/((汇率月份&lt;=$A1366)*(INDEX(记账汇率区,0,MATCH($D1366,汇率币种头,0))&lt;&gt;"")),INDEX(记账汇率区,0,MATCH($D1366,汇率币种头,0))),""))))</f>
        <v>1</v>
      </c>
      <c r="L1366" s="123">
        <f t="shared" si="42"/>
        <v>-530000</v>
      </c>
      <c r="M1366" s="123">
        <f t="shared" si="43"/>
        <v>-530000</v>
      </c>
      <c r="N1366" s="122">
        <f>IF($B1366="","",ROUND(SUMIF(账户名,$B1366,账户期初)+SUMIFS($L$6:L1366,$B$6:B1366,$B1366),2))</f>
        <v>10286000</v>
      </c>
      <c r="O1366" s="123">
        <f>IF($B1366="","",IFERROR(ROUND(INDEX(账户期初本位,MATCH($B1366,账户名,0))+SUMIFS($M$6:M1366,$B$6:B1366,$B1366),2),""))</f>
        <v>10286000</v>
      </c>
      <c r="P1366" s="117" t="s">
        <v>26</v>
      </c>
      <c r="Q1366" s="115" t="s">
        <v>1269</v>
      </c>
      <c r="R1366" s="115" t="s">
        <v>1271</v>
      </c>
      <c r="S1366" s="124" t="str">
        <f>IF($B1366="","",IF(ISNA(MATCH($B1366,账户名,0)),"※这个账户不在【参数设置】的账户档案里",IF($A1366="","※没填日期，这一笔不会进任何月份的报表",IF(OR($A1366&lt;起始月份,$A1366&gt;EOMONTH(起始月份,15)),"△不在本账期（"&amp;TEXT(起始月份,"yyyy-mm")&amp;" ~ "&amp;TEXT(EOMONTH(起始月份,15),"yyyy-mm")&amp;"）内，报表里看不到",IF(AND($H1366&lt;&gt;"",$I1366&lt;&gt;""),"※收入和支出不能同时填",IF(AND(N($H1366)=0,N($I1366)=0),IF(ISNUMBER(SEARCH("【待补】",$R1366&amp;"")),"△源数据不全（源表缺金额），请补充","※收入和支出都没填"),IF($E1366="","※没填收支类别，分类报表会漏掉这一笔",IF(ISNA(MATCH($E1366,类别表,0)),"※收支类别不在【参数设置】的清单里",IF($K1366="","△"&amp;$D1366&amp;" 还没填汇率，去【月度汇率】补上就自动算了",IF(ISNUMBER(SEARCH("【待补】",$R1366&amp;"")),"△源数据不全（源表缺摘要或用途），请补充",IF(AND($F1366="内部转账",$Q1366=""),"△内部转账建议在「往来单位」写上对方账户",IF($N1366&lt;0,"△这一笔之后该账户余额成负数了，核一下",""))))))))))))</f>
        <v>△源数据不全（源表缺摘要或用途），请补充</v>
      </c>
    </row>
    <row r="1367" ht="66" spans="1:19">
      <c r="A1367" s="114">
        <v>46105</v>
      </c>
      <c r="B1367" s="115" t="s">
        <v>1238</v>
      </c>
      <c r="C1367" s="116" t="str">
        <f>IF($B1367="","",IFERROR(INDEX(账户银行,MATCH($B1367,账户名,0)),""))</f>
        <v>NBU银行</v>
      </c>
      <c r="D1367" s="116" t="str">
        <f>IF($B1367="","",IFERROR(INDEX(账户币种,MATCH($B1367,账户名,0)),""))</f>
        <v>UZS</v>
      </c>
      <c r="E1367" s="117" t="s">
        <v>188</v>
      </c>
      <c r="F1367" s="116" t="str">
        <f>IF($E1367="","",IFERROR(INDEX(类别属性,MATCH($E1367,类别表,0)),""))</f>
        <v>支出</v>
      </c>
      <c r="G1367" s="118" t="s">
        <v>1314</v>
      </c>
      <c r="H1367" s="119"/>
      <c r="I1367" s="119">
        <v>200000</v>
      </c>
      <c r="J1367" s="120"/>
      <c r="K1367" s="125">
        <f>IF(OR($A1367="",$B1367=""),"",IF($J1367&lt;&gt;"",$J1367,IF($D1367=本位币,1,IFERROR(LOOKUP(2,1/((汇率月份&lt;=$A1367)*(INDEX(记账汇率区,0,MATCH($D1367,汇率币种头,0))&lt;&gt;"")),INDEX(记账汇率区,0,MATCH($D1367,汇率币种头,0))),""))))</f>
        <v>1</v>
      </c>
      <c r="L1367" s="123">
        <f t="shared" si="42"/>
        <v>-200000</v>
      </c>
      <c r="M1367" s="123">
        <f t="shared" si="43"/>
        <v>-200000</v>
      </c>
      <c r="N1367" s="122">
        <f>IF($B1367="","",ROUND(SUMIF(账户名,$B1367,账户期初)+SUMIFS($L$6:L1367,$B$6:B1367,$B1367),2))</f>
        <v>10086000</v>
      </c>
      <c r="O1367" s="123">
        <f>IF($B1367="","",IFERROR(ROUND(INDEX(账户期初本位,MATCH($B1367,账户名,0))+SUMIFS($M$6:M1367,$B$6:B1367,$B1367),2),""))</f>
        <v>10086000</v>
      </c>
      <c r="P1367" s="117" t="s">
        <v>26</v>
      </c>
      <c r="Q1367" s="115"/>
      <c r="R1367" s="115" t="s">
        <v>1315</v>
      </c>
      <c r="S1367" s="124" t="str">
        <f>IF($B1367="","",IF(ISNA(MATCH($B1367,账户名,0)),"※这个账户不在【参数设置】的账户档案里",IF($A1367="","※没填日期，这一笔不会进任何月份的报表",IF(OR($A1367&lt;起始月份,$A1367&gt;EOMONTH(起始月份,15)),"△不在本账期（"&amp;TEXT(起始月份,"yyyy-mm")&amp;" ~ "&amp;TEXT(EOMONTH(起始月份,15),"yyyy-mm")&amp;"）内，报表里看不到",IF(AND($H1367&lt;&gt;"",$I1367&lt;&gt;""),"※收入和支出不能同时填",IF(AND(N($H1367)=0,N($I1367)=0),IF(ISNUMBER(SEARCH("【待补】",$R1367&amp;"")),"△源数据不全（源表缺金额），请补充","※收入和支出都没填"),IF($E1367="","※没填收支类别，分类报表会漏掉这一笔",IF(ISNA(MATCH($E1367,类别表,0)),"※收支类别不在【参数设置】的清单里",IF($K1367="","△"&amp;$D1367&amp;" 还没填汇率，去【月度汇率】补上就自动算了",IF(ISNUMBER(SEARCH("【待补】",$R1367&amp;"")),"△源数据不全（源表缺摘要或用途），请补充",IF(AND($F1367="内部转账",$Q1367=""),"△内部转账建议在「往来单位」写上对方账户",IF($N1367&lt;0,"△这一笔之后该账户余额成负数了，核一下",""))))))))))))</f>
        <v>△源数据不全（源表缺摘要或用途），请补充</v>
      </c>
    </row>
    <row r="1368" ht="33" spans="1:19">
      <c r="A1368" s="114">
        <v>46105</v>
      </c>
      <c r="B1368" s="115" t="s">
        <v>34</v>
      </c>
      <c r="C1368" s="116" t="str">
        <f>IF($B1368="","",IFERROR(INDEX(账户银行,MATCH($B1368,账户名,0)),""))</f>
        <v>现金</v>
      </c>
      <c r="D1368" s="116" t="str">
        <f>IF($B1368="","",IFERROR(INDEX(账户币种,MATCH($B1368,账户名,0)),""))</f>
        <v>UZS</v>
      </c>
      <c r="E1368" s="117" t="s">
        <v>38</v>
      </c>
      <c r="F1368" s="116" t="str">
        <f>IF($E1368="","",IFERROR(INDEX(类别属性,MATCH($E1368,类别表,0)),""))</f>
        <v>支出</v>
      </c>
      <c r="G1368" s="118" t="s">
        <v>1316</v>
      </c>
      <c r="H1368" s="119"/>
      <c r="I1368" s="119">
        <v>1793000</v>
      </c>
      <c r="J1368" s="120"/>
      <c r="K1368" s="125">
        <f>IF(OR($A1368="",$B1368=""),"",IF($J1368&lt;&gt;"",$J1368,IF($D1368=本位币,1,IFERROR(LOOKUP(2,1/((汇率月份&lt;=$A1368)*(INDEX(记账汇率区,0,MATCH($D1368,汇率币种头,0))&lt;&gt;"")),INDEX(记账汇率区,0,MATCH($D1368,汇率币种头,0))),""))))</f>
        <v>1</v>
      </c>
      <c r="L1368" s="123">
        <f t="shared" si="42"/>
        <v>-1793000</v>
      </c>
      <c r="M1368" s="123">
        <f t="shared" si="43"/>
        <v>-1793000</v>
      </c>
      <c r="N1368" s="122">
        <f>IF($B1368="","",ROUND(SUMIF(账户名,$B1368,账户期初)+SUMIFS($L$6:L1368,$B$6:B1368,$B1368),2))</f>
        <v>-917149979.33</v>
      </c>
      <c r="O1368" s="123">
        <f>IF($B1368="","",IFERROR(ROUND(INDEX(账户期初本位,MATCH($B1368,账户名,0))+SUMIFS($M$6:M1368,$B$6:B1368,$B1368),2),""))</f>
        <v>-917149979.33</v>
      </c>
      <c r="P1368" s="117" t="s">
        <v>26</v>
      </c>
      <c r="Q1368" s="115"/>
      <c r="R1368" s="115"/>
      <c r="S1368" s="124" t="str">
        <f>IF($B1368="","",IF(ISNA(MATCH($B1368,账户名,0)),"※这个账户不在【参数设置】的账户档案里",IF($A1368="","※没填日期，这一笔不会进任何月份的报表",IF(OR($A1368&lt;起始月份,$A1368&gt;EOMONTH(起始月份,15)),"△不在本账期（"&amp;TEXT(起始月份,"yyyy-mm")&amp;" ~ "&amp;TEXT(EOMONTH(起始月份,15),"yyyy-mm")&amp;"）内，报表里看不到",IF(AND($H1368&lt;&gt;"",$I1368&lt;&gt;""),"※收入和支出不能同时填",IF(AND(N($H1368)=0,N($I1368)=0),IF(ISNUMBER(SEARCH("【待补】",$R1368&amp;"")),"△源数据不全（源表缺金额），请补充","※收入和支出都没填"),IF($E1368="","※没填收支类别，分类报表会漏掉这一笔",IF(ISNA(MATCH($E1368,类别表,0)),"※收支类别不在【参数设置】的清单里",IF($K1368="","△"&amp;$D1368&amp;" 还没填汇率，去【月度汇率】补上就自动算了",IF(ISNUMBER(SEARCH("【待补】",$R1368&amp;"")),"△源数据不全（源表缺摘要或用途），请补充",IF(AND($F1368="内部转账",$Q1368=""),"△内部转账建议在「往来单位」写上对方账户",IF($N1368&lt;0,"△这一笔之后该账户余额成负数了，核一下",""))))))))))))</f>
        <v>△这一笔之后该账户余额成负数了，核一下</v>
      </c>
    </row>
    <row r="1369" ht="16.5" spans="1:19">
      <c r="A1369" s="114">
        <v>46105</v>
      </c>
      <c r="B1369" s="115" t="s">
        <v>34</v>
      </c>
      <c r="C1369" s="116" t="str">
        <f>IF($B1369="","",IFERROR(INDEX(账户银行,MATCH($B1369,账户名,0)),""))</f>
        <v>现金</v>
      </c>
      <c r="D1369" s="116" t="str">
        <f>IF($B1369="","",IFERROR(INDEX(账户币种,MATCH($B1369,账户名,0)),""))</f>
        <v>UZS</v>
      </c>
      <c r="E1369" s="117" t="s">
        <v>38</v>
      </c>
      <c r="F1369" s="116" t="str">
        <f>IF($E1369="","",IFERROR(INDEX(类别属性,MATCH($E1369,类别表,0)),""))</f>
        <v>支出</v>
      </c>
      <c r="G1369" s="118" t="s">
        <v>1317</v>
      </c>
      <c r="H1369" s="119"/>
      <c r="I1369" s="119">
        <v>680000</v>
      </c>
      <c r="J1369" s="120"/>
      <c r="K1369" s="125">
        <f>IF(OR($A1369="",$B1369=""),"",IF($J1369&lt;&gt;"",$J1369,IF($D1369=本位币,1,IFERROR(LOOKUP(2,1/((汇率月份&lt;=$A1369)*(INDEX(记账汇率区,0,MATCH($D1369,汇率币种头,0))&lt;&gt;"")),INDEX(记账汇率区,0,MATCH($D1369,汇率币种头,0))),""))))</f>
        <v>1</v>
      </c>
      <c r="L1369" s="123">
        <f t="shared" si="42"/>
        <v>-680000</v>
      </c>
      <c r="M1369" s="123">
        <f t="shared" si="43"/>
        <v>-680000</v>
      </c>
      <c r="N1369" s="122">
        <f>IF($B1369="","",ROUND(SUMIF(账户名,$B1369,账户期初)+SUMIFS($L$6:L1369,$B$6:B1369,$B1369),2))</f>
        <v>-917829979.33</v>
      </c>
      <c r="O1369" s="123">
        <f>IF($B1369="","",IFERROR(ROUND(INDEX(账户期初本位,MATCH($B1369,账户名,0))+SUMIFS($M$6:M1369,$B$6:B1369,$B1369),2),""))</f>
        <v>-917829979.33</v>
      </c>
      <c r="P1369" s="117" t="s">
        <v>26</v>
      </c>
      <c r="Q1369" s="115"/>
      <c r="R1369" s="115"/>
      <c r="S1369" s="124" t="str">
        <f>IF($B1369="","",IF(ISNA(MATCH($B1369,账户名,0)),"※这个账户不在【参数设置】的账户档案里",IF($A1369="","※没填日期，这一笔不会进任何月份的报表",IF(OR($A1369&lt;起始月份,$A1369&gt;EOMONTH(起始月份,15)),"△不在本账期（"&amp;TEXT(起始月份,"yyyy-mm")&amp;" ~ "&amp;TEXT(EOMONTH(起始月份,15),"yyyy-mm")&amp;"）内，报表里看不到",IF(AND($H1369&lt;&gt;"",$I1369&lt;&gt;""),"※收入和支出不能同时填",IF(AND(N($H1369)=0,N($I1369)=0),IF(ISNUMBER(SEARCH("【待补】",$R1369&amp;"")),"△源数据不全（源表缺金额），请补充","※收入和支出都没填"),IF($E1369="","※没填收支类别，分类报表会漏掉这一笔",IF(ISNA(MATCH($E1369,类别表,0)),"※收支类别不在【参数设置】的清单里",IF($K1369="","△"&amp;$D1369&amp;" 还没填汇率，去【月度汇率】补上就自动算了",IF(ISNUMBER(SEARCH("【待补】",$R1369&amp;"")),"△源数据不全（源表缺摘要或用途），请补充",IF(AND($F1369="内部转账",$Q1369=""),"△内部转账建议在「往来单位」写上对方账户",IF($N1369&lt;0,"△这一笔之后该账户余额成负数了，核一下",""))))))))))))</f>
        <v>△这一笔之后该账户余额成负数了，核一下</v>
      </c>
    </row>
    <row r="1370" ht="16.5" spans="1:19">
      <c r="A1370" s="114">
        <v>46106</v>
      </c>
      <c r="B1370" s="115" t="s">
        <v>1238</v>
      </c>
      <c r="C1370" s="116" t="str">
        <f>IF($B1370="","",IFERROR(INDEX(账户银行,MATCH($B1370,账户名,0)),""))</f>
        <v>NBU银行</v>
      </c>
      <c r="D1370" s="116" t="str">
        <f>IF($B1370="","",IFERROR(INDEX(账户币种,MATCH($B1370,账户名,0)),""))</f>
        <v>UZS</v>
      </c>
      <c r="E1370" s="117" t="s">
        <v>188</v>
      </c>
      <c r="F1370" s="116" t="str">
        <f>IF($E1370="","",IFERROR(INDEX(类别属性,MATCH($E1370,类别表,0)),""))</f>
        <v>支出</v>
      </c>
      <c r="G1370" s="118" t="s">
        <v>1268</v>
      </c>
      <c r="H1370" s="119"/>
      <c r="I1370" s="119">
        <v>1180000</v>
      </c>
      <c r="J1370" s="120"/>
      <c r="K1370" s="125">
        <f>IF(OR($A1370="",$B1370=""),"",IF($J1370&lt;&gt;"",$J1370,IF($D1370=本位币,1,IFERROR(LOOKUP(2,1/((汇率月份&lt;=$A1370)*(INDEX(记账汇率区,0,MATCH($D1370,汇率币种头,0))&lt;&gt;"")),INDEX(记账汇率区,0,MATCH($D1370,汇率币种头,0))),""))))</f>
        <v>1</v>
      </c>
      <c r="L1370" s="123">
        <f t="shared" si="42"/>
        <v>-1180000</v>
      </c>
      <c r="M1370" s="123">
        <f t="shared" si="43"/>
        <v>-1180000</v>
      </c>
      <c r="N1370" s="122">
        <f>IF($B1370="","",ROUND(SUMIF(账户名,$B1370,账户期初)+SUMIFS($L$6:L1370,$B$6:B1370,$B1370),2))</f>
        <v>8906000</v>
      </c>
      <c r="O1370" s="123">
        <f>IF($B1370="","",IFERROR(ROUND(INDEX(账户期初本位,MATCH($B1370,账户名,0))+SUMIFS($M$6:M1370,$B$6:B1370,$B1370),2),""))</f>
        <v>8906000</v>
      </c>
      <c r="P1370" s="117" t="s">
        <v>26</v>
      </c>
      <c r="Q1370" s="115" t="s">
        <v>1269</v>
      </c>
      <c r="R1370" s="115" t="s">
        <v>1271</v>
      </c>
      <c r="S1370" s="124" t="str">
        <f>IF($B1370="","",IF(ISNA(MATCH($B1370,账户名,0)),"※这个账户不在【参数设置】的账户档案里",IF($A1370="","※没填日期，这一笔不会进任何月份的报表",IF(OR($A1370&lt;起始月份,$A1370&gt;EOMONTH(起始月份,15)),"△不在本账期（"&amp;TEXT(起始月份,"yyyy-mm")&amp;" ~ "&amp;TEXT(EOMONTH(起始月份,15),"yyyy-mm")&amp;"）内，报表里看不到",IF(AND($H1370&lt;&gt;"",$I1370&lt;&gt;""),"※收入和支出不能同时填",IF(AND(N($H1370)=0,N($I1370)=0),IF(ISNUMBER(SEARCH("【待补】",$R1370&amp;"")),"△源数据不全（源表缺金额），请补充","※收入和支出都没填"),IF($E1370="","※没填收支类别，分类报表会漏掉这一笔",IF(ISNA(MATCH($E1370,类别表,0)),"※收支类别不在【参数设置】的清单里",IF($K1370="","△"&amp;$D1370&amp;" 还没填汇率，去【月度汇率】补上就自动算了",IF(ISNUMBER(SEARCH("【待补】",$R1370&amp;"")),"△源数据不全（源表缺摘要或用途），请补充",IF(AND($F1370="内部转账",$Q1370=""),"△内部转账建议在「往来单位」写上对方账户",IF($N1370&lt;0,"△这一笔之后该账户余额成负数了，核一下",""))))))))))))</f>
        <v>△源数据不全（源表缺摘要或用途），请补充</v>
      </c>
    </row>
    <row r="1371" ht="16.5" spans="1:19">
      <c r="A1371" s="114">
        <v>46106</v>
      </c>
      <c r="B1371" s="115" t="s">
        <v>1238</v>
      </c>
      <c r="C1371" s="116" t="str">
        <f>IF($B1371="","",IFERROR(INDEX(账户银行,MATCH($B1371,账户名,0)),""))</f>
        <v>NBU银行</v>
      </c>
      <c r="D1371" s="116" t="str">
        <f>IF($B1371="","",IFERROR(INDEX(账户币种,MATCH($B1371,账户名,0)),""))</f>
        <v>UZS</v>
      </c>
      <c r="E1371" s="117" t="s">
        <v>188</v>
      </c>
      <c r="F1371" s="116" t="str">
        <f>IF($E1371="","",IFERROR(INDEX(类别属性,MATCH($E1371,类别表,0)),""))</f>
        <v>支出</v>
      </c>
      <c r="G1371" s="118" t="s">
        <v>1268</v>
      </c>
      <c r="H1371" s="119"/>
      <c r="I1371" s="119">
        <v>40000</v>
      </c>
      <c r="J1371" s="120"/>
      <c r="K1371" s="125">
        <f>IF(OR($A1371="",$B1371=""),"",IF($J1371&lt;&gt;"",$J1371,IF($D1371=本位币,1,IFERROR(LOOKUP(2,1/((汇率月份&lt;=$A1371)*(INDEX(记账汇率区,0,MATCH($D1371,汇率币种头,0))&lt;&gt;"")),INDEX(记账汇率区,0,MATCH($D1371,汇率币种头,0))),""))))</f>
        <v>1</v>
      </c>
      <c r="L1371" s="123">
        <f t="shared" si="42"/>
        <v>-40000</v>
      </c>
      <c r="M1371" s="123">
        <f t="shared" si="43"/>
        <v>-40000</v>
      </c>
      <c r="N1371" s="122">
        <f>IF($B1371="","",ROUND(SUMIF(账户名,$B1371,账户期初)+SUMIFS($L$6:L1371,$B$6:B1371,$B1371),2))</f>
        <v>8866000</v>
      </c>
      <c r="O1371" s="123">
        <f>IF($B1371="","",IFERROR(ROUND(INDEX(账户期初本位,MATCH($B1371,账户名,0))+SUMIFS($M$6:M1371,$B$6:B1371,$B1371),2),""))</f>
        <v>8866000</v>
      </c>
      <c r="P1371" s="117" t="s">
        <v>26</v>
      </c>
      <c r="Q1371" s="115" t="s">
        <v>1269</v>
      </c>
      <c r="R1371" s="115" t="s">
        <v>1271</v>
      </c>
      <c r="S1371" s="124" t="str">
        <f>IF($B1371="","",IF(ISNA(MATCH($B1371,账户名,0)),"※这个账户不在【参数设置】的账户档案里",IF($A1371="","※没填日期，这一笔不会进任何月份的报表",IF(OR($A1371&lt;起始月份,$A1371&gt;EOMONTH(起始月份,15)),"△不在本账期（"&amp;TEXT(起始月份,"yyyy-mm")&amp;" ~ "&amp;TEXT(EOMONTH(起始月份,15),"yyyy-mm")&amp;"）内，报表里看不到",IF(AND($H1371&lt;&gt;"",$I1371&lt;&gt;""),"※收入和支出不能同时填",IF(AND(N($H1371)=0,N($I1371)=0),IF(ISNUMBER(SEARCH("【待补】",$R1371&amp;"")),"△源数据不全（源表缺金额），请补充","※收入和支出都没填"),IF($E1371="","※没填收支类别，分类报表会漏掉这一笔",IF(ISNA(MATCH($E1371,类别表,0)),"※收支类别不在【参数设置】的清单里",IF($K1371="","△"&amp;$D1371&amp;" 还没填汇率，去【月度汇率】补上就自动算了",IF(ISNUMBER(SEARCH("【待补】",$R1371&amp;"")),"△源数据不全（源表缺摘要或用途），请补充",IF(AND($F1371="内部转账",$Q1371=""),"△内部转账建议在「往来单位」写上对方账户",IF($N1371&lt;0,"△这一笔之后该账户余额成负数了，核一下",""))))))))))))</f>
        <v>△源数据不全（源表缺摘要或用途），请补充</v>
      </c>
    </row>
    <row r="1372" ht="16.5" spans="1:19">
      <c r="A1372" s="114">
        <v>46106</v>
      </c>
      <c r="B1372" s="115" t="s">
        <v>1238</v>
      </c>
      <c r="C1372" s="116" t="str">
        <f>IF($B1372="","",IFERROR(INDEX(账户银行,MATCH($B1372,账户名,0)),""))</f>
        <v>NBU银行</v>
      </c>
      <c r="D1372" s="116" t="str">
        <f>IF($B1372="","",IFERROR(INDEX(账户币种,MATCH($B1372,账户名,0)),""))</f>
        <v>UZS</v>
      </c>
      <c r="E1372" s="117" t="s">
        <v>188</v>
      </c>
      <c r="F1372" s="116" t="str">
        <f>IF($E1372="","",IFERROR(INDEX(类别属性,MATCH($E1372,类别表,0)),""))</f>
        <v>支出</v>
      </c>
      <c r="G1372" s="118" t="s">
        <v>1268</v>
      </c>
      <c r="H1372" s="119"/>
      <c r="I1372" s="119">
        <v>310000</v>
      </c>
      <c r="J1372" s="120"/>
      <c r="K1372" s="125">
        <f>IF(OR($A1372="",$B1372=""),"",IF($J1372&lt;&gt;"",$J1372,IF($D1372=本位币,1,IFERROR(LOOKUP(2,1/((汇率月份&lt;=$A1372)*(INDEX(记账汇率区,0,MATCH($D1372,汇率币种头,0))&lt;&gt;"")),INDEX(记账汇率区,0,MATCH($D1372,汇率币种头,0))),""))))</f>
        <v>1</v>
      </c>
      <c r="L1372" s="123">
        <f t="shared" si="42"/>
        <v>-310000</v>
      </c>
      <c r="M1372" s="123">
        <f t="shared" si="43"/>
        <v>-310000</v>
      </c>
      <c r="N1372" s="122">
        <f>IF($B1372="","",ROUND(SUMIF(账户名,$B1372,账户期初)+SUMIFS($L$6:L1372,$B$6:B1372,$B1372),2))</f>
        <v>8556000</v>
      </c>
      <c r="O1372" s="123">
        <f>IF($B1372="","",IFERROR(ROUND(INDEX(账户期初本位,MATCH($B1372,账户名,0))+SUMIFS($M$6:M1372,$B$6:B1372,$B1372),2),""))</f>
        <v>8556000</v>
      </c>
      <c r="P1372" s="117" t="s">
        <v>26</v>
      </c>
      <c r="Q1372" s="115" t="s">
        <v>1269</v>
      </c>
      <c r="R1372" s="115" t="s">
        <v>1271</v>
      </c>
      <c r="S1372" s="124" t="str">
        <f>IF($B1372="","",IF(ISNA(MATCH($B1372,账户名,0)),"※这个账户不在【参数设置】的账户档案里",IF($A1372="","※没填日期，这一笔不会进任何月份的报表",IF(OR($A1372&lt;起始月份,$A1372&gt;EOMONTH(起始月份,15)),"△不在本账期（"&amp;TEXT(起始月份,"yyyy-mm")&amp;" ~ "&amp;TEXT(EOMONTH(起始月份,15),"yyyy-mm")&amp;"）内，报表里看不到",IF(AND($H1372&lt;&gt;"",$I1372&lt;&gt;""),"※收入和支出不能同时填",IF(AND(N($H1372)=0,N($I1372)=0),IF(ISNUMBER(SEARCH("【待补】",$R1372&amp;"")),"△源数据不全（源表缺金额），请补充","※收入和支出都没填"),IF($E1372="","※没填收支类别，分类报表会漏掉这一笔",IF(ISNA(MATCH($E1372,类别表,0)),"※收支类别不在【参数设置】的清单里",IF($K1372="","△"&amp;$D1372&amp;" 还没填汇率，去【月度汇率】补上就自动算了",IF(ISNUMBER(SEARCH("【待补】",$R1372&amp;"")),"△源数据不全（源表缺摘要或用途），请补充",IF(AND($F1372="内部转账",$Q1372=""),"△内部转账建议在「往来单位」写上对方账户",IF($N1372&lt;0,"△这一笔之后该账户余额成负数了，核一下",""))))))))))))</f>
        <v>△源数据不全（源表缺摘要或用途），请补充</v>
      </c>
    </row>
    <row r="1373" ht="16.5" spans="1:19">
      <c r="A1373" s="114">
        <v>46106</v>
      </c>
      <c r="B1373" s="115" t="s">
        <v>1238</v>
      </c>
      <c r="C1373" s="116" t="str">
        <f>IF($B1373="","",IFERROR(INDEX(账户银行,MATCH($B1373,账户名,0)),""))</f>
        <v>NBU银行</v>
      </c>
      <c r="D1373" s="116" t="str">
        <f>IF($B1373="","",IFERROR(INDEX(账户币种,MATCH($B1373,账户名,0)),""))</f>
        <v>UZS</v>
      </c>
      <c r="E1373" s="117" t="s">
        <v>188</v>
      </c>
      <c r="F1373" s="116" t="str">
        <f>IF($E1373="","",IFERROR(INDEX(类别属性,MATCH($E1373,类别表,0)),""))</f>
        <v>支出</v>
      </c>
      <c r="G1373" s="118" t="s">
        <v>1268</v>
      </c>
      <c r="H1373" s="119"/>
      <c r="I1373" s="119">
        <v>100000</v>
      </c>
      <c r="J1373" s="120"/>
      <c r="K1373" s="125">
        <f>IF(OR($A1373="",$B1373=""),"",IF($J1373&lt;&gt;"",$J1373,IF($D1373=本位币,1,IFERROR(LOOKUP(2,1/((汇率月份&lt;=$A1373)*(INDEX(记账汇率区,0,MATCH($D1373,汇率币种头,0))&lt;&gt;"")),INDEX(记账汇率区,0,MATCH($D1373,汇率币种头,0))),""))))</f>
        <v>1</v>
      </c>
      <c r="L1373" s="123">
        <f t="shared" si="42"/>
        <v>-100000</v>
      </c>
      <c r="M1373" s="123">
        <f t="shared" si="43"/>
        <v>-100000</v>
      </c>
      <c r="N1373" s="122">
        <f>IF($B1373="","",ROUND(SUMIF(账户名,$B1373,账户期初)+SUMIFS($L$6:L1373,$B$6:B1373,$B1373),2))</f>
        <v>8456000</v>
      </c>
      <c r="O1373" s="123">
        <f>IF($B1373="","",IFERROR(ROUND(INDEX(账户期初本位,MATCH($B1373,账户名,0))+SUMIFS($M$6:M1373,$B$6:B1373,$B1373),2),""))</f>
        <v>8456000</v>
      </c>
      <c r="P1373" s="117" t="s">
        <v>26</v>
      </c>
      <c r="Q1373" s="115" t="s">
        <v>1269</v>
      </c>
      <c r="R1373" s="115" t="s">
        <v>1271</v>
      </c>
      <c r="S1373" s="124" t="str">
        <f>IF($B1373="","",IF(ISNA(MATCH($B1373,账户名,0)),"※这个账户不在【参数设置】的账户档案里",IF($A1373="","※没填日期，这一笔不会进任何月份的报表",IF(OR($A1373&lt;起始月份,$A1373&gt;EOMONTH(起始月份,15)),"△不在本账期（"&amp;TEXT(起始月份,"yyyy-mm")&amp;" ~ "&amp;TEXT(EOMONTH(起始月份,15),"yyyy-mm")&amp;"）内，报表里看不到",IF(AND($H1373&lt;&gt;"",$I1373&lt;&gt;""),"※收入和支出不能同时填",IF(AND(N($H1373)=0,N($I1373)=0),IF(ISNUMBER(SEARCH("【待补】",$R1373&amp;"")),"△源数据不全（源表缺金额），请补充","※收入和支出都没填"),IF($E1373="","※没填收支类别，分类报表会漏掉这一笔",IF(ISNA(MATCH($E1373,类别表,0)),"※收支类别不在【参数设置】的清单里",IF($K1373="","△"&amp;$D1373&amp;" 还没填汇率，去【月度汇率】补上就自动算了",IF(ISNUMBER(SEARCH("【待补】",$R1373&amp;"")),"△源数据不全（源表缺摘要或用途），请补充",IF(AND($F1373="内部转账",$Q1373=""),"△内部转账建议在「往来单位」写上对方账户",IF($N1373&lt;0,"△这一笔之后该账户余额成负数了，核一下",""))))))))))))</f>
        <v>△源数据不全（源表缺摘要或用途），请补充</v>
      </c>
    </row>
    <row r="1374" ht="16.5" spans="1:19">
      <c r="A1374" s="114">
        <v>46106</v>
      </c>
      <c r="B1374" s="115" t="s">
        <v>1238</v>
      </c>
      <c r="C1374" s="116" t="str">
        <f>IF($B1374="","",IFERROR(INDEX(账户银行,MATCH($B1374,账户名,0)),""))</f>
        <v>NBU银行</v>
      </c>
      <c r="D1374" s="116" t="str">
        <f>IF($B1374="","",IFERROR(INDEX(账户币种,MATCH($B1374,账户名,0)),""))</f>
        <v>UZS</v>
      </c>
      <c r="E1374" s="117" t="s">
        <v>188</v>
      </c>
      <c r="F1374" s="116" t="str">
        <f>IF($E1374="","",IFERROR(INDEX(类别属性,MATCH($E1374,类别表,0)),""))</f>
        <v>支出</v>
      </c>
      <c r="G1374" s="118" t="s">
        <v>1268</v>
      </c>
      <c r="H1374" s="119"/>
      <c r="I1374" s="119">
        <v>16000</v>
      </c>
      <c r="J1374" s="120"/>
      <c r="K1374" s="125">
        <f>IF(OR($A1374="",$B1374=""),"",IF($J1374&lt;&gt;"",$J1374,IF($D1374=本位币,1,IFERROR(LOOKUP(2,1/((汇率月份&lt;=$A1374)*(INDEX(记账汇率区,0,MATCH($D1374,汇率币种头,0))&lt;&gt;"")),INDEX(记账汇率区,0,MATCH($D1374,汇率币种头,0))),""))))</f>
        <v>1</v>
      </c>
      <c r="L1374" s="123">
        <f t="shared" si="42"/>
        <v>-16000</v>
      </c>
      <c r="M1374" s="123">
        <f t="shared" si="43"/>
        <v>-16000</v>
      </c>
      <c r="N1374" s="122">
        <f>IF($B1374="","",ROUND(SUMIF(账户名,$B1374,账户期初)+SUMIFS($L$6:L1374,$B$6:B1374,$B1374),2))</f>
        <v>8440000</v>
      </c>
      <c r="O1374" s="123">
        <f>IF($B1374="","",IFERROR(ROUND(INDEX(账户期初本位,MATCH($B1374,账户名,0))+SUMIFS($M$6:M1374,$B$6:B1374,$B1374),2),""))</f>
        <v>8440000</v>
      </c>
      <c r="P1374" s="117" t="s">
        <v>26</v>
      </c>
      <c r="Q1374" s="115" t="s">
        <v>1269</v>
      </c>
      <c r="R1374" s="115" t="s">
        <v>1271</v>
      </c>
      <c r="S1374" s="124" t="str">
        <f>IF($B1374="","",IF(ISNA(MATCH($B1374,账户名,0)),"※这个账户不在【参数设置】的账户档案里",IF($A1374="","※没填日期，这一笔不会进任何月份的报表",IF(OR($A1374&lt;起始月份,$A1374&gt;EOMONTH(起始月份,15)),"△不在本账期（"&amp;TEXT(起始月份,"yyyy-mm")&amp;" ~ "&amp;TEXT(EOMONTH(起始月份,15),"yyyy-mm")&amp;"）内，报表里看不到",IF(AND($H1374&lt;&gt;"",$I1374&lt;&gt;""),"※收入和支出不能同时填",IF(AND(N($H1374)=0,N($I1374)=0),IF(ISNUMBER(SEARCH("【待补】",$R1374&amp;"")),"△源数据不全（源表缺金额），请补充","※收入和支出都没填"),IF($E1374="","※没填收支类别，分类报表会漏掉这一笔",IF(ISNA(MATCH($E1374,类别表,0)),"※收支类别不在【参数设置】的清单里",IF($K1374="","△"&amp;$D1374&amp;" 还没填汇率，去【月度汇率】补上就自动算了",IF(ISNUMBER(SEARCH("【待补】",$R1374&amp;"")),"△源数据不全（源表缺摘要或用途），请补充",IF(AND($F1374="内部转账",$Q1374=""),"△内部转账建议在「往来单位」写上对方账户",IF($N1374&lt;0,"△这一笔之后该账户余额成负数了，核一下",""))))))))))))</f>
        <v>△源数据不全（源表缺摘要或用途），请补充</v>
      </c>
    </row>
    <row r="1375" ht="16.5" spans="1:19">
      <c r="A1375" s="114">
        <v>46106</v>
      </c>
      <c r="B1375" s="115" t="s">
        <v>1238</v>
      </c>
      <c r="C1375" s="116" t="str">
        <f>IF($B1375="","",IFERROR(INDEX(账户银行,MATCH($B1375,账户名,0)),""))</f>
        <v>NBU银行</v>
      </c>
      <c r="D1375" s="116" t="str">
        <f>IF($B1375="","",IFERROR(INDEX(账户币种,MATCH($B1375,账户名,0)),""))</f>
        <v>UZS</v>
      </c>
      <c r="E1375" s="117" t="s">
        <v>188</v>
      </c>
      <c r="F1375" s="116" t="str">
        <f>IF($E1375="","",IFERROR(INDEX(类别属性,MATCH($E1375,类别表,0)),""))</f>
        <v>支出</v>
      </c>
      <c r="G1375" s="118" t="s">
        <v>1268</v>
      </c>
      <c r="H1375" s="119"/>
      <c r="I1375" s="119">
        <v>111000</v>
      </c>
      <c r="J1375" s="120"/>
      <c r="K1375" s="125">
        <f>IF(OR($A1375="",$B1375=""),"",IF($J1375&lt;&gt;"",$J1375,IF($D1375=本位币,1,IFERROR(LOOKUP(2,1/((汇率月份&lt;=$A1375)*(INDEX(记账汇率区,0,MATCH($D1375,汇率币种头,0))&lt;&gt;"")),INDEX(记账汇率区,0,MATCH($D1375,汇率币种头,0))),""))))</f>
        <v>1</v>
      </c>
      <c r="L1375" s="123">
        <f t="shared" si="42"/>
        <v>-111000</v>
      </c>
      <c r="M1375" s="123">
        <f t="shared" si="43"/>
        <v>-111000</v>
      </c>
      <c r="N1375" s="122">
        <f>IF($B1375="","",ROUND(SUMIF(账户名,$B1375,账户期初)+SUMIFS($L$6:L1375,$B$6:B1375,$B1375),2))</f>
        <v>8329000</v>
      </c>
      <c r="O1375" s="123">
        <f>IF($B1375="","",IFERROR(ROUND(INDEX(账户期初本位,MATCH($B1375,账户名,0))+SUMIFS($M$6:M1375,$B$6:B1375,$B1375),2),""))</f>
        <v>8329000</v>
      </c>
      <c r="P1375" s="117" t="s">
        <v>26</v>
      </c>
      <c r="Q1375" s="115" t="s">
        <v>1269</v>
      </c>
      <c r="R1375" s="115" t="s">
        <v>1271</v>
      </c>
      <c r="S1375" s="124" t="str">
        <f>IF($B1375="","",IF(ISNA(MATCH($B1375,账户名,0)),"※这个账户不在【参数设置】的账户档案里",IF($A1375="","※没填日期，这一笔不会进任何月份的报表",IF(OR($A1375&lt;起始月份,$A1375&gt;EOMONTH(起始月份,15)),"△不在本账期（"&amp;TEXT(起始月份,"yyyy-mm")&amp;" ~ "&amp;TEXT(EOMONTH(起始月份,15),"yyyy-mm")&amp;"）内，报表里看不到",IF(AND($H1375&lt;&gt;"",$I1375&lt;&gt;""),"※收入和支出不能同时填",IF(AND(N($H1375)=0,N($I1375)=0),IF(ISNUMBER(SEARCH("【待补】",$R1375&amp;"")),"△源数据不全（源表缺金额），请补充","※收入和支出都没填"),IF($E1375="","※没填收支类别，分类报表会漏掉这一笔",IF(ISNA(MATCH($E1375,类别表,0)),"※收支类别不在【参数设置】的清单里",IF($K1375="","△"&amp;$D1375&amp;" 还没填汇率，去【月度汇率】补上就自动算了",IF(ISNUMBER(SEARCH("【待补】",$R1375&amp;"")),"△源数据不全（源表缺摘要或用途），请补充",IF(AND($F1375="内部转账",$Q1375=""),"△内部转账建议在「往来单位」写上对方账户",IF($N1375&lt;0,"△这一笔之后该账户余额成负数了，核一下",""))))))))))))</f>
        <v>△源数据不全（源表缺摘要或用途），请补充</v>
      </c>
    </row>
    <row r="1376" ht="99" spans="1:19">
      <c r="A1376" s="114">
        <v>46107</v>
      </c>
      <c r="B1376" s="115" t="s">
        <v>72</v>
      </c>
      <c r="C1376" s="116" t="str">
        <f>IF($B1376="","",IFERROR(INDEX(账户银行,MATCH($B1376,账户名,0)),""))</f>
        <v>NBU银行</v>
      </c>
      <c r="D1376" s="116" t="str">
        <f>IF($B1376="","",IFERROR(INDEX(账户币种,MATCH($B1376,账户名,0)),""))</f>
        <v>UZS</v>
      </c>
      <c r="E1376" s="117" t="s">
        <v>60</v>
      </c>
      <c r="F1376" s="116" t="str">
        <f>IF($E1376="","",IFERROR(INDEX(类别属性,MATCH($E1376,类别表,0)),""))</f>
        <v>支出</v>
      </c>
      <c r="G1376" s="118" t="s">
        <v>1318</v>
      </c>
      <c r="H1376" s="119"/>
      <c r="I1376" s="119">
        <v>50000</v>
      </c>
      <c r="J1376" s="120"/>
      <c r="K1376" s="125">
        <f>IF(OR($A1376="",$B1376=""),"",IF($J1376&lt;&gt;"",$J1376,IF($D1376=本位币,1,IFERROR(LOOKUP(2,1/((汇率月份&lt;=$A1376)*(INDEX(记账汇率区,0,MATCH($D1376,汇率币种头,0))&lt;&gt;"")),INDEX(记账汇率区,0,MATCH($D1376,汇率币种头,0))),""))))</f>
        <v>1</v>
      </c>
      <c r="L1376" s="123">
        <f t="shared" si="42"/>
        <v>-50000</v>
      </c>
      <c r="M1376" s="123">
        <f t="shared" si="43"/>
        <v>-50000</v>
      </c>
      <c r="N1376" s="122">
        <f>IF($B1376="","",ROUND(SUMIF(账户名,$B1376,账户期初)+SUMIFS($L$6:L1376,$B$6:B1376,$B1376),2))</f>
        <v>137755285.86</v>
      </c>
      <c r="O1376" s="123">
        <f>IF($B1376="","",IFERROR(ROUND(INDEX(账户期初本位,MATCH($B1376,账户名,0))+SUMIFS($M$6:M1376,$B$6:B1376,$B1376),2),""))</f>
        <v>137755285.86</v>
      </c>
      <c r="P1376" s="117" t="s">
        <v>43</v>
      </c>
      <c r="Q1376" s="115"/>
      <c r="R1376" s="115"/>
      <c r="S1376" s="124" t="str">
        <f>IF($B1376="","",IF(ISNA(MATCH($B1376,账户名,0)),"※这个账户不在【参数设置】的账户档案里",IF($A1376="","※没填日期，这一笔不会进任何月份的报表",IF(OR($A1376&lt;起始月份,$A1376&gt;EOMONTH(起始月份,15)),"△不在本账期（"&amp;TEXT(起始月份,"yyyy-mm")&amp;" ~ "&amp;TEXT(EOMONTH(起始月份,15),"yyyy-mm")&amp;"）内，报表里看不到",IF(AND($H1376&lt;&gt;"",$I1376&lt;&gt;""),"※收入和支出不能同时填",IF(AND(N($H1376)=0,N($I1376)=0),IF(ISNUMBER(SEARCH("【待补】",$R1376&amp;"")),"△源数据不全（源表缺金额），请补充","※收入和支出都没填"),IF($E1376="","※没填收支类别，分类报表会漏掉这一笔",IF(ISNA(MATCH($E1376,类别表,0)),"※收支类别不在【参数设置】的清单里",IF($K1376="","△"&amp;$D1376&amp;" 还没填汇率，去【月度汇率】补上就自动算了",IF(ISNUMBER(SEARCH("【待补】",$R1376&amp;"")),"△源数据不全（源表缺摘要或用途），请补充",IF(AND($F1376="内部转账",$Q1376=""),"△内部转账建议在「往来单位」写上对方账户",IF($N1376&lt;0,"△这一笔之后该账户余额成负数了，核一下",""))))))))))))</f>
        <v/>
      </c>
    </row>
    <row r="1377" ht="99" spans="1:19">
      <c r="A1377" s="114">
        <v>46107</v>
      </c>
      <c r="B1377" s="115" t="s">
        <v>72</v>
      </c>
      <c r="C1377" s="116" t="str">
        <f>IF($B1377="","",IFERROR(INDEX(账户银行,MATCH($B1377,账户名,0)),""))</f>
        <v>NBU银行</v>
      </c>
      <c r="D1377" s="116" t="str">
        <f>IF($B1377="","",IFERROR(INDEX(账户币种,MATCH($B1377,账户名,0)),""))</f>
        <v>UZS</v>
      </c>
      <c r="E1377" s="117" t="s">
        <v>60</v>
      </c>
      <c r="F1377" s="116" t="str">
        <f>IF($E1377="","",IFERROR(INDEX(类别属性,MATCH($E1377,类别表,0)),""))</f>
        <v>支出</v>
      </c>
      <c r="G1377" s="118" t="s">
        <v>1319</v>
      </c>
      <c r="H1377" s="119"/>
      <c r="I1377" s="119">
        <v>300</v>
      </c>
      <c r="J1377" s="120"/>
      <c r="K1377" s="125">
        <f>IF(OR($A1377="",$B1377=""),"",IF($J1377&lt;&gt;"",$J1377,IF($D1377=本位币,1,IFERROR(LOOKUP(2,1/((汇率月份&lt;=$A1377)*(INDEX(记账汇率区,0,MATCH($D1377,汇率币种头,0))&lt;&gt;"")),INDEX(记账汇率区,0,MATCH($D1377,汇率币种头,0))),""))))</f>
        <v>1</v>
      </c>
      <c r="L1377" s="123">
        <f t="shared" si="42"/>
        <v>-300</v>
      </c>
      <c r="M1377" s="123">
        <f t="shared" si="43"/>
        <v>-300</v>
      </c>
      <c r="N1377" s="122">
        <f>IF($B1377="","",ROUND(SUMIF(账户名,$B1377,账户期初)+SUMIFS($L$6:L1377,$B$6:B1377,$B1377),2))</f>
        <v>137754985.86</v>
      </c>
      <c r="O1377" s="123">
        <f>IF($B1377="","",IFERROR(ROUND(INDEX(账户期初本位,MATCH($B1377,账户名,0))+SUMIFS($M$6:M1377,$B$6:B1377,$B1377),2),""))</f>
        <v>137754985.86</v>
      </c>
      <c r="P1377" s="117" t="s">
        <v>43</v>
      </c>
      <c r="Q1377" s="115"/>
      <c r="R1377" s="115"/>
      <c r="S1377" s="124" t="str">
        <f>IF($B1377="","",IF(ISNA(MATCH($B1377,账户名,0)),"※这个账户不在【参数设置】的账户档案里",IF($A1377="","※没填日期，这一笔不会进任何月份的报表",IF(OR($A1377&lt;起始月份,$A1377&gt;EOMONTH(起始月份,15)),"△不在本账期（"&amp;TEXT(起始月份,"yyyy-mm")&amp;" ~ "&amp;TEXT(EOMONTH(起始月份,15),"yyyy-mm")&amp;"）内，报表里看不到",IF(AND($H1377&lt;&gt;"",$I1377&lt;&gt;""),"※收入和支出不能同时填",IF(AND(N($H1377)=0,N($I1377)=0),IF(ISNUMBER(SEARCH("【待补】",$R1377&amp;"")),"△源数据不全（源表缺金额），请补充","※收入和支出都没填"),IF($E1377="","※没填收支类别，分类报表会漏掉这一笔",IF(ISNA(MATCH($E1377,类别表,0)),"※收支类别不在【参数设置】的清单里",IF($K1377="","△"&amp;$D1377&amp;" 还没填汇率，去【月度汇率】补上就自动算了",IF(ISNUMBER(SEARCH("【待补】",$R1377&amp;"")),"△源数据不全（源表缺摘要或用途），请补充",IF(AND($F1377="内部转账",$Q1377=""),"△内部转账建议在「往来单位」写上对方账户",IF($N1377&lt;0,"△这一笔之后该账户余额成负数了，核一下",""))))))))))))</f>
        <v/>
      </c>
    </row>
    <row r="1378" ht="66" spans="1:19">
      <c r="A1378" s="114">
        <v>46107</v>
      </c>
      <c r="B1378" s="115" t="s">
        <v>72</v>
      </c>
      <c r="C1378" s="116" t="str">
        <f>IF($B1378="","",IFERROR(INDEX(账户银行,MATCH($B1378,账户名,0)),""))</f>
        <v>NBU银行</v>
      </c>
      <c r="D1378" s="116" t="str">
        <f>IF($B1378="","",IFERROR(INDEX(账户币种,MATCH($B1378,账户名,0)),""))</f>
        <v>UZS</v>
      </c>
      <c r="E1378" s="117" t="s">
        <v>84</v>
      </c>
      <c r="F1378" s="116" t="str">
        <f>IF($E1378="","",IFERROR(INDEX(类别属性,MATCH($E1378,类别表,0)),""))</f>
        <v>支出</v>
      </c>
      <c r="G1378" s="118" t="s">
        <v>1320</v>
      </c>
      <c r="H1378" s="119"/>
      <c r="I1378" s="119">
        <v>10000000</v>
      </c>
      <c r="J1378" s="120"/>
      <c r="K1378" s="125">
        <f>IF(OR($A1378="",$B1378=""),"",IF($J1378&lt;&gt;"",$J1378,IF($D1378=本位币,1,IFERROR(LOOKUP(2,1/((汇率月份&lt;=$A1378)*(INDEX(记账汇率区,0,MATCH($D1378,汇率币种头,0))&lt;&gt;"")),INDEX(记账汇率区,0,MATCH($D1378,汇率币种头,0))),""))))</f>
        <v>1</v>
      </c>
      <c r="L1378" s="123">
        <f t="shared" si="42"/>
        <v>-10000000</v>
      </c>
      <c r="M1378" s="123">
        <f t="shared" si="43"/>
        <v>-10000000</v>
      </c>
      <c r="N1378" s="122">
        <f>IF($B1378="","",ROUND(SUMIF(账户名,$B1378,账户期初)+SUMIFS($L$6:L1378,$B$6:B1378,$B1378),2))</f>
        <v>127754985.86</v>
      </c>
      <c r="O1378" s="123">
        <f>IF($B1378="","",IFERROR(ROUND(INDEX(账户期初本位,MATCH($B1378,账户名,0))+SUMIFS($M$6:M1378,$B$6:B1378,$B1378),2),""))</f>
        <v>127754985.86</v>
      </c>
      <c r="P1378" s="117" t="s">
        <v>48</v>
      </c>
      <c r="Q1378" s="115"/>
      <c r="R1378" s="115"/>
      <c r="S1378" s="124" t="str">
        <f>IF($B1378="","",IF(ISNA(MATCH($B1378,账户名,0)),"※这个账户不在【参数设置】的账户档案里",IF($A1378="","※没填日期，这一笔不会进任何月份的报表",IF(OR($A1378&lt;起始月份,$A1378&gt;EOMONTH(起始月份,15)),"△不在本账期（"&amp;TEXT(起始月份,"yyyy-mm")&amp;" ~ "&amp;TEXT(EOMONTH(起始月份,15),"yyyy-mm")&amp;"）内，报表里看不到",IF(AND($H1378&lt;&gt;"",$I1378&lt;&gt;""),"※收入和支出不能同时填",IF(AND(N($H1378)=0,N($I1378)=0),IF(ISNUMBER(SEARCH("【待补】",$R1378&amp;"")),"△源数据不全（源表缺金额），请补充","※收入和支出都没填"),IF($E1378="","※没填收支类别，分类报表会漏掉这一笔",IF(ISNA(MATCH($E1378,类别表,0)),"※收支类别不在【参数设置】的清单里",IF($K1378="","△"&amp;$D1378&amp;" 还没填汇率，去【月度汇率】补上就自动算了",IF(ISNUMBER(SEARCH("【待补】",$R1378&amp;"")),"△源数据不全（源表缺摘要或用途），请补充",IF(AND($F1378="内部转账",$Q1378=""),"△内部转账建议在「往来单位」写上对方账户",IF($N1378&lt;0,"△这一笔之后该账户余额成负数了，核一下",""))))))))))))</f>
        <v/>
      </c>
    </row>
    <row r="1379" ht="33" spans="1:19">
      <c r="A1379" s="114">
        <v>46107</v>
      </c>
      <c r="B1379" s="115" t="s">
        <v>20</v>
      </c>
      <c r="C1379" s="116" t="str">
        <f>IF($B1379="","",IFERROR(INDEX(账户银行,MATCH($B1379,账户名,0)),""))</f>
        <v>现金</v>
      </c>
      <c r="D1379" s="116" t="str">
        <f>IF($B1379="","",IFERROR(INDEX(账户币种,MATCH($B1379,账户名,0)),""))</f>
        <v>CNY</v>
      </c>
      <c r="E1379" s="117" t="s">
        <v>24</v>
      </c>
      <c r="F1379" s="116" t="str">
        <f>IF($E1379="","",IFERROR(INDEX(类别属性,MATCH($E1379,类别表,0)),""))</f>
        <v>支出</v>
      </c>
      <c r="G1379" s="118" t="s">
        <v>1321</v>
      </c>
      <c r="H1379" s="119"/>
      <c r="I1379" s="119">
        <v>2483</v>
      </c>
      <c r="J1379" s="120"/>
      <c r="K1379" s="121">
        <f>IF(OR($A1379="",$B1379=""),"",IF($J1379&lt;&gt;"",$J1379,IF($D1379=本位币,1,IFERROR(LOOKUP(2,1/((汇率月份&lt;=$A1379)*(INDEX(记账汇率区,0,MATCH($D1379,汇率币种头,0))&lt;&gt;"")),INDEX(记账汇率区,0,MATCH($D1379,汇率币种头,0))),""))))</f>
        <v>1700</v>
      </c>
      <c r="L1379" s="122">
        <f t="shared" si="42"/>
        <v>-2483</v>
      </c>
      <c r="M1379" s="123">
        <f t="shared" si="43"/>
        <v>-4221100</v>
      </c>
      <c r="N1379" s="122">
        <f>IF($B1379="","",ROUND(SUMIF(账户名,$B1379,账户期初)+SUMIFS($L$6:L1379,$B$6:B1379,$B1379),2))</f>
        <v>1373986.39</v>
      </c>
      <c r="O1379" s="123">
        <f>IF($B1379="","",IFERROR(ROUND(INDEX(账户期初本位,MATCH($B1379,账户名,0))+SUMIFS($M$6:M1379,$B$6:B1379,$B1379),2),""))</f>
        <v>2307438379.96</v>
      </c>
      <c r="P1379" s="117" t="s">
        <v>26</v>
      </c>
      <c r="Q1379" s="115" t="s">
        <v>1322</v>
      </c>
      <c r="R1379" s="115"/>
      <c r="S1379" s="124" t="str">
        <f>IF($B1379="","",IF(ISNA(MATCH($B1379,账户名,0)),"※这个账户不在【参数设置】的账户档案里",IF($A1379="","※没填日期，这一笔不会进任何月份的报表",IF(OR($A1379&lt;起始月份,$A1379&gt;EOMONTH(起始月份,15)),"△不在本账期（"&amp;TEXT(起始月份,"yyyy-mm")&amp;" ~ "&amp;TEXT(EOMONTH(起始月份,15),"yyyy-mm")&amp;"）内，报表里看不到",IF(AND($H1379&lt;&gt;"",$I1379&lt;&gt;""),"※收入和支出不能同时填",IF(AND(N($H1379)=0,N($I1379)=0),IF(ISNUMBER(SEARCH("【待补】",$R1379&amp;"")),"△源数据不全（源表缺金额），请补充","※收入和支出都没填"),IF($E1379="","※没填收支类别，分类报表会漏掉这一笔",IF(ISNA(MATCH($E1379,类别表,0)),"※收支类别不在【参数设置】的清单里",IF($K1379="","△"&amp;$D1379&amp;" 还没填汇率，去【月度汇率】补上就自动算了",IF(ISNUMBER(SEARCH("【待补】",$R1379&amp;"")),"△源数据不全（源表缺摘要或用途），请补充",IF(AND($F1379="内部转账",$Q1379=""),"△内部转账建议在「往来单位」写上对方账户",IF($N1379&lt;0,"△这一笔之后该账户余额成负数了，核一下",""))))))))))))</f>
        <v/>
      </c>
    </row>
    <row r="1380" ht="16.5" spans="1:19">
      <c r="A1380" s="114">
        <v>46107</v>
      </c>
      <c r="B1380" s="115" t="s">
        <v>1238</v>
      </c>
      <c r="C1380" s="116" t="str">
        <f>IF($B1380="","",IFERROR(INDEX(账户银行,MATCH($B1380,账户名,0)),""))</f>
        <v>NBU银行</v>
      </c>
      <c r="D1380" s="116" t="str">
        <f>IF($B1380="","",IFERROR(INDEX(账户币种,MATCH($B1380,账户名,0)),""))</f>
        <v>UZS</v>
      </c>
      <c r="E1380" s="117" t="s">
        <v>188</v>
      </c>
      <c r="F1380" s="116" t="str">
        <f>IF($E1380="","",IFERROR(INDEX(类别属性,MATCH($E1380,类别表,0)),""))</f>
        <v>支出</v>
      </c>
      <c r="G1380" s="118" t="s">
        <v>1268</v>
      </c>
      <c r="H1380" s="119"/>
      <c r="I1380" s="119">
        <v>455000</v>
      </c>
      <c r="J1380" s="120"/>
      <c r="K1380" s="125">
        <f>IF(OR($A1380="",$B1380=""),"",IF($J1380&lt;&gt;"",$J1380,IF($D1380=本位币,1,IFERROR(LOOKUP(2,1/((汇率月份&lt;=$A1380)*(INDEX(记账汇率区,0,MATCH($D1380,汇率币种头,0))&lt;&gt;"")),INDEX(记账汇率区,0,MATCH($D1380,汇率币种头,0))),""))))</f>
        <v>1</v>
      </c>
      <c r="L1380" s="123">
        <f t="shared" si="42"/>
        <v>-455000</v>
      </c>
      <c r="M1380" s="123">
        <f t="shared" si="43"/>
        <v>-455000</v>
      </c>
      <c r="N1380" s="122">
        <f>IF($B1380="","",ROUND(SUMIF(账户名,$B1380,账户期初)+SUMIFS($L$6:L1380,$B$6:B1380,$B1380),2))</f>
        <v>7874000</v>
      </c>
      <c r="O1380" s="123">
        <f>IF($B1380="","",IFERROR(ROUND(INDEX(账户期初本位,MATCH($B1380,账户名,0))+SUMIFS($M$6:M1380,$B$6:B1380,$B1380),2),""))</f>
        <v>7874000</v>
      </c>
      <c r="P1380" s="117" t="s">
        <v>26</v>
      </c>
      <c r="Q1380" s="115" t="s">
        <v>1269</v>
      </c>
      <c r="R1380" s="115" t="s">
        <v>1271</v>
      </c>
      <c r="S1380" s="124" t="str">
        <f>IF($B1380="","",IF(ISNA(MATCH($B1380,账户名,0)),"※这个账户不在【参数设置】的账户档案里",IF($A1380="","※没填日期，这一笔不会进任何月份的报表",IF(OR($A1380&lt;起始月份,$A1380&gt;EOMONTH(起始月份,15)),"△不在本账期（"&amp;TEXT(起始月份,"yyyy-mm")&amp;" ~ "&amp;TEXT(EOMONTH(起始月份,15),"yyyy-mm")&amp;"）内，报表里看不到",IF(AND($H1380&lt;&gt;"",$I1380&lt;&gt;""),"※收入和支出不能同时填",IF(AND(N($H1380)=0,N($I1380)=0),IF(ISNUMBER(SEARCH("【待补】",$R1380&amp;"")),"△源数据不全（源表缺金额），请补充","※收入和支出都没填"),IF($E1380="","※没填收支类别，分类报表会漏掉这一笔",IF(ISNA(MATCH($E1380,类别表,0)),"※收支类别不在【参数设置】的清单里",IF($K1380="","△"&amp;$D1380&amp;" 还没填汇率，去【月度汇率】补上就自动算了",IF(ISNUMBER(SEARCH("【待补】",$R1380&amp;"")),"△源数据不全（源表缺摘要或用途），请补充",IF(AND($F1380="内部转账",$Q1380=""),"△内部转账建议在「往来单位」写上对方账户",IF($N1380&lt;0,"△这一笔之后该账户余额成负数了，核一下",""))))))))))))</f>
        <v>△源数据不全（源表缺摘要或用途），请补充</v>
      </c>
    </row>
    <row r="1381" ht="33" spans="1:19">
      <c r="A1381" s="114">
        <v>46107</v>
      </c>
      <c r="B1381" s="115" t="s">
        <v>30</v>
      </c>
      <c r="C1381" s="116" t="str">
        <f>IF($B1381="","",IFERROR(INDEX(账户银行,MATCH($B1381,账户名,0)),""))</f>
        <v>现金</v>
      </c>
      <c r="D1381" s="116" t="str">
        <f>IF($B1381="","",IFERROR(INDEX(账户币种,MATCH($B1381,账户名,0)),""))</f>
        <v>USD</v>
      </c>
      <c r="E1381" s="117" t="s">
        <v>41</v>
      </c>
      <c r="F1381" s="116" t="str">
        <f>IF($E1381="","",IFERROR(INDEX(类别属性,MATCH($E1381,类别表,0)),""))</f>
        <v>内部转账</v>
      </c>
      <c r="G1381" s="118" t="s">
        <v>1323</v>
      </c>
      <c r="H1381" s="119"/>
      <c r="I1381" s="119">
        <v>10000</v>
      </c>
      <c r="J1381" s="120"/>
      <c r="K1381" s="125">
        <f>IF(OR($A1381="",$B1381=""),"",IF($J1381&lt;&gt;"",$J1381,IF($D1381=本位币,1,IFERROR(LOOKUP(2,1/((汇率月份&lt;=$A1381)*(INDEX(记账汇率区,0,MATCH($D1381,汇率币种头,0))&lt;&gt;"")),INDEX(记账汇率区,0,MATCH($D1381,汇率币种头,0))),""))))</f>
        <v>12000</v>
      </c>
      <c r="L1381" s="123">
        <f t="shared" si="42"/>
        <v>-10000</v>
      </c>
      <c r="M1381" s="123">
        <f t="shared" si="43"/>
        <v>-120000000</v>
      </c>
      <c r="N1381" s="122">
        <f>IF($B1381="","",ROUND(SUMIF(账户名,$B1381,账户期初)+SUMIFS($L$6:L1381,$B$6:B1381,$B1381),2))</f>
        <v>108796</v>
      </c>
      <c r="O1381" s="123">
        <f>IF($B1381="","",IFERROR(ROUND(INDEX(账户期初本位,MATCH($B1381,账户名,0))+SUMIFS($M$6:M1381,$B$6:B1381,$B1381),2),""))</f>
        <v>1318047925</v>
      </c>
      <c r="P1381" s="117" t="s">
        <v>43</v>
      </c>
      <c r="Q1381" s="115"/>
      <c r="R1381" s="115"/>
      <c r="S1381" s="124" t="str">
        <f>IF($B1381="","",IF(ISNA(MATCH($B1381,账户名,0)),"※这个账户不在【参数设置】的账户档案里",IF($A1381="","※没填日期，这一笔不会进任何月份的报表",IF(OR($A1381&lt;起始月份,$A1381&gt;EOMONTH(起始月份,15)),"△不在本账期（"&amp;TEXT(起始月份,"yyyy-mm")&amp;" ~ "&amp;TEXT(EOMONTH(起始月份,15),"yyyy-mm")&amp;"）内，报表里看不到",IF(AND($H1381&lt;&gt;"",$I1381&lt;&gt;""),"※收入和支出不能同时填",IF(AND(N($H1381)=0,N($I1381)=0),IF(ISNUMBER(SEARCH("【待补】",$R1381&amp;"")),"△源数据不全（源表缺金额），请补充","※收入和支出都没填"),IF($E1381="","※没填收支类别，分类报表会漏掉这一笔",IF(ISNA(MATCH($E1381,类别表,0)),"※收支类别不在【参数设置】的清单里",IF($K1381="","△"&amp;$D1381&amp;" 还没填汇率，去【月度汇率】补上就自动算了",IF(ISNUMBER(SEARCH("【待补】",$R1381&amp;"")),"△源数据不全（源表缺摘要或用途），请补充",IF(AND($F1381="内部转账",$Q1381=""),"△内部转账建议在「往来单位」写上对方账户",IF($N1381&lt;0,"△这一笔之后该账户余额成负数了，核一下",""))))))))))))</f>
        <v>△内部转账建议在「往来单位」写上对方账户</v>
      </c>
    </row>
    <row r="1382" ht="49.5" spans="1:19">
      <c r="A1382" s="114">
        <v>46107</v>
      </c>
      <c r="B1382" s="115" t="s">
        <v>34</v>
      </c>
      <c r="C1382" s="116" t="str">
        <f>IF($B1382="","",IFERROR(INDEX(账户银行,MATCH($B1382,账户名,0)),""))</f>
        <v>现金</v>
      </c>
      <c r="D1382" s="116" t="str">
        <f>IF($B1382="","",IFERROR(INDEX(账户币种,MATCH($B1382,账户名,0)),""))</f>
        <v>UZS</v>
      </c>
      <c r="E1382" s="117" t="s">
        <v>41</v>
      </c>
      <c r="F1382" s="116" t="str">
        <f>IF($E1382="","",IFERROR(INDEX(类别属性,MATCH($E1382,类别表,0)),""))</f>
        <v>内部转账</v>
      </c>
      <c r="G1382" s="118" t="s">
        <v>1324</v>
      </c>
      <c r="H1382" s="119">
        <v>121300000</v>
      </c>
      <c r="I1382" s="119"/>
      <c r="J1382" s="120"/>
      <c r="K1382" s="125">
        <f>IF(OR($A1382="",$B1382=""),"",IF($J1382&lt;&gt;"",$J1382,IF($D1382=本位币,1,IFERROR(LOOKUP(2,1/((汇率月份&lt;=$A1382)*(INDEX(记账汇率区,0,MATCH($D1382,汇率币种头,0))&lt;&gt;"")),INDEX(记账汇率区,0,MATCH($D1382,汇率币种头,0))),""))))</f>
        <v>1</v>
      </c>
      <c r="L1382" s="123">
        <f t="shared" si="42"/>
        <v>121300000</v>
      </c>
      <c r="M1382" s="123">
        <f t="shared" si="43"/>
        <v>121300000</v>
      </c>
      <c r="N1382" s="122">
        <f>IF($B1382="","",ROUND(SUMIF(账户名,$B1382,账户期初)+SUMIFS($L$6:L1382,$B$6:B1382,$B1382),2))</f>
        <v>-796529979.33</v>
      </c>
      <c r="O1382" s="123">
        <f>IF($B1382="","",IFERROR(ROUND(INDEX(账户期初本位,MATCH($B1382,账户名,0))+SUMIFS($M$6:M1382,$B$6:B1382,$B1382),2),""))</f>
        <v>-796529979.33</v>
      </c>
      <c r="P1382" s="117" t="s">
        <v>43</v>
      </c>
      <c r="Q1382" s="115"/>
      <c r="R1382" s="115"/>
      <c r="S1382" s="124" t="str">
        <f>IF($B1382="","",IF(ISNA(MATCH($B1382,账户名,0)),"※这个账户不在【参数设置】的账户档案里",IF($A1382="","※没填日期，这一笔不会进任何月份的报表",IF(OR($A1382&lt;起始月份,$A1382&gt;EOMONTH(起始月份,15)),"△不在本账期（"&amp;TEXT(起始月份,"yyyy-mm")&amp;" ~ "&amp;TEXT(EOMONTH(起始月份,15),"yyyy-mm")&amp;"）内，报表里看不到",IF(AND($H1382&lt;&gt;"",$I1382&lt;&gt;""),"※收入和支出不能同时填",IF(AND(N($H1382)=0,N($I1382)=0),IF(ISNUMBER(SEARCH("【待补】",$R1382&amp;"")),"△源数据不全（源表缺金额），请补充","※收入和支出都没填"),IF($E1382="","※没填收支类别，分类报表会漏掉这一笔",IF(ISNA(MATCH($E1382,类别表,0)),"※收支类别不在【参数设置】的清单里",IF($K1382="","△"&amp;$D1382&amp;" 还没填汇率，去【月度汇率】补上就自动算了",IF(ISNUMBER(SEARCH("【待补】",$R1382&amp;"")),"△源数据不全（源表缺摘要或用途），请补充",IF(AND($F1382="内部转账",$Q1382=""),"△内部转账建议在「往来单位」写上对方账户",IF($N1382&lt;0,"△这一笔之后该账户余额成负数了，核一下",""))))))))))))</f>
        <v>△内部转账建议在「往来单位」写上对方账户</v>
      </c>
    </row>
    <row r="1383" ht="49.5" spans="1:19">
      <c r="A1383" s="114">
        <v>46107</v>
      </c>
      <c r="B1383" s="115" t="s">
        <v>34</v>
      </c>
      <c r="C1383" s="116" t="str">
        <f>IF($B1383="","",IFERROR(INDEX(账户银行,MATCH($B1383,账户名,0)),""))</f>
        <v>现金</v>
      </c>
      <c r="D1383" s="116" t="str">
        <f>IF($B1383="","",IFERROR(INDEX(账户币种,MATCH($B1383,账户名,0)),""))</f>
        <v>UZS</v>
      </c>
      <c r="E1383" s="117" t="s">
        <v>41</v>
      </c>
      <c r="F1383" s="116" t="str">
        <f>IF($E1383="","",IFERROR(INDEX(类别属性,MATCH($E1383,类别表,0)),""))</f>
        <v>内部转账</v>
      </c>
      <c r="G1383" s="118" t="s">
        <v>1324</v>
      </c>
      <c r="H1383" s="119">
        <v>121300000</v>
      </c>
      <c r="I1383" s="119"/>
      <c r="J1383" s="120"/>
      <c r="K1383" s="125">
        <f>IF(OR($A1383="",$B1383=""),"",IF($J1383&lt;&gt;"",$J1383,IF($D1383=本位币,1,IFERROR(LOOKUP(2,1/((汇率月份&lt;=$A1383)*(INDEX(记账汇率区,0,MATCH($D1383,汇率币种头,0))&lt;&gt;"")),INDEX(记账汇率区,0,MATCH($D1383,汇率币种头,0))),""))))</f>
        <v>1</v>
      </c>
      <c r="L1383" s="123">
        <f t="shared" si="42"/>
        <v>121300000</v>
      </c>
      <c r="M1383" s="123">
        <f t="shared" si="43"/>
        <v>121300000</v>
      </c>
      <c r="N1383" s="122">
        <f>IF($B1383="","",ROUND(SUMIF(账户名,$B1383,账户期初)+SUMIFS($L$6:L1383,$B$6:B1383,$B1383),2))</f>
        <v>-675229979.33</v>
      </c>
      <c r="O1383" s="123">
        <f>IF($B1383="","",IFERROR(ROUND(INDEX(账户期初本位,MATCH($B1383,账户名,0))+SUMIFS($M$6:M1383,$B$6:B1383,$B1383),2),""))</f>
        <v>-675229979.33</v>
      </c>
      <c r="P1383" s="117" t="s">
        <v>43</v>
      </c>
      <c r="Q1383" s="115"/>
      <c r="R1383" s="115"/>
      <c r="S1383" s="124" t="str">
        <f>IF($B1383="","",IF(ISNA(MATCH($B1383,账户名,0)),"※这个账户不在【参数设置】的账户档案里",IF($A1383="","※没填日期，这一笔不会进任何月份的报表",IF(OR($A1383&lt;起始月份,$A1383&gt;EOMONTH(起始月份,15)),"△不在本账期（"&amp;TEXT(起始月份,"yyyy-mm")&amp;" ~ "&amp;TEXT(EOMONTH(起始月份,15),"yyyy-mm")&amp;"）内，报表里看不到",IF(AND($H1383&lt;&gt;"",$I1383&lt;&gt;""),"※收入和支出不能同时填",IF(AND(N($H1383)=0,N($I1383)=0),IF(ISNUMBER(SEARCH("【待补】",$R1383&amp;"")),"△源数据不全（源表缺金额），请补充","※收入和支出都没填"),IF($E1383="","※没填收支类别，分类报表会漏掉这一笔",IF(ISNA(MATCH($E1383,类别表,0)),"※收支类别不在【参数设置】的清单里",IF($K1383="","△"&amp;$D1383&amp;" 还没填汇率，去【月度汇率】补上就自动算了",IF(ISNUMBER(SEARCH("【待补】",$R1383&amp;"")),"△源数据不全（源表缺摘要或用途），请补充",IF(AND($F1383="内部转账",$Q1383=""),"△内部转账建议在「往来单位」写上对方账户",IF($N1383&lt;0,"△这一笔之后该账户余额成负数了，核一下",""))))))))))))</f>
        <v>△内部转账建议在「往来单位」写上对方账户</v>
      </c>
    </row>
    <row r="1384" ht="82.5" spans="1:19">
      <c r="A1384" s="114">
        <v>46107</v>
      </c>
      <c r="B1384" s="115" t="s">
        <v>34</v>
      </c>
      <c r="C1384" s="116" t="str">
        <f>IF($B1384="","",IFERROR(INDEX(账户银行,MATCH($B1384,账户名,0)),""))</f>
        <v>现金</v>
      </c>
      <c r="D1384" s="116" t="str">
        <f>IF($B1384="","",IFERROR(INDEX(账户币种,MATCH($B1384,账户名,0)),""))</f>
        <v>UZS</v>
      </c>
      <c r="E1384" s="117" t="s">
        <v>57</v>
      </c>
      <c r="F1384" s="116" t="str">
        <f>IF($E1384="","",IFERROR(INDEX(类别属性,MATCH($E1384,类别表,0)),""))</f>
        <v>支出</v>
      </c>
      <c r="G1384" s="118" t="s">
        <v>1325</v>
      </c>
      <c r="H1384" s="119"/>
      <c r="I1384" s="119">
        <v>620000</v>
      </c>
      <c r="J1384" s="120"/>
      <c r="K1384" s="125">
        <f>IF(OR($A1384="",$B1384=""),"",IF($J1384&lt;&gt;"",$J1384,IF($D1384=本位币,1,IFERROR(LOOKUP(2,1/((汇率月份&lt;=$A1384)*(INDEX(记账汇率区,0,MATCH($D1384,汇率币种头,0))&lt;&gt;"")),INDEX(记账汇率区,0,MATCH($D1384,汇率币种头,0))),""))))</f>
        <v>1</v>
      </c>
      <c r="L1384" s="123">
        <f t="shared" si="42"/>
        <v>-620000</v>
      </c>
      <c r="M1384" s="123">
        <f t="shared" si="43"/>
        <v>-620000</v>
      </c>
      <c r="N1384" s="122">
        <f>IF($B1384="","",ROUND(SUMIF(账户名,$B1384,账户期初)+SUMIFS($L$6:L1384,$B$6:B1384,$B1384),2))</f>
        <v>-675849979.33</v>
      </c>
      <c r="O1384" s="123">
        <f>IF($B1384="","",IFERROR(ROUND(INDEX(账户期初本位,MATCH($B1384,账户名,0))+SUMIFS($M$6:M1384,$B$6:B1384,$B1384),2),""))</f>
        <v>-675849979.33</v>
      </c>
      <c r="P1384" s="117" t="s">
        <v>59</v>
      </c>
      <c r="Q1384" s="115" t="s">
        <v>1326</v>
      </c>
      <c r="R1384" s="115"/>
      <c r="S1384" s="124" t="str">
        <f>IF($B1384="","",IF(ISNA(MATCH($B1384,账户名,0)),"※这个账户不在【参数设置】的账户档案里",IF($A1384="","※没填日期，这一笔不会进任何月份的报表",IF(OR($A1384&lt;起始月份,$A1384&gt;EOMONTH(起始月份,15)),"△不在本账期（"&amp;TEXT(起始月份,"yyyy-mm")&amp;" ~ "&amp;TEXT(EOMONTH(起始月份,15),"yyyy-mm")&amp;"）内，报表里看不到",IF(AND($H1384&lt;&gt;"",$I1384&lt;&gt;""),"※收入和支出不能同时填",IF(AND(N($H1384)=0,N($I1384)=0),IF(ISNUMBER(SEARCH("【待补】",$R1384&amp;"")),"△源数据不全（源表缺金额），请补充","※收入和支出都没填"),IF($E1384="","※没填收支类别，分类报表会漏掉这一笔",IF(ISNA(MATCH($E1384,类别表,0)),"※收支类别不在【参数设置】的清单里",IF($K1384="","△"&amp;$D1384&amp;" 还没填汇率，去【月度汇率】补上就自动算了",IF(ISNUMBER(SEARCH("【待补】",$R1384&amp;"")),"△源数据不全（源表缺摘要或用途），请补充",IF(AND($F1384="内部转账",$Q1384=""),"△内部转账建议在「往来单位」写上对方账户",IF($N1384&lt;0,"△这一笔之后该账户余额成负数了，核一下",""))))))))))))</f>
        <v>△这一笔之后该账户余额成负数了，核一下</v>
      </c>
    </row>
    <row r="1385" ht="16.5" spans="1:19">
      <c r="A1385" s="114">
        <v>46107</v>
      </c>
      <c r="B1385" s="115" t="s">
        <v>34</v>
      </c>
      <c r="C1385" s="116" t="str">
        <f>IF($B1385="","",IFERROR(INDEX(账户银行,MATCH($B1385,账户名,0)),""))</f>
        <v>现金</v>
      </c>
      <c r="D1385" s="116" t="str">
        <f>IF($B1385="","",IFERROR(INDEX(账户币种,MATCH($B1385,账户名,0)),""))</f>
        <v>UZS</v>
      </c>
      <c r="E1385" s="117" t="s">
        <v>114</v>
      </c>
      <c r="F1385" s="116" t="str">
        <f>IF($E1385="","",IFERROR(INDEX(类别属性,MATCH($E1385,类别表,0)),""))</f>
        <v>支出</v>
      </c>
      <c r="G1385" s="118" t="s">
        <v>1327</v>
      </c>
      <c r="H1385" s="119"/>
      <c r="I1385" s="119"/>
      <c r="J1385" s="120"/>
      <c r="K1385" s="125">
        <f>IF(OR($A1385="",$B1385=""),"",IF($J1385&lt;&gt;"",$J1385,IF($D1385=本位币,1,IFERROR(LOOKUP(2,1/((汇率月份&lt;=$A1385)*(INDEX(记账汇率区,0,MATCH($D1385,汇率币种头,0))&lt;&gt;"")),INDEX(记账汇率区,0,MATCH($D1385,汇率币种头,0))),""))))</f>
        <v>1</v>
      </c>
      <c r="L1385" s="123" t="str">
        <f t="shared" si="42"/>
        <v/>
      </c>
      <c r="M1385" s="123" t="str">
        <f t="shared" si="43"/>
        <v/>
      </c>
      <c r="N1385" s="122">
        <f>IF($B1385="","",ROUND(SUMIF(账户名,$B1385,账户期初)+SUMIFS($L$6:L1385,$B$6:B1385,$B1385),2))</f>
        <v>-675849979.33</v>
      </c>
      <c r="O1385" s="123">
        <f>IF($B1385="","",IFERROR(ROUND(INDEX(账户期初本位,MATCH($B1385,账户名,0))+SUMIFS($M$6:M1385,$B$6:B1385,$B1385),2),""))</f>
        <v>-675849979.33</v>
      </c>
      <c r="P1385" s="117" t="s">
        <v>76</v>
      </c>
      <c r="Q1385" s="115"/>
      <c r="R1385" s="115" t="s">
        <v>119</v>
      </c>
      <c r="S1385" s="124" t="str">
        <f>IF($B1385="","",IF(ISNA(MATCH($B1385,账户名,0)),"※这个账户不在【参数设置】的账户档案里",IF($A1385="","※没填日期，这一笔不会进任何月份的报表",IF(OR($A1385&lt;起始月份,$A1385&gt;EOMONTH(起始月份,15)),"△不在本账期（"&amp;TEXT(起始月份,"yyyy-mm")&amp;" ~ "&amp;TEXT(EOMONTH(起始月份,15),"yyyy-mm")&amp;"）内，报表里看不到",IF(AND($H1385&lt;&gt;"",$I1385&lt;&gt;""),"※收入和支出不能同时填",IF(AND(N($H1385)=0,N($I1385)=0),IF(ISNUMBER(SEARCH("【待补】",$R1385&amp;"")),"△源数据不全（源表缺金额），请补充","※收入和支出都没填"),IF($E1385="","※没填收支类别，分类报表会漏掉这一笔",IF(ISNA(MATCH($E1385,类别表,0)),"※收支类别不在【参数设置】的清单里",IF($K1385="","△"&amp;$D1385&amp;" 还没填汇率，去【月度汇率】补上就自动算了",IF(ISNUMBER(SEARCH("【待补】",$R1385&amp;"")),"△源数据不全（源表缺摘要或用途），请补充",IF(AND($F1385="内部转账",$Q1385=""),"△内部转账建议在「往来单位」写上对方账户",IF($N1385&lt;0,"△这一笔之后该账户余额成负数了，核一下",""))))))))))))</f>
        <v>△源数据不全（源表缺金额），请补充</v>
      </c>
    </row>
    <row r="1386" ht="33" spans="1:19">
      <c r="A1386" s="114">
        <v>46108</v>
      </c>
      <c r="B1386" s="115" t="s">
        <v>20</v>
      </c>
      <c r="C1386" s="116" t="str">
        <f>IF($B1386="","",IFERROR(INDEX(账户银行,MATCH($B1386,账户名,0)),""))</f>
        <v>现金</v>
      </c>
      <c r="D1386" s="116" t="str">
        <f>IF($B1386="","",IFERROR(INDEX(账户币种,MATCH($B1386,账户名,0)),""))</f>
        <v>CNY</v>
      </c>
      <c r="E1386" s="117" t="s">
        <v>24</v>
      </c>
      <c r="F1386" s="116" t="str">
        <f>IF($E1386="","",IFERROR(INDEX(类别属性,MATCH($E1386,类别表,0)),""))</f>
        <v>支出</v>
      </c>
      <c r="G1386" s="118" t="s">
        <v>1328</v>
      </c>
      <c r="H1386" s="119"/>
      <c r="I1386" s="119">
        <v>1401</v>
      </c>
      <c r="J1386" s="120"/>
      <c r="K1386" s="121">
        <f>IF(OR($A1386="",$B1386=""),"",IF($J1386&lt;&gt;"",$J1386,IF($D1386=本位币,1,IFERROR(LOOKUP(2,1/((汇率月份&lt;=$A1386)*(INDEX(记账汇率区,0,MATCH($D1386,汇率币种头,0))&lt;&gt;"")),INDEX(记账汇率区,0,MATCH($D1386,汇率币种头,0))),""))))</f>
        <v>1700</v>
      </c>
      <c r="L1386" s="122">
        <f t="shared" si="42"/>
        <v>-1401</v>
      </c>
      <c r="M1386" s="123">
        <f t="shared" si="43"/>
        <v>-2381700</v>
      </c>
      <c r="N1386" s="122">
        <f>IF($B1386="","",ROUND(SUMIF(账户名,$B1386,账户期初)+SUMIFS($L$6:L1386,$B$6:B1386,$B1386),2))</f>
        <v>1372585.39</v>
      </c>
      <c r="O1386" s="123">
        <f>IF($B1386="","",IFERROR(ROUND(INDEX(账户期初本位,MATCH($B1386,账户名,0))+SUMIFS($M$6:M1386,$B$6:B1386,$B1386),2),""))</f>
        <v>2305056679.96</v>
      </c>
      <c r="P1386" s="117" t="s">
        <v>26</v>
      </c>
      <c r="Q1386" s="115"/>
      <c r="R1386" s="115"/>
      <c r="S1386" s="124" t="str">
        <f>IF($B1386="","",IF(ISNA(MATCH($B1386,账户名,0)),"※这个账户不在【参数设置】的账户档案里",IF($A1386="","※没填日期，这一笔不会进任何月份的报表",IF(OR($A1386&lt;起始月份,$A1386&gt;EOMONTH(起始月份,15)),"△不在本账期（"&amp;TEXT(起始月份,"yyyy-mm")&amp;" ~ "&amp;TEXT(EOMONTH(起始月份,15),"yyyy-mm")&amp;"）内，报表里看不到",IF(AND($H1386&lt;&gt;"",$I1386&lt;&gt;""),"※收入和支出不能同时填",IF(AND(N($H1386)=0,N($I1386)=0),IF(ISNUMBER(SEARCH("【待补】",$R1386&amp;"")),"△源数据不全（源表缺金额），请补充","※收入和支出都没填"),IF($E1386="","※没填收支类别，分类报表会漏掉这一笔",IF(ISNA(MATCH($E1386,类别表,0)),"※收支类别不在【参数设置】的清单里",IF($K1386="","△"&amp;$D1386&amp;" 还没填汇率，去【月度汇率】补上就自动算了",IF(ISNUMBER(SEARCH("【待补】",$R1386&amp;"")),"△源数据不全（源表缺摘要或用途），请补充",IF(AND($F1386="内部转账",$Q1386=""),"△内部转账建议在「往来单位」写上对方账户",IF($N1386&lt;0,"△这一笔之后该账户余额成负数了，核一下",""))))))))))))</f>
        <v/>
      </c>
    </row>
    <row r="1387" ht="16.5" spans="1:19">
      <c r="A1387" s="114">
        <v>46108</v>
      </c>
      <c r="B1387" s="115" t="s">
        <v>1238</v>
      </c>
      <c r="C1387" s="116" t="str">
        <f>IF($B1387="","",IFERROR(INDEX(账户银行,MATCH($B1387,账户名,0)),""))</f>
        <v>NBU银行</v>
      </c>
      <c r="D1387" s="116" t="str">
        <f>IF($B1387="","",IFERROR(INDEX(账户币种,MATCH($B1387,账户名,0)),""))</f>
        <v>UZS</v>
      </c>
      <c r="E1387" s="117" t="s">
        <v>38</v>
      </c>
      <c r="F1387" s="116" t="str">
        <f>IF($E1387="","",IFERROR(INDEX(类别属性,MATCH($E1387,类别表,0)),""))</f>
        <v>支出</v>
      </c>
      <c r="G1387" s="118" t="s">
        <v>1268</v>
      </c>
      <c r="H1387" s="119"/>
      <c r="I1387" s="119">
        <v>118000</v>
      </c>
      <c r="J1387" s="120"/>
      <c r="K1387" s="125">
        <f>IF(OR($A1387="",$B1387=""),"",IF($J1387&lt;&gt;"",$J1387,IF($D1387=本位币,1,IFERROR(LOOKUP(2,1/((汇率月份&lt;=$A1387)*(INDEX(记账汇率区,0,MATCH($D1387,汇率币种头,0))&lt;&gt;"")),INDEX(记账汇率区,0,MATCH($D1387,汇率币种头,0))),""))))</f>
        <v>1</v>
      </c>
      <c r="L1387" s="123">
        <f t="shared" si="42"/>
        <v>-118000</v>
      </c>
      <c r="M1387" s="123">
        <f t="shared" si="43"/>
        <v>-118000</v>
      </c>
      <c r="N1387" s="122">
        <f>IF($B1387="","",ROUND(SUMIF(账户名,$B1387,账户期初)+SUMIFS($L$6:L1387,$B$6:B1387,$B1387),2))</f>
        <v>7756000</v>
      </c>
      <c r="O1387" s="123">
        <f>IF($B1387="","",IFERROR(ROUND(INDEX(账户期初本位,MATCH($B1387,账户名,0))+SUMIFS($M$6:M1387,$B$6:B1387,$B1387),2),""))</f>
        <v>7756000</v>
      </c>
      <c r="P1387" s="117" t="s">
        <v>26</v>
      </c>
      <c r="Q1387" s="115" t="s">
        <v>1269</v>
      </c>
      <c r="R1387" s="115" t="s">
        <v>1270</v>
      </c>
      <c r="S1387" s="124" t="str">
        <f>IF($B1387="","",IF(ISNA(MATCH($B1387,账户名,0)),"※这个账户不在【参数设置】的账户档案里",IF($A1387="","※没填日期，这一笔不会进任何月份的报表",IF(OR($A1387&lt;起始月份,$A1387&gt;EOMONTH(起始月份,15)),"△不在本账期（"&amp;TEXT(起始月份,"yyyy-mm")&amp;" ~ "&amp;TEXT(EOMONTH(起始月份,15),"yyyy-mm")&amp;"）内，报表里看不到",IF(AND($H1387&lt;&gt;"",$I1387&lt;&gt;""),"※收入和支出不能同时填",IF(AND(N($H1387)=0,N($I1387)=0),IF(ISNUMBER(SEARCH("【待补】",$R1387&amp;"")),"△源数据不全（源表缺金额），请补充","※收入和支出都没填"),IF($E1387="","※没填收支类别，分类报表会漏掉这一笔",IF(ISNA(MATCH($E1387,类别表,0)),"※收支类别不在【参数设置】的清单里",IF($K1387="","△"&amp;$D1387&amp;" 还没填汇率，去【月度汇率】补上就自动算了",IF(ISNUMBER(SEARCH("【待补】",$R1387&amp;"")),"△源数据不全（源表缺摘要或用途），请补充",IF(AND($F1387="内部转账",$Q1387=""),"△内部转账建议在「往来单位」写上对方账户",IF($N1387&lt;0,"△这一笔之后该账户余额成负数了，核一下",""))))))))))))</f>
        <v/>
      </c>
    </row>
    <row r="1388" ht="16.5" spans="1:19">
      <c r="A1388" s="114">
        <v>46108</v>
      </c>
      <c r="B1388" s="115" t="s">
        <v>1238</v>
      </c>
      <c r="C1388" s="116" t="str">
        <f>IF($B1388="","",IFERROR(INDEX(账户银行,MATCH($B1388,账户名,0)),""))</f>
        <v>NBU银行</v>
      </c>
      <c r="D1388" s="116" t="str">
        <f>IF($B1388="","",IFERROR(INDEX(账户币种,MATCH($B1388,账户名,0)),""))</f>
        <v>UZS</v>
      </c>
      <c r="E1388" s="117" t="s">
        <v>54</v>
      </c>
      <c r="F1388" s="116" t="str">
        <f>IF($E1388="","",IFERROR(INDEX(类别属性,MATCH($E1388,类别表,0)),""))</f>
        <v>支出</v>
      </c>
      <c r="G1388" s="118" t="s">
        <v>1268</v>
      </c>
      <c r="H1388" s="119"/>
      <c r="I1388" s="119">
        <v>168000</v>
      </c>
      <c r="J1388" s="120"/>
      <c r="K1388" s="125">
        <f>IF(OR($A1388="",$B1388=""),"",IF($J1388&lt;&gt;"",$J1388,IF($D1388=本位币,1,IFERROR(LOOKUP(2,1/((汇率月份&lt;=$A1388)*(INDEX(记账汇率区,0,MATCH($D1388,汇率币种头,0))&lt;&gt;"")),INDEX(记账汇率区,0,MATCH($D1388,汇率币种头,0))),""))))</f>
        <v>1</v>
      </c>
      <c r="L1388" s="123">
        <f t="shared" si="42"/>
        <v>-168000</v>
      </c>
      <c r="M1388" s="123">
        <f t="shared" si="43"/>
        <v>-168000</v>
      </c>
      <c r="N1388" s="122">
        <f>IF($B1388="","",ROUND(SUMIF(账户名,$B1388,账户期初)+SUMIFS($L$6:L1388,$B$6:B1388,$B1388),2))</f>
        <v>7588000</v>
      </c>
      <c r="O1388" s="123">
        <f>IF($B1388="","",IFERROR(ROUND(INDEX(账户期初本位,MATCH($B1388,账户名,0))+SUMIFS($M$6:M1388,$B$6:B1388,$B1388),2),""))</f>
        <v>7588000</v>
      </c>
      <c r="P1388" s="117" t="s">
        <v>48</v>
      </c>
      <c r="Q1388" s="115" t="s">
        <v>1269</v>
      </c>
      <c r="R1388" s="115" t="s">
        <v>1270</v>
      </c>
      <c r="S1388" s="124" t="str">
        <f>IF($B1388="","",IF(ISNA(MATCH($B1388,账户名,0)),"※这个账户不在【参数设置】的账户档案里",IF($A1388="","※没填日期，这一笔不会进任何月份的报表",IF(OR($A1388&lt;起始月份,$A1388&gt;EOMONTH(起始月份,15)),"△不在本账期（"&amp;TEXT(起始月份,"yyyy-mm")&amp;" ~ "&amp;TEXT(EOMONTH(起始月份,15),"yyyy-mm")&amp;"）内，报表里看不到",IF(AND($H1388&lt;&gt;"",$I1388&lt;&gt;""),"※收入和支出不能同时填",IF(AND(N($H1388)=0,N($I1388)=0),IF(ISNUMBER(SEARCH("【待补】",$R1388&amp;"")),"△源数据不全（源表缺金额），请补充","※收入和支出都没填"),IF($E1388="","※没填收支类别，分类报表会漏掉这一笔",IF(ISNA(MATCH($E1388,类别表,0)),"※收支类别不在【参数设置】的清单里",IF($K1388="","△"&amp;$D1388&amp;" 还没填汇率，去【月度汇率】补上就自动算了",IF(ISNUMBER(SEARCH("【待补】",$R1388&amp;"")),"△源数据不全（源表缺摘要或用途），请补充",IF(AND($F1388="内部转账",$Q1388=""),"△内部转账建议在「往来单位」写上对方账户",IF($N1388&lt;0,"△这一笔之后该账户余额成负数了，核一下",""))))))))))))</f>
        <v/>
      </c>
    </row>
    <row r="1389" ht="49.5" spans="1:19">
      <c r="A1389" s="114">
        <v>46108</v>
      </c>
      <c r="B1389" s="115" t="s">
        <v>34</v>
      </c>
      <c r="C1389" s="116" t="str">
        <f>IF($B1389="","",IFERROR(INDEX(账户银行,MATCH($B1389,账户名,0)),""))</f>
        <v>现金</v>
      </c>
      <c r="D1389" s="116" t="str">
        <f>IF($B1389="","",IFERROR(INDEX(账户币种,MATCH($B1389,账户名,0)),""))</f>
        <v>UZS</v>
      </c>
      <c r="E1389" s="117" t="s">
        <v>95</v>
      </c>
      <c r="F1389" s="116" t="str">
        <f>IF($E1389="","",IFERROR(INDEX(类别属性,MATCH($E1389,类别表,0)),""))</f>
        <v>支出</v>
      </c>
      <c r="G1389" s="118" t="s">
        <v>1329</v>
      </c>
      <c r="H1389" s="119"/>
      <c r="I1389" s="119">
        <v>36000000</v>
      </c>
      <c r="J1389" s="120"/>
      <c r="K1389" s="125">
        <f>IF(OR($A1389="",$B1389=""),"",IF($J1389&lt;&gt;"",$J1389,IF($D1389=本位币,1,IFERROR(LOOKUP(2,1/((汇率月份&lt;=$A1389)*(INDEX(记账汇率区,0,MATCH($D1389,汇率币种头,0))&lt;&gt;"")),INDEX(记账汇率区,0,MATCH($D1389,汇率币种头,0))),""))))</f>
        <v>1</v>
      </c>
      <c r="L1389" s="123">
        <f t="shared" si="42"/>
        <v>-36000000</v>
      </c>
      <c r="M1389" s="123">
        <f t="shared" si="43"/>
        <v>-36000000</v>
      </c>
      <c r="N1389" s="122">
        <f>IF($B1389="","",ROUND(SUMIF(账户名,$B1389,账户期初)+SUMIFS($L$6:L1389,$B$6:B1389,$B1389),2))</f>
        <v>-711849979.33</v>
      </c>
      <c r="O1389" s="123">
        <f>IF($B1389="","",IFERROR(ROUND(INDEX(账户期初本位,MATCH($B1389,账户名,0))+SUMIFS($M$6:M1389,$B$6:B1389,$B1389),2),""))</f>
        <v>-711849979.33</v>
      </c>
      <c r="P1389" s="117" t="s">
        <v>97</v>
      </c>
      <c r="Q1389" s="115"/>
      <c r="R1389" s="115"/>
      <c r="S1389" s="124" t="str">
        <f>IF($B1389="","",IF(ISNA(MATCH($B1389,账户名,0)),"※这个账户不在【参数设置】的账户档案里",IF($A1389="","※没填日期，这一笔不会进任何月份的报表",IF(OR($A1389&lt;起始月份,$A1389&gt;EOMONTH(起始月份,15)),"△不在本账期（"&amp;TEXT(起始月份,"yyyy-mm")&amp;" ~ "&amp;TEXT(EOMONTH(起始月份,15),"yyyy-mm")&amp;"）内，报表里看不到",IF(AND($H1389&lt;&gt;"",$I1389&lt;&gt;""),"※收入和支出不能同时填",IF(AND(N($H1389)=0,N($I1389)=0),IF(ISNUMBER(SEARCH("【待补】",$R1389&amp;"")),"△源数据不全（源表缺金额），请补充","※收入和支出都没填"),IF($E1389="","※没填收支类别，分类报表会漏掉这一笔",IF(ISNA(MATCH($E1389,类别表,0)),"※收支类别不在【参数设置】的清单里",IF($K1389="","△"&amp;$D1389&amp;" 还没填汇率，去【月度汇率】补上就自动算了",IF(ISNUMBER(SEARCH("【待补】",$R1389&amp;"")),"△源数据不全（源表缺摘要或用途），请补充",IF(AND($F1389="内部转账",$Q1389=""),"△内部转账建议在「往来单位」写上对方账户",IF($N1389&lt;0,"△这一笔之后该账户余额成负数了，核一下",""))))))))))))</f>
        <v>△这一笔之后该账户余额成负数了，核一下</v>
      </c>
    </row>
    <row r="1390" ht="33" spans="1:19">
      <c r="A1390" s="114">
        <v>46108</v>
      </c>
      <c r="B1390" s="115" t="s">
        <v>34</v>
      </c>
      <c r="C1390" s="116" t="str">
        <f>IF($B1390="","",IFERROR(INDEX(账户银行,MATCH($B1390,账户名,0)),""))</f>
        <v>现金</v>
      </c>
      <c r="D1390" s="116" t="str">
        <f>IF($B1390="","",IFERROR(INDEX(账户币种,MATCH($B1390,账户名,0)),""))</f>
        <v>UZS</v>
      </c>
      <c r="E1390" s="117" t="s">
        <v>44</v>
      </c>
      <c r="F1390" s="116" t="str">
        <f>IF($E1390="","",IFERROR(INDEX(类别属性,MATCH($E1390,类别表,0)),""))</f>
        <v>支出</v>
      </c>
      <c r="G1390" s="118" t="s">
        <v>1330</v>
      </c>
      <c r="H1390" s="119"/>
      <c r="I1390" s="119">
        <v>7000000</v>
      </c>
      <c r="J1390" s="120"/>
      <c r="K1390" s="125">
        <f>IF(OR($A1390="",$B1390=""),"",IF($J1390&lt;&gt;"",$J1390,IF($D1390=本位币,1,IFERROR(LOOKUP(2,1/((汇率月份&lt;=$A1390)*(INDEX(记账汇率区,0,MATCH($D1390,汇率币种头,0))&lt;&gt;"")),INDEX(记账汇率区,0,MATCH($D1390,汇率币种头,0))),""))))</f>
        <v>1</v>
      </c>
      <c r="L1390" s="123">
        <f t="shared" si="42"/>
        <v>-7000000</v>
      </c>
      <c r="M1390" s="123">
        <f t="shared" si="43"/>
        <v>-7000000</v>
      </c>
      <c r="N1390" s="122">
        <f>IF($B1390="","",ROUND(SUMIF(账户名,$B1390,账户期初)+SUMIFS($L$6:L1390,$B$6:B1390,$B1390),2))</f>
        <v>-718849979.33</v>
      </c>
      <c r="O1390" s="123">
        <f>IF($B1390="","",IFERROR(ROUND(INDEX(账户期初本位,MATCH($B1390,账户名,0))+SUMIFS($M$6:M1390,$B$6:B1390,$B1390),2),""))</f>
        <v>-718849979.33</v>
      </c>
      <c r="P1390" s="117" t="s">
        <v>26</v>
      </c>
      <c r="Q1390" s="115"/>
      <c r="R1390" s="115"/>
      <c r="S1390" s="124" t="str">
        <f>IF($B1390="","",IF(ISNA(MATCH($B1390,账户名,0)),"※这个账户不在【参数设置】的账户档案里",IF($A1390="","※没填日期，这一笔不会进任何月份的报表",IF(OR($A1390&lt;起始月份,$A1390&gt;EOMONTH(起始月份,15)),"△不在本账期（"&amp;TEXT(起始月份,"yyyy-mm")&amp;" ~ "&amp;TEXT(EOMONTH(起始月份,15),"yyyy-mm")&amp;"）内，报表里看不到",IF(AND($H1390&lt;&gt;"",$I1390&lt;&gt;""),"※收入和支出不能同时填",IF(AND(N($H1390)=0,N($I1390)=0),IF(ISNUMBER(SEARCH("【待补】",$R1390&amp;"")),"△源数据不全（源表缺金额），请补充","※收入和支出都没填"),IF($E1390="","※没填收支类别，分类报表会漏掉这一笔",IF(ISNA(MATCH($E1390,类别表,0)),"※收支类别不在【参数设置】的清单里",IF($K1390="","△"&amp;$D1390&amp;" 还没填汇率，去【月度汇率】补上就自动算了",IF(ISNUMBER(SEARCH("【待补】",$R1390&amp;"")),"△源数据不全（源表缺摘要或用途），请补充",IF(AND($F1390="内部转账",$Q1390=""),"△内部转账建议在「往来单位」写上对方账户",IF($N1390&lt;0,"△这一笔之后该账户余额成负数了，核一下",""))))))))))))</f>
        <v>△这一笔之后该账户余额成负数了，核一下</v>
      </c>
    </row>
    <row r="1391" ht="33" spans="1:19">
      <c r="A1391" s="114">
        <v>46108</v>
      </c>
      <c r="B1391" s="115" t="s">
        <v>34</v>
      </c>
      <c r="C1391" s="116" t="str">
        <f>IF($B1391="","",IFERROR(INDEX(账户银行,MATCH($B1391,账户名,0)),""))</f>
        <v>现金</v>
      </c>
      <c r="D1391" s="116" t="str">
        <f>IF($B1391="","",IFERROR(INDEX(账户币种,MATCH($B1391,账户名,0)),""))</f>
        <v>UZS</v>
      </c>
      <c r="E1391" s="117" t="s">
        <v>84</v>
      </c>
      <c r="F1391" s="116" t="str">
        <f>IF($E1391="","",IFERROR(INDEX(类别属性,MATCH($E1391,类别表,0)),""))</f>
        <v>支出</v>
      </c>
      <c r="G1391" s="118" t="s">
        <v>1331</v>
      </c>
      <c r="H1391" s="119"/>
      <c r="I1391" s="119">
        <v>200000</v>
      </c>
      <c r="J1391" s="120"/>
      <c r="K1391" s="125">
        <f>IF(OR($A1391="",$B1391=""),"",IF($J1391&lt;&gt;"",$J1391,IF($D1391=本位币,1,IFERROR(LOOKUP(2,1/((汇率月份&lt;=$A1391)*(INDEX(记账汇率区,0,MATCH($D1391,汇率币种头,0))&lt;&gt;"")),INDEX(记账汇率区,0,MATCH($D1391,汇率币种头,0))),""))))</f>
        <v>1</v>
      </c>
      <c r="L1391" s="123">
        <f t="shared" si="42"/>
        <v>-200000</v>
      </c>
      <c r="M1391" s="123">
        <f t="shared" si="43"/>
        <v>-200000</v>
      </c>
      <c r="N1391" s="122">
        <f>IF($B1391="","",ROUND(SUMIF(账户名,$B1391,账户期初)+SUMIFS($L$6:L1391,$B$6:B1391,$B1391),2))</f>
        <v>-719049979.33</v>
      </c>
      <c r="O1391" s="123">
        <f>IF($B1391="","",IFERROR(ROUND(INDEX(账户期初本位,MATCH($B1391,账户名,0))+SUMIFS($M$6:M1391,$B$6:B1391,$B1391),2),""))</f>
        <v>-719049979.33</v>
      </c>
      <c r="P1391" s="117" t="s">
        <v>48</v>
      </c>
      <c r="Q1391" s="115"/>
      <c r="R1391" s="115"/>
      <c r="S1391" s="124" t="str">
        <f>IF($B1391="","",IF(ISNA(MATCH($B1391,账户名,0)),"※这个账户不在【参数设置】的账户档案里",IF($A1391="","※没填日期，这一笔不会进任何月份的报表",IF(OR($A1391&lt;起始月份,$A1391&gt;EOMONTH(起始月份,15)),"△不在本账期（"&amp;TEXT(起始月份,"yyyy-mm")&amp;" ~ "&amp;TEXT(EOMONTH(起始月份,15),"yyyy-mm")&amp;"）内，报表里看不到",IF(AND($H1391&lt;&gt;"",$I1391&lt;&gt;""),"※收入和支出不能同时填",IF(AND(N($H1391)=0,N($I1391)=0),IF(ISNUMBER(SEARCH("【待补】",$R1391&amp;"")),"△源数据不全（源表缺金额），请补充","※收入和支出都没填"),IF($E1391="","※没填收支类别，分类报表会漏掉这一笔",IF(ISNA(MATCH($E1391,类别表,0)),"※收支类别不在【参数设置】的清单里",IF($K1391="","△"&amp;$D1391&amp;" 还没填汇率，去【月度汇率】补上就自动算了",IF(ISNUMBER(SEARCH("【待补】",$R1391&amp;"")),"△源数据不全（源表缺摘要或用途），请补充",IF(AND($F1391="内部转账",$Q1391=""),"△内部转账建议在「往来单位」写上对方账户",IF($N1391&lt;0,"△这一笔之后该账户余额成负数了，核一下",""))))))))))))</f>
        <v>△这一笔之后该账户余额成负数了，核一下</v>
      </c>
    </row>
    <row r="1392" ht="49.5" spans="1:19">
      <c r="A1392" s="114">
        <v>46108</v>
      </c>
      <c r="B1392" s="115" t="s">
        <v>34</v>
      </c>
      <c r="C1392" s="116" t="str">
        <f>IF($B1392="","",IFERROR(INDEX(账户银行,MATCH($B1392,账户名,0)),""))</f>
        <v>现金</v>
      </c>
      <c r="D1392" s="116" t="str">
        <f>IF($B1392="","",IFERROR(INDEX(账户币种,MATCH($B1392,账户名,0)),""))</f>
        <v>UZS</v>
      </c>
      <c r="E1392" s="117" t="s">
        <v>95</v>
      </c>
      <c r="F1392" s="116" t="str">
        <f>IF($E1392="","",IFERROR(INDEX(类别属性,MATCH($E1392,类别表,0)),""))</f>
        <v>支出</v>
      </c>
      <c r="G1392" s="118" t="s">
        <v>1332</v>
      </c>
      <c r="H1392" s="119"/>
      <c r="I1392" s="119">
        <v>2730000</v>
      </c>
      <c r="J1392" s="120"/>
      <c r="K1392" s="125">
        <f>IF(OR($A1392="",$B1392=""),"",IF($J1392&lt;&gt;"",$J1392,IF($D1392=本位币,1,IFERROR(LOOKUP(2,1/((汇率月份&lt;=$A1392)*(INDEX(记账汇率区,0,MATCH($D1392,汇率币种头,0))&lt;&gt;"")),INDEX(记账汇率区,0,MATCH($D1392,汇率币种头,0))),""))))</f>
        <v>1</v>
      </c>
      <c r="L1392" s="123">
        <f t="shared" si="42"/>
        <v>-2730000</v>
      </c>
      <c r="M1392" s="123">
        <f t="shared" si="43"/>
        <v>-2730000</v>
      </c>
      <c r="N1392" s="122">
        <f>IF($B1392="","",ROUND(SUMIF(账户名,$B1392,账户期初)+SUMIFS($L$6:L1392,$B$6:B1392,$B1392),2))</f>
        <v>-721779979.33</v>
      </c>
      <c r="O1392" s="123">
        <f>IF($B1392="","",IFERROR(ROUND(INDEX(账户期初本位,MATCH($B1392,账户名,0))+SUMIFS($M$6:M1392,$B$6:B1392,$B1392),2),""))</f>
        <v>-721779979.33</v>
      </c>
      <c r="P1392" s="117" t="s">
        <v>97</v>
      </c>
      <c r="Q1392" s="115"/>
      <c r="R1392" s="115"/>
      <c r="S1392" s="124" t="str">
        <f>IF($B1392="","",IF(ISNA(MATCH($B1392,账户名,0)),"※这个账户不在【参数设置】的账户档案里",IF($A1392="","※没填日期，这一笔不会进任何月份的报表",IF(OR($A1392&lt;起始月份,$A1392&gt;EOMONTH(起始月份,15)),"△不在本账期（"&amp;TEXT(起始月份,"yyyy-mm")&amp;" ~ "&amp;TEXT(EOMONTH(起始月份,15),"yyyy-mm")&amp;"）内，报表里看不到",IF(AND($H1392&lt;&gt;"",$I1392&lt;&gt;""),"※收入和支出不能同时填",IF(AND(N($H1392)=0,N($I1392)=0),IF(ISNUMBER(SEARCH("【待补】",$R1392&amp;"")),"△源数据不全（源表缺金额），请补充","※收入和支出都没填"),IF($E1392="","※没填收支类别，分类报表会漏掉这一笔",IF(ISNA(MATCH($E1392,类别表,0)),"※收支类别不在【参数设置】的清单里",IF($K1392="","△"&amp;$D1392&amp;" 还没填汇率，去【月度汇率】补上就自动算了",IF(ISNUMBER(SEARCH("【待补】",$R1392&amp;"")),"△源数据不全（源表缺摘要或用途），请补充",IF(AND($F1392="内部转账",$Q1392=""),"△内部转账建议在「往来单位」写上对方账户",IF($N1392&lt;0,"△这一笔之后该账户余额成负数了，核一下",""))))))))))))</f>
        <v>△这一笔之后该账户余额成负数了，核一下</v>
      </c>
    </row>
    <row r="1393" ht="33" spans="1:19">
      <c r="A1393" s="114">
        <v>46108</v>
      </c>
      <c r="B1393" s="115" t="s">
        <v>34</v>
      </c>
      <c r="C1393" s="116" t="str">
        <f>IF($B1393="","",IFERROR(INDEX(账户银行,MATCH($B1393,账户名,0)),""))</f>
        <v>现金</v>
      </c>
      <c r="D1393" s="116" t="str">
        <f>IF($B1393="","",IFERROR(INDEX(账户币种,MATCH($B1393,账户名,0)),""))</f>
        <v>UZS</v>
      </c>
      <c r="E1393" s="117" t="s">
        <v>388</v>
      </c>
      <c r="F1393" s="116" t="str">
        <f>IF($E1393="","",IFERROR(INDEX(类别属性,MATCH($E1393,类别表,0)),""))</f>
        <v>支出</v>
      </c>
      <c r="G1393" s="118" t="s">
        <v>1333</v>
      </c>
      <c r="H1393" s="119"/>
      <c r="I1393" s="119">
        <v>420000</v>
      </c>
      <c r="J1393" s="120"/>
      <c r="K1393" s="125">
        <f>IF(OR($A1393="",$B1393=""),"",IF($J1393&lt;&gt;"",$J1393,IF($D1393=本位币,1,IFERROR(LOOKUP(2,1/((汇率月份&lt;=$A1393)*(INDEX(记账汇率区,0,MATCH($D1393,汇率币种头,0))&lt;&gt;"")),INDEX(记账汇率区,0,MATCH($D1393,汇率币种头,0))),""))))</f>
        <v>1</v>
      </c>
      <c r="L1393" s="123">
        <f t="shared" si="42"/>
        <v>-420000</v>
      </c>
      <c r="M1393" s="123">
        <f t="shared" si="43"/>
        <v>-420000</v>
      </c>
      <c r="N1393" s="122">
        <f>IF($B1393="","",ROUND(SUMIF(账户名,$B1393,账户期初)+SUMIFS($L$6:L1393,$B$6:B1393,$B1393),2))</f>
        <v>-722199979.33</v>
      </c>
      <c r="O1393" s="123">
        <f>IF($B1393="","",IFERROR(ROUND(INDEX(账户期初本位,MATCH($B1393,账户名,0))+SUMIFS($M$6:M1393,$B$6:B1393,$B1393),2),""))</f>
        <v>-722199979.33</v>
      </c>
      <c r="P1393" s="117" t="s">
        <v>109</v>
      </c>
      <c r="Q1393" s="115"/>
      <c r="R1393" s="115"/>
      <c r="S1393" s="124" t="str">
        <f>IF($B1393="","",IF(ISNA(MATCH($B1393,账户名,0)),"※这个账户不在【参数设置】的账户档案里",IF($A1393="","※没填日期，这一笔不会进任何月份的报表",IF(OR($A1393&lt;起始月份,$A1393&gt;EOMONTH(起始月份,15)),"△不在本账期（"&amp;TEXT(起始月份,"yyyy-mm")&amp;" ~ "&amp;TEXT(EOMONTH(起始月份,15),"yyyy-mm")&amp;"）内，报表里看不到",IF(AND($H1393&lt;&gt;"",$I1393&lt;&gt;""),"※收入和支出不能同时填",IF(AND(N($H1393)=0,N($I1393)=0),IF(ISNUMBER(SEARCH("【待补】",$R1393&amp;"")),"△源数据不全（源表缺金额），请补充","※收入和支出都没填"),IF($E1393="","※没填收支类别，分类报表会漏掉这一笔",IF(ISNA(MATCH($E1393,类别表,0)),"※收支类别不在【参数设置】的清单里",IF($K1393="","△"&amp;$D1393&amp;" 还没填汇率，去【月度汇率】补上就自动算了",IF(ISNUMBER(SEARCH("【待补】",$R1393&amp;"")),"△源数据不全（源表缺摘要或用途），请补充",IF(AND($F1393="内部转账",$Q1393=""),"△内部转账建议在「往来单位」写上对方账户",IF($N1393&lt;0,"△这一笔之后该账户余额成负数了，核一下",""))))))))))))</f>
        <v>△这一笔之后该账户余额成负数了，核一下</v>
      </c>
    </row>
    <row r="1394" ht="66" spans="1:19">
      <c r="A1394" s="114">
        <v>46109</v>
      </c>
      <c r="B1394" s="115" t="s">
        <v>34</v>
      </c>
      <c r="C1394" s="116" t="str">
        <f>IF($B1394="","",IFERROR(INDEX(账户银行,MATCH($B1394,账户名,0)),""))</f>
        <v>现金</v>
      </c>
      <c r="D1394" s="116" t="str">
        <f>IF($B1394="","",IFERROR(INDEX(账户币种,MATCH($B1394,账户名,0)),""))</f>
        <v>UZS</v>
      </c>
      <c r="E1394" s="117" t="s">
        <v>38</v>
      </c>
      <c r="F1394" s="116" t="str">
        <f>IF($E1394="","",IFERROR(INDEX(类别属性,MATCH($E1394,类别表,0)),""))</f>
        <v>支出</v>
      </c>
      <c r="G1394" s="118" t="s">
        <v>1334</v>
      </c>
      <c r="H1394" s="119"/>
      <c r="I1394" s="119">
        <v>2072000</v>
      </c>
      <c r="J1394" s="120"/>
      <c r="K1394" s="125">
        <f>IF(OR($A1394="",$B1394=""),"",IF($J1394&lt;&gt;"",$J1394,IF($D1394=本位币,1,IFERROR(LOOKUP(2,1/((汇率月份&lt;=$A1394)*(INDEX(记账汇率区,0,MATCH($D1394,汇率币种头,0))&lt;&gt;"")),INDEX(记账汇率区,0,MATCH($D1394,汇率币种头,0))),""))))</f>
        <v>1</v>
      </c>
      <c r="L1394" s="123">
        <f t="shared" si="42"/>
        <v>-2072000</v>
      </c>
      <c r="M1394" s="123">
        <f t="shared" si="43"/>
        <v>-2072000</v>
      </c>
      <c r="N1394" s="122">
        <f>IF($B1394="","",ROUND(SUMIF(账户名,$B1394,账户期初)+SUMIFS($L$6:L1394,$B$6:B1394,$B1394),2))</f>
        <v>-724271979.33</v>
      </c>
      <c r="O1394" s="123">
        <f>IF($B1394="","",IFERROR(ROUND(INDEX(账户期初本位,MATCH($B1394,账户名,0))+SUMIFS($M$6:M1394,$B$6:B1394,$B1394),2),""))</f>
        <v>-724271979.33</v>
      </c>
      <c r="P1394" s="117" t="s">
        <v>26</v>
      </c>
      <c r="Q1394" s="115"/>
      <c r="R1394" s="115"/>
      <c r="S1394" s="124" t="str">
        <f>IF($B1394="","",IF(ISNA(MATCH($B1394,账户名,0)),"※这个账户不在【参数设置】的账户档案里",IF($A1394="","※没填日期，这一笔不会进任何月份的报表",IF(OR($A1394&lt;起始月份,$A1394&gt;EOMONTH(起始月份,15)),"△不在本账期（"&amp;TEXT(起始月份,"yyyy-mm")&amp;" ~ "&amp;TEXT(EOMONTH(起始月份,15),"yyyy-mm")&amp;"）内，报表里看不到",IF(AND($H1394&lt;&gt;"",$I1394&lt;&gt;""),"※收入和支出不能同时填",IF(AND(N($H1394)=0,N($I1394)=0),IF(ISNUMBER(SEARCH("【待补】",$R1394&amp;"")),"△源数据不全（源表缺金额），请补充","※收入和支出都没填"),IF($E1394="","※没填收支类别，分类报表会漏掉这一笔",IF(ISNA(MATCH($E1394,类别表,0)),"※收支类别不在【参数设置】的清单里",IF($K1394="","△"&amp;$D1394&amp;" 还没填汇率，去【月度汇率】补上就自动算了",IF(ISNUMBER(SEARCH("【待补】",$R1394&amp;"")),"△源数据不全（源表缺摘要或用途），请补充",IF(AND($F1394="内部转账",$Q1394=""),"△内部转账建议在「往来单位」写上对方账户",IF($N1394&lt;0,"△这一笔之后该账户余额成负数了，核一下",""))))))))))))</f>
        <v>△这一笔之后该账户余额成负数了，核一下</v>
      </c>
    </row>
    <row r="1395" ht="16.5" spans="1:19">
      <c r="A1395" s="114">
        <v>46109</v>
      </c>
      <c r="B1395" s="115" t="s">
        <v>34</v>
      </c>
      <c r="C1395" s="116" t="str">
        <f>IF($B1395="","",IFERROR(INDEX(账户银行,MATCH($B1395,账户名,0)),""))</f>
        <v>现金</v>
      </c>
      <c r="D1395" s="116" t="str">
        <f>IF($B1395="","",IFERROR(INDEX(账户币种,MATCH($B1395,账户名,0)),""))</f>
        <v>UZS</v>
      </c>
      <c r="E1395" s="117" t="s">
        <v>57</v>
      </c>
      <c r="F1395" s="116" t="str">
        <f>IF($E1395="","",IFERROR(INDEX(类别属性,MATCH($E1395,类别表,0)),""))</f>
        <v>支出</v>
      </c>
      <c r="G1395" s="118" t="s">
        <v>1335</v>
      </c>
      <c r="H1395" s="119"/>
      <c r="I1395" s="119">
        <v>1000000</v>
      </c>
      <c r="J1395" s="120"/>
      <c r="K1395" s="125">
        <f>IF(OR($A1395="",$B1395=""),"",IF($J1395&lt;&gt;"",$J1395,IF($D1395=本位币,1,IFERROR(LOOKUP(2,1/((汇率月份&lt;=$A1395)*(INDEX(记账汇率区,0,MATCH($D1395,汇率币种头,0))&lt;&gt;"")),INDEX(记账汇率区,0,MATCH($D1395,汇率币种头,0))),""))))</f>
        <v>1</v>
      </c>
      <c r="L1395" s="123">
        <f t="shared" si="42"/>
        <v>-1000000</v>
      </c>
      <c r="M1395" s="123">
        <f t="shared" si="43"/>
        <v>-1000000</v>
      </c>
      <c r="N1395" s="122">
        <f>IF($B1395="","",ROUND(SUMIF(账户名,$B1395,账户期初)+SUMIFS($L$6:L1395,$B$6:B1395,$B1395),2))</f>
        <v>-725271979.33</v>
      </c>
      <c r="O1395" s="123">
        <f>IF($B1395="","",IFERROR(ROUND(INDEX(账户期初本位,MATCH($B1395,账户名,0))+SUMIFS($M$6:M1395,$B$6:B1395,$B1395),2),""))</f>
        <v>-725271979.33</v>
      </c>
      <c r="P1395" s="117" t="s">
        <v>59</v>
      </c>
      <c r="Q1395" s="115"/>
      <c r="R1395" s="115"/>
      <c r="S1395" s="124" t="str">
        <f>IF($B1395="","",IF(ISNA(MATCH($B1395,账户名,0)),"※这个账户不在【参数设置】的账户档案里",IF($A1395="","※没填日期，这一笔不会进任何月份的报表",IF(OR($A1395&lt;起始月份,$A1395&gt;EOMONTH(起始月份,15)),"△不在本账期（"&amp;TEXT(起始月份,"yyyy-mm")&amp;" ~ "&amp;TEXT(EOMONTH(起始月份,15),"yyyy-mm")&amp;"）内，报表里看不到",IF(AND($H1395&lt;&gt;"",$I1395&lt;&gt;""),"※收入和支出不能同时填",IF(AND(N($H1395)=0,N($I1395)=0),IF(ISNUMBER(SEARCH("【待补】",$R1395&amp;"")),"△源数据不全（源表缺金额），请补充","※收入和支出都没填"),IF($E1395="","※没填收支类别，分类报表会漏掉这一笔",IF(ISNA(MATCH($E1395,类别表,0)),"※收支类别不在【参数设置】的清单里",IF($K1395="","△"&amp;$D1395&amp;" 还没填汇率，去【月度汇率】补上就自动算了",IF(ISNUMBER(SEARCH("【待补】",$R1395&amp;"")),"△源数据不全（源表缺摘要或用途），请补充",IF(AND($F1395="内部转账",$Q1395=""),"△内部转账建议在「往来单位」写上对方账户",IF($N1395&lt;0,"△这一笔之后该账户余额成负数了，核一下",""))))))))))))</f>
        <v>△这一笔之后该账户余额成负数了，核一下</v>
      </c>
    </row>
    <row r="1396" ht="16.5" spans="1:19">
      <c r="A1396" s="114">
        <v>46110</v>
      </c>
      <c r="B1396" s="115" t="s">
        <v>34</v>
      </c>
      <c r="C1396" s="116" t="str">
        <f>IF($B1396="","",IFERROR(INDEX(账户银行,MATCH($B1396,账户名,0)),""))</f>
        <v>现金</v>
      </c>
      <c r="D1396" s="116" t="str">
        <f>IF($B1396="","",IFERROR(INDEX(账户币种,MATCH($B1396,账户名,0)),""))</f>
        <v>UZS</v>
      </c>
      <c r="E1396" s="117" t="s">
        <v>27</v>
      </c>
      <c r="F1396" s="116" t="str">
        <f>IF($E1396="","",IFERROR(INDEX(类别属性,MATCH($E1396,类别表,0)),""))</f>
        <v>支出</v>
      </c>
      <c r="G1396" s="118" t="s">
        <v>1336</v>
      </c>
      <c r="H1396" s="119"/>
      <c r="I1396" s="119">
        <v>900000</v>
      </c>
      <c r="J1396" s="120"/>
      <c r="K1396" s="125">
        <f>IF(OR($A1396="",$B1396=""),"",IF($J1396&lt;&gt;"",$J1396,IF($D1396=本位币,1,IFERROR(LOOKUP(2,1/((汇率月份&lt;=$A1396)*(INDEX(记账汇率区,0,MATCH($D1396,汇率币种头,0))&lt;&gt;"")),INDEX(记账汇率区,0,MATCH($D1396,汇率币种头,0))),""))))</f>
        <v>1</v>
      </c>
      <c r="L1396" s="123">
        <f t="shared" si="42"/>
        <v>-900000</v>
      </c>
      <c r="M1396" s="123">
        <f t="shared" si="43"/>
        <v>-900000</v>
      </c>
      <c r="N1396" s="122">
        <f>IF($B1396="","",ROUND(SUMIF(账户名,$B1396,账户期初)+SUMIFS($L$6:L1396,$B$6:B1396,$B1396),2))</f>
        <v>-726171979.33</v>
      </c>
      <c r="O1396" s="123">
        <f>IF($B1396="","",IFERROR(ROUND(INDEX(账户期初本位,MATCH($B1396,账户名,0))+SUMIFS($M$6:M1396,$B$6:B1396,$B1396),2),""))</f>
        <v>-726171979.33</v>
      </c>
      <c r="P1396" s="117" t="s">
        <v>26</v>
      </c>
      <c r="Q1396" s="115"/>
      <c r="R1396" s="115"/>
      <c r="S1396" s="124" t="str">
        <f>IF($B1396="","",IF(ISNA(MATCH($B1396,账户名,0)),"※这个账户不在【参数设置】的账户档案里",IF($A1396="","※没填日期，这一笔不会进任何月份的报表",IF(OR($A1396&lt;起始月份,$A1396&gt;EOMONTH(起始月份,15)),"△不在本账期（"&amp;TEXT(起始月份,"yyyy-mm")&amp;" ~ "&amp;TEXT(EOMONTH(起始月份,15),"yyyy-mm")&amp;"）内，报表里看不到",IF(AND($H1396&lt;&gt;"",$I1396&lt;&gt;""),"※收入和支出不能同时填",IF(AND(N($H1396)=0,N($I1396)=0),IF(ISNUMBER(SEARCH("【待补】",$R1396&amp;"")),"△源数据不全（源表缺金额），请补充","※收入和支出都没填"),IF($E1396="","※没填收支类别，分类报表会漏掉这一笔",IF(ISNA(MATCH($E1396,类别表,0)),"※收支类别不在【参数设置】的清单里",IF($K1396="","△"&amp;$D1396&amp;" 还没填汇率，去【月度汇率】补上就自动算了",IF(ISNUMBER(SEARCH("【待补】",$R1396&amp;"")),"△源数据不全（源表缺摘要或用途），请补充",IF(AND($F1396="内部转账",$Q1396=""),"△内部转账建议在「往来单位」写上对方账户",IF($N1396&lt;0,"△这一笔之后该账户余额成负数了，核一下",""))))))))))))</f>
        <v>△这一笔之后该账户余额成负数了，核一下</v>
      </c>
    </row>
    <row r="1397" ht="16.5" spans="1:19">
      <c r="A1397" s="114">
        <v>46110</v>
      </c>
      <c r="B1397" s="115" t="s">
        <v>34</v>
      </c>
      <c r="C1397" s="116" t="str">
        <f>IF($B1397="","",IFERROR(INDEX(账户银行,MATCH($B1397,账户名,0)),""))</f>
        <v>现金</v>
      </c>
      <c r="D1397" s="116" t="str">
        <f>IF($B1397="","",IFERROR(INDEX(账户币种,MATCH($B1397,账户名,0)),""))</f>
        <v>UZS</v>
      </c>
      <c r="E1397" s="117" t="s">
        <v>114</v>
      </c>
      <c r="F1397" s="116" t="str">
        <f>IF($E1397="","",IFERROR(INDEX(类别属性,MATCH($E1397,类别表,0)),""))</f>
        <v>支出</v>
      </c>
      <c r="G1397" s="118" t="s">
        <v>1337</v>
      </c>
      <c r="H1397" s="119"/>
      <c r="I1397" s="119"/>
      <c r="J1397" s="120"/>
      <c r="K1397" s="125">
        <f>IF(OR($A1397="",$B1397=""),"",IF($J1397&lt;&gt;"",$J1397,IF($D1397=本位币,1,IFERROR(LOOKUP(2,1/((汇率月份&lt;=$A1397)*(INDEX(记账汇率区,0,MATCH($D1397,汇率币种头,0))&lt;&gt;"")),INDEX(记账汇率区,0,MATCH($D1397,汇率币种头,0))),""))))</f>
        <v>1</v>
      </c>
      <c r="L1397" s="123" t="str">
        <f t="shared" si="42"/>
        <v/>
      </c>
      <c r="M1397" s="123" t="str">
        <f t="shared" si="43"/>
        <v/>
      </c>
      <c r="N1397" s="122">
        <f>IF($B1397="","",ROUND(SUMIF(账户名,$B1397,账户期初)+SUMIFS($L$6:L1397,$B$6:B1397,$B1397),2))</f>
        <v>-726171979.33</v>
      </c>
      <c r="O1397" s="123">
        <f>IF($B1397="","",IFERROR(ROUND(INDEX(账户期初本位,MATCH($B1397,账户名,0))+SUMIFS($M$6:M1397,$B$6:B1397,$B1397),2),""))</f>
        <v>-726171979.33</v>
      </c>
      <c r="P1397" s="117" t="s">
        <v>76</v>
      </c>
      <c r="Q1397" s="115"/>
      <c r="R1397" s="115" t="s">
        <v>119</v>
      </c>
      <c r="S1397" s="124" t="str">
        <f>IF($B1397="","",IF(ISNA(MATCH($B1397,账户名,0)),"※这个账户不在【参数设置】的账户档案里",IF($A1397="","※没填日期，这一笔不会进任何月份的报表",IF(OR($A1397&lt;起始月份,$A1397&gt;EOMONTH(起始月份,15)),"△不在本账期（"&amp;TEXT(起始月份,"yyyy-mm")&amp;" ~ "&amp;TEXT(EOMONTH(起始月份,15),"yyyy-mm")&amp;"）内，报表里看不到",IF(AND($H1397&lt;&gt;"",$I1397&lt;&gt;""),"※收入和支出不能同时填",IF(AND(N($H1397)=0,N($I1397)=0),IF(ISNUMBER(SEARCH("【待补】",$R1397&amp;"")),"△源数据不全（源表缺金额），请补充","※收入和支出都没填"),IF($E1397="","※没填收支类别，分类报表会漏掉这一笔",IF(ISNA(MATCH($E1397,类别表,0)),"※收支类别不在【参数设置】的清单里",IF($K1397="","△"&amp;$D1397&amp;" 还没填汇率，去【月度汇率】补上就自动算了",IF(ISNUMBER(SEARCH("【待补】",$R1397&amp;"")),"△源数据不全（源表缺摘要或用途），请补充",IF(AND($F1397="内部转账",$Q1397=""),"△内部转账建议在「往来单位」写上对方账户",IF($N1397&lt;0,"△这一笔之后该账户余额成负数了，核一下",""))))))))))))</f>
        <v>△源数据不全（源表缺金额），请补充</v>
      </c>
    </row>
    <row r="1398" ht="33" spans="1:19">
      <c r="A1398" s="114">
        <v>46111</v>
      </c>
      <c r="B1398" s="115" t="s">
        <v>20</v>
      </c>
      <c r="C1398" s="116" t="str">
        <f>IF($B1398="","",IFERROR(INDEX(账户银行,MATCH($B1398,账户名,0)),""))</f>
        <v>现金</v>
      </c>
      <c r="D1398" s="116" t="str">
        <f>IF($B1398="","",IFERROR(INDEX(账户币种,MATCH($B1398,账户名,0)),""))</f>
        <v>CNY</v>
      </c>
      <c r="E1398" s="117" t="s">
        <v>95</v>
      </c>
      <c r="F1398" s="116" t="str">
        <f>IF($E1398="","",IFERROR(INDEX(类别属性,MATCH($E1398,类别表,0)),""))</f>
        <v>支出</v>
      </c>
      <c r="G1398" s="118" t="s">
        <v>1338</v>
      </c>
      <c r="H1398" s="119"/>
      <c r="I1398" s="119">
        <v>14866</v>
      </c>
      <c r="J1398" s="120"/>
      <c r="K1398" s="121">
        <f>IF(OR($A1398="",$B1398=""),"",IF($J1398&lt;&gt;"",$J1398,IF($D1398=本位币,1,IFERROR(LOOKUP(2,1/((汇率月份&lt;=$A1398)*(INDEX(记账汇率区,0,MATCH($D1398,汇率币种头,0))&lt;&gt;"")),INDEX(记账汇率区,0,MATCH($D1398,汇率币种头,0))),""))))</f>
        <v>1700</v>
      </c>
      <c r="L1398" s="122">
        <f t="shared" si="42"/>
        <v>-14866</v>
      </c>
      <c r="M1398" s="123">
        <f t="shared" si="43"/>
        <v>-25272200</v>
      </c>
      <c r="N1398" s="122">
        <f>IF($B1398="","",ROUND(SUMIF(账户名,$B1398,账户期初)+SUMIFS($L$6:L1398,$B$6:B1398,$B1398),2))</f>
        <v>1357719.39</v>
      </c>
      <c r="O1398" s="123">
        <f>IF($B1398="","",IFERROR(ROUND(INDEX(账户期初本位,MATCH($B1398,账户名,0))+SUMIFS($M$6:M1398,$B$6:B1398,$B1398),2),""))</f>
        <v>2279784479.96</v>
      </c>
      <c r="P1398" s="117" t="s">
        <v>97</v>
      </c>
      <c r="Q1398" s="115"/>
      <c r="R1398" s="115"/>
      <c r="S1398" s="124" t="str">
        <f>IF($B1398="","",IF(ISNA(MATCH($B1398,账户名,0)),"※这个账户不在【参数设置】的账户档案里",IF($A1398="","※没填日期，这一笔不会进任何月份的报表",IF(OR($A1398&lt;起始月份,$A1398&gt;EOMONTH(起始月份,15)),"△不在本账期（"&amp;TEXT(起始月份,"yyyy-mm")&amp;" ~ "&amp;TEXT(EOMONTH(起始月份,15),"yyyy-mm")&amp;"）内，报表里看不到",IF(AND($H1398&lt;&gt;"",$I1398&lt;&gt;""),"※收入和支出不能同时填",IF(AND(N($H1398)=0,N($I1398)=0),IF(ISNUMBER(SEARCH("【待补】",$R1398&amp;"")),"△源数据不全（源表缺金额），请补充","※收入和支出都没填"),IF($E1398="","※没填收支类别，分类报表会漏掉这一笔",IF(ISNA(MATCH($E1398,类别表,0)),"※收支类别不在【参数设置】的清单里",IF($K1398="","△"&amp;$D1398&amp;" 还没填汇率，去【月度汇率】补上就自动算了",IF(ISNUMBER(SEARCH("【待补】",$R1398&amp;"")),"△源数据不全（源表缺摘要或用途），请补充",IF(AND($F1398="内部转账",$Q1398=""),"△内部转账建议在「往来单位」写上对方账户",IF($N1398&lt;0,"△这一笔之后该账户余额成负数了，核一下",""))))))))))))</f>
        <v/>
      </c>
    </row>
    <row r="1399" ht="33" spans="1:19">
      <c r="A1399" s="114">
        <v>46111</v>
      </c>
      <c r="B1399" s="115" t="s">
        <v>20</v>
      </c>
      <c r="C1399" s="116" t="str">
        <f>IF($B1399="","",IFERROR(INDEX(账户银行,MATCH($B1399,账户名,0)),""))</f>
        <v>现金</v>
      </c>
      <c r="D1399" s="116" t="str">
        <f>IF($B1399="","",IFERROR(INDEX(账户币种,MATCH($B1399,账户名,0)),""))</f>
        <v>CNY</v>
      </c>
      <c r="E1399" s="117" t="s">
        <v>95</v>
      </c>
      <c r="F1399" s="116" t="str">
        <f>IF($E1399="","",IFERROR(INDEX(类别属性,MATCH($E1399,类别表,0)),""))</f>
        <v>支出</v>
      </c>
      <c r="G1399" s="118" t="s">
        <v>1339</v>
      </c>
      <c r="H1399" s="119"/>
      <c r="I1399" s="119">
        <v>9066</v>
      </c>
      <c r="J1399" s="120"/>
      <c r="K1399" s="121">
        <f>IF(OR($A1399="",$B1399=""),"",IF($J1399&lt;&gt;"",$J1399,IF($D1399=本位币,1,IFERROR(LOOKUP(2,1/((汇率月份&lt;=$A1399)*(INDEX(记账汇率区,0,MATCH($D1399,汇率币种头,0))&lt;&gt;"")),INDEX(记账汇率区,0,MATCH($D1399,汇率币种头,0))),""))))</f>
        <v>1700</v>
      </c>
      <c r="L1399" s="122">
        <f t="shared" si="42"/>
        <v>-9066</v>
      </c>
      <c r="M1399" s="123">
        <f t="shared" si="43"/>
        <v>-15412200</v>
      </c>
      <c r="N1399" s="122">
        <f>IF($B1399="","",ROUND(SUMIF(账户名,$B1399,账户期初)+SUMIFS($L$6:L1399,$B$6:B1399,$B1399),2))</f>
        <v>1348653.39</v>
      </c>
      <c r="O1399" s="123">
        <f>IF($B1399="","",IFERROR(ROUND(INDEX(账户期初本位,MATCH($B1399,账户名,0))+SUMIFS($M$6:M1399,$B$6:B1399,$B1399),2),""))</f>
        <v>2264372279.96</v>
      </c>
      <c r="P1399" s="117" t="s">
        <v>97</v>
      </c>
      <c r="Q1399" s="115"/>
      <c r="R1399" s="115"/>
      <c r="S1399" s="124" t="str">
        <f>IF($B1399="","",IF(ISNA(MATCH($B1399,账户名,0)),"※这个账户不在【参数设置】的账户档案里",IF($A1399="","※没填日期，这一笔不会进任何月份的报表",IF(OR($A1399&lt;起始月份,$A1399&gt;EOMONTH(起始月份,15)),"△不在本账期（"&amp;TEXT(起始月份,"yyyy-mm")&amp;" ~ "&amp;TEXT(EOMONTH(起始月份,15),"yyyy-mm")&amp;"）内，报表里看不到",IF(AND($H1399&lt;&gt;"",$I1399&lt;&gt;""),"※收入和支出不能同时填",IF(AND(N($H1399)=0,N($I1399)=0),IF(ISNUMBER(SEARCH("【待补】",$R1399&amp;"")),"△源数据不全（源表缺金额），请补充","※收入和支出都没填"),IF($E1399="","※没填收支类别，分类报表会漏掉这一笔",IF(ISNA(MATCH($E1399,类别表,0)),"※收支类别不在【参数设置】的清单里",IF($K1399="","△"&amp;$D1399&amp;" 还没填汇率，去【月度汇率】补上就自动算了",IF(ISNUMBER(SEARCH("【待补】",$R1399&amp;"")),"△源数据不全（源表缺摘要或用途），请补充",IF(AND($F1399="内部转账",$Q1399=""),"△内部转账建议在「往来单位」写上对方账户",IF($N1399&lt;0,"△这一笔之后该账户余额成负数了，核一下",""))))))))))))</f>
        <v/>
      </c>
    </row>
    <row r="1400" ht="33" spans="1:19">
      <c r="A1400" s="114">
        <v>46111</v>
      </c>
      <c r="B1400" s="115" t="s">
        <v>20</v>
      </c>
      <c r="C1400" s="116" t="str">
        <f>IF($B1400="","",IFERROR(INDEX(账户银行,MATCH($B1400,账户名,0)),""))</f>
        <v>现金</v>
      </c>
      <c r="D1400" s="116" t="str">
        <f>IF($B1400="","",IFERROR(INDEX(账户币种,MATCH($B1400,账户名,0)),""))</f>
        <v>CNY</v>
      </c>
      <c r="E1400" s="117" t="s">
        <v>95</v>
      </c>
      <c r="F1400" s="116" t="str">
        <f>IF($E1400="","",IFERROR(INDEX(类别属性,MATCH($E1400,类别表,0)),""))</f>
        <v>支出</v>
      </c>
      <c r="G1400" s="118" t="s">
        <v>1340</v>
      </c>
      <c r="H1400" s="119"/>
      <c r="I1400" s="119">
        <v>1652</v>
      </c>
      <c r="J1400" s="120"/>
      <c r="K1400" s="121">
        <f>IF(OR($A1400="",$B1400=""),"",IF($J1400&lt;&gt;"",$J1400,IF($D1400=本位币,1,IFERROR(LOOKUP(2,1/((汇率月份&lt;=$A1400)*(INDEX(记账汇率区,0,MATCH($D1400,汇率币种头,0))&lt;&gt;"")),INDEX(记账汇率区,0,MATCH($D1400,汇率币种头,0))),""))))</f>
        <v>1700</v>
      </c>
      <c r="L1400" s="122">
        <f t="shared" si="42"/>
        <v>-1652</v>
      </c>
      <c r="M1400" s="123">
        <f t="shared" si="43"/>
        <v>-2808400</v>
      </c>
      <c r="N1400" s="122">
        <f>IF($B1400="","",ROUND(SUMIF(账户名,$B1400,账户期初)+SUMIFS($L$6:L1400,$B$6:B1400,$B1400),2))</f>
        <v>1347001.39</v>
      </c>
      <c r="O1400" s="123">
        <f>IF($B1400="","",IFERROR(ROUND(INDEX(账户期初本位,MATCH($B1400,账户名,0))+SUMIFS($M$6:M1400,$B$6:B1400,$B1400),2),""))</f>
        <v>2261563879.96</v>
      </c>
      <c r="P1400" s="117" t="s">
        <v>97</v>
      </c>
      <c r="Q1400" s="115" t="s">
        <v>329</v>
      </c>
      <c r="R1400" s="115"/>
      <c r="S1400" s="124" t="str">
        <f>IF($B1400="","",IF(ISNA(MATCH($B1400,账户名,0)),"※这个账户不在【参数设置】的账户档案里",IF($A1400="","※没填日期，这一笔不会进任何月份的报表",IF(OR($A1400&lt;起始月份,$A1400&gt;EOMONTH(起始月份,15)),"△不在本账期（"&amp;TEXT(起始月份,"yyyy-mm")&amp;" ~ "&amp;TEXT(EOMONTH(起始月份,15),"yyyy-mm")&amp;"）内，报表里看不到",IF(AND($H1400&lt;&gt;"",$I1400&lt;&gt;""),"※收入和支出不能同时填",IF(AND(N($H1400)=0,N($I1400)=0),IF(ISNUMBER(SEARCH("【待补】",$R1400&amp;"")),"△源数据不全（源表缺金额），请补充","※收入和支出都没填"),IF($E1400="","※没填收支类别，分类报表会漏掉这一笔",IF(ISNA(MATCH($E1400,类别表,0)),"※收支类别不在【参数设置】的清单里",IF($K1400="","△"&amp;$D1400&amp;" 还没填汇率，去【月度汇率】补上就自动算了",IF(ISNUMBER(SEARCH("【待补】",$R1400&amp;"")),"△源数据不全（源表缺摘要或用途），请补充",IF(AND($F1400="内部转账",$Q1400=""),"△内部转账建议在「往来单位」写上对方账户",IF($N1400&lt;0,"△这一笔之后该账户余额成负数了，核一下",""))))))))))))</f>
        <v/>
      </c>
    </row>
    <row r="1401" ht="33" spans="1:19">
      <c r="A1401" s="114">
        <v>46111</v>
      </c>
      <c r="B1401" s="115" t="s">
        <v>20</v>
      </c>
      <c r="C1401" s="116" t="str">
        <f>IF($B1401="","",IFERROR(INDEX(账户银行,MATCH($B1401,账户名,0)),""))</f>
        <v>现金</v>
      </c>
      <c r="D1401" s="116" t="str">
        <f>IF($B1401="","",IFERROR(INDEX(账户币种,MATCH($B1401,账户名,0)),""))</f>
        <v>CNY</v>
      </c>
      <c r="E1401" s="117" t="s">
        <v>54</v>
      </c>
      <c r="F1401" s="116" t="str">
        <f>IF($E1401="","",IFERROR(INDEX(类别属性,MATCH($E1401,类别表,0)),""))</f>
        <v>支出</v>
      </c>
      <c r="G1401" s="118" t="s">
        <v>1341</v>
      </c>
      <c r="H1401" s="119"/>
      <c r="I1401" s="119">
        <v>1958</v>
      </c>
      <c r="J1401" s="120"/>
      <c r="K1401" s="121">
        <f>IF(OR($A1401="",$B1401=""),"",IF($J1401&lt;&gt;"",$J1401,IF($D1401=本位币,1,IFERROR(LOOKUP(2,1/((汇率月份&lt;=$A1401)*(INDEX(记账汇率区,0,MATCH($D1401,汇率币种头,0))&lt;&gt;"")),INDEX(记账汇率区,0,MATCH($D1401,汇率币种头,0))),""))))</f>
        <v>1700</v>
      </c>
      <c r="L1401" s="122">
        <f t="shared" si="42"/>
        <v>-1958</v>
      </c>
      <c r="M1401" s="123">
        <f t="shared" si="43"/>
        <v>-3328600</v>
      </c>
      <c r="N1401" s="122">
        <f>IF($B1401="","",ROUND(SUMIF(账户名,$B1401,账户期初)+SUMIFS($L$6:L1401,$B$6:B1401,$B1401),2))</f>
        <v>1345043.39</v>
      </c>
      <c r="O1401" s="123">
        <f>IF($B1401="","",IFERROR(ROUND(INDEX(账户期初本位,MATCH($B1401,账户名,0))+SUMIFS($M$6:M1401,$B$6:B1401,$B1401),2),""))</f>
        <v>2258235279.96</v>
      </c>
      <c r="P1401" s="117" t="s">
        <v>48</v>
      </c>
      <c r="Q1401" s="115" t="s">
        <v>329</v>
      </c>
      <c r="R1401" s="115"/>
      <c r="S1401" s="124" t="str">
        <f>IF($B1401="","",IF(ISNA(MATCH($B1401,账户名,0)),"※这个账户不在【参数设置】的账户档案里",IF($A1401="","※没填日期，这一笔不会进任何月份的报表",IF(OR($A1401&lt;起始月份,$A1401&gt;EOMONTH(起始月份,15)),"△不在本账期（"&amp;TEXT(起始月份,"yyyy-mm")&amp;" ~ "&amp;TEXT(EOMONTH(起始月份,15),"yyyy-mm")&amp;"）内，报表里看不到",IF(AND($H1401&lt;&gt;"",$I1401&lt;&gt;""),"※收入和支出不能同时填",IF(AND(N($H1401)=0,N($I1401)=0),IF(ISNUMBER(SEARCH("【待补】",$R1401&amp;"")),"△源数据不全（源表缺金额），请补充","※收入和支出都没填"),IF($E1401="","※没填收支类别，分类报表会漏掉这一笔",IF(ISNA(MATCH($E1401,类别表,0)),"※收支类别不在【参数设置】的清单里",IF($K1401="","△"&amp;$D1401&amp;" 还没填汇率，去【月度汇率】补上就自动算了",IF(ISNUMBER(SEARCH("【待补】",$R1401&amp;"")),"△源数据不全（源表缺摘要或用途），请补充",IF(AND($F1401="内部转账",$Q1401=""),"△内部转账建议在「往来单位」写上对方账户",IF($N1401&lt;0,"△这一笔之后该账户余额成负数了，核一下",""))))))))))))</f>
        <v/>
      </c>
    </row>
    <row r="1402" ht="33" spans="1:19">
      <c r="A1402" s="114">
        <v>46111</v>
      </c>
      <c r="B1402" s="115" t="s">
        <v>20</v>
      </c>
      <c r="C1402" s="116" t="str">
        <f>IF($B1402="","",IFERROR(INDEX(账户银行,MATCH($B1402,账户名,0)),""))</f>
        <v>现金</v>
      </c>
      <c r="D1402" s="116" t="str">
        <f>IF($B1402="","",IFERROR(INDEX(账户币种,MATCH($B1402,账户名,0)),""))</f>
        <v>CNY</v>
      </c>
      <c r="E1402" s="117" t="s">
        <v>95</v>
      </c>
      <c r="F1402" s="116" t="str">
        <f>IF($E1402="","",IFERROR(INDEX(类别属性,MATCH($E1402,类别表,0)),""))</f>
        <v>支出</v>
      </c>
      <c r="G1402" s="118" t="s">
        <v>1342</v>
      </c>
      <c r="H1402" s="119"/>
      <c r="I1402" s="119">
        <v>4437</v>
      </c>
      <c r="J1402" s="120"/>
      <c r="K1402" s="121">
        <f>IF(OR($A1402="",$B1402=""),"",IF($J1402&lt;&gt;"",$J1402,IF($D1402=本位币,1,IFERROR(LOOKUP(2,1/((汇率月份&lt;=$A1402)*(INDEX(记账汇率区,0,MATCH($D1402,汇率币种头,0))&lt;&gt;"")),INDEX(记账汇率区,0,MATCH($D1402,汇率币种头,0))),""))))</f>
        <v>1700</v>
      </c>
      <c r="L1402" s="122">
        <f t="shared" si="42"/>
        <v>-4437</v>
      </c>
      <c r="M1402" s="123">
        <f t="shared" si="43"/>
        <v>-7542900</v>
      </c>
      <c r="N1402" s="122">
        <f>IF($B1402="","",ROUND(SUMIF(账户名,$B1402,账户期初)+SUMIFS($L$6:L1402,$B$6:B1402,$B1402),2))</f>
        <v>1340606.39</v>
      </c>
      <c r="O1402" s="123">
        <f>IF($B1402="","",IFERROR(ROUND(INDEX(账户期初本位,MATCH($B1402,账户名,0))+SUMIFS($M$6:M1402,$B$6:B1402,$B1402),2),""))</f>
        <v>2250692379.96</v>
      </c>
      <c r="P1402" s="117" t="s">
        <v>97</v>
      </c>
      <c r="Q1402" s="115" t="s">
        <v>878</v>
      </c>
      <c r="R1402" s="115"/>
      <c r="S1402" s="124" t="str">
        <f>IF($B1402="","",IF(ISNA(MATCH($B1402,账户名,0)),"※这个账户不在【参数设置】的账户档案里",IF($A1402="","※没填日期，这一笔不会进任何月份的报表",IF(OR($A1402&lt;起始月份,$A1402&gt;EOMONTH(起始月份,15)),"△不在本账期（"&amp;TEXT(起始月份,"yyyy-mm")&amp;" ~ "&amp;TEXT(EOMONTH(起始月份,15),"yyyy-mm")&amp;"）内，报表里看不到",IF(AND($H1402&lt;&gt;"",$I1402&lt;&gt;""),"※收入和支出不能同时填",IF(AND(N($H1402)=0,N($I1402)=0),IF(ISNUMBER(SEARCH("【待补】",$R1402&amp;"")),"△源数据不全（源表缺金额），请补充","※收入和支出都没填"),IF($E1402="","※没填收支类别，分类报表会漏掉这一笔",IF(ISNA(MATCH($E1402,类别表,0)),"※收支类别不在【参数设置】的清单里",IF($K1402="","△"&amp;$D1402&amp;" 还没填汇率，去【月度汇率】补上就自动算了",IF(ISNUMBER(SEARCH("【待补】",$R1402&amp;"")),"△源数据不全（源表缺摘要或用途），请补充",IF(AND($F1402="内部转账",$Q1402=""),"△内部转账建议在「往来单位」写上对方账户",IF($N1402&lt;0,"△这一笔之后该账户余额成负数了，核一下",""))))))))))))</f>
        <v/>
      </c>
    </row>
    <row r="1403" ht="33" spans="1:19">
      <c r="A1403" s="114">
        <v>46111</v>
      </c>
      <c r="B1403" s="115" t="s">
        <v>20</v>
      </c>
      <c r="C1403" s="116" t="str">
        <f>IF($B1403="","",IFERROR(INDEX(账户银行,MATCH($B1403,账户名,0)),""))</f>
        <v>现金</v>
      </c>
      <c r="D1403" s="116" t="str">
        <f>IF($B1403="","",IFERROR(INDEX(账户币种,MATCH($B1403,账户名,0)),""))</f>
        <v>CNY</v>
      </c>
      <c r="E1403" s="117" t="s">
        <v>27</v>
      </c>
      <c r="F1403" s="116" t="str">
        <f>IF($E1403="","",IFERROR(INDEX(类别属性,MATCH($E1403,类别表,0)),""))</f>
        <v>支出</v>
      </c>
      <c r="G1403" s="118" t="s">
        <v>1343</v>
      </c>
      <c r="H1403" s="119"/>
      <c r="I1403" s="119">
        <v>20000</v>
      </c>
      <c r="J1403" s="120"/>
      <c r="K1403" s="121">
        <f>IF(OR($A1403="",$B1403=""),"",IF($J1403&lt;&gt;"",$J1403,IF($D1403=本位币,1,IFERROR(LOOKUP(2,1/((汇率月份&lt;=$A1403)*(INDEX(记账汇率区,0,MATCH($D1403,汇率币种头,0))&lt;&gt;"")),INDEX(记账汇率区,0,MATCH($D1403,汇率币种头,0))),""))))</f>
        <v>1700</v>
      </c>
      <c r="L1403" s="122">
        <f t="shared" si="42"/>
        <v>-20000</v>
      </c>
      <c r="M1403" s="123">
        <f t="shared" si="43"/>
        <v>-34000000</v>
      </c>
      <c r="N1403" s="122">
        <f>IF($B1403="","",ROUND(SUMIF(账户名,$B1403,账户期初)+SUMIFS($L$6:L1403,$B$6:B1403,$B1403),2))</f>
        <v>1320606.39</v>
      </c>
      <c r="O1403" s="123">
        <f>IF($B1403="","",IFERROR(ROUND(INDEX(账户期初本位,MATCH($B1403,账户名,0))+SUMIFS($M$6:M1403,$B$6:B1403,$B1403),2),""))</f>
        <v>2216692379.96</v>
      </c>
      <c r="P1403" s="117" t="s">
        <v>109</v>
      </c>
      <c r="Q1403" s="115"/>
      <c r="R1403" s="115"/>
      <c r="S1403" s="124" t="str">
        <f>IF($B1403="","",IF(ISNA(MATCH($B1403,账户名,0)),"※这个账户不在【参数设置】的账户档案里",IF($A1403="","※没填日期，这一笔不会进任何月份的报表",IF(OR($A1403&lt;起始月份,$A1403&gt;EOMONTH(起始月份,15)),"△不在本账期（"&amp;TEXT(起始月份,"yyyy-mm")&amp;" ~ "&amp;TEXT(EOMONTH(起始月份,15),"yyyy-mm")&amp;"）内，报表里看不到",IF(AND($H1403&lt;&gt;"",$I1403&lt;&gt;""),"※收入和支出不能同时填",IF(AND(N($H1403)=0,N($I1403)=0),IF(ISNUMBER(SEARCH("【待补】",$R1403&amp;"")),"△源数据不全（源表缺金额），请补充","※收入和支出都没填"),IF($E1403="","※没填收支类别，分类报表会漏掉这一笔",IF(ISNA(MATCH($E1403,类别表,0)),"※收支类别不在【参数设置】的清单里",IF($K1403="","△"&amp;$D1403&amp;" 还没填汇率，去【月度汇率】补上就自动算了",IF(ISNUMBER(SEARCH("【待补】",$R1403&amp;"")),"△源数据不全（源表缺摘要或用途），请补充",IF(AND($F1403="内部转账",$Q1403=""),"△内部转账建议在「往来单位」写上对方账户",IF($N1403&lt;0,"△这一笔之后该账户余额成负数了，核一下",""))))))))))))</f>
        <v/>
      </c>
    </row>
    <row r="1404" ht="33" spans="1:19">
      <c r="A1404" s="114">
        <v>46111</v>
      </c>
      <c r="B1404" s="115" t="s">
        <v>20</v>
      </c>
      <c r="C1404" s="116" t="str">
        <f>IF($B1404="","",IFERROR(INDEX(账户银行,MATCH($B1404,账户名,0)),""))</f>
        <v>现金</v>
      </c>
      <c r="D1404" s="116" t="str">
        <f>IF($B1404="","",IFERROR(INDEX(账户币种,MATCH($B1404,账户名,0)),""))</f>
        <v>CNY</v>
      </c>
      <c r="E1404" s="117" t="s">
        <v>27</v>
      </c>
      <c r="F1404" s="116" t="str">
        <f>IF($E1404="","",IFERROR(INDEX(类别属性,MATCH($E1404,类别表,0)),""))</f>
        <v>支出</v>
      </c>
      <c r="G1404" s="118" t="s">
        <v>1344</v>
      </c>
      <c r="H1404" s="119"/>
      <c r="I1404" s="119">
        <v>3074</v>
      </c>
      <c r="J1404" s="120"/>
      <c r="K1404" s="121">
        <f>IF(OR($A1404="",$B1404=""),"",IF($J1404&lt;&gt;"",$J1404,IF($D1404=本位币,1,IFERROR(LOOKUP(2,1/((汇率月份&lt;=$A1404)*(INDEX(记账汇率区,0,MATCH($D1404,汇率币种头,0))&lt;&gt;"")),INDEX(记账汇率区,0,MATCH($D1404,汇率币种头,0))),""))))</f>
        <v>1700</v>
      </c>
      <c r="L1404" s="122">
        <f t="shared" si="42"/>
        <v>-3074</v>
      </c>
      <c r="M1404" s="123">
        <f t="shared" si="43"/>
        <v>-5225800</v>
      </c>
      <c r="N1404" s="122">
        <f>IF($B1404="","",ROUND(SUMIF(账户名,$B1404,账户期初)+SUMIFS($L$6:L1404,$B$6:B1404,$B1404),2))</f>
        <v>1317532.39</v>
      </c>
      <c r="O1404" s="123">
        <f>IF($B1404="","",IFERROR(ROUND(INDEX(账户期初本位,MATCH($B1404,账户名,0))+SUMIFS($M$6:M1404,$B$6:B1404,$B1404),2),""))</f>
        <v>2211466579.96</v>
      </c>
      <c r="P1404" s="117" t="s">
        <v>26</v>
      </c>
      <c r="Q1404" s="115" t="s">
        <v>771</v>
      </c>
      <c r="R1404" s="115"/>
      <c r="S1404" s="124" t="str">
        <f>IF($B1404="","",IF(ISNA(MATCH($B1404,账户名,0)),"※这个账户不在【参数设置】的账户档案里",IF($A1404="","※没填日期，这一笔不会进任何月份的报表",IF(OR($A1404&lt;起始月份,$A1404&gt;EOMONTH(起始月份,15)),"△不在本账期（"&amp;TEXT(起始月份,"yyyy-mm")&amp;" ~ "&amp;TEXT(EOMONTH(起始月份,15),"yyyy-mm")&amp;"）内，报表里看不到",IF(AND($H1404&lt;&gt;"",$I1404&lt;&gt;""),"※收入和支出不能同时填",IF(AND(N($H1404)=0,N($I1404)=0),IF(ISNUMBER(SEARCH("【待补】",$R1404&amp;"")),"△源数据不全（源表缺金额），请补充","※收入和支出都没填"),IF($E1404="","※没填收支类别，分类报表会漏掉这一笔",IF(ISNA(MATCH($E1404,类别表,0)),"※收支类别不在【参数设置】的清单里",IF($K1404="","△"&amp;$D1404&amp;" 还没填汇率，去【月度汇率】补上就自动算了",IF(ISNUMBER(SEARCH("【待补】",$R1404&amp;"")),"△源数据不全（源表缺摘要或用途），请补充",IF(AND($F1404="内部转账",$Q1404=""),"△内部转账建议在「往来单位」写上对方账户",IF($N1404&lt;0,"△这一笔之后该账户余额成负数了，核一下",""))))))))))))</f>
        <v/>
      </c>
    </row>
    <row r="1405" ht="49.5" spans="1:19">
      <c r="A1405" s="114">
        <v>46111</v>
      </c>
      <c r="B1405" s="115" t="s">
        <v>20</v>
      </c>
      <c r="C1405" s="116" t="str">
        <f>IF($B1405="","",IFERROR(INDEX(账户银行,MATCH($B1405,账户名,0)),""))</f>
        <v>现金</v>
      </c>
      <c r="D1405" s="116" t="str">
        <f>IF($B1405="","",IFERROR(INDEX(账户币种,MATCH($B1405,账户名,0)),""))</f>
        <v>CNY</v>
      </c>
      <c r="E1405" s="117" t="s">
        <v>95</v>
      </c>
      <c r="F1405" s="116" t="str">
        <f>IF($E1405="","",IFERROR(INDEX(类别属性,MATCH($E1405,类别表,0)),""))</f>
        <v>支出</v>
      </c>
      <c r="G1405" s="118" t="s">
        <v>1345</v>
      </c>
      <c r="H1405" s="119"/>
      <c r="I1405" s="119">
        <v>22934</v>
      </c>
      <c r="J1405" s="120"/>
      <c r="K1405" s="121">
        <f>IF(OR($A1405="",$B1405=""),"",IF($J1405&lt;&gt;"",$J1405,IF($D1405=本位币,1,IFERROR(LOOKUP(2,1/((汇率月份&lt;=$A1405)*(INDEX(记账汇率区,0,MATCH($D1405,汇率币种头,0))&lt;&gt;"")),INDEX(记账汇率区,0,MATCH($D1405,汇率币种头,0))),""))))</f>
        <v>1700</v>
      </c>
      <c r="L1405" s="122">
        <f t="shared" si="42"/>
        <v>-22934</v>
      </c>
      <c r="M1405" s="123">
        <f t="shared" si="43"/>
        <v>-38987800</v>
      </c>
      <c r="N1405" s="122">
        <f>IF($B1405="","",ROUND(SUMIF(账户名,$B1405,账户期初)+SUMIFS($L$6:L1405,$B$6:B1405,$B1405),2))</f>
        <v>1294598.39</v>
      </c>
      <c r="O1405" s="123">
        <f>IF($B1405="","",IFERROR(ROUND(INDEX(账户期初本位,MATCH($B1405,账户名,0))+SUMIFS($M$6:M1405,$B$6:B1405,$B1405),2),""))</f>
        <v>2172478779.96</v>
      </c>
      <c r="P1405" s="117" t="s">
        <v>97</v>
      </c>
      <c r="Q1405" s="115" t="s">
        <v>753</v>
      </c>
      <c r="R1405" s="115"/>
      <c r="S1405" s="124" t="str">
        <f>IF($B1405="","",IF(ISNA(MATCH($B1405,账户名,0)),"※这个账户不在【参数设置】的账户档案里",IF($A1405="","※没填日期，这一笔不会进任何月份的报表",IF(OR($A1405&lt;起始月份,$A1405&gt;EOMONTH(起始月份,15)),"△不在本账期（"&amp;TEXT(起始月份,"yyyy-mm")&amp;" ~ "&amp;TEXT(EOMONTH(起始月份,15),"yyyy-mm")&amp;"）内，报表里看不到",IF(AND($H1405&lt;&gt;"",$I1405&lt;&gt;""),"※收入和支出不能同时填",IF(AND(N($H1405)=0,N($I1405)=0),IF(ISNUMBER(SEARCH("【待补】",$R1405&amp;"")),"△源数据不全（源表缺金额），请补充","※收入和支出都没填"),IF($E1405="","※没填收支类别，分类报表会漏掉这一笔",IF(ISNA(MATCH($E1405,类别表,0)),"※收支类别不在【参数设置】的清单里",IF($K1405="","△"&amp;$D1405&amp;" 还没填汇率，去【月度汇率】补上就自动算了",IF(ISNUMBER(SEARCH("【待补】",$R1405&amp;"")),"△源数据不全（源表缺摘要或用途），请补充",IF(AND($F1405="内部转账",$Q1405=""),"△内部转账建议在「往来单位」写上对方账户",IF($N1405&lt;0,"△这一笔之后该账户余额成负数了，核一下",""))))))))))))</f>
        <v/>
      </c>
    </row>
    <row r="1406" ht="16.5" spans="1:19">
      <c r="A1406" s="114">
        <v>46111</v>
      </c>
      <c r="B1406" s="115" t="s">
        <v>1238</v>
      </c>
      <c r="C1406" s="116" t="str">
        <f>IF($B1406="","",IFERROR(INDEX(账户银行,MATCH($B1406,账户名,0)),""))</f>
        <v>NBU银行</v>
      </c>
      <c r="D1406" s="116" t="str">
        <f>IF($B1406="","",IFERROR(INDEX(账户币种,MATCH($B1406,账户名,0)),""))</f>
        <v>UZS</v>
      </c>
      <c r="E1406" s="117" t="s">
        <v>54</v>
      </c>
      <c r="F1406" s="116" t="str">
        <f>IF($E1406="","",IFERROR(INDEX(类别属性,MATCH($E1406,类别表,0)),""))</f>
        <v>支出</v>
      </c>
      <c r="G1406" s="118" t="s">
        <v>1268</v>
      </c>
      <c r="H1406" s="119"/>
      <c r="I1406" s="119">
        <v>130000</v>
      </c>
      <c r="J1406" s="120"/>
      <c r="K1406" s="125">
        <f>IF(OR($A1406="",$B1406=""),"",IF($J1406&lt;&gt;"",$J1406,IF($D1406=本位币,1,IFERROR(LOOKUP(2,1/((汇率月份&lt;=$A1406)*(INDEX(记账汇率区,0,MATCH($D1406,汇率币种头,0))&lt;&gt;"")),INDEX(记账汇率区,0,MATCH($D1406,汇率币种头,0))),""))))</f>
        <v>1</v>
      </c>
      <c r="L1406" s="123">
        <f t="shared" si="42"/>
        <v>-130000</v>
      </c>
      <c r="M1406" s="123">
        <f t="shared" si="43"/>
        <v>-130000</v>
      </c>
      <c r="N1406" s="122">
        <f>IF($B1406="","",ROUND(SUMIF(账户名,$B1406,账户期初)+SUMIFS($L$6:L1406,$B$6:B1406,$B1406),2))</f>
        <v>7458000</v>
      </c>
      <c r="O1406" s="123">
        <f>IF($B1406="","",IFERROR(ROUND(INDEX(账户期初本位,MATCH($B1406,账户名,0))+SUMIFS($M$6:M1406,$B$6:B1406,$B1406),2),""))</f>
        <v>7458000</v>
      </c>
      <c r="P1406" s="117" t="s">
        <v>48</v>
      </c>
      <c r="Q1406" s="115" t="s">
        <v>1269</v>
      </c>
      <c r="R1406" s="115" t="s">
        <v>1270</v>
      </c>
      <c r="S1406" s="124" t="str">
        <f>IF($B1406="","",IF(ISNA(MATCH($B1406,账户名,0)),"※这个账户不在【参数设置】的账户档案里",IF($A1406="","※没填日期，这一笔不会进任何月份的报表",IF(OR($A1406&lt;起始月份,$A1406&gt;EOMONTH(起始月份,15)),"△不在本账期（"&amp;TEXT(起始月份,"yyyy-mm")&amp;" ~ "&amp;TEXT(EOMONTH(起始月份,15),"yyyy-mm")&amp;"）内，报表里看不到",IF(AND($H1406&lt;&gt;"",$I1406&lt;&gt;""),"※收入和支出不能同时填",IF(AND(N($H1406)=0,N($I1406)=0),IF(ISNUMBER(SEARCH("【待补】",$R1406&amp;"")),"△源数据不全（源表缺金额），请补充","※收入和支出都没填"),IF($E1406="","※没填收支类别，分类报表会漏掉这一笔",IF(ISNA(MATCH($E1406,类别表,0)),"※收支类别不在【参数设置】的清单里",IF($K1406="","△"&amp;$D1406&amp;" 还没填汇率，去【月度汇率】补上就自动算了",IF(ISNUMBER(SEARCH("【待补】",$R1406&amp;"")),"△源数据不全（源表缺摘要或用途），请补充",IF(AND($F1406="内部转账",$Q1406=""),"△内部转账建议在「往来单位」写上对方账户",IF($N1406&lt;0,"△这一笔之后该账户余额成负数了，核一下",""))))))))))))</f>
        <v/>
      </c>
    </row>
    <row r="1407" ht="66" spans="1:19">
      <c r="A1407" s="114">
        <v>46111</v>
      </c>
      <c r="B1407" s="115" t="s">
        <v>1238</v>
      </c>
      <c r="C1407" s="116" t="str">
        <f>IF($B1407="","",IFERROR(INDEX(账户银行,MATCH($B1407,账户名,0)),""))</f>
        <v>NBU银行</v>
      </c>
      <c r="D1407" s="116" t="str">
        <f>IF($B1407="","",IFERROR(INDEX(账户币种,MATCH($B1407,账户名,0)),""))</f>
        <v>UZS</v>
      </c>
      <c r="E1407" s="117" t="s">
        <v>188</v>
      </c>
      <c r="F1407" s="116" t="str">
        <f>IF($E1407="","",IFERROR(INDEX(类别属性,MATCH($E1407,类别表,0)),""))</f>
        <v>支出</v>
      </c>
      <c r="G1407" s="118" t="s">
        <v>1346</v>
      </c>
      <c r="H1407" s="119"/>
      <c r="I1407" s="119">
        <v>526000</v>
      </c>
      <c r="J1407" s="120"/>
      <c r="K1407" s="125">
        <f>IF(OR($A1407="",$B1407=""),"",IF($J1407&lt;&gt;"",$J1407,IF($D1407=本位币,1,IFERROR(LOOKUP(2,1/((汇率月份&lt;=$A1407)*(INDEX(记账汇率区,0,MATCH($D1407,汇率币种头,0))&lt;&gt;"")),INDEX(记账汇率区,0,MATCH($D1407,汇率币种头,0))),""))))</f>
        <v>1</v>
      </c>
      <c r="L1407" s="123">
        <f t="shared" si="42"/>
        <v>-526000</v>
      </c>
      <c r="M1407" s="123">
        <f t="shared" si="43"/>
        <v>-526000</v>
      </c>
      <c r="N1407" s="122">
        <f>IF($B1407="","",ROUND(SUMIF(账户名,$B1407,账户期初)+SUMIFS($L$6:L1407,$B$6:B1407,$B1407),2))</f>
        <v>6932000</v>
      </c>
      <c r="O1407" s="123">
        <f>IF($B1407="","",IFERROR(ROUND(INDEX(账户期初本位,MATCH($B1407,账户名,0))+SUMIFS($M$6:M1407,$B$6:B1407,$B1407),2),""))</f>
        <v>6932000</v>
      </c>
      <c r="P1407" s="117" t="s">
        <v>26</v>
      </c>
      <c r="Q1407" s="115"/>
      <c r="R1407" s="115" t="s">
        <v>1347</v>
      </c>
      <c r="S1407" s="124" t="str">
        <f>IF($B1407="","",IF(ISNA(MATCH($B1407,账户名,0)),"※这个账户不在【参数设置】的账户档案里",IF($A1407="","※没填日期，这一笔不会进任何月份的报表",IF(OR($A1407&lt;起始月份,$A1407&gt;EOMONTH(起始月份,15)),"△不在本账期（"&amp;TEXT(起始月份,"yyyy-mm")&amp;" ~ "&amp;TEXT(EOMONTH(起始月份,15),"yyyy-mm")&amp;"）内，报表里看不到",IF(AND($H1407&lt;&gt;"",$I1407&lt;&gt;""),"※收入和支出不能同时填",IF(AND(N($H1407)=0,N($I1407)=0),IF(ISNUMBER(SEARCH("【待补】",$R1407&amp;"")),"△源数据不全（源表缺金额），请补充","※收入和支出都没填"),IF($E1407="","※没填收支类别，分类报表会漏掉这一笔",IF(ISNA(MATCH($E1407,类别表,0)),"※收支类别不在【参数设置】的清单里",IF($K1407="","△"&amp;$D1407&amp;" 还没填汇率，去【月度汇率】补上就自动算了",IF(ISNUMBER(SEARCH("【待补】",$R1407&amp;"")),"△源数据不全（源表缺摘要或用途），请补充",IF(AND($F1407="内部转账",$Q1407=""),"△内部转账建议在「往来单位」写上对方账户",IF($N1407&lt;0,"△这一笔之后该账户余额成负数了，核一下",""))))))))))))</f>
        <v>△源数据不全（源表缺摘要或用途），请补充</v>
      </c>
    </row>
    <row r="1408" ht="16.5" spans="1:19">
      <c r="A1408" s="114">
        <v>46111</v>
      </c>
      <c r="B1408" s="115" t="s">
        <v>30</v>
      </c>
      <c r="C1408" s="116" t="str">
        <f>IF($B1408="","",IFERROR(INDEX(账户银行,MATCH($B1408,账户名,0)),""))</f>
        <v>现金</v>
      </c>
      <c r="D1408" s="116" t="str">
        <f>IF($B1408="","",IFERROR(INDEX(账户币种,MATCH($B1408,账户名,0)),""))</f>
        <v>USD</v>
      </c>
      <c r="E1408" s="117" t="s">
        <v>95</v>
      </c>
      <c r="F1408" s="116" t="str">
        <f>IF($E1408="","",IFERROR(INDEX(类别属性,MATCH($E1408,类别表,0)),""))</f>
        <v>支出</v>
      </c>
      <c r="G1408" s="118" t="s">
        <v>1348</v>
      </c>
      <c r="H1408" s="119"/>
      <c r="I1408" s="119">
        <v>650</v>
      </c>
      <c r="J1408" s="120"/>
      <c r="K1408" s="125">
        <f>IF(OR($A1408="",$B1408=""),"",IF($J1408&lt;&gt;"",$J1408,IF($D1408=本位币,1,IFERROR(LOOKUP(2,1/((汇率月份&lt;=$A1408)*(INDEX(记账汇率区,0,MATCH($D1408,汇率币种头,0))&lt;&gt;"")),INDEX(记账汇率区,0,MATCH($D1408,汇率币种头,0))),""))))</f>
        <v>12000</v>
      </c>
      <c r="L1408" s="123">
        <f t="shared" si="42"/>
        <v>-650</v>
      </c>
      <c r="M1408" s="123">
        <f t="shared" si="43"/>
        <v>-7800000</v>
      </c>
      <c r="N1408" s="122">
        <f>IF($B1408="","",ROUND(SUMIF(账户名,$B1408,账户期初)+SUMIFS($L$6:L1408,$B$6:B1408,$B1408),2))</f>
        <v>108146</v>
      </c>
      <c r="O1408" s="123">
        <f>IF($B1408="","",IFERROR(ROUND(INDEX(账户期初本位,MATCH($B1408,账户名,0))+SUMIFS($M$6:M1408,$B$6:B1408,$B1408),2),""))</f>
        <v>1310247925</v>
      </c>
      <c r="P1408" s="117" t="s">
        <v>97</v>
      </c>
      <c r="Q1408" s="115"/>
      <c r="R1408" s="115"/>
      <c r="S1408" s="124" t="str">
        <f>IF($B1408="","",IF(ISNA(MATCH($B1408,账户名,0)),"※这个账户不在【参数设置】的账户档案里",IF($A1408="","※没填日期，这一笔不会进任何月份的报表",IF(OR($A1408&lt;起始月份,$A1408&gt;EOMONTH(起始月份,15)),"△不在本账期（"&amp;TEXT(起始月份,"yyyy-mm")&amp;" ~ "&amp;TEXT(EOMONTH(起始月份,15),"yyyy-mm")&amp;"）内，报表里看不到",IF(AND($H1408&lt;&gt;"",$I1408&lt;&gt;""),"※收入和支出不能同时填",IF(AND(N($H1408)=0,N($I1408)=0),IF(ISNUMBER(SEARCH("【待补】",$R1408&amp;"")),"△源数据不全（源表缺金额），请补充","※收入和支出都没填"),IF($E1408="","※没填收支类别，分类报表会漏掉这一笔",IF(ISNA(MATCH($E1408,类别表,0)),"※收支类别不在【参数设置】的清单里",IF($K1408="","△"&amp;$D1408&amp;" 还没填汇率，去【月度汇率】补上就自动算了",IF(ISNUMBER(SEARCH("【待补】",$R1408&amp;"")),"△源数据不全（源表缺摘要或用途），请补充",IF(AND($F1408="内部转账",$Q1408=""),"△内部转账建议在「往来单位」写上对方账户",IF($N1408&lt;0,"△这一笔之后该账户余额成负数了，核一下",""))))))))))))</f>
        <v/>
      </c>
    </row>
    <row r="1409" ht="33" spans="1:19">
      <c r="A1409" s="114">
        <v>46111</v>
      </c>
      <c r="B1409" s="115" t="s">
        <v>30</v>
      </c>
      <c r="C1409" s="116" t="str">
        <f>IF($B1409="","",IFERROR(INDEX(账户银行,MATCH($B1409,账户名,0)),""))</f>
        <v>现金</v>
      </c>
      <c r="D1409" s="116" t="str">
        <f>IF($B1409="","",IFERROR(INDEX(账户币种,MATCH($B1409,账户名,0)),""))</f>
        <v>USD</v>
      </c>
      <c r="E1409" s="117" t="s">
        <v>57</v>
      </c>
      <c r="F1409" s="116" t="str">
        <f>IF($E1409="","",IFERROR(INDEX(类别属性,MATCH($E1409,类别表,0)),""))</f>
        <v>支出</v>
      </c>
      <c r="G1409" s="118" t="s">
        <v>1349</v>
      </c>
      <c r="H1409" s="119"/>
      <c r="I1409" s="119">
        <v>600</v>
      </c>
      <c r="J1409" s="120"/>
      <c r="K1409" s="125">
        <f>IF(OR($A1409="",$B1409=""),"",IF($J1409&lt;&gt;"",$J1409,IF($D1409=本位币,1,IFERROR(LOOKUP(2,1/((汇率月份&lt;=$A1409)*(INDEX(记账汇率区,0,MATCH($D1409,汇率币种头,0))&lt;&gt;"")),INDEX(记账汇率区,0,MATCH($D1409,汇率币种头,0))),""))))</f>
        <v>12000</v>
      </c>
      <c r="L1409" s="123">
        <f t="shared" si="42"/>
        <v>-600</v>
      </c>
      <c r="M1409" s="123">
        <f t="shared" si="43"/>
        <v>-7200000</v>
      </c>
      <c r="N1409" s="122">
        <f>IF($B1409="","",ROUND(SUMIF(账户名,$B1409,账户期初)+SUMIFS($L$6:L1409,$B$6:B1409,$B1409),2))</f>
        <v>107546</v>
      </c>
      <c r="O1409" s="123">
        <f>IF($B1409="","",IFERROR(ROUND(INDEX(账户期初本位,MATCH($B1409,账户名,0))+SUMIFS($M$6:M1409,$B$6:B1409,$B1409),2),""))</f>
        <v>1303047925</v>
      </c>
      <c r="P1409" s="117" t="s">
        <v>59</v>
      </c>
      <c r="Q1409" s="115" t="s">
        <v>1117</v>
      </c>
      <c r="R1409" s="115"/>
      <c r="S1409" s="124" t="str">
        <f>IF($B1409="","",IF(ISNA(MATCH($B1409,账户名,0)),"※这个账户不在【参数设置】的账户档案里",IF($A1409="","※没填日期，这一笔不会进任何月份的报表",IF(OR($A1409&lt;起始月份,$A1409&gt;EOMONTH(起始月份,15)),"△不在本账期（"&amp;TEXT(起始月份,"yyyy-mm")&amp;" ~ "&amp;TEXT(EOMONTH(起始月份,15),"yyyy-mm")&amp;"）内，报表里看不到",IF(AND($H1409&lt;&gt;"",$I1409&lt;&gt;""),"※收入和支出不能同时填",IF(AND(N($H1409)=0,N($I1409)=0),IF(ISNUMBER(SEARCH("【待补】",$R1409&amp;"")),"△源数据不全（源表缺金额），请补充","※收入和支出都没填"),IF($E1409="","※没填收支类别，分类报表会漏掉这一笔",IF(ISNA(MATCH($E1409,类别表,0)),"※收支类别不在【参数设置】的清单里",IF($K1409="","△"&amp;$D1409&amp;" 还没填汇率，去【月度汇率】补上就自动算了",IF(ISNUMBER(SEARCH("【待补】",$R1409&amp;"")),"△源数据不全（源表缺摘要或用途），请补充",IF(AND($F1409="内部转账",$Q1409=""),"△内部转账建议在「往来单位」写上对方账户",IF($N1409&lt;0,"△这一笔之后该账户余额成负数了，核一下",""))))))))))))</f>
        <v/>
      </c>
    </row>
    <row r="1410" ht="16.5" spans="1:19">
      <c r="A1410" s="114">
        <v>46111</v>
      </c>
      <c r="B1410" s="115" t="s">
        <v>34</v>
      </c>
      <c r="C1410" s="116" t="str">
        <f>IF($B1410="","",IFERROR(INDEX(账户银行,MATCH($B1410,账户名,0)),""))</f>
        <v>现金</v>
      </c>
      <c r="D1410" s="116" t="str">
        <f>IF($B1410="","",IFERROR(INDEX(账户币种,MATCH($B1410,账户名,0)),""))</f>
        <v>UZS</v>
      </c>
      <c r="E1410" s="117" t="s">
        <v>84</v>
      </c>
      <c r="F1410" s="116" t="str">
        <f>IF($E1410="","",IFERROR(INDEX(类别属性,MATCH($E1410,类别表,0)),""))</f>
        <v>支出</v>
      </c>
      <c r="G1410" s="118" t="s">
        <v>1350</v>
      </c>
      <c r="H1410" s="119"/>
      <c r="I1410" s="119">
        <v>750000</v>
      </c>
      <c r="J1410" s="120"/>
      <c r="K1410" s="125">
        <f>IF(OR($A1410="",$B1410=""),"",IF($J1410&lt;&gt;"",$J1410,IF($D1410=本位币,1,IFERROR(LOOKUP(2,1/((汇率月份&lt;=$A1410)*(INDEX(记账汇率区,0,MATCH($D1410,汇率币种头,0))&lt;&gt;"")),INDEX(记账汇率区,0,MATCH($D1410,汇率币种头,0))),""))))</f>
        <v>1</v>
      </c>
      <c r="L1410" s="123">
        <f t="shared" si="42"/>
        <v>-750000</v>
      </c>
      <c r="M1410" s="123">
        <f t="shared" si="43"/>
        <v>-750000</v>
      </c>
      <c r="N1410" s="122">
        <f>IF($B1410="","",ROUND(SUMIF(账户名,$B1410,账户期初)+SUMIFS($L$6:L1410,$B$6:B1410,$B1410),2))</f>
        <v>-726921979.33</v>
      </c>
      <c r="O1410" s="123">
        <f>IF($B1410="","",IFERROR(ROUND(INDEX(账户期初本位,MATCH($B1410,账户名,0))+SUMIFS($M$6:M1410,$B$6:B1410,$B1410),2),""))</f>
        <v>-726921979.33</v>
      </c>
      <c r="P1410" s="117" t="s">
        <v>48</v>
      </c>
      <c r="Q1410" s="115"/>
      <c r="R1410" s="115"/>
      <c r="S1410" s="124" t="str">
        <f>IF($B1410="","",IF(ISNA(MATCH($B1410,账户名,0)),"※这个账户不在【参数设置】的账户档案里",IF($A1410="","※没填日期，这一笔不会进任何月份的报表",IF(OR($A1410&lt;起始月份,$A1410&gt;EOMONTH(起始月份,15)),"△不在本账期（"&amp;TEXT(起始月份,"yyyy-mm")&amp;" ~ "&amp;TEXT(EOMONTH(起始月份,15),"yyyy-mm")&amp;"）内，报表里看不到",IF(AND($H1410&lt;&gt;"",$I1410&lt;&gt;""),"※收入和支出不能同时填",IF(AND(N($H1410)=0,N($I1410)=0),IF(ISNUMBER(SEARCH("【待补】",$R1410&amp;"")),"△源数据不全（源表缺金额），请补充","※收入和支出都没填"),IF($E1410="","※没填收支类别，分类报表会漏掉这一笔",IF(ISNA(MATCH($E1410,类别表,0)),"※收支类别不在【参数设置】的清单里",IF($K1410="","△"&amp;$D1410&amp;" 还没填汇率，去【月度汇率】补上就自动算了",IF(ISNUMBER(SEARCH("【待补】",$R1410&amp;"")),"△源数据不全（源表缺摘要或用途），请补充",IF(AND($F1410="内部转账",$Q1410=""),"△内部转账建议在「往来单位」写上对方账户",IF($N1410&lt;0,"△这一笔之后该账户余额成负数了，核一下",""))))))))))))</f>
        <v>△这一笔之后该账户余额成负数了，核一下</v>
      </c>
    </row>
    <row r="1411" ht="16.5" spans="1:19">
      <c r="A1411" s="114">
        <v>46111</v>
      </c>
      <c r="B1411" s="115" t="s">
        <v>34</v>
      </c>
      <c r="C1411" s="116" t="str">
        <f>IF($B1411="","",IFERROR(INDEX(账户银行,MATCH($B1411,账户名,0)),""))</f>
        <v>现金</v>
      </c>
      <c r="D1411" s="116" t="str">
        <f>IF($B1411="","",IFERROR(INDEX(账户币种,MATCH($B1411,账户名,0)),""))</f>
        <v>UZS</v>
      </c>
      <c r="E1411" s="117" t="s">
        <v>38</v>
      </c>
      <c r="F1411" s="116" t="str">
        <f>IF($E1411="","",IFERROR(INDEX(类别属性,MATCH($E1411,类别表,0)),""))</f>
        <v>支出</v>
      </c>
      <c r="G1411" s="118" t="s">
        <v>1317</v>
      </c>
      <c r="H1411" s="119"/>
      <c r="I1411" s="119">
        <v>680000</v>
      </c>
      <c r="J1411" s="120"/>
      <c r="K1411" s="125">
        <f>IF(OR($A1411="",$B1411=""),"",IF($J1411&lt;&gt;"",$J1411,IF($D1411=本位币,1,IFERROR(LOOKUP(2,1/((汇率月份&lt;=$A1411)*(INDEX(记账汇率区,0,MATCH($D1411,汇率币种头,0))&lt;&gt;"")),INDEX(记账汇率区,0,MATCH($D1411,汇率币种头,0))),""))))</f>
        <v>1</v>
      </c>
      <c r="L1411" s="123">
        <f t="shared" si="42"/>
        <v>-680000</v>
      </c>
      <c r="M1411" s="123">
        <f t="shared" si="43"/>
        <v>-680000</v>
      </c>
      <c r="N1411" s="122">
        <f>IF($B1411="","",ROUND(SUMIF(账户名,$B1411,账户期初)+SUMIFS($L$6:L1411,$B$6:B1411,$B1411),2))</f>
        <v>-727601979.33</v>
      </c>
      <c r="O1411" s="123">
        <f>IF($B1411="","",IFERROR(ROUND(INDEX(账户期初本位,MATCH($B1411,账户名,0))+SUMIFS($M$6:M1411,$B$6:B1411,$B1411),2),""))</f>
        <v>-727601979.33</v>
      </c>
      <c r="P1411" s="117" t="s">
        <v>26</v>
      </c>
      <c r="Q1411" s="115"/>
      <c r="R1411" s="115"/>
      <c r="S1411" s="124" t="str">
        <f>IF($B1411="","",IF(ISNA(MATCH($B1411,账户名,0)),"※这个账户不在【参数设置】的账户档案里",IF($A1411="","※没填日期，这一笔不会进任何月份的报表",IF(OR($A1411&lt;起始月份,$A1411&gt;EOMONTH(起始月份,15)),"△不在本账期（"&amp;TEXT(起始月份,"yyyy-mm")&amp;" ~ "&amp;TEXT(EOMONTH(起始月份,15),"yyyy-mm")&amp;"）内，报表里看不到",IF(AND($H1411&lt;&gt;"",$I1411&lt;&gt;""),"※收入和支出不能同时填",IF(AND(N($H1411)=0,N($I1411)=0),IF(ISNUMBER(SEARCH("【待补】",$R1411&amp;"")),"△源数据不全（源表缺金额），请补充","※收入和支出都没填"),IF($E1411="","※没填收支类别，分类报表会漏掉这一笔",IF(ISNA(MATCH($E1411,类别表,0)),"※收支类别不在【参数设置】的清单里",IF($K1411="","△"&amp;$D1411&amp;" 还没填汇率，去【月度汇率】补上就自动算了",IF(ISNUMBER(SEARCH("【待补】",$R1411&amp;"")),"△源数据不全（源表缺摘要或用途），请补充",IF(AND($F1411="内部转账",$Q1411=""),"△内部转账建议在「往来单位」写上对方账户",IF($N1411&lt;0,"△这一笔之后该账户余额成负数了，核一下",""))))))))))))</f>
        <v>△这一笔之后该账户余额成负数了，核一下</v>
      </c>
    </row>
    <row r="1412" ht="16.5" spans="1:19">
      <c r="A1412" s="114">
        <v>46111</v>
      </c>
      <c r="B1412" s="115" t="s">
        <v>34</v>
      </c>
      <c r="C1412" s="116" t="str">
        <f>IF($B1412="","",IFERROR(INDEX(账户银行,MATCH($B1412,账户名,0)),""))</f>
        <v>现金</v>
      </c>
      <c r="D1412" s="116" t="str">
        <f>IF($B1412="","",IFERROR(INDEX(账户币种,MATCH($B1412,账户名,0)),""))</f>
        <v>UZS</v>
      </c>
      <c r="E1412" s="117" t="s">
        <v>95</v>
      </c>
      <c r="F1412" s="116" t="str">
        <f>IF($E1412="","",IFERROR(INDEX(类别属性,MATCH($E1412,类别表,0)),""))</f>
        <v>支出</v>
      </c>
      <c r="G1412" s="118" t="s">
        <v>1348</v>
      </c>
      <c r="H1412" s="119"/>
      <c r="I1412" s="119"/>
      <c r="J1412" s="120"/>
      <c r="K1412" s="125">
        <f>IF(OR($A1412="",$B1412=""),"",IF($J1412&lt;&gt;"",$J1412,IF($D1412=本位币,1,IFERROR(LOOKUP(2,1/((汇率月份&lt;=$A1412)*(INDEX(记账汇率区,0,MATCH($D1412,汇率币种头,0))&lt;&gt;"")),INDEX(记账汇率区,0,MATCH($D1412,汇率币种头,0))),""))))</f>
        <v>1</v>
      </c>
      <c r="L1412" s="123" t="str">
        <f t="shared" si="42"/>
        <v/>
      </c>
      <c r="M1412" s="123" t="str">
        <f t="shared" si="43"/>
        <v/>
      </c>
      <c r="N1412" s="122">
        <f>IF($B1412="","",ROUND(SUMIF(账户名,$B1412,账户期初)+SUMIFS($L$6:L1412,$B$6:B1412,$B1412),2))</f>
        <v>-727601979.33</v>
      </c>
      <c r="O1412" s="123">
        <f>IF($B1412="","",IFERROR(ROUND(INDEX(账户期初本位,MATCH($B1412,账户名,0))+SUMIFS($M$6:M1412,$B$6:B1412,$B1412),2),""))</f>
        <v>-727601979.33</v>
      </c>
      <c r="P1412" s="117" t="s">
        <v>97</v>
      </c>
      <c r="Q1412" s="115"/>
      <c r="R1412" s="115" t="s">
        <v>119</v>
      </c>
      <c r="S1412" s="124" t="str">
        <f>IF($B1412="","",IF(ISNA(MATCH($B1412,账户名,0)),"※这个账户不在【参数设置】的账户档案里",IF($A1412="","※没填日期，这一笔不会进任何月份的报表",IF(OR($A1412&lt;起始月份,$A1412&gt;EOMONTH(起始月份,15)),"△不在本账期（"&amp;TEXT(起始月份,"yyyy-mm")&amp;" ~ "&amp;TEXT(EOMONTH(起始月份,15),"yyyy-mm")&amp;"）内，报表里看不到",IF(AND($H1412&lt;&gt;"",$I1412&lt;&gt;""),"※收入和支出不能同时填",IF(AND(N($H1412)=0,N($I1412)=0),IF(ISNUMBER(SEARCH("【待补】",$R1412&amp;"")),"△源数据不全（源表缺金额），请补充","※收入和支出都没填"),IF($E1412="","※没填收支类别，分类报表会漏掉这一笔",IF(ISNA(MATCH($E1412,类别表,0)),"※收支类别不在【参数设置】的清单里",IF($K1412="","△"&amp;$D1412&amp;" 还没填汇率，去【月度汇率】补上就自动算了",IF(ISNUMBER(SEARCH("【待补】",$R1412&amp;"")),"△源数据不全（源表缺摘要或用途），请补充",IF(AND($F1412="内部转账",$Q1412=""),"△内部转账建议在「往来单位」写上对方账户",IF($N1412&lt;0,"△这一笔之后该账户余额成负数了，核一下",""))))))))))))</f>
        <v>△源数据不全（源表缺金额），请补充</v>
      </c>
    </row>
    <row r="1413" ht="33" spans="1:19">
      <c r="A1413" s="114">
        <v>46111</v>
      </c>
      <c r="B1413" s="115" t="s">
        <v>34</v>
      </c>
      <c r="C1413" s="116" t="str">
        <f>IF($B1413="","",IFERROR(INDEX(账户银行,MATCH($B1413,账户名,0)),""))</f>
        <v>现金</v>
      </c>
      <c r="D1413" s="116" t="str">
        <f>IF($B1413="","",IFERROR(INDEX(账户币种,MATCH($B1413,账户名,0)),""))</f>
        <v>UZS</v>
      </c>
      <c r="E1413" s="117" t="s">
        <v>57</v>
      </c>
      <c r="F1413" s="116" t="str">
        <f>IF($E1413="","",IFERROR(INDEX(类别属性,MATCH($E1413,类别表,0)),""))</f>
        <v>支出</v>
      </c>
      <c r="G1413" s="118" t="s">
        <v>1351</v>
      </c>
      <c r="H1413" s="119"/>
      <c r="I1413" s="119"/>
      <c r="J1413" s="120"/>
      <c r="K1413" s="125">
        <f>IF(OR($A1413="",$B1413=""),"",IF($J1413&lt;&gt;"",$J1413,IF($D1413=本位币,1,IFERROR(LOOKUP(2,1/((汇率月份&lt;=$A1413)*(INDEX(记账汇率区,0,MATCH($D1413,汇率币种头,0))&lt;&gt;"")),INDEX(记账汇率区,0,MATCH($D1413,汇率币种头,0))),""))))</f>
        <v>1</v>
      </c>
      <c r="L1413" s="123" t="str">
        <f t="shared" si="42"/>
        <v/>
      </c>
      <c r="M1413" s="123" t="str">
        <f t="shared" si="43"/>
        <v/>
      </c>
      <c r="N1413" s="122">
        <f>IF($B1413="","",ROUND(SUMIF(账户名,$B1413,账户期初)+SUMIFS($L$6:L1413,$B$6:B1413,$B1413),2))</f>
        <v>-727601979.33</v>
      </c>
      <c r="O1413" s="123">
        <f>IF($B1413="","",IFERROR(ROUND(INDEX(账户期初本位,MATCH($B1413,账户名,0))+SUMIFS($M$6:M1413,$B$6:B1413,$B1413),2),""))</f>
        <v>-727601979.33</v>
      </c>
      <c r="P1413" s="117" t="s">
        <v>59</v>
      </c>
      <c r="Q1413" s="115"/>
      <c r="R1413" s="115" t="s">
        <v>119</v>
      </c>
      <c r="S1413" s="124" t="str">
        <f>IF($B1413="","",IF(ISNA(MATCH($B1413,账户名,0)),"※这个账户不在【参数设置】的账户档案里",IF($A1413="","※没填日期，这一笔不会进任何月份的报表",IF(OR($A1413&lt;起始月份,$A1413&gt;EOMONTH(起始月份,15)),"△不在本账期（"&amp;TEXT(起始月份,"yyyy-mm")&amp;" ~ "&amp;TEXT(EOMONTH(起始月份,15),"yyyy-mm")&amp;"）内，报表里看不到",IF(AND($H1413&lt;&gt;"",$I1413&lt;&gt;""),"※收入和支出不能同时填",IF(AND(N($H1413)=0,N($I1413)=0),IF(ISNUMBER(SEARCH("【待补】",$R1413&amp;"")),"△源数据不全（源表缺金额），请补充","※收入和支出都没填"),IF($E1413="","※没填收支类别，分类报表会漏掉这一笔",IF(ISNA(MATCH($E1413,类别表,0)),"※收支类别不在【参数设置】的清单里",IF($K1413="","△"&amp;$D1413&amp;" 还没填汇率，去【月度汇率】补上就自动算了",IF(ISNUMBER(SEARCH("【待补】",$R1413&amp;"")),"△源数据不全（源表缺摘要或用途），请补充",IF(AND($F1413="内部转账",$Q1413=""),"△内部转账建议在「往来单位」写上对方账户",IF($N1413&lt;0,"△这一笔之后该账户余额成负数了，核一下",""))))))))))))</f>
        <v>△源数据不全（源表缺金额），请补充</v>
      </c>
    </row>
    <row r="1414" ht="49.5" spans="1:19">
      <c r="A1414" s="114">
        <v>46111</v>
      </c>
      <c r="B1414" s="115" t="s">
        <v>34</v>
      </c>
      <c r="C1414" s="116" t="str">
        <f>IF($B1414="","",IFERROR(INDEX(账户银行,MATCH($B1414,账户名,0)),""))</f>
        <v>现金</v>
      </c>
      <c r="D1414" s="116" t="str">
        <f>IF($B1414="","",IFERROR(INDEX(账户币种,MATCH($B1414,账户名,0)),""))</f>
        <v>UZS</v>
      </c>
      <c r="E1414" s="117" t="s">
        <v>38</v>
      </c>
      <c r="F1414" s="116" t="str">
        <f>IF($E1414="","",IFERROR(INDEX(类别属性,MATCH($E1414,类别表,0)),""))</f>
        <v>支出</v>
      </c>
      <c r="G1414" s="118" t="s">
        <v>1352</v>
      </c>
      <c r="H1414" s="119"/>
      <c r="I1414" s="119">
        <v>220000</v>
      </c>
      <c r="J1414" s="120"/>
      <c r="K1414" s="125">
        <f>IF(OR($A1414="",$B1414=""),"",IF($J1414&lt;&gt;"",$J1414,IF($D1414=本位币,1,IFERROR(LOOKUP(2,1/((汇率月份&lt;=$A1414)*(INDEX(记账汇率区,0,MATCH($D1414,汇率币种头,0))&lt;&gt;"")),INDEX(记账汇率区,0,MATCH($D1414,汇率币种头,0))),""))))</f>
        <v>1</v>
      </c>
      <c r="L1414" s="123">
        <f t="shared" ref="L1414:L1477" si="44">IF(AND($H1414="",$I1414=""),"",ROUND(N($H1414)-N($I1414),2))</f>
        <v>-220000</v>
      </c>
      <c r="M1414" s="123">
        <f t="shared" ref="M1414:M1477" si="45">IF(OR($L1414="",$K1414=""),"",ROUND($L1414*$K1414,2))</f>
        <v>-220000</v>
      </c>
      <c r="N1414" s="122">
        <f>IF($B1414="","",ROUND(SUMIF(账户名,$B1414,账户期初)+SUMIFS($L$6:L1414,$B$6:B1414,$B1414),2))</f>
        <v>-727821979.33</v>
      </c>
      <c r="O1414" s="123">
        <f>IF($B1414="","",IFERROR(ROUND(INDEX(账户期初本位,MATCH($B1414,账户名,0))+SUMIFS($M$6:M1414,$B$6:B1414,$B1414),2),""))</f>
        <v>-727821979.33</v>
      </c>
      <c r="P1414" s="117" t="s">
        <v>26</v>
      </c>
      <c r="Q1414" s="115"/>
      <c r="R1414" s="115"/>
      <c r="S1414" s="124" t="str">
        <f>IF($B1414="","",IF(ISNA(MATCH($B1414,账户名,0)),"※这个账户不在【参数设置】的账户档案里",IF($A1414="","※没填日期，这一笔不会进任何月份的报表",IF(OR($A1414&lt;起始月份,$A1414&gt;EOMONTH(起始月份,15)),"△不在本账期（"&amp;TEXT(起始月份,"yyyy-mm")&amp;" ~ "&amp;TEXT(EOMONTH(起始月份,15),"yyyy-mm")&amp;"）内，报表里看不到",IF(AND($H1414&lt;&gt;"",$I1414&lt;&gt;""),"※收入和支出不能同时填",IF(AND(N($H1414)=0,N($I1414)=0),IF(ISNUMBER(SEARCH("【待补】",$R1414&amp;"")),"△源数据不全（源表缺金额），请补充","※收入和支出都没填"),IF($E1414="","※没填收支类别，分类报表会漏掉这一笔",IF(ISNA(MATCH($E1414,类别表,0)),"※收支类别不在【参数设置】的清单里",IF($K1414="","△"&amp;$D1414&amp;" 还没填汇率，去【月度汇率】补上就自动算了",IF(ISNUMBER(SEARCH("【待补】",$R1414&amp;"")),"△源数据不全（源表缺摘要或用途），请补充",IF(AND($F1414="内部转账",$Q1414=""),"△内部转账建议在「往来单位」写上对方账户",IF($N1414&lt;0,"△这一笔之后该账户余额成负数了，核一下",""))))))))))))</f>
        <v>△这一笔之后该账户余额成负数了，核一下</v>
      </c>
    </row>
    <row r="1415" ht="99" spans="1:19">
      <c r="A1415" s="114">
        <v>46112</v>
      </c>
      <c r="B1415" s="115" t="s">
        <v>72</v>
      </c>
      <c r="C1415" s="116" t="str">
        <f>IF($B1415="","",IFERROR(INDEX(账户银行,MATCH($B1415,账户名,0)),""))</f>
        <v>NBU银行</v>
      </c>
      <c r="D1415" s="116" t="str">
        <f>IF($B1415="","",IFERROR(INDEX(账户币种,MATCH($B1415,账户名,0)),""))</f>
        <v>UZS</v>
      </c>
      <c r="E1415" s="117" t="s">
        <v>60</v>
      </c>
      <c r="F1415" s="116" t="str">
        <f>IF($E1415="","",IFERROR(INDEX(类别属性,MATCH($E1415,类别表,0)),""))</f>
        <v>支出</v>
      </c>
      <c r="G1415" s="118" t="s">
        <v>1353</v>
      </c>
      <c r="H1415" s="119"/>
      <c r="I1415" s="119">
        <v>15456</v>
      </c>
      <c r="J1415" s="120"/>
      <c r="K1415" s="125">
        <f>IF(OR($A1415="",$B1415=""),"",IF($J1415&lt;&gt;"",$J1415,IF($D1415=本位币,1,IFERROR(LOOKUP(2,1/((汇率月份&lt;=$A1415)*(INDEX(记账汇率区,0,MATCH($D1415,汇率币种头,0))&lt;&gt;"")),INDEX(记账汇率区,0,MATCH($D1415,汇率币种头,0))),""))))</f>
        <v>1</v>
      </c>
      <c r="L1415" s="123">
        <f t="shared" si="44"/>
        <v>-15456</v>
      </c>
      <c r="M1415" s="123">
        <f t="shared" si="45"/>
        <v>-15456</v>
      </c>
      <c r="N1415" s="122">
        <f>IF($B1415="","",ROUND(SUMIF(账户名,$B1415,账户期初)+SUMIFS($L$6:L1415,$B$6:B1415,$B1415),2))</f>
        <v>127739529.86</v>
      </c>
      <c r="O1415" s="123">
        <f>IF($B1415="","",IFERROR(ROUND(INDEX(账户期初本位,MATCH($B1415,账户名,0))+SUMIFS($M$6:M1415,$B$6:B1415,$B1415),2),""))</f>
        <v>127739529.86</v>
      </c>
      <c r="P1415" s="117" t="s">
        <v>43</v>
      </c>
      <c r="Q1415" s="115"/>
      <c r="R1415" s="115"/>
      <c r="S1415" s="124" t="str">
        <f>IF($B1415="","",IF(ISNA(MATCH($B1415,账户名,0)),"※这个账户不在【参数设置】的账户档案里",IF($A1415="","※没填日期，这一笔不会进任何月份的报表",IF(OR($A1415&lt;起始月份,$A1415&gt;EOMONTH(起始月份,15)),"△不在本账期（"&amp;TEXT(起始月份,"yyyy-mm")&amp;" ~ "&amp;TEXT(EOMONTH(起始月份,15),"yyyy-mm")&amp;"）内，报表里看不到",IF(AND($H1415&lt;&gt;"",$I1415&lt;&gt;""),"※收入和支出不能同时填",IF(AND(N($H1415)=0,N($I1415)=0),IF(ISNUMBER(SEARCH("【待补】",$R1415&amp;"")),"△源数据不全（源表缺金额），请补充","※收入和支出都没填"),IF($E1415="","※没填收支类别，分类报表会漏掉这一笔",IF(ISNA(MATCH($E1415,类别表,0)),"※收支类别不在【参数设置】的清单里",IF($K1415="","△"&amp;$D1415&amp;" 还没填汇率，去【月度汇率】补上就自动算了",IF(ISNUMBER(SEARCH("【待补】",$R1415&amp;"")),"△源数据不全（源表缺摘要或用途），请补充",IF(AND($F1415="内部转账",$Q1415=""),"△内部转账建议在「往来单位」写上对方账户",IF($N1415&lt;0,"△这一笔之后该账户余额成负数了，核一下",""))))))))))))</f>
        <v/>
      </c>
    </row>
    <row r="1416" ht="99" spans="1:19">
      <c r="A1416" s="114">
        <v>46112</v>
      </c>
      <c r="B1416" s="115" t="s">
        <v>72</v>
      </c>
      <c r="C1416" s="116" t="str">
        <f>IF($B1416="","",IFERROR(INDEX(账户银行,MATCH($B1416,账户名,0)),""))</f>
        <v>NBU银行</v>
      </c>
      <c r="D1416" s="116" t="str">
        <f>IF($B1416="","",IFERROR(INDEX(账户币种,MATCH($B1416,账户名,0)),""))</f>
        <v>UZS</v>
      </c>
      <c r="E1416" s="117" t="s">
        <v>60</v>
      </c>
      <c r="F1416" s="116" t="str">
        <f>IF($E1416="","",IFERROR(INDEX(类别属性,MATCH($E1416,类别表,0)),""))</f>
        <v>支出</v>
      </c>
      <c r="G1416" s="118" t="s">
        <v>1354</v>
      </c>
      <c r="H1416" s="119"/>
      <c r="I1416" s="119">
        <v>300</v>
      </c>
      <c r="J1416" s="120"/>
      <c r="K1416" s="125">
        <f>IF(OR($A1416="",$B1416=""),"",IF($J1416&lt;&gt;"",$J1416,IF($D1416=本位币,1,IFERROR(LOOKUP(2,1/((汇率月份&lt;=$A1416)*(INDEX(记账汇率区,0,MATCH($D1416,汇率币种头,0))&lt;&gt;"")),INDEX(记账汇率区,0,MATCH($D1416,汇率币种头,0))),""))))</f>
        <v>1</v>
      </c>
      <c r="L1416" s="123">
        <f t="shared" si="44"/>
        <v>-300</v>
      </c>
      <c r="M1416" s="123">
        <f t="shared" si="45"/>
        <v>-300</v>
      </c>
      <c r="N1416" s="122">
        <f>IF($B1416="","",ROUND(SUMIF(账户名,$B1416,账户期初)+SUMIFS($L$6:L1416,$B$6:B1416,$B1416),2))</f>
        <v>127739229.86</v>
      </c>
      <c r="O1416" s="123">
        <f>IF($B1416="","",IFERROR(ROUND(INDEX(账户期初本位,MATCH($B1416,账户名,0))+SUMIFS($M$6:M1416,$B$6:B1416,$B1416),2),""))</f>
        <v>127739229.86</v>
      </c>
      <c r="P1416" s="117" t="s">
        <v>43</v>
      </c>
      <c r="Q1416" s="115"/>
      <c r="R1416" s="115"/>
      <c r="S1416" s="124" t="str">
        <f>IF($B1416="","",IF(ISNA(MATCH($B1416,账户名,0)),"※这个账户不在【参数设置】的账户档案里",IF($A1416="","※没填日期，这一笔不会进任何月份的报表",IF(OR($A1416&lt;起始月份,$A1416&gt;EOMONTH(起始月份,15)),"△不在本账期（"&amp;TEXT(起始月份,"yyyy-mm")&amp;" ~ "&amp;TEXT(EOMONTH(起始月份,15),"yyyy-mm")&amp;"）内，报表里看不到",IF(AND($H1416&lt;&gt;"",$I1416&lt;&gt;""),"※收入和支出不能同时填",IF(AND(N($H1416)=0,N($I1416)=0),IF(ISNUMBER(SEARCH("【待补】",$R1416&amp;"")),"△源数据不全（源表缺金额），请补充","※收入和支出都没填"),IF($E1416="","※没填收支类别，分类报表会漏掉这一笔",IF(ISNA(MATCH($E1416,类别表,0)),"※收支类别不在【参数设置】的清单里",IF($K1416="","△"&amp;$D1416&amp;" 还没填汇率，去【月度汇率】补上就自动算了",IF(ISNUMBER(SEARCH("【待补】",$R1416&amp;"")),"△源数据不全（源表缺摘要或用途），请补充",IF(AND($F1416="内部转账",$Q1416=""),"△内部转账建议在「往来单位」写上对方账户",IF($N1416&lt;0,"△这一笔之后该账户余额成负数了，核一下",""))))))))))))</f>
        <v/>
      </c>
    </row>
    <row r="1417" ht="66" spans="1:19">
      <c r="A1417" s="114">
        <v>46112</v>
      </c>
      <c r="B1417" s="115" t="s">
        <v>72</v>
      </c>
      <c r="C1417" s="116" t="str">
        <f>IF($B1417="","",IFERROR(INDEX(账户银行,MATCH($B1417,账户名,0)),""))</f>
        <v>NBU银行</v>
      </c>
      <c r="D1417" s="116" t="str">
        <f>IF($B1417="","",IFERROR(INDEX(账户币种,MATCH($B1417,账户名,0)),""))</f>
        <v>UZS</v>
      </c>
      <c r="E1417" s="117" t="s">
        <v>84</v>
      </c>
      <c r="F1417" s="116" t="str">
        <f>IF($E1417="","",IFERROR(INDEX(类别属性,MATCH($E1417,类别表,0)),""))</f>
        <v>支出</v>
      </c>
      <c r="G1417" s="118" t="s">
        <v>1355</v>
      </c>
      <c r="H1417" s="119"/>
      <c r="I1417" s="119">
        <v>3091200</v>
      </c>
      <c r="J1417" s="120"/>
      <c r="K1417" s="125">
        <f>IF(OR($A1417="",$B1417=""),"",IF($J1417&lt;&gt;"",$J1417,IF($D1417=本位币,1,IFERROR(LOOKUP(2,1/((汇率月份&lt;=$A1417)*(INDEX(记账汇率区,0,MATCH($D1417,汇率币种头,0))&lt;&gt;"")),INDEX(记账汇率区,0,MATCH($D1417,汇率币种头,0))),""))))</f>
        <v>1</v>
      </c>
      <c r="L1417" s="123">
        <f t="shared" si="44"/>
        <v>-3091200</v>
      </c>
      <c r="M1417" s="123">
        <f t="shared" si="45"/>
        <v>-3091200</v>
      </c>
      <c r="N1417" s="122">
        <f>IF($B1417="","",ROUND(SUMIF(账户名,$B1417,账户期初)+SUMIFS($L$6:L1417,$B$6:B1417,$B1417),2))</f>
        <v>124648029.86</v>
      </c>
      <c r="O1417" s="123">
        <f>IF($B1417="","",IFERROR(ROUND(INDEX(账户期初本位,MATCH($B1417,账户名,0))+SUMIFS($M$6:M1417,$B$6:B1417,$B1417),2),""))</f>
        <v>124648029.86</v>
      </c>
      <c r="P1417" s="117" t="s">
        <v>48</v>
      </c>
      <c r="Q1417" s="115"/>
      <c r="R1417" s="115"/>
      <c r="S1417" s="124" t="str">
        <f>IF($B1417="","",IF(ISNA(MATCH($B1417,账户名,0)),"※这个账户不在【参数设置】的账户档案里",IF($A1417="","※没填日期，这一笔不会进任何月份的报表",IF(OR($A1417&lt;起始月份,$A1417&gt;EOMONTH(起始月份,15)),"△不在本账期（"&amp;TEXT(起始月份,"yyyy-mm")&amp;" ~ "&amp;TEXT(EOMONTH(起始月份,15),"yyyy-mm")&amp;"）内，报表里看不到",IF(AND($H1417&lt;&gt;"",$I1417&lt;&gt;""),"※收入和支出不能同时填",IF(AND(N($H1417)=0,N($I1417)=0),IF(ISNUMBER(SEARCH("【待补】",$R1417&amp;"")),"△源数据不全（源表缺金额），请补充","※收入和支出都没填"),IF($E1417="","※没填收支类别，分类报表会漏掉这一笔",IF(ISNA(MATCH($E1417,类别表,0)),"※收支类别不在【参数设置】的清单里",IF($K1417="","△"&amp;$D1417&amp;" 还没填汇率，去【月度汇率】补上就自动算了",IF(ISNUMBER(SEARCH("【待补】",$R1417&amp;"")),"△源数据不全（源表缺摘要或用途），请补充",IF(AND($F1417="内部转账",$Q1417=""),"△内部转账建议在「往来单位」写上对方账户",IF($N1417&lt;0,"△这一笔之后该账户余额成负数了，核一下",""))))))))))))</f>
        <v/>
      </c>
    </row>
    <row r="1418" ht="16.5" spans="1:19">
      <c r="A1418" s="114">
        <v>46112</v>
      </c>
      <c r="B1418" s="115" t="s">
        <v>30</v>
      </c>
      <c r="C1418" s="116" t="str">
        <f>IF($B1418="","",IFERROR(INDEX(账户银行,MATCH($B1418,账户名,0)),""))</f>
        <v>现金</v>
      </c>
      <c r="D1418" s="116" t="str">
        <f>IF($B1418="","",IFERROR(INDEX(账户币种,MATCH($B1418,账户名,0)),""))</f>
        <v>USD</v>
      </c>
      <c r="E1418" s="117" t="s">
        <v>27</v>
      </c>
      <c r="F1418" s="116" t="str">
        <f>IF($E1418="","",IFERROR(INDEX(类别属性,MATCH($E1418,类别表,0)),""))</f>
        <v>支出</v>
      </c>
      <c r="G1418" s="118" t="s">
        <v>1356</v>
      </c>
      <c r="H1418" s="119"/>
      <c r="I1418" s="119">
        <v>150</v>
      </c>
      <c r="J1418" s="120"/>
      <c r="K1418" s="125">
        <f>IF(OR($A1418="",$B1418=""),"",IF($J1418&lt;&gt;"",$J1418,IF($D1418=本位币,1,IFERROR(LOOKUP(2,1/((汇率月份&lt;=$A1418)*(INDEX(记账汇率区,0,MATCH($D1418,汇率币种头,0))&lt;&gt;"")),INDEX(记账汇率区,0,MATCH($D1418,汇率币种头,0))),""))))</f>
        <v>12000</v>
      </c>
      <c r="L1418" s="123">
        <f t="shared" si="44"/>
        <v>-150</v>
      </c>
      <c r="M1418" s="123">
        <f t="shared" si="45"/>
        <v>-1800000</v>
      </c>
      <c r="N1418" s="122">
        <f>IF($B1418="","",ROUND(SUMIF(账户名,$B1418,账户期初)+SUMIFS($L$6:L1418,$B$6:B1418,$B1418),2))</f>
        <v>107396</v>
      </c>
      <c r="O1418" s="123">
        <f>IF($B1418="","",IFERROR(ROUND(INDEX(账户期初本位,MATCH($B1418,账户名,0))+SUMIFS($M$6:M1418,$B$6:B1418,$B1418),2),""))</f>
        <v>1301247925</v>
      </c>
      <c r="P1418" s="117" t="s">
        <v>26</v>
      </c>
      <c r="Q1418" s="115"/>
      <c r="R1418" s="115"/>
      <c r="S1418" s="124" t="str">
        <f>IF($B1418="","",IF(ISNA(MATCH($B1418,账户名,0)),"※这个账户不在【参数设置】的账户档案里",IF($A1418="","※没填日期，这一笔不会进任何月份的报表",IF(OR($A1418&lt;起始月份,$A1418&gt;EOMONTH(起始月份,15)),"△不在本账期（"&amp;TEXT(起始月份,"yyyy-mm")&amp;" ~ "&amp;TEXT(EOMONTH(起始月份,15),"yyyy-mm")&amp;"）内，报表里看不到",IF(AND($H1418&lt;&gt;"",$I1418&lt;&gt;""),"※收入和支出不能同时填",IF(AND(N($H1418)=0,N($I1418)=0),IF(ISNUMBER(SEARCH("【待补】",$R1418&amp;"")),"△源数据不全（源表缺金额），请补充","※收入和支出都没填"),IF($E1418="","※没填收支类别，分类报表会漏掉这一笔",IF(ISNA(MATCH($E1418,类别表,0)),"※收支类别不在【参数设置】的清单里",IF($K1418="","△"&amp;$D1418&amp;" 还没填汇率，去【月度汇率】补上就自动算了",IF(ISNUMBER(SEARCH("【待补】",$R1418&amp;"")),"△源数据不全（源表缺摘要或用途），请补充",IF(AND($F1418="内部转账",$Q1418=""),"△内部转账建议在「往来单位」写上对方账户",IF($N1418&lt;0,"△这一笔之后该账户余额成负数了，核一下",""))))))))))))</f>
        <v/>
      </c>
    </row>
    <row r="1419" ht="33" spans="1:19">
      <c r="A1419" s="114">
        <v>46112</v>
      </c>
      <c r="B1419" s="115" t="s">
        <v>34</v>
      </c>
      <c r="C1419" s="116" t="str">
        <f>IF($B1419="","",IFERROR(INDEX(账户银行,MATCH($B1419,账户名,0)),""))</f>
        <v>现金</v>
      </c>
      <c r="D1419" s="116" t="str">
        <f>IF($B1419="","",IFERROR(INDEX(账户币种,MATCH($B1419,账户名,0)),""))</f>
        <v>UZS</v>
      </c>
      <c r="E1419" s="117" t="s">
        <v>114</v>
      </c>
      <c r="F1419" s="116" t="str">
        <f>IF($E1419="","",IFERROR(INDEX(类别属性,MATCH($E1419,类别表,0)),""))</f>
        <v>支出</v>
      </c>
      <c r="G1419" s="118" t="s">
        <v>1357</v>
      </c>
      <c r="H1419" s="119"/>
      <c r="I1419" s="119">
        <v>2000000</v>
      </c>
      <c r="J1419" s="120"/>
      <c r="K1419" s="125">
        <f>IF(OR($A1419="",$B1419=""),"",IF($J1419&lt;&gt;"",$J1419,IF($D1419=本位币,1,IFERROR(LOOKUP(2,1/((汇率月份&lt;=$A1419)*(INDEX(记账汇率区,0,MATCH($D1419,汇率币种头,0))&lt;&gt;"")),INDEX(记账汇率区,0,MATCH($D1419,汇率币种头,0))),""))))</f>
        <v>1</v>
      </c>
      <c r="L1419" s="123">
        <f t="shared" si="44"/>
        <v>-2000000</v>
      </c>
      <c r="M1419" s="123">
        <f t="shared" si="45"/>
        <v>-2000000</v>
      </c>
      <c r="N1419" s="122">
        <f>IF($B1419="","",ROUND(SUMIF(账户名,$B1419,账户期初)+SUMIFS($L$6:L1419,$B$6:B1419,$B1419),2))</f>
        <v>-729821979.33</v>
      </c>
      <c r="O1419" s="123">
        <f>IF($B1419="","",IFERROR(ROUND(INDEX(账户期初本位,MATCH($B1419,账户名,0))+SUMIFS($M$6:M1419,$B$6:B1419,$B1419),2),""))</f>
        <v>-729821979.33</v>
      </c>
      <c r="P1419" s="117" t="s">
        <v>76</v>
      </c>
      <c r="Q1419" s="115"/>
      <c r="R1419" s="115"/>
      <c r="S1419" s="124" t="str">
        <f>IF($B1419="","",IF(ISNA(MATCH($B1419,账户名,0)),"※这个账户不在【参数设置】的账户档案里",IF($A1419="","※没填日期，这一笔不会进任何月份的报表",IF(OR($A1419&lt;起始月份,$A1419&gt;EOMONTH(起始月份,15)),"△不在本账期（"&amp;TEXT(起始月份,"yyyy-mm")&amp;" ~ "&amp;TEXT(EOMONTH(起始月份,15),"yyyy-mm")&amp;"）内，报表里看不到",IF(AND($H1419&lt;&gt;"",$I1419&lt;&gt;""),"※收入和支出不能同时填",IF(AND(N($H1419)=0,N($I1419)=0),IF(ISNUMBER(SEARCH("【待补】",$R1419&amp;"")),"△源数据不全（源表缺金额），请补充","※收入和支出都没填"),IF($E1419="","※没填收支类别，分类报表会漏掉这一笔",IF(ISNA(MATCH($E1419,类别表,0)),"※收支类别不在【参数设置】的清单里",IF($K1419="","△"&amp;$D1419&amp;" 还没填汇率，去【月度汇率】补上就自动算了",IF(ISNUMBER(SEARCH("【待补】",$R1419&amp;"")),"△源数据不全（源表缺摘要或用途），请补充",IF(AND($F1419="内部转账",$Q1419=""),"△内部转账建议在「往来单位」写上对方账户",IF($N1419&lt;0,"△这一笔之后该账户余额成负数了，核一下",""))))))))))))</f>
        <v>△这一笔之后该账户余额成负数了，核一下</v>
      </c>
    </row>
    <row r="1420" ht="33" spans="1:19">
      <c r="A1420" s="114">
        <v>46112</v>
      </c>
      <c r="B1420" s="115" t="s">
        <v>34</v>
      </c>
      <c r="C1420" s="116" t="str">
        <f>IF($B1420="","",IFERROR(INDEX(账户银行,MATCH($B1420,账户名,0)),""))</f>
        <v>现金</v>
      </c>
      <c r="D1420" s="116" t="str">
        <f>IF($B1420="","",IFERROR(INDEX(账户币种,MATCH($B1420,账户名,0)),""))</f>
        <v>UZS</v>
      </c>
      <c r="E1420" s="117" t="s">
        <v>38</v>
      </c>
      <c r="F1420" s="116" t="str">
        <f>IF($E1420="","",IFERROR(INDEX(类别属性,MATCH($E1420,类别表,0)),""))</f>
        <v>支出</v>
      </c>
      <c r="G1420" s="118" t="s">
        <v>1358</v>
      </c>
      <c r="H1420" s="119"/>
      <c r="I1420" s="119">
        <v>2970000</v>
      </c>
      <c r="J1420" s="120"/>
      <c r="K1420" s="125">
        <f>IF(OR($A1420="",$B1420=""),"",IF($J1420&lt;&gt;"",$J1420,IF($D1420=本位币,1,IFERROR(LOOKUP(2,1/((汇率月份&lt;=$A1420)*(INDEX(记账汇率区,0,MATCH($D1420,汇率币种头,0))&lt;&gt;"")),INDEX(记账汇率区,0,MATCH($D1420,汇率币种头,0))),""))))</f>
        <v>1</v>
      </c>
      <c r="L1420" s="123">
        <f t="shared" si="44"/>
        <v>-2970000</v>
      </c>
      <c r="M1420" s="123">
        <f t="shared" si="45"/>
        <v>-2970000</v>
      </c>
      <c r="N1420" s="122">
        <f>IF($B1420="","",ROUND(SUMIF(账户名,$B1420,账户期初)+SUMIFS($L$6:L1420,$B$6:B1420,$B1420),2))</f>
        <v>-732791979.33</v>
      </c>
      <c r="O1420" s="123">
        <f>IF($B1420="","",IFERROR(ROUND(INDEX(账户期初本位,MATCH($B1420,账户名,0))+SUMIFS($M$6:M1420,$B$6:B1420,$B1420),2),""))</f>
        <v>-732791979.33</v>
      </c>
      <c r="P1420" s="117" t="s">
        <v>26</v>
      </c>
      <c r="Q1420" s="115"/>
      <c r="R1420" s="115"/>
      <c r="S1420" s="124" t="str">
        <f>IF($B1420="","",IF(ISNA(MATCH($B1420,账户名,0)),"※这个账户不在【参数设置】的账户档案里",IF($A1420="","※没填日期，这一笔不会进任何月份的报表",IF(OR($A1420&lt;起始月份,$A1420&gt;EOMONTH(起始月份,15)),"△不在本账期（"&amp;TEXT(起始月份,"yyyy-mm")&amp;" ~ "&amp;TEXT(EOMONTH(起始月份,15),"yyyy-mm")&amp;"）内，报表里看不到",IF(AND($H1420&lt;&gt;"",$I1420&lt;&gt;""),"※收入和支出不能同时填",IF(AND(N($H1420)=0,N($I1420)=0),IF(ISNUMBER(SEARCH("【待补】",$R1420&amp;"")),"△源数据不全（源表缺金额），请补充","※收入和支出都没填"),IF($E1420="","※没填收支类别，分类报表会漏掉这一笔",IF(ISNA(MATCH($E1420,类别表,0)),"※收支类别不在【参数设置】的清单里",IF($K1420="","△"&amp;$D1420&amp;" 还没填汇率，去【月度汇率】补上就自动算了",IF(ISNUMBER(SEARCH("【待补】",$R1420&amp;"")),"△源数据不全（源表缺摘要或用途），请补充",IF(AND($F1420="内部转账",$Q1420=""),"△内部转账建议在「往来单位」写上对方账户",IF($N1420&lt;0,"△这一笔之后该账户余额成负数了，核一下",""))))))))))))</f>
        <v>△这一笔之后该账户余额成负数了，核一下</v>
      </c>
    </row>
    <row r="1421" ht="16.5" spans="1:19">
      <c r="A1421" s="114">
        <v>46112</v>
      </c>
      <c r="B1421" s="115" t="s">
        <v>34</v>
      </c>
      <c r="C1421" s="116" t="str">
        <f>IF($B1421="","",IFERROR(INDEX(账户银行,MATCH($B1421,账户名,0)),""))</f>
        <v>现金</v>
      </c>
      <c r="D1421" s="116" t="str">
        <f>IF($B1421="","",IFERROR(INDEX(账户币种,MATCH($B1421,账户名,0)),""))</f>
        <v>UZS</v>
      </c>
      <c r="E1421" s="117" t="s">
        <v>44</v>
      </c>
      <c r="F1421" s="116" t="str">
        <f>IF($E1421="","",IFERROR(INDEX(类别属性,MATCH($E1421,类别表,0)),""))</f>
        <v>支出</v>
      </c>
      <c r="G1421" s="118" t="s">
        <v>1359</v>
      </c>
      <c r="H1421" s="119"/>
      <c r="I1421" s="119">
        <v>3000000</v>
      </c>
      <c r="J1421" s="120"/>
      <c r="K1421" s="125">
        <f>IF(OR($A1421="",$B1421=""),"",IF($J1421&lt;&gt;"",$J1421,IF($D1421=本位币,1,IFERROR(LOOKUP(2,1/((汇率月份&lt;=$A1421)*(INDEX(记账汇率区,0,MATCH($D1421,汇率币种头,0))&lt;&gt;"")),INDEX(记账汇率区,0,MATCH($D1421,汇率币种头,0))),""))))</f>
        <v>1</v>
      </c>
      <c r="L1421" s="123">
        <f t="shared" si="44"/>
        <v>-3000000</v>
      </c>
      <c r="M1421" s="123">
        <f t="shared" si="45"/>
        <v>-3000000</v>
      </c>
      <c r="N1421" s="122">
        <f>IF($B1421="","",ROUND(SUMIF(账户名,$B1421,账户期初)+SUMIFS($L$6:L1421,$B$6:B1421,$B1421),2))</f>
        <v>-735791979.33</v>
      </c>
      <c r="O1421" s="123">
        <f>IF($B1421="","",IFERROR(ROUND(INDEX(账户期初本位,MATCH($B1421,账户名,0))+SUMIFS($M$6:M1421,$B$6:B1421,$B1421),2),""))</f>
        <v>-735791979.33</v>
      </c>
      <c r="P1421" s="117" t="s">
        <v>26</v>
      </c>
      <c r="Q1421" s="115"/>
      <c r="R1421" s="115"/>
      <c r="S1421" s="124" t="str">
        <f>IF($B1421="","",IF(ISNA(MATCH($B1421,账户名,0)),"※这个账户不在【参数设置】的账户档案里",IF($A1421="","※没填日期，这一笔不会进任何月份的报表",IF(OR($A1421&lt;起始月份,$A1421&gt;EOMONTH(起始月份,15)),"△不在本账期（"&amp;TEXT(起始月份,"yyyy-mm")&amp;" ~ "&amp;TEXT(EOMONTH(起始月份,15),"yyyy-mm")&amp;"）内，报表里看不到",IF(AND($H1421&lt;&gt;"",$I1421&lt;&gt;""),"※收入和支出不能同时填",IF(AND(N($H1421)=0,N($I1421)=0),IF(ISNUMBER(SEARCH("【待补】",$R1421&amp;"")),"△源数据不全（源表缺金额），请补充","※收入和支出都没填"),IF($E1421="","※没填收支类别，分类报表会漏掉这一笔",IF(ISNA(MATCH($E1421,类别表,0)),"※收支类别不在【参数设置】的清单里",IF($K1421="","△"&amp;$D1421&amp;" 还没填汇率，去【月度汇率】补上就自动算了",IF(ISNUMBER(SEARCH("【待补】",$R1421&amp;"")),"△源数据不全（源表缺摘要或用途），请补充",IF(AND($F1421="内部转账",$Q1421=""),"△内部转账建议在「往来单位」写上对方账户",IF($N1421&lt;0,"△这一笔之后该账户余额成负数了，核一下",""))))))))))))</f>
        <v>△这一笔之后该账户余额成负数了，核一下</v>
      </c>
    </row>
    <row r="1422" ht="49.5" spans="1:19">
      <c r="A1422" s="114">
        <v>46112</v>
      </c>
      <c r="B1422" s="115" t="s">
        <v>34</v>
      </c>
      <c r="C1422" s="116" t="str">
        <f>IF($B1422="","",IFERROR(INDEX(账户银行,MATCH($B1422,账户名,0)),""))</f>
        <v>现金</v>
      </c>
      <c r="D1422" s="116" t="str">
        <f>IF($B1422="","",IFERROR(INDEX(账户币种,MATCH($B1422,账户名,0)),""))</f>
        <v>UZS</v>
      </c>
      <c r="E1422" s="117" t="s">
        <v>27</v>
      </c>
      <c r="F1422" s="116" t="str">
        <f>IF($E1422="","",IFERROR(INDEX(类别属性,MATCH($E1422,类别表,0)),""))</f>
        <v>支出</v>
      </c>
      <c r="G1422" s="118" t="s">
        <v>1360</v>
      </c>
      <c r="H1422" s="119"/>
      <c r="I1422" s="119">
        <v>3615000</v>
      </c>
      <c r="J1422" s="120"/>
      <c r="K1422" s="125">
        <f>IF(OR($A1422="",$B1422=""),"",IF($J1422&lt;&gt;"",$J1422,IF($D1422=本位币,1,IFERROR(LOOKUP(2,1/((汇率月份&lt;=$A1422)*(INDEX(记账汇率区,0,MATCH($D1422,汇率币种头,0))&lt;&gt;"")),INDEX(记账汇率区,0,MATCH($D1422,汇率币种头,0))),""))))</f>
        <v>1</v>
      </c>
      <c r="L1422" s="123">
        <f t="shared" si="44"/>
        <v>-3615000</v>
      </c>
      <c r="M1422" s="123">
        <f t="shared" si="45"/>
        <v>-3615000</v>
      </c>
      <c r="N1422" s="122">
        <f>IF($B1422="","",ROUND(SUMIF(账户名,$B1422,账户期初)+SUMIFS($L$6:L1422,$B$6:B1422,$B1422),2))</f>
        <v>-739406979.33</v>
      </c>
      <c r="O1422" s="123">
        <f>IF($B1422="","",IFERROR(ROUND(INDEX(账户期初本位,MATCH($B1422,账户名,0))+SUMIFS($M$6:M1422,$B$6:B1422,$B1422),2),""))</f>
        <v>-739406979.33</v>
      </c>
      <c r="P1422" s="117" t="s">
        <v>26</v>
      </c>
      <c r="Q1422" s="115"/>
      <c r="R1422" s="115"/>
      <c r="S1422" s="124" t="str">
        <f>IF($B1422="","",IF(ISNA(MATCH($B1422,账户名,0)),"※这个账户不在【参数设置】的账户档案里",IF($A1422="","※没填日期，这一笔不会进任何月份的报表",IF(OR($A1422&lt;起始月份,$A1422&gt;EOMONTH(起始月份,15)),"△不在本账期（"&amp;TEXT(起始月份,"yyyy-mm")&amp;" ~ "&amp;TEXT(EOMONTH(起始月份,15),"yyyy-mm")&amp;"）内，报表里看不到",IF(AND($H1422&lt;&gt;"",$I1422&lt;&gt;""),"※收入和支出不能同时填",IF(AND(N($H1422)=0,N($I1422)=0),IF(ISNUMBER(SEARCH("【待补】",$R1422&amp;"")),"△源数据不全（源表缺金额），请补充","※收入和支出都没填"),IF($E1422="","※没填收支类别，分类报表会漏掉这一笔",IF(ISNA(MATCH($E1422,类别表,0)),"※收支类别不在【参数设置】的清单里",IF($K1422="","△"&amp;$D1422&amp;" 还没填汇率，去【月度汇率】补上就自动算了",IF(ISNUMBER(SEARCH("【待补】",$R1422&amp;"")),"△源数据不全（源表缺摘要或用途），请补充",IF(AND($F1422="内部转账",$Q1422=""),"△内部转账建议在「往来单位」写上对方账户",IF($N1422&lt;0,"△这一笔之后该账户余额成负数了，核一下",""))))))))))))</f>
        <v>△这一笔之后该账户余额成负数了，核一下</v>
      </c>
    </row>
    <row r="1423" ht="49.5" spans="1:19">
      <c r="A1423" s="114">
        <v>46112</v>
      </c>
      <c r="B1423" s="115" t="s">
        <v>34</v>
      </c>
      <c r="C1423" s="116" t="str">
        <f>IF($B1423="","",IFERROR(INDEX(账户银行,MATCH($B1423,账户名,0)),""))</f>
        <v>现金</v>
      </c>
      <c r="D1423" s="116" t="str">
        <f>IF($B1423="","",IFERROR(INDEX(账户币种,MATCH($B1423,账户名,0)),""))</f>
        <v>UZS</v>
      </c>
      <c r="E1423" s="117" t="s">
        <v>95</v>
      </c>
      <c r="F1423" s="116" t="str">
        <f>IF($E1423="","",IFERROR(INDEX(类别属性,MATCH($E1423,类别表,0)),""))</f>
        <v>支出</v>
      </c>
      <c r="G1423" s="118" t="s">
        <v>1361</v>
      </c>
      <c r="H1423" s="119"/>
      <c r="I1423" s="119">
        <v>3660000</v>
      </c>
      <c r="J1423" s="120"/>
      <c r="K1423" s="125">
        <f>IF(OR($A1423="",$B1423=""),"",IF($J1423&lt;&gt;"",$J1423,IF($D1423=本位币,1,IFERROR(LOOKUP(2,1/((汇率月份&lt;=$A1423)*(INDEX(记账汇率区,0,MATCH($D1423,汇率币种头,0))&lt;&gt;"")),INDEX(记账汇率区,0,MATCH($D1423,汇率币种头,0))),""))))</f>
        <v>1</v>
      </c>
      <c r="L1423" s="123">
        <f t="shared" si="44"/>
        <v>-3660000</v>
      </c>
      <c r="M1423" s="123">
        <f t="shared" si="45"/>
        <v>-3660000</v>
      </c>
      <c r="N1423" s="122">
        <f>IF($B1423="","",ROUND(SUMIF(账户名,$B1423,账户期初)+SUMIFS($L$6:L1423,$B$6:B1423,$B1423),2))</f>
        <v>-743066979.33</v>
      </c>
      <c r="O1423" s="123">
        <f>IF($B1423="","",IFERROR(ROUND(INDEX(账户期初本位,MATCH($B1423,账户名,0))+SUMIFS($M$6:M1423,$B$6:B1423,$B1423),2),""))</f>
        <v>-743066979.33</v>
      </c>
      <c r="P1423" s="117" t="s">
        <v>97</v>
      </c>
      <c r="Q1423" s="115"/>
      <c r="R1423" s="115"/>
      <c r="S1423" s="124" t="str">
        <f>IF($B1423="","",IF(ISNA(MATCH($B1423,账户名,0)),"※这个账户不在【参数设置】的账户档案里",IF($A1423="","※没填日期，这一笔不会进任何月份的报表",IF(OR($A1423&lt;起始月份,$A1423&gt;EOMONTH(起始月份,15)),"△不在本账期（"&amp;TEXT(起始月份,"yyyy-mm")&amp;" ~ "&amp;TEXT(EOMONTH(起始月份,15),"yyyy-mm")&amp;"）内，报表里看不到",IF(AND($H1423&lt;&gt;"",$I1423&lt;&gt;""),"※收入和支出不能同时填",IF(AND(N($H1423)=0,N($I1423)=0),IF(ISNUMBER(SEARCH("【待补】",$R1423&amp;"")),"△源数据不全（源表缺金额），请补充","※收入和支出都没填"),IF($E1423="","※没填收支类别，分类报表会漏掉这一笔",IF(ISNA(MATCH($E1423,类别表,0)),"※收支类别不在【参数设置】的清单里",IF($K1423="","△"&amp;$D1423&amp;" 还没填汇率，去【月度汇率】补上就自动算了",IF(ISNUMBER(SEARCH("【待补】",$R1423&amp;"")),"△源数据不全（源表缺摘要或用途），请补充",IF(AND($F1423="内部转账",$Q1423=""),"△内部转账建议在「往来单位」写上对方账户",IF($N1423&lt;0,"△这一笔之后该账户余额成负数了，核一下",""))))))))))))</f>
        <v>△这一笔之后该账户余额成负数了，核一下</v>
      </c>
    </row>
    <row r="1424" ht="82.5" spans="1:19">
      <c r="A1424" s="114">
        <v>46113</v>
      </c>
      <c r="B1424" s="115" t="s">
        <v>72</v>
      </c>
      <c r="C1424" s="116" t="str">
        <f>IF($B1424="","",IFERROR(INDEX(账户银行,MATCH($B1424,账户名,0)),""))</f>
        <v>NBU银行</v>
      </c>
      <c r="D1424" s="116" t="str">
        <f>IF($B1424="","",IFERROR(INDEX(账户币种,MATCH($B1424,账户名,0)),""))</f>
        <v>UZS</v>
      </c>
      <c r="E1424" s="117" t="s">
        <v>438</v>
      </c>
      <c r="F1424" s="116" t="str">
        <f>IF($E1424="","",IFERROR(INDEX(类别属性,MATCH($E1424,类别表,0)),""))</f>
        <v>支出</v>
      </c>
      <c r="G1424" s="118" t="s">
        <v>1362</v>
      </c>
      <c r="H1424" s="119"/>
      <c r="I1424" s="119">
        <v>1100000</v>
      </c>
      <c r="J1424" s="120"/>
      <c r="K1424" s="125">
        <f>IF(OR($A1424="",$B1424=""),"",IF($J1424&lt;&gt;"",$J1424,IF($D1424=本位币,1,IFERROR(LOOKUP(2,1/((汇率月份&lt;=$A1424)*(INDEX(记账汇率区,0,MATCH($D1424,汇率币种头,0))&lt;&gt;"")),INDEX(记账汇率区,0,MATCH($D1424,汇率币种头,0))),""))))</f>
        <v>1</v>
      </c>
      <c r="L1424" s="123">
        <f t="shared" si="44"/>
        <v>-1100000</v>
      </c>
      <c r="M1424" s="123">
        <f t="shared" si="45"/>
        <v>-1100000</v>
      </c>
      <c r="N1424" s="122">
        <f>IF($B1424="","",ROUND(SUMIF(账户名,$B1424,账户期初)+SUMIFS($L$6:L1424,$B$6:B1424,$B1424),2))</f>
        <v>123548029.86</v>
      </c>
      <c r="O1424" s="123">
        <f>IF($B1424="","",IFERROR(ROUND(INDEX(账户期初本位,MATCH($B1424,账户名,0))+SUMIFS($M$6:M1424,$B$6:B1424,$B1424),2),""))</f>
        <v>123548029.86</v>
      </c>
      <c r="P1424" s="117" t="s">
        <v>26</v>
      </c>
      <c r="Q1424" s="115"/>
      <c r="R1424" s="115"/>
      <c r="S1424" s="124" t="str">
        <f>IF($B1424="","",IF(ISNA(MATCH($B1424,账户名,0)),"※这个账户不在【参数设置】的账户档案里",IF($A1424="","※没填日期，这一笔不会进任何月份的报表",IF(OR($A1424&lt;起始月份,$A1424&gt;EOMONTH(起始月份,15)),"△不在本账期（"&amp;TEXT(起始月份,"yyyy-mm")&amp;" ~ "&amp;TEXT(EOMONTH(起始月份,15),"yyyy-mm")&amp;"）内，报表里看不到",IF(AND($H1424&lt;&gt;"",$I1424&lt;&gt;""),"※收入和支出不能同时填",IF(AND(N($H1424)=0,N($I1424)=0),IF(ISNUMBER(SEARCH("【待补】",$R1424&amp;"")),"△源数据不全（源表缺金额），请补充","※收入和支出都没填"),IF($E1424="","※没填收支类别，分类报表会漏掉这一笔",IF(ISNA(MATCH($E1424,类别表,0)),"※收支类别不在【参数设置】的清单里",IF($K1424="","△"&amp;$D1424&amp;" 还没填汇率，去【月度汇率】补上就自动算了",IF(ISNUMBER(SEARCH("【待补】",$R1424&amp;"")),"△源数据不全（源表缺摘要或用途），请补充",IF(AND($F1424="内部转账",$Q1424=""),"△内部转账建议在「往来单位」写上对方账户",IF($N1424&lt;0,"△这一笔之后该账户余额成负数了，核一下",""))))))))))))</f>
        <v/>
      </c>
    </row>
    <row r="1425" ht="49.5" spans="1:19">
      <c r="A1425" s="114">
        <v>46113</v>
      </c>
      <c r="B1425" s="115" t="s">
        <v>72</v>
      </c>
      <c r="C1425" s="116" t="str">
        <f>IF($B1425="","",IFERROR(INDEX(账户银行,MATCH($B1425,账户名,0)),""))</f>
        <v>NBU银行</v>
      </c>
      <c r="D1425" s="116" t="str">
        <f>IF($B1425="","",IFERROR(INDEX(账户币种,MATCH($B1425,账户名,0)),""))</f>
        <v>UZS</v>
      </c>
      <c r="E1425" s="117" t="s">
        <v>438</v>
      </c>
      <c r="F1425" s="116" t="str">
        <f>IF($E1425="","",IFERROR(INDEX(类别属性,MATCH($E1425,类别表,0)),""))</f>
        <v>支出</v>
      </c>
      <c r="G1425" s="118" t="s">
        <v>1363</v>
      </c>
      <c r="H1425" s="119"/>
      <c r="I1425" s="119">
        <v>50000</v>
      </c>
      <c r="J1425" s="120"/>
      <c r="K1425" s="125">
        <f>IF(OR($A1425="",$B1425=""),"",IF($J1425&lt;&gt;"",$J1425,IF($D1425=本位币,1,IFERROR(LOOKUP(2,1/((汇率月份&lt;=$A1425)*(INDEX(记账汇率区,0,MATCH($D1425,汇率币种头,0))&lt;&gt;"")),INDEX(记账汇率区,0,MATCH($D1425,汇率币种头,0))),""))))</f>
        <v>1</v>
      </c>
      <c r="L1425" s="123">
        <f t="shared" si="44"/>
        <v>-50000</v>
      </c>
      <c r="M1425" s="123">
        <f t="shared" si="45"/>
        <v>-50000</v>
      </c>
      <c r="N1425" s="122">
        <f>IF($B1425="","",ROUND(SUMIF(账户名,$B1425,账户期初)+SUMIFS($L$6:L1425,$B$6:B1425,$B1425),2))</f>
        <v>123498029.86</v>
      </c>
      <c r="O1425" s="123">
        <f>IF($B1425="","",IFERROR(ROUND(INDEX(账户期初本位,MATCH($B1425,账户名,0))+SUMIFS($M$6:M1425,$B$6:B1425,$B1425),2),""))</f>
        <v>123498029.86</v>
      </c>
      <c r="P1425" s="117" t="s">
        <v>26</v>
      </c>
      <c r="Q1425" s="115"/>
      <c r="R1425" s="115"/>
      <c r="S1425" s="124" t="str">
        <f>IF($B1425="","",IF(ISNA(MATCH($B1425,账户名,0)),"※这个账户不在【参数设置】的账户档案里",IF($A1425="","※没填日期，这一笔不会进任何月份的报表",IF(OR($A1425&lt;起始月份,$A1425&gt;EOMONTH(起始月份,15)),"△不在本账期（"&amp;TEXT(起始月份,"yyyy-mm")&amp;" ~ "&amp;TEXT(EOMONTH(起始月份,15),"yyyy-mm")&amp;"）内，报表里看不到",IF(AND($H1425&lt;&gt;"",$I1425&lt;&gt;""),"※收入和支出不能同时填",IF(AND(N($H1425)=0,N($I1425)=0),IF(ISNUMBER(SEARCH("【待补】",$R1425&amp;"")),"△源数据不全（源表缺金额），请补充","※收入和支出都没填"),IF($E1425="","※没填收支类别，分类报表会漏掉这一笔",IF(ISNA(MATCH($E1425,类别表,0)),"※收支类别不在【参数设置】的清单里",IF($K1425="","△"&amp;$D1425&amp;" 还没填汇率，去【月度汇率】补上就自动算了",IF(ISNUMBER(SEARCH("【待补】",$R1425&amp;"")),"△源数据不全（源表缺摘要或用途），请补充",IF(AND($F1425="内部转账",$Q1425=""),"△内部转账建议在「往来单位」写上对方账户",IF($N1425&lt;0,"△这一笔之后该账户余额成负数了，核一下",""))))))))))))</f>
        <v/>
      </c>
    </row>
    <row r="1426" ht="33" spans="1:19">
      <c r="A1426" s="114">
        <v>46113</v>
      </c>
      <c r="B1426" s="115" t="s">
        <v>72</v>
      </c>
      <c r="C1426" s="116" t="str">
        <f>IF($B1426="","",IFERROR(INDEX(账户银行,MATCH($B1426,账户名,0)),""))</f>
        <v>NBU银行</v>
      </c>
      <c r="D1426" s="116" t="str">
        <f>IF($B1426="","",IFERROR(INDEX(账户币种,MATCH($B1426,账户名,0)),""))</f>
        <v>UZS</v>
      </c>
      <c r="E1426" s="117" t="s">
        <v>60</v>
      </c>
      <c r="F1426" s="116" t="str">
        <f>IF($E1426="","",IFERROR(INDEX(类别属性,MATCH($E1426,类别表,0)),""))</f>
        <v>支出</v>
      </c>
      <c r="G1426" s="118" t="s">
        <v>1364</v>
      </c>
      <c r="H1426" s="119"/>
      <c r="I1426" s="119">
        <v>5500</v>
      </c>
      <c r="J1426" s="120"/>
      <c r="K1426" s="125">
        <f>IF(OR($A1426="",$B1426=""),"",IF($J1426&lt;&gt;"",$J1426,IF($D1426=本位币,1,IFERROR(LOOKUP(2,1/((汇率月份&lt;=$A1426)*(INDEX(记账汇率区,0,MATCH($D1426,汇率币种头,0))&lt;&gt;"")),INDEX(记账汇率区,0,MATCH($D1426,汇率币种头,0))),""))))</f>
        <v>1</v>
      </c>
      <c r="L1426" s="123">
        <f t="shared" si="44"/>
        <v>-5500</v>
      </c>
      <c r="M1426" s="123">
        <f t="shared" si="45"/>
        <v>-5500</v>
      </c>
      <c r="N1426" s="122">
        <f>IF($B1426="","",ROUND(SUMIF(账户名,$B1426,账户期初)+SUMIFS($L$6:L1426,$B$6:B1426,$B1426),2))</f>
        <v>123492529.86</v>
      </c>
      <c r="O1426" s="123">
        <f>IF($B1426="","",IFERROR(ROUND(INDEX(账户期初本位,MATCH($B1426,账户名,0))+SUMIFS($M$6:M1426,$B$6:B1426,$B1426),2),""))</f>
        <v>123492529.86</v>
      </c>
      <c r="P1426" s="117" t="s">
        <v>43</v>
      </c>
      <c r="Q1426" s="115"/>
      <c r="R1426" s="115"/>
      <c r="S1426" s="124" t="str">
        <f>IF($B1426="","",IF(ISNA(MATCH($B1426,账户名,0)),"※这个账户不在【参数设置】的账户档案里",IF($A1426="","※没填日期，这一笔不会进任何月份的报表",IF(OR($A1426&lt;起始月份,$A1426&gt;EOMONTH(起始月份,15)),"△不在本账期（"&amp;TEXT(起始月份,"yyyy-mm")&amp;" ~ "&amp;TEXT(EOMONTH(起始月份,15),"yyyy-mm")&amp;"）内，报表里看不到",IF(AND($H1426&lt;&gt;"",$I1426&lt;&gt;""),"※收入和支出不能同时填",IF(AND(N($H1426)=0,N($I1426)=0),IF(ISNUMBER(SEARCH("【待补】",$R1426&amp;"")),"△源数据不全（源表缺金额），请补充","※收入和支出都没填"),IF($E1426="","※没填收支类别，分类报表会漏掉这一笔",IF(ISNA(MATCH($E1426,类别表,0)),"※收支类别不在【参数设置】的清单里",IF($K1426="","△"&amp;$D1426&amp;" 还没填汇率，去【月度汇率】补上就自动算了",IF(ISNUMBER(SEARCH("【待补】",$R1426&amp;"")),"△源数据不全（源表缺摘要或用途），请补充",IF(AND($F1426="内部转账",$Q1426=""),"△内部转账建议在「往来单位」写上对方账户",IF($N1426&lt;0,"△这一笔之后该账户余额成负数了，核一下",""))))))))))))</f>
        <v/>
      </c>
    </row>
    <row r="1427" ht="33" spans="1:19">
      <c r="A1427" s="114">
        <v>46113</v>
      </c>
      <c r="B1427" s="115" t="s">
        <v>72</v>
      </c>
      <c r="C1427" s="116" t="str">
        <f>IF($B1427="","",IFERROR(INDEX(账户银行,MATCH($B1427,账户名,0)),""))</f>
        <v>NBU银行</v>
      </c>
      <c r="D1427" s="116" t="str">
        <f>IF($B1427="","",IFERROR(INDEX(账户币种,MATCH($B1427,账户名,0)),""))</f>
        <v>UZS</v>
      </c>
      <c r="E1427" s="117" t="s">
        <v>60</v>
      </c>
      <c r="F1427" s="116" t="str">
        <f>IF($E1427="","",IFERROR(INDEX(类别属性,MATCH($E1427,类别表,0)),""))</f>
        <v>支出</v>
      </c>
      <c r="G1427" s="118" t="s">
        <v>1364</v>
      </c>
      <c r="H1427" s="119"/>
      <c r="I1427" s="119">
        <v>250</v>
      </c>
      <c r="J1427" s="120"/>
      <c r="K1427" s="125">
        <f>IF(OR($A1427="",$B1427=""),"",IF($J1427&lt;&gt;"",$J1427,IF($D1427=本位币,1,IFERROR(LOOKUP(2,1/((汇率月份&lt;=$A1427)*(INDEX(记账汇率区,0,MATCH($D1427,汇率币种头,0))&lt;&gt;"")),INDEX(记账汇率区,0,MATCH($D1427,汇率币种头,0))),""))))</f>
        <v>1</v>
      </c>
      <c r="L1427" s="123">
        <f t="shared" si="44"/>
        <v>-250</v>
      </c>
      <c r="M1427" s="123">
        <f t="shared" si="45"/>
        <v>-250</v>
      </c>
      <c r="N1427" s="122">
        <f>IF($B1427="","",ROUND(SUMIF(账户名,$B1427,账户期初)+SUMIFS($L$6:L1427,$B$6:B1427,$B1427),2))</f>
        <v>123492279.86</v>
      </c>
      <c r="O1427" s="123">
        <f>IF($B1427="","",IFERROR(ROUND(INDEX(账户期初本位,MATCH($B1427,账户名,0))+SUMIFS($M$6:M1427,$B$6:B1427,$B1427),2),""))</f>
        <v>123492279.86</v>
      </c>
      <c r="P1427" s="117" t="s">
        <v>43</v>
      </c>
      <c r="Q1427" s="115"/>
      <c r="R1427" s="115"/>
      <c r="S1427" s="124" t="str">
        <f>IF($B1427="","",IF(ISNA(MATCH($B1427,账户名,0)),"※这个账户不在【参数设置】的账户档案里",IF($A1427="","※没填日期，这一笔不会进任何月份的报表",IF(OR($A1427&lt;起始月份,$A1427&gt;EOMONTH(起始月份,15)),"△不在本账期（"&amp;TEXT(起始月份,"yyyy-mm")&amp;" ~ "&amp;TEXT(EOMONTH(起始月份,15),"yyyy-mm")&amp;"）内，报表里看不到",IF(AND($H1427&lt;&gt;"",$I1427&lt;&gt;""),"※收入和支出不能同时填",IF(AND(N($H1427)=0,N($I1427)=0),IF(ISNUMBER(SEARCH("【待补】",$R1427&amp;"")),"△源数据不全（源表缺金额），请补充","※收入和支出都没填"),IF($E1427="","※没填收支类别，分类报表会漏掉这一笔",IF(ISNA(MATCH($E1427,类别表,0)),"※收支类别不在【参数设置】的清单里",IF($K1427="","△"&amp;$D1427&amp;" 还没填汇率，去【月度汇率】补上就自动算了",IF(ISNUMBER(SEARCH("【待补】",$R1427&amp;"")),"△源数据不全（源表缺摘要或用途），请补充",IF(AND($F1427="内部转账",$Q1427=""),"△内部转账建议在「往来单位」写上对方账户",IF($N1427&lt;0,"△这一笔之后该账户余额成负数了，核一下",""))))))))))))</f>
        <v/>
      </c>
    </row>
    <row r="1428" ht="33" spans="1:19">
      <c r="A1428" s="114">
        <v>46113</v>
      </c>
      <c r="B1428" s="115" t="s">
        <v>72</v>
      </c>
      <c r="C1428" s="116" t="str">
        <f>IF($B1428="","",IFERROR(INDEX(账户银行,MATCH($B1428,账户名,0)),""))</f>
        <v>NBU银行</v>
      </c>
      <c r="D1428" s="116" t="str">
        <f>IF($B1428="","",IFERROR(INDEX(账户币种,MATCH($B1428,账户名,0)),""))</f>
        <v>UZS</v>
      </c>
      <c r="E1428" s="117" t="s">
        <v>60</v>
      </c>
      <c r="F1428" s="116" t="str">
        <f>IF($E1428="","",IFERROR(INDEX(类别属性,MATCH($E1428,类别表,0)),""))</f>
        <v>支出</v>
      </c>
      <c r="G1428" s="118" t="s">
        <v>1365</v>
      </c>
      <c r="H1428" s="119"/>
      <c r="I1428" s="119">
        <v>300</v>
      </c>
      <c r="J1428" s="120"/>
      <c r="K1428" s="125">
        <f>IF(OR($A1428="",$B1428=""),"",IF($J1428&lt;&gt;"",$J1428,IF($D1428=本位币,1,IFERROR(LOOKUP(2,1/((汇率月份&lt;=$A1428)*(INDEX(记账汇率区,0,MATCH($D1428,汇率币种头,0))&lt;&gt;"")),INDEX(记账汇率区,0,MATCH($D1428,汇率币种头,0))),""))))</f>
        <v>1</v>
      </c>
      <c r="L1428" s="123">
        <f t="shared" si="44"/>
        <v>-300</v>
      </c>
      <c r="M1428" s="123">
        <f t="shared" si="45"/>
        <v>-300</v>
      </c>
      <c r="N1428" s="122">
        <f>IF($B1428="","",ROUND(SUMIF(账户名,$B1428,账户期初)+SUMIFS($L$6:L1428,$B$6:B1428,$B1428),2))</f>
        <v>123491979.86</v>
      </c>
      <c r="O1428" s="123">
        <f>IF($B1428="","",IFERROR(ROUND(INDEX(账户期初本位,MATCH($B1428,账户名,0))+SUMIFS($M$6:M1428,$B$6:B1428,$B1428),2),""))</f>
        <v>123491979.86</v>
      </c>
      <c r="P1428" s="117" t="s">
        <v>43</v>
      </c>
      <c r="Q1428" s="115"/>
      <c r="R1428" s="115"/>
      <c r="S1428" s="124" t="str">
        <f>IF($B1428="","",IF(ISNA(MATCH($B1428,账户名,0)),"※这个账户不在【参数设置】的账户档案里",IF($A1428="","※没填日期，这一笔不会进任何月份的报表",IF(OR($A1428&lt;起始月份,$A1428&gt;EOMONTH(起始月份,15)),"△不在本账期（"&amp;TEXT(起始月份,"yyyy-mm")&amp;" ~ "&amp;TEXT(EOMONTH(起始月份,15),"yyyy-mm")&amp;"）内，报表里看不到",IF(AND($H1428&lt;&gt;"",$I1428&lt;&gt;""),"※收入和支出不能同时填",IF(AND(N($H1428)=0,N($I1428)=0),IF(ISNUMBER(SEARCH("【待补】",$R1428&amp;"")),"△源数据不全（源表缺金额），请补充","※收入和支出都没填"),IF($E1428="","※没填收支类别，分类报表会漏掉这一笔",IF(ISNA(MATCH($E1428,类别表,0)),"※收支类别不在【参数设置】的清单里",IF($K1428="","△"&amp;$D1428&amp;" 还没填汇率，去【月度汇率】补上就自动算了",IF(ISNUMBER(SEARCH("【待补】",$R1428&amp;"")),"△源数据不全（源表缺摘要或用途），请补充",IF(AND($F1428="内部转账",$Q1428=""),"△内部转账建议在「往来单位」写上对方账户",IF($N1428&lt;0,"△这一笔之后该账户余额成负数了，核一下",""))))))))))))</f>
        <v/>
      </c>
    </row>
    <row r="1429" ht="33" spans="1:19">
      <c r="A1429" s="114">
        <v>46113</v>
      </c>
      <c r="B1429" s="115" t="s">
        <v>72</v>
      </c>
      <c r="C1429" s="116" t="str">
        <f>IF($B1429="","",IFERROR(INDEX(账户银行,MATCH($B1429,账户名,0)),""))</f>
        <v>NBU银行</v>
      </c>
      <c r="D1429" s="116" t="str">
        <f>IF($B1429="","",IFERROR(INDEX(账户币种,MATCH($B1429,账户名,0)),""))</f>
        <v>UZS</v>
      </c>
      <c r="E1429" s="117" t="s">
        <v>60</v>
      </c>
      <c r="F1429" s="116" t="str">
        <f>IF($E1429="","",IFERROR(INDEX(类别属性,MATCH($E1429,类别表,0)),""))</f>
        <v>支出</v>
      </c>
      <c r="G1429" s="118" t="s">
        <v>1365</v>
      </c>
      <c r="H1429" s="119"/>
      <c r="I1429" s="119">
        <v>300</v>
      </c>
      <c r="J1429" s="120"/>
      <c r="K1429" s="125">
        <f>IF(OR($A1429="",$B1429=""),"",IF($J1429&lt;&gt;"",$J1429,IF($D1429=本位币,1,IFERROR(LOOKUP(2,1/((汇率月份&lt;=$A1429)*(INDEX(记账汇率区,0,MATCH($D1429,汇率币种头,0))&lt;&gt;"")),INDEX(记账汇率区,0,MATCH($D1429,汇率币种头,0))),""))))</f>
        <v>1</v>
      </c>
      <c r="L1429" s="123">
        <f t="shared" si="44"/>
        <v>-300</v>
      </c>
      <c r="M1429" s="123">
        <f t="shared" si="45"/>
        <v>-300</v>
      </c>
      <c r="N1429" s="122">
        <f>IF($B1429="","",ROUND(SUMIF(账户名,$B1429,账户期初)+SUMIFS($L$6:L1429,$B$6:B1429,$B1429),2))</f>
        <v>123491679.86</v>
      </c>
      <c r="O1429" s="123">
        <f>IF($B1429="","",IFERROR(ROUND(INDEX(账户期初本位,MATCH($B1429,账户名,0))+SUMIFS($M$6:M1429,$B$6:B1429,$B1429),2),""))</f>
        <v>123491679.86</v>
      </c>
      <c r="P1429" s="117" t="s">
        <v>43</v>
      </c>
      <c r="Q1429" s="115"/>
      <c r="R1429" s="115"/>
      <c r="S1429" s="124" t="str">
        <f>IF($B1429="","",IF(ISNA(MATCH($B1429,账户名,0)),"※这个账户不在【参数设置】的账户档案里",IF($A1429="","※没填日期，这一笔不会进任何月份的报表",IF(OR($A1429&lt;起始月份,$A1429&gt;EOMONTH(起始月份,15)),"△不在本账期（"&amp;TEXT(起始月份,"yyyy-mm")&amp;" ~ "&amp;TEXT(EOMONTH(起始月份,15),"yyyy-mm")&amp;"）内，报表里看不到",IF(AND($H1429&lt;&gt;"",$I1429&lt;&gt;""),"※收入和支出不能同时填",IF(AND(N($H1429)=0,N($I1429)=0),IF(ISNUMBER(SEARCH("【待补】",$R1429&amp;"")),"△源数据不全（源表缺金额），请补充","※收入和支出都没填"),IF($E1429="","※没填收支类别，分类报表会漏掉这一笔",IF(ISNA(MATCH($E1429,类别表,0)),"※收支类别不在【参数设置】的清单里",IF($K1429="","△"&amp;$D1429&amp;" 还没填汇率，去【月度汇率】补上就自动算了",IF(ISNUMBER(SEARCH("【待补】",$R1429&amp;"")),"△源数据不全（源表缺摘要或用途），请补充",IF(AND($F1429="内部转账",$Q1429=""),"△内部转账建议在「往来单位」写上对方账户",IF($N1429&lt;0,"△这一笔之后该账户余额成负数了，核一下",""))))))))))))</f>
        <v/>
      </c>
    </row>
    <row r="1430" ht="16.5" spans="1:19">
      <c r="A1430" s="114">
        <v>46113</v>
      </c>
      <c r="B1430" s="115" t="s">
        <v>1238</v>
      </c>
      <c r="C1430" s="116" t="str">
        <f>IF($B1430="","",IFERROR(INDEX(账户银行,MATCH($B1430,账户名,0)),""))</f>
        <v>NBU银行</v>
      </c>
      <c r="D1430" s="116" t="str">
        <f>IF($B1430="","",IFERROR(INDEX(账户币种,MATCH($B1430,账户名,0)),""))</f>
        <v>UZS</v>
      </c>
      <c r="E1430" s="117" t="s">
        <v>188</v>
      </c>
      <c r="F1430" s="116" t="str">
        <f>IF($E1430="","",IFERROR(INDEX(类别属性,MATCH($E1430,类别表,0)),""))</f>
        <v>支出</v>
      </c>
      <c r="G1430" s="118" t="s">
        <v>1268</v>
      </c>
      <c r="H1430" s="119"/>
      <c r="I1430" s="119">
        <v>341000</v>
      </c>
      <c r="J1430" s="120"/>
      <c r="K1430" s="125">
        <f>IF(OR($A1430="",$B1430=""),"",IF($J1430&lt;&gt;"",$J1430,IF($D1430=本位币,1,IFERROR(LOOKUP(2,1/((汇率月份&lt;=$A1430)*(INDEX(记账汇率区,0,MATCH($D1430,汇率币种头,0))&lt;&gt;"")),INDEX(记账汇率区,0,MATCH($D1430,汇率币种头,0))),""))))</f>
        <v>1</v>
      </c>
      <c r="L1430" s="123">
        <f t="shared" si="44"/>
        <v>-341000</v>
      </c>
      <c r="M1430" s="123">
        <f t="shared" si="45"/>
        <v>-341000</v>
      </c>
      <c r="N1430" s="122">
        <f>IF($B1430="","",ROUND(SUMIF(账户名,$B1430,账户期初)+SUMIFS($L$6:L1430,$B$6:B1430,$B1430),2))</f>
        <v>6591000</v>
      </c>
      <c r="O1430" s="123">
        <f>IF($B1430="","",IFERROR(ROUND(INDEX(账户期初本位,MATCH($B1430,账户名,0))+SUMIFS($M$6:M1430,$B$6:B1430,$B1430),2),""))</f>
        <v>6591000</v>
      </c>
      <c r="P1430" s="117" t="s">
        <v>26</v>
      </c>
      <c r="Q1430" s="115" t="s">
        <v>1269</v>
      </c>
      <c r="R1430" s="115" t="s">
        <v>1271</v>
      </c>
      <c r="S1430" s="124" t="str">
        <f>IF($B1430="","",IF(ISNA(MATCH($B1430,账户名,0)),"※这个账户不在【参数设置】的账户档案里",IF($A1430="","※没填日期，这一笔不会进任何月份的报表",IF(OR($A1430&lt;起始月份,$A1430&gt;EOMONTH(起始月份,15)),"△不在本账期（"&amp;TEXT(起始月份,"yyyy-mm")&amp;" ~ "&amp;TEXT(EOMONTH(起始月份,15),"yyyy-mm")&amp;"）内，报表里看不到",IF(AND($H1430&lt;&gt;"",$I1430&lt;&gt;""),"※收入和支出不能同时填",IF(AND(N($H1430)=0,N($I1430)=0),IF(ISNUMBER(SEARCH("【待补】",$R1430&amp;"")),"△源数据不全（源表缺金额），请补充","※收入和支出都没填"),IF($E1430="","※没填收支类别，分类报表会漏掉这一笔",IF(ISNA(MATCH($E1430,类别表,0)),"※收支类别不在【参数设置】的清单里",IF($K1430="","△"&amp;$D1430&amp;" 还没填汇率，去【月度汇率】补上就自动算了",IF(ISNUMBER(SEARCH("【待补】",$R1430&amp;"")),"△源数据不全（源表缺摘要或用途），请补充",IF(AND($F1430="内部转账",$Q1430=""),"△内部转账建议在「往来单位」写上对方账户",IF($N1430&lt;0,"△这一笔之后该账户余额成负数了，核一下",""))))))))))))</f>
        <v>△源数据不全（源表缺摘要或用途），请补充</v>
      </c>
    </row>
    <row r="1431" ht="16.5" spans="1:19">
      <c r="A1431" s="114">
        <v>46113</v>
      </c>
      <c r="B1431" s="115" t="s">
        <v>1238</v>
      </c>
      <c r="C1431" s="116" t="str">
        <f>IF($B1431="","",IFERROR(INDEX(账户银行,MATCH($B1431,账户名,0)),""))</f>
        <v>NBU银行</v>
      </c>
      <c r="D1431" s="116" t="str">
        <f>IF($B1431="","",IFERROR(INDEX(账户币种,MATCH($B1431,账户名,0)),""))</f>
        <v>UZS</v>
      </c>
      <c r="E1431" s="117" t="s">
        <v>188</v>
      </c>
      <c r="F1431" s="116" t="str">
        <f>IF($E1431="","",IFERROR(INDEX(类别属性,MATCH($E1431,类别表,0)),""))</f>
        <v>支出</v>
      </c>
      <c r="G1431" s="118" t="s">
        <v>1268</v>
      </c>
      <c r="H1431" s="119"/>
      <c r="I1431" s="119">
        <v>120000</v>
      </c>
      <c r="J1431" s="120"/>
      <c r="K1431" s="125">
        <f>IF(OR($A1431="",$B1431=""),"",IF($J1431&lt;&gt;"",$J1431,IF($D1431=本位币,1,IFERROR(LOOKUP(2,1/((汇率月份&lt;=$A1431)*(INDEX(记账汇率区,0,MATCH($D1431,汇率币种头,0))&lt;&gt;"")),INDEX(记账汇率区,0,MATCH($D1431,汇率币种头,0))),""))))</f>
        <v>1</v>
      </c>
      <c r="L1431" s="123">
        <f t="shared" si="44"/>
        <v>-120000</v>
      </c>
      <c r="M1431" s="123">
        <f t="shared" si="45"/>
        <v>-120000</v>
      </c>
      <c r="N1431" s="122">
        <f>IF($B1431="","",ROUND(SUMIF(账户名,$B1431,账户期初)+SUMIFS($L$6:L1431,$B$6:B1431,$B1431),2))</f>
        <v>6471000</v>
      </c>
      <c r="O1431" s="123">
        <f>IF($B1431="","",IFERROR(ROUND(INDEX(账户期初本位,MATCH($B1431,账户名,0))+SUMIFS($M$6:M1431,$B$6:B1431,$B1431),2),""))</f>
        <v>6471000</v>
      </c>
      <c r="P1431" s="117" t="s">
        <v>26</v>
      </c>
      <c r="Q1431" s="115" t="s">
        <v>1269</v>
      </c>
      <c r="R1431" s="115" t="s">
        <v>1271</v>
      </c>
      <c r="S1431" s="124" t="str">
        <f>IF($B1431="","",IF(ISNA(MATCH($B1431,账户名,0)),"※这个账户不在【参数设置】的账户档案里",IF($A1431="","※没填日期，这一笔不会进任何月份的报表",IF(OR($A1431&lt;起始月份,$A1431&gt;EOMONTH(起始月份,15)),"△不在本账期（"&amp;TEXT(起始月份,"yyyy-mm")&amp;" ~ "&amp;TEXT(EOMONTH(起始月份,15),"yyyy-mm")&amp;"）内，报表里看不到",IF(AND($H1431&lt;&gt;"",$I1431&lt;&gt;""),"※收入和支出不能同时填",IF(AND(N($H1431)=0,N($I1431)=0),IF(ISNUMBER(SEARCH("【待补】",$R1431&amp;"")),"△源数据不全（源表缺金额），请补充","※收入和支出都没填"),IF($E1431="","※没填收支类别，分类报表会漏掉这一笔",IF(ISNA(MATCH($E1431,类别表,0)),"※收支类别不在【参数设置】的清单里",IF($K1431="","△"&amp;$D1431&amp;" 还没填汇率，去【月度汇率】补上就自动算了",IF(ISNUMBER(SEARCH("【待补】",$R1431&amp;"")),"△源数据不全（源表缺摘要或用途），请补充",IF(AND($F1431="内部转账",$Q1431=""),"△内部转账建议在「往来单位」写上对方账户",IF($N1431&lt;0,"△这一笔之后该账户余额成负数了，核一下",""))))))))))))</f>
        <v>△源数据不全（源表缺摘要或用途），请补充</v>
      </c>
    </row>
    <row r="1432" ht="66" spans="1:19">
      <c r="A1432" s="114">
        <v>46114</v>
      </c>
      <c r="B1432" s="115" t="s">
        <v>72</v>
      </c>
      <c r="C1432" s="116" t="str">
        <f>IF($B1432="","",IFERROR(INDEX(账户银行,MATCH($B1432,账户名,0)),""))</f>
        <v>NBU银行</v>
      </c>
      <c r="D1432" s="116" t="str">
        <f>IF($B1432="","",IFERROR(INDEX(账户币种,MATCH($B1432,账户名,0)),""))</f>
        <v>UZS</v>
      </c>
      <c r="E1432" s="117" t="s">
        <v>62</v>
      </c>
      <c r="F1432" s="116" t="str">
        <f>IF($E1432="","",IFERROR(INDEX(类别属性,MATCH($E1432,类别表,0)),""))</f>
        <v>支出</v>
      </c>
      <c r="G1432" s="118" t="s">
        <v>1366</v>
      </c>
      <c r="H1432" s="119"/>
      <c r="I1432" s="119">
        <v>30000000</v>
      </c>
      <c r="J1432" s="120"/>
      <c r="K1432" s="125">
        <f>IF(OR($A1432="",$B1432=""),"",IF($J1432&lt;&gt;"",$J1432,IF($D1432=本位币,1,IFERROR(LOOKUP(2,1/((汇率月份&lt;=$A1432)*(INDEX(记账汇率区,0,MATCH($D1432,汇率币种头,0))&lt;&gt;"")),INDEX(记账汇率区,0,MATCH($D1432,汇率币种头,0))),""))))</f>
        <v>1</v>
      </c>
      <c r="L1432" s="123">
        <f t="shared" si="44"/>
        <v>-30000000</v>
      </c>
      <c r="M1432" s="123">
        <f t="shared" si="45"/>
        <v>-30000000</v>
      </c>
      <c r="N1432" s="122">
        <f>IF($B1432="","",ROUND(SUMIF(账户名,$B1432,账户期初)+SUMIFS($L$6:L1432,$B$6:B1432,$B1432),2))</f>
        <v>93491679.86</v>
      </c>
      <c r="O1432" s="123">
        <f>IF($B1432="","",IFERROR(ROUND(INDEX(账户期初本位,MATCH($B1432,账户名,0))+SUMIFS($M$6:M1432,$B$6:B1432,$B1432),2),""))</f>
        <v>93491679.86</v>
      </c>
      <c r="P1432" s="117" t="s">
        <v>26</v>
      </c>
      <c r="Q1432" s="115"/>
      <c r="R1432" s="115"/>
      <c r="S1432" s="124" t="str">
        <f>IF($B1432="","",IF(ISNA(MATCH($B1432,账户名,0)),"※这个账户不在【参数设置】的账户档案里",IF($A1432="","※没填日期，这一笔不会进任何月份的报表",IF(OR($A1432&lt;起始月份,$A1432&gt;EOMONTH(起始月份,15)),"△不在本账期（"&amp;TEXT(起始月份,"yyyy-mm")&amp;" ~ "&amp;TEXT(EOMONTH(起始月份,15),"yyyy-mm")&amp;"）内，报表里看不到",IF(AND($H1432&lt;&gt;"",$I1432&lt;&gt;""),"※收入和支出不能同时填",IF(AND(N($H1432)=0,N($I1432)=0),IF(ISNUMBER(SEARCH("【待补】",$R1432&amp;"")),"△源数据不全（源表缺金额），请补充","※收入和支出都没填"),IF($E1432="","※没填收支类别，分类报表会漏掉这一笔",IF(ISNA(MATCH($E1432,类别表,0)),"※收支类别不在【参数设置】的清单里",IF($K1432="","△"&amp;$D1432&amp;" 还没填汇率，去【月度汇率】补上就自动算了",IF(ISNUMBER(SEARCH("【待补】",$R1432&amp;"")),"△源数据不全（源表缺摘要或用途），请补充",IF(AND($F1432="内部转账",$Q1432=""),"△内部转账建议在「往来单位」写上对方账户",IF($N1432&lt;0,"△这一笔之后该账户余额成负数了，核一下",""))))))))))))</f>
        <v/>
      </c>
    </row>
    <row r="1433" ht="33" spans="1:19">
      <c r="A1433" s="114">
        <v>46114</v>
      </c>
      <c r="B1433" s="115" t="s">
        <v>72</v>
      </c>
      <c r="C1433" s="116" t="str">
        <f>IF($B1433="","",IFERROR(INDEX(账户银行,MATCH($B1433,账户名,0)),""))</f>
        <v>NBU银行</v>
      </c>
      <c r="D1433" s="116" t="str">
        <f>IF($B1433="","",IFERROR(INDEX(账户币种,MATCH($B1433,账户名,0)),""))</f>
        <v>UZS</v>
      </c>
      <c r="E1433" s="117" t="s">
        <v>60</v>
      </c>
      <c r="F1433" s="116" t="str">
        <f>IF($E1433="","",IFERROR(INDEX(类别属性,MATCH($E1433,类别表,0)),""))</f>
        <v>支出</v>
      </c>
      <c r="G1433" s="118" t="s">
        <v>1367</v>
      </c>
      <c r="H1433" s="119"/>
      <c r="I1433" s="119">
        <v>30000</v>
      </c>
      <c r="J1433" s="120"/>
      <c r="K1433" s="125">
        <f>IF(OR($A1433="",$B1433=""),"",IF($J1433&lt;&gt;"",$J1433,IF($D1433=本位币,1,IFERROR(LOOKUP(2,1/((汇率月份&lt;=$A1433)*(INDEX(记账汇率区,0,MATCH($D1433,汇率币种头,0))&lt;&gt;"")),INDEX(记账汇率区,0,MATCH($D1433,汇率币种头,0))),""))))</f>
        <v>1</v>
      </c>
      <c r="L1433" s="123">
        <f t="shared" si="44"/>
        <v>-30000</v>
      </c>
      <c r="M1433" s="123">
        <f t="shared" si="45"/>
        <v>-30000</v>
      </c>
      <c r="N1433" s="122">
        <f>IF($B1433="","",ROUND(SUMIF(账户名,$B1433,账户期初)+SUMIFS($L$6:L1433,$B$6:B1433,$B1433),2))</f>
        <v>93461679.86</v>
      </c>
      <c r="O1433" s="123">
        <f>IF($B1433="","",IFERROR(ROUND(INDEX(账户期初本位,MATCH($B1433,账户名,0))+SUMIFS($M$6:M1433,$B$6:B1433,$B1433),2),""))</f>
        <v>93461679.86</v>
      </c>
      <c r="P1433" s="117" t="s">
        <v>43</v>
      </c>
      <c r="Q1433" s="115"/>
      <c r="R1433" s="115"/>
      <c r="S1433" s="124" t="str">
        <f>IF($B1433="","",IF(ISNA(MATCH($B1433,账户名,0)),"※这个账户不在【参数设置】的账户档案里",IF($A1433="","※没填日期，这一笔不会进任何月份的报表",IF(OR($A1433&lt;起始月份,$A1433&gt;EOMONTH(起始月份,15)),"△不在本账期（"&amp;TEXT(起始月份,"yyyy-mm")&amp;" ~ "&amp;TEXT(EOMONTH(起始月份,15),"yyyy-mm")&amp;"）内，报表里看不到",IF(AND($H1433&lt;&gt;"",$I1433&lt;&gt;""),"※收入和支出不能同时填",IF(AND(N($H1433)=0,N($I1433)=0),IF(ISNUMBER(SEARCH("【待补】",$R1433&amp;"")),"△源数据不全（源表缺金额），请补充","※收入和支出都没填"),IF($E1433="","※没填收支类别，分类报表会漏掉这一笔",IF(ISNA(MATCH($E1433,类别表,0)),"※收支类别不在【参数设置】的清单里",IF($K1433="","△"&amp;$D1433&amp;" 还没填汇率，去【月度汇率】补上就自动算了",IF(ISNUMBER(SEARCH("【待补】",$R1433&amp;"")),"△源数据不全（源表缺摘要或用途），请补充",IF(AND($F1433="内部转账",$Q1433=""),"△内部转账建议在「往来单位」写上对方账户",IF($N1433&lt;0,"△这一笔之后该账户余额成负数了，核一下",""))))))))))))</f>
        <v/>
      </c>
    </row>
    <row r="1434" ht="16.5" spans="1:19">
      <c r="A1434" s="114">
        <v>46114</v>
      </c>
      <c r="B1434" s="115" t="s">
        <v>1238</v>
      </c>
      <c r="C1434" s="116" t="str">
        <f>IF($B1434="","",IFERROR(INDEX(账户银行,MATCH($B1434,账户名,0)),""))</f>
        <v>NBU银行</v>
      </c>
      <c r="D1434" s="116" t="str">
        <f>IF($B1434="","",IFERROR(INDEX(账户币种,MATCH($B1434,账户名,0)),""))</f>
        <v>UZS</v>
      </c>
      <c r="E1434" s="117" t="s">
        <v>188</v>
      </c>
      <c r="F1434" s="116" t="str">
        <f>IF($E1434="","",IFERROR(INDEX(类别属性,MATCH($E1434,类别表,0)),""))</f>
        <v>支出</v>
      </c>
      <c r="G1434" s="118" t="s">
        <v>1268</v>
      </c>
      <c r="H1434" s="119"/>
      <c r="I1434" s="119">
        <v>130000</v>
      </c>
      <c r="J1434" s="120"/>
      <c r="K1434" s="125">
        <f>IF(OR($A1434="",$B1434=""),"",IF($J1434&lt;&gt;"",$J1434,IF($D1434=本位币,1,IFERROR(LOOKUP(2,1/((汇率月份&lt;=$A1434)*(INDEX(记账汇率区,0,MATCH($D1434,汇率币种头,0))&lt;&gt;"")),INDEX(记账汇率区,0,MATCH($D1434,汇率币种头,0))),""))))</f>
        <v>1</v>
      </c>
      <c r="L1434" s="123">
        <f t="shared" si="44"/>
        <v>-130000</v>
      </c>
      <c r="M1434" s="123">
        <f t="shared" si="45"/>
        <v>-130000</v>
      </c>
      <c r="N1434" s="122">
        <f>IF($B1434="","",ROUND(SUMIF(账户名,$B1434,账户期初)+SUMIFS($L$6:L1434,$B$6:B1434,$B1434),2))</f>
        <v>6341000</v>
      </c>
      <c r="O1434" s="123">
        <f>IF($B1434="","",IFERROR(ROUND(INDEX(账户期初本位,MATCH($B1434,账户名,0))+SUMIFS($M$6:M1434,$B$6:B1434,$B1434),2),""))</f>
        <v>6341000</v>
      </c>
      <c r="P1434" s="117" t="s">
        <v>26</v>
      </c>
      <c r="Q1434" s="115" t="s">
        <v>1269</v>
      </c>
      <c r="R1434" s="115" t="s">
        <v>1271</v>
      </c>
      <c r="S1434" s="124" t="str">
        <f>IF($B1434="","",IF(ISNA(MATCH($B1434,账户名,0)),"※这个账户不在【参数设置】的账户档案里",IF($A1434="","※没填日期，这一笔不会进任何月份的报表",IF(OR($A1434&lt;起始月份,$A1434&gt;EOMONTH(起始月份,15)),"△不在本账期（"&amp;TEXT(起始月份,"yyyy-mm")&amp;" ~ "&amp;TEXT(EOMONTH(起始月份,15),"yyyy-mm")&amp;"）内，报表里看不到",IF(AND($H1434&lt;&gt;"",$I1434&lt;&gt;""),"※收入和支出不能同时填",IF(AND(N($H1434)=0,N($I1434)=0),IF(ISNUMBER(SEARCH("【待补】",$R1434&amp;"")),"△源数据不全（源表缺金额），请补充","※收入和支出都没填"),IF($E1434="","※没填收支类别，分类报表会漏掉这一笔",IF(ISNA(MATCH($E1434,类别表,0)),"※收支类别不在【参数设置】的清单里",IF($K1434="","△"&amp;$D1434&amp;" 还没填汇率，去【月度汇率】补上就自动算了",IF(ISNUMBER(SEARCH("【待补】",$R1434&amp;"")),"△源数据不全（源表缺摘要或用途），请补充",IF(AND($F1434="内部转账",$Q1434=""),"△内部转账建议在「往来单位」写上对方账户",IF($N1434&lt;0,"△这一笔之后该账户余额成负数了，核一下",""))))))))))))</f>
        <v>△源数据不全（源表缺摘要或用途），请补充</v>
      </c>
    </row>
    <row r="1435" ht="16.5" spans="1:19">
      <c r="A1435" s="114">
        <v>46114</v>
      </c>
      <c r="B1435" s="115" t="s">
        <v>1238</v>
      </c>
      <c r="C1435" s="116" t="str">
        <f>IF($B1435="","",IFERROR(INDEX(账户银行,MATCH($B1435,账户名,0)),""))</f>
        <v>NBU银行</v>
      </c>
      <c r="D1435" s="116" t="str">
        <f>IF($B1435="","",IFERROR(INDEX(账户币种,MATCH($B1435,账户名,0)),""))</f>
        <v>UZS</v>
      </c>
      <c r="E1435" s="117" t="s">
        <v>44</v>
      </c>
      <c r="F1435" s="116" t="str">
        <f>IF($E1435="","",IFERROR(INDEX(类别属性,MATCH($E1435,类别表,0)),""))</f>
        <v>支出</v>
      </c>
      <c r="G1435" s="118" t="s">
        <v>1268</v>
      </c>
      <c r="H1435" s="119"/>
      <c r="I1435" s="119">
        <v>232000</v>
      </c>
      <c r="J1435" s="120"/>
      <c r="K1435" s="125">
        <f>IF(OR($A1435="",$B1435=""),"",IF($J1435&lt;&gt;"",$J1435,IF($D1435=本位币,1,IFERROR(LOOKUP(2,1/((汇率月份&lt;=$A1435)*(INDEX(记账汇率区,0,MATCH($D1435,汇率币种头,0))&lt;&gt;"")),INDEX(记账汇率区,0,MATCH($D1435,汇率币种头,0))),""))))</f>
        <v>1</v>
      </c>
      <c r="L1435" s="123">
        <f t="shared" si="44"/>
        <v>-232000</v>
      </c>
      <c r="M1435" s="123">
        <f t="shared" si="45"/>
        <v>-232000</v>
      </c>
      <c r="N1435" s="122">
        <f>IF($B1435="","",ROUND(SUMIF(账户名,$B1435,账户期初)+SUMIFS($L$6:L1435,$B$6:B1435,$B1435),2))</f>
        <v>6109000</v>
      </c>
      <c r="O1435" s="123">
        <f>IF($B1435="","",IFERROR(ROUND(INDEX(账户期初本位,MATCH($B1435,账户名,0))+SUMIFS($M$6:M1435,$B$6:B1435,$B1435),2),""))</f>
        <v>6109000</v>
      </c>
      <c r="P1435" s="117" t="s">
        <v>26</v>
      </c>
      <c r="Q1435" s="115" t="s">
        <v>1269</v>
      </c>
      <c r="R1435" s="115" t="s">
        <v>1270</v>
      </c>
      <c r="S1435" s="124" t="str">
        <f>IF($B1435="","",IF(ISNA(MATCH($B1435,账户名,0)),"※这个账户不在【参数设置】的账户档案里",IF($A1435="","※没填日期，这一笔不会进任何月份的报表",IF(OR($A1435&lt;起始月份,$A1435&gt;EOMONTH(起始月份,15)),"△不在本账期（"&amp;TEXT(起始月份,"yyyy-mm")&amp;" ~ "&amp;TEXT(EOMONTH(起始月份,15),"yyyy-mm")&amp;"）内，报表里看不到",IF(AND($H1435&lt;&gt;"",$I1435&lt;&gt;""),"※收入和支出不能同时填",IF(AND(N($H1435)=0,N($I1435)=0),IF(ISNUMBER(SEARCH("【待补】",$R1435&amp;"")),"△源数据不全（源表缺金额），请补充","※收入和支出都没填"),IF($E1435="","※没填收支类别，分类报表会漏掉这一笔",IF(ISNA(MATCH($E1435,类别表,0)),"※收支类别不在【参数设置】的清单里",IF($K1435="","△"&amp;$D1435&amp;" 还没填汇率，去【月度汇率】补上就自动算了",IF(ISNUMBER(SEARCH("【待补】",$R1435&amp;"")),"△源数据不全（源表缺摘要或用途），请补充",IF(AND($F1435="内部转账",$Q1435=""),"△内部转账建议在「往来单位」写上对方账户",IF($N1435&lt;0,"△这一笔之后该账户余额成负数了，核一下",""))))))))))))</f>
        <v/>
      </c>
    </row>
    <row r="1436" ht="33" spans="1:19">
      <c r="A1436" s="114">
        <v>46114</v>
      </c>
      <c r="B1436" s="115" t="s">
        <v>34</v>
      </c>
      <c r="C1436" s="116" t="str">
        <f>IF($B1436="","",IFERROR(INDEX(账户银行,MATCH($B1436,账户名,0)),""))</f>
        <v>现金</v>
      </c>
      <c r="D1436" s="116" t="str">
        <f>IF($B1436="","",IFERROR(INDEX(账户币种,MATCH($B1436,账户名,0)),""))</f>
        <v>UZS</v>
      </c>
      <c r="E1436" s="117" t="s">
        <v>84</v>
      </c>
      <c r="F1436" s="116" t="str">
        <f>IF($E1436="","",IFERROR(INDEX(类别属性,MATCH($E1436,类别表,0)),""))</f>
        <v>支出</v>
      </c>
      <c r="G1436" s="118" t="s">
        <v>1368</v>
      </c>
      <c r="H1436" s="119"/>
      <c r="I1436" s="119">
        <v>500000</v>
      </c>
      <c r="J1436" s="120"/>
      <c r="K1436" s="125">
        <f>IF(OR($A1436="",$B1436=""),"",IF($J1436&lt;&gt;"",$J1436,IF($D1436=本位币,1,IFERROR(LOOKUP(2,1/((汇率月份&lt;=$A1436)*(INDEX(记账汇率区,0,MATCH($D1436,汇率币种头,0))&lt;&gt;"")),INDEX(记账汇率区,0,MATCH($D1436,汇率币种头,0))),""))))</f>
        <v>1</v>
      </c>
      <c r="L1436" s="123">
        <f t="shared" si="44"/>
        <v>-500000</v>
      </c>
      <c r="M1436" s="123">
        <f t="shared" si="45"/>
        <v>-500000</v>
      </c>
      <c r="N1436" s="122">
        <f>IF($B1436="","",ROUND(SUMIF(账户名,$B1436,账户期初)+SUMIFS($L$6:L1436,$B$6:B1436,$B1436),2))</f>
        <v>-743566979.33</v>
      </c>
      <c r="O1436" s="123">
        <f>IF($B1436="","",IFERROR(ROUND(INDEX(账户期初本位,MATCH($B1436,账户名,0))+SUMIFS($M$6:M1436,$B$6:B1436,$B1436),2),""))</f>
        <v>-743566979.33</v>
      </c>
      <c r="P1436" s="117" t="s">
        <v>48</v>
      </c>
      <c r="Q1436" s="115"/>
      <c r="R1436" s="115"/>
      <c r="S1436" s="124" t="str">
        <f>IF($B1436="","",IF(ISNA(MATCH($B1436,账户名,0)),"※这个账户不在【参数设置】的账户档案里",IF($A1436="","※没填日期，这一笔不会进任何月份的报表",IF(OR($A1436&lt;起始月份,$A1436&gt;EOMONTH(起始月份,15)),"△不在本账期（"&amp;TEXT(起始月份,"yyyy-mm")&amp;" ~ "&amp;TEXT(EOMONTH(起始月份,15),"yyyy-mm")&amp;"）内，报表里看不到",IF(AND($H1436&lt;&gt;"",$I1436&lt;&gt;""),"※收入和支出不能同时填",IF(AND(N($H1436)=0,N($I1436)=0),IF(ISNUMBER(SEARCH("【待补】",$R1436&amp;"")),"△源数据不全（源表缺金额），请补充","※收入和支出都没填"),IF($E1436="","※没填收支类别，分类报表会漏掉这一笔",IF(ISNA(MATCH($E1436,类别表,0)),"※收支类别不在【参数设置】的清单里",IF($K1436="","△"&amp;$D1436&amp;" 还没填汇率，去【月度汇率】补上就自动算了",IF(ISNUMBER(SEARCH("【待补】",$R1436&amp;"")),"△源数据不全（源表缺摘要或用途），请补充",IF(AND($F1436="内部转账",$Q1436=""),"△内部转账建议在「往来单位」写上对方账户",IF($N1436&lt;0,"△这一笔之后该账户余额成负数了，核一下",""))))))))))))</f>
        <v>△这一笔之后该账户余额成负数了，核一下</v>
      </c>
    </row>
    <row r="1437" ht="16.5" spans="1:19">
      <c r="A1437" s="114">
        <v>46115</v>
      </c>
      <c r="B1437" s="115" t="s">
        <v>72</v>
      </c>
      <c r="C1437" s="116" t="str">
        <f>IF($B1437="","",IFERROR(INDEX(账户银行,MATCH($B1437,账户名,0)),""))</f>
        <v>NBU银行</v>
      </c>
      <c r="D1437" s="116" t="str">
        <f>IF($B1437="","",IFERROR(INDEX(账户币种,MATCH($B1437,账户名,0)),""))</f>
        <v>UZS</v>
      </c>
      <c r="E1437" s="117" t="s">
        <v>77</v>
      </c>
      <c r="F1437" s="116" t="str">
        <f>IF($E1437="","",IFERROR(INDEX(类别属性,MATCH($E1437,类别表,0)),""))</f>
        <v>内部转账</v>
      </c>
      <c r="G1437" s="118" t="s">
        <v>1236</v>
      </c>
      <c r="H1437" s="119"/>
      <c r="I1437" s="119">
        <v>10000000</v>
      </c>
      <c r="J1437" s="120"/>
      <c r="K1437" s="125">
        <f>IF(OR($A1437="",$B1437=""),"",IF($J1437&lt;&gt;"",$J1437,IF($D1437=本位币,1,IFERROR(LOOKUP(2,1/((汇率月份&lt;=$A1437)*(INDEX(记账汇率区,0,MATCH($D1437,汇率币种头,0))&lt;&gt;"")),INDEX(记账汇率区,0,MATCH($D1437,汇率币种头,0))),""))))</f>
        <v>1</v>
      </c>
      <c r="L1437" s="123">
        <f t="shared" si="44"/>
        <v>-10000000</v>
      </c>
      <c r="M1437" s="123">
        <f t="shared" si="45"/>
        <v>-10000000</v>
      </c>
      <c r="N1437" s="122">
        <f>IF($B1437="","",ROUND(SUMIF(账户名,$B1437,账户期初)+SUMIFS($L$6:L1437,$B$6:B1437,$B1437),2))</f>
        <v>83461679.86</v>
      </c>
      <c r="O1437" s="123">
        <f>IF($B1437="","",IFERROR(ROUND(INDEX(账户期初本位,MATCH($B1437,账户名,0))+SUMIFS($M$6:M1437,$B$6:B1437,$B1437),2),""))</f>
        <v>83461679.86</v>
      </c>
      <c r="P1437" s="117" t="s">
        <v>43</v>
      </c>
      <c r="Q1437" s="115"/>
      <c r="R1437" s="115"/>
      <c r="S1437" s="124" t="str">
        <f>IF($B1437="","",IF(ISNA(MATCH($B1437,账户名,0)),"※这个账户不在【参数设置】的账户档案里",IF($A1437="","※没填日期，这一笔不会进任何月份的报表",IF(OR($A1437&lt;起始月份,$A1437&gt;EOMONTH(起始月份,15)),"△不在本账期（"&amp;TEXT(起始月份,"yyyy-mm")&amp;" ~ "&amp;TEXT(EOMONTH(起始月份,15),"yyyy-mm")&amp;"）内，报表里看不到",IF(AND($H1437&lt;&gt;"",$I1437&lt;&gt;""),"※收入和支出不能同时填",IF(AND(N($H1437)=0,N($I1437)=0),IF(ISNUMBER(SEARCH("【待补】",$R1437&amp;"")),"△源数据不全（源表缺金额），请补充","※收入和支出都没填"),IF($E1437="","※没填收支类别，分类报表会漏掉这一笔",IF(ISNA(MATCH($E1437,类别表,0)),"※收支类别不在【参数设置】的清单里",IF($K1437="","△"&amp;$D1437&amp;" 还没填汇率，去【月度汇率】补上就自动算了",IF(ISNUMBER(SEARCH("【待补】",$R1437&amp;"")),"△源数据不全（源表缺摘要或用途），请补充",IF(AND($F1437="内部转账",$Q1437=""),"△内部转账建议在「往来单位」写上对方账户",IF($N1437&lt;0,"△这一笔之后该账户余额成负数了，核一下",""))))))))))))</f>
        <v>△内部转账建议在「往来单位」写上对方账户</v>
      </c>
    </row>
    <row r="1438" ht="33" spans="1:19">
      <c r="A1438" s="114">
        <v>46115</v>
      </c>
      <c r="B1438" s="115" t="s">
        <v>72</v>
      </c>
      <c r="C1438" s="116" t="str">
        <f>IF($B1438="","",IFERROR(INDEX(账户银行,MATCH($B1438,账户名,0)),""))</f>
        <v>NBU银行</v>
      </c>
      <c r="D1438" s="116" t="str">
        <f>IF($B1438="","",IFERROR(INDEX(账户币种,MATCH($B1438,账户名,0)),""))</f>
        <v>UZS</v>
      </c>
      <c r="E1438" s="117" t="s">
        <v>77</v>
      </c>
      <c r="F1438" s="116" t="str">
        <f>IF($E1438="","",IFERROR(INDEX(类别属性,MATCH($E1438,类别表,0)),""))</f>
        <v>内部转账</v>
      </c>
      <c r="G1438" s="118" t="s">
        <v>1369</v>
      </c>
      <c r="H1438" s="119"/>
      <c r="I1438" s="119">
        <v>50000</v>
      </c>
      <c r="J1438" s="120"/>
      <c r="K1438" s="125">
        <f>IF(OR($A1438="",$B1438=""),"",IF($J1438&lt;&gt;"",$J1438,IF($D1438=本位币,1,IFERROR(LOOKUP(2,1/((汇率月份&lt;=$A1438)*(INDEX(记账汇率区,0,MATCH($D1438,汇率币种头,0))&lt;&gt;"")),INDEX(记账汇率区,0,MATCH($D1438,汇率币种头,0))),""))))</f>
        <v>1</v>
      </c>
      <c r="L1438" s="123">
        <f t="shared" si="44"/>
        <v>-50000</v>
      </c>
      <c r="M1438" s="123">
        <f t="shared" si="45"/>
        <v>-50000</v>
      </c>
      <c r="N1438" s="122">
        <f>IF($B1438="","",ROUND(SUMIF(账户名,$B1438,账户期初)+SUMIFS($L$6:L1438,$B$6:B1438,$B1438),2))</f>
        <v>83411679.86</v>
      </c>
      <c r="O1438" s="123">
        <f>IF($B1438="","",IFERROR(ROUND(INDEX(账户期初本位,MATCH($B1438,账户名,0))+SUMIFS($M$6:M1438,$B$6:B1438,$B1438),2),""))</f>
        <v>83411679.86</v>
      </c>
      <c r="P1438" s="117" t="s">
        <v>43</v>
      </c>
      <c r="Q1438" s="115"/>
      <c r="R1438" s="115"/>
      <c r="S1438" s="124" t="str">
        <f>IF($B1438="","",IF(ISNA(MATCH($B1438,账户名,0)),"※这个账户不在【参数设置】的账户档案里",IF($A1438="","※没填日期，这一笔不会进任何月份的报表",IF(OR($A1438&lt;起始月份,$A1438&gt;EOMONTH(起始月份,15)),"△不在本账期（"&amp;TEXT(起始月份,"yyyy-mm")&amp;" ~ "&amp;TEXT(EOMONTH(起始月份,15),"yyyy-mm")&amp;"）内，报表里看不到",IF(AND($H1438&lt;&gt;"",$I1438&lt;&gt;""),"※收入和支出不能同时填",IF(AND(N($H1438)=0,N($I1438)=0),IF(ISNUMBER(SEARCH("【待补】",$R1438&amp;"")),"△源数据不全（源表缺金额），请补充","※收入和支出都没填"),IF($E1438="","※没填收支类别，分类报表会漏掉这一笔",IF(ISNA(MATCH($E1438,类别表,0)),"※收支类别不在【参数设置】的清单里",IF($K1438="","△"&amp;$D1438&amp;" 还没填汇率，去【月度汇率】补上就自动算了",IF(ISNUMBER(SEARCH("【待补】",$R1438&amp;"")),"△源数据不全（源表缺摘要或用途），请补充",IF(AND($F1438="内部转账",$Q1438=""),"△内部转账建议在「往来单位」写上对方账户",IF($N1438&lt;0,"△这一笔之后该账户余额成负数了，核一下",""))))))))))))</f>
        <v>△内部转账建议在「往来单位」写上对方账户</v>
      </c>
    </row>
    <row r="1439" ht="49.5" spans="1:19">
      <c r="A1439" s="114">
        <v>46115</v>
      </c>
      <c r="B1439" s="115" t="s">
        <v>20</v>
      </c>
      <c r="C1439" s="116" t="str">
        <f>IF($B1439="","",IFERROR(INDEX(账户银行,MATCH($B1439,账户名,0)),""))</f>
        <v>现金</v>
      </c>
      <c r="D1439" s="116" t="str">
        <f>IF($B1439="","",IFERROR(INDEX(账户币种,MATCH($B1439,账户名,0)),""))</f>
        <v>CNY</v>
      </c>
      <c r="E1439" s="117" t="s">
        <v>95</v>
      </c>
      <c r="F1439" s="116" t="str">
        <f>IF($E1439="","",IFERROR(INDEX(类别属性,MATCH($E1439,类别表,0)),""))</f>
        <v>支出</v>
      </c>
      <c r="G1439" s="118" t="s">
        <v>1370</v>
      </c>
      <c r="H1439" s="119"/>
      <c r="I1439" s="119">
        <v>11994</v>
      </c>
      <c r="J1439" s="120"/>
      <c r="K1439" s="121">
        <f>IF(OR($A1439="",$B1439=""),"",IF($J1439&lt;&gt;"",$J1439,IF($D1439=本位币,1,IFERROR(LOOKUP(2,1/((汇率月份&lt;=$A1439)*(INDEX(记账汇率区,0,MATCH($D1439,汇率币种头,0))&lt;&gt;"")),INDEX(记账汇率区,0,MATCH($D1439,汇率币种头,0))),""))))</f>
        <v>1700</v>
      </c>
      <c r="L1439" s="122">
        <f t="shared" si="44"/>
        <v>-11994</v>
      </c>
      <c r="M1439" s="123">
        <f t="shared" si="45"/>
        <v>-20389800</v>
      </c>
      <c r="N1439" s="122">
        <f>IF($B1439="","",ROUND(SUMIF(账户名,$B1439,账户期初)+SUMIFS($L$6:L1439,$B$6:B1439,$B1439),2))</f>
        <v>1282604.39</v>
      </c>
      <c r="O1439" s="123">
        <f>IF($B1439="","",IFERROR(ROUND(INDEX(账户期初本位,MATCH($B1439,账户名,0))+SUMIFS($M$6:M1439,$B$6:B1439,$B1439),2),""))</f>
        <v>2152088979.96</v>
      </c>
      <c r="P1439" s="117" t="s">
        <v>59</v>
      </c>
      <c r="Q1439" s="115"/>
      <c r="R1439" s="115"/>
      <c r="S1439" s="124" t="str">
        <f>IF($B1439="","",IF(ISNA(MATCH($B1439,账户名,0)),"※这个账户不在【参数设置】的账户档案里",IF($A1439="","※没填日期，这一笔不会进任何月份的报表",IF(OR($A1439&lt;起始月份,$A1439&gt;EOMONTH(起始月份,15)),"△不在本账期（"&amp;TEXT(起始月份,"yyyy-mm")&amp;" ~ "&amp;TEXT(EOMONTH(起始月份,15),"yyyy-mm")&amp;"）内，报表里看不到",IF(AND($H1439&lt;&gt;"",$I1439&lt;&gt;""),"※收入和支出不能同时填",IF(AND(N($H1439)=0,N($I1439)=0),IF(ISNUMBER(SEARCH("【待补】",$R1439&amp;"")),"△源数据不全（源表缺金额），请补充","※收入和支出都没填"),IF($E1439="","※没填收支类别，分类报表会漏掉这一笔",IF(ISNA(MATCH($E1439,类别表,0)),"※收支类别不在【参数设置】的清单里",IF($K1439="","△"&amp;$D1439&amp;" 还没填汇率，去【月度汇率】补上就自动算了",IF(ISNUMBER(SEARCH("【待补】",$R1439&amp;"")),"△源数据不全（源表缺摘要或用途），请补充",IF(AND($F1439="内部转账",$Q1439=""),"△内部转账建议在「往来单位」写上对方账户",IF($N1439&lt;0,"△这一笔之后该账户余额成负数了，核一下",""))))))))))))</f>
        <v/>
      </c>
    </row>
    <row r="1440" ht="33" spans="1:19">
      <c r="A1440" s="114">
        <v>46115</v>
      </c>
      <c r="B1440" s="115" t="s">
        <v>1238</v>
      </c>
      <c r="C1440" s="116" t="str">
        <f>IF($B1440="","",IFERROR(INDEX(账户银行,MATCH($B1440,账户名,0)),""))</f>
        <v>NBU银行</v>
      </c>
      <c r="D1440" s="116" t="str">
        <f>IF($B1440="","",IFERROR(INDEX(账户币种,MATCH($B1440,账户名,0)),""))</f>
        <v>UZS</v>
      </c>
      <c r="E1440" s="117" t="s">
        <v>77</v>
      </c>
      <c r="F1440" s="116" t="str">
        <f>IF($E1440="","",IFERROR(INDEX(类别属性,MATCH($E1440,类别表,0)),""))</f>
        <v>内部转账</v>
      </c>
      <c r="G1440" s="118" t="s">
        <v>1239</v>
      </c>
      <c r="H1440" s="119">
        <v>10000000</v>
      </c>
      <c r="I1440" s="119"/>
      <c r="J1440" s="120"/>
      <c r="K1440" s="125">
        <f>IF(OR($A1440="",$B1440=""),"",IF($J1440&lt;&gt;"",$J1440,IF($D1440=本位币,1,IFERROR(LOOKUP(2,1/((汇率月份&lt;=$A1440)*(INDEX(记账汇率区,0,MATCH($D1440,汇率币种头,0))&lt;&gt;"")),INDEX(记账汇率区,0,MATCH($D1440,汇率币种头,0))),""))))</f>
        <v>1</v>
      </c>
      <c r="L1440" s="123">
        <f t="shared" si="44"/>
        <v>10000000</v>
      </c>
      <c r="M1440" s="123">
        <f t="shared" si="45"/>
        <v>10000000</v>
      </c>
      <c r="N1440" s="122">
        <f>IF($B1440="","",ROUND(SUMIF(账户名,$B1440,账户期初)+SUMIFS($L$6:L1440,$B$6:B1440,$B1440),2))</f>
        <v>16109000</v>
      </c>
      <c r="O1440" s="123">
        <f>IF($B1440="","",IFERROR(ROUND(INDEX(账户期初本位,MATCH($B1440,账户名,0))+SUMIFS($M$6:M1440,$B$6:B1440,$B1440),2),""))</f>
        <v>16109000</v>
      </c>
      <c r="P1440" s="117" t="s">
        <v>43</v>
      </c>
      <c r="Q1440" s="115"/>
      <c r="R1440" s="115" t="s">
        <v>1240</v>
      </c>
      <c r="S1440" s="124" t="str">
        <f>IF($B1440="","",IF(ISNA(MATCH($B1440,账户名,0)),"※这个账户不在【参数设置】的账户档案里",IF($A1440="","※没填日期，这一笔不会进任何月份的报表",IF(OR($A1440&lt;起始月份,$A1440&gt;EOMONTH(起始月份,15)),"△不在本账期（"&amp;TEXT(起始月份,"yyyy-mm")&amp;" ~ "&amp;TEXT(EOMONTH(起始月份,15),"yyyy-mm")&amp;"）内，报表里看不到",IF(AND($H1440&lt;&gt;"",$I1440&lt;&gt;""),"※收入和支出不能同时填",IF(AND(N($H1440)=0,N($I1440)=0),IF(ISNUMBER(SEARCH("【待补】",$R1440&amp;"")),"△源数据不全（源表缺金额），请补充","※收入和支出都没填"),IF($E1440="","※没填收支类别，分类报表会漏掉这一笔",IF(ISNA(MATCH($E1440,类别表,0)),"※收支类别不在【参数设置】的清单里",IF($K1440="","△"&amp;$D1440&amp;" 还没填汇率，去【月度汇率】补上就自动算了",IF(ISNUMBER(SEARCH("【待补】",$R1440&amp;"")),"△源数据不全（源表缺摘要或用途），请补充",IF(AND($F1440="内部转账",$Q1440=""),"△内部转账建议在「往来单位」写上对方账户",IF($N1440&lt;0,"△这一笔之后该账户余额成负数了，核一下",""))))))))))))</f>
        <v>△内部转账建议在「往来单位」写上对方账户</v>
      </c>
    </row>
    <row r="1441" ht="33" spans="1:19">
      <c r="A1441" s="114">
        <v>46115</v>
      </c>
      <c r="B1441" s="115" t="s">
        <v>34</v>
      </c>
      <c r="C1441" s="116" t="str">
        <f>IF($B1441="","",IFERROR(INDEX(账户银行,MATCH($B1441,账户名,0)),""))</f>
        <v>现金</v>
      </c>
      <c r="D1441" s="116" t="str">
        <f>IF($B1441="","",IFERROR(INDEX(账户币种,MATCH($B1441,账户名,0)),""))</f>
        <v>UZS</v>
      </c>
      <c r="E1441" s="117" t="s">
        <v>84</v>
      </c>
      <c r="F1441" s="116" t="str">
        <f>IF($E1441="","",IFERROR(INDEX(类别属性,MATCH($E1441,类别表,0)),""))</f>
        <v>支出</v>
      </c>
      <c r="G1441" s="118" t="s">
        <v>1371</v>
      </c>
      <c r="H1441" s="119"/>
      <c r="I1441" s="119">
        <v>5600000</v>
      </c>
      <c r="J1441" s="120"/>
      <c r="K1441" s="125">
        <f>IF(OR($A1441="",$B1441=""),"",IF($J1441&lt;&gt;"",$J1441,IF($D1441=本位币,1,IFERROR(LOOKUP(2,1/((汇率月份&lt;=$A1441)*(INDEX(记账汇率区,0,MATCH($D1441,汇率币种头,0))&lt;&gt;"")),INDEX(记账汇率区,0,MATCH($D1441,汇率币种头,0))),""))))</f>
        <v>1</v>
      </c>
      <c r="L1441" s="123">
        <f t="shared" si="44"/>
        <v>-5600000</v>
      </c>
      <c r="M1441" s="123">
        <f t="shared" si="45"/>
        <v>-5600000</v>
      </c>
      <c r="N1441" s="122">
        <f>IF($B1441="","",ROUND(SUMIF(账户名,$B1441,账户期初)+SUMIFS($L$6:L1441,$B$6:B1441,$B1441),2))</f>
        <v>-749166979.33</v>
      </c>
      <c r="O1441" s="123">
        <f>IF($B1441="","",IFERROR(ROUND(INDEX(账户期初本位,MATCH($B1441,账户名,0))+SUMIFS($M$6:M1441,$B$6:B1441,$B1441),2),""))</f>
        <v>-749166979.33</v>
      </c>
      <c r="P1441" s="117" t="s">
        <v>48</v>
      </c>
      <c r="Q1441" s="115"/>
      <c r="R1441" s="115"/>
      <c r="S1441" s="124" t="str">
        <f>IF($B1441="","",IF(ISNA(MATCH($B1441,账户名,0)),"※这个账户不在【参数设置】的账户档案里",IF($A1441="","※没填日期，这一笔不会进任何月份的报表",IF(OR($A1441&lt;起始月份,$A1441&gt;EOMONTH(起始月份,15)),"△不在本账期（"&amp;TEXT(起始月份,"yyyy-mm")&amp;" ~ "&amp;TEXT(EOMONTH(起始月份,15),"yyyy-mm")&amp;"）内，报表里看不到",IF(AND($H1441&lt;&gt;"",$I1441&lt;&gt;""),"※收入和支出不能同时填",IF(AND(N($H1441)=0,N($I1441)=0),IF(ISNUMBER(SEARCH("【待补】",$R1441&amp;"")),"△源数据不全（源表缺金额），请补充","※收入和支出都没填"),IF($E1441="","※没填收支类别，分类报表会漏掉这一笔",IF(ISNA(MATCH($E1441,类别表,0)),"※收支类别不在【参数设置】的清单里",IF($K1441="","△"&amp;$D1441&amp;" 还没填汇率，去【月度汇率】补上就自动算了",IF(ISNUMBER(SEARCH("【待补】",$R1441&amp;"")),"△源数据不全（源表缺摘要或用途），请补充",IF(AND($F1441="内部转账",$Q1441=""),"△内部转账建议在「往来单位」写上对方账户",IF($N1441&lt;0,"△这一笔之后该账户余额成负数了，核一下",""))))))))))))</f>
        <v>△这一笔之后该账户余额成负数了，核一下</v>
      </c>
    </row>
    <row r="1442" ht="49.5" spans="1:19">
      <c r="A1442" s="114">
        <v>46115</v>
      </c>
      <c r="B1442" s="115" t="s">
        <v>34</v>
      </c>
      <c r="C1442" s="116" t="str">
        <f>IF($B1442="","",IFERROR(INDEX(账户银行,MATCH($B1442,账户名,0)),""))</f>
        <v>现金</v>
      </c>
      <c r="D1442" s="116" t="str">
        <f>IF($B1442="","",IFERROR(INDEX(账户币种,MATCH($B1442,账户名,0)),""))</f>
        <v>UZS</v>
      </c>
      <c r="E1442" s="117" t="s">
        <v>62</v>
      </c>
      <c r="F1442" s="116" t="str">
        <f>IF($E1442="","",IFERROR(INDEX(类别属性,MATCH($E1442,类别表,0)),""))</f>
        <v>支出</v>
      </c>
      <c r="G1442" s="118" t="s">
        <v>1372</v>
      </c>
      <c r="H1442" s="119"/>
      <c r="I1442" s="119">
        <v>72000</v>
      </c>
      <c r="J1442" s="120"/>
      <c r="K1442" s="125">
        <f>IF(OR($A1442="",$B1442=""),"",IF($J1442&lt;&gt;"",$J1442,IF($D1442=本位币,1,IFERROR(LOOKUP(2,1/((汇率月份&lt;=$A1442)*(INDEX(记账汇率区,0,MATCH($D1442,汇率币种头,0))&lt;&gt;"")),INDEX(记账汇率区,0,MATCH($D1442,汇率币种头,0))),""))))</f>
        <v>1</v>
      </c>
      <c r="L1442" s="123">
        <f t="shared" si="44"/>
        <v>-72000</v>
      </c>
      <c r="M1442" s="123">
        <f t="shared" si="45"/>
        <v>-72000</v>
      </c>
      <c r="N1442" s="122">
        <f>IF($B1442="","",ROUND(SUMIF(账户名,$B1442,账户期初)+SUMIFS($L$6:L1442,$B$6:B1442,$B1442),2))</f>
        <v>-749238979.33</v>
      </c>
      <c r="O1442" s="123">
        <f>IF($B1442="","",IFERROR(ROUND(INDEX(账户期初本位,MATCH($B1442,账户名,0))+SUMIFS($M$6:M1442,$B$6:B1442,$B1442),2),""))</f>
        <v>-749238979.33</v>
      </c>
      <c r="P1442" s="117" t="s">
        <v>26</v>
      </c>
      <c r="Q1442" s="115"/>
      <c r="R1442" s="115"/>
      <c r="S1442" s="124" t="str">
        <f>IF($B1442="","",IF(ISNA(MATCH($B1442,账户名,0)),"※这个账户不在【参数设置】的账户档案里",IF($A1442="","※没填日期，这一笔不会进任何月份的报表",IF(OR($A1442&lt;起始月份,$A1442&gt;EOMONTH(起始月份,15)),"△不在本账期（"&amp;TEXT(起始月份,"yyyy-mm")&amp;" ~ "&amp;TEXT(EOMONTH(起始月份,15),"yyyy-mm")&amp;"）内，报表里看不到",IF(AND($H1442&lt;&gt;"",$I1442&lt;&gt;""),"※收入和支出不能同时填",IF(AND(N($H1442)=0,N($I1442)=0),IF(ISNUMBER(SEARCH("【待补】",$R1442&amp;"")),"△源数据不全（源表缺金额），请补充","※收入和支出都没填"),IF($E1442="","※没填收支类别，分类报表会漏掉这一笔",IF(ISNA(MATCH($E1442,类别表,0)),"※收支类别不在【参数设置】的清单里",IF($K1442="","△"&amp;$D1442&amp;" 还没填汇率，去【月度汇率】补上就自动算了",IF(ISNUMBER(SEARCH("【待补】",$R1442&amp;"")),"△源数据不全（源表缺摘要或用途），请补充",IF(AND($F1442="内部转账",$Q1442=""),"△内部转账建议在「往来单位」写上对方账户",IF($N1442&lt;0,"△这一笔之后该账户余额成负数了，核一下",""))))))))))))</f>
        <v>△这一笔之后该账户余额成负数了，核一下</v>
      </c>
    </row>
    <row r="1443" ht="33" spans="1:19">
      <c r="A1443" s="114">
        <v>46115</v>
      </c>
      <c r="B1443" s="115" t="s">
        <v>34</v>
      </c>
      <c r="C1443" s="116" t="str">
        <f>IF($B1443="","",IFERROR(INDEX(账户银行,MATCH($B1443,账户名,0)),""))</f>
        <v>现金</v>
      </c>
      <c r="D1443" s="116" t="str">
        <f>IF($B1443="","",IFERROR(INDEX(账户币种,MATCH($B1443,账户名,0)),""))</f>
        <v>UZS</v>
      </c>
      <c r="E1443" s="117" t="s">
        <v>44</v>
      </c>
      <c r="F1443" s="116" t="str">
        <f>IF($E1443="","",IFERROR(INDEX(类别属性,MATCH($E1443,类别表,0)),""))</f>
        <v>支出</v>
      </c>
      <c r="G1443" s="118" t="s">
        <v>1373</v>
      </c>
      <c r="H1443" s="119"/>
      <c r="I1443" s="119">
        <v>68000</v>
      </c>
      <c r="J1443" s="120"/>
      <c r="K1443" s="125">
        <f>IF(OR($A1443="",$B1443=""),"",IF($J1443&lt;&gt;"",$J1443,IF($D1443=本位币,1,IFERROR(LOOKUP(2,1/((汇率月份&lt;=$A1443)*(INDEX(记账汇率区,0,MATCH($D1443,汇率币种头,0))&lt;&gt;"")),INDEX(记账汇率区,0,MATCH($D1443,汇率币种头,0))),""))))</f>
        <v>1</v>
      </c>
      <c r="L1443" s="123">
        <f t="shared" si="44"/>
        <v>-68000</v>
      </c>
      <c r="M1443" s="123">
        <f t="shared" si="45"/>
        <v>-68000</v>
      </c>
      <c r="N1443" s="122">
        <f>IF($B1443="","",ROUND(SUMIF(账户名,$B1443,账户期初)+SUMIFS($L$6:L1443,$B$6:B1443,$B1443),2))</f>
        <v>-749306979.33</v>
      </c>
      <c r="O1443" s="123">
        <f>IF($B1443="","",IFERROR(ROUND(INDEX(账户期初本位,MATCH($B1443,账户名,0))+SUMIFS($M$6:M1443,$B$6:B1443,$B1443),2),""))</f>
        <v>-749306979.33</v>
      </c>
      <c r="P1443" s="117" t="s">
        <v>26</v>
      </c>
      <c r="Q1443" s="115"/>
      <c r="R1443" s="115"/>
      <c r="S1443" s="124" t="str">
        <f>IF($B1443="","",IF(ISNA(MATCH($B1443,账户名,0)),"※这个账户不在【参数设置】的账户档案里",IF($A1443="","※没填日期，这一笔不会进任何月份的报表",IF(OR($A1443&lt;起始月份,$A1443&gt;EOMONTH(起始月份,15)),"△不在本账期（"&amp;TEXT(起始月份,"yyyy-mm")&amp;" ~ "&amp;TEXT(EOMONTH(起始月份,15),"yyyy-mm")&amp;"）内，报表里看不到",IF(AND($H1443&lt;&gt;"",$I1443&lt;&gt;""),"※收入和支出不能同时填",IF(AND(N($H1443)=0,N($I1443)=0),IF(ISNUMBER(SEARCH("【待补】",$R1443&amp;"")),"△源数据不全（源表缺金额），请补充","※收入和支出都没填"),IF($E1443="","※没填收支类别，分类报表会漏掉这一笔",IF(ISNA(MATCH($E1443,类别表,0)),"※收支类别不在【参数设置】的清单里",IF($K1443="","△"&amp;$D1443&amp;" 还没填汇率，去【月度汇率】补上就自动算了",IF(ISNUMBER(SEARCH("【待补】",$R1443&amp;"")),"△源数据不全（源表缺摘要或用途），请补充",IF(AND($F1443="内部转账",$Q1443=""),"△内部转账建议在「往来单位」写上对方账户",IF($N1443&lt;0,"△这一笔之后该账户余额成负数了，核一下",""))))))))))))</f>
        <v>△这一笔之后该账户余额成负数了，核一下</v>
      </c>
    </row>
    <row r="1444" ht="33" spans="1:19">
      <c r="A1444" s="114">
        <v>46115</v>
      </c>
      <c r="B1444" s="115" t="s">
        <v>34</v>
      </c>
      <c r="C1444" s="116" t="str">
        <f>IF($B1444="","",IFERROR(INDEX(账户银行,MATCH($B1444,账户名,0)),""))</f>
        <v>现金</v>
      </c>
      <c r="D1444" s="116" t="str">
        <f>IF($B1444="","",IFERROR(INDEX(账户币种,MATCH($B1444,账户名,0)),""))</f>
        <v>UZS</v>
      </c>
      <c r="E1444" s="117" t="s">
        <v>38</v>
      </c>
      <c r="F1444" s="116" t="str">
        <f>IF($E1444="","",IFERROR(INDEX(类别属性,MATCH($E1444,类别表,0)),""))</f>
        <v>支出</v>
      </c>
      <c r="G1444" s="118" t="s">
        <v>1374</v>
      </c>
      <c r="H1444" s="119"/>
      <c r="I1444" s="119">
        <v>150000</v>
      </c>
      <c r="J1444" s="120"/>
      <c r="K1444" s="125">
        <f>IF(OR($A1444="",$B1444=""),"",IF($J1444&lt;&gt;"",$J1444,IF($D1444=本位币,1,IFERROR(LOOKUP(2,1/((汇率月份&lt;=$A1444)*(INDEX(记账汇率区,0,MATCH($D1444,汇率币种头,0))&lt;&gt;"")),INDEX(记账汇率区,0,MATCH($D1444,汇率币种头,0))),""))))</f>
        <v>1</v>
      </c>
      <c r="L1444" s="123">
        <f t="shared" si="44"/>
        <v>-150000</v>
      </c>
      <c r="M1444" s="123">
        <f t="shared" si="45"/>
        <v>-150000</v>
      </c>
      <c r="N1444" s="122">
        <f>IF($B1444="","",ROUND(SUMIF(账户名,$B1444,账户期初)+SUMIFS($L$6:L1444,$B$6:B1444,$B1444),2))</f>
        <v>-749456979.33</v>
      </c>
      <c r="O1444" s="123">
        <f>IF($B1444="","",IFERROR(ROUND(INDEX(账户期初本位,MATCH($B1444,账户名,0))+SUMIFS($M$6:M1444,$B$6:B1444,$B1444),2),""))</f>
        <v>-749456979.33</v>
      </c>
      <c r="P1444" s="117" t="s">
        <v>26</v>
      </c>
      <c r="Q1444" s="115"/>
      <c r="R1444" s="115"/>
      <c r="S1444" s="124" t="str">
        <f>IF($B1444="","",IF(ISNA(MATCH($B1444,账户名,0)),"※这个账户不在【参数设置】的账户档案里",IF($A1444="","※没填日期，这一笔不会进任何月份的报表",IF(OR($A1444&lt;起始月份,$A1444&gt;EOMONTH(起始月份,15)),"△不在本账期（"&amp;TEXT(起始月份,"yyyy-mm")&amp;" ~ "&amp;TEXT(EOMONTH(起始月份,15),"yyyy-mm")&amp;"）内，报表里看不到",IF(AND($H1444&lt;&gt;"",$I1444&lt;&gt;""),"※收入和支出不能同时填",IF(AND(N($H1444)=0,N($I1444)=0),IF(ISNUMBER(SEARCH("【待补】",$R1444&amp;"")),"△源数据不全（源表缺金额），请补充","※收入和支出都没填"),IF($E1444="","※没填收支类别，分类报表会漏掉这一笔",IF(ISNA(MATCH($E1444,类别表,0)),"※收支类别不在【参数设置】的清单里",IF($K1444="","△"&amp;$D1444&amp;" 还没填汇率，去【月度汇率】补上就自动算了",IF(ISNUMBER(SEARCH("【待补】",$R1444&amp;"")),"△源数据不全（源表缺摘要或用途），请补充",IF(AND($F1444="内部转账",$Q1444=""),"△内部转账建议在「往来单位」写上对方账户",IF($N1444&lt;0,"△这一笔之后该账户余额成负数了，核一下",""))))))))))))</f>
        <v>△这一笔之后该账户余额成负数了，核一下</v>
      </c>
    </row>
    <row r="1445" ht="33" spans="1:19">
      <c r="A1445" s="114">
        <v>46116</v>
      </c>
      <c r="B1445" s="115" t="s">
        <v>34</v>
      </c>
      <c r="C1445" s="116" t="str">
        <f>IF($B1445="","",IFERROR(INDEX(账户银行,MATCH($B1445,账户名,0)),""))</f>
        <v>现金</v>
      </c>
      <c r="D1445" s="116" t="str">
        <f>IF($B1445="","",IFERROR(INDEX(账户币种,MATCH($B1445,账户名,0)),""))</f>
        <v>UZS</v>
      </c>
      <c r="E1445" s="117" t="s">
        <v>38</v>
      </c>
      <c r="F1445" s="116" t="str">
        <f>IF($E1445="","",IFERROR(INDEX(类别属性,MATCH($E1445,类别表,0)),""))</f>
        <v>支出</v>
      </c>
      <c r="G1445" s="118" t="s">
        <v>1375</v>
      </c>
      <c r="H1445" s="119"/>
      <c r="I1445" s="119">
        <v>1860000</v>
      </c>
      <c r="J1445" s="120"/>
      <c r="K1445" s="125">
        <f>IF(OR($A1445="",$B1445=""),"",IF($J1445&lt;&gt;"",$J1445,IF($D1445=本位币,1,IFERROR(LOOKUP(2,1/((汇率月份&lt;=$A1445)*(INDEX(记账汇率区,0,MATCH($D1445,汇率币种头,0))&lt;&gt;"")),INDEX(记账汇率区,0,MATCH($D1445,汇率币种头,0))),""))))</f>
        <v>1</v>
      </c>
      <c r="L1445" s="123">
        <f t="shared" si="44"/>
        <v>-1860000</v>
      </c>
      <c r="M1445" s="123">
        <f t="shared" si="45"/>
        <v>-1860000</v>
      </c>
      <c r="N1445" s="122">
        <f>IF($B1445="","",ROUND(SUMIF(账户名,$B1445,账户期初)+SUMIFS($L$6:L1445,$B$6:B1445,$B1445),2))</f>
        <v>-751316979.33</v>
      </c>
      <c r="O1445" s="123">
        <f>IF($B1445="","",IFERROR(ROUND(INDEX(账户期初本位,MATCH($B1445,账户名,0))+SUMIFS($M$6:M1445,$B$6:B1445,$B1445),2),""))</f>
        <v>-751316979.33</v>
      </c>
      <c r="P1445" s="117" t="s">
        <v>26</v>
      </c>
      <c r="Q1445" s="115"/>
      <c r="R1445" s="115"/>
      <c r="S1445" s="124" t="str">
        <f>IF($B1445="","",IF(ISNA(MATCH($B1445,账户名,0)),"※这个账户不在【参数设置】的账户档案里",IF($A1445="","※没填日期，这一笔不会进任何月份的报表",IF(OR($A1445&lt;起始月份,$A1445&gt;EOMONTH(起始月份,15)),"△不在本账期（"&amp;TEXT(起始月份,"yyyy-mm")&amp;" ~ "&amp;TEXT(EOMONTH(起始月份,15),"yyyy-mm")&amp;"）内，报表里看不到",IF(AND($H1445&lt;&gt;"",$I1445&lt;&gt;""),"※收入和支出不能同时填",IF(AND(N($H1445)=0,N($I1445)=0),IF(ISNUMBER(SEARCH("【待补】",$R1445&amp;"")),"△源数据不全（源表缺金额），请补充","※收入和支出都没填"),IF($E1445="","※没填收支类别，分类报表会漏掉这一笔",IF(ISNA(MATCH($E1445,类别表,0)),"※收支类别不在【参数设置】的清单里",IF($K1445="","△"&amp;$D1445&amp;" 还没填汇率，去【月度汇率】补上就自动算了",IF(ISNUMBER(SEARCH("【待补】",$R1445&amp;"")),"△源数据不全（源表缺摘要或用途），请补充",IF(AND($F1445="内部转账",$Q1445=""),"△内部转账建议在「往来单位」写上对方账户",IF($N1445&lt;0,"△这一笔之后该账户余额成负数了，核一下",""))))))))))))</f>
        <v>△这一笔之后该账户余额成负数了，核一下</v>
      </c>
    </row>
    <row r="1446" ht="33" spans="1:19">
      <c r="A1446" s="114">
        <v>46116</v>
      </c>
      <c r="B1446" s="115" t="s">
        <v>34</v>
      </c>
      <c r="C1446" s="116" t="str">
        <f>IF($B1446="","",IFERROR(INDEX(账户银行,MATCH($B1446,账户名,0)),""))</f>
        <v>现金</v>
      </c>
      <c r="D1446" s="116" t="str">
        <f>IF($B1446="","",IFERROR(INDEX(账户币种,MATCH($B1446,账户名,0)),""))</f>
        <v>UZS</v>
      </c>
      <c r="E1446" s="117" t="s">
        <v>54</v>
      </c>
      <c r="F1446" s="116" t="str">
        <f>IF($E1446="","",IFERROR(INDEX(类别属性,MATCH($E1446,类别表,0)),""))</f>
        <v>支出</v>
      </c>
      <c r="G1446" s="118" t="s">
        <v>1376</v>
      </c>
      <c r="H1446" s="119"/>
      <c r="I1446" s="119">
        <v>232000</v>
      </c>
      <c r="J1446" s="120"/>
      <c r="K1446" s="125">
        <f>IF(OR($A1446="",$B1446=""),"",IF($J1446&lt;&gt;"",$J1446,IF($D1446=本位币,1,IFERROR(LOOKUP(2,1/((汇率月份&lt;=$A1446)*(INDEX(记账汇率区,0,MATCH($D1446,汇率币种头,0))&lt;&gt;"")),INDEX(记账汇率区,0,MATCH($D1446,汇率币种头,0))),""))))</f>
        <v>1</v>
      </c>
      <c r="L1446" s="123">
        <f t="shared" si="44"/>
        <v>-232000</v>
      </c>
      <c r="M1446" s="123">
        <f t="shared" si="45"/>
        <v>-232000</v>
      </c>
      <c r="N1446" s="122">
        <f>IF($B1446="","",ROUND(SUMIF(账户名,$B1446,账户期初)+SUMIFS($L$6:L1446,$B$6:B1446,$B1446),2))</f>
        <v>-751548979.33</v>
      </c>
      <c r="O1446" s="123">
        <f>IF($B1446="","",IFERROR(ROUND(INDEX(账户期初本位,MATCH($B1446,账户名,0))+SUMIFS($M$6:M1446,$B$6:B1446,$B1446),2),""))</f>
        <v>-751548979.33</v>
      </c>
      <c r="P1446" s="117" t="s">
        <v>48</v>
      </c>
      <c r="Q1446" s="115"/>
      <c r="R1446" s="115"/>
      <c r="S1446" s="124" t="str">
        <f>IF($B1446="","",IF(ISNA(MATCH($B1446,账户名,0)),"※这个账户不在【参数设置】的账户档案里",IF($A1446="","※没填日期，这一笔不会进任何月份的报表",IF(OR($A1446&lt;起始月份,$A1446&gt;EOMONTH(起始月份,15)),"△不在本账期（"&amp;TEXT(起始月份,"yyyy-mm")&amp;" ~ "&amp;TEXT(EOMONTH(起始月份,15),"yyyy-mm")&amp;"）内，报表里看不到",IF(AND($H1446&lt;&gt;"",$I1446&lt;&gt;""),"※收入和支出不能同时填",IF(AND(N($H1446)=0,N($I1446)=0),IF(ISNUMBER(SEARCH("【待补】",$R1446&amp;"")),"△源数据不全（源表缺金额），请补充","※收入和支出都没填"),IF($E1446="","※没填收支类别，分类报表会漏掉这一笔",IF(ISNA(MATCH($E1446,类别表,0)),"※收支类别不在【参数设置】的清单里",IF($K1446="","△"&amp;$D1446&amp;" 还没填汇率，去【月度汇率】补上就自动算了",IF(ISNUMBER(SEARCH("【待补】",$R1446&amp;"")),"△源数据不全（源表缺摘要或用途），请补充",IF(AND($F1446="内部转账",$Q1446=""),"△内部转账建议在「往来单位」写上对方账户",IF($N1446&lt;0,"△这一笔之后该账户余额成负数了，核一下",""))))))))))))</f>
        <v>△这一笔之后该账户余额成负数了，核一下</v>
      </c>
    </row>
    <row r="1447" ht="33" spans="1:19">
      <c r="A1447" s="114">
        <v>46117</v>
      </c>
      <c r="B1447" s="115" t="s">
        <v>34</v>
      </c>
      <c r="C1447" s="116" t="str">
        <f>IF($B1447="","",IFERROR(INDEX(账户银行,MATCH($B1447,账户名,0)),""))</f>
        <v>现金</v>
      </c>
      <c r="D1447" s="116" t="str">
        <f>IF($B1447="","",IFERROR(INDEX(账户币种,MATCH($B1447,账户名,0)),""))</f>
        <v>UZS</v>
      </c>
      <c r="E1447" s="117" t="s">
        <v>54</v>
      </c>
      <c r="F1447" s="116" t="str">
        <f>IF($E1447="","",IFERROR(INDEX(类别属性,MATCH($E1447,类别表,0)),""))</f>
        <v>支出</v>
      </c>
      <c r="G1447" s="118" t="s">
        <v>1377</v>
      </c>
      <c r="H1447" s="119"/>
      <c r="I1447" s="119">
        <v>940000</v>
      </c>
      <c r="J1447" s="120"/>
      <c r="K1447" s="125">
        <f>IF(OR($A1447="",$B1447=""),"",IF($J1447&lt;&gt;"",$J1447,IF($D1447=本位币,1,IFERROR(LOOKUP(2,1/((汇率月份&lt;=$A1447)*(INDEX(记账汇率区,0,MATCH($D1447,汇率币种头,0))&lt;&gt;"")),INDEX(记账汇率区,0,MATCH($D1447,汇率币种头,0))),""))))</f>
        <v>1</v>
      </c>
      <c r="L1447" s="123">
        <f t="shared" si="44"/>
        <v>-940000</v>
      </c>
      <c r="M1447" s="123">
        <f t="shared" si="45"/>
        <v>-940000</v>
      </c>
      <c r="N1447" s="122">
        <f>IF($B1447="","",ROUND(SUMIF(账户名,$B1447,账户期初)+SUMIFS($L$6:L1447,$B$6:B1447,$B1447),2))</f>
        <v>-752488979.33</v>
      </c>
      <c r="O1447" s="123">
        <f>IF($B1447="","",IFERROR(ROUND(INDEX(账户期初本位,MATCH($B1447,账户名,0))+SUMIFS($M$6:M1447,$B$6:B1447,$B1447),2),""))</f>
        <v>-752488979.33</v>
      </c>
      <c r="P1447" s="117" t="s">
        <v>48</v>
      </c>
      <c r="Q1447" s="115"/>
      <c r="R1447" s="115"/>
      <c r="S1447" s="124" t="str">
        <f>IF($B1447="","",IF(ISNA(MATCH($B1447,账户名,0)),"※这个账户不在【参数设置】的账户档案里",IF($A1447="","※没填日期，这一笔不会进任何月份的报表",IF(OR($A1447&lt;起始月份,$A1447&gt;EOMONTH(起始月份,15)),"△不在本账期（"&amp;TEXT(起始月份,"yyyy-mm")&amp;" ~ "&amp;TEXT(EOMONTH(起始月份,15),"yyyy-mm")&amp;"）内，报表里看不到",IF(AND($H1447&lt;&gt;"",$I1447&lt;&gt;""),"※收入和支出不能同时填",IF(AND(N($H1447)=0,N($I1447)=0),IF(ISNUMBER(SEARCH("【待补】",$R1447&amp;"")),"△源数据不全（源表缺金额），请补充","※收入和支出都没填"),IF($E1447="","※没填收支类别，分类报表会漏掉这一笔",IF(ISNA(MATCH($E1447,类别表,0)),"※收支类别不在【参数设置】的清单里",IF($K1447="","△"&amp;$D1447&amp;" 还没填汇率，去【月度汇率】补上就自动算了",IF(ISNUMBER(SEARCH("【待补】",$R1447&amp;"")),"△源数据不全（源表缺摘要或用途），请补充",IF(AND($F1447="内部转账",$Q1447=""),"△内部转账建议在「往来单位」写上对方账户",IF($N1447&lt;0,"△这一笔之后该账户余额成负数了，核一下",""))))))))))))</f>
        <v>△这一笔之后该账户余额成负数了，核一下</v>
      </c>
    </row>
    <row r="1448" ht="82.5" spans="1:19">
      <c r="A1448" s="114">
        <v>46117</v>
      </c>
      <c r="B1448" s="115" t="s">
        <v>34</v>
      </c>
      <c r="C1448" s="116" t="str">
        <f>IF($B1448="","",IFERROR(INDEX(账户银行,MATCH($B1448,账户名,0)),""))</f>
        <v>现金</v>
      </c>
      <c r="D1448" s="116" t="str">
        <f>IF($B1448="","",IFERROR(INDEX(账户币种,MATCH($B1448,账户名,0)),""))</f>
        <v>UZS</v>
      </c>
      <c r="E1448" s="117" t="s">
        <v>38</v>
      </c>
      <c r="F1448" s="116" t="str">
        <f>IF($E1448="","",IFERROR(INDEX(类别属性,MATCH($E1448,类别表,0)),""))</f>
        <v>支出</v>
      </c>
      <c r="G1448" s="118" t="s">
        <v>1378</v>
      </c>
      <c r="H1448" s="119"/>
      <c r="I1448" s="119">
        <v>5060000</v>
      </c>
      <c r="J1448" s="120"/>
      <c r="K1448" s="125">
        <f>IF(OR($A1448="",$B1448=""),"",IF($J1448&lt;&gt;"",$J1448,IF($D1448=本位币,1,IFERROR(LOOKUP(2,1/((汇率月份&lt;=$A1448)*(INDEX(记账汇率区,0,MATCH($D1448,汇率币种头,0))&lt;&gt;"")),INDEX(记账汇率区,0,MATCH($D1448,汇率币种头,0))),""))))</f>
        <v>1</v>
      </c>
      <c r="L1448" s="123">
        <f t="shared" si="44"/>
        <v>-5060000</v>
      </c>
      <c r="M1448" s="123">
        <f t="shared" si="45"/>
        <v>-5060000</v>
      </c>
      <c r="N1448" s="122">
        <f>IF($B1448="","",ROUND(SUMIF(账户名,$B1448,账户期初)+SUMIFS($L$6:L1448,$B$6:B1448,$B1448),2))</f>
        <v>-757548979.33</v>
      </c>
      <c r="O1448" s="123">
        <f>IF($B1448="","",IFERROR(ROUND(INDEX(账户期初本位,MATCH($B1448,账户名,0))+SUMIFS($M$6:M1448,$B$6:B1448,$B1448),2),""))</f>
        <v>-757548979.33</v>
      </c>
      <c r="P1448" s="117" t="s">
        <v>26</v>
      </c>
      <c r="Q1448" s="115"/>
      <c r="R1448" s="115"/>
      <c r="S1448" s="124" t="str">
        <f>IF($B1448="","",IF(ISNA(MATCH($B1448,账户名,0)),"※这个账户不在【参数设置】的账户档案里",IF($A1448="","※没填日期，这一笔不会进任何月份的报表",IF(OR($A1448&lt;起始月份,$A1448&gt;EOMONTH(起始月份,15)),"△不在本账期（"&amp;TEXT(起始月份,"yyyy-mm")&amp;" ~ "&amp;TEXT(EOMONTH(起始月份,15),"yyyy-mm")&amp;"）内，报表里看不到",IF(AND($H1448&lt;&gt;"",$I1448&lt;&gt;""),"※收入和支出不能同时填",IF(AND(N($H1448)=0,N($I1448)=0),IF(ISNUMBER(SEARCH("【待补】",$R1448&amp;"")),"△源数据不全（源表缺金额），请补充","※收入和支出都没填"),IF($E1448="","※没填收支类别，分类报表会漏掉这一笔",IF(ISNA(MATCH($E1448,类别表,0)),"※收支类别不在【参数设置】的清单里",IF($K1448="","△"&amp;$D1448&amp;" 还没填汇率，去【月度汇率】补上就自动算了",IF(ISNUMBER(SEARCH("【待补】",$R1448&amp;"")),"△源数据不全（源表缺摘要或用途），请补充",IF(AND($F1448="内部转账",$Q1448=""),"△内部转账建议在「往来单位」写上对方账户",IF($N1448&lt;0,"△这一笔之后该账户余额成负数了，核一下",""))))))))))))</f>
        <v>△这一笔之后该账户余额成负数了，核一下</v>
      </c>
    </row>
    <row r="1449" ht="16.5" spans="1:19">
      <c r="A1449" s="114">
        <v>46118</v>
      </c>
      <c r="B1449" s="115" t="s">
        <v>72</v>
      </c>
      <c r="C1449" s="116" t="str">
        <f>IF($B1449="","",IFERROR(INDEX(账户银行,MATCH($B1449,账户名,0)),""))</f>
        <v>NBU银行</v>
      </c>
      <c r="D1449" s="116" t="str">
        <f>IF($B1449="","",IFERROR(INDEX(账户币种,MATCH($B1449,账户名,0)),""))</f>
        <v>UZS</v>
      </c>
      <c r="E1449" s="117" t="s">
        <v>77</v>
      </c>
      <c r="F1449" s="116" t="str">
        <f>IF($E1449="","",IFERROR(INDEX(类别属性,MATCH($E1449,类别表,0)),""))</f>
        <v>内部转账</v>
      </c>
      <c r="G1449" s="118" t="s">
        <v>1236</v>
      </c>
      <c r="H1449" s="119"/>
      <c r="I1449" s="119">
        <v>20000000</v>
      </c>
      <c r="J1449" s="120"/>
      <c r="K1449" s="125">
        <f>IF(OR($A1449="",$B1449=""),"",IF($J1449&lt;&gt;"",$J1449,IF($D1449=本位币,1,IFERROR(LOOKUP(2,1/((汇率月份&lt;=$A1449)*(INDEX(记账汇率区,0,MATCH($D1449,汇率币种头,0))&lt;&gt;"")),INDEX(记账汇率区,0,MATCH($D1449,汇率币种头,0))),""))))</f>
        <v>1</v>
      </c>
      <c r="L1449" s="123">
        <f t="shared" si="44"/>
        <v>-20000000</v>
      </c>
      <c r="M1449" s="123">
        <f t="shared" si="45"/>
        <v>-20000000</v>
      </c>
      <c r="N1449" s="122">
        <f>IF($B1449="","",ROUND(SUMIF(账户名,$B1449,账户期初)+SUMIFS($L$6:L1449,$B$6:B1449,$B1449),2))</f>
        <v>63411679.86</v>
      </c>
      <c r="O1449" s="123">
        <f>IF($B1449="","",IFERROR(ROUND(INDEX(账户期初本位,MATCH($B1449,账户名,0))+SUMIFS($M$6:M1449,$B$6:B1449,$B1449),2),""))</f>
        <v>63411679.86</v>
      </c>
      <c r="P1449" s="117" t="s">
        <v>43</v>
      </c>
      <c r="Q1449" s="115"/>
      <c r="R1449" s="115"/>
      <c r="S1449" s="124" t="str">
        <f>IF($B1449="","",IF(ISNA(MATCH($B1449,账户名,0)),"※这个账户不在【参数设置】的账户档案里",IF($A1449="","※没填日期，这一笔不会进任何月份的报表",IF(OR($A1449&lt;起始月份,$A1449&gt;EOMONTH(起始月份,15)),"△不在本账期（"&amp;TEXT(起始月份,"yyyy-mm")&amp;" ~ "&amp;TEXT(EOMONTH(起始月份,15),"yyyy-mm")&amp;"）内，报表里看不到",IF(AND($H1449&lt;&gt;"",$I1449&lt;&gt;""),"※收入和支出不能同时填",IF(AND(N($H1449)=0,N($I1449)=0),IF(ISNUMBER(SEARCH("【待补】",$R1449&amp;"")),"△源数据不全（源表缺金额），请补充","※收入和支出都没填"),IF($E1449="","※没填收支类别，分类报表会漏掉这一笔",IF(ISNA(MATCH($E1449,类别表,0)),"※收支类别不在【参数设置】的清单里",IF($K1449="","△"&amp;$D1449&amp;" 还没填汇率，去【月度汇率】补上就自动算了",IF(ISNUMBER(SEARCH("【待补】",$R1449&amp;"")),"△源数据不全（源表缺摘要或用途），请补充",IF(AND($F1449="内部转账",$Q1449=""),"△内部转账建议在「往来单位」写上对方账户",IF($N1449&lt;0,"△这一笔之后该账户余额成负数了，核一下",""))))))))))))</f>
        <v>△内部转账建议在「往来单位」写上对方账户</v>
      </c>
    </row>
    <row r="1450" ht="66" spans="1:19">
      <c r="A1450" s="114">
        <v>46118</v>
      </c>
      <c r="B1450" s="115" t="s">
        <v>72</v>
      </c>
      <c r="C1450" s="116" t="str">
        <f>IF($B1450="","",IFERROR(INDEX(账户银行,MATCH($B1450,账户名,0)),""))</f>
        <v>NBU银行</v>
      </c>
      <c r="D1450" s="116" t="str">
        <f>IF($B1450="","",IFERROR(INDEX(账户币种,MATCH($B1450,账户名,0)),""))</f>
        <v>UZS</v>
      </c>
      <c r="E1450" s="117" t="s">
        <v>21</v>
      </c>
      <c r="F1450" s="116" t="str">
        <f>IF($E1450="","",IFERROR(INDEX(类别属性,MATCH($E1450,类别表,0)),""))</f>
        <v>支出</v>
      </c>
      <c r="G1450" s="118" t="s">
        <v>1379</v>
      </c>
      <c r="H1450" s="119"/>
      <c r="I1450" s="119">
        <v>5034400</v>
      </c>
      <c r="J1450" s="120"/>
      <c r="K1450" s="125">
        <f>IF(OR($A1450="",$B1450=""),"",IF($J1450&lt;&gt;"",$J1450,IF($D1450=本位币,1,IFERROR(LOOKUP(2,1/((汇率月份&lt;=$A1450)*(INDEX(记账汇率区,0,MATCH($D1450,汇率币种头,0))&lt;&gt;"")),INDEX(记账汇率区,0,MATCH($D1450,汇率币种头,0))),""))))</f>
        <v>1</v>
      </c>
      <c r="L1450" s="123">
        <f t="shared" si="44"/>
        <v>-5034400</v>
      </c>
      <c r="M1450" s="123">
        <f t="shared" si="45"/>
        <v>-5034400</v>
      </c>
      <c r="N1450" s="122">
        <f>IF($B1450="","",ROUND(SUMIF(账户名,$B1450,账户期初)+SUMIFS($L$6:L1450,$B$6:B1450,$B1450),2))</f>
        <v>58377279.86</v>
      </c>
      <c r="O1450" s="123">
        <f>IF($B1450="","",IFERROR(ROUND(INDEX(账户期初本位,MATCH($B1450,账户名,0))+SUMIFS($M$6:M1450,$B$6:B1450,$B1450),2),""))</f>
        <v>58377279.86</v>
      </c>
      <c r="P1450" s="117" t="s">
        <v>23</v>
      </c>
      <c r="Q1450" s="115"/>
      <c r="R1450" s="115"/>
      <c r="S1450" s="124" t="str">
        <f>IF($B1450="","",IF(ISNA(MATCH($B1450,账户名,0)),"※这个账户不在【参数设置】的账户档案里",IF($A1450="","※没填日期，这一笔不会进任何月份的报表",IF(OR($A1450&lt;起始月份,$A1450&gt;EOMONTH(起始月份,15)),"△不在本账期（"&amp;TEXT(起始月份,"yyyy-mm")&amp;" ~ "&amp;TEXT(EOMONTH(起始月份,15),"yyyy-mm")&amp;"）内，报表里看不到",IF(AND($H1450&lt;&gt;"",$I1450&lt;&gt;""),"※收入和支出不能同时填",IF(AND(N($H1450)=0,N($I1450)=0),IF(ISNUMBER(SEARCH("【待补】",$R1450&amp;"")),"△源数据不全（源表缺金额），请补充","※收入和支出都没填"),IF($E1450="","※没填收支类别，分类报表会漏掉这一笔",IF(ISNA(MATCH($E1450,类别表,0)),"※收支类别不在【参数设置】的清单里",IF($K1450="","△"&amp;$D1450&amp;" 还没填汇率，去【月度汇率】补上就自动算了",IF(ISNUMBER(SEARCH("【待补】",$R1450&amp;"")),"△源数据不全（源表缺摘要或用途），请补充",IF(AND($F1450="内部转账",$Q1450=""),"△内部转账建议在「往来单位」写上对方账户",IF($N1450&lt;0,"△这一笔之后该账户余额成负数了，核一下",""))))))))))))</f>
        <v/>
      </c>
    </row>
    <row r="1451" ht="66" spans="1:19">
      <c r="A1451" s="114">
        <v>46118</v>
      </c>
      <c r="B1451" s="115" t="s">
        <v>72</v>
      </c>
      <c r="C1451" s="116" t="str">
        <f>IF($B1451="","",IFERROR(INDEX(账户银行,MATCH($B1451,账户名,0)),""))</f>
        <v>NBU银行</v>
      </c>
      <c r="D1451" s="116" t="str">
        <f>IF($B1451="","",IFERROR(INDEX(账户币种,MATCH($B1451,账户名,0)),""))</f>
        <v>UZS</v>
      </c>
      <c r="E1451" s="117" t="s">
        <v>21</v>
      </c>
      <c r="F1451" s="116" t="str">
        <f>IF($E1451="","",IFERROR(INDEX(类别属性,MATCH($E1451,类别表,0)),""))</f>
        <v>支出</v>
      </c>
      <c r="G1451" s="118" t="s">
        <v>1379</v>
      </c>
      <c r="H1451" s="119"/>
      <c r="I1451" s="119">
        <v>5034400</v>
      </c>
      <c r="J1451" s="120"/>
      <c r="K1451" s="125">
        <f>IF(OR($A1451="",$B1451=""),"",IF($J1451&lt;&gt;"",$J1451,IF($D1451=本位币,1,IFERROR(LOOKUP(2,1/((汇率月份&lt;=$A1451)*(INDEX(记账汇率区,0,MATCH($D1451,汇率币种头,0))&lt;&gt;"")),INDEX(记账汇率区,0,MATCH($D1451,汇率币种头,0))),""))))</f>
        <v>1</v>
      </c>
      <c r="L1451" s="123">
        <f t="shared" si="44"/>
        <v>-5034400</v>
      </c>
      <c r="M1451" s="123">
        <f t="shared" si="45"/>
        <v>-5034400</v>
      </c>
      <c r="N1451" s="122">
        <f>IF($B1451="","",ROUND(SUMIF(账户名,$B1451,账户期初)+SUMIFS($L$6:L1451,$B$6:B1451,$B1451),2))</f>
        <v>53342879.86</v>
      </c>
      <c r="O1451" s="123">
        <f>IF($B1451="","",IFERROR(ROUND(INDEX(账户期初本位,MATCH($B1451,账户名,0))+SUMIFS($M$6:M1451,$B$6:B1451,$B1451),2),""))</f>
        <v>53342879.86</v>
      </c>
      <c r="P1451" s="117" t="s">
        <v>23</v>
      </c>
      <c r="Q1451" s="115"/>
      <c r="R1451" s="115"/>
      <c r="S1451" s="124" t="str">
        <f>IF($B1451="","",IF(ISNA(MATCH($B1451,账户名,0)),"※这个账户不在【参数设置】的账户档案里",IF($A1451="","※没填日期，这一笔不会进任何月份的报表",IF(OR($A1451&lt;起始月份,$A1451&gt;EOMONTH(起始月份,15)),"△不在本账期（"&amp;TEXT(起始月份,"yyyy-mm")&amp;" ~ "&amp;TEXT(EOMONTH(起始月份,15),"yyyy-mm")&amp;"）内，报表里看不到",IF(AND($H1451&lt;&gt;"",$I1451&lt;&gt;""),"※收入和支出不能同时填",IF(AND(N($H1451)=0,N($I1451)=0),IF(ISNUMBER(SEARCH("【待补】",$R1451&amp;"")),"△源数据不全（源表缺金额），请补充","※收入和支出都没填"),IF($E1451="","※没填收支类别，分类报表会漏掉这一笔",IF(ISNA(MATCH($E1451,类别表,0)),"※收支类别不在【参数设置】的清单里",IF($K1451="","△"&amp;$D1451&amp;" 还没填汇率，去【月度汇率】补上就自动算了",IF(ISNUMBER(SEARCH("【待补】",$R1451&amp;"")),"△源数据不全（源表缺摘要或用途），请补充",IF(AND($F1451="内部转账",$Q1451=""),"△内部转账建议在「往来单位」写上对方账户",IF($N1451&lt;0,"△这一笔之后该账户余额成负数了，核一下",""))))))))))))</f>
        <v/>
      </c>
    </row>
    <row r="1452" ht="33" spans="1:19">
      <c r="A1452" s="114">
        <v>46118</v>
      </c>
      <c r="B1452" s="115" t="s">
        <v>72</v>
      </c>
      <c r="C1452" s="116" t="str">
        <f>IF($B1452="","",IFERROR(INDEX(账户银行,MATCH($B1452,账户名,0)),""))</f>
        <v>NBU银行</v>
      </c>
      <c r="D1452" s="116" t="str">
        <f>IF($B1452="","",IFERROR(INDEX(账户币种,MATCH($B1452,账户名,0)),""))</f>
        <v>UZS</v>
      </c>
      <c r="E1452" s="117" t="s">
        <v>77</v>
      </c>
      <c r="F1452" s="116" t="str">
        <f>IF($E1452="","",IFERROR(INDEX(类别属性,MATCH($E1452,类别表,0)),""))</f>
        <v>内部转账</v>
      </c>
      <c r="G1452" s="118" t="s">
        <v>1380</v>
      </c>
      <c r="H1452" s="119"/>
      <c r="I1452" s="119">
        <v>100000</v>
      </c>
      <c r="J1452" s="120"/>
      <c r="K1452" s="125">
        <f>IF(OR($A1452="",$B1452=""),"",IF($J1452&lt;&gt;"",$J1452,IF($D1452=本位币,1,IFERROR(LOOKUP(2,1/((汇率月份&lt;=$A1452)*(INDEX(记账汇率区,0,MATCH($D1452,汇率币种头,0))&lt;&gt;"")),INDEX(记账汇率区,0,MATCH($D1452,汇率币种头,0))),""))))</f>
        <v>1</v>
      </c>
      <c r="L1452" s="123">
        <f t="shared" si="44"/>
        <v>-100000</v>
      </c>
      <c r="M1452" s="123">
        <f t="shared" si="45"/>
        <v>-100000</v>
      </c>
      <c r="N1452" s="122">
        <f>IF($B1452="","",ROUND(SUMIF(账户名,$B1452,账户期初)+SUMIFS($L$6:L1452,$B$6:B1452,$B1452),2))</f>
        <v>53242879.86</v>
      </c>
      <c r="O1452" s="123">
        <f>IF($B1452="","",IFERROR(ROUND(INDEX(账户期初本位,MATCH($B1452,账户名,0))+SUMIFS($M$6:M1452,$B$6:B1452,$B1452),2),""))</f>
        <v>53242879.86</v>
      </c>
      <c r="P1452" s="117" t="s">
        <v>43</v>
      </c>
      <c r="Q1452" s="115"/>
      <c r="R1452" s="115"/>
      <c r="S1452" s="124" t="str">
        <f>IF($B1452="","",IF(ISNA(MATCH($B1452,账户名,0)),"※这个账户不在【参数设置】的账户档案里",IF($A1452="","※没填日期，这一笔不会进任何月份的报表",IF(OR($A1452&lt;起始月份,$A1452&gt;EOMONTH(起始月份,15)),"△不在本账期（"&amp;TEXT(起始月份,"yyyy-mm")&amp;" ~ "&amp;TEXT(EOMONTH(起始月份,15),"yyyy-mm")&amp;"）内，报表里看不到",IF(AND($H1452&lt;&gt;"",$I1452&lt;&gt;""),"※收入和支出不能同时填",IF(AND(N($H1452)=0,N($I1452)=0),IF(ISNUMBER(SEARCH("【待补】",$R1452&amp;"")),"△源数据不全（源表缺金额），请补充","※收入和支出都没填"),IF($E1452="","※没填收支类别，分类报表会漏掉这一笔",IF(ISNA(MATCH($E1452,类别表,0)),"※收支类别不在【参数设置】的清单里",IF($K1452="","△"&amp;$D1452&amp;" 还没填汇率，去【月度汇率】补上就自动算了",IF(ISNUMBER(SEARCH("【待补】",$R1452&amp;"")),"△源数据不全（源表缺摘要或用途），请补充",IF(AND($F1452="内部转账",$Q1452=""),"△内部转账建议在「往来单位」写上对方账户",IF($N1452&lt;0,"△这一笔之后该账户余额成负数了，核一下",""))))))))))))</f>
        <v>△内部转账建议在「往来单位」写上对方账户</v>
      </c>
    </row>
    <row r="1453" ht="33" spans="1:19">
      <c r="A1453" s="114">
        <v>46118</v>
      </c>
      <c r="B1453" s="115" t="s">
        <v>72</v>
      </c>
      <c r="C1453" s="116" t="str">
        <f>IF($B1453="","",IFERROR(INDEX(账户银行,MATCH($B1453,账户名,0)),""))</f>
        <v>NBU银行</v>
      </c>
      <c r="D1453" s="116" t="str">
        <f>IF($B1453="","",IFERROR(INDEX(账户币种,MATCH($B1453,账户名,0)),""))</f>
        <v>UZS</v>
      </c>
      <c r="E1453" s="117" t="s">
        <v>60</v>
      </c>
      <c r="F1453" s="116" t="str">
        <f>IF($E1453="","",IFERROR(INDEX(类别属性,MATCH($E1453,类别表,0)),""))</f>
        <v>支出</v>
      </c>
      <c r="G1453" s="118" t="s">
        <v>1364</v>
      </c>
      <c r="H1453" s="119"/>
      <c r="I1453" s="119">
        <v>25172</v>
      </c>
      <c r="J1453" s="120"/>
      <c r="K1453" s="125">
        <f>IF(OR($A1453="",$B1453=""),"",IF($J1453&lt;&gt;"",$J1453,IF($D1453=本位币,1,IFERROR(LOOKUP(2,1/((汇率月份&lt;=$A1453)*(INDEX(记账汇率区,0,MATCH($D1453,汇率币种头,0))&lt;&gt;"")),INDEX(记账汇率区,0,MATCH($D1453,汇率币种头,0))),""))))</f>
        <v>1</v>
      </c>
      <c r="L1453" s="123">
        <f t="shared" si="44"/>
        <v>-25172</v>
      </c>
      <c r="M1453" s="123">
        <f t="shared" si="45"/>
        <v>-25172</v>
      </c>
      <c r="N1453" s="122">
        <f>IF($B1453="","",ROUND(SUMIF(账户名,$B1453,账户期初)+SUMIFS($L$6:L1453,$B$6:B1453,$B1453),2))</f>
        <v>53217707.86</v>
      </c>
      <c r="O1453" s="123">
        <f>IF($B1453="","",IFERROR(ROUND(INDEX(账户期初本位,MATCH($B1453,账户名,0))+SUMIFS($M$6:M1453,$B$6:B1453,$B1453),2),""))</f>
        <v>53217707.86</v>
      </c>
      <c r="P1453" s="117" t="s">
        <v>43</v>
      </c>
      <c r="Q1453" s="115"/>
      <c r="R1453" s="115"/>
      <c r="S1453" s="124" t="str">
        <f>IF($B1453="","",IF(ISNA(MATCH($B1453,账户名,0)),"※这个账户不在【参数设置】的账户档案里",IF($A1453="","※没填日期，这一笔不会进任何月份的报表",IF(OR($A1453&lt;起始月份,$A1453&gt;EOMONTH(起始月份,15)),"△不在本账期（"&amp;TEXT(起始月份,"yyyy-mm")&amp;" ~ "&amp;TEXT(EOMONTH(起始月份,15),"yyyy-mm")&amp;"）内，报表里看不到",IF(AND($H1453&lt;&gt;"",$I1453&lt;&gt;""),"※收入和支出不能同时填",IF(AND(N($H1453)=0,N($I1453)=0),IF(ISNUMBER(SEARCH("【待补】",$R1453&amp;"")),"△源数据不全（源表缺金额），请补充","※收入和支出都没填"),IF($E1453="","※没填收支类别，分类报表会漏掉这一笔",IF(ISNA(MATCH($E1453,类别表,0)),"※收支类别不在【参数设置】的清单里",IF($K1453="","△"&amp;$D1453&amp;" 还没填汇率，去【月度汇率】补上就自动算了",IF(ISNUMBER(SEARCH("【待补】",$R1453&amp;"")),"△源数据不全（源表缺摘要或用途），请补充",IF(AND($F1453="内部转账",$Q1453=""),"△内部转账建议在「往来单位」写上对方账户",IF($N1453&lt;0,"△这一笔之后该账户余额成负数了，核一下",""))))))))))))</f>
        <v/>
      </c>
    </row>
    <row r="1454" ht="33" spans="1:19">
      <c r="A1454" s="114">
        <v>46118</v>
      </c>
      <c r="B1454" s="115" t="s">
        <v>72</v>
      </c>
      <c r="C1454" s="116" t="str">
        <f>IF($B1454="","",IFERROR(INDEX(账户银行,MATCH($B1454,账户名,0)),""))</f>
        <v>NBU银行</v>
      </c>
      <c r="D1454" s="116" t="str">
        <f>IF($B1454="","",IFERROR(INDEX(账户币种,MATCH($B1454,账户名,0)),""))</f>
        <v>UZS</v>
      </c>
      <c r="E1454" s="117" t="s">
        <v>60</v>
      </c>
      <c r="F1454" s="116" t="str">
        <f>IF($E1454="","",IFERROR(INDEX(类别属性,MATCH($E1454,类别表,0)),""))</f>
        <v>支出</v>
      </c>
      <c r="G1454" s="118" t="s">
        <v>1364</v>
      </c>
      <c r="H1454" s="119"/>
      <c r="I1454" s="119">
        <v>25172</v>
      </c>
      <c r="J1454" s="120"/>
      <c r="K1454" s="125">
        <f>IF(OR($A1454="",$B1454=""),"",IF($J1454&lt;&gt;"",$J1454,IF($D1454=本位币,1,IFERROR(LOOKUP(2,1/((汇率月份&lt;=$A1454)*(INDEX(记账汇率区,0,MATCH($D1454,汇率币种头,0))&lt;&gt;"")),INDEX(记账汇率区,0,MATCH($D1454,汇率币种头,0))),""))))</f>
        <v>1</v>
      </c>
      <c r="L1454" s="123">
        <f t="shared" si="44"/>
        <v>-25172</v>
      </c>
      <c r="M1454" s="123">
        <f t="shared" si="45"/>
        <v>-25172</v>
      </c>
      <c r="N1454" s="122">
        <f>IF($B1454="","",ROUND(SUMIF(账户名,$B1454,账户期初)+SUMIFS($L$6:L1454,$B$6:B1454,$B1454),2))</f>
        <v>53192535.86</v>
      </c>
      <c r="O1454" s="123">
        <f>IF($B1454="","",IFERROR(ROUND(INDEX(账户期初本位,MATCH($B1454,账户名,0))+SUMIFS($M$6:M1454,$B$6:B1454,$B1454),2),""))</f>
        <v>53192535.86</v>
      </c>
      <c r="P1454" s="117" t="s">
        <v>43</v>
      </c>
      <c r="Q1454" s="115"/>
      <c r="R1454" s="115"/>
      <c r="S1454" s="124" t="str">
        <f>IF($B1454="","",IF(ISNA(MATCH($B1454,账户名,0)),"※这个账户不在【参数设置】的账户档案里",IF($A1454="","※没填日期，这一笔不会进任何月份的报表",IF(OR($A1454&lt;起始月份,$A1454&gt;EOMONTH(起始月份,15)),"△不在本账期（"&amp;TEXT(起始月份,"yyyy-mm")&amp;" ~ "&amp;TEXT(EOMONTH(起始月份,15),"yyyy-mm")&amp;"）内，报表里看不到",IF(AND($H1454&lt;&gt;"",$I1454&lt;&gt;""),"※收入和支出不能同时填",IF(AND(N($H1454)=0,N($I1454)=0),IF(ISNUMBER(SEARCH("【待补】",$R1454&amp;"")),"△源数据不全（源表缺金额），请补充","※收入和支出都没填"),IF($E1454="","※没填收支类别，分类报表会漏掉这一笔",IF(ISNA(MATCH($E1454,类别表,0)),"※收支类别不在【参数设置】的清单里",IF($K1454="","△"&amp;$D1454&amp;" 还没填汇率，去【月度汇率】补上就自动算了",IF(ISNUMBER(SEARCH("【待补】",$R1454&amp;"")),"△源数据不全（源表缺摘要或用途），请补充",IF(AND($F1454="内部转账",$Q1454=""),"△内部转账建议在「往来单位」写上对方账户",IF($N1454&lt;0,"△这一笔之后该账户余额成负数了，核一下",""))))))))))))</f>
        <v/>
      </c>
    </row>
    <row r="1455" ht="33" spans="1:19">
      <c r="A1455" s="114">
        <v>46118</v>
      </c>
      <c r="B1455" s="115" t="s">
        <v>72</v>
      </c>
      <c r="C1455" s="116" t="str">
        <f>IF($B1455="","",IFERROR(INDEX(账户银行,MATCH($B1455,账户名,0)),""))</f>
        <v>NBU银行</v>
      </c>
      <c r="D1455" s="116" t="str">
        <f>IF($B1455="","",IFERROR(INDEX(账户币种,MATCH($B1455,账户名,0)),""))</f>
        <v>UZS</v>
      </c>
      <c r="E1455" s="117" t="s">
        <v>60</v>
      </c>
      <c r="F1455" s="116" t="str">
        <f>IF($E1455="","",IFERROR(INDEX(类别属性,MATCH($E1455,类别表,0)),""))</f>
        <v>支出</v>
      </c>
      <c r="G1455" s="118" t="s">
        <v>1365</v>
      </c>
      <c r="H1455" s="119"/>
      <c r="I1455" s="119">
        <v>300</v>
      </c>
      <c r="J1455" s="120"/>
      <c r="K1455" s="125">
        <f>IF(OR($A1455="",$B1455=""),"",IF($J1455&lt;&gt;"",$J1455,IF($D1455=本位币,1,IFERROR(LOOKUP(2,1/((汇率月份&lt;=$A1455)*(INDEX(记账汇率区,0,MATCH($D1455,汇率币种头,0))&lt;&gt;"")),INDEX(记账汇率区,0,MATCH($D1455,汇率币种头,0))),""))))</f>
        <v>1</v>
      </c>
      <c r="L1455" s="123">
        <f t="shared" si="44"/>
        <v>-300</v>
      </c>
      <c r="M1455" s="123">
        <f t="shared" si="45"/>
        <v>-300</v>
      </c>
      <c r="N1455" s="122">
        <f>IF($B1455="","",ROUND(SUMIF(账户名,$B1455,账户期初)+SUMIFS($L$6:L1455,$B$6:B1455,$B1455),2))</f>
        <v>53192235.86</v>
      </c>
      <c r="O1455" s="123">
        <f>IF($B1455="","",IFERROR(ROUND(INDEX(账户期初本位,MATCH($B1455,账户名,0))+SUMIFS($M$6:M1455,$B$6:B1455,$B1455),2),""))</f>
        <v>53192235.86</v>
      </c>
      <c r="P1455" s="117" t="s">
        <v>43</v>
      </c>
      <c r="Q1455" s="115"/>
      <c r="R1455" s="115"/>
      <c r="S1455" s="124" t="str">
        <f>IF($B1455="","",IF(ISNA(MATCH($B1455,账户名,0)),"※这个账户不在【参数设置】的账户档案里",IF($A1455="","※没填日期，这一笔不会进任何月份的报表",IF(OR($A1455&lt;起始月份,$A1455&gt;EOMONTH(起始月份,15)),"△不在本账期（"&amp;TEXT(起始月份,"yyyy-mm")&amp;" ~ "&amp;TEXT(EOMONTH(起始月份,15),"yyyy-mm")&amp;"）内，报表里看不到",IF(AND($H1455&lt;&gt;"",$I1455&lt;&gt;""),"※收入和支出不能同时填",IF(AND(N($H1455)=0,N($I1455)=0),IF(ISNUMBER(SEARCH("【待补】",$R1455&amp;"")),"△源数据不全（源表缺金额），请补充","※收入和支出都没填"),IF($E1455="","※没填收支类别，分类报表会漏掉这一笔",IF(ISNA(MATCH($E1455,类别表,0)),"※收支类别不在【参数设置】的清单里",IF($K1455="","△"&amp;$D1455&amp;" 还没填汇率，去【月度汇率】补上就自动算了",IF(ISNUMBER(SEARCH("【待补】",$R1455&amp;"")),"△源数据不全（源表缺摘要或用途），请补充",IF(AND($F1455="内部转账",$Q1455=""),"△内部转账建议在「往来单位」写上对方账户",IF($N1455&lt;0,"△这一笔之后该账户余额成负数了，核一下",""))))))))))))</f>
        <v/>
      </c>
    </row>
    <row r="1456" ht="33" spans="1:19">
      <c r="A1456" s="114">
        <v>46118</v>
      </c>
      <c r="B1456" s="115" t="s">
        <v>72</v>
      </c>
      <c r="C1456" s="116" t="str">
        <f>IF($B1456="","",IFERROR(INDEX(账户银行,MATCH($B1456,账户名,0)),""))</f>
        <v>NBU银行</v>
      </c>
      <c r="D1456" s="116" t="str">
        <f>IF($B1456="","",IFERROR(INDEX(账户币种,MATCH($B1456,账户名,0)),""))</f>
        <v>UZS</v>
      </c>
      <c r="E1456" s="117" t="s">
        <v>60</v>
      </c>
      <c r="F1456" s="116" t="str">
        <f>IF($E1456="","",IFERROR(INDEX(类别属性,MATCH($E1456,类别表,0)),""))</f>
        <v>支出</v>
      </c>
      <c r="G1456" s="118" t="s">
        <v>1365</v>
      </c>
      <c r="H1456" s="119"/>
      <c r="I1456" s="119">
        <v>300</v>
      </c>
      <c r="J1456" s="120"/>
      <c r="K1456" s="125">
        <f>IF(OR($A1456="",$B1456=""),"",IF($J1456&lt;&gt;"",$J1456,IF($D1456=本位币,1,IFERROR(LOOKUP(2,1/((汇率月份&lt;=$A1456)*(INDEX(记账汇率区,0,MATCH($D1456,汇率币种头,0))&lt;&gt;"")),INDEX(记账汇率区,0,MATCH($D1456,汇率币种头,0))),""))))</f>
        <v>1</v>
      </c>
      <c r="L1456" s="123">
        <f t="shared" si="44"/>
        <v>-300</v>
      </c>
      <c r="M1456" s="123">
        <f t="shared" si="45"/>
        <v>-300</v>
      </c>
      <c r="N1456" s="122">
        <f>IF($B1456="","",ROUND(SUMIF(账户名,$B1456,账户期初)+SUMIFS($L$6:L1456,$B$6:B1456,$B1456),2))</f>
        <v>53191935.86</v>
      </c>
      <c r="O1456" s="123">
        <f>IF($B1456="","",IFERROR(ROUND(INDEX(账户期初本位,MATCH($B1456,账户名,0))+SUMIFS($M$6:M1456,$B$6:B1456,$B1456),2),""))</f>
        <v>53191935.86</v>
      </c>
      <c r="P1456" s="117" t="s">
        <v>43</v>
      </c>
      <c r="Q1456" s="115"/>
      <c r="R1456" s="115"/>
      <c r="S1456" s="124" t="str">
        <f>IF($B1456="","",IF(ISNA(MATCH($B1456,账户名,0)),"※这个账户不在【参数设置】的账户档案里",IF($A1456="","※没填日期，这一笔不会进任何月份的报表",IF(OR($A1456&lt;起始月份,$A1456&gt;EOMONTH(起始月份,15)),"△不在本账期（"&amp;TEXT(起始月份,"yyyy-mm")&amp;" ~ "&amp;TEXT(EOMONTH(起始月份,15),"yyyy-mm")&amp;"）内，报表里看不到",IF(AND($H1456&lt;&gt;"",$I1456&lt;&gt;""),"※收入和支出不能同时填",IF(AND(N($H1456)=0,N($I1456)=0),IF(ISNUMBER(SEARCH("【待补】",$R1456&amp;"")),"△源数据不全（源表缺金额），请补充","※收入和支出都没填"),IF($E1456="","※没填收支类别，分类报表会漏掉这一笔",IF(ISNA(MATCH($E1456,类别表,0)),"※收支类别不在【参数设置】的清单里",IF($K1456="","△"&amp;$D1456&amp;" 还没填汇率，去【月度汇率】补上就自动算了",IF(ISNUMBER(SEARCH("【待补】",$R1456&amp;"")),"△源数据不全（源表缺摘要或用途），请补充",IF(AND($F1456="内部转账",$Q1456=""),"△内部转账建议在「往来单位」写上对方账户",IF($N1456&lt;0,"△这一笔之后该账户余额成负数了，核一下",""))))))))))))</f>
        <v/>
      </c>
    </row>
    <row r="1457" ht="16.5" spans="1:19">
      <c r="A1457" s="114">
        <v>46118</v>
      </c>
      <c r="B1457" s="115" t="s">
        <v>1238</v>
      </c>
      <c r="C1457" s="116" t="str">
        <f>IF($B1457="","",IFERROR(INDEX(账户银行,MATCH($B1457,账户名,0)),""))</f>
        <v>NBU银行</v>
      </c>
      <c r="D1457" s="116" t="str">
        <f>IF($B1457="","",IFERROR(INDEX(账户币种,MATCH($B1457,账户名,0)),""))</f>
        <v>UZS</v>
      </c>
      <c r="E1457" s="117" t="s">
        <v>77</v>
      </c>
      <c r="F1457" s="116" t="str">
        <f>IF($E1457="","",IFERROR(INDEX(类别属性,MATCH($E1457,类别表,0)),""))</f>
        <v>内部转账</v>
      </c>
      <c r="G1457" s="118" t="s">
        <v>1292</v>
      </c>
      <c r="H1457" s="119">
        <v>20000000</v>
      </c>
      <c r="I1457" s="119"/>
      <c r="J1457" s="120"/>
      <c r="K1457" s="125">
        <f>IF(OR($A1457="",$B1457=""),"",IF($J1457&lt;&gt;"",$J1457,IF($D1457=本位币,1,IFERROR(LOOKUP(2,1/((汇率月份&lt;=$A1457)*(INDEX(记账汇率区,0,MATCH($D1457,汇率币种头,0))&lt;&gt;"")),INDEX(记账汇率区,0,MATCH($D1457,汇率币种头,0))),""))))</f>
        <v>1</v>
      </c>
      <c r="L1457" s="123">
        <f t="shared" si="44"/>
        <v>20000000</v>
      </c>
      <c r="M1457" s="123">
        <f t="shared" si="45"/>
        <v>20000000</v>
      </c>
      <c r="N1457" s="122">
        <f>IF($B1457="","",ROUND(SUMIF(账户名,$B1457,账户期初)+SUMIFS($L$6:L1457,$B$6:B1457,$B1457),2))</f>
        <v>36109000</v>
      </c>
      <c r="O1457" s="123">
        <f>IF($B1457="","",IFERROR(ROUND(INDEX(账户期初本位,MATCH($B1457,账户名,0))+SUMIFS($M$6:M1457,$B$6:B1457,$B1457),2),""))</f>
        <v>36109000</v>
      </c>
      <c r="P1457" s="117" t="s">
        <v>43</v>
      </c>
      <c r="Q1457" s="115"/>
      <c r="R1457" s="115" t="s">
        <v>1240</v>
      </c>
      <c r="S1457" s="124" t="str">
        <f>IF($B1457="","",IF(ISNA(MATCH($B1457,账户名,0)),"※这个账户不在【参数设置】的账户档案里",IF($A1457="","※没填日期，这一笔不会进任何月份的报表",IF(OR($A1457&lt;起始月份,$A1457&gt;EOMONTH(起始月份,15)),"△不在本账期（"&amp;TEXT(起始月份,"yyyy-mm")&amp;" ~ "&amp;TEXT(EOMONTH(起始月份,15),"yyyy-mm")&amp;"）内，报表里看不到",IF(AND($H1457&lt;&gt;"",$I1457&lt;&gt;""),"※收入和支出不能同时填",IF(AND(N($H1457)=0,N($I1457)=0),IF(ISNUMBER(SEARCH("【待补】",$R1457&amp;"")),"△源数据不全（源表缺金额），请补充","※收入和支出都没填"),IF($E1457="","※没填收支类别，分类报表会漏掉这一笔",IF(ISNA(MATCH($E1457,类别表,0)),"※收支类别不在【参数设置】的清单里",IF($K1457="","△"&amp;$D1457&amp;" 还没填汇率，去【月度汇率】补上就自动算了",IF(ISNUMBER(SEARCH("【待补】",$R1457&amp;"")),"△源数据不全（源表缺摘要或用途），请补充",IF(AND($F1457="内部转账",$Q1457=""),"△内部转账建议在「往来单位」写上对方账户",IF($N1457&lt;0,"△这一笔之后该账户余额成负数了，核一下",""))))))))))))</f>
        <v>△内部转账建议在「往来单位」写上对方账户</v>
      </c>
    </row>
    <row r="1458" ht="16.5" spans="1:19">
      <c r="A1458" s="114">
        <v>46118</v>
      </c>
      <c r="B1458" s="115" t="s">
        <v>1238</v>
      </c>
      <c r="C1458" s="116" t="str">
        <f>IF($B1458="","",IFERROR(INDEX(账户银行,MATCH($B1458,账户名,0)),""))</f>
        <v>NBU银行</v>
      </c>
      <c r="D1458" s="116" t="str">
        <f>IF($B1458="","",IFERROR(INDEX(账户币种,MATCH($B1458,账户名,0)),""))</f>
        <v>UZS</v>
      </c>
      <c r="E1458" s="117" t="s">
        <v>44</v>
      </c>
      <c r="F1458" s="116" t="str">
        <f>IF($E1458="","",IFERROR(INDEX(类别属性,MATCH($E1458,类别表,0)),""))</f>
        <v>支出</v>
      </c>
      <c r="G1458" s="118" t="s">
        <v>1268</v>
      </c>
      <c r="H1458" s="119"/>
      <c r="I1458" s="119">
        <v>610200</v>
      </c>
      <c r="J1458" s="120"/>
      <c r="K1458" s="125">
        <f>IF(OR($A1458="",$B1458=""),"",IF($J1458&lt;&gt;"",$J1458,IF($D1458=本位币,1,IFERROR(LOOKUP(2,1/((汇率月份&lt;=$A1458)*(INDEX(记账汇率区,0,MATCH($D1458,汇率币种头,0))&lt;&gt;"")),INDEX(记账汇率区,0,MATCH($D1458,汇率币种头,0))),""))))</f>
        <v>1</v>
      </c>
      <c r="L1458" s="123">
        <f t="shared" si="44"/>
        <v>-610200</v>
      </c>
      <c r="M1458" s="123">
        <f t="shared" si="45"/>
        <v>-610200</v>
      </c>
      <c r="N1458" s="122">
        <f>IF($B1458="","",ROUND(SUMIF(账户名,$B1458,账户期初)+SUMIFS($L$6:L1458,$B$6:B1458,$B1458),2))</f>
        <v>35498800</v>
      </c>
      <c r="O1458" s="123">
        <f>IF($B1458="","",IFERROR(ROUND(INDEX(账户期初本位,MATCH($B1458,账户名,0))+SUMIFS($M$6:M1458,$B$6:B1458,$B1458),2),""))</f>
        <v>35498800</v>
      </c>
      <c r="P1458" s="117" t="s">
        <v>26</v>
      </c>
      <c r="Q1458" s="115" t="s">
        <v>1269</v>
      </c>
      <c r="R1458" s="115" t="s">
        <v>1270</v>
      </c>
      <c r="S1458" s="124" t="str">
        <f>IF($B1458="","",IF(ISNA(MATCH($B1458,账户名,0)),"※这个账户不在【参数设置】的账户档案里",IF($A1458="","※没填日期，这一笔不会进任何月份的报表",IF(OR($A1458&lt;起始月份,$A1458&gt;EOMONTH(起始月份,15)),"△不在本账期（"&amp;TEXT(起始月份,"yyyy-mm")&amp;" ~ "&amp;TEXT(EOMONTH(起始月份,15),"yyyy-mm")&amp;"）内，报表里看不到",IF(AND($H1458&lt;&gt;"",$I1458&lt;&gt;""),"※收入和支出不能同时填",IF(AND(N($H1458)=0,N($I1458)=0),IF(ISNUMBER(SEARCH("【待补】",$R1458&amp;"")),"△源数据不全（源表缺金额），请补充","※收入和支出都没填"),IF($E1458="","※没填收支类别，分类报表会漏掉这一笔",IF(ISNA(MATCH($E1458,类别表,0)),"※收支类别不在【参数设置】的清单里",IF($K1458="","△"&amp;$D1458&amp;" 还没填汇率，去【月度汇率】补上就自动算了",IF(ISNUMBER(SEARCH("【待补】",$R1458&amp;"")),"△源数据不全（源表缺摘要或用途），请补充",IF(AND($F1458="内部转账",$Q1458=""),"△内部转账建议在「往来单位」写上对方账户",IF($N1458&lt;0,"△这一笔之后该账户余额成负数了，核一下",""))))))))))))</f>
        <v/>
      </c>
    </row>
    <row r="1459" ht="16.5" spans="1:19">
      <c r="A1459" s="114">
        <v>46118</v>
      </c>
      <c r="B1459" s="115" t="s">
        <v>1238</v>
      </c>
      <c r="C1459" s="116" t="str">
        <f>IF($B1459="","",IFERROR(INDEX(账户银行,MATCH($B1459,账户名,0)),""))</f>
        <v>NBU银行</v>
      </c>
      <c r="D1459" s="116" t="str">
        <f>IF($B1459="","",IFERROR(INDEX(账户币种,MATCH($B1459,账户名,0)),""))</f>
        <v>UZS</v>
      </c>
      <c r="E1459" s="117" t="s">
        <v>38</v>
      </c>
      <c r="F1459" s="116" t="str">
        <f>IF($E1459="","",IFERROR(INDEX(类别属性,MATCH($E1459,类别表,0)),""))</f>
        <v>支出</v>
      </c>
      <c r="G1459" s="118" t="s">
        <v>1268</v>
      </c>
      <c r="H1459" s="119"/>
      <c r="I1459" s="119">
        <v>1700000</v>
      </c>
      <c r="J1459" s="120"/>
      <c r="K1459" s="125">
        <f>IF(OR($A1459="",$B1459=""),"",IF($J1459&lt;&gt;"",$J1459,IF($D1459=本位币,1,IFERROR(LOOKUP(2,1/((汇率月份&lt;=$A1459)*(INDEX(记账汇率区,0,MATCH($D1459,汇率币种头,0))&lt;&gt;"")),INDEX(记账汇率区,0,MATCH($D1459,汇率币种头,0))),""))))</f>
        <v>1</v>
      </c>
      <c r="L1459" s="123">
        <f t="shared" si="44"/>
        <v>-1700000</v>
      </c>
      <c r="M1459" s="123">
        <f t="shared" si="45"/>
        <v>-1700000</v>
      </c>
      <c r="N1459" s="122">
        <f>IF($B1459="","",ROUND(SUMIF(账户名,$B1459,账户期初)+SUMIFS($L$6:L1459,$B$6:B1459,$B1459),2))</f>
        <v>33798800</v>
      </c>
      <c r="O1459" s="123">
        <f>IF($B1459="","",IFERROR(ROUND(INDEX(账户期初本位,MATCH($B1459,账户名,0))+SUMIFS($M$6:M1459,$B$6:B1459,$B1459),2),""))</f>
        <v>33798800</v>
      </c>
      <c r="P1459" s="117" t="s">
        <v>26</v>
      </c>
      <c r="Q1459" s="115" t="s">
        <v>1269</v>
      </c>
      <c r="R1459" s="115" t="s">
        <v>1270</v>
      </c>
      <c r="S1459" s="124" t="str">
        <f>IF($B1459="","",IF(ISNA(MATCH($B1459,账户名,0)),"※这个账户不在【参数设置】的账户档案里",IF($A1459="","※没填日期，这一笔不会进任何月份的报表",IF(OR($A1459&lt;起始月份,$A1459&gt;EOMONTH(起始月份,15)),"△不在本账期（"&amp;TEXT(起始月份,"yyyy-mm")&amp;" ~ "&amp;TEXT(EOMONTH(起始月份,15),"yyyy-mm")&amp;"）内，报表里看不到",IF(AND($H1459&lt;&gt;"",$I1459&lt;&gt;""),"※收入和支出不能同时填",IF(AND(N($H1459)=0,N($I1459)=0),IF(ISNUMBER(SEARCH("【待补】",$R1459&amp;"")),"△源数据不全（源表缺金额），请补充","※收入和支出都没填"),IF($E1459="","※没填收支类别，分类报表会漏掉这一笔",IF(ISNA(MATCH($E1459,类别表,0)),"※收支类别不在【参数设置】的清单里",IF($K1459="","△"&amp;$D1459&amp;" 还没填汇率，去【月度汇率】补上就自动算了",IF(ISNUMBER(SEARCH("【待补】",$R1459&amp;"")),"△源数据不全（源表缺摘要或用途），请补充",IF(AND($F1459="内部转账",$Q1459=""),"△内部转账建议在「往来单位」写上对方账户",IF($N1459&lt;0,"△这一笔之后该账户余额成负数了，核一下",""))))))))))))</f>
        <v/>
      </c>
    </row>
    <row r="1460" ht="16.5" spans="1:19">
      <c r="A1460" s="114">
        <v>46118</v>
      </c>
      <c r="B1460" s="115" t="s">
        <v>1238</v>
      </c>
      <c r="C1460" s="116" t="str">
        <f>IF($B1460="","",IFERROR(INDEX(账户银行,MATCH($B1460,账户名,0)),""))</f>
        <v>NBU银行</v>
      </c>
      <c r="D1460" s="116" t="str">
        <f>IF($B1460="","",IFERROR(INDEX(账户币种,MATCH($B1460,账户名,0)),""))</f>
        <v>UZS</v>
      </c>
      <c r="E1460" s="117" t="s">
        <v>44</v>
      </c>
      <c r="F1460" s="116" t="str">
        <f>IF($E1460="","",IFERROR(INDEX(类别属性,MATCH($E1460,类别表,0)),""))</f>
        <v>支出</v>
      </c>
      <c r="G1460" s="118" t="s">
        <v>1268</v>
      </c>
      <c r="H1460" s="119"/>
      <c r="I1460" s="119">
        <v>330000</v>
      </c>
      <c r="J1460" s="120"/>
      <c r="K1460" s="125">
        <f>IF(OR($A1460="",$B1460=""),"",IF($J1460&lt;&gt;"",$J1460,IF($D1460=本位币,1,IFERROR(LOOKUP(2,1/((汇率月份&lt;=$A1460)*(INDEX(记账汇率区,0,MATCH($D1460,汇率币种头,0))&lt;&gt;"")),INDEX(记账汇率区,0,MATCH($D1460,汇率币种头,0))),""))))</f>
        <v>1</v>
      </c>
      <c r="L1460" s="123">
        <f t="shared" si="44"/>
        <v>-330000</v>
      </c>
      <c r="M1460" s="123">
        <f t="shared" si="45"/>
        <v>-330000</v>
      </c>
      <c r="N1460" s="122">
        <f>IF($B1460="","",ROUND(SUMIF(账户名,$B1460,账户期初)+SUMIFS($L$6:L1460,$B$6:B1460,$B1460),2))</f>
        <v>33468800</v>
      </c>
      <c r="O1460" s="123">
        <f>IF($B1460="","",IFERROR(ROUND(INDEX(账户期初本位,MATCH($B1460,账户名,0))+SUMIFS($M$6:M1460,$B$6:B1460,$B1460),2),""))</f>
        <v>33468800</v>
      </c>
      <c r="P1460" s="117" t="s">
        <v>26</v>
      </c>
      <c r="Q1460" s="115" t="s">
        <v>1269</v>
      </c>
      <c r="R1460" s="115" t="s">
        <v>1270</v>
      </c>
      <c r="S1460" s="124" t="str">
        <f>IF($B1460="","",IF(ISNA(MATCH($B1460,账户名,0)),"※这个账户不在【参数设置】的账户档案里",IF($A1460="","※没填日期，这一笔不会进任何月份的报表",IF(OR($A1460&lt;起始月份,$A1460&gt;EOMONTH(起始月份,15)),"△不在本账期（"&amp;TEXT(起始月份,"yyyy-mm")&amp;" ~ "&amp;TEXT(EOMONTH(起始月份,15),"yyyy-mm")&amp;"）内，报表里看不到",IF(AND($H1460&lt;&gt;"",$I1460&lt;&gt;""),"※收入和支出不能同时填",IF(AND(N($H1460)=0,N($I1460)=0),IF(ISNUMBER(SEARCH("【待补】",$R1460&amp;"")),"△源数据不全（源表缺金额），请补充","※收入和支出都没填"),IF($E1460="","※没填收支类别，分类报表会漏掉这一笔",IF(ISNA(MATCH($E1460,类别表,0)),"※收支类别不在【参数设置】的清单里",IF($K1460="","△"&amp;$D1460&amp;" 还没填汇率，去【月度汇率】补上就自动算了",IF(ISNUMBER(SEARCH("【待补】",$R1460&amp;"")),"△源数据不全（源表缺摘要或用途），请补充",IF(AND($F1460="内部转账",$Q1460=""),"△内部转账建议在「往来单位」写上对方账户",IF($N1460&lt;0,"△这一笔之后该账户余额成负数了，核一下",""))))))))))))</f>
        <v/>
      </c>
    </row>
    <row r="1461" ht="16.5" spans="1:19">
      <c r="A1461" s="114">
        <v>46118</v>
      </c>
      <c r="B1461" s="115" t="s">
        <v>1238</v>
      </c>
      <c r="C1461" s="116" t="str">
        <f>IF($B1461="","",IFERROR(INDEX(账户银行,MATCH($B1461,账户名,0)),""))</f>
        <v>NBU银行</v>
      </c>
      <c r="D1461" s="116" t="str">
        <f>IF($B1461="","",IFERROR(INDEX(账户币种,MATCH($B1461,账户名,0)),""))</f>
        <v>UZS</v>
      </c>
      <c r="E1461" s="117" t="s">
        <v>188</v>
      </c>
      <c r="F1461" s="116" t="str">
        <f>IF($E1461="","",IFERROR(INDEX(类别属性,MATCH($E1461,类别表,0)),""))</f>
        <v>支出</v>
      </c>
      <c r="G1461" s="118" t="s">
        <v>1268</v>
      </c>
      <c r="H1461" s="119"/>
      <c r="I1461" s="119">
        <v>13468000</v>
      </c>
      <c r="J1461" s="120"/>
      <c r="K1461" s="125">
        <f>IF(OR($A1461="",$B1461=""),"",IF($J1461&lt;&gt;"",$J1461,IF($D1461=本位币,1,IFERROR(LOOKUP(2,1/((汇率月份&lt;=$A1461)*(INDEX(记账汇率区,0,MATCH($D1461,汇率币种头,0))&lt;&gt;"")),INDEX(记账汇率区,0,MATCH($D1461,汇率币种头,0))),""))))</f>
        <v>1</v>
      </c>
      <c r="L1461" s="123">
        <f t="shared" si="44"/>
        <v>-13468000</v>
      </c>
      <c r="M1461" s="123">
        <f t="shared" si="45"/>
        <v>-13468000</v>
      </c>
      <c r="N1461" s="122">
        <f>IF($B1461="","",ROUND(SUMIF(账户名,$B1461,账户期初)+SUMIFS($L$6:L1461,$B$6:B1461,$B1461),2))</f>
        <v>20000800</v>
      </c>
      <c r="O1461" s="123">
        <f>IF($B1461="","",IFERROR(ROUND(INDEX(账户期初本位,MATCH($B1461,账户名,0))+SUMIFS($M$6:M1461,$B$6:B1461,$B1461),2),""))</f>
        <v>20000800</v>
      </c>
      <c r="P1461" s="117" t="s">
        <v>26</v>
      </c>
      <c r="Q1461" s="115" t="s">
        <v>1269</v>
      </c>
      <c r="R1461" s="115" t="s">
        <v>1271</v>
      </c>
      <c r="S1461" s="124" t="str">
        <f>IF($B1461="","",IF(ISNA(MATCH($B1461,账户名,0)),"※这个账户不在【参数设置】的账户档案里",IF($A1461="","※没填日期，这一笔不会进任何月份的报表",IF(OR($A1461&lt;起始月份,$A1461&gt;EOMONTH(起始月份,15)),"△不在本账期（"&amp;TEXT(起始月份,"yyyy-mm")&amp;" ~ "&amp;TEXT(EOMONTH(起始月份,15),"yyyy-mm")&amp;"）内，报表里看不到",IF(AND($H1461&lt;&gt;"",$I1461&lt;&gt;""),"※收入和支出不能同时填",IF(AND(N($H1461)=0,N($I1461)=0),IF(ISNUMBER(SEARCH("【待补】",$R1461&amp;"")),"△源数据不全（源表缺金额），请补充","※收入和支出都没填"),IF($E1461="","※没填收支类别，分类报表会漏掉这一笔",IF(ISNA(MATCH($E1461,类别表,0)),"※收支类别不在【参数设置】的清单里",IF($K1461="","△"&amp;$D1461&amp;" 还没填汇率，去【月度汇率】补上就自动算了",IF(ISNUMBER(SEARCH("【待补】",$R1461&amp;"")),"△源数据不全（源表缺摘要或用途），请补充",IF(AND($F1461="内部转账",$Q1461=""),"△内部转账建议在「往来单位」写上对方账户",IF($N1461&lt;0,"△这一笔之后该账户余额成负数了，核一下",""))))))))))))</f>
        <v>△源数据不全（源表缺摘要或用途），请补充</v>
      </c>
    </row>
    <row r="1462" ht="33" spans="1:19">
      <c r="A1462" s="114">
        <v>46118</v>
      </c>
      <c r="B1462" s="115" t="s">
        <v>34</v>
      </c>
      <c r="C1462" s="116" t="str">
        <f>IF($B1462="","",IFERROR(INDEX(账户银行,MATCH($B1462,账户名,0)),""))</f>
        <v>现金</v>
      </c>
      <c r="D1462" s="116" t="str">
        <f>IF($B1462="","",IFERROR(INDEX(账户币种,MATCH($B1462,账户名,0)),""))</f>
        <v>UZS</v>
      </c>
      <c r="E1462" s="117" t="s">
        <v>57</v>
      </c>
      <c r="F1462" s="116" t="str">
        <f>IF($E1462="","",IFERROR(INDEX(类别属性,MATCH($E1462,类别表,0)),""))</f>
        <v>支出</v>
      </c>
      <c r="G1462" s="118" t="s">
        <v>1381</v>
      </c>
      <c r="H1462" s="119"/>
      <c r="I1462" s="119">
        <v>17760000</v>
      </c>
      <c r="J1462" s="120"/>
      <c r="K1462" s="125">
        <f>IF(OR($A1462="",$B1462=""),"",IF($J1462&lt;&gt;"",$J1462,IF($D1462=本位币,1,IFERROR(LOOKUP(2,1/((汇率月份&lt;=$A1462)*(INDEX(记账汇率区,0,MATCH($D1462,汇率币种头,0))&lt;&gt;"")),INDEX(记账汇率区,0,MATCH($D1462,汇率币种头,0))),""))))</f>
        <v>1</v>
      </c>
      <c r="L1462" s="123">
        <f t="shared" si="44"/>
        <v>-17760000</v>
      </c>
      <c r="M1462" s="123">
        <f t="shared" si="45"/>
        <v>-17760000</v>
      </c>
      <c r="N1462" s="122">
        <f>IF($B1462="","",ROUND(SUMIF(账户名,$B1462,账户期初)+SUMIFS($L$6:L1462,$B$6:B1462,$B1462),2))</f>
        <v>-775308979.33</v>
      </c>
      <c r="O1462" s="123">
        <f>IF($B1462="","",IFERROR(ROUND(INDEX(账户期初本位,MATCH($B1462,账户名,0))+SUMIFS($M$6:M1462,$B$6:B1462,$B1462),2),""))</f>
        <v>-775308979.33</v>
      </c>
      <c r="P1462" s="117" t="s">
        <v>59</v>
      </c>
      <c r="Q1462" s="115"/>
      <c r="R1462" s="115"/>
      <c r="S1462" s="124" t="str">
        <f>IF($B1462="","",IF(ISNA(MATCH($B1462,账户名,0)),"※这个账户不在【参数设置】的账户档案里",IF($A1462="","※没填日期，这一笔不会进任何月份的报表",IF(OR($A1462&lt;起始月份,$A1462&gt;EOMONTH(起始月份,15)),"△不在本账期（"&amp;TEXT(起始月份,"yyyy-mm")&amp;" ~ "&amp;TEXT(EOMONTH(起始月份,15),"yyyy-mm")&amp;"）内，报表里看不到",IF(AND($H1462&lt;&gt;"",$I1462&lt;&gt;""),"※收入和支出不能同时填",IF(AND(N($H1462)=0,N($I1462)=0),IF(ISNUMBER(SEARCH("【待补】",$R1462&amp;"")),"△源数据不全（源表缺金额），请补充","※收入和支出都没填"),IF($E1462="","※没填收支类别，分类报表会漏掉这一笔",IF(ISNA(MATCH($E1462,类别表,0)),"※收支类别不在【参数设置】的清单里",IF($K1462="","△"&amp;$D1462&amp;" 还没填汇率，去【月度汇率】补上就自动算了",IF(ISNUMBER(SEARCH("【待补】",$R1462&amp;"")),"△源数据不全（源表缺摘要或用途），请补充",IF(AND($F1462="内部转账",$Q1462=""),"△内部转账建议在「往来单位」写上对方账户",IF($N1462&lt;0,"△这一笔之后该账户余额成负数了，核一下",""))))))))))))</f>
        <v>△这一笔之后该账户余额成负数了，核一下</v>
      </c>
    </row>
    <row r="1463" ht="33" spans="1:19">
      <c r="A1463" s="114">
        <v>46118</v>
      </c>
      <c r="B1463" s="115" t="s">
        <v>34</v>
      </c>
      <c r="C1463" s="116" t="str">
        <f>IF($B1463="","",IFERROR(INDEX(账户银行,MATCH($B1463,账户名,0)),""))</f>
        <v>现金</v>
      </c>
      <c r="D1463" s="116" t="str">
        <f>IF($B1463="","",IFERROR(INDEX(账户币种,MATCH($B1463,账户名,0)),""))</f>
        <v>UZS</v>
      </c>
      <c r="E1463" s="117" t="s">
        <v>95</v>
      </c>
      <c r="F1463" s="116" t="str">
        <f>IF($E1463="","",IFERROR(INDEX(类别属性,MATCH($E1463,类别表,0)),""))</f>
        <v>支出</v>
      </c>
      <c r="G1463" s="118" t="s">
        <v>1382</v>
      </c>
      <c r="H1463" s="119"/>
      <c r="I1463" s="119">
        <v>620000</v>
      </c>
      <c r="J1463" s="120"/>
      <c r="K1463" s="125">
        <f>IF(OR($A1463="",$B1463=""),"",IF($J1463&lt;&gt;"",$J1463,IF($D1463=本位币,1,IFERROR(LOOKUP(2,1/((汇率月份&lt;=$A1463)*(INDEX(记账汇率区,0,MATCH($D1463,汇率币种头,0))&lt;&gt;"")),INDEX(记账汇率区,0,MATCH($D1463,汇率币种头,0))),""))))</f>
        <v>1</v>
      </c>
      <c r="L1463" s="123">
        <f t="shared" si="44"/>
        <v>-620000</v>
      </c>
      <c r="M1463" s="123">
        <f t="shared" si="45"/>
        <v>-620000</v>
      </c>
      <c r="N1463" s="122">
        <f>IF($B1463="","",ROUND(SUMIF(账户名,$B1463,账户期初)+SUMIFS($L$6:L1463,$B$6:B1463,$B1463),2))</f>
        <v>-775928979.33</v>
      </c>
      <c r="O1463" s="123">
        <f>IF($B1463="","",IFERROR(ROUND(INDEX(账户期初本位,MATCH($B1463,账户名,0))+SUMIFS($M$6:M1463,$B$6:B1463,$B1463),2),""))</f>
        <v>-775928979.33</v>
      </c>
      <c r="P1463" s="117" t="s">
        <v>97</v>
      </c>
      <c r="Q1463" s="115"/>
      <c r="R1463" s="115"/>
      <c r="S1463" s="124" t="str">
        <f>IF($B1463="","",IF(ISNA(MATCH($B1463,账户名,0)),"※这个账户不在【参数设置】的账户档案里",IF($A1463="","※没填日期，这一笔不会进任何月份的报表",IF(OR($A1463&lt;起始月份,$A1463&gt;EOMONTH(起始月份,15)),"△不在本账期（"&amp;TEXT(起始月份,"yyyy-mm")&amp;" ~ "&amp;TEXT(EOMONTH(起始月份,15),"yyyy-mm")&amp;"）内，报表里看不到",IF(AND($H1463&lt;&gt;"",$I1463&lt;&gt;""),"※收入和支出不能同时填",IF(AND(N($H1463)=0,N($I1463)=0),IF(ISNUMBER(SEARCH("【待补】",$R1463&amp;"")),"△源数据不全（源表缺金额），请补充","※收入和支出都没填"),IF($E1463="","※没填收支类别，分类报表会漏掉这一笔",IF(ISNA(MATCH($E1463,类别表,0)),"※收支类别不在【参数设置】的清单里",IF($K1463="","△"&amp;$D1463&amp;" 还没填汇率，去【月度汇率】补上就自动算了",IF(ISNUMBER(SEARCH("【待补】",$R1463&amp;"")),"△源数据不全（源表缺摘要或用途），请补充",IF(AND($F1463="内部转账",$Q1463=""),"△内部转账建议在「往来单位」写上对方账户",IF($N1463&lt;0,"△这一笔之后该账户余额成负数了，核一下",""))))))))))))</f>
        <v>△这一笔之后该账户余额成负数了，核一下</v>
      </c>
    </row>
    <row r="1464" ht="33" spans="1:19">
      <c r="A1464" s="114">
        <v>46118</v>
      </c>
      <c r="B1464" s="115" t="s">
        <v>34</v>
      </c>
      <c r="C1464" s="116" t="str">
        <f>IF($B1464="","",IFERROR(INDEX(账户银行,MATCH($B1464,账户名,0)),""))</f>
        <v>现金</v>
      </c>
      <c r="D1464" s="116" t="str">
        <f>IF($B1464="","",IFERROR(INDEX(账户币种,MATCH($B1464,账户名,0)),""))</f>
        <v>UZS</v>
      </c>
      <c r="E1464" s="117" t="s">
        <v>54</v>
      </c>
      <c r="F1464" s="116" t="str">
        <f>IF($E1464="","",IFERROR(INDEX(类别属性,MATCH($E1464,类别表,0)),""))</f>
        <v>支出</v>
      </c>
      <c r="G1464" s="118" t="s">
        <v>1383</v>
      </c>
      <c r="H1464" s="119"/>
      <c r="I1464" s="119">
        <v>783000</v>
      </c>
      <c r="J1464" s="120"/>
      <c r="K1464" s="125">
        <f>IF(OR($A1464="",$B1464=""),"",IF($J1464&lt;&gt;"",$J1464,IF($D1464=本位币,1,IFERROR(LOOKUP(2,1/((汇率月份&lt;=$A1464)*(INDEX(记账汇率区,0,MATCH($D1464,汇率币种头,0))&lt;&gt;"")),INDEX(记账汇率区,0,MATCH($D1464,汇率币种头,0))),""))))</f>
        <v>1</v>
      </c>
      <c r="L1464" s="123">
        <f t="shared" si="44"/>
        <v>-783000</v>
      </c>
      <c r="M1464" s="123">
        <f t="shared" si="45"/>
        <v>-783000</v>
      </c>
      <c r="N1464" s="122">
        <f>IF($B1464="","",ROUND(SUMIF(账户名,$B1464,账户期初)+SUMIFS($L$6:L1464,$B$6:B1464,$B1464),2))</f>
        <v>-776711979.33</v>
      </c>
      <c r="O1464" s="123">
        <f>IF($B1464="","",IFERROR(ROUND(INDEX(账户期初本位,MATCH($B1464,账户名,0))+SUMIFS($M$6:M1464,$B$6:B1464,$B1464),2),""))</f>
        <v>-776711979.33</v>
      </c>
      <c r="P1464" s="117" t="s">
        <v>48</v>
      </c>
      <c r="Q1464" s="115"/>
      <c r="R1464" s="115"/>
      <c r="S1464" s="124" t="str">
        <f>IF($B1464="","",IF(ISNA(MATCH($B1464,账户名,0)),"※这个账户不在【参数设置】的账户档案里",IF($A1464="","※没填日期，这一笔不会进任何月份的报表",IF(OR($A1464&lt;起始月份,$A1464&gt;EOMONTH(起始月份,15)),"△不在本账期（"&amp;TEXT(起始月份,"yyyy-mm")&amp;" ~ "&amp;TEXT(EOMONTH(起始月份,15),"yyyy-mm")&amp;"）内，报表里看不到",IF(AND($H1464&lt;&gt;"",$I1464&lt;&gt;""),"※收入和支出不能同时填",IF(AND(N($H1464)=0,N($I1464)=0),IF(ISNUMBER(SEARCH("【待补】",$R1464&amp;"")),"△源数据不全（源表缺金额），请补充","※收入和支出都没填"),IF($E1464="","※没填收支类别，分类报表会漏掉这一笔",IF(ISNA(MATCH($E1464,类别表,0)),"※收支类别不在【参数设置】的清单里",IF($K1464="","△"&amp;$D1464&amp;" 还没填汇率，去【月度汇率】补上就自动算了",IF(ISNUMBER(SEARCH("【待补】",$R1464&amp;"")),"△源数据不全（源表缺摘要或用途），请补充",IF(AND($F1464="内部转账",$Q1464=""),"△内部转账建议在「往来单位」写上对方账户",IF($N1464&lt;0,"△这一笔之后该账户余额成负数了，核一下",""))))))))))))</f>
        <v>△这一笔之后该账户余额成负数了，核一下</v>
      </c>
    </row>
    <row r="1465" ht="115.5" spans="1:19">
      <c r="A1465" s="114">
        <v>46119</v>
      </c>
      <c r="B1465" s="115" t="s">
        <v>72</v>
      </c>
      <c r="C1465" s="116" t="str">
        <f>IF($B1465="","",IFERROR(INDEX(账户银行,MATCH($B1465,账户名,0)),""))</f>
        <v>NBU银行</v>
      </c>
      <c r="D1465" s="116" t="str">
        <f>IF($B1465="","",IFERROR(INDEX(账户币种,MATCH($B1465,账户名,0)),""))</f>
        <v>UZS</v>
      </c>
      <c r="E1465" s="117" t="s">
        <v>366</v>
      </c>
      <c r="F1465" s="116" t="str">
        <f>IF($E1465="","",IFERROR(INDEX(类别属性,MATCH($E1465,类别表,0)),""))</f>
        <v>支出</v>
      </c>
      <c r="G1465" s="118" t="s">
        <v>1384</v>
      </c>
      <c r="H1465" s="119"/>
      <c r="I1465" s="119">
        <v>787500</v>
      </c>
      <c r="J1465" s="120"/>
      <c r="K1465" s="125">
        <f>IF(OR($A1465="",$B1465=""),"",IF($J1465&lt;&gt;"",$J1465,IF($D1465=本位币,1,IFERROR(LOOKUP(2,1/((汇率月份&lt;=$A1465)*(INDEX(记账汇率区,0,MATCH($D1465,汇率币种头,0))&lt;&gt;"")),INDEX(记账汇率区,0,MATCH($D1465,汇率币种头,0))),""))))</f>
        <v>1</v>
      </c>
      <c r="L1465" s="123">
        <f t="shared" si="44"/>
        <v>-787500</v>
      </c>
      <c r="M1465" s="123">
        <f t="shared" si="45"/>
        <v>-787500</v>
      </c>
      <c r="N1465" s="122">
        <f>IF($B1465="","",ROUND(SUMIF(账户名,$B1465,账户期初)+SUMIFS($L$6:L1465,$B$6:B1465,$B1465),2))</f>
        <v>52404435.86</v>
      </c>
      <c r="O1465" s="123">
        <f>IF($B1465="","",IFERROR(ROUND(INDEX(账户期初本位,MATCH($B1465,账户名,0))+SUMIFS($M$6:M1465,$B$6:B1465,$B1465),2),""))</f>
        <v>52404435.86</v>
      </c>
      <c r="P1465" s="117" t="s">
        <v>122</v>
      </c>
      <c r="Q1465" s="115"/>
      <c r="R1465" s="115"/>
      <c r="S1465" s="124" t="str">
        <f>IF($B1465="","",IF(ISNA(MATCH($B1465,账户名,0)),"※这个账户不在【参数设置】的账户档案里",IF($A1465="","※没填日期，这一笔不会进任何月份的报表",IF(OR($A1465&lt;起始月份,$A1465&gt;EOMONTH(起始月份,15)),"△不在本账期（"&amp;TEXT(起始月份,"yyyy-mm")&amp;" ~ "&amp;TEXT(EOMONTH(起始月份,15),"yyyy-mm")&amp;"）内，报表里看不到",IF(AND($H1465&lt;&gt;"",$I1465&lt;&gt;""),"※收入和支出不能同时填",IF(AND(N($H1465)=0,N($I1465)=0),IF(ISNUMBER(SEARCH("【待补】",$R1465&amp;"")),"△源数据不全（源表缺金额），请补充","※收入和支出都没填"),IF($E1465="","※没填收支类别，分类报表会漏掉这一笔",IF(ISNA(MATCH($E1465,类别表,0)),"※收支类别不在【参数设置】的清单里",IF($K1465="","△"&amp;$D1465&amp;" 还没填汇率，去【月度汇率】补上就自动算了",IF(ISNUMBER(SEARCH("【待补】",$R1465&amp;"")),"△源数据不全（源表缺摘要或用途），请补充",IF(AND($F1465="内部转账",$Q1465=""),"△内部转账建议在「往来单位」写上对方账户",IF($N1465&lt;0,"△这一笔之后该账户余额成负数了，核一下",""))))))))))))</f>
        <v/>
      </c>
    </row>
    <row r="1466" ht="66" spans="1:19">
      <c r="A1466" s="114">
        <v>46119</v>
      </c>
      <c r="B1466" s="115" t="s">
        <v>72</v>
      </c>
      <c r="C1466" s="116" t="str">
        <f>IF($B1466="","",IFERROR(INDEX(账户银行,MATCH($B1466,账户名,0)),""))</f>
        <v>NBU银行</v>
      </c>
      <c r="D1466" s="116" t="str">
        <f>IF($B1466="","",IFERROR(INDEX(账户币种,MATCH($B1466,账户名,0)),""))</f>
        <v>UZS</v>
      </c>
      <c r="E1466" s="117" t="s">
        <v>77</v>
      </c>
      <c r="F1466" s="116" t="str">
        <f>IF($E1466="","",IFERROR(INDEX(类别属性,MATCH($E1466,类别表,0)),""))</f>
        <v>内部转账</v>
      </c>
      <c r="G1466" s="118" t="s">
        <v>1385</v>
      </c>
      <c r="H1466" s="119"/>
      <c r="I1466" s="119">
        <v>787.5</v>
      </c>
      <c r="J1466" s="120"/>
      <c r="K1466" s="125">
        <f>IF(OR($A1466="",$B1466=""),"",IF($J1466&lt;&gt;"",$J1466,IF($D1466=本位币,1,IFERROR(LOOKUP(2,1/((汇率月份&lt;=$A1466)*(INDEX(记账汇率区,0,MATCH($D1466,汇率币种头,0))&lt;&gt;"")),INDEX(记账汇率区,0,MATCH($D1466,汇率币种头,0))),""))))</f>
        <v>1</v>
      </c>
      <c r="L1466" s="123">
        <f t="shared" si="44"/>
        <v>-787.5</v>
      </c>
      <c r="M1466" s="123">
        <f t="shared" si="45"/>
        <v>-787.5</v>
      </c>
      <c r="N1466" s="122">
        <f>IF($B1466="","",ROUND(SUMIF(账户名,$B1466,账户期初)+SUMIFS($L$6:L1466,$B$6:B1466,$B1466),2))</f>
        <v>52403648.36</v>
      </c>
      <c r="O1466" s="123">
        <f>IF($B1466="","",IFERROR(ROUND(INDEX(账户期初本位,MATCH($B1466,账户名,0))+SUMIFS($M$6:M1466,$B$6:B1466,$B1466),2),""))</f>
        <v>52403648.36</v>
      </c>
      <c r="P1466" s="117" t="s">
        <v>43</v>
      </c>
      <c r="Q1466" s="115"/>
      <c r="R1466" s="115"/>
      <c r="S1466" s="124" t="str">
        <f>IF($B1466="","",IF(ISNA(MATCH($B1466,账户名,0)),"※这个账户不在【参数设置】的账户档案里",IF($A1466="","※没填日期，这一笔不会进任何月份的报表",IF(OR($A1466&lt;起始月份,$A1466&gt;EOMONTH(起始月份,15)),"△不在本账期（"&amp;TEXT(起始月份,"yyyy-mm")&amp;" ~ "&amp;TEXT(EOMONTH(起始月份,15),"yyyy-mm")&amp;"）内，报表里看不到",IF(AND($H1466&lt;&gt;"",$I1466&lt;&gt;""),"※收入和支出不能同时填",IF(AND(N($H1466)=0,N($I1466)=0),IF(ISNUMBER(SEARCH("【待补】",$R1466&amp;"")),"△源数据不全（源表缺金额），请补充","※收入和支出都没填"),IF($E1466="","※没填收支类别，分类报表会漏掉这一笔",IF(ISNA(MATCH($E1466,类别表,0)),"※收支类别不在【参数设置】的清单里",IF($K1466="","△"&amp;$D1466&amp;" 还没填汇率，去【月度汇率】补上就自动算了",IF(ISNUMBER(SEARCH("【待补】",$R1466&amp;"")),"△源数据不全（源表缺摘要或用途），请补充",IF(AND($F1466="内部转账",$Q1466=""),"△内部转账建议在「往来单位」写上对方账户",IF($N1466&lt;0,"△这一笔之后该账户余额成负数了，核一下",""))))))))))))</f>
        <v>△内部转账建议在「往来单位」写上对方账户</v>
      </c>
    </row>
    <row r="1467" ht="16.5" spans="1:19">
      <c r="A1467" s="114">
        <v>46119</v>
      </c>
      <c r="B1467" s="115" t="s">
        <v>1238</v>
      </c>
      <c r="C1467" s="116" t="str">
        <f>IF($B1467="","",IFERROR(INDEX(账户银行,MATCH($B1467,账户名,0)),""))</f>
        <v>NBU银行</v>
      </c>
      <c r="D1467" s="116" t="str">
        <f>IF($B1467="","",IFERROR(INDEX(账户币种,MATCH($B1467,账户名,0)),""))</f>
        <v>UZS</v>
      </c>
      <c r="E1467" s="117" t="s">
        <v>44</v>
      </c>
      <c r="F1467" s="116" t="str">
        <f>IF($E1467="","",IFERROR(INDEX(类别属性,MATCH($E1467,类别表,0)),""))</f>
        <v>支出</v>
      </c>
      <c r="G1467" s="118" t="s">
        <v>1268</v>
      </c>
      <c r="H1467" s="119"/>
      <c r="I1467" s="119">
        <v>473000</v>
      </c>
      <c r="J1467" s="120"/>
      <c r="K1467" s="125">
        <f>IF(OR($A1467="",$B1467=""),"",IF($J1467&lt;&gt;"",$J1467,IF($D1467=本位币,1,IFERROR(LOOKUP(2,1/((汇率月份&lt;=$A1467)*(INDEX(记账汇率区,0,MATCH($D1467,汇率币种头,0))&lt;&gt;"")),INDEX(记账汇率区,0,MATCH($D1467,汇率币种头,0))),""))))</f>
        <v>1</v>
      </c>
      <c r="L1467" s="123">
        <f t="shared" si="44"/>
        <v>-473000</v>
      </c>
      <c r="M1467" s="123">
        <f t="shared" si="45"/>
        <v>-473000</v>
      </c>
      <c r="N1467" s="122">
        <f>IF($B1467="","",ROUND(SUMIF(账户名,$B1467,账户期初)+SUMIFS($L$6:L1467,$B$6:B1467,$B1467),2))</f>
        <v>19527800</v>
      </c>
      <c r="O1467" s="123">
        <f>IF($B1467="","",IFERROR(ROUND(INDEX(账户期初本位,MATCH($B1467,账户名,0))+SUMIFS($M$6:M1467,$B$6:B1467,$B1467),2),""))</f>
        <v>19527800</v>
      </c>
      <c r="P1467" s="117" t="s">
        <v>26</v>
      </c>
      <c r="Q1467" s="115" t="s">
        <v>1269</v>
      </c>
      <c r="R1467" s="115" t="s">
        <v>1270</v>
      </c>
      <c r="S1467" s="124" t="str">
        <f>IF($B1467="","",IF(ISNA(MATCH($B1467,账户名,0)),"※这个账户不在【参数设置】的账户档案里",IF($A1467="","※没填日期，这一笔不会进任何月份的报表",IF(OR($A1467&lt;起始月份,$A1467&gt;EOMONTH(起始月份,15)),"△不在本账期（"&amp;TEXT(起始月份,"yyyy-mm")&amp;" ~ "&amp;TEXT(EOMONTH(起始月份,15),"yyyy-mm")&amp;"）内，报表里看不到",IF(AND($H1467&lt;&gt;"",$I1467&lt;&gt;""),"※收入和支出不能同时填",IF(AND(N($H1467)=0,N($I1467)=0),IF(ISNUMBER(SEARCH("【待补】",$R1467&amp;"")),"△源数据不全（源表缺金额），请补充","※收入和支出都没填"),IF($E1467="","※没填收支类别，分类报表会漏掉这一笔",IF(ISNA(MATCH($E1467,类别表,0)),"※收支类别不在【参数设置】的清单里",IF($K1467="","△"&amp;$D1467&amp;" 还没填汇率，去【月度汇率】补上就自动算了",IF(ISNUMBER(SEARCH("【待补】",$R1467&amp;"")),"△源数据不全（源表缺摘要或用途），请补充",IF(AND($F1467="内部转账",$Q1467=""),"△内部转账建议在「往来单位」写上对方账户",IF($N1467&lt;0,"△这一笔之后该账户余额成负数了，核一下",""))))))))))))</f>
        <v/>
      </c>
    </row>
    <row r="1468" ht="33" spans="1:19">
      <c r="A1468" s="114">
        <v>46119</v>
      </c>
      <c r="B1468" s="115" t="s">
        <v>30</v>
      </c>
      <c r="C1468" s="116" t="str">
        <f>IF($B1468="","",IFERROR(INDEX(账户银行,MATCH($B1468,账户名,0)),""))</f>
        <v>现金</v>
      </c>
      <c r="D1468" s="116" t="str">
        <f>IF($B1468="","",IFERROR(INDEX(账户币种,MATCH($B1468,账户名,0)),""))</f>
        <v>USD</v>
      </c>
      <c r="E1468" s="117" t="s">
        <v>86</v>
      </c>
      <c r="F1468" s="116" t="str">
        <f>IF($E1468="","",IFERROR(INDEX(类别属性,MATCH($E1468,类别表,0)),""))</f>
        <v>支出</v>
      </c>
      <c r="G1468" s="118" t="s">
        <v>1386</v>
      </c>
      <c r="H1468" s="119"/>
      <c r="I1468" s="119">
        <v>350</v>
      </c>
      <c r="J1468" s="120"/>
      <c r="K1468" s="125">
        <f>IF(OR($A1468="",$B1468=""),"",IF($J1468&lt;&gt;"",$J1468,IF($D1468=本位币,1,IFERROR(LOOKUP(2,1/((汇率月份&lt;=$A1468)*(INDEX(记账汇率区,0,MATCH($D1468,汇率币种头,0))&lt;&gt;"")),INDEX(记账汇率区,0,MATCH($D1468,汇率币种头,0))),""))))</f>
        <v>12000</v>
      </c>
      <c r="L1468" s="123">
        <f t="shared" si="44"/>
        <v>-350</v>
      </c>
      <c r="M1468" s="123">
        <f t="shared" si="45"/>
        <v>-4200000</v>
      </c>
      <c r="N1468" s="122">
        <f>IF($B1468="","",ROUND(SUMIF(账户名,$B1468,账户期初)+SUMIFS($L$6:L1468,$B$6:B1468,$B1468),2))</f>
        <v>107046</v>
      </c>
      <c r="O1468" s="123">
        <f>IF($B1468="","",IFERROR(ROUND(INDEX(账户期初本位,MATCH($B1468,账户名,0))+SUMIFS($M$6:M1468,$B$6:B1468,$B1468),2),""))</f>
        <v>1297047925</v>
      </c>
      <c r="P1468" s="117" t="s">
        <v>48</v>
      </c>
      <c r="Q1468" s="115"/>
      <c r="R1468" s="115"/>
      <c r="S1468" s="124" t="str">
        <f>IF($B1468="","",IF(ISNA(MATCH($B1468,账户名,0)),"※这个账户不在【参数设置】的账户档案里",IF($A1468="","※没填日期，这一笔不会进任何月份的报表",IF(OR($A1468&lt;起始月份,$A1468&gt;EOMONTH(起始月份,15)),"△不在本账期（"&amp;TEXT(起始月份,"yyyy-mm")&amp;" ~ "&amp;TEXT(EOMONTH(起始月份,15),"yyyy-mm")&amp;"）内，报表里看不到",IF(AND($H1468&lt;&gt;"",$I1468&lt;&gt;""),"※收入和支出不能同时填",IF(AND(N($H1468)=0,N($I1468)=0),IF(ISNUMBER(SEARCH("【待补】",$R1468&amp;"")),"△源数据不全（源表缺金额），请补充","※收入和支出都没填"),IF($E1468="","※没填收支类别，分类报表会漏掉这一笔",IF(ISNA(MATCH($E1468,类别表,0)),"※收支类别不在【参数设置】的清单里",IF($K1468="","△"&amp;$D1468&amp;" 还没填汇率，去【月度汇率】补上就自动算了",IF(ISNUMBER(SEARCH("【待补】",$R1468&amp;"")),"△源数据不全（源表缺摘要或用途），请补充",IF(AND($F1468="内部转账",$Q1468=""),"△内部转账建议在「往来单位」写上对方账户",IF($N1468&lt;0,"△这一笔之后该账户余额成负数了，核一下",""))))))))))))</f>
        <v/>
      </c>
    </row>
    <row r="1469" ht="49.5" spans="1:19">
      <c r="A1469" s="114">
        <v>46119</v>
      </c>
      <c r="B1469" s="115" t="s">
        <v>34</v>
      </c>
      <c r="C1469" s="116" t="str">
        <f>IF($B1469="","",IFERROR(INDEX(账户银行,MATCH($B1469,账户名,0)),""))</f>
        <v>现金</v>
      </c>
      <c r="D1469" s="116" t="str">
        <f>IF($B1469="","",IFERROR(INDEX(账户币种,MATCH($B1469,账户名,0)),""))</f>
        <v>UZS</v>
      </c>
      <c r="E1469" s="117" t="s">
        <v>57</v>
      </c>
      <c r="F1469" s="116" t="str">
        <f>IF($E1469="","",IFERROR(INDEX(类别属性,MATCH($E1469,类别表,0)),""))</f>
        <v>支出</v>
      </c>
      <c r="G1469" s="118" t="s">
        <v>1387</v>
      </c>
      <c r="H1469" s="119"/>
      <c r="I1469" s="119">
        <v>410000</v>
      </c>
      <c r="J1469" s="120"/>
      <c r="K1469" s="125">
        <f>IF(OR($A1469="",$B1469=""),"",IF($J1469&lt;&gt;"",$J1469,IF($D1469=本位币,1,IFERROR(LOOKUP(2,1/((汇率月份&lt;=$A1469)*(INDEX(记账汇率区,0,MATCH($D1469,汇率币种头,0))&lt;&gt;"")),INDEX(记账汇率区,0,MATCH($D1469,汇率币种头,0))),""))))</f>
        <v>1</v>
      </c>
      <c r="L1469" s="123">
        <f t="shared" si="44"/>
        <v>-410000</v>
      </c>
      <c r="M1469" s="123">
        <f t="shared" si="45"/>
        <v>-410000</v>
      </c>
      <c r="N1469" s="122">
        <f>IF($B1469="","",ROUND(SUMIF(账户名,$B1469,账户期初)+SUMIFS($L$6:L1469,$B$6:B1469,$B1469),2))</f>
        <v>-777121979.33</v>
      </c>
      <c r="O1469" s="123">
        <f>IF($B1469="","",IFERROR(ROUND(INDEX(账户期初本位,MATCH($B1469,账户名,0))+SUMIFS($M$6:M1469,$B$6:B1469,$B1469),2),""))</f>
        <v>-777121979.33</v>
      </c>
      <c r="P1469" s="117" t="s">
        <v>59</v>
      </c>
      <c r="Q1469" s="115"/>
      <c r="R1469" s="115"/>
      <c r="S1469" s="124" t="str">
        <f>IF($B1469="","",IF(ISNA(MATCH($B1469,账户名,0)),"※这个账户不在【参数设置】的账户档案里",IF($A1469="","※没填日期，这一笔不会进任何月份的报表",IF(OR($A1469&lt;起始月份,$A1469&gt;EOMONTH(起始月份,15)),"△不在本账期（"&amp;TEXT(起始月份,"yyyy-mm")&amp;" ~ "&amp;TEXT(EOMONTH(起始月份,15),"yyyy-mm")&amp;"）内，报表里看不到",IF(AND($H1469&lt;&gt;"",$I1469&lt;&gt;""),"※收入和支出不能同时填",IF(AND(N($H1469)=0,N($I1469)=0),IF(ISNUMBER(SEARCH("【待补】",$R1469&amp;"")),"△源数据不全（源表缺金额），请补充","※收入和支出都没填"),IF($E1469="","※没填收支类别，分类报表会漏掉这一笔",IF(ISNA(MATCH($E1469,类别表,0)),"※收支类别不在【参数设置】的清单里",IF($K1469="","△"&amp;$D1469&amp;" 还没填汇率，去【月度汇率】补上就自动算了",IF(ISNUMBER(SEARCH("【待补】",$R1469&amp;"")),"△源数据不全（源表缺摘要或用途），请补充",IF(AND($F1469="内部转账",$Q1469=""),"△内部转账建议在「往来单位」写上对方账户",IF($N1469&lt;0,"△这一笔之后该账户余额成负数了，核一下",""))))))))))))</f>
        <v>△这一笔之后该账户余额成负数了，核一下</v>
      </c>
    </row>
    <row r="1470" ht="33" spans="1:19">
      <c r="A1470" s="114">
        <v>46119</v>
      </c>
      <c r="B1470" s="115" t="s">
        <v>34</v>
      </c>
      <c r="C1470" s="116" t="str">
        <f>IF($B1470="","",IFERROR(INDEX(账户银行,MATCH($B1470,账户名,0)),""))</f>
        <v>现金</v>
      </c>
      <c r="D1470" s="116" t="str">
        <f>IF($B1470="","",IFERROR(INDEX(账户币种,MATCH($B1470,账户名,0)),""))</f>
        <v>UZS</v>
      </c>
      <c r="E1470" s="117" t="s">
        <v>86</v>
      </c>
      <c r="F1470" s="116" t="str">
        <f>IF($E1470="","",IFERROR(INDEX(类别属性,MATCH($E1470,类别表,0)),""))</f>
        <v>支出</v>
      </c>
      <c r="G1470" s="118" t="s">
        <v>1386</v>
      </c>
      <c r="H1470" s="119"/>
      <c r="I1470" s="119"/>
      <c r="J1470" s="120"/>
      <c r="K1470" s="125">
        <f>IF(OR($A1470="",$B1470=""),"",IF($J1470&lt;&gt;"",$J1470,IF($D1470=本位币,1,IFERROR(LOOKUP(2,1/((汇率月份&lt;=$A1470)*(INDEX(记账汇率区,0,MATCH($D1470,汇率币种头,0))&lt;&gt;"")),INDEX(记账汇率区,0,MATCH($D1470,汇率币种头,0))),""))))</f>
        <v>1</v>
      </c>
      <c r="L1470" s="123" t="str">
        <f t="shared" si="44"/>
        <v/>
      </c>
      <c r="M1470" s="123" t="str">
        <f t="shared" si="45"/>
        <v/>
      </c>
      <c r="N1470" s="122">
        <f>IF($B1470="","",ROUND(SUMIF(账户名,$B1470,账户期初)+SUMIFS($L$6:L1470,$B$6:B1470,$B1470),2))</f>
        <v>-777121979.33</v>
      </c>
      <c r="O1470" s="123">
        <f>IF($B1470="","",IFERROR(ROUND(INDEX(账户期初本位,MATCH($B1470,账户名,0))+SUMIFS($M$6:M1470,$B$6:B1470,$B1470),2),""))</f>
        <v>-777121979.33</v>
      </c>
      <c r="P1470" s="117" t="s">
        <v>48</v>
      </c>
      <c r="Q1470" s="115"/>
      <c r="R1470" s="115" t="s">
        <v>119</v>
      </c>
      <c r="S1470" s="124" t="str">
        <f>IF($B1470="","",IF(ISNA(MATCH($B1470,账户名,0)),"※这个账户不在【参数设置】的账户档案里",IF($A1470="","※没填日期，这一笔不会进任何月份的报表",IF(OR($A1470&lt;起始月份,$A1470&gt;EOMONTH(起始月份,15)),"△不在本账期（"&amp;TEXT(起始月份,"yyyy-mm")&amp;" ~ "&amp;TEXT(EOMONTH(起始月份,15),"yyyy-mm")&amp;"）内，报表里看不到",IF(AND($H1470&lt;&gt;"",$I1470&lt;&gt;""),"※收入和支出不能同时填",IF(AND(N($H1470)=0,N($I1470)=0),IF(ISNUMBER(SEARCH("【待补】",$R1470&amp;"")),"△源数据不全（源表缺金额），请补充","※收入和支出都没填"),IF($E1470="","※没填收支类别，分类报表会漏掉这一笔",IF(ISNA(MATCH($E1470,类别表,0)),"※收支类别不在【参数设置】的清单里",IF($K1470="","△"&amp;$D1470&amp;" 还没填汇率，去【月度汇率】补上就自动算了",IF(ISNUMBER(SEARCH("【待补】",$R1470&amp;"")),"△源数据不全（源表缺摘要或用途），请补充",IF(AND($F1470="内部转账",$Q1470=""),"△内部转账建议在「往来单位」写上对方账户",IF($N1470&lt;0,"△这一笔之后该账户余额成负数了，核一下",""))))))))))))</f>
        <v>△源数据不全（源表缺金额），请补充</v>
      </c>
    </row>
    <row r="1471" ht="49.5" spans="1:19">
      <c r="A1471" s="114">
        <v>46119</v>
      </c>
      <c r="B1471" s="115" t="s">
        <v>34</v>
      </c>
      <c r="C1471" s="116" t="str">
        <f>IF($B1471="","",IFERROR(INDEX(账户银行,MATCH($B1471,账户名,0)),""))</f>
        <v>现金</v>
      </c>
      <c r="D1471" s="116" t="str">
        <f>IF($B1471="","",IFERROR(INDEX(账户币种,MATCH($B1471,账户名,0)),""))</f>
        <v>UZS</v>
      </c>
      <c r="E1471" s="117" t="s">
        <v>57</v>
      </c>
      <c r="F1471" s="116" t="str">
        <f>IF($E1471="","",IFERROR(INDEX(类别属性,MATCH($E1471,类别表,0)),""))</f>
        <v>支出</v>
      </c>
      <c r="G1471" s="118" t="s">
        <v>1388</v>
      </c>
      <c r="H1471" s="119"/>
      <c r="I1471" s="119">
        <v>1120000</v>
      </c>
      <c r="J1471" s="120"/>
      <c r="K1471" s="125">
        <f>IF(OR($A1471="",$B1471=""),"",IF($J1471&lt;&gt;"",$J1471,IF($D1471=本位币,1,IFERROR(LOOKUP(2,1/((汇率月份&lt;=$A1471)*(INDEX(记账汇率区,0,MATCH($D1471,汇率币种头,0))&lt;&gt;"")),INDEX(记账汇率区,0,MATCH($D1471,汇率币种头,0))),""))))</f>
        <v>1</v>
      </c>
      <c r="L1471" s="123">
        <f t="shared" si="44"/>
        <v>-1120000</v>
      </c>
      <c r="M1471" s="123">
        <f t="shared" si="45"/>
        <v>-1120000</v>
      </c>
      <c r="N1471" s="122">
        <f>IF($B1471="","",ROUND(SUMIF(账户名,$B1471,账户期初)+SUMIFS($L$6:L1471,$B$6:B1471,$B1471),2))</f>
        <v>-778241979.33</v>
      </c>
      <c r="O1471" s="123">
        <f>IF($B1471="","",IFERROR(ROUND(INDEX(账户期初本位,MATCH($B1471,账户名,0))+SUMIFS($M$6:M1471,$B$6:B1471,$B1471),2),""))</f>
        <v>-778241979.33</v>
      </c>
      <c r="P1471" s="117" t="s">
        <v>59</v>
      </c>
      <c r="Q1471" s="115"/>
      <c r="R1471" s="115"/>
      <c r="S1471" s="124" t="str">
        <f>IF($B1471="","",IF(ISNA(MATCH($B1471,账户名,0)),"※这个账户不在【参数设置】的账户档案里",IF($A1471="","※没填日期，这一笔不会进任何月份的报表",IF(OR($A1471&lt;起始月份,$A1471&gt;EOMONTH(起始月份,15)),"△不在本账期（"&amp;TEXT(起始月份,"yyyy-mm")&amp;" ~ "&amp;TEXT(EOMONTH(起始月份,15),"yyyy-mm")&amp;"）内，报表里看不到",IF(AND($H1471&lt;&gt;"",$I1471&lt;&gt;""),"※收入和支出不能同时填",IF(AND(N($H1471)=0,N($I1471)=0),IF(ISNUMBER(SEARCH("【待补】",$R1471&amp;"")),"△源数据不全（源表缺金额），请补充","※收入和支出都没填"),IF($E1471="","※没填收支类别，分类报表会漏掉这一笔",IF(ISNA(MATCH($E1471,类别表,0)),"※收支类别不在【参数设置】的清单里",IF($K1471="","△"&amp;$D1471&amp;" 还没填汇率，去【月度汇率】补上就自动算了",IF(ISNUMBER(SEARCH("【待补】",$R1471&amp;"")),"△源数据不全（源表缺摘要或用途），请补充",IF(AND($F1471="内部转账",$Q1471=""),"△内部转账建议在「往来单位」写上对方账户",IF($N1471&lt;0,"△这一笔之后该账户余额成负数了，核一下",""))))))))))))</f>
        <v>△这一笔之后该账户余额成负数了，核一下</v>
      </c>
    </row>
    <row r="1472" ht="82.5" spans="1:19">
      <c r="A1472" s="114">
        <v>46119</v>
      </c>
      <c r="B1472" s="115" t="s">
        <v>34</v>
      </c>
      <c r="C1472" s="116" t="str">
        <f>IF($B1472="","",IFERROR(INDEX(账户银行,MATCH($B1472,账户名,0)),""))</f>
        <v>现金</v>
      </c>
      <c r="D1472" s="116" t="str">
        <f>IF($B1472="","",IFERROR(INDEX(账户币种,MATCH($B1472,账户名,0)),""))</f>
        <v>UZS</v>
      </c>
      <c r="E1472" s="117" t="s">
        <v>54</v>
      </c>
      <c r="F1472" s="116" t="str">
        <f>IF($E1472="","",IFERROR(INDEX(类别属性,MATCH($E1472,类别表,0)),""))</f>
        <v>支出</v>
      </c>
      <c r="G1472" s="118" t="s">
        <v>1389</v>
      </c>
      <c r="H1472" s="119"/>
      <c r="I1472" s="119">
        <v>1630000</v>
      </c>
      <c r="J1472" s="120"/>
      <c r="K1472" s="125">
        <f>IF(OR($A1472="",$B1472=""),"",IF($J1472&lt;&gt;"",$J1472,IF($D1472=本位币,1,IFERROR(LOOKUP(2,1/((汇率月份&lt;=$A1472)*(INDEX(记账汇率区,0,MATCH($D1472,汇率币种头,0))&lt;&gt;"")),INDEX(记账汇率区,0,MATCH($D1472,汇率币种头,0))),""))))</f>
        <v>1</v>
      </c>
      <c r="L1472" s="123">
        <f t="shared" si="44"/>
        <v>-1630000</v>
      </c>
      <c r="M1472" s="123">
        <f t="shared" si="45"/>
        <v>-1630000</v>
      </c>
      <c r="N1472" s="122">
        <f>IF($B1472="","",ROUND(SUMIF(账户名,$B1472,账户期初)+SUMIFS($L$6:L1472,$B$6:B1472,$B1472),2))</f>
        <v>-779871979.33</v>
      </c>
      <c r="O1472" s="123">
        <f>IF($B1472="","",IFERROR(ROUND(INDEX(账户期初本位,MATCH($B1472,账户名,0))+SUMIFS($M$6:M1472,$B$6:B1472,$B1472),2),""))</f>
        <v>-779871979.33</v>
      </c>
      <c r="P1472" s="117" t="s">
        <v>48</v>
      </c>
      <c r="Q1472" s="115"/>
      <c r="R1472" s="115"/>
      <c r="S1472" s="124" t="str">
        <f>IF($B1472="","",IF(ISNA(MATCH($B1472,账户名,0)),"※这个账户不在【参数设置】的账户档案里",IF($A1472="","※没填日期，这一笔不会进任何月份的报表",IF(OR($A1472&lt;起始月份,$A1472&gt;EOMONTH(起始月份,15)),"△不在本账期（"&amp;TEXT(起始月份,"yyyy-mm")&amp;" ~ "&amp;TEXT(EOMONTH(起始月份,15),"yyyy-mm")&amp;"）内，报表里看不到",IF(AND($H1472&lt;&gt;"",$I1472&lt;&gt;""),"※收入和支出不能同时填",IF(AND(N($H1472)=0,N($I1472)=0),IF(ISNUMBER(SEARCH("【待补】",$R1472&amp;"")),"△源数据不全（源表缺金额），请补充","※收入和支出都没填"),IF($E1472="","※没填收支类别，分类报表会漏掉这一笔",IF(ISNA(MATCH($E1472,类别表,0)),"※收支类别不在【参数设置】的清单里",IF($K1472="","△"&amp;$D1472&amp;" 还没填汇率，去【月度汇率】补上就自动算了",IF(ISNUMBER(SEARCH("【待补】",$R1472&amp;"")),"△源数据不全（源表缺摘要或用途），请补充",IF(AND($F1472="内部转账",$Q1472=""),"△内部转账建议在「往来单位」写上对方账户",IF($N1472&lt;0,"△这一笔之后该账户余额成负数了，核一下",""))))))))))))</f>
        <v>△这一笔之后该账户余额成负数了，核一下</v>
      </c>
    </row>
    <row r="1473" ht="66" spans="1:19">
      <c r="A1473" s="114">
        <v>46119</v>
      </c>
      <c r="B1473" s="115" t="s">
        <v>34</v>
      </c>
      <c r="C1473" s="116" t="str">
        <f>IF($B1473="","",IFERROR(INDEX(账户银行,MATCH($B1473,账户名,0)),""))</f>
        <v>现金</v>
      </c>
      <c r="D1473" s="116" t="str">
        <f>IF($B1473="","",IFERROR(INDEX(账户币种,MATCH($B1473,账户名,0)),""))</f>
        <v>UZS</v>
      </c>
      <c r="E1473" s="117" t="s">
        <v>21</v>
      </c>
      <c r="F1473" s="116" t="str">
        <f>IF($E1473="","",IFERROR(INDEX(类别属性,MATCH($E1473,类别表,0)),""))</f>
        <v>支出</v>
      </c>
      <c r="G1473" s="118" t="s">
        <v>1390</v>
      </c>
      <c r="H1473" s="119"/>
      <c r="I1473" s="119">
        <v>2750000</v>
      </c>
      <c r="J1473" s="120"/>
      <c r="K1473" s="125">
        <f>IF(OR($A1473="",$B1473=""),"",IF($J1473&lt;&gt;"",$J1473,IF($D1473=本位币,1,IFERROR(LOOKUP(2,1/((汇率月份&lt;=$A1473)*(INDEX(记账汇率区,0,MATCH($D1473,汇率币种头,0))&lt;&gt;"")),INDEX(记账汇率区,0,MATCH($D1473,汇率币种头,0))),""))))</f>
        <v>1</v>
      </c>
      <c r="L1473" s="123">
        <f t="shared" si="44"/>
        <v>-2750000</v>
      </c>
      <c r="M1473" s="123">
        <f t="shared" si="45"/>
        <v>-2750000</v>
      </c>
      <c r="N1473" s="122">
        <f>IF($B1473="","",ROUND(SUMIF(账户名,$B1473,账户期初)+SUMIFS($L$6:L1473,$B$6:B1473,$B1473),2))</f>
        <v>-782621979.33</v>
      </c>
      <c r="O1473" s="123">
        <f>IF($B1473="","",IFERROR(ROUND(INDEX(账户期初本位,MATCH($B1473,账户名,0))+SUMIFS($M$6:M1473,$B$6:B1473,$B1473),2),""))</f>
        <v>-782621979.33</v>
      </c>
      <c r="P1473" s="117" t="s">
        <v>23</v>
      </c>
      <c r="Q1473" s="115"/>
      <c r="R1473" s="115"/>
      <c r="S1473" s="124" t="str">
        <f>IF($B1473="","",IF(ISNA(MATCH($B1473,账户名,0)),"※这个账户不在【参数设置】的账户档案里",IF($A1473="","※没填日期，这一笔不会进任何月份的报表",IF(OR($A1473&lt;起始月份,$A1473&gt;EOMONTH(起始月份,15)),"△不在本账期（"&amp;TEXT(起始月份,"yyyy-mm")&amp;" ~ "&amp;TEXT(EOMONTH(起始月份,15),"yyyy-mm")&amp;"）内，报表里看不到",IF(AND($H1473&lt;&gt;"",$I1473&lt;&gt;""),"※收入和支出不能同时填",IF(AND(N($H1473)=0,N($I1473)=0),IF(ISNUMBER(SEARCH("【待补】",$R1473&amp;"")),"△源数据不全（源表缺金额），请补充","※收入和支出都没填"),IF($E1473="","※没填收支类别，分类报表会漏掉这一笔",IF(ISNA(MATCH($E1473,类别表,0)),"※收支类别不在【参数设置】的清单里",IF($K1473="","△"&amp;$D1473&amp;" 还没填汇率，去【月度汇率】补上就自动算了",IF(ISNUMBER(SEARCH("【待补】",$R1473&amp;"")),"△源数据不全（源表缺摘要或用途），请补充",IF(AND($F1473="内部转账",$Q1473=""),"△内部转账建议在「往来单位」写上对方账户",IF($N1473&lt;0,"△这一笔之后该账户余额成负数了，核一下",""))))))))))))</f>
        <v>△这一笔之后该账户余额成负数了，核一下</v>
      </c>
    </row>
    <row r="1474" ht="49.5" spans="1:19">
      <c r="A1474" s="114">
        <v>46120</v>
      </c>
      <c r="B1474" s="115" t="s">
        <v>34</v>
      </c>
      <c r="C1474" s="116" t="str">
        <f>IF($B1474="","",IFERROR(INDEX(账户银行,MATCH($B1474,账户名,0)),""))</f>
        <v>现金</v>
      </c>
      <c r="D1474" s="116" t="str">
        <f>IF($B1474="","",IFERROR(INDEX(账户币种,MATCH($B1474,账户名,0)),""))</f>
        <v>UZS</v>
      </c>
      <c r="E1474" s="117" t="s">
        <v>54</v>
      </c>
      <c r="F1474" s="116" t="str">
        <f>IF($E1474="","",IFERROR(INDEX(类别属性,MATCH($E1474,类别表,0)),""))</f>
        <v>支出</v>
      </c>
      <c r="G1474" s="118" t="s">
        <v>1391</v>
      </c>
      <c r="H1474" s="119"/>
      <c r="I1474" s="119">
        <v>1000000</v>
      </c>
      <c r="J1474" s="120"/>
      <c r="K1474" s="125">
        <f>IF(OR($A1474="",$B1474=""),"",IF($J1474&lt;&gt;"",$J1474,IF($D1474=本位币,1,IFERROR(LOOKUP(2,1/((汇率月份&lt;=$A1474)*(INDEX(记账汇率区,0,MATCH($D1474,汇率币种头,0))&lt;&gt;"")),INDEX(记账汇率区,0,MATCH($D1474,汇率币种头,0))),""))))</f>
        <v>1</v>
      </c>
      <c r="L1474" s="123">
        <f t="shared" si="44"/>
        <v>-1000000</v>
      </c>
      <c r="M1474" s="123">
        <f t="shared" si="45"/>
        <v>-1000000</v>
      </c>
      <c r="N1474" s="122">
        <f>IF($B1474="","",ROUND(SUMIF(账户名,$B1474,账户期初)+SUMIFS($L$6:L1474,$B$6:B1474,$B1474),2))</f>
        <v>-783621979.33</v>
      </c>
      <c r="O1474" s="123">
        <f>IF($B1474="","",IFERROR(ROUND(INDEX(账户期初本位,MATCH($B1474,账户名,0))+SUMIFS($M$6:M1474,$B$6:B1474,$B1474),2),""))</f>
        <v>-783621979.33</v>
      </c>
      <c r="P1474" s="117" t="s">
        <v>48</v>
      </c>
      <c r="Q1474" s="115"/>
      <c r="R1474" s="115"/>
      <c r="S1474" s="124" t="str">
        <f>IF($B1474="","",IF(ISNA(MATCH($B1474,账户名,0)),"※这个账户不在【参数设置】的账户档案里",IF($A1474="","※没填日期，这一笔不会进任何月份的报表",IF(OR($A1474&lt;起始月份,$A1474&gt;EOMONTH(起始月份,15)),"△不在本账期（"&amp;TEXT(起始月份,"yyyy-mm")&amp;" ~ "&amp;TEXT(EOMONTH(起始月份,15),"yyyy-mm")&amp;"）内，报表里看不到",IF(AND($H1474&lt;&gt;"",$I1474&lt;&gt;""),"※收入和支出不能同时填",IF(AND(N($H1474)=0,N($I1474)=0),IF(ISNUMBER(SEARCH("【待补】",$R1474&amp;"")),"△源数据不全（源表缺金额），请补充","※收入和支出都没填"),IF($E1474="","※没填收支类别，分类报表会漏掉这一笔",IF(ISNA(MATCH($E1474,类别表,0)),"※收支类别不在【参数设置】的清单里",IF($K1474="","△"&amp;$D1474&amp;" 还没填汇率，去【月度汇率】补上就自动算了",IF(ISNUMBER(SEARCH("【待补】",$R1474&amp;"")),"△源数据不全（源表缺摘要或用途），请补充",IF(AND($F1474="内部转账",$Q1474=""),"△内部转账建议在「往来单位」写上对方账户",IF($N1474&lt;0,"△这一笔之后该账户余额成负数了，核一下",""))))))))))))</f>
        <v>△这一笔之后该账户余额成负数了，核一下</v>
      </c>
    </row>
    <row r="1475" ht="16.5" spans="1:19">
      <c r="A1475" s="114">
        <v>46120</v>
      </c>
      <c r="B1475" s="115" t="s">
        <v>34</v>
      </c>
      <c r="C1475" s="116" t="str">
        <f>IF($B1475="","",IFERROR(INDEX(账户银行,MATCH($B1475,账户名,0)),""))</f>
        <v>现金</v>
      </c>
      <c r="D1475" s="116" t="str">
        <f>IF($B1475="","",IFERROR(INDEX(账户币种,MATCH($B1475,账户名,0)),""))</f>
        <v>UZS</v>
      </c>
      <c r="E1475" s="117" t="s">
        <v>84</v>
      </c>
      <c r="F1475" s="116" t="str">
        <f>IF($E1475="","",IFERROR(INDEX(类别属性,MATCH($E1475,类别表,0)),""))</f>
        <v>支出</v>
      </c>
      <c r="G1475" s="118" t="s">
        <v>265</v>
      </c>
      <c r="H1475" s="119"/>
      <c r="I1475" s="119">
        <v>700000</v>
      </c>
      <c r="J1475" s="120"/>
      <c r="K1475" s="125">
        <f>IF(OR($A1475="",$B1475=""),"",IF($J1475&lt;&gt;"",$J1475,IF($D1475=本位币,1,IFERROR(LOOKUP(2,1/((汇率月份&lt;=$A1475)*(INDEX(记账汇率区,0,MATCH($D1475,汇率币种头,0))&lt;&gt;"")),INDEX(记账汇率区,0,MATCH($D1475,汇率币种头,0))),""))))</f>
        <v>1</v>
      </c>
      <c r="L1475" s="123">
        <f t="shared" si="44"/>
        <v>-700000</v>
      </c>
      <c r="M1475" s="123">
        <f t="shared" si="45"/>
        <v>-700000</v>
      </c>
      <c r="N1475" s="122">
        <f>IF($B1475="","",ROUND(SUMIF(账户名,$B1475,账户期初)+SUMIFS($L$6:L1475,$B$6:B1475,$B1475),2))</f>
        <v>-784321979.33</v>
      </c>
      <c r="O1475" s="123">
        <f>IF($B1475="","",IFERROR(ROUND(INDEX(账户期初本位,MATCH($B1475,账户名,0))+SUMIFS($M$6:M1475,$B$6:B1475,$B1475),2),""))</f>
        <v>-784321979.33</v>
      </c>
      <c r="P1475" s="117" t="s">
        <v>48</v>
      </c>
      <c r="Q1475" s="115"/>
      <c r="R1475" s="115"/>
      <c r="S1475" s="124" t="str">
        <f>IF($B1475="","",IF(ISNA(MATCH($B1475,账户名,0)),"※这个账户不在【参数设置】的账户档案里",IF($A1475="","※没填日期，这一笔不会进任何月份的报表",IF(OR($A1475&lt;起始月份,$A1475&gt;EOMONTH(起始月份,15)),"△不在本账期（"&amp;TEXT(起始月份,"yyyy-mm")&amp;" ~ "&amp;TEXT(EOMONTH(起始月份,15),"yyyy-mm")&amp;"）内，报表里看不到",IF(AND($H1475&lt;&gt;"",$I1475&lt;&gt;""),"※收入和支出不能同时填",IF(AND(N($H1475)=0,N($I1475)=0),IF(ISNUMBER(SEARCH("【待补】",$R1475&amp;"")),"△源数据不全（源表缺金额），请补充","※收入和支出都没填"),IF($E1475="","※没填收支类别，分类报表会漏掉这一笔",IF(ISNA(MATCH($E1475,类别表,0)),"※收支类别不在【参数设置】的清单里",IF($K1475="","△"&amp;$D1475&amp;" 还没填汇率，去【月度汇率】补上就自动算了",IF(ISNUMBER(SEARCH("【待补】",$R1475&amp;"")),"△源数据不全（源表缺摘要或用途），请补充",IF(AND($F1475="内部转账",$Q1475=""),"△内部转账建议在「往来单位」写上对方账户",IF($N1475&lt;0,"△这一笔之后该账户余额成负数了，核一下",""))))))))))))</f>
        <v>△这一笔之后该账户余额成负数了，核一下</v>
      </c>
    </row>
    <row r="1476" ht="16.5" spans="1:19">
      <c r="A1476" s="114">
        <v>46121</v>
      </c>
      <c r="B1476" s="115" t="s">
        <v>1238</v>
      </c>
      <c r="C1476" s="116" t="str">
        <f>IF($B1476="","",IFERROR(INDEX(账户银行,MATCH($B1476,账户名,0)),""))</f>
        <v>NBU银行</v>
      </c>
      <c r="D1476" s="116" t="str">
        <f>IF($B1476="","",IFERROR(INDEX(账户币种,MATCH($B1476,账户名,0)),""))</f>
        <v>UZS</v>
      </c>
      <c r="E1476" s="117" t="s">
        <v>38</v>
      </c>
      <c r="F1476" s="116" t="str">
        <f>IF($E1476="","",IFERROR(INDEX(类别属性,MATCH($E1476,类别表,0)),""))</f>
        <v>支出</v>
      </c>
      <c r="G1476" s="118" t="s">
        <v>1268</v>
      </c>
      <c r="H1476" s="119"/>
      <c r="I1476" s="119">
        <v>550000</v>
      </c>
      <c r="J1476" s="120"/>
      <c r="K1476" s="125">
        <f>IF(OR($A1476="",$B1476=""),"",IF($J1476&lt;&gt;"",$J1476,IF($D1476=本位币,1,IFERROR(LOOKUP(2,1/((汇率月份&lt;=$A1476)*(INDEX(记账汇率区,0,MATCH($D1476,汇率币种头,0))&lt;&gt;"")),INDEX(记账汇率区,0,MATCH($D1476,汇率币种头,0))),""))))</f>
        <v>1</v>
      </c>
      <c r="L1476" s="123">
        <f t="shared" si="44"/>
        <v>-550000</v>
      </c>
      <c r="M1476" s="123">
        <f t="shared" si="45"/>
        <v>-550000</v>
      </c>
      <c r="N1476" s="122">
        <f>IF($B1476="","",ROUND(SUMIF(账户名,$B1476,账户期初)+SUMIFS($L$6:L1476,$B$6:B1476,$B1476),2))</f>
        <v>18977800</v>
      </c>
      <c r="O1476" s="123">
        <f>IF($B1476="","",IFERROR(ROUND(INDEX(账户期初本位,MATCH($B1476,账户名,0))+SUMIFS($M$6:M1476,$B$6:B1476,$B1476),2),""))</f>
        <v>18977800</v>
      </c>
      <c r="P1476" s="117" t="s">
        <v>26</v>
      </c>
      <c r="Q1476" s="115" t="s">
        <v>1269</v>
      </c>
      <c r="R1476" s="115" t="s">
        <v>1270</v>
      </c>
      <c r="S1476" s="124" t="str">
        <f>IF($B1476="","",IF(ISNA(MATCH($B1476,账户名,0)),"※这个账户不在【参数设置】的账户档案里",IF($A1476="","※没填日期，这一笔不会进任何月份的报表",IF(OR($A1476&lt;起始月份,$A1476&gt;EOMONTH(起始月份,15)),"△不在本账期（"&amp;TEXT(起始月份,"yyyy-mm")&amp;" ~ "&amp;TEXT(EOMONTH(起始月份,15),"yyyy-mm")&amp;"）内，报表里看不到",IF(AND($H1476&lt;&gt;"",$I1476&lt;&gt;""),"※收入和支出不能同时填",IF(AND(N($H1476)=0,N($I1476)=0),IF(ISNUMBER(SEARCH("【待补】",$R1476&amp;"")),"△源数据不全（源表缺金额），请补充","※收入和支出都没填"),IF($E1476="","※没填收支类别，分类报表会漏掉这一笔",IF(ISNA(MATCH($E1476,类别表,0)),"※收支类别不在【参数设置】的清单里",IF($K1476="","△"&amp;$D1476&amp;" 还没填汇率，去【月度汇率】补上就自动算了",IF(ISNUMBER(SEARCH("【待补】",$R1476&amp;"")),"△源数据不全（源表缺摘要或用途），请补充",IF(AND($F1476="内部转账",$Q1476=""),"△内部转账建议在「往来单位」写上对方账户",IF($N1476&lt;0,"△这一笔之后该账户余额成负数了，核一下",""))))))))))))</f>
        <v/>
      </c>
    </row>
    <row r="1477" ht="16.5" spans="1:19">
      <c r="A1477" s="114">
        <v>46121</v>
      </c>
      <c r="B1477" s="115" t="s">
        <v>1238</v>
      </c>
      <c r="C1477" s="116" t="str">
        <f>IF($B1477="","",IFERROR(INDEX(账户银行,MATCH($B1477,账户名,0)),""))</f>
        <v>NBU银行</v>
      </c>
      <c r="D1477" s="116" t="str">
        <f>IF($B1477="","",IFERROR(INDEX(账户币种,MATCH($B1477,账户名,0)),""))</f>
        <v>UZS</v>
      </c>
      <c r="E1477" s="117" t="s">
        <v>188</v>
      </c>
      <c r="F1477" s="116" t="str">
        <f>IF($E1477="","",IFERROR(INDEX(类别属性,MATCH($E1477,类别表,0)),""))</f>
        <v>支出</v>
      </c>
      <c r="G1477" s="118" t="s">
        <v>1268</v>
      </c>
      <c r="H1477" s="119"/>
      <c r="I1477" s="119">
        <v>50000</v>
      </c>
      <c r="J1477" s="120"/>
      <c r="K1477" s="125">
        <f>IF(OR($A1477="",$B1477=""),"",IF($J1477&lt;&gt;"",$J1477,IF($D1477=本位币,1,IFERROR(LOOKUP(2,1/((汇率月份&lt;=$A1477)*(INDEX(记账汇率区,0,MATCH($D1477,汇率币种头,0))&lt;&gt;"")),INDEX(记账汇率区,0,MATCH($D1477,汇率币种头,0))),""))))</f>
        <v>1</v>
      </c>
      <c r="L1477" s="123">
        <f t="shared" si="44"/>
        <v>-50000</v>
      </c>
      <c r="M1477" s="123">
        <f t="shared" si="45"/>
        <v>-50000</v>
      </c>
      <c r="N1477" s="122">
        <f>IF($B1477="","",ROUND(SUMIF(账户名,$B1477,账户期初)+SUMIFS($L$6:L1477,$B$6:B1477,$B1477),2))</f>
        <v>18927800</v>
      </c>
      <c r="O1477" s="123">
        <f>IF($B1477="","",IFERROR(ROUND(INDEX(账户期初本位,MATCH($B1477,账户名,0))+SUMIFS($M$6:M1477,$B$6:B1477,$B1477),2),""))</f>
        <v>18927800</v>
      </c>
      <c r="P1477" s="117" t="s">
        <v>26</v>
      </c>
      <c r="Q1477" s="115" t="s">
        <v>1269</v>
      </c>
      <c r="R1477" s="115" t="s">
        <v>1271</v>
      </c>
      <c r="S1477" s="124" t="str">
        <f>IF($B1477="","",IF(ISNA(MATCH($B1477,账户名,0)),"※这个账户不在【参数设置】的账户档案里",IF($A1477="","※没填日期，这一笔不会进任何月份的报表",IF(OR($A1477&lt;起始月份,$A1477&gt;EOMONTH(起始月份,15)),"△不在本账期（"&amp;TEXT(起始月份,"yyyy-mm")&amp;" ~ "&amp;TEXT(EOMONTH(起始月份,15),"yyyy-mm")&amp;"）内，报表里看不到",IF(AND($H1477&lt;&gt;"",$I1477&lt;&gt;""),"※收入和支出不能同时填",IF(AND(N($H1477)=0,N($I1477)=0),IF(ISNUMBER(SEARCH("【待补】",$R1477&amp;"")),"△源数据不全（源表缺金额），请补充","※收入和支出都没填"),IF($E1477="","※没填收支类别，分类报表会漏掉这一笔",IF(ISNA(MATCH($E1477,类别表,0)),"※收支类别不在【参数设置】的清单里",IF($K1477="","△"&amp;$D1477&amp;" 还没填汇率，去【月度汇率】补上就自动算了",IF(ISNUMBER(SEARCH("【待补】",$R1477&amp;"")),"△源数据不全（源表缺摘要或用途），请补充",IF(AND($F1477="内部转账",$Q1477=""),"△内部转账建议在「往来单位」写上对方账户",IF($N1477&lt;0,"△这一笔之后该账户余额成负数了，核一下",""))))))))))))</f>
        <v>△源数据不全（源表缺摘要或用途），请补充</v>
      </c>
    </row>
    <row r="1478" ht="49.5" spans="1:19">
      <c r="A1478" s="114">
        <v>46121</v>
      </c>
      <c r="B1478" s="115" t="s">
        <v>1238</v>
      </c>
      <c r="C1478" s="116" t="str">
        <f>IF($B1478="","",IFERROR(INDEX(账户银行,MATCH($B1478,账户名,0)),""))</f>
        <v>NBU银行</v>
      </c>
      <c r="D1478" s="116" t="str">
        <f>IF($B1478="","",IFERROR(INDEX(账户币种,MATCH($B1478,账户名,0)),""))</f>
        <v>UZS</v>
      </c>
      <c r="E1478" s="117" t="s">
        <v>44</v>
      </c>
      <c r="F1478" s="116" t="str">
        <f>IF($E1478="","",IFERROR(INDEX(类别属性,MATCH($E1478,类别表,0)),""))</f>
        <v>支出</v>
      </c>
      <c r="G1478" s="118" t="s">
        <v>1392</v>
      </c>
      <c r="H1478" s="119"/>
      <c r="I1478" s="119">
        <v>504000</v>
      </c>
      <c r="J1478" s="120"/>
      <c r="K1478" s="125">
        <f>IF(OR($A1478="",$B1478=""),"",IF($J1478&lt;&gt;"",$J1478,IF($D1478=本位币,1,IFERROR(LOOKUP(2,1/((汇率月份&lt;=$A1478)*(INDEX(记账汇率区,0,MATCH($D1478,汇率币种头,0))&lt;&gt;"")),INDEX(记账汇率区,0,MATCH($D1478,汇率币种头,0))),""))))</f>
        <v>1</v>
      </c>
      <c r="L1478" s="123">
        <f t="shared" ref="L1478:L1541" si="46">IF(AND($H1478="",$I1478=""),"",ROUND(N($H1478)-N($I1478),2))</f>
        <v>-504000</v>
      </c>
      <c r="M1478" s="123">
        <f t="shared" ref="M1478:M1541" si="47">IF(OR($L1478="",$K1478=""),"",ROUND($L1478*$K1478,2))</f>
        <v>-504000</v>
      </c>
      <c r="N1478" s="122">
        <f>IF($B1478="","",ROUND(SUMIF(账户名,$B1478,账户期初)+SUMIFS($L$6:L1478,$B$6:B1478,$B1478),2))</f>
        <v>18423800</v>
      </c>
      <c r="O1478" s="123">
        <f>IF($B1478="","",IFERROR(ROUND(INDEX(账户期初本位,MATCH($B1478,账户名,0))+SUMIFS($M$6:M1478,$B$6:B1478,$B1478),2),""))</f>
        <v>18423800</v>
      </c>
      <c r="P1478" s="117" t="s">
        <v>26</v>
      </c>
      <c r="Q1478" s="115"/>
      <c r="R1478" s="115" t="s">
        <v>1393</v>
      </c>
      <c r="S1478" s="124" t="str">
        <f>IF($B1478="","",IF(ISNA(MATCH($B1478,账户名,0)),"※这个账户不在【参数设置】的账户档案里",IF($A1478="","※没填日期，这一笔不会进任何月份的报表",IF(OR($A1478&lt;起始月份,$A1478&gt;EOMONTH(起始月份,15)),"△不在本账期（"&amp;TEXT(起始月份,"yyyy-mm")&amp;" ~ "&amp;TEXT(EOMONTH(起始月份,15),"yyyy-mm")&amp;"）内，报表里看不到",IF(AND($H1478&lt;&gt;"",$I1478&lt;&gt;""),"※收入和支出不能同时填",IF(AND(N($H1478)=0,N($I1478)=0),IF(ISNUMBER(SEARCH("【待补】",$R1478&amp;"")),"△源数据不全（源表缺金额），请补充","※收入和支出都没填"),IF($E1478="","※没填收支类别，分类报表会漏掉这一笔",IF(ISNA(MATCH($E1478,类别表,0)),"※收支类别不在【参数设置】的清单里",IF($K1478="","△"&amp;$D1478&amp;" 还没填汇率，去【月度汇率】补上就自动算了",IF(ISNUMBER(SEARCH("【待补】",$R1478&amp;"")),"△源数据不全（源表缺摘要或用途），请补充",IF(AND($F1478="内部转账",$Q1478=""),"△内部转账建议在「往来单位」写上对方账户",IF($N1478&lt;0,"△这一笔之后该账户余额成负数了，核一下",""))))))))))))</f>
        <v/>
      </c>
    </row>
    <row r="1479" ht="49.5" spans="1:19">
      <c r="A1479" s="114">
        <v>46121</v>
      </c>
      <c r="B1479" s="115" t="s">
        <v>30</v>
      </c>
      <c r="C1479" s="116" t="str">
        <f>IF($B1479="","",IFERROR(INDEX(账户银行,MATCH($B1479,账户名,0)),""))</f>
        <v>现金</v>
      </c>
      <c r="D1479" s="116" t="str">
        <f>IF($B1479="","",IFERROR(INDEX(账户币种,MATCH($B1479,账户名,0)),""))</f>
        <v>USD</v>
      </c>
      <c r="E1479" s="117" t="s">
        <v>62</v>
      </c>
      <c r="F1479" s="116" t="str">
        <f>IF($E1479="","",IFERROR(INDEX(类别属性,MATCH($E1479,类别表,0)),""))</f>
        <v>支出</v>
      </c>
      <c r="G1479" s="118" t="s">
        <v>1394</v>
      </c>
      <c r="H1479" s="119"/>
      <c r="I1479" s="119">
        <v>600</v>
      </c>
      <c r="J1479" s="120"/>
      <c r="K1479" s="125">
        <f>IF(OR($A1479="",$B1479=""),"",IF($J1479&lt;&gt;"",$J1479,IF($D1479=本位币,1,IFERROR(LOOKUP(2,1/((汇率月份&lt;=$A1479)*(INDEX(记账汇率区,0,MATCH($D1479,汇率币种头,0))&lt;&gt;"")),INDEX(记账汇率区,0,MATCH($D1479,汇率币种头,0))),""))))</f>
        <v>12000</v>
      </c>
      <c r="L1479" s="123">
        <f t="shared" si="46"/>
        <v>-600</v>
      </c>
      <c r="M1479" s="123">
        <f t="shared" si="47"/>
        <v>-7200000</v>
      </c>
      <c r="N1479" s="122">
        <f>IF($B1479="","",ROUND(SUMIF(账户名,$B1479,账户期初)+SUMIFS($L$6:L1479,$B$6:B1479,$B1479),2))</f>
        <v>106446</v>
      </c>
      <c r="O1479" s="123">
        <f>IF($B1479="","",IFERROR(ROUND(INDEX(账户期初本位,MATCH($B1479,账户名,0))+SUMIFS($M$6:M1479,$B$6:B1479,$B1479),2),""))</f>
        <v>1289847925</v>
      </c>
      <c r="P1479" s="117" t="s">
        <v>59</v>
      </c>
      <c r="Q1479" s="115"/>
      <c r="R1479" s="115"/>
      <c r="S1479" s="124" t="str">
        <f>IF($B1479="","",IF(ISNA(MATCH($B1479,账户名,0)),"※这个账户不在【参数设置】的账户档案里",IF($A1479="","※没填日期，这一笔不会进任何月份的报表",IF(OR($A1479&lt;起始月份,$A1479&gt;EOMONTH(起始月份,15)),"△不在本账期（"&amp;TEXT(起始月份,"yyyy-mm")&amp;" ~ "&amp;TEXT(EOMONTH(起始月份,15),"yyyy-mm")&amp;"）内，报表里看不到",IF(AND($H1479&lt;&gt;"",$I1479&lt;&gt;""),"※收入和支出不能同时填",IF(AND(N($H1479)=0,N($I1479)=0),IF(ISNUMBER(SEARCH("【待补】",$R1479&amp;"")),"△源数据不全（源表缺金额），请补充","※收入和支出都没填"),IF($E1479="","※没填收支类别，分类报表会漏掉这一笔",IF(ISNA(MATCH($E1479,类别表,0)),"※收支类别不在【参数设置】的清单里",IF($K1479="","△"&amp;$D1479&amp;" 还没填汇率，去【月度汇率】补上就自动算了",IF(ISNUMBER(SEARCH("【待补】",$R1479&amp;"")),"△源数据不全（源表缺摘要或用途），请补充",IF(AND($F1479="内部转账",$Q1479=""),"△内部转账建议在「往来单位」写上对方账户",IF($N1479&lt;0,"△这一笔之后该账户余额成负数了，核一下",""))))))))))))</f>
        <v/>
      </c>
    </row>
    <row r="1480" ht="49.5" spans="1:19">
      <c r="A1480" s="114">
        <v>46121</v>
      </c>
      <c r="B1480" s="115" t="s">
        <v>30</v>
      </c>
      <c r="C1480" s="116" t="str">
        <f>IF($B1480="","",IFERROR(INDEX(账户银行,MATCH($B1480,账户名,0)),""))</f>
        <v>现金</v>
      </c>
      <c r="D1480" s="116" t="str">
        <f>IF($B1480="","",IFERROR(INDEX(账户币种,MATCH($B1480,账户名,0)),""))</f>
        <v>USD</v>
      </c>
      <c r="E1480" s="117" t="s">
        <v>57</v>
      </c>
      <c r="F1480" s="116" t="str">
        <f>IF($E1480="","",IFERROR(INDEX(类别属性,MATCH($E1480,类别表,0)),""))</f>
        <v>支出</v>
      </c>
      <c r="G1480" s="118" t="s">
        <v>1395</v>
      </c>
      <c r="H1480" s="119"/>
      <c r="I1480" s="119">
        <v>1500</v>
      </c>
      <c r="J1480" s="120"/>
      <c r="K1480" s="125">
        <f>IF(OR($A1480="",$B1480=""),"",IF($J1480&lt;&gt;"",$J1480,IF($D1480=本位币,1,IFERROR(LOOKUP(2,1/((汇率月份&lt;=$A1480)*(INDEX(记账汇率区,0,MATCH($D1480,汇率币种头,0))&lt;&gt;"")),INDEX(记账汇率区,0,MATCH($D1480,汇率币种头,0))),""))))</f>
        <v>12000</v>
      </c>
      <c r="L1480" s="123">
        <f t="shared" si="46"/>
        <v>-1500</v>
      </c>
      <c r="M1480" s="123">
        <f t="shared" si="47"/>
        <v>-18000000</v>
      </c>
      <c r="N1480" s="122">
        <f>IF($B1480="","",ROUND(SUMIF(账户名,$B1480,账户期初)+SUMIFS($L$6:L1480,$B$6:B1480,$B1480),2))</f>
        <v>104946</v>
      </c>
      <c r="O1480" s="123">
        <f>IF($B1480="","",IFERROR(ROUND(INDEX(账户期初本位,MATCH($B1480,账户名,0))+SUMIFS($M$6:M1480,$B$6:B1480,$B1480),2),""))</f>
        <v>1271847925</v>
      </c>
      <c r="P1480" s="117" t="s">
        <v>59</v>
      </c>
      <c r="Q1480" s="115"/>
      <c r="R1480" s="115"/>
      <c r="S1480" s="124" t="str">
        <f>IF($B1480="","",IF(ISNA(MATCH($B1480,账户名,0)),"※这个账户不在【参数设置】的账户档案里",IF($A1480="","※没填日期，这一笔不会进任何月份的报表",IF(OR($A1480&lt;起始月份,$A1480&gt;EOMONTH(起始月份,15)),"△不在本账期（"&amp;TEXT(起始月份,"yyyy-mm")&amp;" ~ "&amp;TEXT(EOMONTH(起始月份,15),"yyyy-mm")&amp;"）内，报表里看不到",IF(AND($H1480&lt;&gt;"",$I1480&lt;&gt;""),"※收入和支出不能同时填",IF(AND(N($H1480)=0,N($I1480)=0),IF(ISNUMBER(SEARCH("【待补】",$R1480&amp;"")),"△源数据不全（源表缺金额），请补充","※收入和支出都没填"),IF($E1480="","※没填收支类别，分类报表会漏掉这一笔",IF(ISNA(MATCH($E1480,类别表,0)),"※收支类别不在【参数设置】的清单里",IF($K1480="","△"&amp;$D1480&amp;" 还没填汇率，去【月度汇率】补上就自动算了",IF(ISNUMBER(SEARCH("【待补】",$R1480&amp;"")),"△源数据不全（源表缺摘要或用途），请补充",IF(AND($F1480="内部转账",$Q1480=""),"△内部转账建议在「往来单位」写上对方账户",IF($N1480&lt;0,"△这一笔之后该账户余额成负数了，核一下",""))))))))))))</f>
        <v/>
      </c>
    </row>
    <row r="1481" ht="82.5" spans="1:19">
      <c r="A1481" s="114">
        <v>46121</v>
      </c>
      <c r="B1481" s="115" t="s">
        <v>34</v>
      </c>
      <c r="C1481" s="116" t="str">
        <f>IF($B1481="","",IFERROR(INDEX(账户银行,MATCH($B1481,账户名,0)),""))</f>
        <v>现金</v>
      </c>
      <c r="D1481" s="116" t="str">
        <f>IF($B1481="","",IFERROR(INDEX(账户币种,MATCH($B1481,账户名,0)),""))</f>
        <v>UZS</v>
      </c>
      <c r="E1481" s="117" t="s">
        <v>57</v>
      </c>
      <c r="F1481" s="116" t="str">
        <f>IF($E1481="","",IFERROR(INDEX(类别属性,MATCH($E1481,类别表,0)),""))</f>
        <v>支出</v>
      </c>
      <c r="G1481" s="118" t="s">
        <v>1396</v>
      </c>
      <c r="H1481" s="119"/>
      <c r="I1481" s="119">
        <v>8940000</v>
      </c>
      <c r="J1481" s="120"/>
      <c r="K1481" s="125">
        <f>IF(OR($A1481="",$B1481=""),"",IF($J1481&lt;&gt;"",$J1481,IF($D1481=本位币,1,IFERROR(LOOKUP(2,1/((汇率月份&lt;=$A1481)*(INDEX(记账汇率区,0,MATCH($D1481,汇率币种头,0))&lt;&gt;"")),INDEX(记账汇率区,0,MATCH($D1481,汇率币种头,0))),""))))</f>
        <v>1</v>
      </c>
      <c r="L1481" s="123">
        <f t="shared" si="46"/>
        <v>-8940000</v>
      </c>
      <c r="M1481" s="123">
        <f t="shared" si="47"/>
        <v>-8940000</v>
      </c>
      <c r="N1481" s="122">
        <f>IF($B1481="","",ROUND(SUMIF(账户名,$B1481,账户期初)+SUMIFS($L$6:L1481,$B$6:B1481,$B1481),2))</f>
        <v>-793261979.33</v>
      </c>
      <c r="O1481" s="123">
        <f>IF($B1481="","",IFERROR(ROUND(INDEX(账户期初本位,MATCH($B1481,账户名,0))+SUMIFS($M$6:M1481,$B$6:B1481,$B1481),2),""))</f>
        <v>-793261979.33</v>
      </c>
      <c r="P1481" s="117" t="s">
        <v>59</v>
      </c>
      <c r="Q1481" s="115"/>
      <c r="R1481" s="115"/>
      <c r="S1481" s="124" t="str">
        <f>IF($B1481="","",IF(ISNA(MATCH($B1481,账户名,0)),"※这个账户不在【参数设置】的账户档案里",IF($A1481="","※没填日期，这一笔不会进任何月份的报表",IF(OR($A1481&lt;起始月份,$A1481&gt;EOMONTH(起始月份,15)),"△不在本账期（"&amp;TEXT(起始月份,"yyyy-mm")&amp;" ~ "&amp;TEXT(EOMONTH(起始月份,15),"yyyy-mm")&amp;"）内，报表里看不到",IF(AND($H1481&lt;&gt;"",$I1481&lt;&gt;""),"※收入和支出不能同时填",IF(AND(N($H1481)=0,N($I1481)=0),IF(ISNUMBER(SEARCH("【待补】",$R1481&amp;"")),"△源数据不全（源表缺金额），请补充","※收入和支出都没填"),IF($E1481="","※没填收支类别，分类报表会漏掉这一笔",IF(ISNA(MATCH($E1481,类别表,0)),"※收支类别不在【参数设置】的清单里",IF($K1481="","△"&amp;$D1481&amp;" 还没填汇率，去【月度汇率】补上就自动算了",IF(ISNUMBER(SEARCH("【待补】",$R1481&amp;"")),"△源数据不全（源表缺摘要或用途），请补充",IF(AND($F1481="内部转账",$Q1481=""),"△内部转账建议在「往来单位」写上对方账户",IF($N1481&lt;0,"△这一笔之后该账户余额成负数了，核一下",""))))))))))))</f>
        <v>△这一笔之后该账户余额成负数了，核一下</v>
      </c>
    </row>
    <row r="1482" ht="49.5" spans="1:19">
      <c r="A1482" s="114">
        <v>46121</v>
      </c>
      <c r="B1482" s="115" t="s">
        <v>34</v>
      </c>
      <c r="C1482" s="116" t="str">
        <f>IF($B1482="","",IFERROR(INDEX(账户银行,MATCH($B1482,账户名,0)),""))</f>
        <v>现金</v>
      </c>
      <c r="D1482" s="116" t="str">
        <f>IF($B1482="","",IFERROR(INDEX(账户币种,MATCH($B1482,账户名,0)),""))</f>
        <v>UZS</v>
      </c>
      <c r="E1482" s="117" t="s">
        <v>57</v>
      </c>
      <c r="F1482" s="116" t="str">
        <f>IF($E1482="","",IFERROR(INDEX(类别属性,MATCH($E1482,类别表,0)),""))</f>
        <v>支出</v>
      </c>
      <c r="G1482" s="118" t="s">
        <v>1395</v>
      </c>
      <c r="H1482" s="119"/>
      <c r="I1482" s="119"/>
      <c r="J1482" s="120"/>
      <c r="K1482" s="125">
        <f>IF(OR($A1482="",$B1482=""),"",IF($J1482&lt;&gt;"",$J1482,IF($D1482=本位币,1,IFERROR(LOOKUP(2,1/((汇率月份&lt;=$A1482)*(INDEX(记账汇率区,0,MATCH($D1482,汇率币种头,0))&lt;&gt;"")),INDEX(记账汇率区,0,MATCH($D1482,汇率币种头,0))),""))))</f>
        <v>1</v>
      </c>
      <c r="L1482" s="123" t="str">
        <f t="shared" si="46"/>
        <v/>
      </c>
      <c r="M1482" s="123" t="str">
        <f t="shared" si="47"/>
        <v/>
      </c>
      <c r="N1482" s="122">
        <f>IF($B1482="","",ROUND(SUMIF(账户名,$B1482,账户期初)+SUMIFS($L$6:L1482,$B$6:B1482,$B1482),2))</f>
        <v>-793261979.33</v>
      </c>
      <c r="O1482" s="123">
        <f>IF($B1482="","",IFERROR(ROUND(INDEX(账户期初本位,MATCH($B1482,账户名,0))+SUMIFS($M$6:M1482,$B$6:B1482,$B1482),2),""))</f>
        <v>-793261979.33</v>
      </c>
      <c r="P1482" s="117" t="s">
        <v>59</v>
      </c>
      <c r="Q1482" s="115"/>
      <c r="R1482" s="115" t="s">
        <v>119</v>
      </c>
      <c r="S1482" s="124" t="str">
        <f>IF($B1482="","",IF(ISNA(MATCH($B1482,账户名,0)),"※这个账户不在【参数设置】的账户档案里",IF($A1482="","※没填日期，这一笔不会进任何月份的报表",IF(OR($A1482&lt;起始月份,$A1482&gt;EOMONTH(起始月份,15)),"△不在本账期（"&amp;TEXT(起始月份,"yyyy-mm")&amp;" ~ "&amp;TEXT(EOMONTH(起始月份,15),"yyyy-mm")&amp;"）内，报表里看不到",IF(AND($H1482&lt;&gt;"",$I1482&lt;&gt;""),"※收入和支出不能同时填",IF(AND(N($H1482)=0,N($I1482)=0),IF(ISNUMBER(SEARCH("【待补】",$R1482&amp;"")),"△源数据不全（源表缺金额），请补充","※收入和支出都没填"),IF($E1482="","※没填收支类别，分类报表会漏掉这一笔",IF(ISNA(MATCH($E1482,类别表,0)),"※收支类别不在【参数设置】的清单里",IF($K1482="","△"&amp;$D1482&amp;" 还没填汇率，去【月度汇率】补上就自动算了",IF(ISNUMBER(SEARCH("【待补】",$R1482&amp;"")),"△源数据不全（源表缺摘要或用途），请补充",IF(AND($F1482="内部转账",$Q1482=""),"△内部转账建议在「往来单位」写上对方账户",IF($N1482&lt;0,"△这一笔之后该账户余额成负数了，核一下",""))))))))))))</f>
        <v>△源数据不全（源表缺金额），请补充</v>
      </c>
    </row>
    <row r="1483" ht="82.5" spans="1:19">
      <c r="A1483" s="114">
        <v>46122</v>
      </c>
      <c r="B1483" s="115" t="s">
        <v>72</v>
      </c>
      <c r="C1483" s="116" t="str">
        <f>IF($B1483="","",IFERROR(INDEX(账户银行,MATCH($B1483,账户名,0)),""))</f>
        <v>NBU银行</v>
      </c>
      <c r="D1483" s="116" t="str">
        <f>IF($B1483="","",IFERROR(INDEX(账户币种,MATCH($B1483,账户名,0)),""))</f>
        <v>UZS</v>
      </c>
      <c r="E1483" s="117" t="s">
        <v>1397</v>
      </c>
      <c r="F1483" s="116" t="str">
        <f>IF($E1483="","",IFERROR(INDEX(类别属性,MATCH($E1483,类别表,0)),""))</f>
        <v>支出</v>
      </c>
      <c r="G1483" s="118" t="s">
        <v>1398</v>
      </c>
      <c r="H1483" s="119"/>
      <c r="I1483" s="119">
        <v>405303812</v>
      </c>
      <c r="J1483" s="120"/>
      <c r="K1483" s="125">
        <f>IF(OR($A1483="",$B1483=""),"",IF($J1483&lt;&gt;"",$J1483,IF($D1483=本位币,1,IFERROR(LOOKUP(2,1/((汇率月份&lt;=$A1483)*(INDEX(记账汇率区,0,MATCH($D1483,汇率币种头,0))&lt;&gt;"")),INDEX(记账汇率区,0,MATCH($D1483,汇率币种头,0))),""))))</f>
        <v>1</v>
      </c>
      <c r="L1483" s="123">
        <f t="shared" si="46"/>
        <v>-405303812</v>
      </c>
      <c r="M1483" s="123">
        <f t="shared" si="47"/>
        <v>-405303812</v>
      </c>
      <c r="N1483" s="122">
        <f>IF($B1483="","",ROUND(SUMIF(账户名,$B1483,账户期初)+SUMIFS($L$6:L1483,$B$6:B1483,$B1483),2))</f>
        <v>-352900163.64</v>
      </c>
      <c r="O1483" s="123">
        <f>IF($B1483="","",IFERROR(ROUND(INDEX(账户期初本位,MATCH($B1483,账户名,0))+SUMIFS($M$6:M1483,$B$6:B1483,$B1483),2),""))</f>
        <v>-352900163.64</v>
      </c>
      <c r="P1483" s="117" t="s">
        <v>678</v>
      </c>
      <c r="Q1483" s="115"/>
      <c r="R1483" s="115"/>
      <c r="S1483" s="124" t="str">
        <f>IF($B1483="","",IF(ISNA(MATCH($B1483,账户名,0)),"※这个账户不在【参数设置】的账户档案里",IF($A1483="","※没填日期，这一笔不会进任何月份的报表",IF(OR($A1483&lt;起始月份,$A1483&gt;EOMONTH(起始月份,15)),"△不在本账期（"&amp;TEXT(起始月份,"yyyy-mm")&amp;" ~ "&amp;TEXT(EOMONTH(起始月份,15),"yyyy-mm")&amp;"）内，报表里看不到",IF(AND($H1483&lt;&gt;"",$I1483&lt;&gt;""),"※收入和支出不能同时填",IF(AND(N($H1483)=0,N($I1483)=0),IF(ISNUMBER(SEARCH("【待补】",$R1483&amp;"")),"△源数据不全（源表缺金额），请补充","※收入和支出都没填"),IF($E1483="","※没填收支类别，分类报表会漏掉这一笔",IF(ISNA(MATCH($E1483,类别表,0)),"※收支类别不在【参数设置】的清单里",IF($K1483="","△"&amp;$D1483&amp;" 还没填汇率，去【月度汇率】补上就自动算了",IF(ISNUMBER(SEARCH("【待补】",$R1483&amp;"")),"△源数据不全（源表缺摘要或用途），请补充",IF(AND($F1483="内部转账",$Q1483=""),"△内部转账建议在「往来单位」写上对方账户",IF($N1483&lt;0,"△这一笔之后该账户余额成负数了，核一下",""))))))))))))</f>
        <v>△这一笔之后该账户余额成负数了，核一下</v>
      </c>
    </row>
    <row r="1484" ht="33" spans="1:19">
      <c r="A1484" s="114">
        <v>46122</v>
      </c>
      <c r="B1484" s="115" t="s">
        <v>72</v>
      </c>
      <c r="C1484" s="116" t="str">
        <f>IF($B1484="","",IFERROR(INDEX(账户银行,MATCH($B1484,账户名,0)),""))</f>
        <v>NBU银行</v>
      </c>
      <c r="D1484" s="116" t="str">
        <f>IF($B1484="","",IFERROR(INDEX(账户币种,MATCH($B1484,账户名,0)),""))</f>
        <v>UZS</v>
      </c>
      <c r="E1484" s="117" t="s">
        <v>74</v>
      </c>
      <c r="F1484" s="116" t="str">
        <f>IF($E1484="","",IFERROR(INDEX(类别属性,MATCH($E1484,类别表,0)),""))</f>
        <v>收入</v>
      </c>
      <c r="G1484" s="118" t="s">
        <v>1399</v>
      </c>
      <c r="H1484" s="119">
        <v>200000000</v>
      </c>
      <c r="I1484" s="119"/>
      <c r="J1484" s="120"/>
      <c r="K1484" s="125">
        <f>IF(OR($A1484="",$B1484=""),"",IF($J1484&lt;&gt;"",$J1484,IF($D1484=本位币,1,IFERROR(LOOKUP(2,1/((汇率月份&lt;=$A1484)*(INDEX(记账汇率区,0,MATCH($D1484,汇率币种头,0))&lt;&gt;"")),INDEX(记账汇率区,0,MATCH($D1484,汇率币种头,0))),""))))</f>
        <v>1</v>
      </c>
      <c r="L1484" s="123">
        <f t="shared" si="46"/>
        <v>200000000</v>
      </c>
      <c r="M1484" s="123">
        <f t="shared" si="47"/>
        <v>200000000</v>
      </c>
      <c r="N1484" s="122">
        <f>IF($B1484="","",ROUND(SUMIF(账户名,$B1484,账户期初)+SUMIFS($L$6:L1484,$B$6:B1484,$B1484),2))</f>
        <v>-152900163.64</v>
      </c>
      <c r="O1484" s="123">
        <f>IF($B1484="","",IFERROR(ROUND(INDEX(账户期初本位,MATCH($B1484,账户名,0))+SUMIFS($M$6:M1484,$B$6:B1484,$B1484),2),""))</f>
        <v>-152900163.64</v>
      </c>
      <c r="P1484" s="117" t="s">
        <v>76</v>
      </c>
      <c r="Q1484" s="115" t="s">
        <v>33</v>
      </c>
      <c r="R1484" s="115"/>
      <c r="S1484" s="124" t="str">
        <f>IF($B1484="","",IF(ISNA(MATCH($B1484,账户名,0)),"※这个账户不在【参数设置】的账户档案里",IF($A1484="","※没填日期，这一笔不会进任何月份的报表",IF(OR($A1484&lt;起始月份,$A1484&gt;EOMONTH(起始月份,15)),"△不在本账期（"&amp;TEXT(起始月份,"yyyy-mm")&amp;" ~ "&amp;TEXT(EOMONTH(起始月份,15),"yyyy-mm")&amp;"）内，报表里看不到",IF(AND($H1484&lt;&gt;"",$I1484&lt;&gt;""),"※收入和支出不能同时填",IF(AND(N($H1484)=0,N($I1484)=0),IF(ISNUMBER(SEARCH("【待补】",$R1484&amp;"")),"△源数据不全（源表缺金额），请补充","※收入和支出都没填"),IF($E1484="","※没填收支类别，分类报表会漏掉这一笔",IF(ISNA(MATCH($E1484,类别表,0)),"※收支类别不在【参数设置】的清单里",IF($K1484="","△"&amp;$D1484&amp;" 还没填汇率，去【月度汇率】补上就自动算了",IF(ISNUMBER(SEARCH("【待补】",$R1484&amp;"")),"△源数据不全（源表缺摘要或用途），请补充",IF(AND($F1484="内部转账",$Q1484=""),"△内部转账建议在「往来单位」写上对方账户",IF($N1484&lt;0,"△这一笔之后该账户余额成负数了，核一下",""))))))))))))</f>
        <v>△这一笔之后该账户余额成负数了，核一下</v>
      </c>
    </row>
    <row r="1485" ht="33" spans="1:19">
      <c r="A1485" s="114">
        <v>46122</v>
      </c>
      <c r="B1485" s="115" t="s">
        <v>72</v>
      </c>
      <c r="C1485" s="116" t="str">
        <f>IF($B1485="","",IFERROR(INDEX(账户银行,MATCH($B1485,账户名,0)),""))</f>
        <v>NBU银行</v>
      </c>
      <c r="D1485" s="116" t="str">
        <f>IF($B1485="","",IFERROR(INDEX(账户币种,MATCH($B1485,账户名,0)),""))</f>
        <v>UZS</v>
      </c>
      <c r="E1485" s="117" t="s">
        <v>74</v>
      </c>
      <c r="F1485" s="116" t="str">
        <f>IF($E1485="","",IFERROR(INDEX(类别属性,MATCH($E1485,类别表,0)),""))</f>
        <v>收入</v>
      </c>
      <c r="G1485" s="118" t="s">
        <v>1399</v>
      </c>
      <c r="H1485" s="119">
        <v>199630000</v>
      </c>
      <c r="I1485" s="119"/>
      <c r="J1485" s="120"/>
      <c r="K1485" s="125">
        <f>IF(OR($A1485="",$B1485=""),"",IF($J1485&lt;&gt;"",$J1485,IF($D1485=本位币,1,IFERROR(LOOKUP(2,1/((汇率月份&lt;=$A1485)*(INDEX(记账汇率区,0,MATCH($D1485,汇率币种头,0))&lt;&gt;"")),INDEX(记账汇率区,0,MATCH($D1485,汇率币种头,0))),""))))</f>
        <v>1</v>
      </c>
      <c r="L1485" s="123">
        <f t="shared" si="46"/>
        <v>199630000</v>
      </c>
      <c r="M1485" s="123">
        <f t="shared" si="47"/>
        <v>199630000</v>
      </c>
      <c r="N1485" s="122">
        <f>IF($B1485="","",ROUND(SUMIF(账户名,$B1485,账户期初)+SUMIFS($L$6:L1485,$B$6:B1485,$B1485),2))</f>
        <v>46729836.36</v>
      </c>
      <c r="O1485" s="123">
        <f>IF($B1485="","",IFERROR(ROUND(INDEX(账户期初本位,MATCH($B1485,账户名,0))+SUMIFS($M$6:M1485,$B$6:B1485,$B1485),2),""))</f>
        <v>46729836.36</v>
      </c>
      <c r="P1485" s="117" t="s">
        <v>76</v>
      </c>
      <c r="Q1485" s="115" t="s">
        <v>33</v>
      </c>
      <c r="R1485" s="115"/>
      <c r="S1485" s="124" t="str">
        <f>IF($B1485="","",IF(ISNA(MATCH($B1485,账户名,0)),"※这个账户不在【参数设置】的账户档案里",IF($A1485="","※没填日期，这一笔不会进任何月份的报表",IF(OR($A1485&lt;起始月份,$A1485&gt;EOMONTH(起始月份,15)),"△不在本账期（"&amp;TEXT(起始月份,"yyyy-mm")&amp;" ~ "&amp;TEXT(EOMONTH(起始月份,15),"yyyy-mm")&amp;"）内，报表里看不到",IF(AND($H1485&lt;&gt;"",$I1485&lt;&gt;""),"※收入和支出不能同时填",IF(AND(N($H1485)=0,N($I1485)=0),IF(ISNUMBER(SEARCH("【待补】",$R1485&amp;"")),"△源数据不全（源表缺金额），请补充","※收入和支出都没填"),IF($E1485="","※没填收支类别，分类报表会漏掉这一笔",IF(ISNA(MATCH($E1485,类别表,0)),"※收支类别不在【参数设置】的清单里",IF($K1485="","△"&amp;$D1485&amp;" 还没填汇率，去【月度汇率】补上就自动算了",IF(ISNUMBER(SEARCH("【待补】",$R1485&amp;"")),"△源数据不全（源表缺摘要或用途），请补充",IF(AND($F1485="内部转账",$Q1485=""),"△内部转账建议在「往来单位」写上对方账户",IF($N1485&lt;0,"△这一笔之后该账户余额成负数了，核一下",""))))))))))))</f>
        <v/>
      </c>
    </row>
    <row r="1486" ht="33" spans="1:19">
      <c r="A1486" s="114">
        <v>46122</v>
      </c>
      <c r="B1486" s="115" t="s">
        <v>72</v>
      </c>
      <c r="C1486" s="116" t="str">
        <f>IF($B1486="","",IFERROR(INDEX(账户银行,MATCH($B1486,账户名,0)),""))</f>
        <v>NBU银行</v>
      </c>
      <c r="D1486" s="116" t="str">
        <f>IF($B1486="","",IFERROR(INDEX(账户币种,MATCH($B1486,账户名,0)),""))</f>
        <v>UZS</v>
      </c>
      <c r="E1486" s="117" t="s">
        <v>60</v>
      </c>
      <c r="F1486" s="116" t="str">
        <f>IF($E1486="","",IFERROR(INDEX(类别属性,MATCH($E1486,类别表,0)),""))</f>
        <v>支出</v>
      </c>
      <c r="G1486" s="118" t="s">
        <v>1400</v>
      </c>
      <c r="H1486" s="119"/>
      <c r="I1486" s="119">
        <v>2026519.06</v>
      </c>
      <c r="J1486" s="120"/>
      <c r="K1486" s="125">
        <f>IF(OR($A1486="",$B1486=""),"",IF($J1486&lt;&gt;"",$J1486,IF($D1486=本位币,1,IFERROR(LOOKUP(2,1/((汇率月份&lt;=$A1486)*(INDEX(记账汇率区,0,MATCH($D1486,汇率币种头,0))&lt;&gt;"")),INDEX(记账汇率区,0,MATCH($D1486,汇率币种头,0))),""))))</f>
        <v>1</v>
      </c>
      <c r="L1486" s="123">
        <f t="shared" si="46"/>
        <v>-2026519.06</v>
      </c>
      <c r="M1486" s="123">
        <f t="shared" si="47"/>
        <v>-2026519.06</v>
      </c>
      <c r="N1486" s="122">
        <f>IF($B1486="","",ROUND(SUMIF(账户名,$B1486,账户期初)+SUMIFS($L$6:L1486,$B$6:B1486,$B1486),2))</f>
        <v>44703317.3</v>
      </c>
      <c r="O1486" s="123">
        <f>IF($B1486="","",IFERROR(ROUND(INDEX(账户期初本位,MATCH($B1486,账户名,0))+SUMIFS($M$6:M1486,$B$6:B1486,$B1486),2),""))</f>
        <v>44703317.3</v>
      </c>
      <c r="P1486" s="117" t="s">
        <v>43</v>
      </c>
      <c r="Q1486" s="115"/>
      <c r="R1486" s="115"/>
      <c r="S1486" s="124" t="str">
        <f>IF($B1486="","",IF(ISNA(MATCH($B1486,账户名,0)),"※这个账户不在【参数设置】的账户档案里",IF($A1486="","※没填日期，这一笔不会进任何月份的报表",IF(OR($A1486&lt;起始月份,$A1486&gt;EOMONTH(起始月份,15)),"△不在本账期（"&amp;TEXT(起始月份,"yyyy-mm")&amp;" ~ "&amp;TEXT(EOMONTH(起始月份,15),"yyyy-mm")&amp;"）内，报表里看不到",IF(AND($H1486&lt;&gt;"",$I1486&lt;&gt;""),"※收入和支出不能同时填",IF(AND(N($H1486)=0,N($I1486)=0),IF(ISNUMBER(SEARCH("【待补】",$R1486&amp;"")),"△源数据不全（源表缺金额），请补充","※收入和支出都没填"),IF($E1486="","※没填收支类别，分类报表会漏掉这一笔",IF(ISNA(MATCH($E1486,类别表,0)),"※收支类别不在【参数设置】的清单里",IF($K1486="","△"&amp;$D1486&amp;" 还没填汇率，去【月度汇率】补上就自动算了",IF(ISNUMBER(SEARCH("【待补】",$R1486&amp;"")),"△源数据不全（源表缺摘要或用途），请补充",IF(AND($F1486="内部转账",$Q1486=""),"△内部转账建议在「往来单位」写上对方账户",IF($N1486&lt;0,"△这一笔之后该账户余额成负数了，核一下",""))))))))))))</f>
        <v/>
      </c>
    </row>
    <row r="1487" ht="33" spans="1:19">
      <c r="A1487" s="114">
        <v>46122</v>
      </c>
      <c r="B1487" s="115" t="s">
        <v>72</v>
      </c>
      <c r="C1487" s="116" t="str">
        <f>IF($B1487="","",IFERROR(INDEX(账户银行,MATCH($B1487,账户名,0)),""))</f>
        <v>NBU银行</v>
      </c>
      <c r="D1487" s="116" t="str">
        <f>IF($B1487="","",IFERROR(INDEX(账户币种,MATCH($B1487,账户名,0)),""))</f>
        <v>UZS</v>
      </c>
      <c r="E1487" s="117" t="s">
        <v>60</v>
      </c>
      <c r="F1487" s="116" t="str">
        <f>IF($E1487="","",IFERROR(INDEX(类别属性,MATCH($E1487,类别表,0)),""))</f>
        <v>支出</v>
      </c>
      <c r="G1487" s="118" t="s">
        <v>1365</v>
      </c>
      <c r="H1487" s="119"/>
      <c r="I1487" s="119">
        <v>300</v>
      </c>
      <c r="J1487" s="120"/>
      <c r="K1487" s="125">
        <f>IF(OR($A1487="",$B1487=""),"",IF($J1487&lt;&gt;"",$J1487,IF($D1487=本位币,1,IFERROR(LOOKUP(2,1/((汇率月份&lt;=$A1487)*(INDEX(记账汇率区,0,MATCH($D1487,汇率币种头,0))&lt;&gt;"")),INDEX(记账汇率区,0,MATCH($D1487,汇率币种头,0))),""))))</f>
        <v>1</v>
      </c>
      <c r="L1487" s="123">
        <f t="shared" si="46"/>
        <v>-300</v>
      </c>
      <c r="M1487" s="123">
        <f t="shared" si="47"/>
        <v>-300</v>
      </c>
      <c r="N1487" s="122">
        <f>IF($B1487="","",ROUND(SUMIF(账户名,$B1487,账户期初)+SUMIFS($L$6:L1487,$B$6:B1487,$B1487),2))</f>
        <v>44703017.3</v>
      </c>
      <c r="O1487" s="123">
        <f>IF($B1487="","",IFERROR(ROUND(INDEX(账户期初本位,MATCH($B1487,账户名,0))+SUMIFS($M$6:M1487,$B$6:B1487,$B1487),2),""))</f>
        <v>44703017.3</v>
      </c>
      <c r="P1487" s="117" t="s">
        <v>43</v>
      </c>
      <c r="Q1487" s="115"/>
      <c r="R1487" s="115"/>
      <c r="S1487" s="124" t="str">
        <f>IF($B1487="","",IF(ISNA(MATCH($B1487,账户名,0)),"※这个账户不在【参数设置】的账户档案里",IF($A1487="","※没填日期，这一笔不会进任何月份的报表",IF(OR($A1487&lt;起始月份,$A1487&gt;EOMONTH(起始月份,15)),"△不在本账期（"&amp;TEXT(起始月份,"yyyy-mm")&amp;" ~ "&amp;TEXT(EOMONTH(起始月份,15),"yyyy-mm")&amp;"）内，报表里看不到",IF(AND($H1487&lt;&gt;"",$I1487&lt;&gt;""),"※收入和支出不能同时填",IF(AND(N($H1487)=0,N($I1487)=0),IF(ISNUMBER(SEARCH("【待补】",$R1487&amp;"")),"△源数据不全（源表缺金额），请补充","※收入和支出都没填"),IF($E1487="","※没填收支类别，分类报表会漏掉这一笔",IF(ISNA(MATCH($E1487,类别表,0)),"※收支类别不在【参数设置】的清单里",IF($K1487="","△"&amp;$D1487&amp;" 还没填汇率，去【月度汇率】补上就自动算了",IF(ISNUMBER(SEARCH("【待补】",$R1487&amp;"")),"△源数据不全（源表缺摘要或用途），请补充",IF(AND($F1487="内部转账",$Q1487=""),"△内部转账建议在「往来单位」写上对方账户",IF($N1487&lt;0,"△这一笔之后该账户余额成负数了，核一下",""))))))))))))</f>
        <v/>
      </c>
    </row>
    <row r="1488" ht="49.5" spans="1:19">
      <c r="A1488" s="114">
        <v>46122</v>
      </c>
      <c r="B1488" s="115" t="s">
        <v>20</v>
      </c>
      <c r="C1488" s="116" t="str">
        <f>IF($B1488="","",IFERROR(INDEX(账户银行,MATCH($B1488,账户名,0)),""))</f>
        <v>现金</v>
      </c>
      <c r="D1488" s="116" t="str">
        <f>IF($B1488="","",IFERROR(INDEX(账户币种,MATCH($B1488,账户名,0)),""))</f>
        <v>CNY</v>
      </c>
      <c r="E1488" s="117" t="s">
        <v>41</v>
      </c>
      <c r="F1488" s="116" t="str">
        <f>IF($E1488="","",IFERROR(INDEX(类别属性,MATCH($E1488,类别表,0)),""))</f>
        <v>内部转账</v>
      </c>
      <c r="G1488" s="118" t="s">
        <v>1401</v>
      </c>
      <c r="H1488" s="119"/>
      <c r="I1488" s="119">
        <v>240829</v>
      </c>
      <c r="J1488" s="120"/>
      <c r="K1488" s="121">
        <f>IF(OR($A1488="",$B1488=""),"",IF($J1488&lt;&gt;"",$J1488,IF($D1488=本位币,1,IFERROR(LOOKUP(2,1/((汇率月份&lt;=$A1488)*(INDEX(记账汇率区,0,MATCH($D1488,汇率币种头,0))&lt;&gt;"")),INDEX(记账汇率区,0,MATCH($D1488,汇率币种头,0))),""))))</f>
        <v>1700</v>
      </c>
      <c r="L1488" s="122">
        <f t="shared" si="46"/>
        <v>-240829</v>
      </c>
      <c r="M1488" s="123">
        <f t="shared" si="47"/>
        <v>-409409300</v>
      </c>
      <c r="N1488" s="122">
        <f>IF($B1488="","",ROUND(SUMIF(账户名,$B1488,账户期初)+SUMIFS($L$6:L1488,$B$6:B1488,$B1488),2))</f>
        <v>1041775.39</v>
      </c>
      <c r="O1488" s="123">
        <f>IF($B1488="","",IFERROR(ROUND(INDEX(账户期初本位,MATCH($B1488,账户名,0))+SUMIFS($M$6:M1488,$B$6:B1488,$B1488),2),""))</f>
        <v>1742679679.96</v>
      </c>
      <c r="P1488" s="117" t="s">
        <v>43</v>
      </c>
      <c r="Q1488" s="115"/>
      <c r="R1488" s="115"/>
      <c r="S1488" s="124" t="str">
        <f>IF($B1488="","",IF(ISNA(MATCH($B1488,账户名,0)),"※这个账户不在【参数设置】的账户档案里",IF($A1488="","※没填日期，这一笔不会进任何月份的报表",IF(OR($A1488&lt;起始月份,$A1488&gt;EOMONTH(起始月份,15)),"△不在本账期（"&amp;TEXT(起始月份,"yyyy-mm")&amp;" ~ "&amp;TEXT(EOMONTH(起始月份,15),"yyyy-mm")&amp;"）内，报表里看不到",IF(AND($H1488&lt;&gt;"",$I1488&lt;&gt;""),"※收入和支出不能同时填",IF(AND(N($H1488)=0,N($I1488)=0),IF(ISNUMBER(SEARCH("【待补】",$R1488&amp;"")),"△源数据不全（源表缺金额），请补充","※收入和支出都没填"),IF($E1488="","※没填收支类别，分类报表会漏掉这一笔",IF(ISNA(MATCH($E1488,类别表,0)),"※收支类别不在【参数设置】的清单里",IF($K1488="","△"&amp;$D1488&amp;" 还没填汇率，去【月度汇率】补上就自动算了",IF(ISNUMBER(SEARCH("【待补】",$R1488&amp;"")),"△源数据不全（源表缺摘要或用途），请补充",IF(AND($F1488="内部转账",$Q1488=""),"△内部转账建议在「往来单位」写上对方账户",IF($N1488&lt;0,"△这一笔之后该账户余额成负数了，核一下",""))))))))))))</f>
        <v>△内部转账建议在「往来单位」写上对方账户</v>
      </c>
    </row>
    <row r="1489" ht="16.5" spans="1:19">
      <c r="A1489" s="114">
        <v>46122</v>
      </c>
      <c r="B1489" s="115" t="s">
        <v>1238</v>
      </c>
      <c r="C1489" s="116" t="str">
        <f>IF($B1489="","",IFERROR(INDEX(账户银行,MATCH($B1489,账户名,0)),""))</f>
        <v>NBU银行</v>
      </c>
      <c r="D1489" s="116" t="str">
        <f>IF($B1489="","",IFERROR(INDEX(账户币种,MATCH($B1489,账户名,0)),""))</f>
        <v>UZS</v>
      </c>
      <c r="E1489" s="117" t="s">
        <v>54</v>
      </c>
      <c r="F1489" s="116" t="str">
        <f>IF($E1489="","",IFERROR(INDEX(类别属性,MATCH($E1489,类别表,0)),""))</f>
        <v>支出</v>
      </c>
      <c r="G1489" s="118" t="s">
        <v>1268</v>
      </c>
      <c r="H1489" s="119"/>
      <c r="I1489" s="119">
        <v>1716000</v>
      </c>
      <c r="J1489" s="120"/>
      <c r="K1489" s="125">
        <f>IF(OR($A1489="",$B1489=""),"",IF($J1489&lt;&gt;"",$J1489,IF($D1489=本位币,1,IFERROR(LOOKUP(2,1/((汇率月份&lt;=$A1489)*(INDEX(记账汇率区,0,MATCH($D1489,汇率币种头,0))&lt;&gt;"")),INDEX(记账汇率区,0,MATCH($D1489,汇率币种头,0))),""))))</f>
        <v>1</v>
      </c>
      <c r="L1489" s="123">
        <f t="shared" si="46"/>
        <v>-1716000</v>
      </c>
      <c r="M1489" s="123">
        <f t="shared" si="47"/>
        <v>-1716000</v>
      </c>
      <c r="N1489" s="122">
        <f>IF($B1489="","",ROUND(SUMIF(账户名,$B1489,账户期初)+SUMIFS($L$6:L1489,$B$6:B1489,$B1489),2))</f>
        <v>16707800</v>
      </c>
      <c r="O1489" s="123">
        <f>IF($B1489="","",IFERROR(ROUND(INDEX(账户期初本位,MATCH($B1489,账户名,0))+SUMIFS($M$6:M1489,$B$6:B1489,$B1489),2),""))</f>
        <v>16707800</v>
      </c>
      <c r="P1489" s="117" t="s">
        <v>48</v>
      </c>
      <c r="Q1489" s="115" t="s">
        <v>1269</v>
      </c>
      <c r="R1489" s="115" t="s">
        <v>1270</v>
      </c>
      <c r="S1489" s="124" t="str">
        <f>IF($B1489="","",IF(ISNA(MATCH($B1489,账户名,0)),"※这个账户不在【参数设置】的账户档案里",IF($A1489="","※没填日期，这一笔不会进任何月份的报表",IF(OR($A1489&lt;起始月份,$A1489&gt;EOMONTH(起始月份,15)),"△不在本账期（"&amp;TEXT(起始月份,"yyyy-mm")&amp;" ~ "&amp;TEXT(EOMONTH(起始月份,15),"yyyy-mm")&amp;"）内，报表里看不到",IF(AND($H1489&lt;&gt;"",$I1489&lt;&gt;""),"※收入和支出不能同时填",IF(AND(N($H1489)=0,N($I1489)=0),IF(ISNUMBER(SEARCH("【待补】",$R1489&amp;"")),"△源数据不全（源表缺金额），请补充","※收入和支出都没填"),IF($E1489="","※没填收支类别，分类报表会漏掉这一笔",IF(ISNA(MATCH($E1489,类别表,0)),"※收支类别不在【参数设置】的清单里",IF($K1489="","△"&amp;$D1489&amp;" 还没填汇率，去【月度汇率】补上就自动算了",IF(ISNUMBER(SEARCH("【待补】",$R1489&amp;"")),"△源数据不全（源表缺摘要或用途），请补充",IF(AND($F1489="内部转账",$Q1489=""),"△内部转账建议在「往来单位」写上对方账户",IF($N1489&lt;0,"△这一笔之后该账户余额成负数了，核一下",""))))))))))))</f>
        <v/>
      </c>
    </row>
    <row r="1490" ht="16.5" spans="1:19">
      <c r="A1490" s="114">
        <v>46122</v>
      </c>
      <c r="B1490" s="115" t="s">
        <v>1238</v>
      </c>
      <c r="C1490" s="116" t="str">
        <f>IF($B1490="","",IFERROR(INDEX(账户银行,MATCH($B1490,账户名,0)),""))</f>
        <v>NBU银行</v>
      </c>
      <c r="D1490" s="116" t="str">
        <f>IF($B1490="","",IFERROR(INDEX(账户币种,MATCH($B1490,账户名,0)),""))</f>
        <v>UZS</v>
      </c>
      <c r="E1490" s="117" t="s">
        <v>54</v>
      </c>
      <c r="F1490" s="116" t="str">
        <f>IF($E1490="","",IFERROR(INDEX(类别属性,MATCH($E1490,类别表,0)),""))</f>
        <v>支出</v>
      </c>
      <c r="G1490" s="118" t="s">
        <v>1268</v>
      </c>
      <c r="H1490" s="119"/>
      <c r="I1490" s="119">
        <v>1700000</v>
      </c>
      <c r="J1490" s="120"/>
      <c r="K1490" s="125">
        <f>IF(OR($A1490="",$B1490=""),"",IF($J1490&lt;&gt;"",$J1490,IF($D1490=本位币,1,IFERROR(LOOKUP(2,1/((汇率月份&lt;=$A1490)*(INDEX(记账汇率区,0,MATCH($D1490,汇率币种头,0))&lt;&gt;"")),INDEX(记账汇率区,0,MATCH($D1490,汇率币种头,0))),""))))</f>
        <v>1</v>
      </c>
      <c r="L1490" s="123">
        <f t="shared" si="46"/>
        <v>-1700000</v>
      </c>
      <c r="M1490" s="123">
        <f t="shared" si="47"/>
        <v>-1700000</v>
      </c>
      <c r="N1490" s="122">
        <f>IF($B1490="","",ROUND(SUMIF(账户名,$B1490,账户期初)+SUMIFS($L$6:L1490,$B$6:B1490,$B1490),2))</f>
        <v>15007800</v>
      </c>
      <c r="O1490" s="123">
        <f>IF($B1490="","",IFERROR(ROUND(INDEX(账户期初本位,MATCH($B1490,账户名,0))+SUMIFS($M$6:M1490,$B$6:B1490,$B1490),2),""))</f>
        <v>15007800</v>
      </c>
      <c r="P1490" s="117" t="s">
        <v>48</v>
      </c>
      <c r="Q1490" s="115" t="s">
        <v>1269</v>
      </c>
      <c r="R1490" s="115" t="s">
        <v>1270</v>
      </c>
      <c r="S1490" s="124" t="str">
        <f>IF($B1490="","",IF(ISNA(MATCH($B1490,账户名,0)),"※这个账户不在【参数设置】的账户档案里",IF($A1490="","※没填日期，这一笔不会进任何月份的报表",IF(OR($A1490&lt;起始月份,$A1490&gt;EOMONTH(起始月份,15)),"△不在本账期（"&amp;TEXT(起始月份,"yyyy-mm")&amp;" ~ "&amp;TEXT(EOMONTH(起始月份,15),"yyyy-mm")&amp;"）内，报表里看不到",IF(AND($H1490&lt;&gt;"",$I1490&lt;&gt;""),"※收入和支出不能同时填",IF(AND(N($H1490)=0,N($I1490)=0),IF(ISNUMBER(SEARCH("【待补】",$R1490&amp;"")),"△源数据不全（源表缺金额），请补充","※收入和支出都没填"),IF($E1490="","※没填收支类别，分类报表会漏掉这一笔",IF(ISNA(MATCH($E1490,类别表,0)),"※收支类别不在【参数设置】的清单里",IF($K1490="","△"&amp;$D1490&amp;" 还没填汇率，去【月度汇率】补上就自动算了",IF(ISNUMBER(SEARCH("【待补】",$R1490&amp;"")),"△源数据不全（源表缺摘要或用途），请补充",IF(AND($F1490="内部转账",$Q1490=""),"△内部转账建议在「往来单位」写上对方账户",IF($N1490&lt;0,"△这一笔之后该账户余额成负数了，核一下",""))))))))))))</f>
        <v/>
      </c>
    </row>
    <row r="1491" ht="16.5" spans="1:19">
      <c r="A1491" s="114">
        <v>46122</v>
      </c>
      <c r="B1491" s="115" t="s">
        <v>1238</v>
      </c>
      <c r="C1491" s="116" t="str">
        <f>IF($B1491="","",IFERROR(INDEX(账户银行,MATCH($B1491,账户名,0)),""))</f>
        <v>NBU银行</v>
      </c>
      <c r="D1491" s="116" t="str">
        <f>IF($B1491="","",IFERROR(INDEX(账户币种,MATCH($B1491,账户名,0)),""))</f>
        <v>UZS</v>
      </c>
      <c r="E1491" s="117" t="s">
        <v>44</v>
      </c>
      <c r="F1491" s="116" t="str">
        <f>IF($E1491="","",IFERROR(INDEX(类别属性,MATCH($E1491,类别表,0)),""))</f>
        <v>支出</v>
      </c>
      <c r="G1491" s="118" t="s">
        <v>1268</v>
      </c>
      <c r="H1491" s="119"/>
      <c r="I1491" s="119">
        <v>460000</v>
      </c>
      <c r="J1491" s="120"/>
      <c r="K1491" s="125">
        <f>IF(OR($A1491="",$B1491=""),"",IF($J1491&lt;&gt;"",$J1491,IF($D1491=本位币,1,IFERROR(LOOKUP(2,1/((汇率月份&lt;=$A1491)*(INDEX(记账汇率区,0,MATCH($D1491,汇率币种头,0))&lt;&gt;"")),INDEX(记账汇率区,0,MATCH($D1491,汇率币种头,0))),""))))</f>
        <v>1</v>
      </c>
      <c r="L1491" s="123">
        <f t="shared" si="46"/>
        <v>-460000</v>
      </c>
      <c r="M1491" s="123">
        <f t="shared" si="47"/>
        <v>-460000</v>
      </c>
      <c r="N1491" s="122">
        <f>IF($B1491="","",ROUND(SUMIF(账户名,$B1491,账户期初)+SUMIFS($L$6:L1491,$B$6:B1491,$B1491),2))</f>
        <v>14547800</v>
      </c>
      <c r="O1491" s="123">
        <f>IF($B1491="","",IFERROR(ROUND(INDEX(账户期初本位,MATCH($B1491,账户名,0))+SUMIFS($M$6:M1491,$B$6:B1491,$B1491),2),""))</f>
        <v>14547800</v>
      </c>
      <c r="P1491" s="117" t="s">
        <v>26</v>
      </c>
      <c r="Q1491" s="115" t="s">
        <v>1269</v>
      </c>
      <c r="R1491" s="115" t="s">
        <v>1270</v>
      </c>
      <c r="S1491" s="124" t="str">
        <f>IF($B1491="","",IF(ISNA(MATCH($B1491,账户名,0)),"※这个账户不在【参数设置】的账户档案里",IF($A1491="","※没填日期，这一笔不会进任何月份的报表",IF(OR($A1491&lt;起始月份,$A1491&gt;EOMONTH(起始月份,15)),"△不在本账期（"&amp;TEXT(起始月份,"yyyy-mm")&amp;" ~ "&amp;TEXT(EOMONTH(起始月份,15),"yyyy-mm")&amp;"）内，报表里看不到",IF(AND($H1491&lt;&gt;"",$I1491&lt;&gt;""),"※收入和支出不能同时填",IF(AND(N($H1491)=0,N($I1491)=0),IF(ISNUMBER(SEARCH("【待补】",$R1491&amp;"")),"△源数据不全（源表缺金额），请补充","※收入和支出都没填"),IF($E1491="","※没填收支类别，分类报表会漏掉这一笔",IF(ISNA(MATCH($E1491,类别表,0)),"※收支类别不在【参数设置】的清单里",IF($K1491="","△"&amp;$D1491&amp;" 还没填汇率，去【月度汇率】补上就自动算了",IF(ISNUMBER(SEARCH("【待补】",$R1491&amp;"")),"△源数据不全（源表缺摘要或用途），请补充",IF(AND($F1491="内部转账",$Q1491=""),"△内部转账建议在「往来单位」写上对方账户",IF($N1491&lt;0,"△这一笔之后该账户余额成负数了，核一下",""))))))))))))</f>
        <v/>
      </c>
    </row>
    <row r="1492" ht="33" spans="1:19">
      <c r="A1492" s="114">
        <v>46122</v>
      </c>
      <c r="B1492" s="115" t="s">
        <v>30</v>
      </c>
      <c r="C1492" s="116" t="str">
        <f>IF($B1492="","",IFERROR(INDEX(账户银行,MATCH($B1492,账户名,0)),""))</f>
        <v>现金</v>
      </c>
      <c r="D1492" s="116" t="str">
        <f>IF($B1492="","",IFERROR(INDEX(账户币种,MATCH($B1492,账户名,0)),""))</f>
        <v>USD</v>
      </c>
      <c r="E1492" s="117" t="s">
        <v>41</v>
      </c>
      <c r="F1492" s="116" t="str">
        <f>IF($E1492="","",IFERROR(INDEX(类别属性,MATCH($E1492,类别表,0)),""))</f>
        <v>内部转账</v>
      </c>
      <c r="G1492" s="118" t="s">
        <v>1402</v>
      </c>
      <c r="H1492" s="119"/>
      <c r="I1492" s="119">
        <v>33000</v>
      </c>
      <c r="J1492" s="120"/>
      <c r="K1492" s="125">
        <f>IF(OR($A1492="",$B1492=""),"",IF($J1492&lt;&gt;"",$J1492,IF($D1492=本位币,1,IFERROR(LOOKUP(2,1/((汇率月份&lt;=$A1492)*(INDEX(记账汇率区,0,MATCH($D1492,汇率币种头,0))&lt;&gt;"")),INDEX(记账汇率区,0,MATCH($D1492,汇率币种头,0))),""))))</f>
        <v>12000</v>
      </c>
      <c r="L1492" s="123">
        <f t="shared" si="46"/>
        <v>-33000</v>
      </c>
      <c r="M1492" s="123">
        <f t="shared" si="47"/>
        <v>-396000000</v>
      </c>
      <c r="N1492" s="122">
        <f>IF($B1492="","",ROUND(SUMIF(账户名,$B1492,账户期初)+SUMIFS($L$6:L1492,$B$6:B1492,$B1492),2))</f>
        <v>71946</v>
      </c>
      <c r="O1492" s="123">
        <f>IF($B1492="","",IFERROR(ROUND(INDEX(账户期初本位,MATCH($B1492,账户名,0))+SUMIFS($M$6:M1492,$B$6:B1492,$B1492),2),""))</f>
        <v>875847925</v>
      </c>
      <c r="P1492" s="117" t="s">
        <v>43</v>
      </c>
      <c r="Q1492" s="115"/>
      <c r="R1492" s="115" t="s">
        <v>1403</v>
      </c>
      <c r="S1492" s="124" t="str">
        <f>IF($B1492="","",IF(ISNA(MATCH($B1492,账户名,0)),"※这个账户不在【参数设置】的账户档案里",IF($A1492="","※没填日期，这一笔不会进任何月份的报表",IF(OR($A1492&lt;起始月份,$A1492&gt;EOMONTH(起始月份,15)),"△不在本账期（"&amp;TEXT(起始月份,"yyyy-mm")&amp;" ~ "&amp;TEXT(EOMONTH(起始月份,15),"yyyy-mm")&amp;"）内，报表里看不到",IF(AND($H1492&lt;&gt;"",$I1492&lt;&gt;""),"※收入和支出不能同时填",IF(AND(N($H1492)=0,N($I1492)=0),IF(ISNUMBER(SEARCH("【待补】",$R1492&amp;"")),"△源数据不全（源表缺金额），请补充","※收入和支出都没填"),IF($E1492="","※没填收支类别，分类报表会漏掉这一笔",IF(ISNA(MATCH($E1492,类别表,0)),"※收支类别不在【参数设置】的清单里",IF($K1492="","△"&amp;$D1492&amp;" 还没填汇率，去【月度汇率】补上就自动算了",IF(ISNUMBER(SEARCH("【待补】",$R1492&amp;"")),"△源数据不全（源表缺摘要或用途），请补充",IF(AND($F1492="内部转账",$Q1492=""),"△内部转账建议在「往来单位」写上对方账户",IF($N1492&lt;0,"△这一笔之后该账户余额成负数了，核一下",""))))))))))))</f>
        <v>△内部转账建议在「往来单位」写上对方账户</v>
      </c>
    </row>
    <row r="1493" ht="49.5" spans="1:19">
      <c r="A1493" s="114">
        <v>46122</v>
      </c>
      <c r="B1493" s="115" t="s">
        <v>30</v>
      </c>
      <c r="C1493" s="116" t="str">
        <f>IF($B1493="","",IFERROR(INDEX(账户银行,MATCH($B1493,账户名,0)),""))</f>
        <v>现金</v>
      </c>
      <c r="D1493" s="116" t="str">
        <f>IF($B1493="","",IFERROR(INDEX(账户币种,MATCH($B1493,账户名,0)),""))</f>
        <v>USD</v>
      </c>
      <c r="E1493" s="117" t="s">
        <v>41</v>
      </c>
      <c r="F1493" s="116" t="str">
        <f>IF($E1493="","",IFERROR(INDEX(类别属性,MATCH($E1493,类别表,0)),""))</f>
        <v>内部转账</v>
      </c>
      <c r="G1493" s="118" t="s">
        <v>1404</v>
      </c>
      <c r="H1493" s="119">
        <v>35000</v>
      </c>
      <c r="I1493" s="119"/>
      <c r="J1493" s="120"/>
      <c r="K1493" s="125">
        <f>IF(OR($A1493="",$B1493=""),"",IF($J1493&lt;&gt;"",$J1493,IF($D1493=本位币,1,IFERROR(LOOKUP(2,1/((汇率月份&lt;=$A1493)*(INDEX(记账汇率区,0,MATCH($D1493,汇率币种头,0))&lt;&gt;"")),INDEX(记账汇率区,0,MATCH($D1493,汇率币种头,0))),""))))</f>
        <v>12000</v>
      </c>
      <c r="L1493" s="123">
        <f t="shared" si="46"/>
        <v>35000</v>
      </c>
      <c r="M1493" s="123">
        <f t="shared" si="47"/>
        <v>420000000</v>
      </c>
      <c r="N1493" s="122">
        <f>IF($B1493="","",ROUND(SUMIF(账户名,$B1493,账户期初)+SUMIFS($L$6:L1493,$B$6:B1493,$B1493),2))</f>
        <v>106946</v>
      </c>
      <c r="O1493" s="123">
        <f>IF($B1493="","",IFERROR(ROUND(INDEX(账户期初本位,MATCH($B1493,账户名,0))+SUMIFS($M$6:M1493,$B$6:B1493,$B1493),2),""))</f>
        <v>1295847925</v>
      </c>
      <c r="P1493" s="117" t="s">
        <v>43</v>
      </c>
      <c r="Q1493" s="115"/>
      <c r="R1493" s="115" t="s">
        <v>1405</v>
      </c>
      <c r="S1493" s="124" t="str">
        <f>IF($B1493="","",IF(ISNA(MATCH($B1493,账户名,0)),"※这个账户不在【参数设置】的账户档案里",IF($A1493="","※没填日期，这一笔不会进任何月份的报表",IF(OR($A1493&lt;起始月份,$A1493&gt;EOMONTH(起始月份,15)),"△不在本账期（"&amp;TEXT(起始月份,"yyyy-mm")&amp;" ~ "&amp;TEXT(EOMONTH(起始月份,15),"yyyy-mm")&amp;"）内，报表里看不到",IF(AND($H1493&lt;&gt;"",$I1493&lt;&gt;""),"※收入和支出不能同时填",IF(AND(N($H1493)=0,N($I1493)=0),IF(ISNUMBER(SEARCH("【待补】",$R1493&amp;"")),"△源数据不全（源表缺金额），请补充","※收入和支出都没填"),IF($E1493="","※没填收支类别，分类报表会漏掉这一笔",IF(ISNA(MATCH($E1493,类别表,0)),"※收支类别不在【参数设置】的清单里",IF($K1493="","△"&amp;$D1493&amp;" 还没填汇率，去【月度汇率】补上就自动算了",IF(ISNUMBER(SEARCH("【待补】",$R1493&amp;"")),"△源数据不全（源表缺摘要或用途），请补充",IF(AND($F1493="内部转账",$Q1493=""),"△内部转账建议在「往来单位」写上对方账户",IF($N1493&lt;0,"△这一笔之后该账户余额成负数了，核一下",""))))))))))))</f>
        <v>△内部转账建议在「往来单位」写上对方账户</v>
      </c>
    </row>
    <row r="1494" ht="33" spans="1:19">
      <c r="A1494" s="114">
        <v>46122</v>
      </c>
      <c r="B1494" s="115" t="s">
        <v>34</v>
      </c>
      <c r="C1494" s="116" t="str">
        <f>IF($B1494="","",IFERROR(INDEX(账户银行,MATCH($B1494,账户名,0)),""))</f>
        <v>现金</v>
      </c>
      <c r="D1494" s="116" t="str">
        <f>IF($B1494="","",IFERROR(INDEX(账户币种,MATCH($B1494,账户名,0)),""))</f>
        <v>UZS</v>
      </c>
      <c r="E1494" s="117" t="s">
        <v>41</v>
      </c>
      <c r="F1494" s="116" t="str">
        <f>IF($E1494="","",IFERROR(INDEX(类别属性,MATCH($E1494,类别表,0)),""))</f>
        <v>内部转账</v>
      </c>
      <c r="G1494" s="118" t="s">
        <v>1406</v>
      </c>
      <c r="H1494" s="119"/>
      <c r="I1494" s="119"/>
      <c r="J1494" s="120"/>
      <c r="K1494" s="125">
        <f>IF(OR($A1494="",$B1494=""),"",IF($J1494&lt;&gt;"",$J1494,IF($D1494=本位币,1,IFERROR(LOOKUP(2,1/((汇率月份&lt;=$A1494)*(INDEX(记账汇率区,0,MATCH($D1494,汇率币种头,0))&lt;&gt;"")),INDEX(记账汇率区,0,MATCH($D1494,汇率币种头,0))),""))))</f>
        <v>1</v>
      </c>
      <c r="L1494" s="123" t="str">
        <f t="shared" si="46"/>
        <v/>
      </c>
      <c r="M1494" s="123" t="str">
        <f t="shared" si="47"/>
        <v/>
      </c>
      <c r="N1494" s="122">
        <f>IF($B1494="","",ROUND(SUMIF(账户名,$B1494,账户期初)+SUMIFS($L$6:L1494,$B$6:B1494,$B1494),2))</f>
        <v>-793261979.33</v>
      </c>
      <c r="O1494" s="123">
        <f>IF($B1494="","",IFERROR(ROUND(INDEX(账户期初本位,MATCH($B1494,账户名,0))+SUMIFS($M$6:M1494,$B$6:B1494,$B1494),2),""))</f>
        <v>-793261979.33</v>
      </c>
      <c r="P1494" s="117" t="s">
        <v>43</v>
      </c>
      <c r="Q1494" s="115"/>
      <c r="R1494" s="115" t="s">
        <v>119</v>
      </c>
      <c r="S1494" s="124" t="str">
        <f>IF($B1494="","",IF(ISNA(MATCH($B1494,账户名,0)),"※这个账户不在【参数设置】的账户档案里",IF($A1494="","※没填日期，这一笔不会进任何月份的报表",IF(OR($A1494&lt;起始月份,$A1494&gt;EOMONTH(起始月份,15)),"△不在本账期（"&amp;TEXT(起始月份,"yyyy-mm")&amp;" ~ "&amp;TEXT(EOMONTH(起始月份,15),"yyyy-mm")&amp;"）内，报表里看不到",IF(AND($H1494&lt;&gt;"",$I1494&lt;&gt;""),"※收入和支出不能同时填",IF(AND(N($H1494)=0,N($I1494)=0),IF(ISNUMBER(SEARCH("【待补】",$R1494&amp;"")),"△源数据不全（源表缺金额），请补充","※收入和支出都没填"),IF($E1494="","※没填收支类别，分类报表会漏掉这一笔",IF(ISNA(MATCH($E1494,类别表,0)),"※收支类别不在【参数设置】的清单里",IF($K1494="","△"&amp;$D1494&amp;" 还没填汇率，去【月度汇率】补上就自动算了",IF(ISNUMBER(SEARCH("【待补】",$R1494&amp;"")),"△源数据不全（源表缺摘要或用途），请补充",IF(AND($F1494="内部转账",$Q1494=""),"△内部转账建议在「往来单位」写上对方账户",IF($N1494&lt;0,"△这一笔之后该账户余额成负数了，核一下",""))))))))))))</f>
        <v>△源数据不全（源表缺金额），请补充</v>
      </c>
    </row>
    <row r="1495" ht="33" spans="1:19">
      <c r="A1495" s="114">
        <v>46122</v>
      </c>
      <c r="B1495" s="115" t="s">
        <v>34</v>
      </c>
      <c r="C1495" s="116" t="str">
        <f>IF($B1495="","",IFERROR(INDEX(账户银行,MATCH($B1495,账户名,0)),""))</f>
        <v>现金</v>
      </c>
      <c r="D1495" s="116" t="str">
        <f>IF($B1495="","",IFERROR(INDEX(账户币种,MATCH($B1495,账户名,0)),""))</f>
        <v>UZS</v>
      </c>
      <c r="E1495" s="117" t="s">
        <v>41</v>
      </c>
      <c r="F1495" s="116" t="str">
        <f>IF($E1495="","",IFERROR(INDEX(类别属性,MATCH($E1495,类别表,0)),""))</f>
        <v>内部转账</v>
      </c>
      <c r="G1495" s="118" t="s">
        <v>1402</v>
      </c>
      <c r="H1495" s="119"/>
      <c r="I1495" s="119"/>
      <c r="J1495" s="120"/>
      <c r="K1495" s="125">
        <f>IF(OR($A1495="",$B1495=""),"",IF($J1495&lt;&gt;"",$J1495,IF($D1495=本位币,1,IFERROR(LOOKUP(2,1/((汇率月份&lt;=$A1495)*(INDEX(记账汇率区,0,MATCH($D1495,汇率币种头,0))&lt;&gt;"")),INDEX(记账汇率区,0,MATCH($D1495,汇率币种头,0))),""))))</f>
        <v>1</v>
      </c>
      <c r="L1495" s="123" t="str">
        <f t="shared" si="46"/>
        <v/>
      </c>
      <c r="M1495" s="123" t="str">
        <f t="shared" si="47"/>
        <v/>
      </c>
      <c r="N1495" s="122">
        <f>IF($B1495="","",ROUND(SUMIF(账户名,$B1495,账户期初)+SUMIFS($L$6:L1495,$B$6:B1495,$B1495),2))</f>
        <v>-793261979.33</v>
      </c>
      <c r="O1495" s="123">
        <f>IF($B1495="","",IFERROR(ROUND(INDEX(账户期初本位,MATCH($B1495,账户名,0))+SUMIFS($M$6:M1495,$B$6:B1495,$B1495),2),""))</f>
        <v>-793261979.33</v>
      </c>
      <c r="P1495" s="117" t="s">
        <v>43</v>
      </c>
      <c r="Q1495" s="115"/>
      <c r="R1495" s="115" t="s">
        <v>119</v>
      </c>
      <c r="S1495" s="124" t="str">
        <f>IF($B1495="","",IF(ISNA(MATCH($B1495,账户名,0)),"※这个账户不在【参数设置】的账户档案里",IF($A1495="","※没填日期，这一笔不会进任何月份的报表",IF(OR($A1495&lt;起始月份,$A1495&gt;EOMONTH(起始月份,15)),"△不在本账期（"&amp;TEXT(起始月份,"yyyy-mm")&amp;" ~ "&amp;TEXT(EOMONTH(起始月份,15),"yyyy-mm")&amp;"）内，报表里看不到",IF(AND($H1495&lt;&gt;"",$I1495&lt;&gt;""),"※收入和支出不能同时填",IF(AND(N($H1495)=0,N($I1495)=0),IF(ISNUMBER(SEARCH("【待补】",$R1495&amp;"")),"△源数据不全（源表缺金额），请补充","※收入和支出都没填"),IF($E1495="","※没填收支类别，分类报表会漏掉这一笔",IF(ISNA(MATCH($E1495,类别表,0)),"※收支类别不在【参数设置】的清单里",IF($K1495="","△"&amp;$D1495&amp;" 还没填汇率，去【月度汇率】补上就自动算了",IF(ISNUMBER(SEARCH("【待补】",$R1495&amp;"")),"△源数据不全（源表缺摘要或用途），请补充",IF(AND($F1495="内部转账",$Q1495=""),"△内部转账建议在「往来单位」写上对方账户",IF($N1495&lt;0,"△这一笔之后该账户余额成负数了，核一下",""))))))))))))</f>
        <v>△源数据不全（源表缺金额），请补充</v>
      </c>
    </row>
    <row r="1496" ht="49.5" spans="1:19">
      <c r="A1496" s="114">
        <v>46122</v>
      </c>
      <c r="B1496" s="115" t="s">
        <v>34</v>
      </c>
      <c r="C1496" s="116" t="str">
        <f>IF($B1496="","",IFERROR(INDEX(账户银行,MATCH($B1496,账户名,0)),""))</f>
        <v>现金</v>
      </c>
      <c r="D1496" s="116" t="str">
        <f>IF($B1496="","",IFERROR(INDEX(账户币种,MATCH($B1496,账户名,0)),""))</f>
        <v>UZS</v>
      </c>
      <c r="E1496" s="117" t="s">
        <v>95</v>
      </c>
      <c r="F1496" s="116" t="str">
        <f>IF($E1496="","",IFERROR(INDEX(类别属性,MATCH($E1496,类别表,0)),""))</f>
        <v>支出</v>
      </c>
      <c r="G1496" s="118" t="s">
        <v>1407</v>
      </c>
      <c r="H1496" s="119"/>
      <c r="I1496" s="119">
        <v>250000</v>
      </c>
      <c r="J1496" s="120"/>
      <c r="K1496" s="125">
        <f>IF(OR($A1496="",$B1496=""),"",IF($J1496&lt;&gt;"",$J1496,IF($D1496=本位币,1,IFERROR(LOOKUP(2,1/((汇率月份&lt;=$A1496)*(INDEX(记账汇率区,0,MATCH($D1496,汇率币种头,0))&lt;&gt;"")),INDEX(记账汇率区,0,MATCH($D1496,汇率币种头,0))),""))))</f>
        <v>1</v>
      </c>
      <c r="L1496" s="123">
        <f t="shared" si="46"/>
        <v>-250000</v>
      </c>
      <c r="M1496" s="123">
        <f t="shared" si="47"/>
        <v>-250000</v>
      </c>
      <c r="N1496" s="122">
        <f>IF($B1496="","",ROUND(SUMIF(账户名,$B1496,账户期初)+SUMIFS($L$6:L1496,$B$6:B1496,$B1496),2))</f>
        <v>-793511979.33</v>
      </c>
      <c r="O1496" s="123">
        <f>IF($B1496="","",IFERROR(ROUND(INDEX(账户期初本位,MATCH($B1496,账户名,0))+SUMIFS($M$6:M1496,$B$6:B1496,$B1496),2),""))</f>
        <v>-793511979.33</v>
      </c>
      <c r="P1496" s="117" t="s">
        <v>97</v>
      </c>
      <c r="Q1496" s="115"/>
      <c r="R1496" s="115"/>
      <c r="S1496" s="124" t="str">
        <f>IF($B1496="","",IF(ISNA(MATCH($B1496,账户名,0)),"※这个账户不在【参数设置】的账户档案里",IF($A1496="","※没填日期，这一笔不会进任何月份的报表",IF(OR($A1496&lt;起始月份,$A1496&gt;EOMONTH(起始月份,15)),"△不在本账期（"&amp;TEXT(起始月份,"yyyy-mm")&amp;" ~ "&amp;TEXT(EOMONTH(起始月份,15),"yyyy-mm")&amp;"）内，报表里看不到",IF(AND($H1496&lt;&gt;"",$I1496&lt;&gt;""),"※收入和支出不能同时填",IF(AND(N($H1496)=0,N($I1496)=0),IF(ISNUMBER(SEARCH("【待补】",$R1496&amp;"")),"△源数据不全（源表缺金额），请补充","※收入和支出都没填"),IF($E1496="","※没填收支类别，分类报表会漏掉这一笔",IF(ISNA(MATCH($E1496,类别表,0)),"※收支类别不在【参数设置】的清单里",IF($K1496="","△"&amp;$D1496&amp;" 还没填汇率，去【月度汇率】补上就自动算了",IF(ISNUMBER(SEARCH("【待补】",$R1496&amp;"")),"△源数据不全（源表缺摘要或用途），请补充",IF(AND($F1496="内部转账",$Q1496=""),"△内部转账建议在「往来单位」写上对方账户",IF($N1496&lt;0,"△这一笔之后该账户余额成负数了，核一下",""))))))))))))</f>
        <v>△这一笔之后该账户余额成负数了，核一下</v>
      </c>
    </row>
    <row r="1497" ht="33" spans="1:19">
      <c r="A1497" s="114">
        <v>46122</v>
      </c>
      <c r="B1497" s="115" t="s">
        <v>34</v>
      </c>
      <c r="C1497" s="116" t="str">
        <f>IF($B1497="","",IFERROR(INDEX(账户银行,MATCH($B1497,账户名,0)),""))</f>
        <v>现金</v>
      </c>
      <c r="D1497" s="116" t="str">
        <f>IF($B1497="","",IFERROR(INDEX(账户币种,MATCH($B1497,账户名,0)),""))</f>
        <v>UZS</v>
      </c>
      <c r="E1497" s="117" t="s">
        <v>95</v>
      </c>
      <c r="F1497" s="116" t="str">
        <f>IF($E1497="","",IFERROR(INDEX(类别属性,MATCH($E1497,类别表,0)),""))</f>
        <v>支出</v>
      </c>
      <c r="G1497" s="118" t="s">
        <v>1284</v>
      </c>
      <c r="H1497" s="119"/>
      <c r="I1497" s="119">
        <v>150000</v>
      </c>
      <c r="J1497" s="120"/>
      <c r="K1497" s="125">
        <f>IF(OR($A1497="",$B1497=""),"",IF($J1497&lt;&gt;"",$J1497,IF($D1497=本位币,1,IFERROR(LOOKUP(2,1/((汇率月份&lt;=$A1497)*(INDEX(记账汇率区,0,MATCH($D1497,汇率币种头,0))&lt;&gt;"")),INDEX(记账汇率区,0,MATCH($D1497,汇率币种头,0))),""))))</f>
        <v>1</v>
      </c>
      <c r="L1497" s="123">
        <f t="shared" si="46"/>
        <v>-150000</v>
      </c>
      <c r="M1497" s="123">
        <f t="shared" si="47"/>
        <v>-150000</v>
      </c>
      <c r="N1497" s="122">
        <f>IF($B1497="","",ROUND(SUMIF(账户名,$B1497,账户期初)+SUMIFS($L$6:L1497,$B$6:B1497,$B1497),2))</f>
        <v>-793661979.33</v>
      </c>
      <c r="O1497" s="123">
        <f>IF($B1497="","",IFERROR(ROUND(INDEX(账户期初本位,MATCH($B1497,账户名,0))+SUMIFS($M$6:M1497,$B$6:B1497,$B1497),2),""))</f>
        <v>-793661979.33</v>
      </c>
      <c r="P1497" s="117" t="s">
        <v>97</v>
      </c>
      <c r="Q1497" s="115"/>
      <c r="R1497" s="115"/>
      <c r="S1497" s="124" t="str">
        <f>IF($B1497="","",IF(ISNA(MATCH($B1497,账户名,0)),"※这个账户不在【参数设置】的账户档案里",IF($A1497="","※没填日期，这一笔不会进任何月份的报表",IF(OR($A1497&lt;起始月份,$A1497&gt;EOMONTH(起始月份,15)),"△不在本账期（"&amp;TEXT(起始月份,"yyyy-mm")&amp;" ~ "&amp;TEXT(EOMONTH(起始月份,15),"yyyy-mm")&amp;"）内，报表里看不到",IF(AND($H1497&lt;&gt;"",$I1497&lt;&gt;""),"※收入和支出不能同时填",IF(AND(N($H1497)=0,N($I1497)=0),IF(ISNUMBER(SEARCH("【待补】",$R1497&amp;"")),"△源数据不全（源表缺金额），请补充","※收入和支出都没填"),IF($E1497="","※没填收支类别，分类报表会漏掉这一笔",IF(ISNA(MATCH($E1497,类别表,0)),"※收支类别不在【参数设置】的清单里",IF($K1497="","△"&amp;$D1497&amp;" 还没填汇率，去【月度汇率】补上就自动算了",IF(ISNUMBER(SEARCH("【待补】",$R1497&amp;"")),"△源数据不全（源表缺摘要或用途），请补充",IF(AND($F1497="内部转账",$Q1497=""),"△内部转账建议在「往来单位」写上对方账户",IF($N1497&lt;0,"△这一笔之后该账户余额成负数了，核一下",""))))))))))))</f>
        <v>△这一笔之后该账户余额成负数了，核一下</v>
      </c>
    </row>
    <row r="1498" ht="49.5" spans="1:19">
      <c r="A1498" s="114">
        <v>46123</v>
      </c>
      <c r="B1498" s="115" t="s">
        <v>30</v>
      </c>
      <c r="C1498" s="116" t="str">
        <f>IF($B1498="","",IFERROR(INDEX(账户银行,MATCH($B1498,账户名,0)),""))</f>
        <v>现金</v>
      </c>
      <c r="D1498" s="116" t="str">
        <f>IF($B1498="","",IFERROR(INDEX(账户币种,MATCH($B1498,账户名,0)),""))</f>
        <v>USD</v>
      </c>
      <c r="E1498" s="117" t="s">
        <v>95</v>
      </c>
      <c r="F1498" s="116" t="str">
        <f>IF($E1498="","",IFERROR(INDEX(类别属性,MATCH($E1498,类别表,0)),""))</f>
        <v>支出</v>
      </c>
      <c r="G1498" s="118" t="s">
        <v>1408</v>
      </c>
      <c r="H1498" s="119"/>
      <c r="I1498" s="119">
        <v>800</v>
      </c>
      <c r="J1498" s="120"/>
      <c r="K1498" s="125">
        <f>IF(OR($A1498="",$B1498=""),"",IF($J1498&lt;&gt;"",$J1498,IF($D1498=本位币,1,IFERROR(LOOKUP(2,1/((汇率月份&lt;=$A1498)*(INDEX(记账汇率区,0,MATCH($D1498,汇率币种头,0))&lt;&gt;"")),INDEX(记账汇率区,0,MATCH($D1498,汇率币种头,0))),""))))</f>
        <v>12000</v>
      </c>
      <c r="L1498" s="123">
        <f t="shared" si="46"/>
        <v>-800</v>
      </c>
      <c r="M1498" s="123">
        <f t="shared" si="47"/>
        <v>-9600000</v>
      </c>
      <c r="N1498" s="122">
        <f>IF($B1498="","",ROUND(SUMIF(账户名,$B1498,账户期初)+SUMIFS($L$6:L1498,$B$6:B1498,$B1498),2))</f>
        <v>106146</v>
      </c>
      <c r="O1498" s="123">
        <f>IF($B1498="","",IFERROR(ROUND(INDEX(账户期初本位,MATCH($B1498,账户名,0))+SUMIFS($M$6:M1498,$B$6:B1498,$B1498),2),""))</f>
        <v>1286247925</v>
      </c>
      <c r="P1498" s="117" t="s">
        <v>97</v>
      </c>
      <c r="Q1498" s="115" t="s">
        <v>904</v>
      </c>
      <c r="R1498" s="115"/>
      <c r="S1498" s="124" t="str">
        <f>IF($B1498="","",IF(ISNA(MATCH($B1498,账户名,0)),"※这个账户不在【参数设置】的账户档案里",IF($A1498="","※没填日期，这一笔不会进任何月份的报表",IF(OR($A1498&lt;起始月份,$A1498&gt;EOMONTH(起始月份,15)),"△不在本账期（"&amp;TEXT(起始月份,"yyyy-mm")&amp;" ~ "&amp;TEXT(EOMONTH(起始月份,15),"yyyy-mm")&amp;"）内，报表里看不到",IF(AND($H1498&lt;&gt;"",$I1498&lt;&gt;""),"※收入和支出不能同时填",IF(AND(N($H1498)=0,N($I1498)=0),IF(ISNUMBER(SEARCH("【待补】",$R1498&amp;"")),"△源数据不全（源表缺金额），请补充","※收入和支出都没填"),IF($E1498="","※没填收支类别，分类报表会漏掉这一笔",IF(ISNA(MATCH($E1498,类别表,0)),"※收支类别不在【参数设置】的清单里",IF($K1498="","△"&amp;$D1498&amp;" 还没填汇率，去【月度汇率】补上就自动算了",IF(ISNUMBER(SEARCH("【待补】",$R1498&amp;"")),"△源数据不全（源表缺摘要或用途），请补充",IF(AND($F1498="内部转账",$Q1498=""),"△内部转账建议在「往来单位」写上对方账户",IF($N1498&lt;0,"△这一笔之后该账户余额成负数了，核一下",""))))))))))))</f>
        <v/>
      </c>
    </row>
    <row r="1499" ht="99" spans="1:19">
      <c r="A1499" s="114">
        <v>46123</v>
      </c>
      <c r="B1499" s="115" t="s">
        <v>34</v>
      </c>
      <c r="C1499" s="116" t="str">
        <f>IF($B1499="","",IFERROR(INDEX(账户银行,MATCH($B1499,账户名,0)),""))</f>
        <v>现金</v>
      </c>
      <c r="D1499" s="116" t="str">
        <f>IF($B1499="","",IFERROR(INDEX(账户币种,MATCH($B1499,账户名,0)),""))</f>
        <v>UZS</v>
      </c>
      <c r="E1499" s="117" t="s">
        <v>95</v>
      </c>
      <c r="F1499" s="116" t="str">
        <f>IF($E1499="","",IFERROR(INDEX(类别属性,MATCH($E1499,类别表,0)),""))</f>
        <v>支出</v>
      </c>
      <c r="G1499" s="118" t="s">
        <v>1409</v>
      </c>
      <c r="H1499" s="119"/>
      <c r="I1499" s="119">
        <v>3795000</v>
      </c>
      <c r="J1499" s="120"/>
      <c r="K1499" s="125">
        <f>IF(OR($A1499="",$B1499=""),"",IF($J1499&lt;&gt;"",$J1499,IF($D1499=本位币,1,IFERROR(LOOKUP(2,1/((汇率月份&lt;=$A1499)*(INDEX(记账汇率区,0,MATCH($D1499,汇率币种头,0))&lt;&gt;"")),INDEX(记账汇率区,0,MATCH($D1499,汇率币种头,0))),""))))</f>
        <v>1</v>
      </c>
      <c r="L1499" s="123">
        <f t="shared" si="46"/>
        <v>-3795000</v>
      </c>
      <c r="M1499" s="123">
        <f t="shared" si="47"/>
        <v>-3795000</v>
      </c>
      <c r="N1499" s="122">
        <f>IF($B1499="","",ROUND(SUMIF(账户名,$B1499,账户期初)+SUMIFS($L$6:L1499,$B$6:B1499,$B1499),2))</f>
        <v>-797456979.33</v>
      </c>
      <c r="O1499" s="123">
        <f>IF($B1499="","",IFERROR(ROUND(INDEX(账户期初本位,MATCH($B1499,账户名,0))+SUMIFS($M$6:M1499,$B$6:B1499,$B1499),2),""))</f>
        <v>-797456979.33</v>
      </c>
      <c r="P1499" s="117" t="s">
        <v>97</v>
      </c>
      <c r="Q1499" s="115" t="s">
        <v>904</v>
      </c>
      <c r="R1499" s="115"/>
      <c r="S1499" s="124" t="str">
        <f>IF($B1499="","",IF(ISNA(MATCH($B1499,账户名,0)),"※这个账户不在【参数设置】的账户档案里",IF($A1499="","※没填日期，这一笔不会进任何月份的报表",IF(OR($A1499&lt;起始月份,$A1499&gt;EOMONTH(起始月份,15)),"△不在本账期（"&amp;TEXT(起始月份,"yyyy-mm")&amp;" ~ "&amp;TEXT(EOMONTH(起始月份,15),"yyyy-mm")&amp;"）内，报表里看不到",IF(AND($H1499&lt;&gt;"",$I1499&lt;&gt;""),"※收入和支出不能同时填",IF(AND(N($H1499)=0,N($I1499)=0),IF(ISNUMBER(SEARCH("【待补】",$R1499&amp;"")),"△源数据不全（源表缺金额），请补充","※收入和支出都没填"),IF($E1499="","※没填收支类别，分类报表会漏掉这一笔",IF(ISNA(MATCH($E1499,类别表,0)),"※收支类别不在【参数设置】的清单里",IF($K1499="","△"&amp;$D1499&amp;" 还没填汇率，去【月度汇率】补上就自动算了",IF(ISNUMBER(SEARCH("【待补】",$R1499&amp;"")),"△源数据不全（源表缺摘要或用途），请补充",IF(AND($F1499="内部转账",$Q1499=""),"△内部转账建议在「往来单位」写上对方账户",IF($N1499&lt;0,"△这一笔之后该账户余额成负数了，核一下",""))))))))))))</f>
        <v>△这一笔之后该账户余额成负数了，核一下</v>
      </c>
    </row>
    <row r="1500" ht="33" spans="1:19">
      <c r="A1500" s="114">
        <v>46123</v>
      </c>
      <c r="B1500" s="115" t="s">
        <v>34</v>
      </c>
      <c r="C1500" s="116" t="str">
        <f>IF($B1500="","",IFERROR(INDEX(账户银行,MATCH($B1500,账户名,0)),""))</f>
        <v>现金</v>
      </c>
      <c r="D1500" s="116" t="str">
        <f>IF($B1500="","",IFERROR(INDEX(账户币种,MATCH($B1500,账户名,0)),""))</f>
        <v>UZS</v>
      </c>
      <c r="E1500" s="117" t="s">
        <v>438</v>
      </c>
      <c r="F1500" s="116" t="str">
        <f>IF($E1500="","",IFERROR(INDEX(类别属性,MATCH($E1500,类别表,0)),""))</f>
        <v>支出</v>
      </c>
      <c r="G1500" s="118" t="s">
        <v>1410</v>
      </c>
      <c r="H1500" s="119"/>
      <c r="I1500" s="119">
        <v>600000</v>
      </c>
      <c r="J1500" s="120"/>
      <c r="K1500" s="125">
        <f>IF(OR($A1500="",$B1500=""),"",IF($J1500&lt;&gt;"",$J1500,IF($D1500=本位币,1,IFERROR(LOOKUP(2,1/((汇率月份&lt;=$A1500)*(INDEX(记账汇率区,0,MATCH($D1500,汇率币种头,0))&lt;&gt;"")),INDEX(记账汇率区,0,MATCH($D1500,汇率币种头,0))),""))))</f>
        <v>1</v>
      </c>
      <c r="L1500" s="123">
        <f t="shared" si="46"/>
        <v>-600000</v>
      </c>
      <c r="M1500" s="123">
        <f t="shared" si="47"/>
        <v>-600000</v>
      </c>
      <c r="N1500" s="122">
        <f>IF($B1500="","",ROUND(SUMIF(账户名,$B1500,账户期初)+SUMIFS($L$6:L1500,$B$6:B1500,$B1500),2))</f>
        <v>-798056979.33</v>
      </c>
      <c r="O1500" s="123">
        <f>IF($B1500="","",IFERROR(ROUND(INDEX(账户期初本位,MATCH($B1500,账户名,0))+SUMIFS($M$6:M1500,$B$6:B1500,$B1500),2),""))</f>
        <v>-798056979.33</v>
      </c>
      <c r="P1500" s="117" t="s">
        <v>26</v>
      </c>
      <c r="Q1500" s="115"/>
      <c r="R1500" s="115"/>
      <c r="S1500" s="124" t="str">
        <f>IF($B1500="","",IF(ISNA(MATCH($B1500,账户名,0)),"※这个账户不在【参数设置】的账户档案里",IF($A1500="","※没填日期，这一笔不会进任何月份的报表",IF(OR($A1500&lt;起始月份,$A1500&gt;EOMONTH(起始月份,15)),"△不在本账期（"&amp;TEXT(起始月份,"yyyy-mm")&amp;" ~ "&amp;TEXT(EOMONTH(起始月份,15),"yyyy-mm")&amp;"）内，报表里看不到",IF(AND($H1500&lt;&gt;"",$I1500&lt;&gt;""),"※收入和支出不能同时填",IF(AND(N($H1500)=0,N($I1500)=0),IF(ISNUMBER(SEARCH("【待补】",$R1500&amp;"")),"△源数据不全（源表缺金额），请补充","※收入和支出都没填"),IF($E1500="","※没填收支类别，分类报表会漏掉这一笔",IF(ISNA(MATCH($E1500,类别表,0)),"※收支类别不在【参数设置】的清单里",IF($K1500="","△"&amp;$D1500&amp;" 还没填汇率，去【月度汇率】补上就自动算了",IF(ISNUMBER(SEARCH("【待补】",$R1500&amp;"")),"△源数据不全（源表缺摘要或用途），请补充",IF(AND($F1500="内部转账",$Q1500=""),"△内部转账建议在「往来单位」写上对方账户",IF($N1500&lt;0,"△这一笔之后该账户余额成负数了，核一下",""))))))))))))</f>
        <v>△这一笔之后该账户余额成负数了，核一下</v>
      </c>
    </row>
    <row r="1501" ht="33" spans="1:19">
      <c r="A1501" s="114">
        <v>46123</v>
      </c>
      <c r="B1501" s="115" t="s">
        <v>34</v>
      </c>
      <c r="C1501" s="116" t="str">
        <f>IF($B1501="","",IFERROR(INDEX(账户银行,MATCH($B1501,账户名,0)),""))</f>
        <v>现金</v>
      </c>
      <c r="D1501" s="116" t="str">
        <f>IF($B1501="","",IFERROR(INDEX(账户币种,MATCH($B1501,账户名,0)),""))</f>
        <v>UZS</v>
      </c>
      <c r="E1501" s="117" t="s">
        <v>38</v>
      </c>
      <c r="F1501" s="116" t="str">
        <f>IF($E1501="","",IFERROR(INDEX(类别属性,MATCH($E1501,类别表,0)),""))</f>
        <v>支出</v>
      </c>
      <c r="G1501" s="118" t="s">
        <v>1374</v>
      </c>
      <c r="H1501" s="119"/>
      <c r="I1501" s="119">
        <v>150000</v>
      </c>
      <c r="J1501" s="120"/>
      <c r="K1501" s="125">
        <f>IF(OR($A1501="",$B1501=""),"",IF($J1501&lt;&gt;"",$J1501,IF($D1501=本位币,1,IFERROR(LOOKUP(2,1/((汇率月份&lt;=$A1501)*(INDEX(记账汇率区,0,MATCH($D1501,汇率币种头,0))&lt;&gt;"")),INDEX(记账汇率区,0,MATCH($D1501,汇率币种头,0))),""))))</f>
        <v>1</v>
      </c>
      <c r="L1501" s="123">
        <f t="shared" si="46"/>
        <v>-150000</v>
      </c>
      <c r="M1501" s="123">
        <f t="shared" si="47"/>
        <v>-150000</v>
      </c>
      <c r="N1501" s="122">
        <f>IF($B1501="","",ROUND(SUMIF(账户名,$B1501,账户期初)+SUMIFS($L$6:L1501,$B$6:B1501,$B1501),2))</f>
        <v>-798206979.33</v>
      </c>
      <c r="O1501" s="123">
        <f>IF($B1501="","",IFERROR(ROUND(INDEX(账户期初本位,MATCH($B1501,账户名,0))+SUMIFS($M$6:M1501,$B$6:B1501,$B1501),2),""))</f>
        <v>-798206979.33</v>
      </c>
      <c r="P1501" s="117" t="s">
        <v>26</v>
      </c>
      <c r="Q1501" s="115"/>
      <c r="R1501" s="115"/>
      <c r="S1501" s="124" t="str">
        <f>IF($B1501="","",IF(ISNA(MATCH($B1501,账户名,0)),"※这个账户不在【参数设置】的账户档案里",IF($A1501="","※没填日期，这一笔不会进任何月份的报表",IF(OR($A1501&lt;起始月份,$A1501&gt;EOMONTH(起始月份,15)),"△不在本账期（"&amp;TEXT(起始月份,"yyyy-mm")&amp;" ~ "&amp;TEXT(EOMONTH(起始月份,15),"yyyy-mm")&amp;"）内，报表里看不到",IF(AND($H1501&lt;&gt;"",$I1501&lt;&gt;""),"※收入和支出不能同时填",IF(AND(N($H1501)=0,N($I1501)=0),IF(ISNUMBER(SEARCH("【待补】",$R1501&amp;"")),"△源数据不全（源表缺金额），请补充","※收入和支出都没填"),IF($E1501="","※没填收支类别，分类报表会漏掉这一笔",IF(ISNA(MATCH($E1501,类别表,0)),"※收支类别不在【参数设置】的清单里",IF($K1501="","△"&amp;$D1501&amp;" 还没填汇率，去【月度汇率】补上就自动算了",IF(ISNUMBER(SEARCH("【待补】",$R1501&amp;"")),"△源数据不全（源表缺摘要或用途），请补充",IF(AND($F1501="内部转账",$Q1501=""),"△内部转账建议在「往来单位」写上对方账户",IF($N1501&lt;0,"△这一笔之后该账户余额成负数了，核一下",""))))))))))))</f>
        <v>△这一笔之后该账户余额成负数了，核一下</v>
      </c>
    </row>
    <row r="1502" ht="49.5" spans="1:19">
      <c r="A1502" s="114">
        <v>46123</v>
      </c>
      <c r="B1502" s="115" t="s">
        <v>34</v>
      </c>
      <c r="C1502" s="116" t="str">
        <f>IF($B1502="","",IFERROR(INDEX(账户银行,MATCH($B1502,账户名,0)),""))</f>
        <v>现金</v>
      </c>
      <c r="D1502" s="116" t="str">
        <f>IF($B1502="","",IFERROR(INDEX(账户币种,MATCH($B1502,账户名,0)),""))</f>
        <v>UZS</v>
      </c>
      <c r="E1502" s="117" t="s">
        <v>21</v>
      </c>
      <c r="F1502" s="116" t="str">
        <f>IF($E1502="","",IFERROR(INDEX(类别属性,MATCH($E1502,类别表,0)),""))</f>
        <v>支出</v>
      </c>
      <c r="G1502" s="118" t="s">
        <v>1411</v>
      </c>
      <c r="H1502" s="119"/>
      <c r="I1502" s="119">
        <v>13700000</v>
      </c>
      <c r="J1502" s="120"/>
      <c r="K1502" s="125">
        <f>IF(OR($A1502="",$B1502=""),"",IF($J1502&lt;&gt;"",$J1502,IF($D1502=本位币,1,IFERROR(LOOKUP(2,1/((汇率月份&lt;=$A1502)*(INDEX(记账汇率区,0,MATCH($D1502,汇率币种头,0))&lt;&gt;"")),INDEX(记账汇率区,0,MATCH($D1502,汇率币种头,0))),""))))</f>
        <v>1</v>
      </c>
      <c r="L1502" s="123">
        <f t="shared" si="46"/>
        <v>-13700000</v>
      </c>
      <c r="M1502" s="123">
        <f t="shared" si="47"/>
        <v>-13700000</v>
      </c>
      <c r="N1502" s="122">
        <f>IF($B1502="","",ROUND(SUMIF(账户名,$B1502,账户期初)+SUMIFS($L$6:L1502,$B$6:B1502,$B1502),2))</f>
        <v>-811906979.33</v>
      </c>
      <c r="O1502" s="123">
        <f>IF($B1502="","",IFERROR(ROUND(INDEX(账户期初本位,MATCH($B1502,账户名,0))+SUMIFS($M$6:M1502,$B$6:B1502,$B1502),2),""))</f>
        <v>-811906979.33</v>
      </c>
      <c r="P1502" s="117" t="s">
        <v>23</v>
      </c>
      <c r="Q1502" s="115"/>
      <c r="R1502" s="115"/>
      <c r="S1502" s="124" t="str">
        <f>IF($B1502="","",IF(ISNA(MATCH($B1502,账户名,0)),"※这个账户不在【参数设置】的账户档案里",IF($A1502="","※没填日期，这一笔不会进任何月份的报表",IF(OR($A1502&lt;起始月份,$A1502&gt;EOMONTH(起始月份,15)),"△不在本账期（"&amp;TEXT(起始月份,"yyyy-mm")&amp;" ~ "&amp;TEXT(EOMONTH(起始月份,15),"yyyy-mm")&amp;"）内，报表里看不到",IF(AND($H1502&lt;&gt;"",$I1502&lt;&gt;""),"※收入和支出不能同时填",IF(AND(N($H1502)=0,N($I1502)=0),IF(ISNUMBER(SEARCH("【待补】",$R1502&amp;"")),"△源数据不全（源表缺金额），请补充","※收入和支出都没填"),IF($E1502="","※没填收支类别，分类报表会漏掉这一笔",IF(ISNA(MATCH($E1502,类别表,0)),"※收支类别不在【参数设置】的清单里",IF($K1502="","△"&amp;$D1502&amp;" 还没填汇率，去【月度汇率】补上就自动算了",IF(ISNUMBER(SEARCH("【待补】",$R1502&amp;"")),"△源数据不全（源表缺摘要或用途），请补充",IF(AND($F1502="内部转账",$Q1502=""),"△内部转账建议在「往来单位」写上对方账户",IF($N1502&lt;0,"△这一笔之后该账户余额成负数了，核一下",""))))))))))))</f>
        <v>△这一笔之后该账户余额成负数了，核一下</v>
      </c>
    </row>
    <row r="1503" ht="33" spans="1:19">
      <c r="A1503" s="114">
        <v>46123</v>
      </c>
      <c r="B1503" s="115" t="s">
        <v>34</v>
      </c>
      <c r="C1503" s="116" t="str">
        <f>IF($B1503="","",IFERROR(INDEX(账户银行,MATCH($B1503,账户名,0)),""))</f>
        <v>现金</v>
      </c>
      <c r="D1503" s="116" t="str">
        <f>IF($B1503="","",IFERROR(INDEX(账户币种,MATCH($B1503,账户名,0)),""))</f>
        <v>UZS</v>
      </c>
      <c r="E1503" s="117" t="s">
        <v>62</v>
      </c>
      <c r="F1503" s="116" t="str">
        <f>IF($E1503="","",IFERROR(INDEX(类别属性,MATCH($E1503,类别表,0)),""))</f>
        <v>支出</v>
      </c>
      <c r="G1503" s="118" t="s">
        <v>1412</v>
      </c>
      <c r="H1503" s="119"/>
      <c r="I1503" s="119">
        <v>120000</v>
      </c>
      <c r="J1503" s="120"/>
      <c r="K1503" s="125">
        <f>IF(OR($A1503="",$B1503=""),"",IF($J1503&lt;&gt;"",$J1503,IF($D1503=本位币,1,IFERROR(LOOKUP(2,1/((汇率月份&lt;=$A1503)*(INDEX(记账汇率区,0,MATCH($D1503,汇率币种头,0))&lt;&gt;"")),INDEX(记账汇率区,0,MATCH($D1503,汇率币种头,0))),""))))</f>
        <v>1</v>
      </c>
      <c r="L1503" s="123">
        <f t="shared" si="46"/>
        <v>-120000</v>
      </c>
      <c r="M1503" s="123">
        <f t="shared" si="47"/>
        <v>-120000</v>
      </c>
      <c r="N1503" s="122">
        <f>IF($B1503="","",ROUND(SUMIF(账户名,$B1503,账户期初)+SUMIFS($L$6:L1503,$B$6:B1503,$B1503),2))</f>
        <v>-812026979.33</v>
      </c>
      <c r="O1503" s="123">
        <f>IF($B1503="","",IFERROR(ROUND(INDEX(账户期初本位,MATCH($B1503,账户名,0))+SUMIFS($M$6:M1503,$B$6:B1503,$B1503),2),""))</f>
        <v>-812026979.33</v>
      </c>
      <c r="P1503" s="117" t="s">
        <v>26</v>
      </c>
      <c r="Q1503" s="115"/>
      <c r="R1503" s="115"/>
      <c r="S1503" s="124" t="str">
        <f>IF($B1503="","",IF(ISNA(MATCH($B1503,账户名,0)),"※这个账户不在【参数设置】的账户档案里",IF($A1503="","※没填日期，这一笔不会进任何月份的报表",IF(OR($A1503&lt;起始月份,$A1503&gt;EOMONTH(起始月份,15)),"△不在本账期（"&amp;TEXT(起始月份,"yyyy-mm")&amp;" ~ "&amp;TEXT(EOMONTH(起始月份,15),"yyyy-mm")&amp;"）内，报表里看不到",IF(AND($H1503&lt;&gt;"",$I1503&lt;&gt;""),"※收入和支出不能同时填",IF(AND(N($H1503)=0,N($I1503)=0),IF(ISNUMBER(SEARCH("【待补】",$R1503&amp;"")),"△源数据不全（源表缺金额），请补充","※收入和支出都没填"),IF($E1503="","※没填收支类别，分类报表会漏掉这一笔",IF(ISNA(MATCH($E1503,类别表,0)),"※收支类别不在【参数设置】的清单里",IF($K1503="","△"&amp;$D1503&amp;" 还没填汇率，去【月度汇率】补上就自动算了",IF(ISNUMBER(SEARCH("【待补】",$R1503&amp;"")),"△源数据不全（源表缺摘要或用途），请补充",IF(AND($F1503="内部转账",$Q1503=""),"△内部转账建议在「往来单位」写上对方账户",IF($N1503&lt;0,"△这一笔之后该账户余额成负数了，核一下",""))))))))))))</f>
        <v>△这一笔之后该账户余额成负数了，核一下</v>
      </c>
    </row>
    <row r="1504" ht="66" spans="1:19">
      <c r="A1504" s="114">
        <v>46124</v>
      </c>
      <c r="B1504" s="115" t="s">
        <v>34</v>
      </c>
      <c r="C1504" s="116" t="str">
        <f>IF($B1504="","",IFERROR(INDEX(账户银行,MATCH($B1504,账户名,0)),""))</f>
        <v>现金</v>
      </c>
      <c r="D1504" s="116" t="str">
        <f>IF($B1504="","",IFERROR(INDEX(账户币种,MATCH($B1504,账户名,0)),""))</f>
        <v>UZS</v>
      </c>
      <c r="E1504" s="117" t="s">
        <v>38</v>
      </c>
      <c r="F1504" s="116" t="str">
        <f>IF($E1504="","",IFERROR(INDEX(类别属性,MATCH($E1504,类别表,0)),""))</f>
        <v>支出</v>
      </c>
      <c r="G1504" s="118" t="s">
        <v>1413</v>
      </c>
      <c r="H1504" s="119"/>
      <c r="I1504" s="119">
        <v>3684000</v>
      </c>
      <c r="J1504" s="120"/>
      <c r="K1504" s="125">
        <f>IF(OR($A1504="",$B1504=""),"",IF($J1504&lt;&gt;"",$J1504,IF($D1504=本位币,1,IFERROR(LOOKUP(2,1/((汇率月份&lt;=$A1504)*(INDEX(记账汇率区,0,MATCH($D1504,汇率币种头,0))&lt;&gt;"")),INDEX(记账汇率区,0,MATCH($D1504,汇率币种头,0))),""))))</f>
        <v>1</v>
      </c>
      <c r="L1504" s="123">
        <f t="shared" si="46"/>
        <v>-3684000</v>
      </c>
      <c r="M1504" s="123">
        <f t="shared" si="47"/>
        <v>-3684000</v>
      </c>
      <c r="N1504" s="122">
        <f>IF($B1504="","",ROUND(SUMIF(账户名,$B1504,账户期初)+SUMIFS($L$6:L1504,$B$6:B1504,$B1504),2))</f>
        <v>-815710979.33</v>
      </c>
      <c r="O1504" s="123">
        <f>IF($B1504="","",IFERROR(ROUND(INDEX(账户期初本位,MATCH($B1504,账户名,0))+SUMIFS($M$6:M1504,$B$6:B1504,$B1504),2),""))</f>
        <v>-815710979.33</v>
      </c>
      <c r="P1504" s="117" t="s">
        <v>26</v>
      </c>
      <c r="Q1504" s="115"/>
      <c r="R1504" s="115"/>
      <c r="S1504" s="124" t="str">
        <f>IF($B1504="","",IF(ISNA(MATCH($B1504,账户名,0)),"※这个账户不在【参数设置】的账户档案里",IF($A1504="","※没填日期，这一笔不会进任何月份的报表",IF(OR($A1504&lt;起始月份,$A1504&gt;EOMONTH(起始月份,15)),"△不在本账期（"&amp;TEXT(起始月份,"yyyy-mm")&amp;" ~ "&amp;TEXT(EOMONTH(起始月份,15),"yyyy-mm")&amp;"）内，报表里看不到",IF(AND($H1504&lt;&gt;"",$I1504&lt;&gt;""),"※收入和支出不能同时填",IF(AND(N($H1504)=0,N($I1504)=0),IF(ISNUMBER(SEARCH("【待补】",$R1504&amp;"")),"△源数据不全（源表缺金额），请补充","※收入和支出都没填"),IF($E1504="","※没填收支类别，分类报表会漏掉这一笔",IF(ISNA(MATCH($E1504,类别表,0)),"※收支类别不在【参数设置】的清单里",IF($K1504="","△"&amp;$D1504&amp;" 还没填汇率，去【月度汇率】补上就自动算了",IF(ISNUMBER(SEARCH("【待补】",$R1504&amp;"")),"△源数据不全（源表缺摘要或用途），请补充",IF(AND($F1504="内部转账",$Q1504=""),"△内部转账建议在「往来单位」写上对方账户",IF($N1504&lt;0,"△这一笔之后该账户余额成负数了，核一下",""))))))))))))</f>
        <v>△这一笔之后该账户余额成负数了，核一下</v>
      </c>
    </row>
    <row r="1505" ht="16.5" spans="1:19">
      <c r="A1505" s="114">
        <v>46125</v>
      </c>
      <c r="B1505" s="115" t="s">
        <v>1238</v>
      </c>
      <c r="C1505" s="116" t="str">
        <f>IF($B1505="","",IFERROR(INDEX(账户银行,MATCH($B1505,账户名,0)),""))</f>
        <v>NBU银行</v>
      </c>
      <c r="D1505" s="116" t="str">
        <f>IF($B1505="","",IFERROR(INDEX(账户币种,MATCH($B1505,账户名,0)),""))</f>
        <v>UZS</v>
      </c>
      <c r="E1505" s="117" t="s">
        <v>38</v>
      </c>
      <c r="F1505" s="116" t="str">
        <f>IF($E1505="","",IFERROR(INDEX(类别属性,MATCH($E1505,类别表,0)),""))</f>
        <v>支出</v>
      </c>
      <c r="G1505" s="118" t="s">
        <v>1268</v>
      </c>
      <c r="H1505" s="119"/>
      <c r="I1505" s="119">
        <v>141000</v>
      </c>
      <c r="J1505" s="120"/>
      <c r="K1505" s="125">
        <f>IF(OR($A1505="",$B1505=""),"",IF($J1505&lt;&gt;"",$J1505,IF($D1505=本位币,1,IFERROR(LOOKUP(2,1/((汇率月份&lt;=$A1505)*(INDEX(记账汇率区,0,MATCH($D1505,汇率币种头,0))&lt;&gt;"")),INDEX(记账汇率区,0,MATCH($D1505,汇率币种头,0))),""))))</f>
        <v>1</v>
      </c>
      <c r="L1505" s="123">
        <f t="shared" si="46"/>
        <v>-141000</v>
      </c>
      <c r="M1505" s="123">
        <f t="shared" si="47"/>
        <v>-141000</v>
      </c>
      <c r="N1505" s="122">
        <f>IF($B1505="","",ROUND(SUMIF(账户名,$B1505,账户期初)+SUMIFS($L$6:L1505,$B$6:B1505,$B1505),2))</f>
        <v>14406800</v>
      </c>
      <c r="O1505" s="123">
        <f>IF($B1505="","",IFERROR(ROUND(INDEX(账户期初本位,MATCH($B1505,账户名,0))+SUMIFS($M$6:M1505,$B$6:B1505,$B1505),2),""))</f>
        <v>14406800</v>
      </c>
      <c r="P1505" s="117" t="s">
        <v>26</v>
      </c>
      <c r="Q1505" s="115" t="s">
        <v>1269</v>
      </c>
      <c r="R1505" s="115" t="s">
        <v>1270</v>
      </c>
      <c r="S1505" s="124" t="str">
        <f>IF($B1505="","",IF(ISNA(MATCH($B1505,账户名,0)),"※这个账户不在【参数设置】的账户档案里",IF($A1505="","※没填日期，这一笔不会进任何月份的报表",IF(OR($A1505&lt;起始月份,$A1505&gt;EOMONTH(起始月份,15)),"△不在本账期（"&amp;TEXT(起始月份,"yyyy-mm")&amp;" ~ "&amp;TEXT(EOMONTH(起始月份,15),"yyyy-mm")&amp;"）内，报表里看不到",IF(AND($H1505&lt;&gt;"",$I1505&lt;&gt;""),"※收入和支出不能同时填",IF(AND(N($H1505)=0,N($I1505)=0),IF(ISNUMBER(SEARCH("【待补】",$R1505&amp;"")),"△源数据不全（源表缺金额），请补充","※收入和支出都没填"),IF($E1505="","※没填收支类别，分类报表会漏掉这一笔",IF(ISNA(MATCH($E1505,类别表,0)),"※收支类别不在【参数设置】的清单里",IF($K1505="","△"&amp;$D1505&amp;" 还没填汇率，去【月度汇率】补上就自动算了",IF(ISNUMBER(SEARCH("【待补】",$R1505&amp;"")),"△源数据不全（源表缺摘要或用途），请补充",IF(AND($F1505="内部转账",$Q1505=""),"△内部转账建议在「往来单位」写上对方账户",IF($N1505&lt;0,"△这一笔之后该账户余额成负数了，核一下",""))))))))))))</f>
        <v/>
      </c>
    </row>
    <row r="1506" ht="16.5" spans="1:19">
      <c r="A1506" s="114">
        <v>46125</v>
      </c>
      <c r="B1506" s="115" t="s">
        <v>1238</v>
      </c>
      <c r="C1506" s="116" t="str">
        <f>IF($B1506="","",IFERROR(INDEX(账户银行,MATCH($B1506,账户名,0)),""))</f>
        <v>NBU银行</v>
      </c>
      <c r="D1506" s="116" t="str">
        <f>IF($B1506="","",IFERROR(INDEX(账户币种,MATCH($B1506,账户名,0)),""))</f>
        <v>UZS</v>
      </c>
      <c r="E1506" s="117" t="s">
        <v>54</v>
      </c>
      <c r="F1506" s="116" t="str">
        <f>IF($E1506="","",IFERROR(INDEX(类别属性,MATCH($E1506,类别表,0)),""))</f>
        <v>支出</v>
      </c>
      <c r="G1506" s="118" t="s">
        <v>1268</v>
      </c>
      <c r="H1506" s="119"/>
      <c r="I1506" s="119">
        <v>300000</v>
      </c>
      <c r="J1506" s="120"/>
      <c r="K1506" s="125">
        <f>IF(OR($A1506="",$B1506=""),"",IF($J1506&lt;&gt;"",$J1506,IF($D1506=本位币,1,IFERROR(LOOKUP(2,1/((汇率月份&lt;=$A1506)*(INDEX(记账汇率区,0,MATCH($D1506,汇率币种头,0))&lt;&gt;"")),INDEX(记账汇率区,0,MATCH($D1506,汇率币种头,0))),""))))</f>
        <v>1</v>
      </c>
      <c r="L1506" s="123">
        <f t="shared" si="46"/>
        <v>-300000</v>
      </c>
      <c r="M1506" s="123">
        <f t="shared" si="47"/>
        <v>-300000</v>
      </c>
      <c r="N1506" s="122">
        <f>IF($B1506="","",ROUND(SUMIF(账户名,$B1506,账户期初)+SUMIFS($L$6:L1506,$B$6:B1506,$B1506),2))</f>
        <v>14106800</v>
      </c>
      <c r="O1506" s="123">
        <f>IF($B1506="","",IFERROR(ROUND(INDEX(账户期初本位,MATCH($B1506,账户名,0))+SUMIFS($M$6:M1506,$B$6:B1506,$B1506),2),""))</f>
        <v>14106800</v>
      </c>
      <c r="P1506" s="117" t="s">
        <v>48</v>
      </c>
      <c r="Q1506" s="115" t="s">
        <v>1269</v>
      </c>
      <c r="R1506" s="115" t="s">
        <v>1270</v>
      </c>
      <c r="S1506" s="124" t="str">
        <f>IF($B1506="","",IF(ISNA(MATCH($B1506,账户名,0)),"※这个账户不在【参数设置】的账户档案里",IF($A1506="","※没填日期，这一笔不会进任何月份的报表",IF(OR($A1506&lt;起始月份,$A1506&gt;EOMONTH(起始月份,15)),"△不在本账期（"&amp;TEXT(起始月份,"yyyy-mm")&amp;" ~ "&amp;TEXT(EOMONTH(起始月份,15),"yyyy-mm")&amp;"）内，报表里看不到",IF(AND($H1506&lt;&gt;"",$I1506&lt;&gt;""),"※收入和支出不能同时填",IF(AND(N($H1506)=0,N($I1506)=0),IF(ISNUMBER(SEARCH("【待补】",$R1506&amp;"")),"△源数据不全（源表缺金额），请补充","※收入和支出都没填"),IF($E1506="","※没填收支类别，分类报表会漏掉这一笔",IF(ISNA(MATCH($E1506,类别表,0)),"※收支类别不在【参数设置】的清单里",IF($K1506="","△"&amp;$D1506&amp;" 还没填汇率，去【月度汇率】补上就自动算了",IF(ISNUMBER(SEARCH("【待补】",$R1506&amp;"")),"△源数据不全（源表缺摘要或用途），请补充",IF(AND($F1506="内部转账",$Q1506=""),"△内部转账建议在「往来单位」写上对方账户",IF($N1506&lt;0,"△这一笔之后该账户余额成负数了，核一下",""))))))))))))</f>
        <v/>
      </c>
    </row>
    <row r="1507" ht="16.5" spans="1:19">
      <c r="A1507" s="114">
        <v>46125</v>
      </c>
      <c r="B1507" s="115" t="s">
        <v>1238</v>
      </c>
      <c r="C1507" s="116" t="str">
        <f>IF($B1507="","",IFERROR(INDEX(账户银行,MATCH($B1507,账户名,0)),""))</f>
        <v>NBU银行</v>
      </c>
      <c r="D1507" s="116" t="str">
        <f>IF($B1507="","",IFERROR(INDEX(账户币种,MATCH($B1507,账户名,0)),""))</f>
        <v>UZS</v>
      </c>
      <c r="E1507" s="117" t="s">
        <v>46</v>
      </c>
      <c r="F1507" s="116" t="str">
        <f>IF($E1507="","",IFERROR(INDEX(类别属性,MATCH($E1507,类别表,0)),""))</f>
        <v>支出</v>
      </c>
      <c r="G1507" s="118" t="s">
        <v>1268</v>
      </c>
      <c r="H1507" s="119"/>
      <c r="I1507" s="119">
        <v>6500000</v>
      </c>
      <c r="J1507" s="120"/>
      <c r="K1507" s="125">
        <f>IF(OR($A1507="",$B1507=""),"",IF($J1507&lt;&gt;"",$J1507,IF($D1507=本位币,1,IFERROR(LOOKUP(2,1/((汇率月份&lt;=$A1507)*(INDEX(记账汇率区,0,MATCH($D1507,汇率币种头,0))&lt;&gt;"")),INDEX(记账汇率区,0,MATCH($D1507,汇率币种头,0))),""))))</f>
        <v>1</v>
      </c>
      <c r="L1507" s="123">
        <f t="shared" si="46"/>
        <v>-6500000</v>
      </c>
      <c r="M1507" s="123">
        <f t="shared" si="47"/>
        <v>-6500000</v>
      </c>
      <c r="N1507" s="122">
        <f>IF($B1507="","",ROUND(SUMIF(账户名,$B1507,账户期初)+SUMIFS($L$6:L1507,$B$6:B1507,$B1507),2))</f>
        <v>7606800</v>
      </c>
      <c r="O1507" s="123">
        <f>IF($B1507="","",IFERROR(ROUND(INDEX(账户期初本位,MATCH($B1507,账户名,0))+SUMIFS($M$6:M1507,$B$6:B1507,$B1507),2),""))</f>
        <v>7606800</v>
      </c>
      <c r="P1507" s="117" t="s">
        <v>48</v>
      </c>
      <c r="Q1507" s="115" t="s">
        <v>1269</v>
      </c>
      <c r="R1507" s="115" t="s">
        <v>1270</v>
      </c>
      <c r="S1507" s="124" t="str">
        <f>IF($B1507="","",IF(ISNA(MATCH($B1507,账户名,0)),"※这个账户不在【参数设置】的账户档案里",IF($A1507="","※没填日期，这一笔不会进任何月份的报表",IF(OR($A1507&lt;起始月份,$A1507&gt;EOMONTH(起始月份,15)),"△不在本账期（"&amp;TEXT(起始月份,"yyyy-mm")&amp;" ~ "&amp;TEXT(EOMONTH(起始月份,15),"yyyy-mm")&amp;"）内，报表里看不到",IF(AND($H1507&lt;&gt;"",$I1507&lt;&gt;""),"※收入和支出不能同时填",IF(AND(N($H1507)=0,N($I1507)=0),IF(ISNUMBER(SEARCH("【待补】",$R1507&amp;"")),"△源数据不全（源表缺金额），请补充","※收入和支出都没填"),IF($E1507="","※没填收支类别，分类报表会漏掉这一笔",IF(ISNA(MATCH($E1507,类别表,0)),"※收支类别不在【参数设置】的清单里",IF($K1507="","△"&amp;$D1507&amp;" 还没填汇率，去【月度汇率】补上就自动算了",IF(ISNUMBER(SEARCH("【待补】",$R1507&amp;"")),"△源数据不全（源表缺摘要或用途），请补充",IF(AND($F1507="内部转账",$Q1507=""),"△内部转账建议在「往来单位」写上对方账户",IF($N1507&lt;0,"△这一笔之后该账户余额成负数了，核一下",""))))))))))))</f>
        <v/>
      </c>
    </row>
    <row r="1508" ht="16.5" spans="1:19">
      <c r="A1508" s="114">
        <v>46125</v>
      </c>
      <c r="B1508" s="115" t="s">
        <v>1238</v>
      </c>
      <c r="C1508" s="116" t="str">
        <f>IF($B1508="","",IFERROR(INDEX(账户银行,MATCH($B1508,账户名,0)),""))</f>
        <v>NBU银行</v>
      </c>
      <c r="D1508" s="116" t="str">
        <f>IF($B1508="","",IFERROR(INDEX(账户币种,MATCH($B1508,账户名,0)),""))</f>
        <v>UZS</v>
      </c>
      <c r="E1508" s="117" t="s">
        <v>38</v>
      </c>
      <c r="F1508" s="116" t="str">
        <f>IF($E1508="","",IFERROR(INDEX(类别属性,MATCH($E1508,类别表,0)),""))</f>
        <v>支出</v>
      </c>
      <c r="G1508" s="118" t="s">
        <v>1268</v>
      </c>
      <c r="H1508" s="119"/>
      <c r="I1508" s="119">
        <v>1000000</v>
      </c>
      <c r="J1508" s="120"/>
      <c r="K1508" s="125">
        <f>IF(OR($A1508="",$B1508=""),"",IF($J1508&lt;&gt;"",$J1508,IF($D1508=本位币,1,IFERROR(LOOKUP(2,1/((汇率月份&lt;=$A1508)*(INDEX(记账汇率区,0,MATCH($D1508,汇率币种头,0))&lt;&gt;"")),INDEX(记账汇率区,0,MATCH($D1508,汇率币种头,0))),""))))</f>
        <v>1</v>
      </c>
      <c r="L1508" s="123">
        <f t="shared" si="46"/>
        <v>-1000000</v>
      </c>
      <c r="M1508" s="123">
        <f t="shared" si="47"/>
        <v>-1000000</v>
      </c>
      <c r="N1508" s="122">
        <f>IF($B1508="","",ROUND(SUMIF(账户名,$B1508,账户期初)+SUMIFS($L$6:L1508,$B$6:B1508,$B1508),2))</f>
        <v>6606800</v>
      </c>
      <c r="O1508" s="123">
        <f>IF($B1508="","",IFERROR(ROUND(INDEX(账户期初本位,MATCH($B1508,账户名,0))+SUMIFS($M$6:M1508,$B$6:B1508,$B1508),2),""))</f>
        <v>6606800</v>
      </c>
      <c r="P1508" s="117" t="s">
        <v>26</v>
      </c>
      <c r="Q1508" s="115" t="s">
        <v>1269</v>
      </c>
      <c r="R1508" s="115" t="s">
        <v>1270</v>
      </c>
      <c r="S1508" s="124" t="str">
        <f>IF($B1508="","",IF(ISNA(MATCH($B1508,账户名,0)),"※这个账户不在【参数设置】的账户档案里",IF($A1508="","※没填日期，这一笔不会进任何月份的报表",IF(OR($A1508&lt;起始月份,$A1508&gt;EOMONTH(起始月份,15)),"△不在本账期（"&amp;TEXT(起始月份,"yyyy-mm")&amp;" ~ "&amp;TEXT(EOMONTH(起始月份,15),"yyyy-mm")&amp;"）内，报表里看不到",IF(AND($H1508&lt;&gt;"",$I1508&lt;&gt;""),"※收入和支出不能同时填",IF(AND(N($H1508)=0,N($I1508)=0),IF(ISNUMBER(SEARCH("【待补】",$R1508&amp;"")),"△源数据不全（源表缺金额），请补充","※收入和支出都没填"),IF($E1508="","※没填收支类别，分类报表会漏掉这一笔",IF(ISNA(MATCH($E1508,类别表,0)),"※收支类别不在【参数设置】的清单里",IF($K1508="","△"&amp;$D1508&amp;" 还没填汇率，去【月度汇率】补上就自动算了",IF(ISNUMBER(SEARCH("【待补】",$R1508&amp;"")),"△源数据不全（源表缺摘要或用途），请补充",IF(AND($F1508="内部转账",$Q1508=""),"△内部转账建议在「往来单位」写上对方账户",IF($N1508&lt;0,"△这一笔之后该账户余额成负数了，核一下",""))))))))))))</f>
        <v/>
      </c>
    </row>
    <row r="1509" ht="16.5" spans="1:19">
      <c r="A1509" s="114">
        <v>46125</v>
      </c>
      <c r="B1509" s="115" t="s">
        <v>1238</v>
      </c>
      <c r="C1509" s="116" t="str">
        <f>IF($B1509="","",IFERROR(INDEX(账户银行,MATCH($B1509,账户名,0)),""))</f>
        <v>NBU银行</v>
      </c>
      <c r="D1509" s="116" t="str">
        <f>IF($B1509="","",IFERROR(INDEX(账户币种,MATCH($B1509,账户名,0)),""))</f>
        <v>UZS</v>
      </c>
      <c r="E1509" s="117" t="s">
        <v>44</v>
      </c>
      <c r="F1509" s="116" t="str">
        <f>IF($E1509="","",IFERROR(INDEX(类别属性,MATCH($E1509,类别表,0)),""))</f>
        <v>支出</v>
      </c>
      <c r="G1509" s="118" t="s">
        <v>1268</v>
      </c>
      <c r="H1509" s="119"/>
      <c r="I1509" s="119">
        <v>204000</v>
      </c>
      <c r="J1509" s="120"/>
      <c r="K1509" s="125">
        <f>IF(OR($A1509="",$B1509=""),"",IF($J1509&lt;&gt;"",$J1509,IF($D1509=本位币,1,IFERROR(LOOKUP(2,1/((汇率月份&lt;=$A1509)*(INDEX(记账汇率区,0,MATCH($D1509,汇率币种头,0))&lt;&gt;"")),INDEX(记账汇率区,0,MATCH($D1509,汇率币种头,0))),""))))</f>
        <v>1</v>
      </c>
      <c r="L1509" s="123">
        <f t="shared" si="46"/>
        <v>-204000</v>
      </c>
      <c r="M1509" s="123">
        <f t="shared" si="47"/>
        <v>-204000</v>
      </c>
      <c r="N1509" s="122">
        <f>IF($B1509="","",ROUND(SUMIF(账户名,$B1509,账户期初)+SUMIFS($L$6:L1509,$B$6:B1509,$B1509),2))</f>
        <v>6402800</v>
      </c>
      <c r="O1509" s="123">
        <f>IF($B1509="","",IFERROR(ROUND(INDEX(账户期初本位,MATCH($B1509,账户名,0))+SUMIFS($M$6:M1509,$B$6:B1509,$B1509),2),""))</f>
        <v>6402800</v>
      </c>
      <c r="P1509" s="117" t="s">
        <v>26</v>
      </c>
      <c r="Q1509" s="115" t="s">
        <v>1269</v>
      </c>
      <c r="R1509" s="115" t="s">
        <v>1270</v>
      </c>
      <c r="S1509" s="124" t="str">
        <f>IF($B1509="","",IF(ISNA(MATCH($B1509,账户名,0)),"※这个账户不在【参数设置】的账户档案里",IF($A1509="","※没填日期，这一笔不会进任何月份的报表",IF(OR($A1509&lt;起始月份,$A1509&gt;EOMONTH(起始月份,15)),"△不在本账期（"&amp;TEXT(起始月份,"yyyy-mm")&amp;" ~ "&amp;TEXT(EOMONTH(起始月份,15),"yyyy-mm")&amp;"）内，报表里看不到",IF(AND($H1509&lt;&gt;"",$I1509&lt;&gt;""),"※收入和支出不能同时填",IF(AND(N($H1509)=0,N($I1509)=0),IF(ISNUMBER(SEARCH("【待补】",$R1509&amp;"")),"△源数据不全（源表缺金额），请补充","※收入和支出都没填"),IF($E1509="","※没填收支类别，分类报表会漏掉这一笔",IF(ISNA(MATCH($E1509,类别表,0)),"※收支类别不在【参数设置】的清单里",IF($K1509="","△"&amp;$D1509&amp;" 还没填汇率，去【月度汇率】补上就自动算了",IF(ISNUMBER(SEARCH("【待补】",$R1509&amp;"")),"△源数据不全（源表缺摘要或用途），请补充",IF(AND($F1509="内部转账",$Q1509=""),"△内部转账建议在「往来单位」写上对方账户",IF($N1509&lt;0,"△这一笔之后该账户余额成负数了，核一下",""))))))))))))</f>
        <v/>
      </c>
    </row>
    <row r="1510" ht="16.5" spans="1:19">
      <c r="A1510" s="114">
        <v>46125</v>
      </c>
      <c r="B1510" s="115" t="s">
        <v>1238</v>
      </c>
      <c r="C1510" s="116" t="str">
        <f>IF($B1510="","",IFERROR(INDEX(账户银行,MATCH($B1510,账户名,0)),""))</f>
        <v>NBU银行</v>
      </c>
      <c r="D1510" s="116" t="str">
        <f>IF($B1510="","",IFERROR(INDEX(账户币种,MATCH($B1510,账户名,0)),""))</f>
        <v>UZS</v>
      </c>
      <c r="E1510" s="117" t="s">
        <v>38</v>
      </c>
      <c r="F1510" s="116" t="str">
        <f>IF($E1510="","",IFERROR(INDEX(类别属性,MATCH($E1510,类别表,0)),""))</f>
        <v>支出</v>
      </c>
      <c r="G1510" s="118" t="s">
        <v>1268</v>
      </c>
      <c r="H1510" s="119"/>
      <c r="I1510" s="119">
        <v>2600000</v>
      </c>
      <c r="J1510" s="120"/>
      <c r="K1510" s="125">
        <f>IF(OR($A1510="",$B1510=""),"",IF($J1510&lt;&gt;"",$J1510,IF($D1510=本位币,1,IFERROR(LOOKUP(2,1/((汇率月份&lt;=$A1510)*(INDEX(记账汇率区,0,MATCH($D1510,汇率币种头,0))&lt;&gt;"")),INDEX(记账汇率区,0,MATCH($D1510,汇率币种头,0))),""))))</f>
        <v>1</v>
      </c>
      <c r="L1510" s="123">
        <f t="shared" si="46"/>
        <v>-2600000</v>
      </c>
      <c r="M1510" s="123">
        <f t="shared" si="47"/>
        <v>-2600000</v>
      </c>
      <c r="N1510" s="122">
        <f>IF($B1510="","",ROUND(SUMIF(账户名,$B1510,账户期初)+SUMIFS($L$6:L1510,$B$6:B1510,$B1510),2))</f>
        <v>3802800</v>
      </c>
      <c r="O1510" s="123">
        <f>IF($B1510="","",IFERROR(ROUND(INDEX(账户期初本位,MATCH($B1510,账户名,0))+SUMIFS($M$6:M1510,$B$6:B1510,$B1510),2),""))</f>
        <v>3802800</v>
      </c>
      <c r="P1510" s="117" t="s">
        <v>26</v>
      </c>
      <c r="Q1510" s="115" t="s">
        <v>1269</v>
      </c>
      <c r="R1510" s="115" t="s">
        <v>1270</v>
      </c>
      <c r="S1510" s="124" t="str">
        <f>IF($B1510="","",IF(ISNA(MATCH($B1510,账户名,0)),"※这个账户不在【参数设置】的账户档案里",IF($A1510="","※没填日期，这一笔不会进任何月份的报表",IF(OR($A1510&lt;起始月份,$A1510&gt;EOMONTH(起始月份,15)),"△不在本账期（"&amp;TEXT(起始月份,"yyyy-mm")&amp;" ~ "&amp;TEXT(EOMONTH(起始月份,15),"yyyy-mm")&amp;"）内，报表里看不到",IF(AND($H1510&lt;&gt;"",$I1510&lt;&gt;""),"※收入和支出不能同时填",IF(AND(N($H1510)=0,N($I1510)=0),IF(ISNUMBER(SEARCH("【待补】",$R1510&amp;"")),"△源数据不全（源表缺金额），请补充","※收入和支出都没填"),IF($E1510="","※没填收支类别，分类报表会漏掉这一笔",IF(ISNA(MATCH($E1510,类别表,0)),"※收支类别不在【参数设置】的清单里",IF($K1510="","△"&amp;$D1510&amp;" 还没填汇率，去【月度汇率】补上就自动算了",IF(ISNUMBER(SEARCH("【待补】",$R1510&amp;"")),"△源数据不全（源表缺摘要或用途），请补充",IF(AND($F1510="内部转账",$Q1510=""),"△内部转账建议在「往来单位」写上对方账户",IF($N1510&lt;0,"△这一笔之后该账户余额成负数了，核一下",""))))))))))))</f>
        <v/>
      </c>
    </row>
    <row r="1511" ht="16.5" spans="1:19">
      <c r="A1511" s="114">
        <v>46125</v>
      </c>
      <c r="B1511" s="115" t="s">
        <v>1238</v>
      </c>
      <c r="C1511" s="116" t="str">
        <f>IF($B1511="","",IFERROR(INDEX(账户银行,MATCH($B1511,账户名,0)),""))</f>
        <v>NBU银行</v>
      </c>
      <c r="D1511" s="116" t="str">
        <f>IF($B1511="","",IFERROR(INDEX(账户币种,MATCH($B1511,账户名,0)),""))</f>
        <v>UZS</v>
      </c>
      <c r="E1511" s="117" t="s">
        <v>38</v>
      </c>
      <c r="F1511" s="116" t="str">
        <f>IF($E1511="","",IFERROR(INDEX(类别属性,MATCH($E1511,类别表,0)),""))</f>
        <v>支出</v>
      </c>
      <c r="G1511" s="118" t="s">
        <v>1268</v>
      </c>
      <c r="H1511" s="119"/>
      <c r="I1511" s="119">
        <v>2130000</v>
      </c>
      <c r="J1511" s="120"/>
      <c r="K1511" s="125">
        <f>IF(OR($A1511="",$B1511=""),"",IF($J1511&lt;&gt;"",$J1511,IF($D1511=本位币,1,IFERROR(LOOKUP(2,1/((汇率月份&lt;=$A1511)*(INDEX(记账汇率区,0,MATCH($D1511,汇率币种头,0))&lt;&gt;"")),INDEX(记账汇率区,0,MATCH($D1511,汇率币种头,0))),""))))</f>
        <v>1</v>
      </c>
      <c r="L1511" s="123">
        <f t="shared" si="46"/>
        <v>-2130000</v>
      </c>
      <c r="M1511" s="123">
        <f t="shared" si="47"/>
        <v>-2130000</v>
      </c>
      <c r="N1511" s="122">
        <f>IF($B1511="","",ROUND(SUMIF(账户名,$B1511,账户期初)+SUMIFS($L$6:L1511,$B$6:B1511,$B1511),2))</f>
        <v>1672800</v>
      </c>
      <c r="O1511" s="123">
        <f>IF($B1511="","",IFERROR(ROUND(INDEX(账户期初本位,MATCH($B1511,账户名,0))+SUMIFS($M$6:M1511,$B$6:B1511,$B1511),2),""))</f>
        <v>1672800</v>
      </c>
      <c r="P1511" s="117" t="s">
        <v>26</v>
      </c>
      <c r="Q1511" s="115" t="s">
        <v>1269</v>
      </c>
      <c r="R1511" s="115" t="s">
        <v>1270</v>
      </c>
      <c r="S1511" s="124" t="str">
        <f>IF($B1511="","",IF(ISNA(MATCH($B1511,账户名,0)),"※这个账户不在【参数设置】的账户档案里",IF($A1511="","※没填日期，这一笔不会进任何月份的报表",IF(OR($A1511&lt;起始月份,$A1511&gt;EOMONTH(起始月份,15)),"△不在本账期（"&amp;TEXT(起始月份,"yyyy-mm")&amp;" ~ "&amp;TEXT(EOMONTH(起始月份,15),"yyyy-mm")&amp;"）内，报表里看不到",IF(AND($H1511&lt;&gt;"",$I1511&lt;&gt;""),"※收入和支出不能同时填",IF(AND(N($H1511)=0,N($I1511)=0),IF(ISNUMBER(SEARCH("【待补】",$R1511&amp;"")),"△源数据不全（源表缺金额），请补充","※收入和支出都没填"),IF($E1511="","※没填收支类别，分类报表会漏掉这一笔",IF(ISNA(MATCH($E1511,类别表,0)),"※收支类别不在【参数设置】的清单里",IF($K1511="","△"&amp;$D1511&amp;" 还没填汇率，去【月度汇率】补上就自动算了",IF(ISNUMBER(SEARCH("【待补】",$R1511&amp;"")),"△源数据不全（源表缺摘要或用途），请补充",IF(AND($F1511="内部转账",$Q1511=""),"△内部转账建议在「往来单位」写上对方账户",IF($N1511&lt;0,"△这一笔之后该账户余额成负数了，核一下",""))))))))))))</f>
        <v/>
      </c>
    </row>
    <row r="1512" ht="16.5" spans="1:19">
      <c r="A1512" s="114">
        <v>46125</v>
      </c>
      <c r="B1512" s="115" t="s">
        <v>1238</v>
      </c>
      <c r="C1512" s="116" t="str">
        <f>IF($B1512="","",IFERROR(INDEX(账户银行,MATCH($B1512,账户名,0)),""))</f>
        <v>NBU银行</v>
      </c>
      <c r="D1512" s="116" t="str">
        <f>IF($B1512="","",IFERROR(INDEX(账户币种,MATCH($B1512,账户名,0)),""))</f>
        <v>UZS</v>
      </c>
      <c r="E1512" s="117" t="s">
        <v>44</v>
      </c>
      <c r="F1512" s="116" t="str">
        <f>IF($E1512="","",IFERROR(INDEX(类别属性,MATCH($E1512,类别表,0)),""))</f>
        <v>支出</v>
      </c>
      <c r="G1512" s="118" t="s">
        <v>1268</v>
      </c>
      <c r="H1512" s="119"/>
      <c r="I1512" s="119">
        <v>504000</v>
      </c>
      <c r="J1512" s="120"/>
      <c r="K1512" s="125">
        <f>IF(OR($A1512="",$B1512=""),"",IF($J1512&lt;&gt;"",$J1512,IF($D1512=本位币,1,IFERROR(LOOKUP(2,1/((汇率月份&lt;=$A1512)*(INDEX(记账汇率区,0,MATCH($D1512,汇率币种头,0))&lt;&gt;"")),INDEX(记账汇率区,0,MATCH($D1512,汇率币种头,0))),""))))</f>
        <v>1</v>
      </c>
      <c r="L1512" s="123">
        <f t="shared" si="46"/>
        <v>-504000</v>
      </c>
      <c r="M1512" s="123">
        <f t="shared" si="47"/>
        <v>-504000</v>
      </c>
      <c r="N1512" s="122">
        <f>IF($B1512="","",ROUND(SUMIF(账户名,$B1512,账户期初)+SUMIFS($L$6:L1512,$B$6:B1512,$B1512),2))</f>
        <v>1168800</v>
      </c>
      <c r="O1512" s="123">
        <f>IF($B1512="","",IFERROR(ROUND(INDEX(账户期初本位,MATCH($B1512,账户名,0))+SUMIFS($M$6:M1512,$B$6:B1512,$B1512),2),""))</f>
        <v>1168800</v>
      </c>
      <c r="P1512" s="117" t="s">
        <v>26</v>
      </c>
      <c r="Q1512" s="115" t="s">
        <v>1269</v>
      </c>
      <c r="R1512" s="115" t="s">
        <v>1270</v>
      </c>
      <c r="S1512" s="124" t="str">
        <f>IF($B1512="","",IF(ISNA(MATCH($B1512,账户名,0)),"※这个账户不在【参数设置】的账户档案里",IF($A1512="","※没填日期，这一笔不会进任何月份的报表",IF(OR($A1512&lt;起始月份,$A1512&gt;EOMONTH(起始月份,15)),"△不在本账期（"&amp;TEXT(起始月份,"yyyy-mm")&amp;" ~ "&amp;TEXT(EOMONTH(起始月份,15),"yyyy-mm")&amp;"）内，报表里看不到",IF(AND($H1512&lt;&gt;"",$I1512&lt;&gt;""),"※收入和支出不能同时填",IF(AND(N($H1512)=0,N($I1512)=0),IF(ISNUMBER(SEARCH("【待补】",$R1512&amp;"")),"△源数据不全（源表缺金额），请补充","※收入和支出都没填"),IF($E1512="","※没填收支类别，分类报表会漏掉这一笔",IF(ISNA(MATCH($E1512,类别表,0)),"※收支类别不在【参数设置】的清单里",IF($K1512="","△"&amp;$D1512&amp;" 还没填汇率，去【月度汇率】补上就自动算了",IF(ISNUMBER(SEARCH("【待补】",$R1512&amp;"")),"△源数据不全（源表缺摘要或用途），请补充",IF(AND($F1512="内部转账",$Q1512=""),"△内部转账建议在「往来单位」写上对方账户",IF($N1512&lt;0,"△这一笔之后该账户余额成负数了，核一下",""))))))))))))</f>
        <v/>
      </c>
    </row>
    <row r="1513" ht="16.5" spans="1:19">
      <c r="A1513" s="114">
        <v>46125</v>
      </c>
      <c r="B1513" s="115" t="s">
        <v>1238</v>
      </c>
      <c r="C1513" s="116" t="str">
        <f>IF($B1513="","",IFERROR(INDEX(账户银行,MATCH($B1513,账户名,0)),""))</f>
        <v>NBU银行</v>
      </c>
      <c r="D1513" s="116" t="str">
        <f>IF($B1513="","",IFERROR(INDEX(账户币种,MATCH($B1513,账户名,0)),""))</f>
        <v>UZS</v>
      </c>
      <c r="E1513" s="117" t="s">
        <v>38</v>
      </c>
      <c r="F1513" s="116" t="str">
        <f>IF($E1513="","",IFERROR(INDEX(类别属性,MATCH($E1513,类别表,0)),""))</f>
        <v>支出</v>
      </c>
      <c r="G1513" s="118" t="s">
        <v>1268</v>
      </c>
      <c r="H1513" s="119"/>
      <c r="I1513" s="119">
        <v>210000</v>
      </c>
      <c r="J1513" s="120"/>
      <c r="K1513" s="125">
        <f>IF(OR($A1513="",$B1513=""),"",IF($J1513&lt;&gt;"",$J1513,IF($D1513=本位币,1,IFERROR(LOOKUP(2,1/((汇率月份&lt;=$A1513)*(INDEX(记账汇率区,0,MATCH($D1513,汇率币种头,0))&lt;&gt;"")),INDEX(记账汇率区,0,MATCH($D1513,汇率币种头,0))),""))))</f>
        <v>1</v>
      </c>
      <c r="L1513" s="123">
        <f t="shared" si="46"/>
        <v>-210000</v>
      </c>
      <c r="M1513" s="123">
        <f t="shared" si="47"/>
        <v>-210000</v>
      </c>
      <c r="N1513" s="122">
        <f>IF($B1513="","",ROUND(SUMIF(账户名,$B1513,账户期初)+SUMIFS($L$6:L1513,$B$6:B1513,$B1513),2))</f>
        <v>958800</v>
      </c>
      <c r="O1513" s="123">
        <f>IF($B1513="","",IFERROR(ROUND(INDEX(账户期初本位,MATCH($B1513,账户名,0))+SUMIFS($M$6:M1513,$B$6:B1513,$B1513),2),""))</f>
        <v>958800</v>
      </c>
      <c r="P1513" s="117" t="s">
        <v>26</v>
      </c>
      <c r="Q1513" s="115" t="s">
        <v>1269</v>
      </c>
      <c r="R1513" s="115" t="s">
        <v>1270</v>
      </c>
      <c r="S1513" s="124" t="str">
        <f>IF($B1513="","",IF(ISNA(MATCH($B1513,账户名,0)),"※这个账户不在【参数设置】的账户档案里",IF($A1513="","※没填日期，这一笔不会进任何月份的报表",IF(OR($A1513&lt;起始月份,$A1513&gt;EOMONTH(起始月份,15)),"△不在本账期（"&amp;TEXT(起始月份,"yyyy-mm")&amp;" ~ "&amp;TEXT(EOMONTH(起始月份,15),"yyyy-mm")&amp;"）内，报表里看不到",IF(AND($H1513&lt;&gt;"",$I1513&lt;&gt;""),"※收入和支出不能同时填",IF(AND(N($H1513)=0,N($I1513)=0),IF(ISNUMBER(SEARCH("【待补】",$R1513&amp;"")),"△源数据不全（源表缺金额），请补充","※收入和支出都没填"),IF($E1513="","※没填收支类别，分类报表会漏掉这一笔",IF(ISNA(MATCH($E1513,类别表,0)),"※收支类别不在【参数设置】的清单里",IF($K1513="","△"&amp;$D1513&amp;" 还没填汇率，去【月度汇率】补上就自动算了",IF(ISNUMBER(SEARCH("【待补】",$R1513&amp;"")),"△源数据不全（源表缺摘要或用途），请补充",IF(AND($F1513="内部转账",$Q1513=""),"△内部转账建议在「往来单位」写上对方账户",IF($N1513&lt;0,"△这一笔之后该账户余额成负数了，核一下",""))))))))))))</f>
        <v/>
      </c>
    </row>
    <row r="1514" ht="16.5" spans="1:19">
      <c r="A1514" s="114">
        <v>46125</v>
      </c>
      <c r="B1514" s="115" t="s">
        <v>1238</v>
      </c>
      <c r="C1514" s="116" t="str">
        <f>IF($B1514="","",IFERROR(INDEX(账户银行,MATCH($B1514,账户名,0)),""))</f>
        <v>NBU银行</v>
      </c>
      <c r="D1514" s="116" t="str">
        <f>IF($B1514="","",IFERROR(INDEX(账户币种,MATCH($B1514,账户名,0)),""))</f>
        <v>UZS</v>
      </c>
      <c r="E1514" s="117" t="s">
        <v>188</v>
      </c>
      <c r="F1514" s="116" t="str">
        <f>IF($E1514="","",IFERROR(INDEX(类别属性,MATCH($E1514,类别表,0)),""))</f>
        <v>支出</v>
      </c>
      <c r="G1514" s="118" t="s">
        <v>1268</v>
      </c>
      <c r="H1514" s="119"/>
      <c r="I1514" s="119">
        <v>13000</v>
      </c>
      <c r="J1514" s="120"/>
      <c r="K1514" s="125">
        <f>IF(OR($A1514="",$B1514=""),"",IF($J1514&lt;&gt;"",$J1514,IF($D1514=本位币,1,IFERROR(LOOKUP(2,1/((汇率月份&lt;=$A1514)*(INDEX(记账汇率区,0,MATCH($D1514,汇率币种头,0))&lt;&gt;"")),INDEX(记账汇率区,0,MATCH($D1514,汇率币种头,0))),""))))</f>
        <v>1</v>
      </c>
      <c r="L1514" s="123">
        <f t="shared" si="46"/>
        <v>-13000</v>
      </c>
      <c r="M1514" s="123">
        <f t="shared" si="47"/>
        <v>-13000</v>
      </c>
      <c r="N1514" s="122">
        <f>IF($B1514="","",ROUND(SUMIF(账户名,$B1514,账户期初)+SUMIFS($L$6:L1514,$B$6:B1514,$B1514),2))</f>
        <v>945800</v>
      </c>
      <c r="O1514" s="123">
        <f>IF($B1514="","",IFERROR(ROUND(INDEX(账户期初本位,MATCH($B1514,账户名,0))+SUMIFS($M$6:M1514,$B$6:B1514,$B1514),2),""))</f>
        <v>945800</v>
      </c>
      <c r="P1514" s="117" t="s">
        <v>26</v>
      </c>
      <c r="Q1514" s="115" t="s">
        <v>1269</v>
      </c>
      <c r="R1514" s="115" t="s">
        <v>1271</v>
      </c>
      <c r="S1514" s="124" t="str">
        <f>IF($B1514="","",IF(ISNA(MATCH($B1514,账户名,0)),"※这个账户不在【参数设置】的账户档案里",IF($A1514="","※没填日期，这一笔不会进任何月份的报表",IF(OR($A1514&lt;起始月份,$A1514&gt;EOMONTH(起始月份,15)),"△不在本账期（"&amp;TEXT(起始月份,"yyyy-mm")&amp;" ~ "&amp;TEXT(EOMONTH(起始月份,15),"yyyy-mm")&amp;"）内，报表里看不到",IF(AND($H1514&lt;&gt;"",$I1514&lt;&gt;""),"※收入和支出不能同时填",IF(AND(N($H1514)=0,N($I1514)=0),IF(ISNUMBER(SEARCH("【待补】",$R1514&amp;"")),"△源数据不全（源表缺金额），请补充","※收入和支出都没填"),IF($E1514="","※没填收支类别，分类报表会漏掉这一笔",IF(ISNA(MATCH($E1514,类别表,0)),"※收支类别不在【参数设置】的清单里",IF($K1514="","△"&amp;$D1514&amp;" 还没填汇率，去【月度汇率】补上就自动算了",IF(ISNUMBER(SEARCH("【待补】",$R1514&amp;"")),"△源数据不全（源表缺摘要或用途），请补充",IF(AND($F1514="内部转账",$Q1514=""),"△内部转账建议在「往来单位」写上对方账户",IF($N1514&lt;0,"△这一笔之后该账户余额成负数了，核一下",""))))))))))))</f>
        <v>△源数据不全（源表缺摘要或用途），请补充</v>
      </c>
    </row>
    <row r="1515" ht="49.5" spans="1:19">
      <c r="A1515" s="114">
        <v>46126</v>
      </c>
      <c r="B1515" s="115" t="s">
        <v>72</v>
      </c>
      <c r="C1515" s="116" t="str">
        <f>IF($B1515="","",IFERROR(INDEX(账户银行,MATCH($B1515,账户名,0)),""))</f>
        <v>NBU银行</v>
      </c>
      <c r="D1515" s="116" t="str">
        <f>IF($B1515="","",IFERROR(INDEX(账户币种,MATCH($B1515,账户名,0)),""))</f>
        <v>UZS</v>
      </c>
      <c r="E1515" s="117" t="s">
        <v>84</v>
      </c>
      <c r="F1515" s="116" t="str">
        <f>IF($E1515="","",IFERROR(INDEX(类别属性,MATCH($E1515,类别表,0)),""))</f>
        <v>支出</v>
      </c>
      <c r="G1515" s="118" t="s">
        <v>1414</v>
      </c>
      <c r="H1515" s="119"/>
      <c r="I1515" s="119">
        <v>4594000</v>
      </c>
      <c r="J1515" s="120"/>
      <c r="K1515" s="125">
        <f>IF(OR($A1515="",$B1515=""),"",IF($J1515&lt;&gt;"",$J1515,IF($D1515=本位币,1,IFERROR(LOOKUP(2,1/((汇率月份&lt;=$A1515)*(INDEX(记账汇率区,0,MATCH($D1515,汇率币种头,0))&lt;&gt;"")),INDEX(记账汇率区,0,MATCH($D1515,汇率币种头,0))),""))))</f>
        <v>1</v>
      </c>
      <c r="L1515" s="123">
        <f t="shared" si="46"/>
        <v>-4594000</v>
      </c>
      <c r="M1515" s="123">
        <f t="shared" si="47"/>
        <v>-4594000</v>
      </c>
      <c r="N1515" s="122">
        <f>IF($B1515="","",ROUND(SUMIF(账户名,$B1515,账户期初)+SUMIFS($L$6:L1515,$B$6:B1515,$B1515),2))</f>
        <v>40109017.3</v>
      </c>
      <c r="O1515" s="123">
        <f>IF($B1515="","",IFERROR(ROUND(INDEX(账户期初本位,MATCH($B1515,账户名,0))+SUMIFS($M$6:M1515,$B$6:B1515,$B1515),2),""))</f>
        <v>40109017.3</v>
      </c>
      <c r="P1515" s="117" t="s">
        <v>48</v>
      </c>
      <c r="Q1515" s="115"/>
      <c r="R1515" s="115"/>
      <c r="S1515" s="124" t="str">
        <f>IF($B1515="","",IF(ISNA(MATCH($B1515,账户名,0)),"※这个账户不在【参数设置】的账户档案里",IF($A1515="","※没填日期，这一笔不会进任何月份的报表",IF(OR($A1515&lt;起始月份,$A1515&gt;EOMONTH(起始月份,15)),"△不在本账期（"&amp;TEXT(起始月份,"yyyy-mm")&amp;" ~ "&amp;TEXT(EOMONTH(起始月份,15),"yyyy-mm")&amp;"）内，报表里看不到",IF(AND($H1515&lt;&gt;"",$I1515&lt;&gt;""),"※收入和支出不能同时填",IF(AND(N($H1515)=0,N($I1515)=0),IF(ISNUMBER(SEARCH("【待补】",$R1515&amp;"")),"△源数据不全（源表缺金额），请补充","※收入和支出都没填"),IF($E1515="","※没填收支类别，分类报表会漏掉这一笔",IF(ISNA(MATCH($E1515,类别表,0)),"※收支类别不在【参数设置】的清单里",IF($K1515="","△"&amp;$D1515&amp;" 还没填汇率，去【月度汇率】补上就自动算了",IF(ISNUMBER(SEARCH("【待补】",$R1515&amp;"")),"△源数据不全（源表缺摘要或用途），请补充",IF(AND($F1515="内部转账",$Q1515=""),"△内部转账建议在「往来单位」写上对方账户",IF($N1515&lt;0,"△这一笔之后该账户余额成负数了，核一下",""))))))))))))</f>
        <v/>
      </c>
    </row>
    <row r="1516" ht="49.5" spans="1:19">
      <c r="A1516" s="114">
        <v>46126</v>
      </c>
      <c r="B1516" s="115" t="s">
        <v>72</v>
      </c>
      <c r="C1516" s="116" t="str">
        <f>IF($B1516="","",IFERROR(INDEX(账户银行,MATCH($B1516,账户名,0)),""))</f>
        <v>NBU银行</v>
      </c>
      <c r="D1516" s="116" t="str">
        <f>IF($B1516="","",IFERROR(INDEX(账户币种,MATCH($B1516,账户名,0)),""))</f>
        <v>UZS</v>
      </c>
      <c r="E1516" s="117" t="s">
        <v>84</v>
      </c>
      <c r="F1516" s="116" t="str">
        <f>IF($E1516="","",IFERROR(INDEX(类别属性,MATCH($E1516,类别表,0)),""))</f>
        <v>支出</v>
      </c>
      <c r="G1516" s="118" t="s">
        <v>1415</v>
      </c>
      <c r="H1516" s="119"/>
      <c r="I1516" s="119">
        <v>9505000</v>
      </c>
      <c r="J1516" s="120"/>
      <c r="K1516" s="125">
        <f>IF(OR($A1516="",$B1516=""),"",IF($J1516&lt;&gt;"",$J1516,IF($D1516=本位币,1,IFERROR(LOOKUP(2,1/((汇率月份&lt;=$A1516)*(INDEX(记账汇率区,0,MATCH($D1516,汇率币种头,0))&lt;&gt;"")),INDEX(记账汇率区,0,MATCH($D1516,汇率币种头,0))),""))))</f>
        <v>1</v>
      </c>
      <c r="L1516" s="123">
        <f t="shared" si="46"/>
        <v>-9505000</v>
      </c>
      <c r="M1516" s="123">
        <f t="shared" si="47"/>
        <v>-9505000</v>
      </c>
      <c r="N1516" s="122">
        <f>IF($B1516="","",ROUND(SUMIF(账户名,$B1516,账户期初)+SUMIFS($L$6:L1516,$B$6:B1516,$B1516),2))</f>
        <v>30604017.3</v>
      </c>
      <c r="O1516" s="123">
        <f>IF($B1516="","",IFERROR(ROUND(INDEX(账户期初本位,MATCH($B1516,账户名,0))+SUMIFS($M$6:M1516,$B$6:B1516,$B1516),2),""))</f>
        <v>30604017.3</v>
      </c>
      <c r="P1516" s="117" t="s">
        <v>48</v>
      </c>
      <c r="Q1516" s="115"/>
      <c r="R1516" s="115"/>
      <c r="S1516" s="124" t="str">
        <f>IF($B1516="","",IF(ISNA(MATCH($B1516,账户名,0)),"※这个账户不在【参数设置】的账户档案里",IF($A1516="","※没填日期，这一笔不会进任何月份的报表",IF(OR($A1516&lt;起始月份,$A1516&gt;EOMONTH(起始月份,15)),"△不在本账期（"&amp;TEXT(起始月份,"yyyy-mm")&amp;" ~ "&amp;TEXT(EOMONTH(起始月份,15),"yyyy-mm")&amp;"）内，报表里看不到",IF(AND($H1516&lt;&gt;"",$I1516&lt;&gt;""),"※收入和支出不能同时填",IF(AND(N($H1516)=0,N($I1516)=0),IF(ISNUMBER(SEARCH("【待补】",$R1516&amp;"")),"△源数据不全（源表缺金额），请补充","※收入和支出都没填"),IF($E1516="","※没填收支类别，分类报表会漏掉这一笔",IF(ISNA(MATCH($E1516,类别表,0)),"※收支类别不在【参数设置】的清单里",IF($K1516="","△"&amp;$D1516&amp;" 还没填汇率，去【月度汇率】补上就自动算了",IF(ISNUMBER(SEARCH("【待补】",$R1516&amp;"")),"△源数据不全（源表缺摘要或用途），请补充",IF(AND($F1516="内部转账",$Q1516=""),"△内部转账建议在「往来单位」写上对方账户",IF($N1516&lt;0,"△这一笔之后该账户余额成负数了，核一下",""))))))))))))</f>
        <v/>
      </c>
    </row>
    <row r="1517" ht="33" spans="1:19">
      <c r="A1517" s="114">
        <v>46126</v>
      </c>
      <c r="B1517" s="115" t="s">
        <v>72</v>
      </c>
      <c r="C1517" s="116" t="str">
        <f>IF($B1517="","",IFERROR(INDEX(账户银行,MATCH($B1517,账户名,0)),""))</f>
        <v>NBU银行</v>
      </c>
      <c r="D1517" s="116" t="str">
        <f>IF($B1517="","",IFERROR(INDEX(账户币种,MATCH($B1517,账户名,0)),""))</f>
        <v>UZS</v>
      </c>
      <c r="E1517" s="117" t="s">
        <v>60</v>
      </c>
      <c r="F1517" s="116" t="str">
        <f>IF($E1517="","",IFERROR(INDEX(类别属性,MATCH($E1517,类别表,0)),""))</f>
        <v>支出</v>
      </c>
      <c r="G1517" s="118" t="s">
        <v>1364</v>
      </c>
      <c r="H1517" s="119"/>
      <c r="I1517" s="119">
        <v>22970</v>
      </c>
      <c r="J1517" s="120"/>
      <c r="K1517" s="125">
        <f>IF(OR($A1517="",$B1517=""),"",IF($J1517&lt;&gt;"",$J1517,IF($D1517=本位币,1,IFERROR(LOOKUP(2,1/((汇率月份&lt;=$A1517)*(INDEX(记账汇率区,0,MATCH($D1517,汇率币种头,0))&lt;&gt;"")),INDEX(记账汇率区,0,MATCH($D1517,汇率币种头,0))),""))))</f>
        <v>1</v>
      </c>
      <c r="L1517" s="123">
        <f t="shared" si="46"/>
        <v>-22970</v>
      </c>
      <c r="M1517" s="123">
        <f t="shared" si="47"/>
        <v>-22970</v>
      </c>
      <c r="N1517" s="122">
        <f>IF($B1517="","",ROUND(SUMIF(账户名,$B1517,账户期初)+SUMIFS($L$6:L1517,$B$6:B1517,$B1517),2))</f>
        <v>30581047.3</v>
      </c>
      <c r="O1517" s="123">
        <f>IF($B1517="","",IFERROR(ROUND(INDEX(账户期初本位,MATCH($B1517,账户名,0))+SUMIFS($M$6:M1517,$B$6:B1517,$B1517),2),""))</f>
        <v>30581047.3</v>
      </c>
      <c r="P1517" s="117" t="s">
        <v>43</v>
      </c>
      <c r="Q1517" s="115"/>
      <c r="R1517" s="115"/>
      <c r="S1517" s="124" t="str">
        <f>IF($B1517="","",IF(ISNA(MATCH($B1517,账户名,0)),"※这个账户不在【参数设置】的账户档案里",IF($A1517="","※没填日期，这一笔不会进任何月份的报表",IF(OR($A1517&lt;起始月份,$A1517&gt;EOMONTH(起始月份,15)),"△不在本账期（"&amp;TEXT(起始月份,"yyyy-mm")&amp;" ~ "&amp;TEXT(EOMONTH(起始月份,15),"yyyy-mm")&amp;"）内，报表里看不到",IF(AND($H1517&lt;&gt;"",$I1517&lt;&gt;""),"※收入和支出不能同时填",IF(AND(N($H1517)=0,N($I1517)=0),IF(ISNUMBER(SEARCH("【待补】",$R1517&amp;"")),"△源数据不全（源表缺金额），请补充","※收入和支出都没填"),IF($E1517="","※没填收支类别，分类报表会漏掉这一笔",IF(ISNA(MATCH($E1517,类别表,0)),"※收支类别不在【参数设置】的清单里",IF($K1517="","△"&amp;$D1517&amp;" 还没填汇率，去【月度汇率】补上就自动算了",IF(ISNUMBER(SEARCH("【待补】",$R1517&amp;"")),"△源数据不全（源表缺摘要或用途），请补充",IF(AND($F1517="内部转账",$Q1517=""),"△内部转账建议在「往来单位」写上对方账户",IF($N1517&lt;0,"△这一笔之后该账户余额成负数了，核一下",""))))))))))))</f>
        <v/>
      </c>
    </row>
    <row r="1518" ht="33" spans="1:19">
      <c r="A1518" s="114">
        <v>46126</v>
      </c>
      <c r="B1518" s="115" t="s">
        <v>72</v>
      </c>
      <c r="C1518" s="116" t="str">
        <f>IF($B1518="","",IFERROR(INDEX(账户银行,MATCH($B1518,账户名,0)),""))</f>
        <v>NBU银行</v>
      </c>
      <c r="D1518" s="116" t="str">
        <f>IF($B1518="","",IFERROR(INDEX(账户币种,MATCH($B1518,账户名,0)),""))</f>
        <v>UZS</v>
      </c>
      <c r="E1518" s="117" t="s">
        <v>60</v>
      </c>
      <c r="F1518" s="116" t="str">
        <f>IF($E1518="","",IFERROR(INDEX(类别属性,MATCH($E1518,类别表,0)),""))</f>
        <v>支出</v>
      </c>
      <c r="G1518" s="118" t="s">
        <v>1364</v>
      </c>
      <c r="H1518" s="119"/>
      <c r="I1518" s="119">
        <v>47525</v>
      </c>
      <c r="J1518" s="120"/>
      <c r="K1518" s="125">
        <f>IF(OR($A1518="",$B1518=""),"",IF($J1518&lt;&gt;"",$J1518,IF($D1518=本位币,1,IFERROR(LOOKUP(2,1/((汇率月份&lt;=$A1518)*(INDEX(记账汇率区,0,MATCH($D1518,汇率币种头,0))&lt;&gt;"")),INDEX(记账汇率区,0,MATCH($D1518,汇率币种头,0))),""))))</f>
        <v>1</v>
      </c>
      <c r="L1518" s="123">
        <f t="shared" si="46"/>
        <v>-47525</v>
      </c>
      <c r="M1518" s="123">
        <f t="shared" si="47"/>
        <v>-47525</v>
      </c>
      <c r="N1518" s="122">
        <f>IF($B1518="","",ROUND(SUMIF(账户名,$B1518,账户期初)+SUMIFS($L$6:L1518,$B$6:B1518,$B1518),2))</f>
        <v>30533522.3</v>
      </c>
      <c r="O1518" s="123">
        <f>IF($B1518="","",IFERROR(ROUND(INDEX(账户期初本位,MATCH($B1518,账户名,0))+SUMIFS($M$6:M1518,$B$6:B1518,$B1518),2),""))</f>
        <v>30533522.3</v>
      </c>
      <c r="P1518" s="117" t="s">
        <v>43</v>
      </c>
      <c r="Q1518" s="115"/>
      <c r="R1518" s="115"/>
      <c r="S1518" s="124" t="str">
        <f>IF($B1518="","",IF(ISNA(MATCH($B1518,账户名,0)),"※这个账户不在【参数设置】的账户档案里",IF($A1518="","※没填日期，这一笔不会进任何月份的报表",IF(OR($A1518&lt;起始月份,$A1518&gt;EOMONTH(起始月份,15)),"△不在本账期（"&amp;TEXT(起始月份,"yyyy-mm")&amp;" ~ "&amp;TEXT(EOMONTH(起始月份,15),"yyyy-mm")&amp;"）内，报表里看不到",IF(AND($H1518&lt;&gt;"",$I1518&lt;&gt;""),"※收入和支出不能同时填",IF(AND(N($H1518)=0,N($I1518)=0),IF(ISNUMBER(SEARCH("【待补】",$R1518&amp;"")),"△源数据不全（源表缺金额），请补充","※收入和支出都没填"),IF($E1518="","※没填收支类别，分类报表会漏掉这一笔",IF(ISNA(MATCH($E1518,类别表,0)),"※收支类别不在【参数设置】的清单里",IF($K1518="","△"&amp;$D1518&amp;" 还没填汇率，去【月度汇率】补上就自动算了",IF(ISNUMBER(SEARCH("【待补】",$R1518&amp;"")),"△源数据不全（源表缺摘要或用途），请补充",IF(AND($F1518="内部转账",$Q1518=""),"△内部转账建议在「往来单位」写上对方账户",IF($N1518&lt;0,"△这一笔之后该账户余额成负数了，核一下",""))))))))))))</f>
        <v/>
      </c>
    </row>
    <row r="1519" ht="33" spans="1:19">
      <c r="A1519" s="114">
        <v>46126</v>
      </c>
      <c r="B1519" s="115" t="s">
        <v>72</v>
      </c>
      <c r="C1519" s="116" t="str">
        <f>IF($B1519="","",IFERROR(INDEX(账户银行,MATCH($B1519,账户名,0)),""))</f>
        <v>NBU银行</v>
      </c>
      <c r="D1519" s="116" t="str">
        <f>IF($B1519="","",IFERROR(INDEX(账户币种,MATCH($B1519,账户名,0)),""))</f>
        <v>UZS</v>
      </c>
      <c r="E1519" s="117" t="s">
        <v>60</v>
      </c>
      <c r="F1519" s="116" t="str">
        <f>IF($E1519="","",IFERROR(INDEX(类别属性,MATCH($E1519,类别表,0)),""))</f>
        <v>支出</v>
      </c>
      <c r="G1519" s="118" t="s">
        <v>1416</v>
      </c>
      <c r="H1519" s="119"/>
      <c r="I1519" s="119">
        <v>741.6</v>
      </c>
      <c r="J1519" s="120"/>
      <c r="K1519" s="125">
        <f>IF(OR($A1519="",$B1519=""),"",IF($J1519&lt;&gt;"",$J1519,IF($D1519=本位币,1,IFERROR(LOOKUP(2,1/((汇率月份&lt;=$A1519)*(INDEX(记账汇率区,0,MATCH($D1519,汇率币种头,0))&lt;&gt;"")),INDEX(记账汇率区,0,MATCH($D1519,汇率币种头,0))),""))))</f>
        <v>1</v>
      </c>
      <c r="L1519" s="123">
        <f t="shared" si="46"/>
        <v>-741.6</v>
      </c>
      <c r="M1519" s="123">
        <f t="shared" si="47"/>
        <v>-741.6</v>
      </c>
      <c r="N1519" s="122">
        <f>IF($B1519="","",ROUND(SUMIF(账户名,$B1519,账户期初)+SUMIFS($L$6:L1519,$B$6:B1519,$B1519),2))</f>
        <v>30532780.7</v>
      </c>
      <c r="O1519" s="123">
        <f>IF($B1519="","",IFERROR(ROUND(INDEX(账户期初本位,MATCH($B1519,账户名,0))+SUMIFS($M$6:M1519,$B$6:B1519,$B1519),2),""))</f>
        <v>30532780.7</v>
      </c>
      <c r="P1519" s="117" t="s">
        <v>43</v>
      </c>
      <c r="Q1519" s="115"/>
      <c r="R1519" s="115"/>
      <c r="S1519" s="124" t="str">
        <f>IF($B1519="","",IF(ISNA(MATCH($B1519,账户名,0)),"※这个账户不在【参数设置】的账户档案里",IF($A1519="","※没填日期，这一笔不会进任何月份的报表",IF(OR($A1519&lt;起始月份,$A1519&gt;EOMONTH(起始月份,15)),"△不在本账期（"&amp;TEXT(起始月份,"yyyy-mm")&amp;" ~ "&amp;TEXT(EOMONTH(起始月份,15),"yyyy-mm")&amp;"）内，报表里看不到",IF(AND($H1519&lt;&gt;"",$I1519&lt;&gt;""),"※收入和支出不能同时填",IF(AND(N($H1519)=0,N($I1519)=0),IF(ISNUMBER(SEARCH("【待补】",$R1519&amp;"")),"△源数据不全（源表缺金额），请补充","※收入和支出都没填"),IF($E1519="","※没填收支类别，分类报表会漏掉这一笔",IF(ISNA(MATCH($E1519,类别表,0)),"※收支类别不在【参数设置】的清单里",IF($K1519="","△"&amp;$D1519&amp;" 还没填汇率，去【月度汇率】补上就自动算了",IF(ISNUMBER(SEARCH("【待补】",$R1519&amp;"")),"△源数据不全（源表缺摘要或用途），请补充",IF(AND($F1519="内部转账",$Q1519=""),"△内部转账建议在「往来单位」写上对方账户",IF($N1519&lt;0,"△这一笔之后该账户余额成负数了，核一下",""))))))))))))</f>
        <v/>
      </c>
    </row>
    <row r="1520" ht="33" spans="1:19">
      <c r="A1520" s="114">
        <v>46126</v>
      </c>
      <c r="B1520" s="115" t="s">
        <v>72</v>
      </c>
      <c r="C1520" s="116" t="str">
        <f>IF($B1520="","",IFERROR(INDEX(账户银行,MATCH($B1520,账户名,0)),""))</f>
        <v>NBU银行</v>
      </c>
      <c r="D1520" s="116" t="str">
        <f>IF($B1520="","",IFERROR(INDEX(账户币种,MATCH($B1520,账户名,0)),""))</f>
        <v>UZS</v>
      </c>
      <c r="E1520" s="117" t="s">
        <v>60</v>
      </c>
      <c r="F1520" s="116" t="str">
        <f>IF($E1520="","",IFERROR(INDEX(类别属性,MATCH($E1520,类别表,0)),""))</f>
        <v>支出</v>
      </c>
      <c r="G1520" s="118" t="s">
        <v>1416</v>
      </c>
      <c r="H1520" s="119"/>
      <c r="I1520" s="119">
        <v>741.6</v>
      </c>
      <c r="J1520" s="120"/>
      <c r="K1520" s="125">
        <f>IF(OR($A1520="",$B1520=""),"",IF($J1520&lt;&gt;"",$J1520,IF($D1520=本位币,1,IFERROR(LOOKUP(2,1/((汇率月份&lt;=$A1520)*(INDEX(记账汇率区,0,MATCH($D1520,汇率币种头,0))&lt;&gt;"")),INDEX(记账汇率区,0,MATCH($D1520,汇率币种头,0))),""))))</f>
        <v>1</v>
      </c>
      <c r="L1520" s="123">
        <f t="shared" si="46"/>
        <v>-741.6</v>
      </c>
      <c r="M1520" s="123">
        <f t="shared" si="47"/>
        <v>-741.6</v>
      </c>
      <c r="N1520" s="122">
        <f>IF($B1520="","",ROUND(SUMIF(账户名,$B1520,账户期初)+SUMIFS($L$6:L1520,$B$6:B1520,$B1520),2))</f>
        <v>30532039.1</v>
      </c>
      <c r="O1520" s="123">
        <f>IF($B1520="","",IFERROR(ROUND(INDEX(账户期初本位,MATCH($B1520,账户名,0))+SUMIFS($M$6:M1520,$B$6:B1520,$B1520),2),""))</f>
        <v>30532039.1</v>
      </c>
      <c r="P1520" s="117" t="s">
        <v>43</v>
      </c>
      <c r="Q1520" s="115"/>
      <c r="R1520" s="115"/>
      <c r="S1520" s="124" t="str">
        <f>IF($B1520="","",IF(ISNA(MATCH($B1520,账户名,0)),"※这个账户不在【参数设置】的账户档案里",IF($A1520="","※没填日期，这一笔不会进任何月份的报表",IF(OR($A1520&lt;起始月份,$A1520&gt;EOMONTH(起始月份,15)),"△不在本账期（"&amp;TEXT(起始月份,"yyyy-mm")&amp;" ~ "&amp;TEXT(EOMONTH(起始月份,15),"yyyy-mm")&amp;"）内，报表里看不到",IF(AND($H1520&lt;&gt;"",$I1520&lt;&gt;""),"※收入和支出不能同时填",IF(AND(N($H1520)=0,N($I1520)=0),IF(ISNUMBER(SEARCH("【待补】",$R1520&amp;"")),"△源数据不全（源表缺金额），请补充","※收入和支出都没填"),IF($E1520="","※没填收支类别，分类报表会漏掉这一笔",IF(ISNA(MATCH($E1520,类别表,0)),"※收支类别不在【参数设置】的清单里",IF($K1520="","△"&amp;$D1520&amp;" 还没填汇率，去【月度汇率】补上就自动算了",IF(ISNUMBER(SEARCH("【待补】",$R1520&amp;"")),"△源数据不全（源表缺摘要或用途），请补充",IF(AND($F1520="内部转账",$Q1520=""),"△内部转账建议在「往来单位」写上对方账户",IF($N1520&lt;0,"△这一笔之后该账户余额成负数了，核一下",""))))))))))))</f>
        <v/>
      </c>
    </row>
    <row r="1521" ht="66" spans="1:19">
      <c r="A1521" s="114">
        <v>46126</v>
      </c>
      <c r="B1521" s="115" t="s">
        <v>34</v>
      </c>
      <c r="C1521" s="116" t="str">
        <f>IF($B1521="","",IFERROR(INDEX(账户银行,MATCH($B1521,账户名,0)),""))</f>
        <v>现金</v>
      </c>
      <c r="D1521" s="116" t="str">
        <f>IF($B1521="","",IFERROR(INDEX(账户币种,MATCH($B1521,账户名,0)),""))</f>
        <v>UZS</v>
      </c>
      <c r="E1521" s="117" t="s">
        <v>54</v>
      </c>
      <c r="F1521" s="116" t="str">
        <f>IF($E1521="","",IFERROR(INDEX(类别属性,MATCH($E1521,类别表,0)),""))</f>
        <v>支出</v>
      </c>
      <c r="G1521" s="118" t="s">
        <v>1417</v>
      </c>
      <c r="H1521" s="119"/>
      <c r="I1521" s="119">
        <v>1465000</v>
      </c>
      <c r="J1521" s="120"/>
      <c r="K1521" s="125">
        <f>IF(OR($A1521="",$B1521=""),"",IF($J1521&lt;&gt;"",$J1521,IF($D1521=本位币,1,IFERROR(LOOKUP(2,1/((汇率月份&lt;=$A1521)*(INDEX(记账汇率区,0,MATCH($D1521,汇率币种头,0))&lt;&gt;"")),INDEX(记账汇率区,0,MATCH($D1521,汇率币种头,0))),""))))</f>
        <v>1</v>
      </c>
      <c r="L1521" s="123">
        <f t="shared" si="46"/>
        <v>-1465000</v>
      </c>
      <c r="M1521" s="123">
        <f t="shared" si="47"/>
        <v>-1465000</v>
      </c>
      <c r="N1521" s="122">
        <f>IF($B1521="","",ROUND(SUMIF(账户名,$B1521,账户期初)+SUMIFS($L$6:L1521,$B$6:B1521,$B1521),2))</f>
        <v>-817175979.33</v>
      </c>
      <c r="O1521" s="123">
        <f>IF($B1521="","",IFERROR(ROUND(INDEX(账户期初本位,MATCH($B1521,账户名,0))+SUMIFS($M$6:M1521,$B$6:B1521,$B1521),2),""))</f>
        <v>-817175979.33</v>
      </c>
      <c r="P1521" s="117" t="s">
        <v>48</v>
      </c>
      <c r="Q1521" s="115"/>
      <c r="R1521" s="115"/>
      <c r="S1521" s="124" t="str">
        <f>IF($B1521="","",IF(ISNA(MATCH($B1521,账户名,0)),"※这个账户不在【参数设置】的账户档案里",IF($A1521="","※没填日期，这一笔不会进任何月份的报表",IF(OR($A1521&lt;起始月份,$A1521&gt;EOMONTH(起始月份,15)),"△不在本账期（"&amp;TEXT(起始月份,"yyyy-mm")&amp;" ~ "&amp;TEXT(EOMONTH(起始月份,15),"yyyy-mm")&amp;"）内，报表里看不到",IF(AND($H1521&lt;&gt;"",$I1521&lt;&gt;""),"※收入和支出不能同时填",IF(AND(N($H1521)=0,N($I1521)=0),IF(ISNUMBER(SEARCH("【待补】",$R1521&amp;"")),"△源数据不全（源表缺金额），请补充","※收入和支出都没填"),IF($E1521="","※没填收支类别，分类报表会漏掉这一笔",IF(ISNA(MATCH($E1521,类别表,0)),"※收支类别不在【参数设置】的清单里",IF($K1521="","△"&amp;$D1521&amp;" 还没填汇率，去【月度汇率】补上就自动算了",IF(ISNUMBER(SEARCH("【待补】",$R1521&amp;"")),"△源数据不全（源表缺摘要或用途），请补充",IF(AND($F1521="内部转账",$Q1521=""),"△内部转账建议在「往来单位」写上对方账户",IF($N1521&lt;0,"△这一笔之后该账户余额成负数了，核一下",""))))))))))))</f>
        <v>△这一笔之后该账户余额成负数了，核一下</v>
      </c>
    </row>
    <row r="1522" ht="16.5" spans="1:19">
      <c r="A1522" s="114">
        <v>46127</v>
      </c>
      <c r="B1522" s="115" t="s">
        <v>72</v>
      </c>
      <c r="C1522" s="116" t="str">
        <f>IF($B1522="","",IFERROR(INDEX(账户银行,MATCH($B1522,账户名,0)),""))</f>
        <v>NBU银行</v>
      </c>
      <c r="D1522" s="116" t="str">
        <f>IF($B1522="","",IFERROR(INDEX(账户币种,MATCH($B1522,账户名,0)),""))</f>
        <v>UZS</v>
      </c>
      <c r="E1522" s="117" t="s">
        <v>77</v>
      </c>
      <c r="F1522" s="116" t="str">
        <f>IF($E1522="","",IFERROR(INDEX(类别属性,MATCH($E1522,类别表,0)),""))</f>
        <v>内部转账</v>
      </c>
      <c r="G1522" s="118" t="s">
        <v>1236</v>
      </c>
      <c r="H1522" s="119"/>
      <c r="I1522" s="119">
        <v>20000000</v>
      </c>
      <c r="J1522" s="120"/>
      <c r="K1522" s="125">
        <f>IF(OR($A1522="",$B1522=""),"",IF($J1522&lt;&gt;"",$J1522,IF($D1522=本位币,1,IFERROR(LOOKUP(2,1/((汇率月份&lt;=$A1522)*(INDEX(记账汇率区,0,MATCH($D1522,汇率币种头,0))&lt;&gt;"")),INDEX(记账汇率区,0,MATCH($D1522,汇率币种头,0))),""))))</f>
        <v>1</v>
      </c>
      <c r="L1522" s="123">
        <f t="shared" si="46"/>
        <v>-20000000</v>
      </c>
      <c r="M1522" s="123">
        <f t="shared" si="47"/>
        <v>-20000000</v>
      </c>
      <c r="N1522" s="122">
        <f>IF($B1522="","",ROUND(SUMIF(账户名,$B1522,账户期初)+SUMIFS($L$6:L1522,$B$6:B1522,$B1522),2))</f>
        <v>10532039.1</v>
      </c>
      <c r="O1522" s="123">
        <f>IF($B1522="","",IFERROR(ROUND(INDEX(账户期初本位,MATCH($B1522,账户名,0))+SUMIFS($M$6:M1522,$B$6:B1522,$B1522),2),""))</f>
        <v>10532039.1</v>
      </c>
      <c r="P1522" s="117" t="s">
        <v>43</v>
      </c>
      <c r="Q1522" s="115"/>
      <c r="R1522" s="115"/>
      <c r="S1522" s="124" t="str">
        <f>IF($B1522="","",IF(ISNA(MATCH($B1522,账户名,0)),"※这个账户不在【参数设置】的账户档案里",IF($A1522="","※没填日期，这一笔不会进任何月份的报表",IF(OR($A1522&lt;起始月份,$A1522&gt;EOMONTH(起始月份,15)),"△不在本账期（"&amp;TEXT(起始月份,"yyyy-mm")&amp;" ~ "&amp;TEXT(EOMONTH(起始月份,15),"yyyy-mm")&amp;"）内，报表里看不到",IF(AND($H1522&lt;&gt;"",$I1522&lt;&gt;""),"※收入和支出不能同时填",IF(AND(N($H1522)=0,N($I1522)=0),IF(ISNUMBER(SEARCH("【待补】",$R1522&amp;"")),"△源数据不全（源表缺金额），请补充","※收入和支出都没填"),IF($E1522="","※没填收支类别，分类报表会漏掉这一笔",IF(ISNA(MATCH($E1522,类别表,0)),"※收支类别不在【参数设置】的清单里",IF($K1522="","△"&amp;$D1522&amp;" 还没填汇率，去【月度汇率】补上就自动算了",IF(ISNUMBER(SEARCH("【待补】",$R1522&amp;"")),"△源数据不全（源表缺摘要或用途），请补充",IF(AND($F1522="内部转账",$Q1522=""),"△内部转账建议在「往来单位」写上对方账户",IF($N1522&lt;0,"△这一笔之后该账户余额成负数了，核一下",""))))))))))))</f>
        <v>△内部转账建议在「往来单位」写上对方账户</v>
      </c>
    </row>
    <row r="1523" ht="16.5" spans="1:19">
      <c r="A1523" s="114">
        <v>46127</v>
      </c>
      <c r="B1523" s="115" t="s">
        <v>72</v>
      </c>
      <c r="C1523" s="116" t="str">
        <f>IF($B1523="","",IFERROR(INDEX(账户银行,MATCH($B1523,账户名,0)),""))</f>
        <v>NBU银行</v>
      </c>
      <c r="D1523" s="116" t="str">
        <f>IF($B1523="","",IFERROR(INDEX(账户币种,MATCH($B1523,账户名,0)),""))</f>
        <v>UZS</v>
      </c>
      <c r="E1523" s="117" t="s">
        <v>366</v>
      </c>
      <c r="F1523" s="116" t="str">
        <f>IF($E1523="","",IFERROR(INDEX(类别属性,MATCH($E1523,类别表,0)),""))</f>
        <v>支出</v>
      </c>
      <c r="G1523" s="118" t="s">
        <v>1247</v>
      </c>
      <c r="H1523" s="119"/>
      <c r="I1523" s="119">
        <v>4183680</v>
      </c>
      <c r="J1523" s="120"/>
      <c r="K1523" s="125">
        <f>IF(OR($A1523="",$B1523=""),"",IF($J1523&lt;&gt;"",$J1523,IF($D1523=本位币,1,IFERROR(LOOKUP(2,1/((汇率月份&lt;=$A1523)*(INDEX(记账汇率区,0,MATCH($D1523,汇率币种头,0))&lt;&gt;"")),INDEX(记账汇率区,0,MATCH($D1523,汇率币种头,0))),""))))</f>
        <v>1</v>
      </c>
      <c r="L1523" s="123">
        <f t="shared" si="46"/>
        <v>-4183680</v>
      </c>
      <c r="M1523" s="123">
        <f t="shared" si="47"/>
        <v>-4183680</v>
      </c>
      <c r="N1523" s="122">
        <f>IF($B1523="","",ROUND(SUMIF(账户名,$B1523,账户期初)+SUMIFS($L$6:L1523,$B$6:B1523,$B1523),2))</f>
        <v>6348359.1</v>
      </c>
      <c r="O1523" s="123">
        <f>IF($B1523="","",IFERROR(ROUND(INDEX(账户期初本位,MATCH($B1523,账户名,0))+SUMIFS($M$6:M1523,$B$6:B1523,$B1523),2),""))</f>
        <v>6348359.1</v>
      </c>
      <c r="P1523" s="117" t="s">
        <v>122</v>
      </c>
      <c r="Q1523" s="115"/>
      <c r="R1523" s="115"/>
      <c r="S1523" s="124" t="str">
        <f>IF($B1523="","",IF(ISNA(MATCH($B1523,账户名,0)),"※这个账户不在【参数设置】的账户档案里",IF($A1523="","※没填日期，这一笔不会进任何月份的报表",IF(OR($A1523&lt;起始月份,$A1523&gt;EOMONTH(起始月份,15)),"△不在本账期（"&amp;TEXT(起始月份,"yyyy-mm")&amp;" ~ "&amp;TEXT(EOMONTH(起始月份,15),"yyyy-mm")&amp;"）内，报表里看不到",IF(AND($H1523&lt;&gt;"",$I1523&lt;&gt;""),"※收入和支出不能同时填",IF(AND(N($H1523)=0,N($I1523)=0),IF(ISNUMBER(SEARCH("【待补】",$R1523&amp;"")),"△源数据不全（源表缺金额），请补充","※收入和支出都没填"),IF($E1523="","※没填收支类别，分类报表会漏掉这一笔",IF(ISNA(MATCH($E1523,类别表,0)),"※收支类别不在【参数设置】的清单里",IF($K1523="","△"&amp;$D1523&amp;" 还没填汇率，去【月度汇率】补上就自动算了",IF(ISNUMBER(SEARCH("【待补】",$R1523&amp;"")),"△源数据不全（源表缺摘要或用途），请补充",IF(AND($F1523="内部转账",$Q1523=""),"△内部转账建议在「往来单位」写上对方账户",IF($N1523&lt;0,"△这一笔之后该账户余额成负数了，核一下",""))))))))))))</f>
        <v/>
      </c>
    </row>
    <row r="1524" ht="33" spans="1:19">
      <c r="A1524" s="114">
        <v>46127</v>
      </c>
      <c r="B1524" s="115" t="s">
        <v>72</v>
      </c>
      <c r="C1524" s="116" t="str">
        <f>IF($B1524="","",IFERROR(INDEX(账户银行,MATCH($B1524,账户名,0)),""))</f>
        <v>NBU银行</v>
      </c>
      <c r="D1524" s="116" t="str">
        <f>IF($B1524="","",IFERROR(INDEX(账户币种,MATCH($B1524,账户名,0)),""))</f>
        <v>UZS</v>
      </c>
      <c r="E1524" s="117" t="s">
        <v>95</v>
      </c>
      <c r="F1524" s="116" t="str">
        <f>IF($E1524="","",IFERROR(INDEX(类别属性,MATCH($E1524,类别表,0)),""))</f>
        <v>支出</v>
      </c>
      <c r="G1524" s="118" t="s">
        <v>1418</v>
      </c>
      <c r="H1524" s="119"/>
      <c r="I1524" s="119">
        <v>34864</v>
      </c>
      <c r="J1524" s="120"/>
      <c r="K1524" s="125">
        <f>IF(OR($A1524="",$B1524=""),"",IF($J1524&lt;&gt;"",$J1524,IF($D1524=本位币,1,IFERROR(LOOKUP(2,1/((汇率月份&lt;=$A1524)*(INDEX(记账汇率区,0,MATCH($D1524,汇率币种头,0))&lt;&gt;"")),INDEX(记账汇率区,0,MATCH($D1524,汇率币种头,0))),""))))</f>
        <v>1</v>
      </c>
      <c r="L1524" s="123">
        <f t="shared" si="46"/>
        <v>-34864</v>
      </c>
      <c r="M1524" s="123">
        <f t="shared" si="47"/>
        <v>-34864</v>
      </c>
      <c r="N1524" s="122">
        <f>IF($B1524="","",ROUND(SUMIF(账户名,$B1524,账户期初)+SUMIFS($L$6:L1524,$B$6:B1524,$B1524),2))</f>
        <v>6313495.1</v>
      </c>
      <c r="O1524" s="123">
        <f>IF($B1524="","",IFERROR(ROUND(INDEX(账户期初本位,MATCH($B1524,账户名,0))+SUMIFS($M$6:M1524,$B$6:B1524,$B1524),2),""))</f>
        <v>6313495.1</v>
      </c>
      <c r="P1524" s="117" t="s">
        <v>97</v>
      </c>
      <c r="Q1524" s="115"/>
      <c r="R1524" s="115"/>
      <c r="S1524" s="124" t="str">
        <f>IF($B1524="","",IF(ISNA(MATCH($B1524,账户名,0)),"※这个账户不在【参数设置】的账户档案里",IF($A1524="","※没填日期，这一笔不会进任何月份的报表",IF(OR($A1524&lt;起始月份,$A1524&gt;EOMONTH(起始月份,15)),"△不在本账期（"&amp;TEXT(起始月份,"yyyy-mm")&amp;" ~ "&amp;TEXT(EOMONTH(起始月份,15),"yyyy-mm")&amp;"）内，报表里看不到",IF(AND($H1524&lt;&gt;"",$I1524&lt;&gt;""),"※收入和支出不能同时填",IF(AND(N($H1524)=0,N($I1524)=0),IF(ISNUMBER(SEARCH("【待补】",$R1524&amp;"")),"△源数据不全（源表缺金额），请补充","※收入和支出都没填"),IF($E1524="","※没填收支类别，分类报表会漏掉这一笔",IF(ISNA(MATCH($E1524,类别表,0)),"※收支类别不在【参数设置】的清单里",IF($K1524="","△"&amp;$D1524&amp;" 还没填汇率，去【月度汇率】补上就自动算了",IF(ISNUMBER(SEARCH("【待补】",$R1524&amp;"")),"△源数据不全（源表缺摘要或用途），请补充",IF(AND($F1524="内部转账",$Q1524=""),"△内部转账建议在「往来单位」写上对方账户",IF($N1524&lt;0,"△这一笔之后该账户余额成负数了，核一下",""))))))))))))</f>
        <v/>
      </c>
    </row>
    <row r="1525" ht="16.5" spans="1:19">
      <c r="A1525" s="114">
        <v>46127</v>
      </c>
      <c r="B1525" s="115" t="s">
        <v>72</v>
      </c>
      <c r="C1525" s="116" t="str">
        <f>IF($B1525="","",IFERROR(INDEX(账户银行,MATCH($B1525,账户名,0)),""))</f>
        <v>NBU银行</v>
      </c>
      <c r="D1525" s="116" t="str">
        <f>IF($B1525="","",IFERROR(INDEX(账户币种,MATCH($B1525,账户名,0)),""))</f>
        <v>UZS</v>
      </c>
      <c r="E1525" s="117" t="s">
        <v>95</v>
      </c>
      <c r="F1525" s="116" t="str">
        <f>IF($E1525="","",IFERROR(INDEX(类别属性,MATCH($E1525,类别表,0)),""))</f>
        <v>支出</v>
      </c>
      <c r="G1525" s="118" t="s">
        <v>1419</v>
      </c>
      <c r="H1525" s="119"/>
      <c r="I1525" s="119">
        <v>4183680</v>
      </c>
      <c r="J1525" s="120"/>
      <c r="K1525" s="125">
        <f>IF(OR($A1525="",$B1525=""),"",IF($J1525&lt;&gt;"",$J1525,IF($D1525=本位币,1,IFERROR(LOOKUP(2,1/((汇率月份&lt;=$A1525)*(INDEX(记账汇率区,0,MATCH($D1525,汇率币种头,0))&lt;&gt;"")),INDEX(记账汇率区,0,MATCH($D1525,汇率币种头,0))),""))))</f>
        <v>1</v>
      </c>
      <c r="L1525" s="123">
        <f t="shared" si="46"/>
        <v>-4183680</v>
      </c>
      <c r="M1525" s="123">
        <f t="shared" si="47"/>
        <v>-4183680</v>
      </c>
      <c r="N1525" s="122">
        <f>IF($B1525="","",ROUND(SUMIF(账户名,$B1525,账户期初)+SUMIFS($L$6:L1525,$B$6:B1525,$B1525),2))</f>
        <v>2129815.1</v>
      </c>
      <c r="O1525" s="123">
        <f>IF($B1525="","",IFERROR(ROUND(INDEX(账户期初本位,MATCH($B1525,账户名,0))+SUMIFS($M$6:M1525,$B$6:B1525,$B1525),2),""))</f>
        <v>2129815.1</v>
      </c>
      <c r="P1525" s="117" t="s">
        <v>97</v>
      </c>
      <c r="Q1525" s="115"/>
      <c r="R1525" s="115"/>
      <c r="S1525" s="124" t="str">
        <f>IF($B1525="","",IF(ISNA(MATCH($B1525,账户名,0)),"※这个账户不在【参数设置】的账户档案里",IF($A1525="","※没填日期，这一笔不会进任何月份的报表",IF(OR($A1525&lt;起始月份,$A1525&gt;EOMONTH(起始月份,15)),"△不在本账期（"&amp;TEXT(起始月份,"yyyy-mm")&amp;" ~ "&amp;TEXT(EOMONTH(起始月份,15),"yyyy-mm")&amp;"）内，报表里看不到",IF(AND($H1525&lt;&gt;"",$I1525&lt;&gt;""),"※收入和支出不能同时填",IF(AND(N($H1525)=0,N($I1525)=0),IF(ISNUMBER(SEARCH("【待补】",$R1525&amp;"")),"△源数据不全（源表缺金额），请补充","※收入和支出都没填"),IF($E1525="","※没填收支类别，分类报表会漏掉这一笔",IF(ISNA(MATCH($E1525,类别表,0)),"※收支类别不在【参数设置】的清单里",IF($K1525="","△"&amp;$D1525&amp;" 还没填汇率，去【月度汇率】补上就自动算了",IF(ISNUMBER(SEARCH("【待补】",$R1525&amp;"")),"△源数据不全（源表缺摘要或用途），请补充",IF(AND($F1525="内部转账",$Q1525=""),"△内部转账建议在「往来单位」写上对方账户",IF($N1525&lt;0,"△这一笔之后该账户余额成负数了，核一下",""))))))))))))</f>
        <v/>
      </c>
    </row>
    <row r="1526" ht="33" spans="1:19">
      <c r="A1526" s="114">
        <v>46127</v>
      </c>
      <c r="B1526" s="115" t="s">
        <v>72</v>
      </c>
      <c r="C1526" s="116" t="str">
        <f>IF($B1526="","",IFERROR(INDEX(账户银行,MATCH($B1526,账户名,0)),""))</f>
        <v>NBU银行</v>
      </c>
      <c r="D1526" s="116" t="str">
        <f>IF($B1526="","",IFERROR(INDEX(账户币种,MATCH($B1526,账户名,0)),""))</f>
        <v>UZS</v>
      </c>
      <c r="E1526" s="117" t="s">
        <v>77</v>
      </c>
      <c r="F1526" s="116" t="str">
        <f>IF($E1526="","",IFERROR(INDEX(类别属性,MATCH($E1526,类别表,0)),""))</f>
        <v>内部转账</v>
      </c>
      <c r="G1526" s="118" t="s">
        <v>1380</v>
      </c>
      <c r="H1526" s="119"/>
      <c r="I1526" s="119">
        <v>100000</v>
      </c>
      <c r="J1526" s="120"/>
      <c r="K1526" s="125">
        <f>IF(OR($A1526="",$B1526=""),"",IF($J1526&lt;&gt;"",$J1526,IF($D1526=本位币,1,IFERROR(LOOKUP(2,1/((汇率月份&lt;=$A1526)*(INDEX(记账汇率区,0,MATCH($D1526,汇率币种头,0))&lt;&gt;"")),INDEX(记账汇率区,0,MATCH($D1526,汇率币种头,0))),""))))</f>
        <v>1</v>
      </c>
      <c r="L1526" s="123">
        <f t="shared" si="46"/>
        <v>-100000</v>
      </c>
      <c r="M1526" s="123">
        <f t="shared" si="47"/>
        <v>-100000</v>
      </c>
      <c r="N1526" s="122">
        <f>IF($B1526="","",ROUND(SUMIF(账户名,$B1526,账户期初)+SUMIFS($L$6:L1526,$B$6:B1526,$B1526),2))</f>
        <v>2029815.1</v>
      </c>
      <c r="O1526" s="123">
        <f>IF($B1526="","",IFERROR(ROUND(INDEX(账户期初本位,MATCH($B1526,账户名,0))+SUMIFS($M$6:M1526,$B$6:B1526,$B1526),2),""))</f>
        <v>2029815.1</v>
      </c>
      <c r="P1526" s="117" t="s">
        <v>43</v>
      </c>
      <c r="Q1526" s="115"/>
      <c r="R1526" s="115"/>
      <c r="S1526" s="124" t="str">
        <f>IF($B1526="","",IF(ISNA(MATCH($B1526,账户名,0)),"※这个账户不在【参数设置】的账户档案里",IF($A1526="","※没填日期，这一笔不会进任何月份的报表",IF(OR($A1526&lt;起始月份,$A1526&gt;EOMONTH(起始月份,15)),"△不在本账期（"&amp;TEXT(起始月份,"yyyy-mm")&amp;" ~ "&amp;TEXT(EOMONTH(起始月份,15),"yyyy-mm")&amp;"）内，报表里看不到",IF(AND($H1526&lt;&gt;"",$I1526&lt;&gt;""),"※收入和支出不能同时填",IF(AND(N($H1526)=0,N($I1526)=0),IF(ISNUMBER(SEARCH("【待补】",$R1526&amp;"")),"△源数据不全（源表缺金额），请补充","※收入和支出都没填"),IF($E1526="","※没填收支类别，分类报表会漏掉这一笔",IF(ISNA(MATCH($E1526,类别表,0)),"※收支类别不在【参数设置】的清单里",IF($K1526="","△"&amp;$D1526&amp;" 还没填汇率，去【月度汇率】补上就自动算了",IF(ISNUMBER(SEARCH("【待补】",$R1526&amp;"")),"△源数据不全（源表缺摘要或用途），请补充",IF(AND($F1526="内部转账",$Q1526=""),"△内部转账建议在「往来单位」写上对方账户",IF($N1526&lt;0,"△这一笔之后该账户余额成负数了，核一下",""))))))))))))</f>
        <v>△内部转账建议在「往来单位」写上对方账户</v>
      </c>
    </row>
    <row r="1527" ht="33" spans="1:19">
      <c r="A1527" s="114">
        <v>46127</v>
      </c>
      <c r="B1527" s="115" t="s">
        <v>72</v>
      </c>
      <c r="C1527" s="116" t="str">
        <f>IF($B1527="","",IFERROR(INDEX(账户银行,MATCH($B1527,账户名,0)),""))</f>
        <v>NBU银行</v>
      </c>
      <c r="D1527" s="116" t="str">
        <f>IF($B1527="","",IFERROR(INDEX(账户币种,MATCH($B1527,账户名,0)),""))</f>
        <v>UZS</v>
      </c>
      <c r="E1527" s="117" t="s">
        <v>60</v>
      </c>
      <c r="F1527" s="116" t="str">
        <f>IF($E1527="","",IFERROR(INDEX(类别属性,MATCH($E1527,类别表,0)),""))</f>
        <v>支出</v>
      </c>
      <c r="G1527" s="118" t="s">
        <v>1420</v>
      </c>
      <c r="H1527" s="119"/>
      <c r="I1527" s="119">
        <v>174.32</v>
      </c>
      <c r="J1527" s="120"/>
      <c r="K1527" s="125">
        <f>IF(OR($A1527="",$B1527=""),"",IF($J1527&lt;&gt;"",$J1527,IF($D1527=本位币,1,IFERROR(LOOKUP(2,1/((汇率月份&lt;=$A1527)*(INDEX(记账汇率区,0,MATCH($D1527,汇率币种头,0))&lt;&gt;"")),INDEX(记账汇率区,0,MATCH($D1527,汇率币种头,0))),""))))</f>
        <v>1</v>
      </c>
      <c r="L1527" s="123">
        <f t="shared" si="46"/>
        <v>-174.32</v>
      </c>
      <c r="M1527" s="123">
        <f t="shared" si="47"/>
        <v>-174.32</v>
      </c>
      <c r="N1527" s="122">
        <f>IF($B1527="","",ROUND(SUMIF(账户名,$B1527,账户期初)+SUMIFS($L$6:L1527,$B$6:B1527,$B1527),2))</f>
        <v>2029640.78</v>
      </c>
      <c r="O1527" s="123">
        <f>IF($B1527="","",IFERROR(ROUND(INDEX(账户期初本位,MATCH($B1527,账户名,0))+SUMIFS($M$6:M1527,$B$6:B1527,$B1527),2),""))</f>
        <v>2029640.78</v>
      </c>
      <c r="P1527" s="117" t="s">
        <v>43</v>
      </c>
      <c r="Q1527" s="115"/>
      <c r="R1527" s="115"/>
      <c r="S1527" s="124" t="str">
        <f>IF($B1527="","",IF(ISNA(MATCH($B1527,账户名,0)),"※这个账户不在【参数设置】的账户档案里",IF($A1527="","※没填日期，这一笔不会进任何月份的报表",IF(OR($A1527&lt;起始月份,$A1527&gt;EOMONTH(起始月份,15)),"△不在本账期（"&amp;TEXT(起始月份,"yyyy-mm")&amp;" ~ "&amp;TEXT(EOMONTH(起始月份,15),"yyyy-mm")&amp;"）内，报表里看不到",IF(AND($H1527&lt;&gt;"",$I1527&lt;&gt;""),"※收入和支出不能同时填",IF(AND(N($H1527)=0,N($I1527)=0),IF(ISNUMBER(SEARCH("【待补】",$R1527&amp;"")),"△源数据不全（源表缺金额），请补充","※收入和支出都没填"),IF($E1527="","※没填收支类别，分类报表会漏掉这一笔",IF(ISNA(MATCH($E1527,类别表,0)),"※收支类别不在【参数设置】的清单里",IF($K1527="","△"&amp;$D1527&amp;" 还没填汇率，去【月度汇率】补上就自动算了",IF(ISNUMBER(SEARCH("【待补】",$R1527&amp;"")),"△源数据不全（源表缺摘要或用途），请补充",IF(AND($F1527="内部转账",$Q1527=""),"△内部转账建议在「往来单位」写上对方账户",IF($N1527&lt;0,"△这一笔之后该账户余额成负数了，核一下",""))))))))))))</f>
        <v/>
      </c>
    </row>
    <row r="1528" ht="33" spans="1:19">
      <c r="A1528" s="114">
        <v>46127</v>
      </c>
      <c r="B1528" s="115" t="s">
        <v>72</v>
      </c>
      <c r="C1528" s="116" t="str">
        <f>IF($B1528="","",IFERROR(INDEX(账户银行,MATCH($B1528,账户名,0)),""))</f>
        <v>NBU银行</v>
      </c>
      <c r="D1528" s="116" t="str">
        <f>IF($B1528="","",IFERROR(INDEX(账户币种,MATCH($B1528,账户名,0)),""))</f>
        <v>UZS</v>
      </c>
      <c r="E1528" s="117" t="s">
        <v>60</v>
      </c>
      <c r="F1528" s="116" t="str">
        <f>IF($E1528="","",IFERROR(INDEX(类别属性,MATCH($E1528,类别表,0)),""))</f>
        <v>支出</v>
      </c>
      <c r="G1528" s="118" t="s">
        <v>1416</v>
      </c>
      <c r="H1528" s="119"/>
      <c r="I1528" s="119">
        <v>741.6</v>
      </c>
      <c r="J1528" s="120"/>
      <c r="K1528" s="125">
        <f>IF(OR($A1528="",$B1528=""),"",IF($J1528&lt;&gt;"",$J1528,IF($D1528=本位币,1,IFERROR(LOOKUP(2,1/((汇率月份&lt;=$A1528)*(INDEX(记账汇率区,0,MATCH($D1528,汇率币种头,0))&lt;&gt;"")),INDEX(记账汇率区,0,MATCH($D1528,汇率币种头,0))),""))))</f>
        <v>1</v>
      </c>
      <c r="L1528" s="123">
        <f t="shared" si="46"/>
        <v>-741.6</v>
      </c>
      <c r="M1528" s="123">
        <f t="shared" si="47"/>
        <v>-741.6</v>
      </c>
      <c r="N1528" s="122">
        <f>IF($B1528="","",ROUND(SUMIF(账户名,$B1528,账户期初)+SUMIFS($L$6:L1528,$B$6:B1528,$B1528),2))</f>
        <v>2028899.18</v>
      </c>
      <c r="O1528" s="123">
        <f>IF($B1528="","",IFERROR(ROUND(INDEX(账户期初本位,MATCH($B1528,账户名,0))+SUMIFS($M$6:M1528,$B$6:B1528,$B1528),2),""))</f>
        <v>2028899.18</v>
      </c>
      <c r="P1528" s="117" t="s">
        <v>43</v>
      </c>
      <c r="Q1528" s="115"/>
      <c r="R1528" s="115"/>
      <c r="S1528" s="124" t="str">
        <f>IF($B1528="","",IF(ISNA(MATCH($B1528,账户名,0)),"※这个账户不在【参数设置】的账户档案里",IF($A1528="","※没填日期，这一笔不会进任何月份的报表",IF(OR($A1528&lt;起始月份,$A1528&gt;EOMONTH(起始月份,15)),"△不在本账期（"&amp;TEXT(起始月份,"yyyy-mm")&amp;" ~ "&amp;TEXT(EOMONTH(起始月份,15),"yyyy-mm")&amp;"）内，报表里看不到",IF(AND($H1528&lt;&gt;"",$I1528&lt;&gt;""),"※收入和支出不能同时填",IF(AND(N($H1528)=0,N($I1528)=0),IF(ISNUMBER(SEARCH("【待补】",$R1528&amp;"")),"△源数据不全（源表缺金额），请补充","※收入和支出都没填"),IF($E1528="","※没填收支类别，分类报表会漏掉这一笔",IF(ISNA(MATCH($E1528,类别表,0)),"※收支类别不在【参数设置】的清单里",IF($K1528="","△"&amp;$D1528&amp;" 还没填汇率，去【月度汇率】补上就自动算了",IF(ISNUMBER(SEARCH("【待补】",$R1528&amp;"")),"△源数据不全（源表缺摘要或用途），请补充",IF(AND($F1528="内部转账",$Q1528=""),"△内部转账建议在「往来单位」写上对方账户",IF($N1528&lt;0,"△这一笔之后该账户余额成负数了，核一下",""))))))))))))</f>
        <v/>
      </c>
    </row>
    <row r="1529" ht="33" spans="1:19">
      <c r="A1529" s="114">
        <v>46127</v>
      </c>
      <c r="B1529" s="115" t="s">
        <v>72</v>
      </c>
      <c r="C1529" s="116" t="str">
        <f>IF($B1529="","",IFERROR(INDEX(账户银行,MATCH($B1529,账户名,0)),""))</f>
        <v>NBU银行</v>
      </c>
      <c r="D1529" s="116" t="str">
        <f>IF($B1529="","",IFERROR(INDEX(账户币种,MATCH($B1529,账户名,0)),""))</f>
        <v>UZS</v>
      </c>
      <c r="E1529" s="117" t="s">
        <v>60</v>
      </c>
      <c r="F1529" s="116" t="str">
        <f>IF($E1529="","",IFERROR(INDEX(类别属性,MATCH($E1529,类别表,0)),""))</f>
        <v>支出</v>
      </c>
      <c r="G1529" s="118" t="s">
        <v>1416</v>
      </c>
      <c r="H1529" s="119"/>
      <c r="I1529" s="119">
        <v>741.6</v>
      </c>
      <c r="J1529" s="120"/>
      <c r="K1529" s="125">
        <f>IF(OR($A1529="",$B1529=""),"",IF($J1529&lt;&gt;"",$J1529,IF($D1529=本位币,1,IFERROR(LOOKUP(2,1/((汇率月份&lt;=$A1529)*(INDEX(记账汇率区,0,MATCH($D1529,汇率币种头,0))&lt;&gt;"")),INDEX(记账汇率区,0,MATCH($D1529,汇率币种头,0))),""))))</f>
        <v>1</v>
      </c>
      <c r="L1529" s="123">
        <f t="shared" si="46"/>
        <v>-741.6</v>
      </c>
      <c r="M1529" s="123">
        <f t="shared" si="47"/>
        <v>-741.6</v>
      </c>
      <c r="N1529" s="122">
        <f>IF($B1529="","",ROUND(SUMIF(账户名,$B1529,账户期初)+SUMIFS($L$6:L1529,$B$6:B1529,$B1529),2))</f>
        <v>2028157.58</v>
      </c>
      <c r="O1529" s="123">
        <f>IF($B1529="","",IFERROR(ROUND(INDEX(账户期初本位,MATCH($B1529,账户名,0))+SUMIFS($M$6:M1529,$B$6:B1529,$B1529),2),""))</f>
        <v>2028157.58</v>
      </c>
      <c r="P1529" s="117" t="s">
        <v>43</v>
      </c>
      <c r="Q1529" s="115"/>
      <c r="R1529" s="115"/>
      <c r="S1529" s="124" t="str">
        <f>IF($B1529="","",IF(ISNA(MATCH($B1529,账户名,0)),"※这个账户不在【参数设置】的账户档案里",IF($A1529="","※没填日期，这一笔不会进任何月份的报表",IF(OR($A1529&lt;起始月份,$A1529&gt;EOMONTH(起始月份,15)),"△不在本账期（"&amp;TEXT(起始月份,"yyyy-mm")&amp;" ~ "&amp;TEXT(EOMONTH(起始月份,15),"yyyy-mm")&amp;"）内，报表里看不到",IF(AND($H1529&lt;&gt;"",$I1529&lt;&gt;""),"※收入和支出不能同时填",IF(AND(N($H1529)=0,N($I1529)=0),IF(ISNUMBER(SEARCH("【待补】",$R1529&amp;"")),"△源数据不全（源表缺金额），请补充","※收入和支出都没填"),IF($E1529="","※没填收支类别，分类报表会漏掉这一笔",IF(ISNA(MATCH($E1529,类别表,0)),"※收支类别不在【参数设置】的清单里",IF($K1529="","△"&amp;$D1529&amp;" 还没填汇率，去【月度汇率】补上就自动算了",IF(ISNUMBER(SEARCH("【待补】",$R1529&amp;"")),"△源数据不全（源表缺摘要或用途），请补充",IF(AND($F1529="内部转账",$Q1529=""),"△内部转账建议在「往来单位」写上对方账户",IF($N1529&lt;0,"△这一笔之后该账户余额成负数了，核一下",""))))))))))))</f>
        <v/>
      </c>
    </row>
    <row r="1530" ht="33" spans="1:19">
      <c r="A1530" s="114">
        <v>46127</v>
      </c>
      <c r="B1530" s="115" t="s">
        <v>72</v>
      </c>
      <c r="C1530" s="116" t="str">
        <f>IF($B1530="","",IFERROR(INDEX(账户银行,MATCH($B1530,账户名,0)),""))</f>
        <v>NBU银行</v>
      </c>
      <c r="D1530" s="116" t="str">
        <f>IF($B1530="","",IFERROR(INDEX(账户币种,MATCH($B1530,账户名,0)),""))</f>
        <v>UZS</v>
      </c>
      <c r="E1530" s="117" t="s">
        <v>60</v>
      </c>
      <c r="F1530" s="116" t="str">
        <f>IF($E1530="","",IFERROR(INDEX(类别属性,MATCH($E1530,类别表,0)),""))</f>
        <v>支出</v>
      </c>
      <c r="G1530" s="118" t="s">
        <v>1416</v>
      </c>
      <c r="H1530" s="119"/>
      <c r="I1530" s="119">
        <v>741.6</v>
      </c>
      <c r="J1530" s="120"/>
      <c r="K1530" s="125">
        <f>IF(OR($A1530="",$B1530=""),"",IF($J1530&lt;&gt;"",$J1530,IF($D1530=本位币,1,IFERROR(LOOKUP(2,1/((汇率月份&lt;=$A1530)*(INDEX(记账汇率区,0,MATCH($D1530,汇率币种头,0))&lt;&gt;"")),INDEX(记账汇率区,0,MATCH($D1530,汇率币种头,0))),""))))</f>
        <v>1</v>
      </c>
      <c r="L1530" s="123">
        <f t="shared" si="46"/>
        <v>-741.6</v>
      </c>
      <c r="M1530" s="123">
        <f t="shared" si="47"/>
        <v>-741.6</v>
      </c>
      <c r="N1530" s="122">
        <f>IF($B1530="","",ROUND(SUMIF(账户名,$B1530,账户期初)+SUMIFS($L$6:L1530,$B$6:B1530,$B1530),2))</f>
        <v>2027415.98</v>
      </c>
      <c r="O1530" s="123">
        <f>IF($B1530="","",IFERROR(ROUND(INDEX(账户期初本位,MATCH($B1530,账户名,0))+SUMIFS($M$6:M1530,$B$6:B1530,$B1530),2),""))</f>
        <v>2027415.98</v>
      </c>
      <c r="P1530" s="117" t="s">
        <v>43</v>
      </c>
      <c r="Q1530" s="115"/>
      <c r="R1530" s="115"/>
      <c r="S1530" s="124" t="str">
        <f>IF($B1530="","",IF(ISNA(MATCH($B1530,账户名,0)),"※这个账户不在【参数设置】的账户档案里",IF($A1530="","※没填日期，这一笔不会进任何月份的报表",IF(OR($A1530&lt;起始月份,$A1530&gt;EOMONTH(起始月份,15)),"△不在本账期（"&amp;TEXT(起始月份,"yyyy-mm")&amp;" ~ "&amp;TEXT(EOMONTH(起始月份,15),"yyyy-mm")&amp;"）内，报表里看不到",IF(AND($H1530&lt;&gt;"",$I1530&lt;&gt;""),"※收入和支出不能同时填",IF(AND(N($H1530)=0,N($I1530)=0),IF(ISNUMBER(SEARCH("【待补】",$R1530&amp;"")),"△源数据不全（源表缺金额），请补充","※收入和支出都没填"),IF($E1530="","※没填收支类别，分类报表会漏掉这一笔",IF(ISNA(MATCH($E1530,类别表,0)),"※收支类别不在【参数设置】的清单里",IF($K1530="","△"&amp;$D1530&amp;" 还没填汇率，去【月度汇率】补上就自动算了",IF(ISNUMBER(SEARCH("【待补】",$R1530&amp;"")),"△源数据不全（源表缺摘要或用途），请补充",IF(AND($F1530="内部转账",$Q1530=""),"△内部转账建议在「往来单位」写上对方账户",IF($N1530&lt;0,"△这一笔之后该账户余额成负数了，核一下",""))))))))))))</f>
        <v/>
      </c>
    </row>
    <row r="1531" ht="33" spans="1:19">
      <c r="A1531" s="114">
        <v>46127</v>
      </c>
      <c r="B1531" s="115" t="s">
        <v>20</v>
      </c>
      <c r="C1531" s="116" t="str">
        <f>IF($B1531="","",IFERROR(INDEX(账户银行,MATCH($B1531,账户名,0)),""))</f>
        <v>现金</v>
      </c>
      <c r="D1531" s="116" t="str">
        <f>IF($B1531="","",IFERROR(INDEX(账户币种,MATCH($B1531,账户名,0)),""))</f>
        <v>CNY</v>
      </c>
      <c r="E1531" s="117" t="s">
        <v>24</v>
      </c>
      <c r="F1531" s="116" t="str">
        <f>IF($E1531="","",IFERROR(INDEX(类别属性,MATCH($E1531,类别表,0)),""))</f>
        <v>支出</v>
      </c>
      <c r="G1531" s="118" t="s">
        <v>1421</v>
      </c>
      <c r="H1531" s="119"/>
      <c r="I1531" s="119">
        <v>2096</v>
      </c>
      <c r="J1531" s="120"/>
      <c r="K1531" s="121">
        <f>IF(OR($A1531="",$B1531=""),"",IF($J1531&lt;&gt;"",$J1531,IF($D1531=本位币,1,IFERROR(LOOKUP(2,1/((汇率月份&lt;=$A1531)*(INDEX(记账汇率区,0,MATCH($D1531,汇率币种头,0))&lt;&gt;"")),INDEX(记账汇率区,0,MATCH($D1531,汇率币种头,0))),""))))</f>
        <v>1700</v>
      </c>
      <c r="L1531" s="122">
        <f t="shared" si="46"/>
        <v>-2096</v>
      </c>
      <c r="M1531" s="123">
        <f t="shared" si="47"/>
        <v>-3563200</v>
      </c>
      <c r="N1531" s="122">
        <f>IF($B1531="","",ROUND(SUMIF(账户名,$B1531,账户期初)+SUMIFS($L$6:L1531,$B$6:B1531,$B1531),2))</f>
        <v>1039679.39</v>
      </c>
      <c r="O1531" s="123">
        <f>IF($B1531="","",IFERROR(ROUND(INDEX(账户期初本位,MATCH($B1531,账户名,0))+SUMIFS($M$6:M1531,$B$6:B1531,$B1531),2),""))</f>
        <v>1739116479.96</v>
      </c>
      <c r="P1531" s="117" t="s">
        <v>26</v>
      </c>
      <c r="Q1531" s="115" t="s">
        <v>68</v>
      </c>
      <c r="R1531" s="115"/>
      <c r="S1531" s="124" t="str">
        <f>IF($B1531="","",IF(ISNA(MATCH($B1531,账户名,0)),"※这个账户不在【参数设置】的账户档案里",IF($A1531="","※没填日期，这一笔不会进任何月份的报表",IF(OR($A1531&lt;起始月份,$A1531&gt;EOMONTH(起始月份,15)),"△不在本账期（"&amp;TEXT(起始月份,"yyyy-mm")&amp;" ~ "&amp;TEXT(EOMONTH(起始月份,15),"yyyy-mm")&amp;"）内，报表里看不到",IF(AND($H1531&lt;&gt;"",$I1531&lt;&gt;""),"※收入和支出不能同时填",IF(AND(N($H1531)=0,N($I1531)=0),IF(ISNUMBER(SEARCH("【待补】",$R1531&amp;"")),"△源数据不全（源表缺金额），请补充","※收入和支出都没填"),IF($E1531="","※没填收支类别，分类报表会漏掉这一笔",IF(ISNA(MATCH($E1531,类别表,0)),"※收支类别不在【参数设置】的清单里",IF($K1531="","△"&amp;$D1531&amp;" 还没填汇率，去【月度汇率】补上就自动算了",IF(ISNUMBER(SEARCH("【待补】",$R1531&amp;"")),"△源数据不全（源表缺摘要或用途），请补充",IF(AND($F1531="内部转账",$Q1531=""),"△内部转账建议在「往来单位」写上对方账户",IF($N1531&lt;0,"△这一笔之后该账户余额成负数了，核一下",""))))))))))))</f>
        <v/>
      </c>
    </row>
    <row r="1532" ht="33" spans="1:19">
      <c r="A1532" s="114">
        <v>46127</v>
      </c>
      <c r="B1532" s="115" t="s">
        <v>20</v>
      </c>
      <c r="C1532" s="116" t="str">
        <f>IF($B1532="","",IFERROR(INDEX(账户银行,MATCH($B1532,账户名,0)),""))</f>
        <v>现金</v>
      </c>
      <c r="D1532" s="116" t="str">
        <f>IF($B1532="","",IFERROR(INDEX(账户币种,MATCH($B1532,账户名,0)),""))</f>
        <v>CNY</v>
      </c>
      <c r="E1532" s="117" t="s">
        <v>24</v>
      </c>
      <c r="F1532" s="116" t="str">
        <f>IF($E1532="","",IFERROR(INDEX(类别属性,MATCH($E1532,类别表,0)),""))</f>
        <v>支出</v>
      </c>
      <c r="G1532" s="118" t="s">
        <v>1422</v>
      </c>
      <c r="H1532" s="119"/>
      <c r="I1532" s="119">
        <v>1676</v>
      </c>
      <c r="J1532" s="120"/>
      <c r="K1532" s="121">
        <f>IF(OR($A1532="",$B1532=""),"",IF($J1532&lt;&gt;"",$J1532,IF($D1532=本位币,1,IFERROR(LOOKUP(2,1/((汇率月份&lt;=$A1532)*(INDEX(记账汇率区,0,MATCH($D1532,汇率币种头,0))&lt;&gt;"")),INDEX(记账汇率区,0,MATCH($D1532,汇率币种头,0))),""))))</f>
        <v>1700</v>
      </c>
      <c r="L1532" s="122">
        <f t="shared" si="46"/>
        <v>-1676</v>
      </c>
      <c r="M1532" s="123">
        <f t="shared" si="47"/>
        <v>-2849200</v>
      </c>
      <c r="N1532" s="122">
        <f>IF($B1532="","",ROUND(SUMIF(账户名,$B1532,账户期初)+SUMIFS($L$6:L1532,$B$6:B1532,$B1532),2))</f>
        <v>1038003.39</v>
      </c>
      <c r="O1532" s="123">
        <f>IF($B1532="","",IFERROR(ROUND(INDEX(账户期初本位,MATCH($B1532,账户名,0))+SUMIFS($M$6:M1532,$B$6:B1532,$B1532),2),""))</f>
        <v>1736267279.96</v>
      </c>
      <c r="P1532" s="117" t="s">
        <v>26</v>
      </c>
      <c r="Q1532" s="115" t="s">
        <v>68</v>
      </c>
      <c r="R1532" s="115"/>
      <c r="S1532" s="124" t="str">
        <f>IF($B1532="","",IF(ISNA(MATCH($B1532,账户名,0)),"※这个账户不在【参数设置】的账户档案里",IF($A1532="","※没填日期，这一笔不会进任何月份的报表",IF(OR($A1532&lt;起始月份,$A1532&gt;EOMONTH(起始月份,15)),"△不在本账期（"&amp;TEXT(起始月份,"yyyy-mm")&amp;" ~ "&amp;TEXT(EOMONTH(起始月份,15),"yyyy-mm")&amp;"）内，报表里看不到",IF(AND($H1532&lt;&gt;"",$I1532&lt;&gt;""),"※收入和支出不能同时填",IF(AND(N($H1532)=0,N($I1532)=0),IF(ISNUMBER(SEARCH("【待补】",$R1532&amp;"")),"△源数据不全（源表缺金额），请补充","※收入和支出都没填"),IF($E1532="","※没填收支类别，分类报表会漏掉这一笔",IF(ISNA(MATCH($E1532,类别表,0)),"※收支类别不在【参数设置】的清单里",IF($K1532="","△"&amp;$D1532&amp;" 还没填汇率，去【月度汇率】补上就自动算了",IF(ISNUMBER(SEARCH("【待补】",$R1532&amp;"")),"△源数据不全（源表缺摘要或用途），请补充",IF(AND($F1532="内部转账",$Q1532=""),"△内部转账建议在「往来单位」写上对方账户",IF($N1532&lt;0,"△这一笔之后该账户余额成负数了，核一下",""))))))))))))</f>
        <v/>
      </c>
    </row>
    <row r="1533" ht="16.5" spans="1:19">
      <c r="A1533" s="114">
        <v>46127</v>
      </c>
      <c r="B1533" s="115" t="s">
        <v>1238</v>
      </c>
      <c r="C1533" s="116" t="str">
        <f>IF($B1533="","",IFERROR(INDEX(账户银行,MATCH($B1533,账户名,0)),""))</f>
        <v>NBU银行</v>
      </c>
      <c r="D1533" s="116" t="str">
        <f>IF($B1533="","",IFERROR(INDEX(账户币种,MATCH($B1533,账户名,0)),""))</f>
        <v>UZS</v>
      </c>
      <c r="E1533" s="117" t="s">
        <v>77</v>
      </c>
      <c r="F1533" s="116" t="str">
        <f>IF($E1533="","",IFERROR(INDEX(类别属性,MATCH($E1533,类别表,0)),""))</f>
        <v>内部转账</v>
      </c>
      <c r="G1533" s="118" t="s">
        <v>1292</v>
      </c>
      <c r="H1533" s="119">
        <v>20000000</v>
      </c>
      <c r="I1533" s="119"/>
      <c r="J1533" s="120"/>
      <c r="K1533" s="125">
        <f>IF(OR($A1533="",$B1533=""),"",IF($J1533&lt;&gt;"",$J1533,IF($D1533=本位币,1,IFERROR(LOOKUP(2,1/((汇率月份&lt;=$A1533)*(INDEX(记账汇率区,0,MATCH($D1533,汇率币种头,0))&lt;&gt;"")),INDEX(记账汇率区,0,MATCH($D1533,汇率币种头,0))),""))))</f>
        <v>1</v>
      </c>
      <c r="L1533" s="123">
        <f t="shared" si="46"/>
        <v>20000000</v>
      </c>
      <c r="M1533" s="123">
        <f t="shared" si="47"/>
        <v>20000000</v>
      </c>
      <c r="N1533" s="122">
        <f>IF($B1533="","",ROUND(SUMIF(账户名,$B1533,账户期初)+SUMIFS($L$6:L1533,$B$6:B1533,$B1533),2))</f>
        <v>20945800</v>
      </c>
      <c r="O1533" s="123">
        <f>IF($B1533="","",IFERROR(ROUND(INDEX(账户期初本位,MATCH($B1533,账户名,0))+SUMIFS($M$6:M1533,$B$6:B1533,$B1533),2),""))</f>
        <v>20945800</v>
      </c>
      <c r="P1533" s="117" t="s">
        <v>43</v>
      </c>
      <c r="Q1533" s="115"/>
      <c r="R1533" s="115" t="s">
        <v>1240</v>
      </c>
      <c r="S1533" s="124" t="str">
        <f>IF($B1533="","",IF(ISNA(MATCH($B1533,账户名,0)),"※这个账户不在【参数设置】的账户档案里",IF($A1533="","※没填日期，这一笔不会进任何月份的报表",IF(OR($A1533&lt;起始月份,$A1533&gt;EOMONTH(起始月份,15)),"△不在本账期（"&amp;TEXT(起始月份,"yyyy-mm")&amp;" ~ "&amp;TEXT(EOMONTH(起始月份,15),"yyyy-mm")&amp;"）内，报表里看不到",IF(AND($H1533&lt;&gt;"",$I1533&lt;&gt;""),"※收入和支出不能同时填",IF(AND(N($H1533)=0,N($I1533)=0),IF(ISNUMBER(SEARCH("【待补】",$R1533&amp;"")),"△源数据不全（源表缺金额），请补充","※收入和支出都没填"),IF($E1533="","※没填收支类别，分类报表会漏掉这一笔",IF(ISNA(MATCH($E1533,类别表,0)),"※收支类别不在【参数设置】的清单里",IF($K1533="","△"&amp;$D1533&amp;" 还没填汇率，去【月度汇率】补上就自动算了",IF(ISNUMBER(SEARCH("【待补】",$R1533&amp;"")),"△源数据不全（源表缺摘要或用途），请补充",IF(AND($F1533="内部转账",$Q1533=""),"△内部转账建议在「往来单位」写上对方账户",IF($N1533&lt;0,"△这一笔之后该账户余额成负数了，核一下",""))))))))))))</f>
        <v>△内部转账建议在「往来单位」写上对方账户</v>
      </c>
    </row>
    <row r="1534" ht="33" spans="1:19">
      <c r="A1534" s="114">
        <v>46127</v>
      </c>
      <c r="B1534" s="115" t="s">
        <v>30</v>
      </c>
      <c r="C1534" s="116" t="str">
        <f>IF($B1534="","",IFERROR(INDEX(账户银行,MATCH($B1534,账户名,0)),""))</f>
        <v>现金</v>
      </c>
      <c r="D1534" s="116" t="str">
        <f>IF($B1534="","",IFERROR(INDEX(账户币种,MATCH($B1534,账户名,0)),""))</f>
        <v>USD</v>
      </c>
      <c r="E1534" s="117" t="s">
        <v>95</v>
      </c>
      <c r="F1534" s="116" t="str">
        <f>IF($E1534="","",IFERROR(INDEX(类别属性,MATCH($E1534,类别表,0)),""))</f>
        <v>支出</v>
      </c>
      <c r="G1534" s="118" t="s">
        <v>1423</v>
      </c>
      <c r="H1534" s="119"/>
      <c r="I1534" s="119">
        <v>2700</v>
      </c>
      <c r="J1534" s="120"/>
      <c r="K1534" s="125">
        <f>IF(OR($A1534="",$B1534=""),"",IF($J1534&lt;&gt;"",$J1534,IF($D1534=本位币,1,IFERROR(LOOKUP(2,1/((汇率月份&lt;=$A1534)*(INDEX(记账汇率区,0,MATCH($D1534,汇率币种头,0))&lt;&gt;"")),INDEX(记账汇率区,0,MATCH($D1534,汇率币种头,0))),""))))</f>
        <v>12000</v>
      </c>
      <c r="L1534" s="123">
        <f t="shared" si="46"/>
        <v>-2700</v>
      </c>
      <c r="M1534" s="123">
        <f t="shared" si="47"/>
        <v>-32400000</v>
      </c>
      <c r="N1534" s="122">
        <f>IF($B1534="","",ROUND(SUMIF(账户名,$B1534,账户期初)+SUMIFS($L$6:L1534,$B$6:B1534,$B1534),2))</f>
        <v>103446</v>
      </c>
      <c r="O1534" s="123">
        <f>IF($B1534="","",IFERROR(ROUND(INDEX(账户期初本位,MATCH($B1534,账户名,0))+SUMIFS($M$6:M1534,$B$6:B1534,$B1534),2),""))</f>
        <v>1253847925</v>
      </c>
      <c r="P1534" s="117" t="s">
        <v>97</v>
      </c>
      <c r="Q1534" s="115"/>
      <c r="R1534" s="115"/>
      <c r="S1534" s="124" t="str">
        <f>IF($B1534="","",IF(ISNA(MATCH($B1534,账户名,0)),"※这个账户不在【参数设置】的账户档案里",IF($A1534="","※没填日期，这一笔不会进任何月份的报表",IF(OR($A1534&lt;起始月份,$A1534&gt;EOMONTH(起始月份,15)),"△不在本账期（"&amp;TEXT(起始月份,"yyyy-mm")&amp;" ~ "&amp;TEXT(EOMONTH(起始月份,15),"yyyy-mm")&amp;"）内，报表里看不到",IF(AND($H1534&lt;&gt;"",$I1534&lt;&gt;""),"※收入和支出不能同时填",IF(AND(N($H1534)=0,N($I1534)=0),IF(ISNUMBER(SEARCH("【待补】",$R1534&amp;"")),"△源数据不全（源表缺金额），请补充","※收入和支出都没填"),IF($E1534="","※没填收支类别，分类报表会漏掉这一笔",IF(ISNA(MATCH($E1534,类别表,0)),"※收支类别不在【参数设置】的清单里",IF($K1534="","△"&amp;$D1534&amp;" 还没填汇率，去【月度汇率】补上就自动算了",IF(ISNUMBER(SEARCH("【待补】",$R1534&amp;"")),"△源数据不全（源表缺摘要或用途），请补充",IF(AND($F1534="内部转账",$Q1534=""),"△内部转账建议在「往来单位」写上对方账户",IF($N1534&lt;0,"△这一笔之后该账户余额成负数了，核一下",""))))))))))))</f>
        <v/>
      </c>
    </row>
    <row r="1535" ht="33" spans="1:19">
      <c r="A1535" s="114">
        <v>46127</v>
      </c>
      <c r="B1535" s="115" t="s">
        <v>34</v>
      </c>
      <c r="C1535" s="116" t="str">
        <f>IF($B1535="","",IFERROR(INDEX(账户银行,MATCH($B1535,账户名,0)),""))</f>
        <v>现金</v>
      </c>
      <c r="D1535" s="116" t="str">
        <f>IF($B1535="","",IFERROR(INDEX(账户币种,MATCH($B1535,账户名,0)),""))</f>
        <v>UZS</v>
      </c>
      <c r="E1535" s="117" t="s">
        <v>95</v>
      </c>
      <c r="F1535" s="116" t="str">
        <f>IF($E1535="","",IFERROR(INDEX(类别属性,MATCH($E1535,类别表,0)),""))</f>
        <v>支出</v>
      </c>
      <c r="G1535" s="118" t="s">
        <v>1424</v>
      </c>
      <c r="H1535" s="119"/>
      <c r="I1535" s="119">
        <v>9880000</v>
      </c>
      <c r="J1535" s="120"/>
      <c r="K1535" s="125">
        <f>IF(OR($A1535="",$B1535=""),"",IF($J1535&lt;&gt;"",$J1535,IF($D1535=本位币,1,IFERROR(LOOKUP(2,1/((汇率月份&lt;=$A1535)*(INDEX(记账汇率区,0,MATCH($D1535,汇率币种头,0))&lt;&gt;"")),INDEX(记账汇率区,0,MATCH($D1535,汇率币种头,0))),""))))</f>
        <v>1</v>
      </c>
      <c r="L1535" s="123">
        <f t="shared" si="46"/>
        <v>-9880000</v>
      </c>
      <c r="M1535" s="123">
        <f t="shared" si="47"/>
        <v>-9880000</v>
      </c>
      <c r="N1535" s="122">
        <f>IF($B1535="","",ROUND(SUMIF(账户名,$B1535,账户期初)+SUMIFS($L$6:L1535,$B$6:B1535,$B1535),2))</f>
        <v>-827055979.33</v>
      </c>
      <c r="O1535" s="123">
        <f>IF($B1535="","",IFERROR(ROUND(INDEX(账户期初本位,MATCH($B1535,账户名,0))+SUMIFS($M$6:M1535,$B$6:B1535,$B1535),2),""))</f>
        <v>-827055979.33</v>
      </c>
      <c r="P1535" s="117" t="s">
        <v>97</v>
      </c>
      <c r="Q1535" s="115"/>
      <c r="R1535" s="115"/>
      <c r="S1535" s="124" t="str">
        <f>IF($B1535="","",IF(ISNA(MATCH($B1535,账户名,0)),"※这个账户不在【参数设置】的账户档案里",IF($A1535="","※没填日期，这一笔不会进任何月份的报表",IF(OR($A1535&lt;起始月份,$A1535&gt;EOMONTH(起始月份,15)),"△不在本账期（"&amp;TEXT(起始月份,"yyyy-mm")&amp;" ~ "&amp;TEXT(EOMONTH(起始月份,15),"yyyy-mm")&amp;"）内，报表里看不到",IF(AND($H1535&lt;&gt;"",$I1535&lt;&gt;""),"※收入和支出不能同时填",IF(AND(N($H1535)=0,N($I1535)=0),IF(ISNUMBER(SEARCH("【待补】",$R1535&amp;"")),"△源数据不全（源表缺金额），请补充","※收入和支出都没填"),IF($E1535="","※没填收支类别，分类报表会漏掉这一笔",IF(ISNA(MATCH($E1535,类别表,0)),"※收支类别不在【参数设置】的清单里",IF($K1535="","△"&amp;$D1535&amp;" 还没填汇率，去【月度汇率】补上就自动算了",IF(ISNUMBER(SEARCH("【待补】",$R1535&amp;"")),"△源数据不全（源表缺摘要或用途），请补充",IF(AND($F1535="内部转账",$Q1535=""),"△内部转账建议在「往来单位」写上对方账户",IF($N1535&lt;0,"△这一笔之后该账户余额成负数了，核一下",""))))))))))))</f>
        <v>△这一笔之后该账户余额成负数了，核一下</v>
      </c>
    </row>
    <row r="1536" ht="33" spans="1:19">
      <c r="A1536" s="114">
        <v>46127</v>
      </c>
      <c r="B1536" s="115" t="s">
        <v>34</v>
      </c>
      <c r="C1536" s="116" t="str">
        <f>IF($B1536="","",IFERROR(INDEX(账户银行,MATCH($B1536,账户名,0)),""))</f>
        <v>现金</v>
      </c>
      <c r="D1536" s="116" t="str">
        <f>IF($B1536="","",IFERROR(INDEX(账户币种,MATCH($B1536,账户名,0)),""))</f>
        <v>UZS</v>
      </c>
      <c r="E1536" s="117" t="s">
        <v>57</v>
      </c>
      <c r="F1536" s="116" t="str">
        <f>IF($E1536="","",IFERROR(INDEX(类别属性,MATCH($E1536,类别表,0)),""))</f>
        <v>支出</v>
      </c>
      <c r="G1536" s="118" t="s">
        <v>1425</v>
      </c>
      <c r="H1536" s="119"/>
      <c r="I1536" s="119">
        <v>200000</v>
      </c>
      <c r="J1536" s="120"/>
      <c r="K1536" s="125">
        <f>IF(OR($A1536="",$B1536=""),"",IF($J1536&lt;&gt;"",$J1536,IF($D1536=本位币,1,IFERROR(LOOKUP(2,1/((汇率月份&lt;=$A1536)*(INDEX(记账汇率区,0,MATCH($D1536,汇率币种头,0))&lt;&gt;"")),INDEX(记账汇率区,0,MATCH($D1536,汇率币种头,0))),""))))</f>
        <v>1</v>
      </c>
      <c r="L1536" s="123">
        <f t="shared" si="46"/>
        <v>-200000</v>
      </c>
      <c r="M1536" s="123">
        <f t="shared" si="47"/>
        <v>-200000</v>
      </c>
      <c r="N1536" s="122">
        <f>IF($B1536="","",ROUND(SUMIF(账户名,$B1536,账户期初)+SUMIFS($L$6:L1536,$B$6:B1536,$B1536),2))</f>
        <v>-827255979.33</v>
      </c>
      <c r="O1536" s="123">
        <f>IF($B1536="","",IFERROR(ROUND(INDEX(账户期初本位,MATCH($B1536,账户名,0))+SUMIFS($M$6:M1536,$B$6:B1536,$B1536),2),""))</f>
        <v>-827255979.33</v>
      </c>
      <c r="P1536" s="117" t="s">
        <v>59</v>
      </c>
      <c r="Q1536" s="115"/>
      <c r="R1536" s="115"/>
      <c r="S1536" s="124" t="str">
        <f>IF($B1536="","",IF(ISNA(MATCH($B1536,账户名,0)),"※这个账户不在【参数设置】的账户档案里",IF($A1536="","※没填日期，这一笔不会进任何月份的报表",IF(OR($A1536&lt;起始月份,$A1536&gt;EOMONTH(起始月份,15)),"△不在本账期（"&amp;TEXT(起始月份,"yyyy-mm")&amp;" ~ "&amp;TEXT(EOMONTH(起始月份,15),"yyyy-mm")&amp;"）内，报表里看不到",IF(AND($H1536&lt;&gt;"",$I1536&lt;&gt;""),"※收入和支出不能同时填",IF(AND(N($H1536)=0,N($I1536)=0),IF(ISNUMBER(SEARCH("【待补】",$R1536&amp;"")),"△源数据不全（源表缺金额），请补充","※收入和支出都没填"),IF($E1536="","※没填收支类别，分类报表会漏掉这一笔",IF(ISNA(MATCH($E1536,类别表,0)),"※收支类别不在【参数设置】的清单里",IF($K1536="","△"&amp;$D1536&amp;" 还没填汇率，去【月度汇率】补上就自动算了",IF(ISNUMBER(SEARCH("【待补】",$R1536&amp;"")),"△源数据不全（源表缺摘要或用途），请补充",IF(AND($F1536="内部转账",$Q1536=""),"△内部转账建议在「往来单位」写上对方账户",IF($N1536&lt;0,"△这一笔之后该账户余额成负数了，核一下",""))))))))))))</f>
        <v>△这一笔之后该账户余额成负数了，核一下</v>
      </c>
    </row>
    <row r="1537" ht="33" spans="1:19">
      <c r="A1537" s="114">
        <v>46128</v>
      </c>
      <c r="B1537" s="115" t="s">
        <v>72</v>
      </c>
      <c r="C1537" s="116" t="str">
        <f>IF($B1537="","",IFERROR(INDEX(账户银行,MATCH($B1537,账户名,0)),""))</f>
        <v>NBU银行</v>
      </c>
      <c r="D1537" s="116" t="str">
        <f>IF($B1537="","",IFERROR(INDEX(账户币种,MATCH($B1537,账户名,0)),""))</f>
        <v>UZS</v>
      </c>
      <c r="E1537" s="117" t="s">
        <v>74</v>
      </c>
      <c r="F1537" s="116" t="str">
        <f>IF($E1537="","",IFERROR(INDEX(类别属性,MATCH($E1537,类别表,0)),""))</f>
        <v>收入</v>
      </c>
      <c r="G1537" s="118" t="s">
        <v>1426</v>
      </c>
      <c r="H1537" s="119"/>
      <c r="I1537" s="119">
        <v>489200000</v>
      </c>
      <c r="J1537" s="120"/>
      <c r="K1537" s="125">
        <f>IF(OR($A1537="",$B1537=""),"",IF($J1537&lt;&gt;"",$J1537,IF($D1537=本位币,1,IFERROR(LOOKUP(2,1/((汇率月份&lt;=$A1537)*(INDEX(记账汇率区,0,MATCH($D1537,汇率币种头,0))&lt;&gt;"")),INDEX(记账汇率区,0,MATCH($D1537,汇率币种头,0))),""))))</f>
        <v>1</v>
      </c>
      <c r="L1537" s="123">
        <f t="shared" si="46"/>
        <v>-489200000</v>
      </c>
      <c r="M1537" s="123">
        <f t="shared" si="47"/>
        <v>-489200000</v>
      </c>
      <c r="N1537" s="122">
        <f>IF($B1537="","",ROUND(SUMIF(账户名,$B1537,账户期初)+SUMIFS($L$6:L1537,$B$6:B1537,$B1537),2))</f>
        <v>-487172584.02</v>
      </c>
      <c r="O1537" s="123">
        <f>IF($B1537="","",IFERROR(ROUND(INDEX(账户期初本位,MATCH($B1537,账户名,0))+SUMIFS($M$6:M1537,$B$6:B1537,$B1537),2),""))</f>
        <v>-487172584.02</v>
      </c>
      <c r="P1537" s="117" t="s">
        <v>76</v>
      </c>
      <c r="Q1537" s="115" t="s">
        <v>33</v>
      </c>
      <c r="R1537" s="115"/>
      <c r="S1537" s="124" t="str">
        <f>IF($B1537="","",IF(ISNA(MATCH($B1537,账户名,0)),"※这个账户不在【参数设置】的账户档案里",IF($A1537="","※没填日期，这一笔不会进任何月份的报表",IF(OR($A1537&lt;起始月份,$A1537&gt;EOMONTH(起始月份,15)),"△不在本账期（"&amp;TEXT(起始月份,"yyyy-mm")&amp;" ~ "&amp;TEXT(EOMONTH(起始月份,15),"yyyy-mm")&amp;"）内，报表里看不到",IF(AND($H1537&lt;&gt;"",$I1537&lt;&gt;""),"※收入和支出不能同时填",IF(AND(N($H1537)=0,N($I1537)=0),IF(ISNUMBER(SEARCH("【待补】",$R1537&amp;"")),"△源数据不全（源表缺金额），请补充","※收入和支出都没填"),IF($E1537="","※没填收支类别，分类报表会漏掉这一笔",IF(ISNA(MATCH($E1537,类别表,0)),"※收支类别不在【参数设置】的清单里",IF($K1537="","△"&amp;$D1537&amp;" 还没填汇率，去【月度汇率】补上就自动算了",IF(ISNUMBER(SEARCH("【待补】",$R1537&amp;"")),"△源数据不全（源表缺摘要或用途），请补充",IF(AND($F1537="内部转账",$Q1537=""),"△内部转账建议在「往来单位」写上对方账户",IF($N1537&lt;0,"△这一笔之后该账户余额成负数了，核一下",""))))))))))))</f>
        <v>△这一笔之后该账户余额成负数了，核一下</v>
      </c>
    </row>
    <row r="1538" ht="66" spans="1:19">
      <c r="A1538" s="114">
        <v>46128</v>
      </c>
      <c r="B1538" s="115" t="s">
        <v>72</v>
      </c>
      <c r="C1538" s="116" t="str">
        <f>IF($B1538="","",IFERROR(INDEX(账户银行,MATCH($B1538,账户名,0)),""))</f>
        <v>NBU银行</v>
      </c>
      <c r="D1538" s="116" t="str">
        <f>IF($B1538="","",IFERROR(INDEX(账户币种,MATCH($B1538,账户名,0)),""))</f>
        <v>UZS</v>
      </c>
      <c r="E1538" s="117" t="s">
        <v>1427</v>
      </c>
      <c r="F1538" s="116" t="str">
        <f>IF($E1538="","",IFERROR(INDEX(类别属性,MATCH($E1538,类别表,0)),""))</f>
        <v>收入</v>
      </c>
      <c r="G1538" s="118" t="s">
        <v>1428</v>
      </c>
      <c r="H1538" s="119">
        <v>3560920000</v>
      </c>
      <c r="I1538" s="119"/>
      <c r="J1538" s="120"/>
      <c r="K1538" s="125">
        <f>IF(OR($A1538="",$B1538=""),"",IF($J1538&lt;&gt;"",$J1538,IF($D1538=本位币,1,IFERROR(LOOKUP(2,1/((汇率月份&lt;=$A1538)*(INDEX(记账汇率区,0,MATCH($D1538,汇率币种头,0))&lt;&gt;"")),INDEX(记账汇率区,0,MATCH($D1538,汇率币种头,0))),""))))</f>
        <v>1</v>
      </c>
      <c r="L1538" s="123">
        <f t="shared" si="46"/>
        <v>3560920000</v>
      </c>
      <c r="M1538" s="123">
        <f t="shared" si="47"/>
        <v>3560920000</v>
      </c>
      <c r="N1538" s="122">
        <f>IF($B1538="","",ROUND(SUMIF(账户名,$B1538,账户期初)+SUMIFS($L$6:L1538,$B$6:B1538,$B1538),2))</f>
        <v>3073747415.98</v>
      </c>
      <c r="O1538" s="123">
        <f>IF($B1538="","",IFERROR(ROUND(INDEX(账户期初本位,MATCH($B1538,账户名,0))+SUMIFS($M$6:M1538,$B$6:B1538,$B1538),2),""))</f>
        <v>3073747415.98</v>
      </c>
      <c r="P1538" s="117" t="s">
        <v>1429</v>
      </c>
      <c r="Q1538" s="115"/>
      <c r="R1538" s="115"/>
      <c r="S1538" s="124" t="str">
        <f>IF($B1538="","",IF(ISNA(MATCH($B1538,账户名,0)),"※这个账户不在【参数设置】的账户档案里",IF($A1538="","※没填日期，这一笔不会进任何月份的报表",IF(OR($A1538&lt;起始月份,$A1538&gt;EOMONTH(起始月份,15)),"△不在本账期（"&amp;TEXT(起始月份,"yyyy-mm")&amp;" ~ "&amp;TEXT(EOMONTH(起始月份,15),"yyyy-mm")&amp;"）内，报表里看不到",IF(AND($H1538&lt;&gt;"",$I1538&lt;&gt;""),"※收入和支出不能同时填",IF(AND(N($H1538)=0,N($I1538)=0),IF(ISNUMBER(SEARCH("【待补】",$R1538&amp;"")),"△源数据不全（源表缺金额），请补充","※收入和支出都没填"),IF($E1538="","※没填收支类别，分类报表会漏掉这一笔",IF(ISNA(MATCH($E1538,类别表,0)),"※收支类别不在【参数设置】的清单里",IF($K1538="","△"&amp;$D1538&amp;" 还没填汇率，去【月度汇率】补上就自动算了",IF(ISNUMBER(SEARCH("【待补】",$R1538&amp;"")),"△源数据不全（源表缺摘要或用途），请补充",IF(AND($F1538="内部转账",$Q1538=""),"△内部转账建议在「往来单位」写上对方账户",IF($N1538&lt;0,"△这一笔之后该账户余额成负数了，核一下",""))))))))))))</f>
        <v/>
      </c>
    </row>
    <row r="1539" ht="49.5" spans="1:19">
      <c r="A1539" s="114">
        <v>46128</v>
      </c>
      <c r="B1539" s="115" t="s">
        <v>72</v>
      </c>
      <c r="C1539" s="116" t="str">
        <f>IF($B1539="","",IFERROR(INDEX(账户银行,MATCH($B1539,账户名,0)),""))</f>
        <v>NBU银行</v>
      </c>
      <c r="D1539" s="116" t="str">
        <f>IF($B1539="","",IFERROR(INDEX(账户币种,MATCH($B1539,账户名,0)),""))</f>
        <v>UZS</v>
      </c>
      <c r="E1539" s="117" t="s">
        <v>95</v>
      </c>
      <c r="F1539" s="116" t="str">
        <f>IF($E1539="","",IFERROR(INDEX(类别属性,MATCH($E1539,类别表,0)),""))</f>
        <v>支出</v>
      </c>
      <c r="G1539" s="118" t="s">
        <v>1430</v>
      </c>
      <c r="H1539" s="119"/>
      <c r="I1539" s="119">
        <v>30680000</v>
      </c>
      <c r="J1539" s="120"/>
      <c r="K1539" s="125">
        <f>IF(OR($A1539="",$B1539=""),"",IF($J1539&lt;&gt;"",$J1539,IF($D1539=本位币,1,IFERROR(LOOKUP(2,1/((汇率月份&lt;=$A1539)*(INDEX(记账汇率区,0,MATCH($D1539,汇率币种头,0))&lt;&gt;"")),INDEX(记账汇率区,0,MATCH($D1539,汇率币种头,0))),""))))</f>
        <v>1</v>
      </c>
      <c r="L1539" s="123">
        <f t="shared" si="46"/>
        <v>-30680000</v>
      </c>
      <c r="M1539" s="123">
        <f t="shared" si="47"/>
        <v>-30680000</v>
      </c>
      <c r="N1539" s="122">
        <f>IF($B1539="","",ROUND(SUMIF(账户名,$B1539,账户期初)+SUMIFS($L$6:L1539,$B$6:B1539,$B1539),2))</f>
        <v>3043067415.98</v>
      </c>
      <c r="O1539" s="123">
        <f>IF($B1539="","",IFERROR(ROUND(INDEX(账户期初本位,MATCH($B1539,账户名,0))+SUMIFS($M$6:M1539,$B$6:B1539,$B1539),2),""))</f>
        <v>3043067415.98</v>
      </c>
      <c r="P1539" s="117" t="s">
        <v>97</v>
      </c>
      <c r="Q1539" s="115"/>
      <c r="R1539" s="115"/>
      <c r="S1539" s="124" t="str">
        <f>IF($B1539="","",IF(ISNA(MATCH($B1539,账户名,0)),"※这个账户不在【参数设置】的账户档案里",IF($A1539="","※没填日期，这一笔不会进任何月份的报表",IF(OR($A1539&lt;起始月份,$A1539&gt;EOMONTH(起始月份,15)),"△不在本账期（"&amp;TEXT(起始月份,"yyyy-mm")&amp;" ~ "&amp;TEXT(EOMONTH(起始月份,15),"yyyy-mm")&amp;"）内，报表里看不到",IF(AND($H1539&lt;&gt;"",$I1539&lt;&gt;""),"※收入和支出不能同时填",IF(AND(N($H1539)=0,N($I1539)=0),IF(ISNUMBER(SEARCH("【待补】",$R1539&amp;"")),"△源数据不全（源表缺金额），请补充","※收入和支出都没填"),IF($E1539="","※没填收支类别，分类报表会漏掉这一笔",IF(ISNA(MATCH($E1539,类别表,0)),"※收支类别不在【参数设置】的清单里",IF($K1539="","△"&amp;$D1539&amp;" 还没填汇率，去【月度汇率】补上就自动算了",IF(ISNUMBER(SEARCH("【待补】",$R1539&amp;"")),"△源数据不全（源表缺摘要或用途），请补充",IF(AND($F1539="内部转账",$Q1539=""),"△内部转账建议在「往来单位」写上对方账户",IF($N1539&lt;0,"△这一笔之后该账户余额成负数了，核一下",""))))))))))))</f>
        <v/>
      </c>
    </row>
    <row r="1540" ht="66" spans="1:19">
      <c r="A1540" s="114">
        <v>46128</v>
      </c>
      <c r="B1540" s="115" t="s">
        <v>72</v>
      </c>
      <c r="C1540" s="116" t="str">
        <f>IF($B1540="","",IFERROR(INDEX(账户银行,MATCH($B1540,账户名,0)),""))</f>
        <v>NBU银行</v>
      </c>
      <c r="D1540" s="116" t="str">
        <f>IF($B1540="","",IFERROR(INDEX(账户币种,MATCH($B1540,账户名,0)),""))</f>
        <v>UZS</v>
      </c>
      <c r="E1540" s="117" t="s">
        <v>60</v>
      </c>
      <c r="F1540" s="116" t="str">
        <f>IF($E1540="","",IFERROR(INDEX(类别属性,MATCH($E1540,类别表,0)),""))</f>
        <v>支出</v>
      </c>
      <c r="G1540" s="118" t="s">
        <v>1431</v>
      </c>
      <c r="H1540" s="119"/>
      <c r="I1540" s="119">
        <v>61800</v>
      </c>
      <c r="J1540" s="120"/>
      <c r="K1540" s="125">
        <f>IF(OR($A1540="",$B1540=""),"",IF($J1540&lt;&gt;"",$J1540,IF($D1540=本位币,1,IFERROR(LOOKUP(2,1/((汇率月份&lt;=$A1540)*(INDEX(记账汇率区,0,MATCH($D1540,汇率币种头,0))&lt;&gt;"")),INDEX(记账汇率区,0,MATCH($D1540,汇率币种头,0))),""))))</f>
        <v>1</v>
      </c>
      <c r="L1540" s="123">
        <f t="shared" si="46"/>
        <v>-61800</v>
      </c>
      <c r="M1540" s="123">
        <f t="shared" si="47"/>
        <v>-61800</v>
      </c>
      <c r="N1540" s="122">
        <f>IF($B1540="","",ROUND(SUMIF(账户名,$B1540,账户期初)+SUMIFS($L$6:L1540,$B$6:B1540,$B1540),2))</f>
        <v>3043005615.98</v>
      </c>
      <c r="O1540" s="123">
        <f>IF($B1540="","",IFERROR(ROUND(INDEX(账户期初本位,MATCH($B1540,账户名,0))+SUMIFS($M$6:M1540,$B$6:B1540,$B1540),2),""))</f>
        <v>3043005615.98</v>
      </c>
      <c r="P1540" s="117" t="s">
        <v>43</v>
      </c>
      <c r="Q1540" s="115"/>
      <c r="R1540" s="115"/>
      <c r="S1540" s="124" t="str">
        <f>IF($B1540="","",IF(ISNA(MATCH($B1540,账户名,0)),"※这个账户不在【参数设置】的账户档案里",IF($A1540="","※没填日期，这一笔不会进任何月份的报表",IF(OR($A1540&lt;起始月份,$A1540&gt;EOMONTH(起始月份,15)),"△不在本账期（"&amp;TEXT(起始月份,"yyyy-mm")&amp;" ~ "&amp;TEXT(EOMONTH(起始月份,15),"yyyy-mm")&amp;"）内，报表里看不到",IF(AND($H1540&lt;&gt;"",$I1540&lt;&gt;""),"※收入和支出不能同时填",IF(AND(N($H1540)=0,N($I1540)=0),IF(ISNUMBER(SEARCH("【待补】",$R1540&amp;"")),"△源数据不全（源表缺金额），请补充","※收入和支出都没填"),IF($E1540="","※没填收支类别，分类报表会漏掉这一笔",IF(ISNA(MATCH($E1540,类别表,0)),"※收支类别不在【参数设置】的清单里",IF($K1540="","△"&amp;$D1540&amp;" 还没填汇率，去【月度汇率】补上就自动算了",IF(ISNUMBER(SEARCH("【待补】",$R1540&amp;"")),"△源数据不全（源表缺摘要或用途），请补充",IF(AND($F1540="内部转账",$Q1540=""),"△内部转账建议在「往来单位」写上对方账户",IF($N1540&lt;0,"△这一笔之后该账户余额成负数了，核一下",""))))))))))))</f>
        <v/>
      </c>
    </row>
    <row r="1541" ht="33" spans="1:19">
      <c r="A1541" s="114">
        <v>46128</v>
      </c>
      <c r="B1541" s="115" t="s">
        <v>72</v>
      </c>
      <c r="C1541" s="116" t="str">
        <f>IF($B1541="","",IFERROR(INDEX(账户银行,MATCH($B1541,账户名,0)),""))</f>
        <v>NBU银行</v>
      </c>
      <c r="D1541" s="116" t="str">
        <f>IF($B1541="","",IFERROR(INDEX(账户币种,MATCH($B1541,账户名,0)),""))</f>
        <v>UZS</v>
      </c>
      <c r="E1541" s="117" t="s">
        <v>77</v>
      </c>
      <c r="F1541" s="116" t="str">
        <f>IF($E1541="","",IFERROR(INDEX(类别属性,MATCH($E1541,类别表,0)),""))</f>
        <v>内部转账</v>
      </c>
      <c r="G1541" s="118" t="s">
        <v>1432</v>
      </c>
      <c r="H1541" s="119"/>
      <c r="I1541" s="119">
        <v>4892000</v>
      </c>
      <c r="J1541" s="120"/>
      <c r="K1541" s="125">
        <f>IF(OR($A1541="",$B1541=""),"",IF($J1541&lt;&gt;"",$J1541,IF($D1541=本位币,1,IFERROR(LOOKUP(2,1/((汇率月份&lt;=$A1541)*(INDEX(记账汇率区,0,MATCH($D1541,汇率币种头,0))&lt;&gt;"")),INDEX(记账汇率区,0,MATCH($D1541,汇率币种头,0))),""))))</f>
        <v>1</v>
      </c>
      <c r="L1541" s="123">
        <f t="shared" si="46"/>
        <v>-4892000</v>
      </c>
      <c r="M1541" s="123">
        <f t="shared" si="47"/>
        <v>-4892000</v>
      </c>
      <c r="N1541" s="122">
        <f>IF($B1541="","",ROUND(SUMIF(账户名,$B1541,账户期初)+SUMIFS($L$6:L1541,$B$6:B1541,$B1541),2))</f>
        <v>3038113615.98</v>
      </c>
      <c r="O1541" s="123">
        <f>IF($B1541="","",IFERROR(ROUND(INDEX(账户期初本位,MATCH($B1541,账户名,0))+SUMIFS($M$6:M1541,$B$6:B1541,$B1541),2),""))</f>
        <v>3038113615.98</v>
      </c>
      <c r="P1541" s="117" t="s">
        <v>43</v>
      </c>
      <c r="Q1541" s="115"/>
      <c r="R1541" s="115"/>
      <c r="S1541" s="124" t="str">
        <f>IF($B1541="","",IF(ISNA(MATCH($B1541,账户名,0)),"※这个账户不在【参数设置】的账户档案里",IF($A1541="","※没填日期，这一笔不会进任何月份的报表",IF(OR($A1541&lt;起始月份,$A1541&gt;EOMONTH(起始月份,15)),"△不在本账期（"&amp;TEXT(起始月份,"yyyy-mm")&amp;" ~ "&amp;TEXT(EOMONTH(起始月份,15),"yyyy-mm")&amp;"）内，报表里看不到",IF(AND($H1541&lt;&gt;"",$I1541&lt;&gt;""),"※收入和支出不能同时填",IF(AND(N($H1541)=0,N($I1541)=0),IF(ISNUMBER(SEARCH("【待补】",$R1541&amp;"")),"△源数据不全（源表缺金额），请补充","※收入和支出都没填"),IF($E1541="","※没填收支类别，分类报表会漏掉这一笔",IF(ISNA(MATCH($E1541,类别表,0)),"※收支类别不在【参数设置】的清单里",IF($K1541="","△"&amp;$D1541&amp;" 还没填汇率，去【月度汇率】补上就自动算了",IF(ISNUMBER(SEARCH("【待补】",$R1541&amp;"")),"△源数据不全（源表缺摘要或用途），请补充",IF(AND($F1541="内部转账",$Q1541=""),"△内部转账建议在「往来单位」写上对方账户",IF($N1541&lt;0,"△这一笔之后该账户余额成负数了，核一下",""))))))))))))</f>
        <v>△内部转账建议在「往来单位」写上对方账户</v>
      </c>
    </row>
    <row r="1542" ht="16.5" spans="1:19">
      <c r="A1542" s="114">
        <v>46128</v>
      </c>
      <c r="B1542" s="115" t="s">
        <v>1238</v>
      </c>
      <c r="C1542" s="116" t="str">
        <f>IF($B1542="","",IFERROR(INDEX(账户银行,MATCH($B1542,账户名,0)),""))</f>
        <v>NBU银行</v>
      </c>
      <c r="D1542" s="116" t="str">
        <f>IF($B1542="","",IFERROR(INDEX(账户币种,MATCH($B1542,账户名,0)),""))</f>
        <v>UZS</v>
      </c>
      <c r="E1542" s="117" t="s">
        <v>38</v>
      </c>
      <c r="F1542" s="116" t="str">
        <f>IF($E1542="","",IFERROR(INDEX(类别属性,MATCH($E1542,类别表,0)),""))</f>
        <v>支出</v>
      </c>
      <c r="G1542" s="118" t="s">
        <v>1268</v>
      </c>
      <c r="H1542" s="119"/>
      <c r="I1542" s="119">
        <v>965000</v>
      </c>
      <c r="J1542" s="120"/>
      <c r="K1542" s="125">
        <f>IF(OR($A1542="",$B1542=""),"",IF($J1542&lt;&gt;"",$J1542,IF($D1542=本位币,1,IFERROR(LOOKUP(2,1/((汇率月份&lt;=$A1542)*(INDEX(记账汇率区,0,MATCH($D1542,汇率币种头,0))&lt;&gt;"")),INDEX(记账汇率区,0,MATCH($D1542,汇率币种头,0))),""))))</f>
        <v>1</v>
      </c>
      <c r="L1542" s="123">
        <f t="shared" ref="L1542:L1605" si="48">IF(AND($H1542="",$I1542=""),"",ROUND(N($H1542)-N($I1542),2))</f>
        <v>-965000</v>
      </c>
      <c r="M1542" s="123">
        <f t="shared" ref="M1542:M1605" si="49">IF(OR($L1542="",$K1542=""),"",ROUND($L1542*$K1542,2))</f>
        <v>-965000</v>
      </c>
      <c r="N1542" s="122">
        <f>IF($B1542="","",ROUND(SUMIF(账户名,$B1542,账户期初)+SUMIFS($L$6:L1542,$B$6:B1542,$B1542),2))</f>
        <v>19980800</v>
      </c>
      <c r="O1542" s="123">
        <f>IF($B1542="","",IFERROR(ROUND(INDEX(账户期初本位,MATCH($B1542,账户名,0))+SUMIFS($M$6:M1542,$B$6:B1542,$B1542),2),""))</f>
        <v>19980800</v>
      </c>
      <c r="P1542" s="117" t="s">
        <v>26</v>
      </c>
      <c r="Q1542" s="115" t="s">
        <v>1269</v>
      </c>
      <c r="R1542" s="115" t="s">
        <v>1270</v>
      </c>
      <c r="S1542" s="124" t="str">
        <f>IF($B1542="","",IF(ISNA(MATCH($B1542,账户名,0)),"※这个账户不在【参数设置】的账户档案里",IF($A1542="","※没填日期，这一笔不会进任何月份的报表",IF(OR($A1542&lt;起始月份,$A1542&gt;EOMONTH(起始月份,15)),"△不在本账期（"&amp;TEXT(起始月份,"yyyy-mm")&amp;" ~ "&amp;TEXT(EOMONTH(起始月份,15),"yyyy-mm")&amp;"）内，报表里看不到",IF(AND($H1542&lt;&gt;"",$I1542&lt;&gt;""),"※收入和支出不能同时填",IF(AND(N($H1542)=0,N($I1542)=0),IF(ISNUMBER(SEARCH("【待补】",$R1542&amp;"")),"△源数据不全（源表缺金额），请补充","※收入和支出都没填"),IF($E1542="","※没填收支类别，分类报表会漏掉这一笔",IF(ISNA(MATCH($E1542,类别表,0)),"※收支类别不在【参数设置】的清单里",IF($K1542="","△"&amp;$D1542&amp;" 还没填汇率，去【月度汇率】补上就自动算了",IF(ISNUMBER(SEARCH("【待补】",$R1542&amp;"")),"△源数据不全（源表缺摘要或用途），请补充",IF(AND($F1542="内部转账",$Q1542=""),"△内部转账建议在「往来单位」写上对方账户",IF($N1542&lt;0,"△这一笔之后该账户余额成负数了，核一下",""))))))))))))</f>
        <v/>
      </c>
    </row>
    <row r="1543" ht="49.5" spans="1:19">
      <c r="A1543" s="114">
        <v>46128</v>
      </c>
      <c r="B1543" s="115" t="s">
        <v>1238</v>
      </c>
      <c r="C1543" s="116" t="str">
        <f>IF($B1543="","",IFERROR(INDEX(账户银行,MATCH($B1543,账户名,0)),""))</f>
        <v>NBU银行</v>
      </c>
      <c r="D1543" s="116" t="str">
        <f>IF($B1543="","",IFERROR(INDEX(账户币种,MATCH($B1543,账户名,0)),""))</f>
        <v>UZS</v>
      </c>
      <c r="E1543" s="117" t="s">
        <v>44</v>
      </c>
      <c r="F1543" s="116" t="str">
        <f>IF($E1543="","",IFERROR(INDEX(类别属性,MATCH($E1543,类别表,0)),""))</f>
        <v>支出</v>
      </c>
      <c r="G1543" s="118" t="s">
        <v>1392</v>
      </c>
      <c r="H1543" s="119"/>
      <c r="I1543" s="119">
        <v>480000</v>
      </c>
      <c r="J1543" s="120"/>
      <c r="K1543" s="125">
        <f>IF(OR($A1543="",$B1543=""),"",IF($J1543&lt;&gt;"",$J1543,IF($D1543=本位币,1,IFERROR(LOOKUP(2,1/((汇率月份&lt;=$A1543)*(INDEX(记账汇率区,0,MATCH($D1543,汇率币种头,0))&lt;&gt;"")),INDEX(记账汇率区,0,MATCH($D1543,汇率币种头,0))),""))))</f>
        <v>1</v>
      </c>
      <c r="L1543" s="123">
        <f t="shared" si="48"/>
        <v>-480000</v>
      </c>
      <c r="M1543" s="123">
        <f t="shared" si="49"/>
        <v>-480000</v>
      </c>
      <c r="N1543" s="122">
        <f>IF($B1543="","",ROUND(SUMIF(账户名,$B1543,账户期初)+SUMIFS($L$6:L1543,$B$6:B1543,$B1543),2))</f>
        <v>19500800</v>
      </c>
      <c r="O1543" s="123">
        <f>IF($B1543="","",IFERROR(ROUND(INDEX(账户期初本位,MATCH($B1543,账户名,0))+SUMIFS($M$6:M1543,$B$6:B1543,$B1543),2),""))</f>
        <v>19500800</v>
      </c>
      <c r="P1543" s="117" t="s">
        <v>26</v>
      </c>
      <c r="Q1543" s="115"/>
      <c r="R1543" s="115" t="s">
        <v>1393</v>
      </c>
      <c r="S1543" s="124" t="str">
        <f>IF($B1543="","",IF(ISNA(MATCH($B1543,账户名,0)),"※这个账户不在【参数设置】的账户档案里",IF($A1543="","※没填日期，这一笔不会进任何月份的报表",IF(OR($A1543&lt;起始月份,$A1543&gt;EOMONTH(起始月份,15)),"△不在本账期（"&amp;TEXT(起始月份,"yyyy-mm")&amp;" ~ "&amp;TEXT(EOMONTH(起始月份,15),"yyyy-mm")&amp;"）内，报表里看不到",IF(AND($H1543&lt;&gt;"",$I1543&lt;&gt;""),"※收入和支出不能同时填",IF(AND(N($H1543)=0,N($I1543)=0),IF(ISNUMBER(SEARCH("【待补】",$R1543&amp;"")),"△源数据不全（源表缺金额），请补充","※收入和支出都没填"),IF($E1543="","※没填收支类别，分类报表会漏掉这一笔",IF(ISNA(MATCH($E1543,类别表,0)),"※收支类别不在【参数设置】的清单里",IF($K1543="","△"&amp;$D1543&amp;" 还没填汇率，去【月度汇率】补上就自动算了",IF(ISNUMBER(SEARCH("【待补】",$R1543&amp;"")),"△源数据不全（源表缺摘要或用途），请补充",IF(AND($F1543="内部转账",$Q1543=""),"△内部转账建议在「往来单位」写上对方账户",IF($N1543&lt;0,"△这一笔之后该账户余额成负数了，核一下",""))))))))))))</f>
        <v/>
      </c>
    </row>
    <row r="1544" ht="49.5" spans="1:19">
      <c r="A1544" s="114">
        <v>46128</v>
      </c>
      <c r="B1544" s="115" t="s">
        <v>34</v>
      </c>
      <c r="C1544" s="116" t="str">
        <f>IF($B1544="","",IFERROR(INDEX(账户银行,MATCH($B1544,账户名,0)),""))</f>
        <v>现金</v>
      </c>
      <c r="D1544" s="116" t="str">
        <f>IF($B1544="","",IFERROR(INDEX(账户币种,MATCH($B1544,账户名,0)),""))</f>
        <v>UZS</v>
      </c>
      <c r="E1544" s="117" t="s">
        <v>44</v>
      </c>
      <c r="F1544" s="116" t="str">
        <f>IF($E1544="","",IFERROR(INDEX(类别属性,MATCH($E1544,类别表,0)),""))</f>
        <v>支出</v>
      </c>
      <c r="G1544" s="118" t="s">
        <v>1433</v>
      </c>
      <c r="H1544" s="119"/>
      <c r="I1544" s="119">
        <v>1190000</v>
      </c>
      <c r="J1544" s="120"/>
      <c r="K1544" s="125">
        <f>IF(OR($A1544="",$B1544=""),"",IF($J1544&lt;&gt;"",$J1544,IF($D1544=本位币,1,IFERROR(LOOKUP(2,1/((汇率月份&lt;=$A1544)*(INDEX(记账汇率区,0,MATCH($D1544,汇率币种头,0))&lt;&gt;"")),INDEX(记账汇率区,0,MATCH($D1544,汇率币种头,0))),""))))</f>
        <v>1</v>
      </c>
      <c r="L1544" s="123">
        <f t="shared" si="48"/>
        <v>-1190000</v>
      </c>
      <c r="M1544" s="123">
        <f t="shared" si="49"/>
        <v>-1190000</v>
      </c>
      <c r="N1544" s="122">
        <f>IF($B1544="","",ROUND(SUMIF(账户名,$B1544,账户期初)+SUMIFS($L$6:L1544,$B$6:B1544,$B1544),2))</f>
        <v>-828445979.33</v>
      </c>
      <c r="O1544" s="123">
        <f>IF($B1544="","",IFERROR(ROUND(INDEX(账户期初本位,MATCH($B1544,账户名,0))+SUMIFS($M$6:M1544,$B$6:B1544,$B1544),2),""))</f>
        <v>-828445979.33</v>
      </c>
      <c r="P1544" s="117" t="s">
        <v>26</v>
      </c>
      <c r="Q1544" s="115"/>
      <c r="R1544" s="115"/>
      <c r="S1544" s="124" t="str">
        <f>IF($B1544="","",IF(ISNA(MATCH($B1544,账户名,0)),"※这个账户不在【参数设置】的账户档案里",IF($A1544="","※没填日期，这一笔不会进任何月份的报表",IF(OR($A1544&lt;起始月份,$A1544&gt;EOMONTH(起始月份,15)),"△不在本账期（"&amp;TEXT(起始月份,"yyyy-mm")&amp;" ~ "&amp;TEXT(EOMONTH(起始月份,15),"yyyy-mm")&amp;"）内，报表里看不到",IF(AND($H1544&lt;&gt;"",$I1544&lt;&gt;""),"※收入和支出不能同时填",IF(AND(N($H1544)=0,N($I1544)=0),IF(ISNUMBER(SEARCH("【待补】",$R1544&amp;"")),"△源数据不全（源表缺金额），请补充","※收入和支出都没填"),IF($E1544="","※没填收支类别，分类报表会漏掉这一笔",IF(ISNA(MATCH($E1544,类别表,0)),"※收支类别不在【参数设置】的清单里",IF($K1544="","△"&amp;$D1544&amp;" 还没填汇率，去【月度汇率】补上就自动算了",IF(ISNUMBER(SEARCH("【待补】",$R1544&amp;"")),"△源数据不全（源表缺摘要或用途），请补充",IF(AND($F1544="内部转账",$Q1544=""),"△内部转账建议在「往来单位」写上对方账户",IF($N1544&lt;0,"△这一笔之后该账户余额成负数了，核一下",""))))))))))))</f>
        <v>△这一笔之后该账户余额成负数了，核一下</v>
      </c>
    </row>
    <row r="1545" ht="33" spans="1:19">
      <c r="A1545" s="114">
        <v>46128</v>
      </c>
      <c r="B1545" s="115" t="s">
        <v>34</v>
      </c>
      <c r="C1545" s="116" t="str">
        <f>IF($B1545="","",IFERROR(INDEX(账户银行,MATCH($B1545,账户名,0)),""))</f>
        <v>现金</v>
      </c>
      <c r="D1545" s="116" t="str">
        <f>IF($B1545="","",IFERROR(INDEX(账户币种,MATCH($B1545,账户名,0)),""))</f>
        <v>UZS</v>
      </c>
      <c r="E1545" s="117" t="s">
        <v>57</v>
      </c>
      <c r="F1545" s="116" t="str">
        <f>IF($E1545="","",IFERROR(INDEX(类别属性,MATCH($E1545,类别表,0)),""))</f>
        <v>支出</v>
      </c>
      <c r="G1545" s="118" t="s">
        <v>1434</v>
      </c>
      <c r="H1545" s="119"/>
      <c r="I1545" s="119">
        <v>10500000</v>
      </c>
      <c r="J1545" s="120"/>
      <c r="K1545" s="125">
        <f>IF(OR($A1545="",$B1545=""),"",IF($J1545&lt;&gt;"",$J1545,IF($D1545=本位币,1,IFERROR(LOOKUP(2,1/((汇率月份&lt;=$A1545)*(INDEX(记账汇率区,0,MATCH($D1545,汇率币种头,0))&lt;&gt;"")),INDEX(记账汇率区,0,MATCH($D1545,汇率币种头,0))),""))))</f>
        <v>1</v>
      </c>
      <c r="L1545" s="123">
        <f t="shared" si="48"/>
        <v>-10500000</v>
      </c>
      <c r="M1545" s="123">
        <f t="shared" si="49"/>
        <v>-10500000</v>
      </c>
      <c r="N1545" s="122">
        <f>IF($B1545="","",ROUND(SUMIF(账户名,$B1545,账户期初)+SUMIFS($L$6:L1545,$B$6:B1545,$B1545),2))</f>
        <v>-838945979.33</v>
      </c>
      <c r="O1545" s="123">
        <f>IF($B1545="","",IFERROR(ROUND(INDEX(账户期初本位,MATCH($B1545,账户名,0))+SUMIFS($M$6:M1545,$B$6:B1545,$B1545),2),""))</f>
        <v>-838945979.33</v>
      </c>
      <c r="P1545" s="117" t="s">
        <v>59</v>
      </c>
      <c r="Q1545" s="115"/>
      <c r="R1545" s="115"/>
      <c r="S1545" s="124" t="str">
        <f>IF($B1545="","",IF(ISNA(MATCH($B1545,账户名,0)),"※这个账户不在【参数设置】的账户档案里",IF($A1545="","※没填日期，这一笔不会进任何月份的报表",IF(OR($A1545&lt;起始月份,$A1545&gt;EOMONTH(起始月份,15)),"△不在本账期（"&amp;TEXT(起始月份,"yyyy-mm")&amp;" ~ "&amp;TEXT(EOMONTH(起始月份,15),"yyyy-mm")&amp;"）内，报表里看不到",IF(AND($H1545&lt;&gt;"",$I1545&lt;&gt;""),"※收入和支出不能同时填",IF(AND(N($H1545)=0,N($I1545)=0),IF(ISNUMBER(SEARCH("【待补】",$R1545&amp;"")),"△源数据不全（源表缺金额），请补充","※收入和支出都没填"),IF($E1545="","※没填收支类别，分类报表会漏掉这一笔",IF(ISNA(MATCH($E1545,类别表,0)),"※收支类别不在【参数设置】的清单里",IF($K1545="","△"&amp;$D1545&amp;" 还没填汇率，去【月度汇率】补上就自动算了",IF(ISNUMBER(SEARCH("【待补】",$R1545&amp;"")),"△源数据不全（源表缺摘要或用途），请补充",IF(AND($F1545="内部转账",$Q1545=""),"△内部转账建议在「往来单位」写上对方账户",IF($N1545&lt;0,"△这一笔之后该账户余额成负数了，核一下",""))))))))))))</f>
        <v>△这一笔之后该账户余额成负数了，核一下</v>
      </c>
    </row>
    <row r="1546" ht="49.5" spans="1:19">
      <c r="A1546" s="114">
        <v>46129</v>
      </c>
      <c r="B1546" s="115" t="s">
        <v>72</v>
      </c>
      <c r="C1546" s="116" t="str">
        <f>IF($B1546="","",IFERROR(INDEX(账户银行,MATCH($B1546,账户名,0)),""))</f>
        <v>NBU银行</v>
      </c>
      <c r="D1546" s="116" t="str">
        <f>IF($B1546="","",IFERROR(INDEX(账户币种,MATCH($B1546,账户名,0)),""))</f>
        <v>UZS</v>
      </c>
      <c r="E1546" s="117" t="s">
        <v>84</v>
      </c>
      <c r="F1546" s="116" t="str">
        <f>IF($E1546="","",IFERROR(INDEX(类别属性,MATCH($E1546,类别表,0)),""))</f>
        <v>支出</v>
      </c>
      <c r="G1546" s="118" t="s">
        <v>1435</v>
      </c>
      <c r="H1546" s="119"/>
      <c r="I1546" s="119">
        <v>66246000</v>
      </c>
      <c r="J1546" s="120"/>
      <c r="K1546" s="125">
        <f>IF(OR($A1546="",$B1546=""),"",IF($J1546&lt;&gt;"",$J1546,IF($D1546=本位币,1,IFERROR(LOOKUP(2,1/((汇率月份&lt;=$A1546)*(INDEX(记账汇率区,0,MATCH($D1546,汇率币种头,0))&lt;&gt;"")),INDEX(记账汇率区,0,MATCH($D1546,汇率币种头,0))),""))))</f>
        <v>1</v>
      </c>
      <c r="L1546" s="123">
        <f t="shared" si="48"/>
        <v>-66246000</v>
      </c>
      <c r="M1546" s="123">
        <f t="shared" si="49"/>
        <v>-66246000</v>
      </c>
      <c r="N1546" s="122">
        <f>IF($B1546="","",ROUND(SUMIF(账户名,$B1546,账户期初)+SUMIFS($L$6:L1546,$B$6:B1546,$B1546),2))</f>
        <v>2971867615.98</v>
      </c>
      <c r="O1546" s="123">
        <f>IF($B1546="","",IFERROR(ROUND(INDEX(账户期初本位,MATCH($B1546,账户名,0))+SUMIFS($M$6:M1546,$B$6:B1546,$B1546),2),""))</f>
        <v>2971867615.98</v>
      </c>
      <c r="P1546" s="117" t="s">
        <v>48</v>
      </c>
      <c r="Q1546" s="115"/>
      <c r="R1546" s="115"/>
      <c r="S1546" s="124" t="str">
        <f>IF($B1546="","",IF(ISNA(MATCH($B1546,账户名,0)),"※这个账户不在【参数设置】的账户档案里",IF($A1546="","※没填日期，这一笔不会进任何月份的报表",IF(OR($A1546&lt;起始月份,$A1546&gt;EOMONTH(起始月份,15)),"△不在本账期（"&amp;TEXT(起始月份,"yyyy-mm")&amp;" ~ "&amp;TEXT(EOMONTH(起始月份,15),"yyyy-mm")&amp;"）内，报表里看不到",IF(AND($H1546&lt;&gt;"",$I1546&lt;&gt;""),"※收入和支出不能同时填",IF(AND(N($H1546)=0,N($I1546)=0),IF(ISNUMBER(SEARCH("【待补】",$R1546&amp;"")),"△源数据不全（源表缺金额），请补充","※收入和支出都没填"),IF($E1546="","※没填收支类别，分类报表会漏掉这一笔",IF(ISNA(MATCH($E1546,类别表,0)),"※收支类别不在【参数设置】的清单里",IF($K1546="","△"&amp;$D1546&amp;" 还没填汇率，去【月度汇率】补上就自动算了",IF(ISNUMBER(SEARCH("【待补】",$R1546&amp;"")),"△源数据不全（源表缺摘要或用途），请补充",IF(AND($F1546="内部转账",$Q1546=""),"△内部转账建议在「往来单位」写上对方账户",IF($N1546&lt;0,"△这一笔之后该账户余额成负数了，核一下",""))))))))))))</f>
        <v/>
      </c>
    </row>
    <row r="1547" ht="33" spans="1:19">
      <c r="A1547" s="114">
        <v>46129</v>
      </c>
      <c r="B1547" s="115" t="s">
        <v>72</v>
      </c>
      <c r="C1547" s="116" t="str">
        <f>IF($B1547="","",IFERROR(INDEX(账户银行,MATCH($B1547,账户名,0)),""))</f>
        <v>NBU银行</v>
      </c>
      <c r="D1547" s="116" t="str">
        <f>IF($B1547="","",IFERROR(INDEX(账户币种,MATCH($B1547,账户名,0)),""))</f>
        <v>UZS</v>
      </c>
      <c r="E1547" s="117" t="s">
        <v>60</v>
      </c>
      <c r="F1547" s="116" t="str">
        <f>IF($E1547="","",IFERROR(INDEX(类别属性,MATCH($E1547,类别表,0)),""))</f>
        <v>支出</v>
      </c>
      <c r="G1547" s="118" t="s">
        <v>1420</v>
      </c>
      <c r="H1547" s="119"/>
      <c r="I1547" s="119">
        <v>331230</v>
      </c>
      <c r="J1547" s="120"/>
      <c r="K1547" s="125">
        <f>IF(OR($A1547="",$B1547=""),"",IF($J1547&lt;&gt;"",$J1547,IF($D1547=本位币,1,IFERROR(LOOKUP(2,1/((汇率月份&lt;=$A1547)*(INDEX(记账汇率区,0,MATCH($D1547,汇率币种头,0))&lt;&gt;"")),INDEX(记账汇率区,0,MATCH($D1547,汇率币种头,0))),""))))</f>
        <v>1</v>
      </c>
      <c r="L1547" s="123">
        <f t="shared" si="48"/>
        <v>-331230</v>
      </c>
      <c r="M1547" s="123">
        <f t="shared" si="49"/>
        <v>-331230</v>
      </c>
      <c r="N1547" s="122">
        <f>IF($B1547="","",ROUND(SUMIF(账户名,$B1547,账户期初)+SUMIFS($L$6:L1547,$B$6:B1547,$B1547),2))</f>
        <v>2971536385.98</v>
      </c>
      <c r="O1547" s="123">
        <f>IF($B1547="","",IFERROR(ROUND(INDEX(账户期初本位,MATCH($B1547,账户名,0))+SUMIFS($M$6:M1547,$B$6:B1547,$B1547),2),""))</f>
        <v>2971536385.98</v>
      </c>
      <c r="P1547" s="117" t="s">
        <v>43</v>
      </c>
      <c r="Q1547" s="115"/>
      <c r="R1547" s="115"/>
      <c r="S1547" s="124" t="str">
        <f>IF($B1547="","",IF(ISNA(MATCH($B1547,账户名,0)),"※这个账户不在【参数设置】的账户档案里",IF($A1547="","※没填日期，这一笔不会进任何月份的报表",IF(OR($A1547&lt;起始月份,$A1547&gt;EOMONTH(起始月份,15)),"△不在本账期（"&amp;TEXT(起始月份,"yyyy-mm")&amp;" ~ "&amp;TEXT(EOMONTH(起始月份,15),"yyyy-mm")&amp;"）内，报表里看不到",IF(AND($H1547&lt;&gt;"",$I1547&lt;&gt;""),"※收入和支出不能同时填",IF(AND(N($H1547)=0,N($I1547)=0),IF(ISNUMBER(SEARCH("【待补】",$R1547&amp;"")),"△源数据不全（源表缺金额），请补充","※收入和支出都没填"),IF($E1547="","※没填收支类别，分类报表会漏掉这一笔",IF(ISNA(MATCH($E1547,类别表,0)),"※收支类别不在【参数设置】的清单里",IF($K1547="","△"&amp;$D1547&amp;" 还没填汇率，去【月度汇率】补上就自动算了",IF(ISNUMBER(SEARCH("【待补】",$R1547&amp;"")),"△源数据不全（源表缺摘要或用途），请补充",IF(AND($F1547="内部转账",$Q1547=""),"△内部转账建议在「往来单位」写上对方账户",IF($N1547&lt;0,"△这一笔之后该账户余额成负数了，核一下",""))))))))))))</f>
        <v/>
      </c>
    </row>
    <row r="1548" ht="33" spans="1:19">
      <c r="A1548" s="114">
        <v>46129</v>
      </c>
      <c r="B1548" s="115" t="s">
        <v>72</v>
      </c>
      <c r="C1548" s="116" t="str">
        <f>IF($B1548="","",IFERROR(INDEX(账户银行,MATCH($B1548,账户名,0)),""))</f>
        <v>NBU银行</v>
      </c>
      <c r="D1548" s="116" t="str">
        <f>IF($B1548="","",IFERROR(INDEX(账户币种,MATCH($B1548,账户名,0)),""))</f>
        <v>UZS</v>
      </c>
      <c r="E1548" s="117" t="s">
        <v>60</v>
      </c>
      <c r="F1548" s="116" t="str">
        <f>IF($E1548="","",IFERROR(INDEX(类别属性,MATCH($E1548,类别表,0)),""))</f>
        <v>支出</v>
      </c>
      <c r="G1548" s="118" t="s">
        <v>1416</v>
      </c>
      <c r="H1548" s="119"/>
      <c r="I1548" s="119">
        <v>741.6</v>
      </c>
      <c r="J1548" s="120"/>
      <c r="K1548" s="125">
        <f>IF(OR($A1548="",$B1548=""),"",IF($J1548&lt;&gt;"",$J1548,IF($D1548=本位币,1,IFERROR(LOOKUP(2,1/((汇率月份&lt;=$A1548)*(INDEX(记账汇率区,0,MATCH($D1548,汇率币种头,0))&lt;&gt;"")),INDEX(记账汇率区,0,MATCH($D1548,汇率币种头,0))),""))))</f>
        <v>1</v>
      </c>
      <c r="L1548" s="123">
        <f t="shared" si="48"/>
        <v>-741.6</v>
      </c>
      <c r="M1548" s="123">
        <f t="shared" si="49"/>
        <v>-741.6</v>
      </c>
      <c r="N1548" s="122">
        <f>IF($B1548="","",ROUND(SUMIF(账户名,$B1548,账户期初)+SUMIFS($L$6:L1548,$B$6:B1548,$B1548),2))</f>
        <v>2971535644.38</v>
      </c>
      <c r="O1548" s="123">
        <f>IF($B1548="","",IFERROR(ROUND(INDEX(账户期初本位,MATCH($B1548,账户名,0))+SUMIFS($M$6:M1548,$B$6:B1548,$B1548),2),""))</f>
        <v>2971535644.38</v>
      </c>
      <c r="P1548" s="117" t="s">
        <v>43</v>
      </c>
      <c r="Q1548" s="115"/>
      <c r="R1548" s="115"/>
      <c r="S1548" s="124" t="str">
        <f>IF($B1548="","",IF(ISNA(MATCH($B1548,账户名,0)),"※这个账户不在【参数设置】的账户档案里",IF($A1548="","※没填日期，这一笔不会进任何月份的报表",IF(OR($A1548&lt;起始月份,$A1548&gt;EOMONTH(起始月份,15)),"△不在本账期（"&amp;TEXT(起始月份,"yyyy-mm")&amp;" ~ "&amp;TEXT(EOMONTH(起始月份,15),"yyyy-mm")&amp;"）内，报表里看不到",IF(AND($H1548&lt;&gt;"",$I1548&lt;&gt;""),"※收入和支出不能同时填",IF(AND(N($H1548)=0,N($I1548)=0),IF(ISNUMBER(SEARCH("【待补】",$R1548&amp;"")),"△源数据不全（源表缺金额），请补充","※收入和支出都没填"),IF($E1548="","※没填收支类别，分类报表会漏掉这一笔",IF(ISNA(MATCH($E1548,类别表,0)),"※收支类别不在【参数设置】的清单里",IF($K1548="","△"&amp;$D1548&amp;" 还没填汇率，去【月度汇率】补上就自动算了",IF(ISNUMBER(SEARCH("【待补】",$R1548&amp;"")),"△源数据不全（源表缺摘要或用途），请补充",IF(AND($F1548="内部转账",$Q1548=""),"△内部转账建议在「往来单位」写上对方账户",IF($N1548&lt;0,"△这一笔之后该账户余额成负数了，核一下",""))))))))))))</f>
        <v/>
      </c>
    </row>
    <row r="1549" ht="16.5" spans="1:19">
      <c r="A1549" s="114">
        <v>46129</v>
      </c>
      <c r="B1549" s="115" t="s">
        <v>1238</v>
      </c>
      <c r="C1549" s="116" t="str">
        <f>IF($B1549="","",IFERROR(INDEX(账户银行,MATCH($B1549,账户名,0)),""))</f>
        <v>NBU银行</v>
      </c>
      <c r="D1549" s="116" t="str">
        <f>IF($B1549="","",IFERROR(INDEX(账户币种,MATCH($B1549,账户名,0)),""))</f>
        <v>UZS</v>
      </c>
      <c r="E1549" s="117" t="s">
        <v>44</v>
      </c>
      <c r="F1549" s="116" t="str">
        <f>IF($E1549="","",IFERROR(INDEX(类别属性,MATCH($E1549,类别表,0)),""))</f>
        <v>支出</v>
      </c>
      <c r="G1549" s="118" t="s">
        <v>1268</v>
      </c>
      <c r="H1549" s="119"/>
      <c r="I1549" s="119">
        <v>540000</v>
      </c>
      <c r="J1549" s="120"/>
      <c r="K1549" s="125">
        <f>IF(OR($A1549="",$B1549=""),"",IF($J1549&lt;&gt;"",$J1549,IF($D1549=本位币,1,IFERROR(LOOKUP(2,1/((汇率月份&lt;=$A1549)*(INDEX(记账汇率区,0,MATCH($D1549,汇率币种头,0))&lt;&gt;"")),INDEX(记账汇率区,0,MATCH($D1549,汇率币种头,0))),""))))</f>
        <v>1</v>
      </c>
      <c r="L1549" s="123">
        <f t="shared" si="48"/>
        <v>-540000</v>
      </c>
      <c r="M1549" s="123">
        <f t="shared" si="49"/>
        <v>-540000</v>
      </c>
      <c r="N1549" s="122">
        <f>IF($B1549="","",ROUND(SUMIF(账户名,$B1549,账户期初)+SUMIFS($L$6:L1549,$B$6:B1549,$B1549),2))</f>
        <v>18960800</v>
      </c>
      <c r="O1549" s="123">
        <f>IF($B1549="","",IFERROR(ROUND(INDEX(账户期初本位,MATCH($B1549,账户名,0))+SUMIFS($M$6:M1549,$B$6:B1549,$B1549),2),""))</f>
        <v>18960800</v>
      </c>
      <c r="P1549" s="117" t="s">
        <v>26</v>
      </c>
      <c r="Q1549" s="115" t="s">
        <v>1269</v>
      </c>
      <c r="R1549" s="115" t="s">
        <v>1270</v>
      </c>
      <c r="S1549" s="124" t="str">
        <f>IF($B1549="","",IF(ISNA(MATCH($B1549,账户名,0)),"※这个账户不在【参数设置】的账户档案里",IF($A1549="","※没填日期，这一笔不会进任何月份的报表",IF(OR($A1549&lt;起始月份,$A1549&gt;EOMONTH(起始月份,15)),"△不在本账期（"&amp;TEXT(起始月份,"yyyy-mm")&amp;" ~ "&amp;TEXT(EOMONTH(起始月份,15),"yyyy-mm")&amp;"）内，报表里看不到",IF(AND($H1549&lt;&gt;"",$I1549&lt;&gt;""),"※收入和支出不能同时填",IF(AND(N($H1549)=0,N($I1549)=0),IF(ISNUMBER(SEARCH("【待补】",$R1549&amp;"")),"△源数据不全（源表缺金额），请补充","※收入和支出都没填"),IF($E1549="","※没填收支类别，分类报表会漏掉这一笔",IF(ISNA(MATCH($E1549,类别表,0)),"※收支类别不在【参数设置】的清单里",IF($K1549="","△"&amp;$D1549&amp;" 还没填汇率，去【月度汇率】补上就自动算了",IF(ISNUMBER(SEARCH("【待补】",$R1549&amp;"")),"△源数据不全（源表缺摘要或用途），请补充",IF(AND($F1549="内部转账",$Q1549=""),"△内部转账建议在「往来单位」写上对方账户",IF($N1549&lt;0,"△这一笔之后该账户余额成负数了，核一下",""))))))))))))</f>
        <v/>
      </c>
    </row>
    <row r="1550" ht="16.5" spans="1:19">
      <c r="A1550" s="114">
        <v>46129</v>
      </c>
      <c r="B1550" s="115" t="s">
        <v>1238</v>
      </c>
      <c r="C1550" s="116" t="str">
        <f>IF($B1550="","",IFERROR(INDEX(账户银行,MATCH($B1550,账户名,0)),""))</f>
        <v>NBU银行</v>
      </c>
      <c r="D1550" s="116" t="str">
        <f>IF($B1550="","",IFERROR(INDEX(账户币种,MATCH($B1550,账户名,0)),""))</f>
        <v>UZS</v>
      </c>
      <c r="E1550" s="117" t="s">
        <v>38</v>
      </c>
      <c r="F1550" s="116" t="str">
        <f>IF($E1550="","",IFERROR(INDEX(类别属性,MATCH($E1550,类别表,0)),""))</f>
        <v>支出</v>
      </c>
      <c r="G1550" s="118" t="s">
        <v>1268</v>
      </c>
      <c r="H1550" s="119"/>
      <c r="I1550" s="119">
        <v>934950</v>
      </c>
      <c r="J1550" s="120"/>
      <c r="K1550" s="125">
        <f>IF(OR($A1550="",$B1550=""),"",IF($J1550&lt;&gt;"",$J1550,IF($D1550=本位币,1,IFERROR(LOOKUP(2,1/((汇率月份&lt;=$A1550)*(INDEX(记账汇率区,0,MATCH($D1550,汇率币种头,0))&lt;&gt;"")),INDEX(记账汇率区,0,MATCH($D1550,汇率币种头,0))),""))))</f>
        <v>1</v>
      </c>
      <c r="L1550" s="123">
        <f t="shared" si="48"/>
        <v>-934950</v>
      </c>
      <c r="M1550" s="123">
        <f t="shared" si="49"/>
        <v>-934950</v>
      </c>
      <c r="N1550" s="122">
        <f>IF($B1550="","",ROUND(SUMIF(账户名,$B1550,账户期初)+SUMIFS($L$6:L1550,$B$6:B1550,$B1550),2))</f>
        <v>18025850</v>
      </c>
      <c r="O1550" s="123">
        <f>IF($B1550="","",IFERROR(ROUND(INDEX(账户期初本位,MATCH($B1550,账户名,0))+SUMIFS($M$6:M1550,$B$6:B1550,$B1550),2),""))</f>
        <v>18025850</v>
      </c>
      <c r="P1550" s="117" t="s">
        <v>26</v>
      </c>
      <c r="Q1550" s="115" t="s">
        <v>1269</v>
      </c>
      <c r="R1550" s="115" t="s">
        <v>1270</v>
      </c>
      <c r="S1550" s="124" t="str">
        <f>IF($B1550="","",IF(ISNA(MATCH($B1550,账户名,0)),"※这个账户不在【参数设置】的账户档案里",IF($A1550="","※没填日期，这一笔不会进任何月份的报表",IF(OR($A1550&lt;起始月份,$A1550&gt;EOMONTH(起始月份,15)),"△不在本账期（"&amp;TEXT(起始月份,"yyyy-mm")&amp;" ~ "&amp;TEXT(EOMONTH(起始月份,15),"yyyy-mm")&amp;"）内，报表里看不到",IF(AND($H1550&lt;&gt;"",$I1550&lt;&gt;""),"※收入和支出不能同时填",IF(AND(N($H1550)=0,N($I1550)=0),IF(ISNUMBER(SEARCH("【待补】",$R1550&amp;"")),"△源数据不全（源表缺金额），请补充","※收入和支出都没填"),IF($E1550="","※没填收支类别，分类报表会漏掉这一笔",IF(ISNA(MATCH($E1550,类别表,0)),"※收支类别不在【参数设置】的清单里",IF($K1550="","△"&amp;$D1550&amp;" 还没填汇率，去【月度汇率】补上就自动算了",IF(ISNUMBER(SEARCH("【待补】",$R1550&amp;"")),"△源数据不全（源表缺摘要或用途），请补充",IF(AND($F1550="内部转账",$Q1550=""),"△内部转账建议在「往来单位」写上对方账户",IF($N1550&lt;0,"△这一笔之后该账户余额成负数了，核一下",""))))))))))))</f>
        <v/>
      </c>
    </row>
    <row r="1551" ht="33" spans="1:19">
      <c r="A1551" s="114">
        <v>46129</v>
      </c>
      <c r="B1551" s="115" t="s">
        <v>30</v>
      </c>
      <c r="C1551" s="116" t="str">
        <f>IF($B1551="","",IFERROR(INDEX(账户银行,MATCH($B1551,账户名,0)),""))</f>
        <v>现金</v>
      </c>
      <c r="D1551" s="116" t="str">
        <f>IF($B1551="","",IFERROR(INDEX(账户币种,MATCH($B1551,账户名,0)),""))</f>
        <v>USD</v>
      </c>
      <c r="E1551" s="117" t="s">
        <v>41</v>
      </c>
      <c r="F1551" s="116" t="str">
        <f>IF($E1551="","",IFERROR(INDEX(类别属性,MATCH($E1551,类别表,0)),""))</f>
        <v>内部转账</v>
      </c>
      <c r="G1551" s="118" t="s">
        <v>1436</v>
      </c>
      <c r="H1551" s="119">
        <v>31800</v>
      </c>
      <c r="I1551" s="119"/>
      <c r="J1551" s="120"/>
      <c r="K1551" s="125">
        <f>IF(OR($A1551="",$B1551=""),"",IF($J1551&lt;&gt;"",$J1551,IF($D1551=本位币,1,IFERROR(LOOKUP(2,1/((汇率月份&lt;=$A1551)*(INDEX(记账汇率区,0,MATCH($D1551,汇率币种头,0))&lt;&gt;"")),INDEX(记账汇率区,0,MATCH($D1551,汇率币种头,0))),""))))</f>
        <v>12000</v>
      </c>
      <c r="L1551" s="123">
        <f t="shared" si="48"/>
        <v>31800</v>
      </c>
      <c r="M1551" s="123">
        <f t="shared" si="49"/>
        <v>381600000</v>
      </c>
      <c r="N1551" s="122">
        <f>IF($B1551="","",ROUND(SUMIF(账户名,$B1551,账户期初)+SUMIFS($L$6:L1551,$B$6:B1551,$B1551),2))</f>
        <v>135246</v>
      </c>
      <c r="O1551" s="123">
        <f>IF($B1551="","",IFERROR(ROUND(INDEX(账户期初本位,MATCH($B1551,账户名,0))+SUMIFS($M$6:M1551,$B$6:B1551,$B1551),2),""))</f>
        <v>1635447925</v>
      </c>
      <c r="P1551" s="117" t="s">
        <v>43</v>
      </c>
      <c r="Q1551" s="115"/>
      <c r="R1551" s="115" t="s">
        <v>1437</v>
      </c>
      <c r="S1551" s="124" t="str">
        <f>IF($B1551="","",IF(ISNA(MATCH($B1551,账户名,0)),"※这个账户不在【参数设置】的账户档案里",IF($A1551="","※没填日期，这一笔不会进任何月份的报表",IF(OR($A1551&lt;起始月份,$A1551&gt;EOMONTH(起始月份,15)),"△不在本账期（"&amp;TEXT(起始月份,"yyyy-mm")&amp;" ~ "&amp;TEXT(EOMONTH(起始月份,15),"yyyy-mm")&amp;"）内，报表里看不到",IF(AND($H1551&lt;&gt;"",$I1551&lt;&gt;""),"※收入和支出不能同时填",IF(AND(N($H1551)=0,N($I1551)=0),IF(ISNUMBER(SEARCH("【待补】",$R1551&amp;"")),"△源数据不全（源表缺金额），请补充","※收入和支出都没填"),IF($E1551="","※没填收支类别，分类报表会漏掉这一笔",IF(ISNA(MATCH($E1551,类别表,0)),"※收支类别不在【参数设置】的清单里",IF($K1551="","△"&amp;$D1551&amp;" 还没填汇率，去【月度汇率】补上就自动算了",IF(ISNUMBER(SEARCH("【待补】",$R1551&amp;"")),"△源数据不全（源表缺摘要或用途），请补充",IF(AND($F1551="内部转账",$Q1551=""),"△内部转账建议在「往来单位」写上对方账户",IF($N1551&lt;0,"△这一笔之后该账户余额成负数了，核一下",""))))))))))))</f>
        <v>△内部转账建议在「往来单位」写上对方账户</v>
      </c>
    </row>
    <row r="1552" ht="16.5" spans="1:19">
      <c r="A1552" s="114">
        <v>46129</v>
      </c>
      <c r="B1552" s="115" t="s">
        <v>34</v>
      </c>
      <c r="C1552" s="116" t="str">
        <f>IF($B1552="","",IFERROR(INDEX(账户银行,MATCH($B1552,账户名,0)),""))</f>
        <v>现金</v>
      </c>
      <c r="D1552" s="116" t="str">
        <f>IF($B1552="","",IFERROR(INDEX(账户币种,MATCH($B1552,账户名,0)),""))</f>
        <v>UZS</v>
      </c>
      <c r="E1552" s="117" t="s">
        <v>188</v>
      </c>
      <c r="F1552" s="116" t="str">
        <f>IF($E1552="","",IFERROR(INDEX(类别属性,MATCH($E1552,类别表,0)),""))</f>
        <v>支出</v>
      </c>
      <c r="G1552" s="118"/>
      <c r="H1552" s="119"/>
      <c r="I1552" s="119"/>
      <c r="J1552" s="120"/>
      <c r="K1552" s="125">
        <f>IF(OR($A1552="",$B1552=""),"",IF($J1552&lt;&gt;"",$J1552,IF($D1552=本位币,1,IFERROR(LOOKUP(2,1/((汇率月份&lt;=$A1552)*(INDEX(记账汇率区,0,MATCH($D1552,汇率币种头,0))&lt;&gt;"")),INDEX(记账汇率区,0,MATCH($D1552,汇率币种头,0))),""))))</f>
        <v>1</v>
      </c>
      <c r="L1552" s="123" t="str">
        <f t="shared" si="48"/>
        <v/>
      </c>
      <c r="M1552" s="123" t="str">
        <f t="shared" si="49"/>
        <v/>
      </c>
      <c r="N1552" s="122">
        <f>IF($B1552="","",ROUND(SUMIF(账户名,$B1552,账户期初)+SUMIFS($L$6:L1552,$B$6:B1552,$B1552),2))</f>
        <v>-838945979.33</v>
      </c>
      <c r="O1552" s="123">
        <f>IF($B1552="","",IFERROR(ROUND(INDEX(账户期初本位,MATCH($B1552,账户名,0))+SUMIFS($M$6:M1552,$B$6:B1552,$B1552),2),""))</f>
        <v>-838945979.33</v>
      </c>
      <c r="P1552" s="117" t="s">
        <v>26</v>
      </c>
      <c r="Q1552" s="115"/>
      <c r="R1552" s="115" t="s">
        <v>119</v>
      </c>
      <c r="S1552" s="124" t="str">
        <f>IF($B1552="","",IF(ISNA(MATCH($B1552,账户名,0)),"※这个账户不在【参数设置】的账户档案里",IF($A1552="","※没填日期，这一笔不会进任何月份的报表",IF(OR($A1552&lt;起始月份,$A1552&gt;EOMONTH(起始月份,15)),"△不在本账期（"&amp;TEXT(起始月份,"yyyy-mm")&amp;" ~ "&amp;TEXT(EOMONTH(起始月份,15),"yyyy-mm")&amp;"）内，报表里看不到",IF(AND($H1552&lt;&gt;"",$I1552&lt;&gt;""),"※收入和支出不能同时填",IF(AND(N($H1552)=0,N($I1552)=0),IF(ISNUMBER(SEARCH("【待补】",$R1552&amp;"")),"△源数据不全（源表缺金额），请补充","※收入和支出都没填"),IF($E1552="","※没填收支类别，分类报表会漏掉这一笔",IF(ISNA(MATCH($E1552,类别表,0)),"※收支类别不在【参数设置】的清单里",IF($K1552="","△"&amp;$D1552&amp;" 还没填汇率，去【月度汇率】补上就自动算了",IF(ISNUMBER(SEARCH("【待补】",$R1552&amp;"")),"△源数据不全（源表缺摘要或用途），请补充",IF(AND($F1552="内部转账",$Q1552=""),"△内部转账建议在「往来单位」写上对方账户",IF($N1552&lt;0,"△这一笔之后该账户余额成负数了，核一下",""))))))))))))</f>
        <v>△源数据不全（源表缺金额），请补充</v>
      </c>
    </row>
    <row r="1553" ht="82.5" spans="1:19">
      <c r="A1553" s="114">
        <v>46129</v>
      </c>
      <c r="B1553" s="115" t="s">
        <v>34</v>
      </c>
      <c r="C1553" s="116" t="str">
        <f>IF($B1553="","",IFERROR(INDEX(账户银行,MATCH($B1553,账户名,0)),""))</f>
        <v>现金</v>
      </c>
      <c r="D1553" s="116" t="str">
        <f>IF($B1553="","",IFERROR(INDEX(账户币种,MATCH($B1553,账户名,0)),""))</f>
        <v>UZS</v>
      </c>
      <c r="E1553" s="117" t="s">
        <v>41</v>
      </c>
      <c r="F1553" s="116" t="str">
        <f>IF($E1553="","",IFERROR(INDEX(类别属性,MATCH($E1553,类别表,0)),""))</f>
        <v>内部转账</v>
      </c>
      <c r="G1553" s="118" t="s">
        <v>1438</v>
      </c>
      <c r="H1553" s="119"/>
      <c r="I1553" s="119">
        <v>184000</v>
      </c>
      <c r="J1553" s="120"/>
      <c r="K1553" s="125">
        <f>IF(OR($A1553="",$B1553=""),"",IF($J1553&lt;&gt;"",$J1553,IF($D1553=本位币,1,IFERROR(LOOKUP(2,1/((汇率月份&lt;=$A1553)*(INDEX(记账汇率区,0,MATCH($D1553,汇率币种头,0))&lt;&gt;"")),INDEX(记账汇率区,0,MATCH($D1553,汇率币种头,0))),""))))</f>
        <v>1</v>
      </c>
      <c r="L1553" s="123">
        <f t="shared" si="48"/>
        <v>-184000</v>
      </c>
      <c r="M1553" s="123">
        <f t="shared" si="49"/>
        <v>-184000</v>
      </c>
      <c r="N1553" s="122">
        <f>IF($B1553="","",ROUND(SUMIF(账户名,$B1553,账户期初)+SUMIFS($L$6:L1553,$B$6:B1553,$B1553),2))</f>
        <v>-839129979.33</v>
      </c>
      <c r="O1553" s="123">
        <f>IF($B1553="","",IFERROR(ROUND(INDEX(账户期初本位,MATCH($B1553,账户名,0))+SUMIFS($M$6:M1553,$B$6:B1553,$B1553),2),""))</f>
        <v>-839129979.33</v>
      </c>
      <c r="P1553" s="117" t="s">
        <v>43</v>
      </c>
      <c r="Q1553" s="115"/>
      <c r="R1553" s="115"/>
      <c r="S1553" s="124" t="str">
        <f>IF($B1553="","",IF(ISNA(MATCH($B1553,账户名,0)),"※这个账户不在【参数设置】的账户档案里",IF($A1553="","※没填日期，这一笔不会进任何月份的报表",IF(OR($A1553&lt;起始月份,$A1553&gt;EOMONTH(起始月份,15)),"△不在本账期（"&amp;TEXT(起始月份,"yyyy-mm")&amp;" ~ "&amp;TEXT(EOMONTH(起始月份,15),"yyyy-mm")&amp;"）内，报表里看不到",IF(AND($H1553&lt;&gt;"",$I1553&lt;&gt;""),"※收入和支出不能同时填",IF(AND(N($H1553)=0,N($I1553)=0),IF(ISNUMBER(SEARCH("【待补】",$R1553&amp;"")),"△源数据不全（源表缺金额），请补充","※收入和支出都没填"),IF($E1553="","※没填收支类别，分类报表会漏掉这一笔",IF(ISNA(MATCH($E1553,类别表,0)),"※收支类别不在【参数设置】的清单里",IF($K1553="","△"&amp;$D1553&amp;" 还没填汇率，去【月度汇率】补上就自动算了",IF(ISNUMBER(SEARCH("【待补】",$R1553&amp;"")),"△源数据不全（源表缺摘要或用途），请补充",IF(AND($F1553="内部转账",$Q1553=""),"△内部转账建议在「往来单位」写上对方账户",IF($N1553&lt;0,"△这一笔之后该账户余额成负数了，核一下",""))))))))))))</f>
        <v>△内部转账建议在「往来单位」写上对方账户</v>
      </c>
    </row>
    <row r="1554" ht="33" spans="1:19">
      <c r="A1554" s="114">
        <v>46129</v>
      </c>
      <c r="B1554" s="115" t="s">
        <v>34</v>
      </c>
      <c r="C1554" s="116" t="str">
        <f>IF($B1554="","",IFERROR(INDEX(账户银行,MATCH($B1554,账户名,0)),""))</f>
        <v>现金</v>
      </c>
      <c r="D1554" s="116" t="str">
        <f>IF($B1554="","",IFERROR(INDEX(账户币种,MATCH($B1554,账户名,0)),""))</f>
        <v>UZS</v>
      </c>
      <c r="E1554" s="117" t="s">
        <v>114</v>
      </c>
      <c r="F1554" s="116" t="str">
        <f>IF($E1554="","",IFERROR(INDEX(类别属性,MATCH($E1554,类别表,0)),""))</f>
        <v>支出</v>
      </c>
      <c r="G1554" s="118" t="s">
        <v>1439</v>
      </c>
      <c r="H1554" s="119"/>
      <c r="I1554" s="119"/>
      <c r="J1554" s="120"/>
      <c r="K1554" s="125">
        <f>IF(OR($A1554="",$B1554=""),"",IF($J1554&lt;&gt;"",$J1554,IF($D1554=本位币,1,IFERROR(LOOKUP(2,1/((汇率月份&lt;=$A1554)*(INDEX(记账汇率区,0,MATCH($D1554,汇率币种头,0))&lt;&gt;"")),INDEX(记账汇率区,0,MATCH($D1554,汇率币种头,0))),""))))</f>
        <v>1</v>
      </c>
      <c r="L1554" s="123" t="str">
        <f t="shared" si="48"/>
        <v/>
      </c>
      <c r="M1554" s="123" t="str">
        <f t="shared" si="49"/>
        <v/>
      </c>
      <c r="N1554" s="122">
        <f>IF($B1554="","",ROUND(SUMIF(账户名,$B1554,账户期初)+SUMIFS($L$6:L1554,$B$6:B1554,$B1554),2))</f>
        <v>-839129979.33</v>
      </c>
      <c r="O1554" s="123">
        <f>IF($B1554="","",IFERROR(ROUND(INDEX(账户期初本位,MATCH($B1554,账户名,0))+SUMIFS($M$6:M1554,$B$6:B1554,$B1554),2),""))</f>
        <v>-839129979.33</v>
      </c>
      <c r="P1554" s="117" t="s">
        <v>76</v>
      </c>
      <c r="Q1554" s="115" t="s">
        <v>771</v>
      </c>
      <c r="R1554" s="115" t="s">
        <v>119</v>
      </c>
      <c r="S1554" s="124" t="str">
        <f>IF($B1554="","",IF(ISNA(MATCH($B1554,账户名,0)),"※这个账户不在【参数设置】的账户档案里",IF($A1554="","※没填日期，这一笔不会进任何月份的报表",IF(OR($A1554&lt;起始月份,$A1554&gt;EOMONTH(起始月份,15)),"△不在本账期（"&amp;TEXT(起始月份,"yyyy-mm")&amp;" ~ "&amp;TEXT(EOMONTH(起始月份,15),"yyyy-mm")&amp;"）内，报表里看不到",IF(AND($H1554&lt;&gt;"",$I1554&lt;&gt;""),"※收入和支出不能同时填",IF(AND(N($H1554)=0,N($I1554)=0),IF(ISNUMBER(SEARCH("【待补】",$R1554&amp;"")),"△源数据不全（源表缺金额），请补充","※收入和支出都没填"),IF($E1554="","※没填收支类别，分类报表会漏掉这一笔",IF(ISNA(MATCH($E1554,类别表,0)),"※收支类别不在【参数设置】的清单里",IF($K1554="","△"&amp;$D1554&amp;" 还没填汇率，去【月度汇率】补上就自动算了",IF(ISNUMBER(SEARCH("【待补】",$R1554&amp;"")),"△源数据不全（源表缺摘要或用途），请补充",IF(AND($F1554="内部转账",$Q1554=""),"△内部转账建议在「往来单位」写上对方账户",IF($N1554&lt;0,"△这一笔之后该账户余额成负数了，核一下",""))))))))))))</f>
        <v>△源数据不全（源表缺金额），请补充</v>
      </c>
    </row>
    <row r="1555" ht="33" spans="1:19">
      <c r="A1555" s="114">
        <v>46129</v>
      </c>
      <c r="B1555" s="115" t="s">
        <v>34</v>
      </c>
      <c r="C1555" s="116" t="str">
        <f>IF($B1555="","",IFERROR(INDEX(账户银行,MATCH($B1555,账户名,0)),""))</f>
        <v>现金</v>
      </c>
      <c r="D1555" s="116" t="str">
        <f>IF($B1555="","",IFERROR(INDEX(账户币种,MATCH($B1555,账户名,0)),""))</f>
        <v>UZS</v>
      </c>
      <c r="E1555" s="117" t="s">
        <v>77</v>
      </c>
      <c r="F1555" s="116" t="str">
        <f>IF($E1555="","",IFERROR(INDEX(类别属性,MATCH($E1555,类别表,0)),""))</f>
        <v>内部转账</v>
      </c>
      <c r="G1555" s="118" t="s">
        <v>1440</v>
      </c>
      <c r="H1555" s="119"/>
      <c r="I1555" s="119"/>
      <c r="J1555" s="120"/>
      <c r="K1555" s="125">
        <f>IF(OR($A1555="",$B1555=""),"",IF($J1555&lt;&gt;"",$J1555,IF($D1555=本位币,1,IFERROR(LOOKUP(2,1/((汇率月份&lt;=$A1555)*(INDEX(记账汇率区,0,MATCH($D1555,汇率币种头,0))&lt;&gt;"")),INDEX(记账汇率区,0,MATCH($D1555,汇率币种头,0))),""))))</f>
        <v>1</v>
      </c>
      <c r="L1555" s="123" t="str">
        <f t="shared" si="48"/>
        <v/>
      </c>
      <c r="M1555" s="123" t="str">
        <f t="shared" si="49"/>
        <v/>
      </c>
      <c r="N1555" s="122">
        <f>IF($B1555="","",ROUND(SUMIF(账户名,$B1555,账户期初)+SUMIFS($L$6:L1555,$B$6:B1555,$B1555),2))</f>
        <v>-839129979.33</v>
      </c>
      <c r="O1555" s="123">
        <f>IF($B1555="","",IFERROR(ROUND(INDEX(账户期初本位,MATCH($B1555,账户名,0))+SUMIFS($M$6:M1555,$B$6:B1555,$B1555),2),""))</f>
        <v>-839129979.33</v>
      </c>
      <c r="P1555" s="117" t="s">
        <v>43</v>
      </c>
      <c r="Q1555" s="115"/>
      <c r="R1555" s="115" t="s">
        <v>119</v>
      </c>
      <c r="S1555" s="124" t="str">
        <f>IF($B1555="","",IF(ISNA(MATCH($B1555,账户名,0)),"※这个账户不在【参数设置】的账户档案里",IF($A1555="","※没填日期，这一笔不会进任何月份的报表",IF(OR($A1555&lt;起始月份,$A1555&gt;EOMONTH(起始月份,15)),"△不在本账期（"&amp;TEXT(起始月份,"yyyy-mm")&amp;" ~ "&amp;TEXT(EOMONTH(起始月份,15),"yyyy-mm")&amp;"）内，报表里看不到",IF(AND($H1555&lt;&gt;"",$I1555&lt;&gt;""),"※收入和支出不能同时填",IF(AND(N($H1555)=0,N($I1555)=0),IF(ISNUMBER(SEARCH("【待补】",$R1555&amp;"")),"△源数据不全（源表缺金额），请补充","※收入和支出都没填"),IF($E1555="","※没填收支类别，分类报表会漏掉这一笔",IF(ISNA(MATCH($E1555,类别表,0)),"※收支类别不在【参数设置】的清单里",IF($K1555="","△"&amp;$D1555&amp;" 还没填汇率，去【月度汇率】补上就自动算了",IF(ISNUMBER(SEARCH("【待补】",$R1555&amp;"")),"△源数据不全（源表缺摘要或用途），请补充",IF(AND($F1555="内部转账",$Q1555=""),"△内部转账建议在「往来单位」写上对方账户",IF($N1555&lt;0,"△这一笔之后该账户余额成负数了，核一下",""))))))))))))</f>
        <v>△源数据不全（源表缺金额），请补充</v>
      </c>
    </row>
    <row r="1556" ht="33" spans="1:19">
      <c r="A1556" s="114">
        <v>46129</v>
      </c>
      <c r="B1556" s="115" t="s">
        <v>34</v>
      </c>
      <c r="C1556" s="116" t="str">
        <f>IF($B1556="","",IFERROR(INDEX(账户银行,MATCH($B1556,账户名,0)),""))</f>
        <v>现金</v>
      </c>
      <c r="D1556" s="116" t="str">
        <f>IF($B1556="","",IFERROR(INDEX(账户币种,MATCH($B1556,账户名,0)),""))</f>
        <v>UZS</v>
      </c>
      <c r="E1556" s="117" t="s">
        <v>77</v>
      </c>
      <c r="F1556" s="116" t="str">
        <f>IF($E1556="","",IFERROR(INDEX(类别属性,MATCH($E1556,类别表,0)),""))</f>
        <v>内部转账</v>
      </c>
      <c r="G1556" s="118" t="s">
        <v>1441</v>
      </c>
      <c r="H1556" s="119">
        <v>489200000</v>
      </c>
      <c r="I1556" s="119"/>
      <c r="J1556" s="120"/>
      <c r="K1556" s="125">
        <f>IF(OR($A1556="",$B1556=""),"",IF($J1556&lt;&gt;"",$J1556,IF($D1556=本位币,1,IFERROR(LOOKUP(2,1/((汇率月份&lt;=$A1556)*(INDEX(记账汇率区,0,MATCH($D1556,汇率币种头,0))&lt;&gt;"")),INDEX(记账汇率区,0,MATCH($D1556,汇率币种头,0))),""))))</f>
        <v>1</v>
      </c>
      <c r="L1556" s="123">
        <f t="shared" si="48"/>
        <v>489200000</v>
      </c>
      <c r="M1556" s="123">
        <f t="shared" si="49"/>
        <v>489200000</v>
      </c>
      <c r="N1556" s="122">
        <f>IF($B1556="","",ROUND(SUMIF(账户名,$B1556,账户期初)+SUMIFS($L$6:L1556,$B$6:B1556,$B1556),2))</f>
        <v>-349929979.33</v>
      </c>
      <c r="O1556" s="123">
        <f>IF($B1556="","",IFERROR(ROUND(INDEX(账户期初本位,MATCH($B1556,账户名,0))+SUMIFS($M$6:M1556,$B$6:B1556,$B1556),2),""))</f>
        <v>-349929979.33</v>
      </c>
      <c r="P1556" s="117" t="s">
        <v>43</v>
      </c>
      <c r="Q1556" s="115"/>
      <c r="R1556" s="115"/>
      <c r="S1556" s="124" t="str">
        <f>IF($B1556="","",IF(ISNA(MATCH($B1556,账户名,0)),"※这个账户不在【参数设置】的账户档案里",IF($A1556="","※没填日期，这一笔不会进任何月份的报表",IF(OR($A1556&lt;起始月份,$A1556&gt;EOMONTH(起始月份,15)),"△不在本账期（"&amp;TEXT(起始月份,"yyyy-mm")&amp;" ~ "&amp;TEXT(EOMONTH(起始月份,15),"yyyy-mm")&amp;"）内，报表里看不到",IF(AND($H1556&lt;&gt;"",$I1556&lt;&gt;""),"※收入和支出不能同时填",IF(AND(N($H1556)=0,N($I1556)=0),IF(ISNUMBER(SEARCH("【待补】",$R1556&amp;"")),"△源数据不全（源表缺金额），请补充","※收入和支出都没填"),IF($E1556="","※没填收支类别，分类报表会漏掉这一笔",IF(ISNA(MATCH($E1556,类别表,0)),"※收支类别不在【参数设置】的清单里",IF($K1556="","△"&amp;$D1556&amp;" 还没填汇率，去【月度汇率】补上就自动算了",IF(ISNUMBER(SEARCH("【待补】",$R1556&amp;"")),"△源数据不全（源表缺摘要或用途），请补充",IF(AND($F1556="内部转账",$Q1556=""),"△内部转账建议在「往来单位」写上对方账户",IF($N1556&lt;0,"△这一笔之后该账户余额成负数了，核一下",""))))))))))))</f>
        <v>△内部转账建议在「往来单位」写上对方账户</v>
      </c>
    </row>
    <row r="1557" ht="16.5" spans="1:19">
      <c r="A1557" s="114">
        <v>46130</v>
      </c>
      <c r="B1557" s="115" t="s">
        <v>20</v>
      </c>
      <c r="C1557" s="116" t="str">
        <f>IF($B1557="","",IFERROR(INDEX(账户银行,MATCH($B1557,账户名,0)),""))</f>
        <v>现金</v>
      </c>
      <c r="D1557" s="116" t="str">
        <f>IF($B1557="","",IFERROR(INDEX(账户币种,MATCH($B1557,账户名,0)),""))</f>
        <v>CNY</v>
      </c>
      <c r="E1557" s="117" t="s">
        <v>95</v>
      </c>
      <c r="F1557" s="116" t="str">
        <f>IF($E1557="","",IFERROR(INDEX(类别属性,MATCH($E1557,类别表,0)),""))</f>
        <v>支出</v>
      </c>
      <c r="G1557" s="118" t="s">
        <v>1442</v>
      </c>
      <c r="H1557" s="119"/>
      <c r="I1557" s="119">
        <v>10000</v>
      </c>
      <c r="J1557" s="120"/>
      <c r="K1557" s="121">
        <f>IF(OR($A1557="",$B1557=""),"",IF($J1557&lt;&gt;"",$J1557,IF($D1557=本位币,1,IFERROR(LOOKUP(2,1/((汇率月份&lt;=$A1557)*(INDEX(记账汇率区,0,MATCH($D1557,汇率币种头,0))&lt;&gt;"")),INDEX(记账汇率区,0,MATCH($D1557,汇率币种头,0))),""))))</f>
        <v>1700</v>
      </c>
      <c r="L1557" s="122">
        <f t="shared" si="48"/>
        <v>-10000</v>
      </c>
      <c r="M1557" s="123">
        <f t="shared" si="49"/>
        <v>-17000000</v>
      </c>
      <c r="N1557" s="122">
        <f>IF($B1557="","",ROUND(SUMIF(账户名,$B1557,账户期初)+SUMIFS($L$6:L1557,$B$6:B1557,$B1557),2))</f>
        <v>1028003.39</v>
      </c>
      <c r="O1557" s="123">
        <f>IF($B1557="","",IFERROR(ROUND(INDEX(账户期初本位,MATCH($B1557,账户名,0))+SUMIFS($M$6:M1557,$B$6:B1557,$B1557),2),""))</f>
        <v>1719267279.96</v>
      </c>
      <c r="P1557" s="117" t="s">
        <v>97</v>
      </c>
      <c r="Q1557" s="115"/>
      <c r="R1557" s="115"/>
      <c r="S1557" s="124" t="str">
        <f>IF($B1557="","",IF(ISNA(MATCH($B1557,账户名,0)),"※这个账户不在【参数设置】的账户档案里",IF($A1557="","※没填日期，这一笔不会进任何月份的报表",IF(OR($A1557&lt;起始月份,$A1557&gt;EOMONTH(起始月份,15)),"△不在本账期（"&amp;TEXT(起始月份,"yyyy-mm")&amp;" ~ "&amp;TEXT(EOMONTH(起始月份,15),"yyyy-mm")&amp;"）内，报表里看不到",IF(AND($H1557&lt;&gt;"",$I1557&lt;&gt;""),"※收入和支出不能同时填",IF(AND(N($H1557)=0,N($I1557)=0),IF(ISNUMBER(SEARCH("【待补】",$R1557&amp;"")),"△源数据不全（源表缺金额），请补充","※收入和支出都没填"),IF($E1557="","※没填收支类别，分类报表会漏掉这一笔",IF(ISNA(MATCH($E1557,类别表,0)),"※收支类别不在【参数设置】的清单里",IF($K1557="","△"&amp;$D1557&amp;" 还没填汇率，去【月度汇率】补上就自动算了",IF(ISNUMBER(SEARCH("【待补】",$R1557&amp;"")),"△源数据不全（源表缺摘要或用途），请补充",IF(AND($F1557="内部转账",$Q1557=""),"△内部转账建议在「往来单位」写上对方账户",IF($N1557&lt;0,"△这一笔之后该账户余额成负数了，核一下",""))))))))))))</f>
        <v/>
      </c>
    </row>
    <row r="1558" ht="66" spans="1:19">
      <c r="A1558" s="114">
        <v>46130</v>
      </c>
      <c r="B1558" s="115" t="s">
        <v>20</v>
      </c>
      <c r="C1558" s="116" t="str">
        <f>IF($B1558="","",IFERROR(INDEX(账户银行,MATCH($B1558,账户名,0)),""))</f>
        <v>现金</v>
      </c>
      <c r="D1558" s="116" t="str">
        <f>IF($B1558="","",IFERROR(INDEX(账户币种,MATCH($B1558,账户名,0)),""))</f>
        <v>CNY</v>
      </c>
      <c r="E1558" s="117" t="s">
        <v>24</v>
      </c>
      <c r="F1558" s="116" t="str">
        <f>IF($E1558="","",IFERROR(INDEX(类别属性,MATCH($E1558,类别表,0)),""))</f>
        <v>支出</v>
      </c>
      <c r="G1558" s="118" t="s">
        <v>1443</v>
      </c>
      <c r="H1558" s="119"/>
      <c r="I1558" s="119">
        <v>1774</v>
      </c>
      <c r="J1558" s="120"/>
      <c r="K1558" s="121">
        <f>IF(OR($A1558="",$B1558=""),"",IF($J1558&lt;&gt;"",$J1558,IF($D1558=本位币,1,IFERROR(LOOKUP(2,1/((汇率月份&lt;=$A1558)*(INDEX(记账汇率区,0,MATCH($D1558,汇率币种头,0))&lt;&gt;"")),INDEX(记账汇率区,0,MATCH($D1558,汇率币种头,0))),""))))</f>
        <v>1700</v>
      </c>
      <c r="L1558" s="122">
        <f t="shared" si="48"/>
        <v>-1774</v>
      </c>
      <c r="M1558" s="123">
        <f t="shared" si="49"/>
        <v>-3015800</v>
      </c>
      <c r="N1558" s="122">
        <f>IF($B1558="","",ROUND(SUMIF(账户名,$B1558,账户期初)+SUMIFS($L$6:L1558,$B$6:B1558,$B1558),2))</f>
        <v>1026229.39</v>
      </c>
      <c r="O1558" s="123">
        <f>IF($B1558="","",IFERROR(ROUND(INDEX(账户期初本位,MATCH($B1558,账户名,0))+SUMIFS($M$6:M1558,$B$6:B1558,$B1558),2),""))</f>
        <v>1716251479.96</v>
      </c>
      <c r="P1558" s="117" t="s">
        <v>59</v>
      </c>
      <c r="Q1558" s="115"/>
      <c r="R1558" s="115"/>
      <c r="S1558" s="124" t="str">
        <f>IF($B1558="","",IF(ISNA(MATCH($B1558,账户名,0)),"※这个账户不在【参数设置】的账户档案里",IF($A1558="","※没填日期，这一笔不会进任何月份的报表",IF(OR($A1558&lt;起始月份,$A1558&gt;EOMONTH(起始月份,15)),"△不在本账期（"&amp;TEXT(起始月份,"yyyy-mm")&amp;" ~ "&amp;TEXT(EOMONTH(起始月份,15),"yyyy-mm")&amp;"）内，报表里看不到",IF(AND($H1558&lt;&gt;"",$I1558&lt;&gt;""),"※收入和支出不能同时填",IF(AND(N($H1558)=0,N($I1558)=0),IF(ISNUMBER(SEARCH("【待补】",$R1558&amp;"")),"△源数据不全（源表缺金额），请补充","※收入和支出都没填"),IF($E1558="","※没填收支类别，分类报表会漏掉这一笔",IF(ISNA(MATCH($E1558,类别表,0)),"※收支类别不在【参数设置】的清单里",IF($K1558="","△"&amp;$D1558&amp;" 还没填汇率，去【月度汇率】补上就自动算了",IF(ISNUMBER(SEARCH("【待补】",$R1558&amp;"")),"△源数据不全（源表缺摘要或用途），请补充",IF(AND($F1558="内部转账",$Q1558=""),"△内部转账建议在「往来单位」写上对方账户",IF($N1558&lt;0,"△这一笔之后该账户余额成负数了，核一下",""))))))))))))</f>
        <v/>
      </c>
    </row>
    <row r="1559" ht="82.5" spans="1:19">
      <c r="A1559" s="114">
        <v>46130</v>
      </c>
      <c r="B1559" s="115" t="s">
        <v>20</v>
      </c>
      <c r="C1559" s="116" t="str">
        <f>IF($B1559="","",IFERROR(INDEX(账户银行,MATCH($B1559,账户名,0)),""))</f>
        <v>现金</v>
      </c>
      <c r="D1559" s="116" t="str">
        <f>IF($B1559="","",IFERROR(INDEX(账户币种,MATCH($B1559,账户名,0)),""))</f>
        <v>CNY</v>
      </c>
      <c r="E1559" s="117" t="s">
        <v>62</v>
      </c>
      <c r="F1559" s="116" t="str">
        <f>IF($E1559="","",IFERROR(INDEX(类别属性,MATCH($E1559,类别表,0)),""))</f>
        <v>支出</v>
      </c>
      <c r="G1559" s="118" t="s">
        <v>1444</v>
      </c>
      <c r="H1559" s="119"/>
      <c r="I1559" s="119">
        <v>1119</v>
      </c>
      <c r="J1559" s="120"/>
      <c r="K1559" s="121">
        <f>IF(OR($A1559="",$B1559=""),"",IF($J1559&lt;&gt;"",$J1559,IF($D1559=本位币,1,IFERROR(LOOKUP(2,1/((汇率月份&lt;=$A1559)*(INDEX(记账汇率区,0,MATCH($D1559,汇率币种头,0))&lt;&gt;"")),INDEX(记账汇率区,0,MATCH($D1559,汇率币种头,0))),""))))</f>
        <v>1700</v>
      </c>
      <c r="L1559" s="122">
        <f t="shared" si="48"/>
        <v>-1119</v>
      </c>
      <c r="M1559" s="123">
        <f t="shared" si="49"/>
        <v>-1902300</v>
      </c>
      <c r="N1559" s="122">
        <f>IF($B1559="","",ROUND(SUMIF(账户名,$B1559,账户期初)+SUMIFS($L$6:L1559,$B$6:B1559,$B1559),2))</f>
        <v>1025110.39</v>
      </c>
      <c r="O1559" s="123">
        <f>IF($B1559="","",IFERROR(ROUND(INDEX(账户期初本位,MATCH($B1559,账户名,0))+SUMIFS($M$6:M1559,$B$6:B1559,$B1559),2),""))</f>
        <v>1714349179.96</v>
      </c>
      <c r="P1559" s="117" t="s">
        <v>48</v>
      </c>
      <c r="Q1559" s="115"/>
      <c r="R1559" s="115"/>
      <c r="S1559" s="124" t="str">
        <f>IF($B1559="","",IF(ISNA(MATCH($B1559,账户名,0)),"※这个账户不在【参数设置】的账户档案里",IF($A1559="","※没填日期，这一笔不会进任何月份的报表",IF(OR($A1559&lt;起始月份,$A1559&gt;EOMONTH(起始月份,15)),"△不在本账期（"&amp;TEXT(起始月份,"yyyy-mm")&amp;" ~ "&amp;TEXT(EOMONTH(起始月份,15),"yyyy-mm")&amp;"）内，报表里看不到",IF(AND($H1559&lt;&gt;"",$I1559&lt;&gt;""),"※收入和支出不能同时填",IF(AND(N($H1559)=0,N($I1559)=0),IF(ISNUMBER(SEARCH("【待补】",$R1559&amp;"")),"△源数据不全（源表缺金额），请补充","※收入和支出都没填"),IF($E1559="","※没填收支类别，分类报表会漏掉这一笔",IF(ISNA(MATCH($E1559,类别表,0)),"※收支类别不在【参数设置】的清单里",IF($K1559="","△"&amp;$D1559&amp;" 还没填汇率，去【月度汇率】补上就自动算了",IF(ISNUMBER(SEARCH("【待补】",$R1559&amp;"")),"△源数据不全（源表缺摘要或用途），请补充",IF(AND($F1559="内部转账",$Q1559=""),"△内部转账建议在「往来单位」写上对方账户",IF($N1559&lt;0,"△这一笔之后该账户余额成负数了，核一下",""))))))))))))</f>
        <v/>
      </c>
    </row>
    <row r="1560" ht="49.5" spans="1:19">
      <c r="A1560" s="114">
        <v>46130</v>
      </c>
      <c r="B1560" s="115" t="s">
        <v>34</v>
      </c>
      <c r="C1560" s="116" t="str">
        <f>IF($B1560="","",IFERROR(INDEX(账户银行,MATCH($B1560,账户名,0)),""))</f>
        <v>现金</v>
      </c>
      <c r="D1560" s="116" t="str">
        <f>IF($B1560="","",IFERROR(INDEX(账户币种,MATCH($B1560,账户名,0)),""))</f>
        <v>UZS</v>
      </c>
      <c r="E1560" s="117" t="s">
        <v>31</v>
      </c>
      <c r="F1560" s="116" t="str">
        <f>IF($E1560="","",IFERROR(INDEX(类别属性,MATCH($E1560,类别表,0)),""))</f>
        <v>支出</v>
      </c>
      <c r="G1560" s="118" t="s">
        <v>1445</v>
      </c>
      <c r="H1560" s="119"/>
      <c r="I1560" s="119">
        <v>650000</v>
      </c>
      <c r="J1560" s="120"/>
      <c r="K1560" s="125">
        <f>IF(OR($A1560="",$B1560=""),"",IF($J1560&lt;&gt;"",$J1560,IF($D1560=本位币,1,IFERROR(LOOKUP(2,1/((汇率月份&lt;=$A1560)*(INDEX(记账汇率区,0,MATCH($D1560,汇率币种头,0))&lt;&gt;"")),INDEX(记账汇率区,0,MATCH($D1560,汇率币种头,0))),""))))</f>
        <v>1</v>
      </c>
      <c r="L1560" s="123">
        <f t="shared" si="48"/>
        <v>-650000</v>
      </c>
      <c r="M1560" s="123">
        <f t="shared" si="49"/>
        <v>-650000</v>
      </c>
      <c r="N1560" s="122">
        <f>IF($B1560="","",ROUND(SUMIF(账户名,$B1560,账户期初)+SUMIFS($L$6:L1560,$B$6:B1560,$B1560),2))</f>
        <v>-350579979.33</v>
      </c>
      <c r="O1560" s="123">
        <f>IF($B1560="","",IFERROR(ROUND(INDEX(账户期初本位,MATCH($B1560,账户名,0))+SUMIFS($M$6:M1560,$B$6:B1560,$B1560),2),""))</f>
        <v>-350579979.33</v>
      </c>
      <c r="P1560" s="117" t="s">
        <v>26</v>
      </c>
      <c r="Q1560" s="115"/>
      <c r="R1560" s="115"/>
      <c r="S1560" s="124" t="str">
        <f>IF($B1560="","",IF(ISNA(MATCH($B1560,账户名,0)),"※这个账户不在【参数设置】的账户档案里",IF($A1560="","※没填日期，这一笔不会进任何月份的报表",IF(OR($A1560&lt;起始月份,$A1560&gt;EOMONTH(起始月份,15)),"△不在本账期（"&amp;TEXT(起始月份,"yyyy-mm")&amp;" ~ "&amp;TEXT(EOMONTH(起始月份,15),"yyyy-mm")&amp;"）内，报表里看不到",IF(AND($H1560&lt;&gt;"",$I1560&lt;&gt;""),"※收入和支出不能同时填",IF(AND(N($H1560)=0,N($I1560)=0),IF(ISNUMBER(SEARCH("【待补】",$R1560&amp;"")),"△源数据不全（源表缺金额），请补充","※收入和支出都没填"),IF($E1560="","※没填收支类别，分类报表会漏掉这一笔",IF(ISNA(MATCH($E1560,类别表,0)),"※收支类别不在【参数设置】的清单里",IF($K1560="","△"&amp;$D1560&amp;" 还没填汇率，去【月度汇率】补上就自动算了",IF(ISNUMBER(SEARCH("【待补】",$R1560&amp;"")),"△源数据不全（源表缺摘要或用途），请补充",IF(AND($F1560="内部转账",$Q1560=""),"△内部转账建议在「往来单位」写上对方账户",IF($N1560&lt;0,"△这一笔之后该账户余额成负数了，核一下",""))))))))))))</f>
        <v>△这一笔之后该账户余额成负数了，核一下</v>
      </c>
    </row>
    <row r="1561" ht="49.5" spans="1:19">
      <c r="A1561" s="114">
        <v>46130</v>
      </c>
      <c r="B1561" s="115" t="s">
        <v>34</v>
      </c>
      <c r="C1561" s="116" t="str">
        <f>IF($B1561="","",IFERROR(INDEX(账户银行,MATCH($B1561,账户名,0)),""))</f>
        <v>现金</v>
      </c>
      <c r="D1561" s="116" t="str">
        <f>IF($B1561="","",IFERROR(INDEX(账户币种,MATCH($B1561,账户名,0)),""))</f>
        <v>UZS</v>
      </c>
      <c r="E1561" s="117" t="s">
        <v>38</v>
      </c>
      <c r="F1561" s="116" t="str">
        <f>IF($E1561="","",IFERROR(INDEX(类别属性,MATCH($E1561,类别表,0)),""))</f>
        <v>支出</v>
      </c>
      <c r="G1561" s="118" t="s">
        <v>1446</v>
      </c>
      <c r="H1561" s="119"/>
      <c r="I1561" s="119">
        <v>2465000</v>
      </c>
      <c r="J1561" s="120"/>
      <c r="K1561" s="125">
        <f>IF(OR($A1561="",$B1561=""),"",IF($J1561&lt;&gt;"",$J1561,IF($D1561=本位币,1,IFERROR(LOOKUP(2,1/((汇率月份&lt;=$A1561)*(INDEX(记账汇率区,0,MATCH($D1561,汇率币种头,0))&lt;&gt;"")),INDEX(记账汇率区,0,MATCH($D1561,汇率币种头,0))),""))))</f>
        <v>1</v>
      </c>
      <c r="L1561" s="123">
        <f t="shared" si="48"/>
        <v>-2465000</v>
      </c>
      <c r="M1561" s="123">
        <f t="shared" si="49"/>
        <v>-2465000</v>
      </c>
      <c r="N1561" s="122">
        <f>IF($B1561="","",ROUND(SUMIF(账户名,$B1561,账户期初)+SUMIFS($L$6:L1561,$B$6:B1561,$B1561),2))</f>
        <v>-353044979.33</v>
      </c>
      <c r="O1561" s="123">
        <f>IF($B1561="","",IFERROR(ROUND(INDEX(账户期初本位,MATCH($B1561,账户名,0))+SUMIFS($M$6:M1561,$B$6:B1561,$B1561),2),""))</f>
        <v>-353044979.33</v>
      </c>
      <c r="P1561" s="117" t="s">
        <v>26</v>
      </c>
      <c r="Q1561" s="115"/>
      <c r="R1561" s="115"/>
      <c r="S1561" s="124" t="str">
        <f>IF($B1561="","",IF(ISNA(MATCH($B1561,账户名,0)),"※这个账户不在【参数设置】的账户档案里",IF($A1561="","※没填日期，这一笔不会进任何月份的报表",IF(OR($A1561&lt;起始月份,$A1561&gt;EOMONTH(起始月份,15)),"△不在本账期（"&amp;TEXT(起始月份,"yyyy-mm")&amp;" ~ "&amp;TEXT(EOMONTH(起始月份,15),"yyyy-mm")&amp;"）内，报表里看不到",IF(AND($H1561&lt;&gt;"",$I1561&lt;&gt;""),"※收入和支出不能同时填",IF(AND(N($H1561)=0,N($I1561)=0),IF(ISNUMBER(SEARCH("【待补】",$R1561&amp;"")),"△源数据不全（源表缺金额），请补充","※收入和支出都没填"),IF($E1561="","※没填收支类别，分类报表会漏掉这一笔",IF(ISNA(MATCH($E1561,类别表,0)),"※收支类别不在【参数设置】的清单里",IF($K1561="","△"&amp;$D1561&amp;" 还没填汇率，去【月度汇率】补上就自动算了",IF(ISNUMBER(SEARCH("【待补】",$R1561&amp;"")),"△源数据不全（源表缺摘要或用途），请补充",IF(AND($F1561="内部转账",$Q1561=""),"△内部转账建议在「往来单位」写上对方账户",IF($N1561&lt;0,"△这一笔之后该账户余额成负数了，核一下",""))))))))))))</f>
        <v>△这一笔之后该账户余额成负数了，核一下</v>
      </c>
    </row>
    <row r="1562" ht="16.5" spans="1:19">
      <c r="A1562" s="114">
        <v>46130</v>
      </c>
      <c r="B1562" s="115" t="s">
        <v>34</v>
      </c>
      <c r="C1562" s="116" t="str">
        <f>IF($B1562="","",IFERROR(INDEX(账户银行,MATCH($B1562,账户名,0)),""))</f>
        <v>现金</v>
      </c>
      <c r="D1562" s="116" t="str">
        <f>IF($B1562="","",IFERROR(INDEX(账户币种,MATCH($B1562,账户名,0)),""))</f>
        <v>UZS</v>
      </c>
      <c r="E1562" s="117" t="s">
        <v>41</v>
      </c>
      <c r="F1562" s="116" t="str">
        <f>IF($E1562="","",IFERROR(INDEX(类别属性,MATCH($E1562,类别表,0)),""))</f>
        <v>内部转账</v>
      </c>
      <c r="G1562" s="118" t="s">
        <v>1447</v>
      </c>
      <c r="H1562" s="119"/>
      <c r="I1562" s="119">
        <v>387960000</v>
      </c>
      <c r="J1562" s="120"/>
      <c r="K1562" s="125">
        <f>IF(OR($A1562="",$B1562=""),"",IF($J1562&lt;&gt;"",$J1562,IF($D1562=本位币,1,IFERROR(LOOKUP(2,1/((汇率月份&lt;=$A1562)*(INDEX(记账汇率区,0,MATCH($D1562,汇率币种头,0))&lt;&gt;"")),INDEX(记账汇率区,0,MATCH($D1562,汇率币种头,0))),""))))</f>
        <v>1</v>
      </c>
      <c r="L1562" s="123">
        <f t="shared" si="48"/>
        <v>-387960000</v>
      </c>
      <c r="M1562" s="123">
        <f t="shared" si="49"/>
        <v>-387960000</v>
      </c>
      <c r="N1562" s="122">
        <f>IF($B1562="","",ROUND(SUMIF(账户名,$B1562,账户期初)+SUMIFS($L$6:L1562,$B$6:B1562,$B1562),2))</f>
        <v>-741004979.33</v>
      </c>
      <c r="O1562" s="123">
        <f>IF($B1562="","",IFERROR(ROUND(INDEX(账户期初本位,MATCH($B1562,账户名,0))+SUMIFS($M$6:M1562,$B$6:B1562,$B1562),2),""))</f>
        <v>-741004979.33</v>
      </c>
      <c r="P1562" s="117" t="s">
        <v>43</v>
      </c>
      <c r="Q1562" s="115"/>
      <c r="R1562" s="115"/>
      <c r="S1562" s="124" t="str">
        <f>IF($B1562="","",IF(ISNA(MATCH($B1562,账户名,0)),"※这个账户不在【参数设置】的账户档案里",IF($A1562="","※没填日期，这一笔不会进任何月份的报表",IF(OR($A1562&lt;起始月份,$A1562&gt;EOMONTH(起始月份,15)),"△不在本账期（"&amp;TEXT(起始月份,"yyyy-mm")&amp;" ~ "&amp;TEXT(EOMONTH(起始月份,15),"yyyy-mm")&amp;"）内，报表里看不到",IF(AND($H1562&lt;&gt;"",$I1562&lt;&gt;""),"※收入和支出不能同时填",IF(AND(N($H1562)=0,N($I1562)=0),IF(ISNUMBER(SEARCH("【待补】",$R1562&amp;"")),"△源数据不全（源表缺金额），请补充","※收入和支出都没填"),IF($E1562="","※没填收支类别，分类报表会漏掉这一笔",IF(ISNA(MATCH($E1562,类别表,0)),"※收支类别不在【参数设置】的清单里",IF($K1562="","△"&amp;$D1562&amp;" 还没填汇率，去【月度汇率】补上就自动算了",IF(ISNUMBER(SEARCH("【待补】",$R1562&amp;"")),"△源数据不全（源表缺摘要或用途），请补充",IF(AND($F1562="内部转账",$Q1562=""),"△内部转账建议在「往来单位」写上对方账户",IF($N1562&lt;0,"△这一笔之后该账户余额成负数了，核一下",""))))))))))))</f>
        <v>△内部转账建议在「往来单位」写上对方账户</v>
      </c>
    </row>
    <row r="1563" ht="49.5" spans="1:19">
      <c r="A1563" s="114">
        <v>46131</v>
      </c>
      <c r="B1563" s="115" t="s">
        <v>34</v>
      </c>
      <c r="C1563" s="116" t="str">
        <f>IF($B1563="","",IFERROR(INDEX(账户银行,MATCH($B1563,账户名,0)),""))</f>
        <v>现金</v>
      </c>
      <c r="D1563" s="116" t="str">
        <f>IF($B1563="","",IFERROR(INDEX(账户币种,MATCH($B1563,账户名,0)),""))</f>
        <v>UZS</v>
      </c>
      <c r="E1563" s="117" t="s">
        <v>95</v>
      </c>
      <c r="F1563" s="116" t="str">
        <f>IF($E1563="","",IFERROR(INDEX(类别属性,MATCH($E1563,类别表,0)),""))</f>
        <v>支出</v>
      </c>
      <c r="G1563" s="118" t="s">
        <v>1448</v>
      </c>
      <c r="H1563" s="119"/>
      <c r="I1563" s="119">
        <v>250000</v>
      </c>
      <c r="J1563" s="120"/>
      <c r="K1563" s="125">
        <f>IF(OR($A1563="",$B1563=""),"",IF($J1563&lt;&gt;"",$J1563,IF($D1563=本位币,1,IFERROR(LOOKUP(2,1/((汇率月份&lt;=$A1563)*(INDEX(记账汇率区,0,MATCH($D1563,汇率币种头,0))&lt;&gt;"")),INDEX(记账汇率区,0,MATCH($D1563,汇率币种头,0))),""))))</f>
        <v>1</v>
      </c>
      <c r="L1563" s="123">
        <f t="shared" si="48"/>
        <v>-250000</v>
      </c>
      <c r="M1563" s="123">
        <f t="shared" si="49"/>
        <v>-250000</v>
      </c>
      <c r="N1563" s="122">
        <f>IF($B1563="","",ROUND(SUMIF(账户名,$B1563,账户期初)+SUMIFS($L$6:L1563,$B$6:B1563,$B1563),2))</f>
        <v>-741254979.33</v>
      </c>
      <c r="O1563" s="123">
        <f>IF($B1563="","",IFERROR(ROUND(INDEX(账户期初本位,MATCH($B1563,账户名,0))+SUMIFS($M$6:M1563,$B$6:B1563,$B1563),2),""))</f>
        <v>-741254979.33</v>
      </c>
      <c r="P1563" s="117" t="s">
        <v>97</v>
      </c>
      <c r="Q1563" s="115"/>
      <c r="R1563" s="115"/>
      <c r="S1563" s="124" t="str">
        <f>IF($B1563="","",IF(ISNA(MATCH($B1563,账户名,0)),"※这个账户不在【参数设置】的账户档案里",IF($A1563="","※没填日期，这一笔不会进任何月份的报表",IF(OR($A1563&lt;起始月份,$A1563&gt;EOMONTH(起始月份,15)),"△不在本账期（"&amp;TEXT(起始月份,"yyyy-mm")&amp;" ~ "&amp;TEXT(EOMONTH(起始月份,15),"yyyy-mm")&amp;"）内，报表里看不到",IF(AND($H1563&lt;&gt;"",$I1563&lt;&gt;""),"※收入和支出不能同时填",IF(AND(N($H1563)=0,N($I1563)=0),IF(ISNUMBER(SEARCH("【待补】",$R1563&amp;"")),"△源数据不全（源表缺金额），请补充","※收入和支出都没填"),IF($E1563="","※没填收支类别，分类报表会漏掉这一笔",IF(ISNA(MATCH($E1563,类别表,0)),"※收支类别不在【参数设置】的清单里",IF($K1563="","△"&amp;$D1563&amp;" 还没填汇率，去【月度汇率】补上就自动算了",IF(ISNUMBER(SEARCH("【待补】",$R1563&amp;"")),"△源数据不全（源表缺摘要或用途），请补充",IF(AND($F1563="内部转账",$Q1563=""),"△内部转账建议在「往来单位」写上对方账户",IF($N1563&lt;0,"△这一笔之后该账户余额成负数了，核一下",""))))))))))))</f>
        <v>△这一笔之后该账户余额成负数了，核一下</v>
      </c>
    </row>
    <row r="1564" ht="66" spans="1:19">
      <c r="A1564" s="114">
        <v>46132</v>
      </c>
      <c r="B1564" s="115" t="s">
        <v>20</v>
      </c>
      <c r="C1564" s="116" t="str">
        <f>IF($B1564="","",IFERROR(INDEX(账户银行,MATCH($B1564,账户名,0)),""))</f>
        <v>现金</v>
      </c>
      <c r="D1564" s="116" t="str">
        <f>IF($B1564="","",IFERROR(INDEX(账户币种,MATCH($B1564,账户名,0)),""))</f>
        <v>CNY</v>
      </c>
      <c r="E1564" s="117" t="s">
        <v>24</v>
      </c>
      <c r="F1564" s="116" t="str">
        <f>IF($E1564="","",IFERROR(INDEX(类别属性,MATCH($E1564,类别表,0)),""))</f>
        <v>支出</v>
      </c>
      <c r="G1564" s="118" t="s">
        <v>1449</v>
      </c>
      <c r="H1564" s="119"/>
      <c r="I1564" s="119">
        <v>4436</v>
      </c>
      <c r="J1564" s="120"/>
      <c r="K1564" s="121">
        <f>IF(OR($A1564="",$B1564=""),"",IF($J1564&lt;&gt;"",$J1564,IF($D1564=本位币,1,IFERROR(LOOKUP(2,1/((汇率月份&lt;=$A1564)*(INDEX(记账汇率区,0,MATCH($D1564,汇率币种头,0))&lt;&gt;"")),INDEX(记账汇率区,0,MATCH($D1564,汇率币种头,0))),""))))</f>
        <v>1700</v>
      </c>
      <c r="L1564" s="122">
        <f t="shared" si="48"/>
        <v>-4436</v>
      </c>
      <c r="M1564" s="123">
        <f t="shared" si="49"/>
        <v>-7541200</v>
      </c>
      <c r="N1564" s="122">
        <f>IF($B1564="","",ROUND(SUMIF(账户名,$B1564,账户期初)+SUMIFS($L$6:L1564,$B$6:B1564,$B1564),2))</f>
        <v>1020674.39</v>
      </c>
      <c r="O1564" s="123">
        <f>IF($B1564="","",IFERROR(ROUND(INDEX(账户期初本位,MATCH($B1564,账户名,0))+SUMIFS($M$6:M1564,$B$6:B1564,$B1564),2),""))</f>
        <v>1706807979.96</v>
      </c>
      <c r="P1564" s="117" t="s">
        <v>26</v>
      </c>
      <c r="Q1564" s="115"/>
      <c r="R1564" s="115"/>
      <c r="S1564" s="124" t="str">
        <f>IF($B1564="","",IF(ISNA(MATCH($B1564,账户名,0)),"※这个账户不在【参数设置】的账户档案里",IF($A1564="","※没填日期，这一笔不会进任何月份的报表",IF(OR($A1564&lt;起始月份,$A1564&gt;EOMONTH(起始月份,15)),"△不在本账期（"&amp;TEXT(起始月份,"yyyy-mm")&amp;" ~ "&amp;TEXT(EOMONTH(起始月份,15),"yyyy-mm")&amp;"）内，报表里看不到",IF(AND($H1564&lt;&gt;"",$I1564&lt;&gt;""),"※收入和支出不能同时填",IF(AND(N($H1564)=0,N($I1564)=0),IF(ISNUMBER(SEARCH("【待补】",$R1564&amp;"")),"△源数据不全（源表缺金额），请补充","※收入和支出都没填"),IF($E1564="","※没填收支类别，分类报表会漏掉这一笔",IF(ISNA(MATCH($E1564,类别表,0)),"※收支类别不在【参数设置】的清单里",IF($K1564="","△"&amp;$D1564&amp;" 还没填汇率，去【月度汇率】补上就自动算了",IF(ISNUMBER(SEARCH("【待补】",$R1564&amp;"")),"△源数据不全（源表缺摘要或用途），请补充",IF(AND($F1564="内部转账",$Q1564=""),"△内部转账建议在「往来单位」写上对方账户",IF($N1564&lt;0,"△这一笔之后该账户余额成负数了，核一下",""))))))))))))</f>
        <v/>
      </c>
    </row>
    <row r="1565" ht="16.5" spans="1:19">
      <c r="A1565" s="114">
        <v>46132</v>
      </c>
      <c r="B1565" s="115" t="s">
        <v>1238</v>
      </c>
      <c r="C1565" s="116" t="str">
        <f>IF($B1565="","",IFERROR(INDEX(账户银行,MATCH($B1565,账户名,0)),""))</f>
        <v>NBU银行</v>
      </c>
      <c r="D1565" s="116" t="str">
        <f>IF($B1565="","",IFERROR(INDEX(账户币种,MATCH($B1565,账户名,0)),""))</f>
        <v>UZS</v>
      </c>
      <c r="E1565" s="117" t="s">
        <v>188</v>
      </c>
      <c r="F1565" s="116" t="str">
        <f>IF($E1565="","",IFERROR(INDEX(类别属性,MATCH($E1565,类别表,0)),""))</f>
        <v>支出</v>
      </c>
      <c r="G1565" s="118" t="s">
        <v>1268</v>
      </c>
      <c r="H1565" s="119"/>
      <c r="I1565" s="119">
        <v>699000</v>
      </c>
      <c r="J1565" s="120"/>
      <c r="K1565" s="125">
        <f>IF(OR($A1565="",$B1565=""),"",IF($J1565&lt;&gt;"",$J1565,IF($D1565=本位币,1,IFERROR(LOOKUP(2,1/((汇率月份&lt;=$A1565)*(INDEX(记账汇率区,0,MATCH($D1565,汇率币种头,0))&lt;&gt;"")),INDEX(记账汇率区,0,MATCH($D1565,汇率币种头,0))),""))))</f>
        <v>1</v>
      </c>
      <c r="L1565" s="123">
        <f t="shared" si="48"/>
        <v>-699000</v>
      </c>
      <c r="M1565" s="123">
        <f t="shared" si="49"/>
        <v>-699000</v>
      </c>
      <c r="N1565" s="122">
        <f>IF($B1565="","",ROUND(SUMIF(账户名,$B1565,账户期初)+SUMIFS($L$6:L1565,$B$6:B1565,$B1565),2))</f>
        <v>17326850</v>
      </c>
      <c r="O1565" s="123">
        <f>IF($B1565="","",IFERROR(ROUND(INDEX(账户期初本位,MATCH($B1565,账户名,0))+SUMIFS($M$6:M1565,$B$6:B1565,$B1565),2),""))</f>
        <v>17326850</v>
      </c>
      <c r="P1565" s="117" t="s">
        <v>26</v>
      </c>
      <c r="Q1565" s="115" t="s">
        <v>1269</v>
      </c>
      <c r="R1565" s="115" t="s">
        <v>1271</v>
      </c>
      <c r="S1565" s="124" t="str">
        <f>IF($B1565="","",IF(ISNA(MATCH($B1565,账户名,0)),"※这个账户不在【参数设置】的账户档案里",IF($A1565="","※没填日期，这一笔不会进任何月份的报表",IF(OR($A1565&lt;起始月份,$A1565&gt;EOMONTH(起始月份,15)),"△不在本账期（"&amp;TEXT(起始月份,"yyyy-mm")&amp;" ~ "&amp;TEXT(EOMONTH(起始月份,15),"yyyy-mm")&amp;"）内，报表里看不到",IF(AND($H1565&lt;&gt;"",$I1565&lt;&gt;""),"※收入和支出不能同时填",IF(AND(N($H1565)=0,N($I1565)=0),IF(ISNUMBER(SEARCH("【待补】",$R1565&amp;"")),"△源数据不全（源表缺金额），请补充","※收入和支出都没填"),IF($E1565="","※没填收支类别，分类报表会漏掉这一笔",IF(ISNA(MATCH($E1565,类别表,0)),"※收支类别不在【参数设置】的清单里",IF($K1565="","△"&amp;$D1565&amp;" 还没填汇率，去【月度汇率】补上就自动算了",IF(ISNUMBER(SEARCH("【待补】",$R1565&amp;"")),"△源数据不全（源表缺摘要或用途），请补充",IF(AND($F1565="内部转账",$Q1565=""),"△内部转账建议在「往来单位」写上对方账户",IF($N1565&lt;0,"△这一笔之后该账户余额成负数了，核一下",""))))))))))))</f>
        <v>△源数据不全（源表缺摘要或用途），请补充</v>
      </c>
    </row>
    <row r="1566" ht="16.5" spans="1:19">
      <c r="A1566" s="114">
        <v>46132</v>
      </c>
      <c r="B1566" s="115" t="s">
        <v>1238</v>
      </c>
      <c r="C1566" s="116" t="str">
        <f>IF($B1566="","",IFERROR(INDEX(账户银行,MATCH($B1566,账户名,0)),""))</f>
        <v>NBU银行</v>
      </c>
      <c r="D1566" s="116" t="str">
        <f>IF($B1566="","",IFERROR(INDEX(账户币种,MATCH($B1566,账户名,0)),""))</f>
        <v>UZS</v>
      </c>
      <c r="E1566" s="117" t="s">
        <v>44</v>
      </c>
      <c r="F1566" s="116" t="str">
        <f>IF($E1566="","",IFERROR(INDEX(类别属性,MATCH($E1566,类别表,0)),""))</f>
        <v>支出</v>
      </c>
      <c r="G1566" s="118" t="s">
        <v>1268</v>
      </c>
      <c r="H1566" s="119"/>
      <c r="I1566" s="119">
        <v>432000</v>
      </c>
      <c r="J1566" s="120"/>
      <c r="K1566" s="125">
        <f>IF(OR($A1566="",$B1566=""),"",IF($J1566&lt;&gt;"",$J1566,IF($D1566=本位币,1,IFERROR(LOOKUP(2,1/((汇率月份&lt;=$A1566)*(INDEX(记账汇率区,0,MATCH($D1566,汇率币种头,0))&lt;&gt;"")),INDEX(记账汇率区,0,MATCH($D1566,汇率币种头,0))),""))))</f>
        <v>1</v>
      </c>
      <c r="L1566" s="123">
        <f t="shared" si="48"/>
        <v>-432000</v>
      </c>
      <c r="M1566" s="123">
        <f t="shared" si="49"/>
        <v>-432000</v>
      </c>
      <c r="N1566" s="122">
        <f>IF($B1566="","",ROUND(SUMIF(账户名,$B1566,账户期初)+SUMIFS($L$6:L1566,$B$6:B1566,$B1566),2))</f>
        <v>16894850</v>
      </c>
      <c r="O1566" s="123">
        <f>IF($B1566="","",IFERROR(ROUND(INDEX(账户期初本位,MATCH($B1566,账户名,0))+SUMIFS($M$6:M1566,$B$6:B1566,$B1566),2),""))</f>
        <v>16894850</v>
      </c>
      <c r="P1566" s="117" t="s">
        <v>26</v>
      </c>
      <c r="Q1566" s="115" t="s">
        <v>1269</v>
      </c>
      <c r="R1566" s="115" t="s">
        <v>1270</v>
      </c>
      <c r="S1566" s="124" t="str">
        <f>IF($B1566="","",IF(ISNA(MATCH($B1566,账户名,0)),"※这个账户不在【参数设置】的账户档案里",IF($A1566="","※没填日期，这一笔不会进任何月份的报表",IF(OR($A1566&lt;起始月份,$A1566&gt;EOMONTH(起始月份,15)),"△不在本账期（"&amp;TEXT(起始月份,"yyyy-mm")&amp;" ~ "&amp;TEXT(EOMONTH(起始月份,15),"yyyy-mm")&amp;"）内，报表里看不到",IF(AND($H1566&lt;&gt;"",$I1566&lt;&gt;""),"※收入和支出不能同时填",IF(AND(N($H1566)=0,N($I1566)=0),IF(ISNUMBER(SEARCH("【待补】",$R1566&amp;"")),"△源数据不全（源表缺金额），请补充","※收入和支出都没填"),IF($E1566="","※没填收支类别，分类报表会漏掉这一笔",IF(ISNA(MATCH($E1566,类别表,0)),"※收支类别不在【参数设置】的清单里",IF($K1566="","△"&amp;$D1566&amp;" 还没填汇率，去【月度汇率】补上就自动算了",IF(ISNUMBER(SEARCH("【待补】",$R1566&amp;"")),"△源数据不全（源表缺摘要或用途），请补充",IF(AND($F1566="内部转账",$Q1566=""),"△内部转账建议在「往来单位」写上对方账户",IF($N1566&lt;0,"△这一笔之后该账户余额成负数了，核一下",""))))))))))))</f>
        <v/>
      </c>
    </row>
    <row r="1567" ht="16.5" spans="1:19">
      <c r="A1567" s="114">
        <v>46132</v>
      </c>
      <c r="B1567" s="115" t="s">
        <v>1238</v>
      </c>
      <c r="C1567" s="116" t="str">
        <f>IF($B1567="","",IFERROR(INDEX(账户银行,MATCH($B1567,账户名,0)),""))</f>
        <v>NBU银行</v>
      </c>
      <c r="D1567" s="116" t="str">
        <f>IF($B1567="","",IFERROR(INDEX(账户币种,MATCH($B1567,账户名,0)),""))</f>
        <v>UZS</v>
      </c>
      <c r="E1567" s="117" t="s">
        <v>188</v>
      </c>
      <c r="F1567" s="116" t="str">
        <f>IF($E1567="","",IFERROR(INDEX(类别属性,MATCH($E1567,类别表,0)),""))</f>
        <v>支出</v>
      </c>
      <c r="G1567" s="118" t="s">
        <v>1268</v>
      </c>
      <c r="H1567" s="119"/>
      <c r="I1567" s="119">
        <v>300000</v>
      </c>
      <c r="J1567" s="120"/>
      <c r="K1567" s="125">
        <f>IF(OR($A1567="",$B1567=""),"",IF($J1567&lt;&gt;"",$J1567,IF($D1567=本位币,1,IFERROR(LOOKUP(2,1/((汇率月份&lt;=$A1567)*(INDEX(记账汇率区,0,MATCH($D1567,汇率币种头,0))&lt;&gt;"")),INDEX(记账汇率区,0,MATCH($D1567,汇率币种头,0))),""))))</f>
        <v>1</v>
      </c>
      <c r="L1567" s="123">
        <f t="shared" si="48"/>
        <v>-300000</v>
      </c>
      <c r="M1567" s="123">
        <f t="shared" si="49"/>
        <v>-300000</v>
      </c>
      <c r="N1567" s="122">
        <f>IF($B1567="","",ROUND(SUMIF(账户名,$B1567,账户期初)+SUMIFS($L$6:L1567,$B$6:B1567,$B1567),2))</f>
        <v>16594850</v>
      </c>
      <c r="O1567" s="123">
        <f>IF($B1567="","",IFERROR(ROUND(INDEX(账户期初本位,MATCH($B1567,账户名,0))+SUMIFS($M$6:M1567,$B$6:B1567,$B1567),2),""))</f>
        <v>16594850</v>
      </c>
      <c r="P1567" s="117" t="s">
        <v>26</v>
      </c>
      <c r="Q1567" s="115" t="s">
        <v>1269</v>
      </c>
      <c r="R1567" s="115" t="s">
        <v>1271</v>
      </c>
      <c r="S1567" s="124" t="str">
        <f>IF($B1567="","",IF(ISNA(MATCH($B1567,账户名,0)),"※这个账户不在【参数设置】的账户档案里",IF($A1567="","※没填日期，这一笔不会进任何月份的报表",IF(OR($A1567&lt;起始月份,$A1567&gt;EOMONTH(起始月份,15)),"△不在本账期（"&amp;TEXT(起始月份,"yyyy-mm")&amp;" ~ "&amp;TEXT(EOMONTH(起始月份,15),"yyyy-mm")&amp;"）内，报表里看不到",IF(AND($H1567&lt;&gt;"",$I1567&lt;&gt;""),"※收入和支出不能同时填",IF(AND(N($H1567)=0,N($I1567)=0),IF(ISNUMBER(SEARCH("【待补】",$R1567&amp;"")),"△源数据不全（源表缺金额），请补充","※收入和支出都没填"),IF($E1567="","※没填收支类别，分类报表会漏掉这一笔",IF(ISNA(MATCH($E1567,类别表,0)),"※收支类别不在【参数设置】的清单里",IF($K1567="","△"&amp;$D1567&amp;" 还没填汇率，去【月度汇率】补上就自动算了",IF(ISNUMBER(SEARCH("【待补】",$R1567&amp;"")),"△源数据不全（源表缺摘要或用途），请补充",IF(AND($F1567="内部转账",$Q1567=""),"△内部转账建议在「往来单位」写上对方账户",IF($N1567&lt;0,"△这一笔之后该账户余额成负数了，核一下",""))))))))))))</f>
        <v>△源数据不全（源表缺摘要或用途），请补充</v>
      </c>
    </row>
    <row r="1568" ht="16.5" spans="1:19">
      <c r="A1568" s="114">
        <v>46132</v>
      </c>
      <c r="B1568" s="115" t="s">
        <v>1238</v>
      </c>
      <c r="C1568" s="116" t="str">
        <f>IF($B1568="","",IFERROR(INDEX(账户银行,MATCH($B1568,账户名,0)),""))</f>
        <v>NBU银行</v>
      </c>
      <c r="D1568" s="116" t="str">
        <f>IF($B1568="","",IFERROR(INDEX(账户币种,MATCH($B1568,账户名,0)),""))</f>
        <v>UZS</v>
      </c>
      <c r="E1568" s="117" t="s">
        <v>38</v>
      </c>
      <c r="F1568" s="116" t="str">
        <f>IF($E1568="","",IFERROR(INDEX(类别属性,MATCH($E1568,类别表,0)),""))</f>
        <v>支出</v>
      </c>
      <c r="G1568" s="118" t="s">
        <v>1268</v>
      </c>
      <c r="H1568" s="119"/>
      <c r="I1568" s="119">
        <v>1260000</v>
      </c>
      <c r="J1568" s="120"/>
      <c r="K1568" s="125">
        <f>IF(OR($A1568="",$B1568=""),"",IF($J1568&lt;&gt;"",$J1568,IF($D1568=本位币,1,IFERROR(LOOKUP(2,1/((汇率月份&lt;=$A1568)*(INDEX(记账汇率区,0,MATCH($D1568,汇率币种头,0))&lt;&gt;"")),INDEX(记账汇率区,0,MATCH($D1568,汇率币种头,0))),""))))</f>
        <v>1</v>
      </c>
      <c r="L1568" s="123">
        <f t="shared" si="48"/>
        <v>-1260000</v>
      </c>
      <c r="M1568" s="123">
        <f t="shared" si="49"/>
        <v>-1260000</v>
      </c>
      <c r="N1568" s="122">
        <f>IF($B1568="","",ROUND(SUMIF(账户名,$B1568,账户期初)+SUMIFS($L$6:L1568,$B$6:B1568,$B1568),2))</f>
        <v>15334850</v>
      </c>
      <c r="O1568" s="123">
        <f>IF($B1568="","",IFERROR(ROUND(INDEX(账户期初本位,MATCH($B1568,账户名,0))+SUMIFS($M$6:M1568,$B$6:B1568,$B1568),2),""))</f>
        <v>15334850</v>
      </c>
      <c r="P1568" s="117" t="s">
        <v>26</v>
      </c>
      <c r="Q1568" s="115" t="s">
        <v>1269</v>
      </c>
      <c r="R1568" s="115" t="s">
        <v>1270</v>
      </c>
      <c r="S1568" s="124" t="str">
        <f>IF($B1568="","",IF(ISNA(MATCH($B1568,账户名,0)),"※这个账户不在【参数设置】的账户档案里",IF($A1568="","※没填日期，这一笔不会进任何月份的报表",IF(OR($A1568&lt;起始月份,$A1568&gt;EOMONTH(起始月份,15)),"△不在本账期（"&amp;TEXT(起始月份,"yyyy-mm")&amp;" ~ "&amp;TEXT(EOMONTH(起始月份,15),"yyyy-mm")&amp;"）内，报表里看不到",IF(AND($H1568&lt;&gt;"",$I1568&lt;&gt;""),"※收入和支出不能同时填",IF(AND(N($H1568)=0,N($I1568)=0),IF(ISNUMBER(SEARCH("【待补】",$R1568&amp;"")),"△源数据不全（源表缺金额），请补充","※收入和支出都没填"),IF($E1568="","※没填收支类别，分类报表会漏掉这一笔",IF(ISNA(MATCH($E1568,类别表,0)),"※收支类别不在【参数设置】的清单里",IF($K1568="","△"&amp;$D1568&amp;" 还没填汇率，去【月度汇率】补上就自动算了",IF(ISNUMBER(SEARCH("【待补】",$R1568&amp;"")),"△源数据不全（源表缺摘要或用途），请补充",IF(AND($F1568="内部转账",$Q1568=""),"△内部转账建议在「往来单位」写上对方账户",IF($N1568&lt;0,"△这一笔之后该账户余额成负数了，核一下",""))))))))))))</f>
        <v/>
      </c>
    </row>
    <row r="1569" ht="33" spans="1:19">
      <c r="A1569" s="114">
        <v>46133</v>
      </c>
      <c r="B1569" s="115" t="s">
        <v>20</v>
      </c>
      <c r="C1569" s="116" t="str">
        <f>IF($B1569="","",IFERROR(INDEX(账户银行,MATCH($B1569,账户名,0)),""))</f>
        <v>现金</v>
      </c>
      <c r="D1569" s="116" t="str">
        <f>IF($B1569="","",IFERROR(INDEX(账户币种,MATCH($B1569,账户名,0)),""))</f>
        <v>CNY</v>
      </c>
      <c r="E1569" s="117" t="s">
        <v>95</v>
      </c>
      <c r="F1569" s="116" t="str">
        <f>IF($E1569="","",IFERROR(INDEX(类别属性,MATCH($E1569,类别表,0)),""))</f>
        <v>支出</v>
      </c>
      <c r="G1569" s="118" t="s">
        <v>1450</v>
      </c>
      <c r="H1569" s="119"/>
      <c r="I1569" s="119">
        <v>31351.55</v>
      </c>
      <c r="J1569" s="120"/>
      <c r="K1569" s="121">
        <f>IF(OR($A1569="",$B1569=""),"",IF($J1569&lt;&gt;"",$J1569,IF($D1569=本位币,1,IFERROR(LOOKUP(2,1/((汇率月份&lt;=$A1569)*(INDEX(记账汇率区,0,MATCH($D1569,汇率币种头,0))&lt;&gt;"")),INDEX(记账汇率区,0,MATCH($D1569,汇率币种头,0))),""))))</f>
        <v>1700</v>
      </c>
      <c r="L1569" s="122">
        <f t="shared" si="48"/>
        <v>-31351.55</v>
      </c>
      <c r="M1569" s="123">
        <f t="shared" si="49"/>
        <v>-53297635</v>
      </c>
      <c r="N1569" s="122">
        <f>IF($B1569="","",ROUND(SUMIF(账户名,$B1569,账户期初)+SUMIFS($L$6:L1569,$B$6:B1569,$B1569),2))</f>
        <v>989322.84</v>
      </c>
      <c r="O1569" s="123">
        <f>IF($B1569="","",IFERROR(ROUND(INDEX(账户期初本位,MATCH($B1569,账户名,0))+SUMIFS($M$6:M1569,$B$6:B1569,$B1569),2),""))</f>
        <v>1653510344.96</v>
      </c>
      <c r="P1569" s="117" t="s">
        <v>97</v>
      </c>
      <c r="Q1569" s="115"/>
      <c r="R1569" s="115"/>
      <c r="S1569" s="124" t="str">
        <f>IF($B1569="","",IF(ISNA(MATCH($B1569,账户名,0)),"※这个账户不在【参数设置】的账户档案里",IF($A1569="","※没填日期，这一笔不会进任何月份的报表",IF(OR($A1569&lt;起始月份,$A1569&gt;EOMONTH(起始月份,15)),"△不在本账期（"&amp;TEXT(起始月份,"yyyy-mm")&amp;" ~ "&amp;TEXT(EOMONTH(起始月份,15),"yyyy-mm")&amp;"）内，报表里看不到",IF(AND($H1569&lt;&gt;"",$I1569&lt;&gt;""),"※收入和支出不能同时填",IF(AND(N($H1569)=0,N($I1569)=0),IF(ISNUMBER(SEARCH("【待补】",$R1569&amp;"")),"△源数据不全（源表缺金额），请补充","※收入和支出都没填"),IF($E1569="","※没填收支类别，分类报表会漏掉这一笔",IF(ISNA(MATCH($E1569,类别表,0)),"※收支类别不在【参数设置】的清单里",IF($K1569="","△"&amp;$D1569&amp;" 还没填汇率，去【月度汇率】补上就自动算了",IF(ISNUMBER(SEARCH("【待补】",$R1569&amp;"")),"△源数据不全（源表缺摘要或用途），请补充",IF(AND($F1569="内部转账",$Q1569=""),"△内部转账建议在「往来单位」写上对方账户",IF($N1569&lt;0,"△这一笔之后该账户余额成负数了，核一下",""))))))))))))</f>
        <v/>
      </c>
    </row>
    <row r="1570" ht="16.5" spans="1:19">
      <c r="A1570" s="114">
        <v>46133</v>
      </c>
      <c r="B1570" s="115" t="s">
        <v>1238</v>
      </c>
      <c r="C1570" s="116" t="str">
        <f>IF($B1570="","",IFERROR(INDEX(账户银行,MATCH($B1570,账户名,0)),""))</f>
        <v>NBU银行</v>
      </c>
      <c r="D1570" s="116" t="str">
        <f>IF($B1570="","",IFERROR(INDEX(账户币种,MATCH($B1570,账户名,0)),""))</f>
        <v>UZS</v>
      </c>
      <c r="E1570" s="117" t="s">
        <v>54</v>
      </c>
      <c r="F1570" s="116" t="str">
        <f>IF($E1570="","",IFERROR(INDEX(类别属性,MATCH($E1570,类别表,0)),""))</f>
        <v>支出</v>
      </c>
      <c r="G1570" s="118" t="s">
        <v>1268</v>
      </c>
      <c r="H1570" s="119"/>
      <c r="I1570" s="119">
        <v>2058000</v>
      </c>
      <c r="J1570" s="120"/>
      <c r="K1570" s="125">
        <f>IF(OR($A1570="",$B1570=""),"",IF($J1570&lt;&gt;"",$J1570,IF($D1570=本位币,1,IFERROR(LOOKUP(2,1/((汇率月份&lt;=$A1570)*(INDEX(记账汇率区,0,MATCH($D1570,汇率币种头,0))&lt;&gt;"")),INDEX(记账汇率区,0,MATCH($D1570,汇率币种头,0))),""))))</f>
        <v>1</v>
      </c>
      <c r="L1570" s="123">
        <f t="shared" si="48"/>
        <v>-2058000</v>
      </c>
      <c r="M1570" s="123">
        <f t="shared" si="49"/>
        <v>-2058000</v>
      </c>
      <c r="N1570" s="122">
        <f>IF($B1570="","",ROUND(SUMIF(账户名,$B1570,账户期初)+SUMIFS($L$6:L1570,$B$6:B1570,$B1570),2))</f>
        <v>13276850</v>
      </c>
      <c r="O1570" s="123">
        <f>IF($B1570="","",IFERROR(ROUND(INDEX(账户期初本位,MATCH($B1570,账户名,0))+SUMIFS($M$6:M1570,$B$6:B1570,$B1570),2),""))</f>
        <v>13276850</v>
      </c>
      <c r="P1570" s="117" t="s">
        <v>48</v>
      </c>
      <c r="Q1570" s="115" t="s">
        <v>1269</v>
      </c>
      <c r="R1570" s="115" t="s">
        <v>1270</v>
      </c>
      <c r="S1570" s="124" t="str">
        <f>IF($B1570="","",IF(ISNA(MATCH($B1570,账户名,0)),"※这个账户不在【参数设置】的账户档案里",IF($A1570="","※没填日期，这一笔不会进任何月份的报表",IF(OR($A1570&lt;起始月份,$A1570&gt;EOMONTH(起始月份,15)),"△不在本账期（"&amp;TEXT(起始月份,"yyyy-mm")&amp;" ~ "&amp;TEXT(EOMONTH(起始月份,15),"yyyy-mm")&amp;"）内，报表里看不到",IF(AND($H1570&lt;&gt;"",$I1570&lt;&gt;""),"※收入和支出不能同时填",IF(AND(N($H1570)=0,N($I1570)=0),IF(ISNUMBER(SEARCH("【待补】",$R1570&amp;"")),"△源数据不全（源表缺金额），请补充","※收入和支出都没填"),IF($E1570="","※没填收支类别，分类报表会漏掉这一笔",IF(ISNA(MATCH($E1570,类别表,0)),"※收支类别不在【参数设置】的清单里",IF($K1570="","△"&amp;$D1570&amp;" 还没填汇率，去【月度汇率】补上就自动算了",IF(ISNUMBER(SEARCH("【待补】",$R1570&amp;"")),"△源数据不全（源表缺摘要或用途），请补充",IF(AND($F1570="内部转账",$Q1570=""),"△内部转账建议在「往来单位」写上对方账户",IF($N1570&lt;0,"△这一笔之后该账户余额成负数了，核一下",""))))))))))))</f>
        <v/>
      </c>
    </row>
    <row r="1571" ht="16.5" spans="1:19">
      <c r="A1571" s="114">
        <v>46133</v>
      </c>
      <c r="B1571" s="115" t="s">
        <v>1238</v>
      </c>
      <c r="C1571" s="116" t="str">
        <f>IF($B1571="","",IFERROR(INDEX(账户银行,MATCH($B1571,账户名,0)),""))</f>
        <v>NBU银行</v>
      </c>
      <c r="D1571" s="116" t="str">
        <f>IF($B1571="","",IFERROR(INDEX(账户币种,MATCH($B1571,账户名,0)),""))</f>
        <v>UZS</v>
      </c>
      <c r="E1571" s="117" t="s">
        <v>44</v>
      </c>
      <c r="F1571" s="116" t="str">
        <f>IF($E1571="","",IFERROR(INDEX(类别属性,MATCH($E1571,类别表,0)),""))</f>
        <v>支出</v>
      </c>
      <c r="G1571" s="118" t="s">
        <v>1268</v>
      </c>
      <c r="H1571" s="119"/>
      <c r="I1571" s="119">
        <v>480000</v>
      </c>
      <c r="J1571" s="120"/>
      <c r="K1571" s="125">
        <f>IF(OR($A1571="",$B1571=""),"",IF($J1571&lt;&gt;"",$J1571,IF($D1571=本位币,1,IFERROR(LOOKUP(2,1/((汇率月份&lt;=$A1571)*(INDEX(记账汇率区,0,MATCH($D1571,汇率币种头,0))&lt;&gt;"")),INDEX(记账汇率区,0,MATCH($D1571,汇率币种头,0))),""))))</f>
        <v>1</v>
      </c>
      <c r="L1571" s="123">
        <f t="shared" si="48"/>
        <v>-480000</v>
      </c>
      <c r="M1571" s="123">
        <f t="shared" si="49"/>
        <v>-480000</v>
      </c>
      <c r="N1571" s="122">
        <f>IF($B1571="","",ROUND(SUMIF(账户名,$B1571,账户期初)+SUMIFS($L$6:L1571,$B$6:B1571,$B1571),2))</f>
        <v>12796850</v>
      </c>
      <c r="O1571" s="123">
        <f>IF($B1571="","",IFERROR(ROUND(INDEX(账户期初本位,MATCH($B1571,账户名,0))+SUMIFS($M$6:M1571,$B$6:B1571,$B1571),2),""))</f>
        <v>12796850</v>
      </c>
      <c r="P1571" s="117" t="s">
        <v>26</v>
      </c>
      <c r="Q1571" s="115" t="s">
        <v>1269</v>
      </c>
      <c r="R1571" s="115" t="s">
        <v>1270</v>
      </c>
      <c r="S1571" s="124" t="str">
        <f>IF($B1571="","",IF(ISNA(MATCH($B1571,账户名,0)),"※这个账户不在【参数设置】的账户档案里",IF($A1571="","※没填日期，这一笔不会进任何月份的报表",IF(OR($A1571&lt;起始月份,$A1571&gt;EOMONTH(起始月份,15)),"△不在本账期（"&amp;TEXT(起始月份,"yyyy-mm")&amp;" ~ "&amp;TEXT(EOMONTH(起始月份,15),"yyyy-mm")&amp;"）内，报表里看不到",IF(AND($H1571&lt;&gt;"",$I1571&lt;&gt;""),"※收入和支出不能同时填",IF(AND(N($H1571)=0,N($I1571)=0),IF(ISNUMBER(SEARCH("【待补】",$R1571&amp;"")),"△源数据不全（源表缺金额），请补充","※收入和支出都没填"),IF($E1571="","※没填收支类别，分类报表会漏掉这一笔",IF(ISNA(MATCH($E1571,类别表,0)),"※收支类别不在【参数设置】的清单里",IF($K1571="","△"&amp;$D1571&amp;" 还没填汇率，去【月度汇率】补上就自动算了",IF(ISNUMBER(SEARCH("【待补】",$R1571&amp;"")),"△源数据不全（源表缺摘要或用途），请补充",IF(AND($F1571="内部转账",$Q1571=""),"△内部转账建议在「往来单位」写上对方账户",IF($N1571&lt;0,"△这一笔之后该账户余额成负数了，核一下",""))))))))))))</f>
        <v/>
      </c>
    </row>
    <row r="1572" ht="16.5" spans="1:19">
      <c r="A1572" s="114">
        <v>46133</v>
      </c>
      <c r="B1572" s="115" t="s">
        <v>1238</v>
      </c>
      <c r="C1572" s="116" t="str">
        <f>IF($B1572="","",IFERROR(INDEX(账户银行,MATCH($B1572,账户名,0)),""))</f>
        <v>NBU银行</v>
      </c>
      <c r="D1572" s="116" t="str">
        <f>IF($B1572="","",IFERROR(INDEX(账户币种,MATCH($B1572,账户名,0)),""))</f>
        <v>UZS</v>
      </c>
      <c r="E1572" s="117" t="s">
        <v>188</v>
      </c>
      <c r="F1572" s="116" t="str">
        <f>IF($E1572="","",IFERROR(INDEX(类别属性,MATCH($E1572,类别表,0)),""))</f>
        <v>支出</v>
      </c>
      <c r="G1572" s="118" t="s">
        <v>1268</v>
      </c>
      <c r="H1572" s="119"/>
      <c r="I1572" s="119">
        <v>2660000</v>
      </c>
      <c r="J1572" s="120"/>
      <c r="K1572" s="125">
        <f>IF(OR($A1572="",$B1572=""),"",IF($J1572&lt;&gt;"",$J1572,IF($D1572=本位币,1,IFERROR(LOOKUP(2,1/((汇率月份&lt;=$A1572)*(INDEX(记账汇率区,0,MATCH($D1572,汇率币种头,0))&lt;&gt;"")),INDEX(记账汇率区,0,MATCH($D1572,汇率币种头,0))),""))))</f>
        <v>1</v>
      </c>
      <c r="L1572" s="123">
        <f t="shared" si="48"/>
        <v>-2660000</v>
      </c>
      <c r="M1572" s="123">
        <f t="shared" si="49"/>
        <v>-2660000</v>
      </c>
      <c r="N1572" s="122">
        <f>IF($B1572="","",ROUND(SUMIF(账户名,$B1572,账户期初)+SUMIFS($L$6:L1572,$B$6:B1572,$B1572),2))</f>
        <v>10136850</v>
      </c>
      <c r="O1572" s="123">
        <f>IF($B1572="","",IFERROR(ROUND(INDEX(账户期初本位,MATCH($B1572,账户名,0))+SUMIFS($M$6:M1572,$B$6:B1572,$B1572),2),""))</f>
        <v>10136850</v>
      </c>
      <c r="P1572" s="117" t="s">
        <v>26</v>
      </c>
      <c r="Q1572" s="115" t="s">
        <v>1269</v>
      </c>
      <c r="R1572" s="115" t="s">
        <v>1271</v>
      </c>
      <c r="S1572" s="124" t="str">
        <f>IF($B1572="","",IF(ISNA(MATCH($B1572,账户名,0)),"※这个账户不在【参数设置】的账户档案里",IF($A1572="","※没填日期，这一笔不会进任何月份的报表",IF(OR($A1572&lt;起始月份,$A1572&gt;EOMONTH(起始月份,15)),"△不在本账期（"&amp;TEXT(起始月份,"yyyy-mm")&amp;" ~ "&amp;TEXT(EOMONTH(起始月份,15),"yyyy-mm")&amp;"）内，报表里看不到",IF(AND($H1572&lt;&gt;"",$I1572&lt;&gt;""),"※收入和支出不能同时填",IF(AND(N($H1572)=0,N($I1572)=0),IF(ISNUMBER(SEARCH("【待补】",$R1572&amp;"")),"△源数据不全（源表缺金额），请补充","※收入和支出都没填"),IF($E1572="","※没填收支类别，分类报表会漏掉这一笔",IF(ISNA(MATCH($E1572,类别表,0)),"※收支类别不在【参数设置】的清单里",IF($K1572="","△"&amp;$D1572&amp;" 还没填汇率，去【月度汇率】补上就自动算了",IF(ISNUMBER(SEARCH("【待补】",$R1572&amp;"")),"△源数据不全（源表缺摘要或用途），请补充",IF(AND($F1572="内部转账",$Q1572=""),"△内部转账建议在「往来单位」写上对方账户",IF($N1572&lt;0,"△这一笔之后该账户余额成负数了，核一下",""))))))))))))</f>
        <v>△源数据不全（源表缺摘要或用途），请补充</v>
      </c>
    </row>
    <row r="1573" ht="115.5" spans="1:19">
      <c r="A1573" s="114">
        <v>46133</v>
      </c>
      <c r="B1573" s="115" t="s">
        <v>34</v>
      </c>
      <c r="C1573" s="116" t="str">
        <f>IF($B1573="","",IFERROR(INDEX(账户银行,MATCH($B1573,账户名,0)),""))</f>
        <v>现金</v>
      </c>
      <c r="D1573" s="116" t="str">
        <f>IF($B1573="","",IFERROR(INDEX(账户币种,MATCH($B1573,账户名,0)),""))</f>
        <v>UZS</v>
      </c>
      <c r="E1573" s="117" t="s">
        <v>46</v>
      </c>
      <c r="F1573" s="116" t="str">
        <f>IF($E1573="","",IFERROR(INDEX(类别属性,MATCH($E1573,类别表,0)),""))</f>
        <v>支出</v>
      </c>
      <c r="G1573" s="118" t="s">
        <v>1451</v>
      </c>
      <c r="H1573" s="119"/>
      <c r="I1573" s="119">
        <v>2518000</v>
      </c>
      <c r="J1573" s="120"/>
      <c r="K1573" s="125">
        <f>IF(OR($A1573="",$B1573=""),"",IF($J1573&lt;&gt;"",$J1573,IF($D1573=本位币,1,IFERROR(LOOKUP(2,1/((汇率月份&lt;=$A1573)*(INDEX(记账汇率区,0,MATCH($D1573,汇率币种头,0))&lt;&gt;"")),INDEX(记账汇率区,0,MATCH($D1573,汇率币种头,0))),""))))</f>
        <v>1</v>
      </c>
      <c r="L1573" s="123">
        <f t="shared" si="48"/>
        <v>-2518000</v>
      </c>
      <c r="M1573" s="123">
        <f t="shared" si="49"/>
        <v>-2518000</v>
      </c>
      <c r="N1573" s="122">
        <f>IF($B1573="","",ROUND(SUMIF(账户名,$B1573,账户期初)+SUMIFS($L$6:L1573,$B$6:B1573,$B1573),2))</f>
        <v>-743772979.33</v>
      </c>
      <c r="O1573" s="123">
        <f>IF($B1573="","",IFERROR(ROUND(INDEX(账户期初本位,MATCH($B1573,账户名,0))+SUMIFS($M$6:M1573,$B$6:B1573,$B1573),2),""))</f>
        <v>-743772979.33</v>
      </c>
      <c r="P1573" s="117" t="s">
        <v>48</v>
      </c>
      <c r="Q1573" s="115"/>
      <c r="R1573" s="115"/>
      <c r="S1573" s="124" t="str">
        <f>IF($B1573="","",IF(ISNA(MATCH($B1573,账户名,0)),"※这个账户不在【参数设置】的账户档案里",IF($A1573="","※没填日期，这一笔不会进任何月份的报表",IF(OR($A1573&lt;起始月份,$A1573&gt;EOMONTH(起始月份,15)),"△不在本账期（"&amp;TEXT(起始月份,"yyyy-mm")&amp;" ~ "&amp;TEXT(EOMONTH(起始月份,15),"yyyy-mm")&amp;"）内，报表里看不到",IF(AND($H1573&lt;&gt;"",$I1573&lt;&gt;""),"※收入和支出不能同时填",IF(AND(N($H1573)=0,N($I1573)=0),IF(ISNUMBER(SEARCH("【待补】",$R1573&amp;"")),"△源数据不全（源表缺金额），请补充","※收入和支出都没填"),IF($E1573="","※没填收支类别，分类报表会漏掉这一笔",IF(ISNA(MATCH($E1573,类别表,0)),"※收支类别不在【参数设置】的清单里",IF($K1573="","△"&amp;$D1573&amp;" 还没填汇率，去【月度汇率】补上就自动算了",IF(ISNUMBER(SEARCH("【待补】",$R1573&amp;"")),"△源数据不全（源表缺摘要或用途），请补充",IF(AND($F1573="内部转账",$Q1573=""),"△内部转账建议在「往来单位」写上对方账户",IF($N1573&lt;0,"△这一笔之后该账户余额成负数了，核一下",""))))))))))))</f>
        <v>△这一笔之后该账户余额成负数了，核一下</v>
      </c>
    </row>
    <row r="1574" ht="66" spans="1:19">
      <c r="A1574" s="114">
        <v>46134</v>
      </c>
      <c r="B1574" s="115" t="s">
        <v>72</v>
      </c>
      <c r="C1574" s="116" t="str">
        <f>IF($B1574="","",IFERROR(INDEX(账户银行,MATCH($B1574,账户名,0)),""))</f>
        <v>NBU银行</v>
      </c>
      <c r="D1574" s="116" t="str">
        <f>IF($B1574="","",IFERROR(INDEX(账户币种,MATCH($B1574,账户名,0)),""))</f>
        <v>UZS</v>
      </c>
      <c r="E1574" s="117" t="s">
        <v>54</v>
      </c>
      <c r="F1574" s="116" t="str">
        <f>IF($E1574="","",IFERROR(INDEX(类别属性,MATCH($E1574,类别表,0)),""))</f>
        <v>支出</v>
      </c>
      <c r="G1574" s="118" t="s">
        <v>1452</v>
      </c>
      <c r="H1574" s="119"/>
      <c r="I1574" s="119">
        <v>727800000</v>
      </c>
      <c r="J1574" s="120"/>
      <c r="K1574" s="125">
        <f>IF(OR($A1574="",$B1574=""),"",IF($J1574&lt;&gt;"",$J1574,IF($D1574=本位币,1,IFERROR(LOOKUP(2,1/((汇率月份&lt;=$A1574)*(INDEX(记账汇率区,0,MATCH($D1574,汇率币种头,0))&lt;&gt;"")),INDEX(记账汇率区,0,MATCH($D1574,汇率币种头,0))),""))))</f>
        <v>1</v>
      </c>
      <c r="L1574" s="123">
        <f t="shared" si="48"/>
        <v>-727800000</v>
      </c>
      <c r="M1574" s="123">
        <f t="shared" si="49"/>
        <v>-727800000</v>
      </c>
      <c r="N1574" s="122">
        <f>IF($B1574="","",ROUND(SUMIF(账户名,$B1574,账户期初)+SUMIFS($L$6:L1574,$B$6:B1574,$B1574),2))</f>
        <v>2243735644.38</v>
      </c>
      <c r="O1574" s="123">
        <f>IF($B1574="","",IFERROR(ROUND(INDEX(账户期初本位,MATCH($B1574,账户名,0))+SUMIFS($M$6:M1574,$B$6:B1574,$B1574),2),""))</f>
        <v>2243735644.38</v>
      </c>
      <c r="P1574" s="117" t="s">
        <v>48</v>
      </c>
      <c r="Q1574" s="115"/>
      <c r="R1574" s="115"/>
      <c r="S1574" s="124" t="str">
        <f>IF($B1574="","",IF(ISNA(MATCH($B1574,账户名,0)),"※这个账户不在【参数设置】的账户档案里",IF($A1574="","※没填日期，这一笔不会进任何月份的报表",IF(OR($A1574&lt;起始月份,$A1574&gt;EOMONTH(起始月份,15)),"△不在本账期（"&amp;TEXT(起始月份,"yyyy-mm")&amp;" ~ "&amp;TEXT(EOMONTH(起始月份,15),"yyyy-mm")&amp;"）内，报表里看不到",IF(AND($H1574&lt;&gt;"",$I1574&lt;&gt;""),"※收入和支出不能同时填",IF(AND(N($H1574)=0,N($I1574)=0),IF(ISNUMBER(SEARCH("【待补】",$R1574&amp;"")),"△源数据不全（源表缺金额），请补充","※收入和支出都没填"),IF($E1574="","※没填收支类别，分类报表会漏掉这一笔",IF(ISNA(MATCH($E1574,类别表,0)),"※收支类别不在【参数设置】的清单里",IF($K1574="","△"&amp;$D1574&amp;" 还没填汇率，去【月度汇率】补上就自动算了",IF(ISNUMBER(SEARCH("【待补】",$R1574&amp;"")),"△源数据不全（源表缺摘要或用途），请补充",IF(AND($F1574="内部转账",$Q1574=""),"△内部转账建议在「往来单位」写上对方账户",IF($N1574&lt;0,"△这一笔之后该账户余额成负数了，核一下",""))))))))))))</f>
        <v/>
      </c>
    </row>
    <row r="1575" ht="33" spans="1:19">
      <c r="A1575" s="114">
        <v>46134</v>
      </c>
      <c r="B1575" s="115" t="s">
        <v>72</v>
      </c>
      <c r="C1575" s="116" t="str">
        <f>IF($B1575="","",IFERROR(INDEX(账户银行,MATCH($B1575,账户名,0)),""))</f>
        <v>NBU银行</v>
      </c>
      <c r="D1575" s="116" t="str">
        <f>IF($B1575="","",IFERROR(INDEX(账户币种,MATCH($B1575,账户名,0)),""))</f>
        <v>UZS</v>
      </c>
      <c r="E1575" s="117" t="s">
        <v>60</v>
      </c>
      <c r="F1575" s="116" t="str">
        <f>IF($E1575="","",IFERROR(INDEX(类别属性,MATCH($E1575,类别表,0)),""))</f>
        <v>支出</v>
      </c>
      <c r="G1575" s="118" t="s">
        <v>1453</v>
      </c>
      <c r="H1575" s="119"/>
      <c r="I1575" s="119">
        <v>3639000</v>
      </c>
      <c r="J1575" s="120"/>
      <c r="K1575" s="125">
        <f>IF(OR($A1575="",$B1575=""),"",IF($J1575&lt;&gt;"",$J1575,IF($D1575=本位币,1,IFERROR(LOOKUP(2,1/((汇率月份&lt;=$A1575)*(INDEX(记账汇率区,0,MATCH($D1575,汇率币种头,0))&lt;&gt;"")),INDEX(记账汇率区,0,MATCH($D1575,汇率币种头,0))),""))))</f>
        <v>1</v>
      </c>
      <c r="L1575" s="123">
        <f t="shared" si="48"/>
        <v>-3639000</v>
      </c>
      <c r="M1575" s="123">
        <f t="shared" si="49"/>
        <v>-3639000</v>
      </c>
      <c r="N1575" s="122">
        <f>IF($B1575="","",ROUND(SUMIF(账户名,$B1575,账户期初)+SUMIFS($L$6:L1575,$B$6:B1575,$B1575),2))</f>
        <v>2240096644.38</v>
      </c>
      <c r="O1575" s="123">
        <f>IF($B1575="","",IFERROR(ROUND(INDEX(账户期初本位,MATCH($B1575,账户名,0))+SUMIFS($M$6:M1575,$B$6:B1575,$B1575),2),""))</f>
        <v>2240096644.38</v>
      </c>
      <c r="P1575" s="117" t="s">
        <v>43</v>
      </c>
      <c r="Q1575" s="115"/>
      <c r="R1575" s="115"/>
      <c r="S1575" s="124" t="str">
        <f>IF($B1575="","",IF(ISNA(MATCH($B1575,账户名,0)),"※这个账户不在【参数设置】的账户档案里",IF($A1575="","※没填日期，这一笔不会进任何月份的报表",IF(OR($A1575&lt;起始月份,$A1575&gt;EOMONTH(起始月份,15)),"△不在本账期（"&amp;TEXT(起始月份,"yyyy-mm")&amp;" ~ "&amp;TEXT(EOMONTH(起始月份,15),"yyyy-mm")&amp;"）内，报表里看不到",IF(AND($H1575&lt;&gt;"",$I1575&lt;&gt;""),"※收入和支出不能同时填",IF(AND(N($H1575)=0,N($I1575)=0),IF(ISNUMBER(SEARCH("【待补】",$R1575&amp;"")),"△源数据不全（源表缺金额），请补充","※收入和支出都没填"),IF($E1575="","※没填收支类别，分类报表会漏掉这一笔",IF(ISNA(MATCH($E1575,类别表,0)),"※收支类别不在【参数设置】的清单里",IF($K1575="","△"&amp;$D1575&amp;" 还没填汇率，去【月度汇率】补上就自动算了",IF(ISNUMBER(SEARCH("【待补】",$R1575&amp;"")),"△源数据不全（源表缺摘要或用途），请补充",IF(AND($F1575="内部转账",$Q1575=""),"△内部转账建议在「往来单位」写上对方账户",IF($N1575&lt;0,"△这一笔之后该账户余额成负数了，核一下",""))))))))))))</f>
        <v/>
      </c>
    </row>
    <row r="1576" ht="33" spans="1:19">
      <c r="A1576" s="114">
        <v>46134</v>
      </c>
      <c r="B1576" s="115" t="s">
        <v>72</v>
      </c>
      <c r="C1576" s="116" t="str">
        <f>IF($B1576="","",IFERROR(INDEX(账户银行,MATCH($B1576,账户名,0)),""))</f>
        <v>NBU银行</v>
      </c>
      <c r="D1576" s="116" t="str">
        <f>IF($B1576="","",IFERROR(INDEX(账户币种,MATCH($B1576,账户名,0)),""))</f>
        <v>UZS</v>
      </c>
      <c r="E1576" s="117" t="s">
        <v>60</v>
      </c>
      <c r="F1576" s="116" t="str">
        <f>IF($E1576="","",IFERROR(INDEX(类别属性,MATCH($E1576,类别表,0)),""))</f>
        <v>支出</v>
      </c>
      <c r="G1576" s="118" t="s">
        <v>1416</v>
      </c>
      <c r="H1576" s="119"/>
      <c r="I1576" s="119">
        <v>741.6</v>
      </c>
      <c r="J1576" s="120"/>
      <c r="K1576" s="125">
        <f>IF(OR($A1576="",$B1576=""),"",IF($J1576&lt;&gt;"",$J1576,IF($D1576=本位币,1,IFERROR(LOOKUP(2,1/((汇率月份&lt;=$A1576)*(INDEX(记账汇率区,0,MATCH($D1576,汇率币种头,0))&lt;&gt;"")),INDEX(记账汇率区,0,MATCH($D1576,汇率币种头,0))),""))))</f>
        <v>1</v>
      </c>
      <c r="L1576" s="123">
        <f t="shared" si="48"/>
        <v>-741.6</v>
      </c>
      <c r="M1576" s="123">
        <f t="shared" si="49"/>
        <v>-741.6</v>
      </c>
      <c r="N1576" s="122">
        <f>IF($B1576="","",ROUND(SUMIF(账户名,$B1576,账户期初)+SUMIFS($L$6:L1576,$B$6:B1576,$B1576),2))</f>
        <v>2240095902.78</v>
      </c>
      <c r="O1576" s="123">
        <f>IF($B1576="","",IFERROR(ROUND(INDEX(账户期初本位,MATCH($B1576,账户名,0))+SUMIFS($M$6:M1576,$B$6:B1576,$B1576),2),""))</f>
        <v>2240095902.78</v>
      </c>
      <c r="P1576" s="117" t="s">
        <v>43</v>
      </c>
      <c r="Q1576" s="115"/>
      <c r="R1576" s="115"/>
      <c r="S1576" s="124" t="str">
        <f>IF($B1576="","",IF(ISNA(MATCH($B1576,账户名,0)),"※这个账户不在【参数设置】的账户档案里",IF($A1576="","※没填日期，这一笔不会进任何月份的报表",IF(OR($A1576&lt;起始月份,$A1576&gt;EOMONTH(起始月份,15)),"△不在本账期（"&amp;TEXT(起始月份,"yyyy-mm")&amp;" ~ "&amp;TEXT(EOMONTH(起始月份,15),"yyyy-mm")&amp;"）内，报表里看不到",IF(AND($H1576&lt;&gt;"",$I1576&lt;&gt;""),"※收入和支出不能同时填",IF(AND(N($H1576)=0,N($I1576)=0),IF(ISNUMBER(SEARCH("【待补】",$R1576&amp;"")),"△源数据不全（源表缺金额），请补充","※收入和支出都没填"),IF($E1576="","※没填收支类别，分类报表会漏掉这一笔",IF(ISNA(MATCH($E1576,类别表,0)),"※收支类别不在【参数设置】的清单里",IF($K1576="","△"&amp;$D1576&amp;" 还没填汇率，去【月度汇率】补上就自动算了",IF(ISNUMBER(SEARCH("【待补】",$R1576&amp;"")),"△源数据不全（源表缺摘要或用途），请补充",IF(AND($F1576="内部转账",$Q1576=""),"△内部转账建议在「往来单位」写上对方账户",IF($N1576&lt;0,"△这一笔之后该账户余额成负数了，核一下",""))))))))))))</f>
        <v/>
      </c>
    </row>
    <row r="1577" ht="16.5" spans="1:19">
      <c r="A1577" s="114">
        <v>46134</v>
      </c>
      <c r="B1577" s="115" t="s">
        <v>1238</v>
      </c>
      <c r="C1577" s="116" t="str">
        <f>IF($B1577="","",IFERROR(INDEX(账户银行,MATCH($B1577,账户名,0)),""))</f>
        <v>NBU银行</v>
      </c>
      <c r="D1577" s="116" t="str">
        <f>IF($B1577="","",IFERROR(INDEX(账户币种,MATCH($B1577,账户名,0)),""))</f>
        <v>UZS</v>
      </c>
      <c r="E1577" s="117" t="s">
        <v>38</v>
      </c>
      <c r="F1577" s="116" t="str">
        <f>IF($E1577="","",IFERROR(INDEX(类别属性,MATCH($E1577,类别表,0)),""))</f>
        <v>支出</v>
      </c>
      <c r="G1577" s="118" t="s">
        <v>1268</v>
      </c>
      <c r="H1577" s="119"/>
      <c r="I1577" s="119">
        <v>1080000</v>
      </c>
      <c r="J1577" s="120"/>
      <c r="K1577" s="125">
        <f>IF(OR($A1577="",$B1577=""),"",IF($J1577&lt;&gt;"",$J1577,IF($D1577=本位币,1,IFERROR(LOOKUP(2,1/((汇率月份&lt;=$A1577)*(INDEX(记账汇率区,0,MATCH($D1577,汇率币种头,0))&lt;&gt;"")),INDEX(记账汇率区,0,MATCH($D1577,汇率币种头,0))),""))))</f>
        <v>1</v>
      </c>
      <c r="L1577" s="123">
        <f t="shared" si="48"/>
        <v>-1080000</v>
      </c>
      <c r="M1577" s="123">
        <f t="shared" si="49"/>
        <v>-1080000</v>
      </c>
      <c r="N1577" s="122">
        <f>IF($B1577="","",ROUND(SUMIF(账户名,$B1577,账户期初)+SUMIFS($L$6:L1577,$B$6:B1577,$B1577),2))</f>
        <v>9056850</v>
      </c>
      <c r="O1577" s="123">
        <f>IF($B1577="","",IFERROR(ROUND(INDEX(账户期初本位,MATCH($B1577,账户名,0))+SUMIFS($M$6:M1577,$B$6:B1577,$B1577),2),""))</f>
        <v>9056850</v>
      </c>
      <c r="P1577" s="117" t="s">
        <v>26</v>
      </c>
      <c r="Q1577" s="115" t="s">
        <v>1269</v>
      </c>
      <c r="R1577" s="115" t="s">
        <v>1270</v>
      </c>
      <c r="S1577" s="124" t="str">
        <f>IF($B1577="","",IF(ISNA(MATCH($B1577,账户名,0)),"※这个账户不在【参数设置】的账户档案里",IF($A1577="","※没填日期，这一笔不会进任何月份的报表",IF(OR($A1577&lt;起始月份,$A1577&gt;EOMONTH(起始月份,15)),"△不在本账期（"&amp;TEXT(起始月份,"yyyy-mm")&amp;" ~ "&amp;TEXT(EOMONTH(起始月份,15),"yyyy-mm")&amp;"）内，报表里看不到",IF(AND($H1577&lt;&gt;"",$I1577&lt;&gt;""),"※收入和支出不能同时填",IF(AND(N($H1577)=0,N($I1577)=0),IF(ISNUMBER(SEARCH("【待补】",$R1577&amp;"")),"△源数据不全（源表缺金额），请补充","※收入和支出都没填"),IF($E1577="","※没填收支类别，分类报表会漏掉这一笔",IF(ISNA(MATCH($E1577,类别表,0)),"※收支类别不在【参数设置】的清单里",IF($K1577="","△"&amp;$D1577&amp;" 还没填汇率，去【月度汇率】补上就自动算了",IF(ISNUMBER(SEARCH("【待补】",$R1577&amp;"")),"△源数据不全（源表缺摘要或用途），请补充",IF(AND($F1577="内部转账",$Q1577=""),"△内部转账建议在「往来单位」写上对方账户",IF($N1577&lt;0,"△这一笔之后该账户余额成负数了，核一下",""))))))))))))</f>
        <v/>
      </c>
    </row>
    <row r="1578" ht="33" spans="1:19">
      <c r="A1578" s="114">
        <v>46135</v>
      </c>
      <c r="B1578" s="115" t="s">
        <v>72</v>
      </c>
      <c r="C1578" s="116" t="str">
        <f>IF($B1578="","",IFERROR(INDEX(账户银行,MATCH($B1578,账户名,0)),""))</f>
        <v>NBU银行</v>
      </c>
      <c r="D1578" s="116" t="str">
        <f>IF($B1578="","",IFERROR(INDEX(账户币种,MATCH($B1578,账户名,0)),""))</f>
        <v>UZS</v>
      </c>
      <c r="E1578" s="117" t="s">
        <v>60</v>
      </c>
      <c r="F1578" s="116" t="str">
        <f>IF($E1578="","",IFERROR(INDEX(类别属性,MATCH($E1578,类别表,0)),""))</f>
        <v>支出</v>
      </c>
      <c r="G1578" s="118" t="s">
        <v>1454</v>
      </c>
      <c r="H1578" s="119"/>
      <c r="I1578" s="119">
        <v>500000</v>
      </c>
      <c r="J1578" s="120"/>
      <c r="K1578" s="125">
        <f>IF(OR($A1578="",$B1578=""),"",IF($J1578&lt;&gt;"",$J1578,IF($D1578=本位币,1,IFERROR(LOOKUP(2,1/((汇率月份&lt;=$A1578)*(INDEX(记账汇率区,0,MATCH($D1578,汇率币种头,0))&lt;&gt;"")),INDEX(记账汇率区,0,MATCH($D1578,汇率币种头,0))),""))))</f>
        <v>1</v>
      </c>
      <c r="L1578" s="123">
        <f t="shared" si="48"/>
        <v>-500000</v>
      </c>
      <c r="M1578" s="123">
        <f t="shared" si="49"/>
        <v>-500000</v>
      </c>
      <c r="N1578" s="122">
        <f>IF($B1578="","",ROUND(SUMIF(账户名,$B1578,账户期初)+SUMIFS($L$6:L1578,$B$6:B1578,$B1578),2))</f>
        <v>2239595902.78</v>
      </c>
      <c r="O1578" s="123">
        <f>IF($B1578="","",IFERROR(ROUND(INDEX(账户期初本位,MATCH($B1578,账户名,0))+SUMIFS($M$6:M1578,$B$6:B1578,$B1578),2),""))</f>
        <v>2239595902.78</v>
      </c>
      <c r="P1578" s="117" t="s">
        <v>43</v>
      </c>
      <c r="Q1578" s="115"/>
      <c r="R1578" s="115"/>
      <c r="S1578" s="124" t="str">
        <f>IF($B1578="","",IF(ISNA(MATCH($B1578,账户名,0)),"※这个账户不在【参数设置】的账户档案里",IF($A1578="","※没填日期，这一笔不会进任何月份的报表",IF(OR($A1578&lt;起始月份,$A1578&gt;EOMONTH(起始月份,15)),"△不在本账期（"&amp;TEXT(起始月份,"yyyy-mm")&amp;" ~ "&amp;TEXT(EOMONTH(起始月份,15),"yyyy-mm")&amp;"）内，报表里看不到",IF(AND($H1578&lt;&gt;"",$I1578&lt;&gt;""),"※收入和支出不能同时填",IF(AND(N($H1578)=0,N($I1578)=0),IF(ISNUMBER(SEARCH("【待补】",$R1578&amp;"")),"△源数据不全（源表缺金额），请补充","※收入和支出都没填"),IF($E1578="","※没填收支类别，分类报表会漏掉这一笔",IF(ISNA(MATCH($E1578,类别表,0)),"※收支类别不在【参数设置】的清单里",IF($K1578="","△"&amp;$D1578&amp;" 还没填汇率，去【月度汇率】补上就自动算了",IF(ISNUMBER(SEARCH("【待补】",$R1578&amp;"")),"△源数据不全（源表缺摘要或用途），请补充",IF(AND($F1578="内部转账",$Q1578=""),"△内部转账建议在「往来单位」写上对方账户",IF($N1578&lt;0,"△这一笔之后该账户余额成负数了，核一下",""))))))))))))</f>
        <v/>
      </c>
    </row>
    <row r="1579" ht="33" spans="1:19">
      <c r="A1579" s="114">
        <v>46135</v>
      </c>
      <c r="B1579" s="115" t="s">
        <v>72</v>
      </c>
      <c r="C1579" s="116" t="str">
        <f>IF($B1579="","",IFERROR(INDEX(账户银行,MATCH($B1579,账户名,0)),""))</f>
        <v>NBU银行</v>
      </c>
      <c r="D1579" s="116" t="str">
        <f>IF($B1579="","",IFERROR(INDEX(账户币种,MATCH($B1579,账户名,0)),""))</f>
        <v>UZS</v>
      </c>
      <c r="E1579" s="117" t="s">
        <v>60</v>
      </c>
      <c r="F1579" s="116" t="str">
        <f>IF($E1579="","",IFERROR(INDEX(类别属性,MATCH($E1579,类别表,0)),""))</f>
        <v>支出</v>
      </c>
      <c r="G1579" s="118" t="s">
        <v>1455</v>
      </c>
      <c r="H1579" s="119"/>
      <c r="I1579" s="119">
        <v>741.6</v>
      </c>
      <c r="J1579" s="120"/>
      <c r="K1579" s="125">
        <f>IF(OR($A1579="",$B1579=""),"",IF($J1579&lt;&gt;"",$J1579,IF($D1579=本位币,1,IFERROR(LOOKUP(2,1/((汇率月份&lt;=$A1579)*(INDEX(记账汇率区,0,MATCH($D1579,汇率币种头,0))&lt;&gt;"")),INDEX(记账汇率区,0,MATCH($D1579,汇率币种头,0))),""))))</f>
        <v>1</v>
      </c>
      <c r="L1579" s="123">
        <f t="shared" si="48"/>
        <v>-741.6</v>
      </c>
      <c r="M1579" s="123">
        <f t="shared" si="49"/>
        <v>-741.6</v>
      </c>
      <c r="N1579" s="122">
        <f>IF($B1579="","",ROUND(SUMIF(账户名,$B1579,账户期初)+SUMIFS($L$6:L1579,$B$6:B1579,$B1579),2))</f>
        <v>2239595161.18</v>
      </c>
      <c r="O1579" s="123">
        <f>IF($B1579="","",IFERROR(ROUND(INDEX(账户期初本位,MATCH($B1579,账户名,0))+SUMIFS($M$6:M1579,$B$6:B1579,$B1579),2),""))</f>
        <v>2239595161.18</v>
      </c>
      <c r="P1579" s="117" t="s">
        <v>43</v>
      </c>
      <c r="Q1579" s="115"/>
      <c r="R1579" s="115"/>
      <c r="S1579" s="124" t="str">
        <f>IF($B1579="","",IF(ISNA(MATCH($B1579,账户名,0)),"※这个账户不在【参数设置】的账户档案里",IF($A1579="","※没填日期，这一笔不会进任何月份的报表",IF(OR($A1579&lt;起始月份,$A1579&gt;EOMONTH(起始月份,15)),"△不在本账期（"&amp;TEXT(起始月份,"yyyy-mm")&amp;" ~ "&amp;TEXT(EOMONTH(起始月份,15),"yyyy-mm")&amp;"）内，报表里看不到",IF(AND($H1579&lt;&gt;"",$I1579&lt;&gt;""),"※收入和支出不能同时填",IF(AND(N($H1579)=0,N($I1579)=0),IF(ISNUMBER(SEARCH("【待补】",$R1579&amp;"")),"△源数据不全（源表缺金额），请补充","※收入和支出都没填"),IF($E1579="","※没填收支类别，分类报表会漏掉这一笔",IF(ISNA(MATCH($E1579,类别表,0)),"※收支类别不在【参数设置】的清单里",IF($K1579="","△"&amp;$D1579&amp;" 还没填汇率，去【月度汇率】补上就自动算了",IF(ISNUMBER(SEARCH("【待补】",$R1579&amp;"")),"△源数据不全（源表缺摘要或用途），请补充",IF(AND($F1579="内部转账",$Q1579=""),"△内部转账建议在「往来单位」写上对方账户",IF($N1579&lt;0,"△这一笔之后该账户余额成负数了，核一下",""))))))))))))</f>
        <v/>
      </c>
    </row>
    <row r="1580" ht="49.5" spans="1:19">
      <c r="A1580" s="114">
        <v>46135</v>
      </c>
      <c r="B1580" s="115" t="s">
        <v>72</v>
      </c>
      <c r="C1580" s="116" t="str">
        <f>IF($B1580="","",IFERROR(INDEX(账户银行,MATCH($B1580,账户名,0)),""))</f>
        <v>NBU银行</v>
      </c>
      <c r="D1580" s="116" t="str">
        <f>IF($B1580="","",IFERROR(INDEX(账户币种,MATCH($B1580,账户名,0)),""))</f>
        <v>UZS</v>
      </c>
      <c r="E1580" s="117" t="s">
        <v>60</v>
      </c>
      <c r="F1580" s="116" t="str">
        <f>IF($E1580="","",IFERROR(INDEX(类别属性,MATCH($E1580,类别表,0)),""))</f>
        <v>支出</v>
      </c>
      <c r="G1580" s="118" t="s">
        <v>1456</v>
      </c>
      <c r="H1580" s="119"/>
      <c r="I1580" s="119">
        <v>741.6</v>
      </c>
      <c r="J1580" s="120"/>
      <c r="K1580" s="125">
        <f>IF(OR($A1580="",$B1580=""),"",IF($J1580&lt;&gt;"",$J1580,IF($D1580=本位币,1,IFERROR(LOOKUP(2,1/((汇率月份&lt;=$A1580)*(INDEX(记账汇率区,0,MATCH($D1580,汇率币种头,0))&lt;&gt;"")),INDEX(记账汇率区,0,MATCH($D1580,汇率币种头,0))),""))))</f>
        <v>1</v>
      </c>
      <c r="L1580" s="123">
        <f t="shared" si="48"/>
        <v>-741.6</v>
      </c>
      <c r="M1580" s="123">
        <f t="shared" si="49"/>
        <v>-741.6</v>
      </c>
      <c r="N1580" s="122">
        <f>IF($B1580="","",ROUND(SUMIF(账户名,$B1580,账户期初)+SUMIFS($L$6:L1580,$B$6:B1580,$B1580),2))</f>
        <v>2239594419.58</v>
      </c>
      <c r="O1580" s="123">
        <f>IF($B1580="","",IFERROR(ROUND(INDEX(账户期初本位,MATCH($B1580,账户名,0))+SUMIFS($M$6:M1580,$B$6:B1580,$B1580),2),""))</f>
        <v>2239594419.58</v>
      </c>
      <c r="P1580" s="117" t="s">
        <v>43</v>
      </c>
      <c r="Q1580" s="115"/>
      <c r="R1580" s="115"/>
      <c r="S1580" s="124" t="str">
        <f>IF($B1580="","",IF(ISNA(MATCH($B1580,账户名,0)),"※这个账户不在【参数设置】的账户档案里",IF($A1580="","※没填日期，这一笔不会进任何月份的报表",IF(OR($A1580&lt;起始月份,$A1580&gt;EOMONTH(起始月份,15)),"△不在本账期（"&amp;TEXT(起始月份,"yyyy-mm")&amp;" ~ "&amp;TEXT(EOMONTH(起始月份,15),"yyyy-mm")&amp;"）内，报表里看不到",IF(AND($H1580&lt;&gt;"",$I1580&lt;&gt;""),"※收入和支出不能同时填",IF(AND(N($H1580)=0,N($I1580)=0),IF(ISNUMBER(SEARCH("【待补】",$R1580&amp;"")),"△源数据不全（源表缺金额），请补充","※收入和支出都没填"),IF($E1580="","※没填收支类别，分类报表会漏掉这一笔",IF(ISNA(MATCH($E1580,类别表,0)),"※收支类别不在【参数设置】的清单里",IF($K1580="","△"&amp;$D1580&amp;" 还没填汇率，去【月度汇率】补上就自动算了",IF(ISNUMBER(SEARCH("【待补】",$R1580&amp;"")),"△源数据不全（源表缺摘要或用途），请补充",IF(AND($F1580="内部转账",$Q1580=""),"△内部转账建议在「往来单位」写上对方账户",IF($N1580&lt;0,"△这一笔之后该账户余额成负数了，核一下",""))))))))))))</f>
        <v/>
      </c>
    </row>
    <row r="1581" ht="49.5" spans="1:19">
      <c r="A1581" s="114">
        <v>46135</v>
      </c>
      <c r="B1581" s="115" t="s">
        <v>72</v>
      </c>
      <c r="C1581" s="116" t="str">
        <f>IF($B1581="","",IFERROR(INDEX(账户银行,MATCH($B1581,账户名,0)),""))</f>
        <v>NBU银行</v>
      </c>
      <c r="D1581" s="116" t="str">
        <f>IF($B1581="","",IFERROR(INDEX(账户币种,MATCH($B1581,账户名,0)),""))</f>
        <v>UZS</v>
      </c>
      <c r="E1581" s="117" t="s">
        <v>60</v>
      </c>
      <c r="F1581" s="116" t="str">
        <f>IF($E1581="","",IFERROR(INDEX(类别属性,MATCH($E1581,类别表,0)),""))</f>
        <v>支出</v>
      </c>
      <c r="G1581" s="118" t="s">
        <v>1457</v>
      </c>
      <c r="H1581" s="119"/>
      <c r="I1581" s="119">
        <v>7000</v>
      </c>
      <c r="J1581" s="120"/>
      <c r="K1581" s="125">
        <f>IF(OR($A1581="",$B1581=""),"",IF($J1581&lt;&gt;"",$J1581,IF($D1581=本位币,1,IFERROR(LOOKUP(2,1/((汇率月份&lt;=$A1581)*(INDEX(记账汇率区,0,MATCH($D1581,汇率币种头,0))&lt;&gt;"")),INDEX(记账汇率区,0,MATCH($D1581,汇率币种头,0))),""))))</f>
        <v>1</v>
      </c>
      <c r="L1581" s="123">
        <f t="shared" si="48"/>
        <v>-7000</v>
      </c>
      <c r="M1581" s="123">
        <f t="shared" si="49"/>
        <v>-7000</v>
      </c>
      <c r="N1581" s="122">
        <f>IF($B1581="","",ROUND(SUMIF(账户名,$B1581,账户期初)+SUMIFS($L$6:L1581,$B$6:B1581,$B1581),2))</f>
        <v>2239587419.58</v>
      </c>
      <c r="O1581" s="123">
        <f>IF($B1581="","",IFERROR(ROUND(INDEX(账户期初本位,MATCH($B1581,账户名,0))+SUMIFS($M$6:M1581,$B$6:B1581,$B1581),2),""))</f>
        <v>2239587419.58</v>
      </c>
      <c r="P1581" s="117" t="s">
        <v>43</v>
      </c>
      <c r="Q1581" s="115"/>
      <c r="R1581" s="115"/>
      <c r="S1581" s="124" t="str">
        <f>IF($B1581="","",IF(ISNA(MATCH($B1581,账户名,0)),"※这个账户不在【参数设置】的账户档案里",IF($A1581="","※没填日期，这一笔不会进任何月份的报表",IF(OR($A1581&lt;起始月份,$A1581&gt;EOMONTH(起始月份,15)),"△不在本账期（"&amp;TEXT(起始月份,"yyyy-mm")&amp;" ~ "&amp;TEXT(EOMONTH(起始月份,15),"yyyy-mm")&amp;"）内，报表里看不到",IF(AND($H1581&lt;&gt;"",$I1581&lt;&gt;""),"※收入和支出不能同时填",IF(AND(N($H1581)=0,N($I1581)=0),IF(ISNUMBER(SEARCH("【待补】",$R1581&amp;"")),"△源数据不全（源表缺金额），请补充","※收入和支出都没填"),IF($E1581="","※没填收支类别，分类报表会漏掉这一笔",IF(ISNA(MATCH($E1581,类别表,0)),"※收支类别不在【参数设置】的清单里",IF($K1581="","△"&amp;$D1581&amp;" 还没填汇率，去【月度汇率】补上就自动算了",IF(ISNUMBER(SEARCH("【待补】",$R1581&amp;"")),"△源数据不全（源表缺摘要或用途），请补充",IF(AND($F1581="内部转账",$Q1581=""),"△内部转账建议在「往来单位」写上对方账户",IF($N1581&lt;0,"△这一笔之后该账户余额成负数了，核一下",""))))))))))))</f>
        <v/>
      </c>
    </row>
    <row r="1582" ht="49.5" spans="1:19">
      <c r="A1582" s="114">
        <v>46135</v>
      </c>
      <c r="B1582" s="115" t="s">
        <v>72</v>
      </c>
      <c r="C1582" s="116" t="str">
        <f>IF($B1582="","",IFERROR(INDEX(账户银行,MATCH($B1582,账户名,0)),""))</f>
        <v>NBU银行</v>
      </c>
      <c r="D1582" s="116" t="str">
        <f>IF($B1582="","",IFERROR(INDEX(账户币种,MATCH($B1582,账户名,0)),""))</f>
        <v>UZS</v>
      </c>
      <c r="E1582" s="117" t="s">
        <v>60</v>
      </c>
      <c r="F1582" s="116" t="str">
        <f>IF($E1582="","",IFERROR(INDEX(类别属性,MATCH($E1582,类别表,0)),""))</f>
        <v>支出</v>
      </c>
      <c r="G1582" s="118" t="s">
        <v>1458</v>
      </c>
      <c r="H1582" s="119"/>
      <c r="I1582" s="119">
        <v>741.6</v>
      </c>
      <c r="J1582" s="120"/>
      <c r="K1582" s="125">
        <f>IF(OR($A1582="",$B1582=""),"",IF($J1582&lt;&gt;"",$J1582,IF($D1582=本位币,1,IFERROR(LOOKUP(2,1/((汇率月份&lt;=$A1582)*(INDEX(记账汇率区,0,MATCH($D1582,汇率币种头,0))&lt;&gt;"")),INDEX(记账汇率区,0,MATCH($D1582,汇率币种头,0))),""))))</f>
        <v>1</v>
      </c>
      <c r="L1582" s="123">
        <f t="shared" si="48"/>
        <v>-741.6</v>
      </c>
      <c r="M1582" s="123">
        <f t="shared" si="49"/>
        <v>-741.6</v>
      </c>
      <c r="N1582" s="122">
        <f>IF($B1582="","",ROUND(SUMIF(账户名,$B1582,账户期初)+SUMIFS($L$6:L1582,$B$6:B1582,$B1582),2))</f>
        <v>2239586677.98</v>
      </c>
      <c r="O1582" s="123">
        <f>IF($B1582="","",IFERROR(ROUND(INDEX(账户期初本位,MATCH($B1582,账户名,0))+SUMIFS($M$6:M1582,$B$6:B1582,$B1582),2),""))</f>
        <v>2239586677.98</v>
      </c>
      <c r="P1582" s="117" t="s">
        <v>43</v>
      </c>
      <c r="Q1582" s="115"/>
      <c r="R1582" s="115"/>
      <c r="S1582" s="124" t="str">
        <f>IF($B1582="","",IF(ISNA(MATCH($B1582,账户名,0)),"※这个账户不在【参数设置】的账户档案里",IF($A1582="","※没填日期，这一笔不会进任何月份的报表",IF(OR($A1582&lt;起始月份,$A1582&gt;EOMONTH(起始月份,15)),"△不在本账期（"&amp;TEXT(起始月份,"yyyy-mm")&amp;" ~ "&amp;TEXT(EOMONTH(起始月份,15),"yyyy-mm")&amp;"）内，报表里看不到",IF(AND($H1582&lt;&gt;"",$I1582&lt;&gt;""),"※收入和支出不能同时填",IF(AND(N($H1582)=0,N($I1582)=0),IF(ISNUMBER(SEARCH("【待补】",$R1582&amp;"")),"△源数据不全（源表缺金额），请补充","※收入和支出都没填"),IF($E1582="","※没填收支类别，分类报表会漏掉这一笔",IF(ISNA(MATCH($E1582,类别表,0)),"※收支类别不在【参数设置】的清单里",IF($K1582="","△"&amp;$D1582&amp;" 还没填汇率，去【月度汇率】补上就自动算了",IF(ISNUMBER(SEARCH("【待补】",$R1582&amp;"")),"△源数据不全（源表缺摘要或用途），请补充",IF(AND($F1582="内部转账",$Q1582=""),"△内部转账建议在「往来单位」写上对方账户",IF($N1582&lt;0,"△这一笔之后该账户余额成负数了，核一下",""))))))))))))</f>
        <v/>
      </c>
    </row>
    <row r="1583" ht="66" spans="1:19">
      <c r="A1583" s="114">
        <v>46135</v>
      </c>
      <c r="B1583" s="115" t="s">
        <v>72</v>
      </c>
      <c r="C1583" s="116" t="str">
        <f>IF($B1583="","",IFERROR(INDEX(账户银行,MATCH($B1583,账户名,0)),""))</f>
        <v>NBU银行</v>
      </c>
      <c r="D1583" s="116" t="str">
        <f>IF($B1583="","",IFERROR(INDEX(账户币种,MATCH($B1583,账户名,0)),""))</f>
        <v>UZS</v>
      </c>
      <c r="E1583" s="117" t="s">
        <v>60</v>
      </c>
      <c r="F1583" s="116" t="str">
        <f>IF($E1583="","",IFERROR(INDEX(类别属性,MATCH($E1583,类别表,0)),""))</f>
        <v>支出</v>
      </c>
      <c r="G1583" s="118" t="s">
        <v>1459</v>
      </c>
      <c r="H1583" s="119"/>
      <c r="I1583" s="119">
        <v>750000</v>
      </c>
      <c r="J1583" s="120"/>
      <c r="K1583" s="125">
        <f>IF(OR($A1583="",$B1583=""),"",IF($J1583&lt;&gt;"",$J1583,IF($D1583=本位币,1,IFERROR(LOOKUP(2,1/((汇率月份&lt;=$A1583)*(INDEX(记账汇率区,0,MATCH($D1583,汇率币种头,0))&lt;&gt;"")),INDEX(记账汇率区,0,MATCH($D1583,汇率币种头,0))),""))))</f>
        <v>1</v>
      </c>
      <c r="L1583" s="123">
        <f t="shared" si="48"/>
        <v>-750000</v>
      </c>
      <c r="M1583" s="123">
        <f t="shared" si="49"/>
        <v>-750000</v>
      </c>
      <c r="N1583" s="122">
        <f>IF($B1583="","",ROUND(SUMIF(账户名,$B1583,账户期初)+SUMIFS($L$6:L1583,$B$6:B1583,$B1583),2))</f>
        <v>2238836677.98</v>
      </c>
      <c r="O1583" s="123">
        <f>IF($B1583="","",IFERROR(ROUND(INDEX(账户期初本位,MATCH($B1583,账户名,0))+SUMIFS($M$6:M1583,$B$6:B1583,$B1583),2),""))</f>
        <v>2238836677.98</v>
      </c>
      <c r="P1583" s="117" t="s">
        <v>43</v>
      </c>
      <c r="Q1583" s="115"/>
      <c r="R1583" s="115"/>
      <c r="S1583" s="124" t="str">
        <f>IF($B1583="","",IF(ISNA(MATCH($B1583,账户名,0)),"※这个账户不在【参数设置】的账户档案里",IF($A1583="","※没填日期，这一笔不会进任何月份的报表",IF(OR($A1583&lt;起始月份,$A1583&gt;EOMONTH(起始月份,15)),"△不在本账期（"&amp;TEXT(起始月份,"yyyy-mm")&amp;" ~ "&amp;TEXT(EOMONTH(起始月份,15),"yyyy-mm")&amp;"）内，报表里看不到",IF(AND($H1583&lt;&gt;"",$I1583&lt;&gt;""),"※收入和支出不能同时填",IF(AND(N($H1583)=0,N($I1583)=0),IF(ISNUMBER(SEARCH("【待补】",$R1583&amp;"")),"△源数据不全（源表缺金额），请补充","※收入和支出都没填"),IF($E1583="","※没填收支类别，分类报表会漏掉这一笔",IF(ISNA(MATCH($E1583,类别表,0)),"※收支类别不在【参数设置】的清单里",IF($K1583="","△"&amp;$D1583&amp;" 还没填汇率，去【月度汇率】补上就自动算了",IF(ISNUMBER(SEARCH("【待补】",$R1583&amp;"")),"△源数据不全（源表缺摘要或用途），请补充",IF(AND($F1583="内部转账",$Q1583=""),"△内部转账建议在「往来单位」写上对方账户",IF($N1583&lt;0,"△这一笔之后该账户余额成负数了，核一下",""))))))))))))</f>
        <v/>
      </c>
    </row>
    <row r="1584" ht="33" spans="1:19">
      <c r="A1584" s="114">
        <v>46135</v>
      </c>
      <c r="B1584" s="115" t="s">
        <v>72</v>
      </c>
      <c r="C1584" s="116" t="str">
        <f>IF($B1584="","",IFERROR(INDEX(账户银行,MATCH($B1584,账户名,0)),""))</f>
        <v>NBU银行</v>
      </c>
      <c r="D1584" s="116" t="str">
        <f>IF($B1584="","",IFERROR(INDEX(账户币种,MATCH($B1584,账户名,0)),""))</f>
        <v>UZS</v>
      </c>
      <c r="E1584" s="117" t="s">
        <v>60</v>
      </c>
      <c r="F1584" s="116" t="str">
        <f>IF($E1584="","",IFERROR(INDEX(类别属性,MATCH($E1584,类别表,0)),""))</f>
        <v>支出</v>
      </c>
      <c r="G1584" s="118" t="s">
        <v>1460</v>
      </c>
      <c r="H1584" s="119"/>
      <c r="I1584" s="119">
        <v>1750000</v>
      </c>
      <c r="J1584" s="120"/>
      <c r="K1584" s="125">
        <f>IF(OR($A1584="",$B1584=""),"",IF($J1584&lt;&gt;"",$J1584,IF($D1584=本位币,1,IFERROR(LOOKUP(2,1/((汇率月份&lt;=$A1584)*(INDEX(记账汇率区,0,MATCH($D1584,汇率币种头,0))&lt;&gt;"")),INDEX(记账汇率区,0,MATCH($D1584,汇率币种头,0))),""))))</f>
        <v>1</v>
      </c>
      <c r="L1584" s="123">
        <f t="shared" si="48"/>
        <v>-1750000</v>
      </c>
      <c r="M1584" s="123">
        <f t="shared" si="49"/>
        <v>-1750000</v>
      </c>
      <c r="N1584" s="122">
        <f>IF($B1584="","",ROUND(SUMIF(账户名,$B1584,账户期初)+SUMIFS($L$6:L1584,$B$6:B1584,$B1584),2))</f>
        <v>2237086677.98</v>
      </c>
      <c r="O1584" s="123">
        <f>IF($B1584="","",IFERROR(ROUND(INDEX(账户期初本位,MATCH($B1584,账户名,0))+SUMIFS($M$6:M1584,$B$6:B1584,$B1584),2),""))</f>
        <v>2237086677.98</v>
      </c>
      <c r="P1584" s="117" t="s">
        <v>43</v>
      </c>
      <c r="Q1584" s="115"/>
      <c r="R1584" s="115"/>
      <c r="S1584" s="124" t="str">
        <f>IF($B1584="","",IF(ISNA(MATCH($B1584,账户名,0)),"※这个账户不在【参数设置】的账户档案里",IF($A1584="","※没填日期，这一笔不会进任何月份的报表",IF(OR($A1584&lt;起始月份,$A1584&gt;EOMONTH(起始月份,15)),"△不在本账期（"&amp;TEXT(起始月份,"yyyy-mm")&amp;" ~ "&amp;TEXT(EOMONTH(起始月份,15),"yyyy-mm")&amp;"）内，报表里看不到",IF(AND($H1584&lt;&gt;"",$I1584&lt;&gt;""),"※收入和支出不能同时填",IF(AND(N($H1584)=0,N($I1584)=0),IF(ISNUMBER(SEARCH("【待补】",$R1584&amp;"")),"△源数据不全（源表缺金额），请补充","※收入和支出都没填"),IF($E1584="","※没填收支类别，分类报表会漏掉这一笔",IF(ISNA(MATCH($E1584,类别表,0)),"※收支类别不在【参数设置】的清单里",IF($K1584="","△"&amp;$D1584&amp;" 还没填汇率，去【月度汇率】补上就自动算了",IF(ISNUMBER(SEARCH("【待补】",$R1584&amp;"")),"△源数据不全（源表缺摘要或用途），请补充",IF(AND($F1584="内部转账",$Q1584=""),"△内部转账建议在「往来单位」写上对方账户",IF($N1584&lt;0,"△这一笔之后该账户余额成负数了，核一下",""))))))))))))</f>
        <v/>
      </c>
    </row>
    <row r="1585" ht="33" spans="1:19">
      <c r="A1585" s="114">
        <v>46135</v>
      </c>
      <c r="B1585" s="115" t="s">
        <v>72</v>
      </c>
      <c r="C1585" s="116" t="str">
        <f>IF($B1585="","",IFERROR(INDEX(账户银行,MATCH($B1585,账户名,0)),""))</f>
        <v>NBU银行</v>
      </c>
      <c r="D1585" s="116" t="str">
        <f>IF($B1585="","",IFERROR(INDEX(账户币种,MATCH($B1585,账户名,0)),""))</f>
        <v>UZS</v>
      </c>
      <c r="E1585" s="117" t="s">
        <v>60</v>
      </c>
      <c r="F1585" s="116" t="str">
        <f>IF($E1585="","",IFERROR(INDEX(类别属性,MATCH($E1585,类别表,0)),""))</f>
        <v>支出</v>
      </c>
      <c r="G1585" s="118" t="s">
        <v>1461</v>
      </c>
      <c r="H1585" s="119"/>
      <c r="I1585" s="119">
        <v>741.6</v>
      </c>
      <c r="J1585" s="120"/>
      <c r="K1585" s="125">
        <f>IF(OR($A1585="",$B1585=""),"",IF($J1585&lt;&gt;"",$J1585,IF($D1585=本位币,1,IFERROR(LOOKUP(2,1/((汇率月份&lt;=$A1585)*(INDEX(记账汇率区,0,MATCH($D1585,汇率币种头,0))&lt;&gt;"")),INDEX(记账汇率区,0,MATCH($D1585,汇率币种头,0))),""))))</f>
        <v>1</v>
      </c>
      <c r="L1585" s="123">
        <f t="shared" si="48"/>
        <v>-741.6</v>
      </c>
      <c r="M1585" s="123">
        <f t="shared" si="49"/>
        <v>-741.6</v>
      </c>
      <c r="N1585" s="122">
        <f>IF($B1585="","",ROUND(SUMIF(账户名,$B1585,账户期初)+SUMIFS($L$6:L1585,$B$6:B1585,$B1585),2))</f>
        <v>2237085936.38</v>
      </c>
      <c r="O1585" s="123">
        <f>IF($B1585="","",IFERROR(ROUND(INDEX(账户期初本位,MATCH($B1585,账户名,0))+SUMIFS($M$6:M1585,$B$6:B1585,$B1585),2),""))</f>
        <v>2237085936.38</v>
      </c>
      <c r="P1585" s="117" t="s">
        <v>43</v>
      </c>
      <c r="Q1585" s="115"/>
      <c r="R1585" s="115"/>
      <c r="S1585" s="124" t="str">
        <f>IF($B1585="","",IF(ISNA(MATCH($B1585,账户名,0)),"※这个账户不在【参数设置】的账户档案里",IF($A1585="","※没填日期，这一笔不会进任何月份的报表",IF(OR($A1585&lt;起始月份,$A1585&gt;EOMONTH(起始月份,15)),"△不在本账期（"&amp;TEXT(起始月份,"yyyy-mm")&amp;" ~ "&amp;TEXT(EOMONTH(起始月份,15),"yyyy-mm")&amp;"）内，报表里看不到",IF(AND($H1585&lt;&gt;"",$I1585&lt;&gt;""),"※收入和支出不能同时填",IF(AND(N($H1585)=0,N($I1585)=0),IF(ISNUMBER(SEARCH("【待补】",$R1585&amp;"")),"△源数据不全（源表缺金额），请补充","※收入和支出都没填"),IF($E1585="","※没填收支类别，分类报表会漏掉这一笔",IF(ISNA(MATCH($E1585,类别表,0)),"※收支类别不在【参数设置】的清单里",IF($K1585="","△"&amp;$D1585&amp;" 还没填汇率，去【月度汇率】补上就自动算了",IF(ISNUMBER(SEARCH("【待补】",$R1585&amp;"")),"△源数据不全（源表缺摘要或用途），请补充",IF(AND($F1585="内部转账",$Q1585=""),"△内部转账建议在「往来单位」写上对方账户",IF($N1585&lt;0,"△这一笔之后该账户余额成负数了，核一下",""))))))))))))</f>
        <v/>
      </c>
    </row>
    <row r="1586" ht="66" spans="1:19">
      <c r="A1586" s="114">
        <v>46135</v>
      </c>
      <c r="B1586" s="115" t="s">
        <v>72</v>
      </c>
      <c r="C1586" s="116" t="str">
        <f>IF($B1586="","",IFERROR(INDEX(账户银行,MATCH($B1586,账户名,0)),""))</f>
        <v>NBU银行</v>
      </c>
      <c r="D1586" s="116" t="str">
        <f>IF($B1586="","",IFERROR(INDEX(账户币种,MATCH($B1586,账户名,0)),""))</f>
        <v>UZS</v>
      </c>
      <c r="E1586" s="117" t="s">
        <v>84</v>
      </c>
      <c r="F1586" s="116" t="str">
        <f>IF($E1586="","",IFERROR(INDEX(类别属性,MATCH($E1586,类别表,0)),""))</f>
        <v>支出</v>
      </c>
      <c r="G1586" s="118" t="s">
        <v>1462</v>
      </c>
      <c r="H1586" s="119"/>
      <c r="I1586" s="119">
        <v>100000000</v>
      </c>
      <c r="J1586" s="120"/>
      <c r="K1586" s="125">
        <f>IF(OR($A1586="",$B1586=""),"",IF($J1586&lt;&gt;"",$J1586,IF($D1586=本位币,1,IFERROR(LOOKUP(2,1/((汇率月份&lt;=$A1586)*(INDEX(记账汇率区,0,MATCH($D1586,汇率币种头,0))&lt;&gt;"")),INDEX(记账汇率区,0,MATCH($D1586,汇率币种头,0))),""))))</f>
        <v>1</v>
      </c>
      <c r="L1586" s="123">
        <f t="shared" si="48"/>
        <v>-100000000</v>
      </c>
      <c r="M1586" s="123">
        <f t="shared" si="49"/>
        <v>-100000000</v>
      </c>
      <c r="N1586" s="122">
        <f>IF($B1586="","",ROUND(SUMIF(账户名,$B1586,账户期初)+SUMIFS($L$6:L1586,$B$6:B1586,$B1586),2))</f>
        <v>2137085936.38</v>
      </c>
      <c r="O1586" s="123">
        <f>IF($B1586="","",IFERROR(ROUND(INDEX(账户期初本位,MATCH($B1586,账户名,0))+SUMIFS($M$6:M1586,$B$6:B1586,$B1586),2),""))</f>
        <v>2137085936.38</v>
      </c>
      <c r="P1586" s="117" t="s">
        <v>48</v>
      </c>
      <c r="Q1586" s="115"/>
      <c r="R1586" s="115"/>
      <c r="S1586" s="124" t="str">
        <f>IF($B1586="","",IF(ISNA(MATCH($B1586,账户名,0)),"※这个账户不在【参数设置】的账户档案里",IF($A1586="","※没填日期，这一笔不会进任何月份的报表",IF(OR($A1586&lt;起始月份,$A1586&gt;EOMONTH(起始月份,15)),"△不在本账期（"&amp;TEXT(起始月份,"yyyy-mm")&amp;" ~ "&amp;TEXT(EOMONTH(起始月份,15),"yyyy-mm")&amp;"）内，报表里看不到",IF(AND($H1586&lt;&gt;"",$I1586&lt;&gt;""),"※收入和支出不能同时填",IF(AND(N($H1586)=0,N($I1586)=0),IF(ISNUMBER(SEARCH("【待补】",$R1586&amp;"")),"△源数据不全（源表缺金额），请补充","※收入和支出都没填"),IF($E1586="","※没填收支类别，分类报表会漏掉这一笔",IF(ISNA(MATCH($E1586,类别表,0)),"※收支类别不在【参数设置】的清单里",IF($K1586="","△"&amp;$D1586&amp;" 还没填汇率，去【月度汇率】补上就自动算了",IF(ISNUMBER(SEARCH("【待补】",$R1586&amp;"")),"△源数据不全（源表缺摘要或用途），请补充",IF(AND($F1586="内部转账",$Q1586=""),"△内部转账建议在「往来单位」写上对方账户",IF($N1586&lt;0,"△这一笔之后该账户余额成负数了，核一下",""))))))))))))</f>
        <v/>
      </c>
    </row>
    <row r="1587" ht="49.5" spans="1:19">
      <c r="A1587" s="114">
        <v>46135</v>
      </c>
      <c r="B1587" s="115" t="s">
        <v>72</v>
      </c>
      <c r="C1587" s="116" t="str">
        <f>IF($B1587="","",IFERROR(INDEX(账户银行,MATCH($B1587,账户名,0)),""))</f>
        <v>NBU银行</v>
      </c>
      <c r="D1587" s="116" t="str">
        <f>IF($B1587="","",IFERROR(INDEX(账户币种,MATCH($B1587,账户名,0)),""))</f>
        <v>UZS</v>
      </c>
      <c r="E1587" s="117" t="s">
        <v>84</v>
      </c>
      <c r="F1587" s="116" t="str">
        <f>IF($E1587="","",IFERROR(INDEX(类别属性,MATCH($E1587,类别表,0)),""))</f>
        <v>支出</v>
      </c>
      <c r="G1587" s="118" t="s">
        <v>1463</v>
      </c>
      <c r="H1587" s="119"/>
      <c r="I1587" s="119">
        <v>350000000</v>
      </c>
      <c r="J1587" s="120"/>
      <c r="K1587" s="125">
        <f>IF(OR($A1587="",$B1587=""),"",IF($J1587&lt;&gt;"",$J1587,IF($D1587=本位币,1,IFERROR(LOOKUP(2,1/((汇率月份&lt;=$A1587)*(INDEX(记账汇率区,0,MATCH($D1587,汇率币种头,0))&lt;&gt;"")),INDEX(记账汇率区,0,MATCH($D1587,汇率币种头,0))),""))))</f>
        <v>1</v>
      </c>
      <c r="L1587" s="123">
        <f t="shared" si="48"/>
        <v>-350000000</v>
      </c>
      <c r="M1587" s="123">
        <f t="shared" si="49"/>
        <v>-350000000</v>
      </c>
      <c r="N1587" s="122">
        <f>IF($B1587="","",ROUND(SUMIF(账户名,$B1587,账户期初)+SUMIFS($L$6:L1587,$B$6:B1587,$B1587),2))</f>
        <v>1787085936.38</v>
      </c>
      <c r="O1587" s="123">
        <f>IF($B1587="","",IFERROR(ROUND(INDEX(账户期初本位,MATCH($B1587,账户名,0))+SUMIFS($M$6:M1587,$B$6:B1587,$B1587),2),""))</f>
        <v>1787085936.38</v>
      </c>
      <c r="P1587" s="117" t="s">
        <v>48</v>
      </c>
      <c r="Q1587" s="115"/>
      <c r="R1587" s="115"/>
      <c r="S1587" s="124" t="str">
        <f>IF($B1587="","",IF(ISNA(MATCH($B1587,账户名,0)),"※这个账户不在【参数设置】的账户档案里",IF($A1587="","※没填日期，这一笔不会进任何月份的报表",IF(OR($A1587&lt;起始月份,$A1587&gt;EOMONTH(起始月份,15)),"△不在本账期（"&amp;TEXT(起始月份,"yyyy-mm")&amp;" ~ "&amp;TEXT(EOMONTH(起始月份,15),"yyyy-mm")&amp;"）内，报表里看不到",IF(AND($H1587&lt;&gt;"",$I1587&lt;&gt;""),"※收入和支出不能同时填",IF(AND(N($H1587)=0,N($I1587)=0),IF(ISNUMBER(SEARCH("【待补】",$R1587&amp;"")),"△源数据不全（源表缺金额），请补充","※收入和支出都没填"),IF($E1587="","※没填收支类别，分类报表会漏掉这一笔",IF(ISNA(MATCH($E1587,类别表,0)),"※收支类别不在【参数设置】的清单里",IF($K1587="","△"&amp;$D1587&amp;" 还没填汇率，去【月度汇率】补上就自动算了",IF(ISNUMBER(SEARCH("【待补】",$R1587&amp;"")),"△源数据不全（源表缺摘要或用途），请补充",IF(AND($F1587="内部转账",$Q1587=""),"△内部转账建议在「往来单位」写上对方账户",IF($N1587&lt;0,"△这一笔之后该账户余额成负数了，核一下",""))))))))))))</f>
        <v/>
      </c>
    </row>
    <row r="1588" ht="66" spans="1:19">
      <c r="A1588" s="114">
        <v>46135</v>
      </c>
      <c r="B1588" s="115" t="s">
        <v>72</v>
      </c>
      <c r="C1588" s="116" t="str">
        <f>IF($B1588="","",IFERROR(INDEX(账户银行,MATCH($B1588,账户名,0)),""))</f>
        <v>NBU银行</v>
      </c>
      <c r="D1588" s="116" t="str">
        <f>IF($B1588="","",IFERROR(INDEX(账户币种,MATCH($B1588,账户名,0)),""))</f>
        <v>UZS</v>
      </c>
      <c r="E1588" s="117" t="s">
        <v>95</v>
      </c>
      <c r="F1588" s="116" t="str">
        <f>IF($E1588="","",IFERROR(INDEX(类别属性,MATCH($E1588,类别表,0)),""))</f>
        <v>支出</v>
      </c>
      <c r="G1588" s="118" t="s">
        <v>1464</v>
      </c>
      <c r="H1588" s="119"/>
      <c r="I1588" s="119">
        <v>1400000</v>
      </c>
      <c r="J1588" s="120"/>
      <c r="K1588" s="125">
        <f>IF(OR($A1588="",$B1588=""),"",IF($J1588&lt;&gt;"",$J1588,IF($D1588=本位币,1,IFERROR(LOOKUP(2,1/((汇率月份&lt;=$A1588)*(INDEX(记账汇率区,0,MATCH($D1588,汇率币种头,0))&lt;&gt;"")),INDEX(记账汇率区,0,MATCH($D1588,汇率币种头,0))),""))))</f>
        <v>1</v>
      </c>
      <c r="L1588" s="123">
        <f t="shared" si="48"/>
        <v>-1400000</v>
      </c>
      <c r="M1588" s="123">
        <f t="shared" si="49"/>
        <v>-1400000</v>
      </c>
      <c r="N1588" s="122">
        <f>IF($B1588="","",ROUND(SUMIF(账户名,$B1588,账户期初)+SUMIFS($L$6:L1588,$B$6:B1588,$B1588),2))</f>
        <v>1785685936.38</v>
      </c>
      <c r="O1588" s="123">
        <f>IF($B1588="","",IFERROR(ROUND(INDEX(账户期初本位,MATCH($B1588,账户名,0))+SUMIFS($M$6:M1588,$B$6:B1588,$B1588),2),""))</f>
        <v>1785685936.38</v>
      </c>
      <c r="P1588" s="117" t="s">
        <v>97</v>
      </c>
      <c r="Q1588" s="115"/>
      <c r="R1588" s="115"/>
      <c r="S1588" s="124" t="str">
        <f>IF($B1588="","",IF(ISNA(MATCH($B1588,账户名,0)),"※这个账户不在【参数设置】的账户档案里",IF($A1588="","※没填日期，这一笔不会进任何月份的报表",IF(OR($A1588&lt;起始月份,$A1588&gt;EOMONTH(起始月份,15)),"△不在本账期（"&amp;TEXT(起始月份,"yyyy-mm")&amp;" ~ "&amp;TEXT(EOMONTH(起始月份,15),"yyyy-mm")&amp;"）内，报表里看不到",IF(AND($H1588&lt;&gt;"",$I1588&lt;&gt;""),"※收入和支出不能同时填",IF(AND(N($H1588)=0,N($I1588)=0),IF(ISNUMBER(SEARCH("【待补】",$R1588&amp;"")),"△源数据不全（源表缺金额），请补充","※收入和支出都没填"),IF($E1588="","※没填收支类别，分类报表会漏掉这一笔",IF(ISNA(MATCH($E1588,类别表,0)),"※收支类别不在【参数设置】的清单里",IF($K1588="","△"&amp;$D1588&amp;" 还没填汇率，去【月度汇率】补上就自动算了",IF(ISNUMBER(SEARCH("【待补】",$R1588&amp;"")),"△源数据不全（源表缺摘要或用途），请补充",IF(AND($F1588="内部转账",$Q1588=""),"△内部转账建议在「往来单位」写上对方账户",IF($N1588&lt;0,"△这一笔之后该账户余额成负数了，核一下",""))))))))))))</f>
        <v/>
      </c>
    </row>
    <row r="1589" ht="66" spans="1:19">
      <c r="A1589" s="114">
        <v>46135</v>
      </c>
      <c r="B1589" s="115" t="s">
        <v>72</v>
      </c>
      <c r="C1589" s="116" t="str">
        <f>IF($B1589="","",IFERROR(INDEX(账户银行,MATCH($B1589,账户名,0)),""))</f>
        <v>NBU银行</v>
      </c>
      <c r="D1589" s="116" t="str">
        <f>IF($B1589="","",IFERROR(INDEX(账户币种,MATCH($B1589,账户名,0)),""))</f>
        <v>UZS</v>
      </c>
      <c r="E1589" s="117" t="s">
        <v>84</v>
      </c>
      <c r="F1589" s="116" t="str">
        <f>IF($E1589="","",IFERROR(INDEX(类别属性,MATCH($E1589,类别表,0)),""))</f>
        <v>支出</v>
      </c>
      <c r="G1589" s="118" t="s">
        <v>1465</v>
      </c>
      <c r="H1589" s="119"/>
      <c r="I1589" s="119">
        <v>150000000</v>
      </c>
      <c r="J1589" s="120"/>
      <c r="K1589" s="125">
        <f>IF(OR($A1589="",$B1589=""),"",IF($J1589&lt;&gt;"",$J1589,IF($D1589=本位币,1,IFERROR(LOOKUP(2,1/((汇率月份&lt;=$A1589)*(INDEX(记账汇率区,0,MATCH($D1589,汇率币种头,0))&lt;&gt;"")),INDEX(记账汇率区,0,MATCH($D1589,汇率币种头,0))),""))))</f>
        <v>1</v>
      </c>
      <c r="L1589" s="123">
        <f t="shared" si="48"/>
        <v>-150000000</v>
      </c>
      <c r="M1589" s="123">
        <f t="shared" si="49"/>
        <v>-150000000</v>
      </c>
      <c r="N1589" s="122">
        <f>IF($B1589="","",ROUND(SUMIF(账户名,$B1589,账户期初)+SUMIFS($L$6:L1589,$B$6:B1589,$B1589),2))</f>
        <v>1635685936.38</v>
      </c>
      <c r="O1589" s="123">
        <f>IF($B1589="","",IFERROR(ROUND(INDEX(账户期初本位,MATCH($B1589,账户名,0))+SUMIFS($M$6:M1589,$B$6:B1589,$B1589),2),""))</f>
        <v>1635685936.38</v>
      </c>
      <c r="P1589" s="117" t="s">
        <v>48</v>
      </c>
      <c r="Q1589" s="115"/>
      <c r="R1589" s="115"/>
      <c r="S1589" s="124" t="str">
        <f>IF($B1589="","",IF(ISNA(MATCH($B1589,账户名,0)),"※这个账户不在【参数设置】的账户档案里",IF($A1589="","※没填日期，这一笔不会进任何月份的报表",IF(OR($A1589&lt;起始月份,$A1589&gt;EOMONTH(起始月份,15)),"△不在本账期（"&amp;TEXT(起始月份,"yyyy-mm")&amp;" ~ "&amp;TEXT(EOMONTH(起始月份,15),"yyyy-mm")&amp;"）内，报表里看不到",IF(AND($H1589&lt;&gt;"",$I1589&lt;&gt;""),"※收入和支出不能同时填",IF(AND(N($H1589)=0,N($I1589)=0),IF(ISNUMBER(SEARCH("【待补】",$R1589&amp;"")),"△源数据不全（源表缺金额），请补充","※收入和支出都没填"),IF($E1589="","※没填收支类别，分类报表会漏掉这一笔",IF(ISNA(MATCH($E1589,类别表,0)),"※收支类别不在【参数设置】的清单里",IF($K1589="","△"&amp;$D1589&amp;" 还没填汇率，去【月度汇率】补上就自动算了",IF(ISNUMBER(SEARCH("【待补】",$R1589&amp;"")),"△源数据不全（源表缺摘要或用途），请补充",IF(AND($F1589="内部转账",$Q1589=""),"△内部转账建议在「往来单位」写上对方账户",IF($N1589&lt;0,"△这一笔之后该账户余额成负数了，核一下",""))))))))))))</f>
        <v/>
      </c>
    </row>
    <row r="1590" ht="33" spans="1:19">
      <c r="A1590" s="114">
        <v>46135</v>
      </c>
      <c r="B1590" s="115" t="s">
        <v>34</v>
      </c>
      <c r="C1590" s="116" t="str">
        <f>IF($B1590="","",IFERROR(INDEX(账户银行,MATCH($B1590,账户名,0)),""))</f>
        <v>现金</v>
      </c>
      <c r="D1590" s="116" t="str">
        <f>IF($B1590="","",IFERROR(INDEX(账户币种,MATCH($B1590,账户名,0)),""))</f>
        <v>UZS</v>
      </c>
      <c r="E1590" s="117" t="s">
        <v>38</v>
      </c>
      <c r="F1590" s="116" t="str">
        <f>IF($E1590="","",IFERROR(INDEX(类别属性,MATCH($E1590,类别表,0)),""))</f>
        <v>支出</v>
      </c>
      <c r="G1590" s="118" t="s">
        <v>1466</v>
      </c>
      <c r="H1590" s="119"/>
      <c r="I1590" s="119">
        <v>4000000</v>
      </c>
      <c r="J1590" s="120"/>
      <c r="K1590" s="125">
        <f>IF(OR($A1590="",$B1590=""),"",IF($J1590&lt;&gt;"",$J1590,IF($D1590=本位币,1,IFERROR(LOOKUP(2,1/((汇率月份&lt;=$A1590)*(INDEX(记账汇率区,0,MATCH($D1590,汇率币种头,0))&lt;&gt;"")),INDEX(记账汇率区,0,MATCH($D1590,汇率币种头,0))),""))))</f>
        <v>1</v>
      </c>
      <c r="L1590" s="123">
        <f t="shared" si="48"/>
        <v>-4000000</v>
      </c>
      <c r="M1590" s="123">
        <f t="shared" si="49"/>
        <v>-4000000</v>
      </c>
      <c r="N1590" s="122">
        <f>IF($B1590="","",ROUND(SUMIF(账户名,$B1590,账户期初)+SUMIFS($L$6:L1590,$B$6:B1590,$B1590),2))</f>
        <v>-747772979.33</v>
      </c>
      <c r="O1590" s="123">
        <f>IF($B1590="","",IFERROR(ROUND(INDEX(账户期初本位,MATCH($B1590,账户名,0))+SUMIFS($M$6:M1590,$B$6:B1590,$B1590),2),""))</f>
        <v>-747772979.33</v>
      </c>
      <c r="P1590" s="117" t="s">
        <v>26</v>
      </c>
      <c r="Q1590" s="115"/>
      <c r="R1590" s="115"/>
      <c r="S1590" s="124" t="str">
        <f>IF($B1590="","",IF(ISNA(MATCH($B1590,账户名,0)),"※这个账户不在【参数设置】的账户档案里",IF($A1590="","※没填日期，这一笔不会进任何月份的报表",IF(OR($A1590&lt;起始月份,$A1590&gt;EOMONTH(起始月份,15)),"△不在本账期（"&amp;TEXT(起始月份,"yyyy-mm")&amp;" ~ "&amp;TEXT(EOMONTH(起始月份,15),"yyyy-mm")&amp;"）内，报表里看不到",IF(AND($H1590&lt;&gt;"",$I1590&lt;&gt;""),"※收入和支出不能同时填",IF(AND(N($H1590)=0,N($I1590)=0),IF(ISNUMBER(SEARCH("【待补】",$R1590&amp;"")),"△源数据不全（源表缺金额），请补充","※收入和支出都没填"),IF($E1590="","※没填收支类别，分类报表会漏掉这一笔",IF(ISNA(MATCH($E1590,类别表,0)),"※收支类别不在【参数设置】的清单里",IF($K1590="","△"&amp;$D1590&amp;" 还没填汇率，去【月度汇率】补上就自动算了",IF(ISNUMBER(SEARCH("【待补】",$R1590&amp;"")),"△源数据不全（源表缺摘要或用途），请补充",IF(AND($F1590="内部转账",$Q1590=""),"△内部转账建议在「往来单位」写上对方账户",IF($N1590&lt;0,"△这一笔之后该账户余额成负数了，核一下",""))))))))))))</f>
        <v>△这一笔之后该账户余额成负数了，核一下</v>
      </c>
    </row>
    <row r="1591" ht="49.5" spans="1:19">
      <c r="A1591" s="114">
        <v>46135</v>
      </c>
      <c r="B1591" s="115" t="s">
        <v>34</v>
      </c>
      <c r="C1591" s="116" t="str">
        <f>IF($B1591="","",IFERROR(INDEX(账户银行,MATCH($B1591,账户名,0)),""))</f>
        <v>现金</v>
      </c>
      <c r="D1591" s="116" t="str">
        <f>IF($B1591="","",IFERROR(INDEX(账户币种,MATCH($B1591,账户名,0)),""))</f>
        <v>UZS</v>
      </c>
      <c r="E1591" s="117" t="s">
        <v>31</v>
      </c>
      <c r="F1591" s="116" t="str">
        <f>IF($E1591="","",IFERROR(INDEX(类别属性,MATCH($E1591,类别表,0)),""))</f>
        <v>支出</v>
      </c>
      <c r="G1591" s="118" t="s">
        <v>1467</v>
      </c>
      <c r="H1591" s="119"/>
      <c r="I1591" s="119">
        <v>1500000</v>
      </c>
      <c r="J1591" s="120"/>
      <c r="K1591" s="125">
        <f>IF(OR($A1591="",$B1591=""),"",IF($J1591&lt;&gt;"",$J1591,IF($D1591=本位币,1,IFERROR(LOOKUP(2,1/((汇率月份&lt;=$A1591)*(INDEX(记账汇率区,0,MATCH($D1591,汇率币种头,0))&lt;&gt;"")),INDEX(记账汇率区,0,MATCH($D1591,汇率币种头,0))),""))))</f>
        <v>1</v>
      </c>
      <c r="L1591" s="123">
        <f t="shared" si="48"/>
        <v>-1500000</v>
      </c>
      <c r="M1591" s="123">
        <f t="shared" si="49"/>
        <v>-1500000</v>
      </c>
      <c r="N1591" s="122">
        <f>IF($B1591="","",ROUND(SUMIF(账户名,$B1591,账户期初)+SUMIFS($L$6:L1591,$B$6:B1591,$B1591),2))</f>
        <v>-749272979.33</v>
      </c>
      <c r="O1591" s="123">
        <f>IF($B1591="","",IFERROR(ROUND(INDEX(账户期初本位,MATCH($B1591,账户名,0))+SUMIFS($M$6:M1591,$B$6:B1591,$B1591),2),""))</f>
        <v>-749272979.33</v>
      </c>
      <c r="P1591" s="117" t="s">
        <v>26</v>
      </c>
      <c r="Q1591" s="115" t="s">
        <v>1049</v>
      </c>
      <c r="R1591" s="115"/>
      <c r="S1591" s="124" t="str">
        <f>IF($B1591="","",IF(ISNA(MATCH($B1591,账户名,0)),"※这个账户不在【参数设置】的账户档案里",IF($A1591="","※没填日期，这一笔不会进任何月份的报表",IF(OR($A1591&lt;起始月份,$A1591&gt;EOMONTH(起始月份,15)),"△不在本账期（"&amp;TEXT(起始月份,"yyyy-mm")&amp;" ~ "&amp;TEXT(EOMONTH(起始月份,15),"yyyy-mm")&amp;"）内，报表里看不到",IF(AND($H1591&lt;&gt;"",$I1591&lt;&gt;""),"※收入和支出不能同时填",IF(AND(N($H1591)=0,N($I1591)=0),IF(ISNUMBER(SEARCH("【待补】",$R1591&amp;"")),"△源数据不全（源表缺金额），请补充","※收入和支出都没填"),IF($E1591="","※没填收支类别，分类报表会漏掉这一笔",IF(ISNA(MATCH($E1591,类别表,0)),"※收支类别不在【参数设置】的清单里",IF($K1591="","△"&amp;$D1591&amp;" 还没填汇率，去【月度汇率】补上就自动算了",IF(ISNUMBER(SEARCH("【待补】",$R1591&amp;"")),"△源数据不全（源表缺摘要或用途），请补充",IF(AND($F1591="内部转账",$Q1591=""),"△内部转账建议在「往来单位」写上对方账户",IF($N1591&lt;0,"△这一笔之后该账户余额成负数了，核一下",""))))))))))))</f>
        <v>△这一笔之后该账户余额成负数了，核一下</v>
      </c>
    </row>
    <row r="1592" ht="16.5" spans="1:19">
      <c r="A1592" s="114">
        <v>46136</v>
      </c>
      <c r="B1592" s="115" t="s">
        <v>1238</v>
      </c>
      <c r="C1592" s="116" t="str">
        <f>IF($B1592="","",IFERROR(INDEX(账户银行,MATCH($B1592,账户名,0)),""))</f>
        <v>NBU银行</v>
      </c>
      <c r="D1592" s="116" t="str">
        <f>IF($B1592="","",IFERROR(INDEX(账户币种,MATCH($B1592,账户名,0)),""))</f>
        <v>UZS</v>
      </c>
      <c r="E1592" s="117" t="s">
        <v>44</v>
      </c>
      <c r="F1592" s="116" t="str">
        <f>IF($E1592="","",IFERROR(INDEX(类别属性,MATCH($E1592,类别表,0)),""))</f>
        <v>支出</v>
      </c>
      <c r="G1592" s="118" t="s">
        <v>1268</v>
      </c>
      <c r="H1592" s="119"/>
      <c r="I1592" s="119">
        <v>372000</v>
      </c>
      <c r="J1592" s="120"/>
      <c r="K1592" s="125">
        <f>IF(OR($A1592="",$B1592=""),"",IF($J1592&lt;&gt;"",$J1592,IF($D1592=本位币,1,IFERROR(LOOKUP(2,1/((汇率月份&lt;=$A1592)*(INDEX(记账汇率区,0,MATCH($D1592,汇率币种头,0))&lt;&gt;"")),INDEX(记账汇率区,0,MATCH($D1592,汇率币种头,0))),""))))</f>
        <v>1</v>
      </c>
      <c r="L1592" s="123">
        <f t="shared" si="48"/>
        <v>-372000</v>
      </c>
      <c r="M1592" s="123">
        <f t="shared" si="49"/>
        <v>-372000</v>
      </c>
      <c r="N1592" s="122">
        <f>IF($B1592="","",ROUND(SUMIF(账户名,$B1592,账户期初)+SUMIFS($L$6:L1592,$B$6:B1592,$B1592),2))</f>
        <v>8684850</v>
      </c>
      <c r="O1592" s="123">
        <f>IF($B1592="","",IFERROR(ROUND(INDEX(账户期初本位,MATCH($B1592,账户名,0))+SUMIFS($M$6:M1592,$B$6:B1592,$B1592),2),""))</f>
        <v>8684850</v>
      </c>
      <c r="P1592" s="117" t="s">
        <v>26</v>
      </c>
      <c r="Q1592" s="115" t="s">
        <v>1269</v>
      </c>
      <c r="R1592" s="115" t="s">
        <v>1270</v>
      </c>
      <c r="S1592" s="124" t="str">
        <f>IF($B1592="","",IF(ISNA(MATCH($B1592,账户名,0)),"※这个账户不在【参数设置】的账户档案里",IF($A1592="","※没填日期，这一笔不会进任何月份的报表",IF(OR($A1592&lt;起始月份,$A1592&gt;EOMONTH(起始月份,15)),"△不在本账期（"&amp;TEXT(起始月份,"yyyy-mm")&amp;" ~ "&amp;TEXT(EOMONTH(起始月份,15),"yyyy-mm")&amp;"）内，报表里看不到",IF(AND($H1592&lt;&gt;"",$I1592&lt;&gt;""),"※收入和支出不能同时填",IF(AND(N($H1592)=0,N($I1592)=0),IF(ISNUMBER(SEARCH("【待补】",$R1592&amp;"")),"△源数据不全（源表缺金额），请补充","※收入和支出都没填"),IF($E1592="","※没填收支类别，分类报表会漏掉这一笔",IF(ISNA(MATCH($E1592,类别表,0)),"※收支类别不在【参数设置】的清单里",IF($K1592="","△"&amp;$D1592&amp;" 还没填汇率，去【月度汇率】补上就自动算了",IF(ISNUMBER(SEARCH("【待补】",$R1592&amp;"")),"△源数据不全（源表缺摘要或用途），请补充",IF(AND($F1592="内部转账",$Q1592=""),"△内部转账建议在「往来单位」写上对方账户",IF($N1592&lt;0,"△这一笔之后该账户余额成负数了，核一下",""))))))))))))</f>
        <v/>
      </c>
    </row>
    <row r="1593" ht="33" spans="1:19">
      <c r="A1593" s="114">
        <v>46137</v>
      </c>
      <c r="B1593" s="115" t="s">
        <v>30</v>
      </c>
      <c r="C1593" s="116" t="str">
        <f>IF($B1593="","",IFERROR(INDEX(账户银行,MATCH($B1593,账户名,0)),""))</f>
        <v>现金</v>
      </c>
      <c r="D1593" s="116" t="str">
        <f>IF($B1593="","",IFERROR(INDEX(账户币种,MATCH($B1593,账户名,0)),""))</f>
        <v>USD</v>
      </c>
      <c r="E1593" s="117" t="s">
        <v>114</v>
      </c>
      <c r="F1593" s="116" t="str">
        <f>IF($E1593="","",IFERROR(INDEX(类别属性,MATCH($E1593,类别表,0)),""))</f>
        <v>支出</v>
      </c>
      <c r="G1593" s="118" t="s">
        <v>1468</v>
      </c>
      <c r="H1593" s="119">
        <v>450</v>
      </c>
      <c r="I1593" s="119"/>
      <c r="J1593" s="120"/>
      <c r="K1593" s="125">
        <f>IF(OR($A1593="",$B1593=""),"",IF($J1593&lt;&gt;"",$J1593,IF($D1593=本位币,1,IFERROR(LOOKUP(2,1/((汇率月份&lt;=$A1593)*(INDEX(记账汇率区,0,MATCH($D1593,汇率币种头,0))&lt;&gt;"")),INDEX(记账汇率区,0,MATCH($D1593,汇率币种头,0))),""))))</f>
        <v>12000</v>
      </c>
      <c r="L1593" s="123">
        <f t="shared" si="48"/>
        <v>450</v>
      </c>
      <c r="M1593" s="123">
        <f t="shared" si="49"/>
        <v>5400000</v>
      </c>
      <c r="N1593" s="122">
        <f>IF($B1593="","",ROUND(SUMIF(账户名,$B1593,账户期初)+SUMIFS($L$6:L1593,$B$6:B1593,$B1593),2))</f>
        <v>135696</v>
      </c>
      <c r="O1593" s="123">
        <f>IF($B1593="","",IFERROR(ROUND(INDEX(账户期初本位,MATCH($B1593,账户名,0))+SUMIFS($M$6:M1593,$B$6:B1593,$B1593),2),""))</f>
        <v>1640847925</v>
      </c>
      <c r="P1593" s="117" t="s">
        <v>76</v>
      </c>
      <c r="Q1593" s="115"/>
      <c r="R1593" s="115" t="s">
        <v>1469</v>
      </c>
      <c r="S1593" s="124" t="str">
        <f>IF($B1593="","",IF(ISNA(MATCH($B1593,账户名,0)),"※这个账户不在【参数设置】的账户档案里",IF($A1593="","※没填日期，这一笔不会进任何月份的报表",IF(OR($A1593&lt;起始月份,$A1593&gt;EOMONTH(起始月份,15)),"△不在本账期（"&amp;TEXT(起始月份,"yyyy-mm")&amp;" ~ "&amp;TEXT(EOMONTH(起始月份,15),"yyyy-mm")&amp;"）内，报表里看不到",IF(AND($H1593&lt;&gt;"",$I1593&lt;&gt;""),"※收入和支出不能同时填",IF(AND(N($H1593)=0,N($I1593)=0),IF(ISNUMBER(SEARCH("【待补】",$R1593&amp;"")),"△源数据不全（源表缺金额），请补充","※收入和支出都没填"),IF($E1593="","※没填收支类别，分类报表会漏掉这一笔",IF(ISNA(MATCH($E1593,类别表,0)),"※收支类别不在【参数设置】的清单里",IF($K1593="","△"&amp;$D1593&amp;" 还没填汇率，去【月度汇率】补上就自动算了",IF(ISNUMBER(SEARCH("【待补】",$R1593&amp;"")),"△源数据不全（源表缺摘要或用途），请补充",IF(AND($F1593="内部转账",$Q1593=""),"△内部转账建议在「往来单位」写上对方账户",IF($N1593&lt;0,"△这一笔之后该账户余额成负数了，核一下",""))))))))))))</f>
        <v/>
      </c>
    </row>
    <row r="1594" ht="82.5" spans="1:19">
      <c r="A1594" s="114">
        <v>46137</v>
      </c>
      <c r="B1594" s="115" t="s">
        <v>34</v>
      </c>
      <c r="C1594" s="116" t="str">
        <f>IF($B1594="","",IFERROR(INDEX(账户银行,MATCH($B1594,账户名,0)),""))</f>
        <v>现金</v>
      </c>
      <c r="D1594" s="116" t="str">
        <f>IF($B1594="","",IFERROR(INDEX(账户币种,MATCH($B1594,账户名,0)),""))</f>
        <v>UZS</v>
      </c>
      <c r="E1594" s="117" t="s">
        <v>54</v>
      </c>
      <c r="F1594" s="116" t="str">
        <f>IF($E1594="","",IFERROR(INDEX(类别属性,MATCH($E1594,类别表,0)),""))</f>
        <v>支出</v>
      </c>
      <c r="G1594" s="118" t="s">
        <v>1470</v>
      </c>
      <c r="H1594" s="119"/>
      <c r="I1594" s="119">
        <v>1024000</v>
      </c>
      <c r="J1594" s="120"/>
      <c r="K1594" s="125">
        <f>IF(OR($A1594="",$B1594=""),"",IF($J1594&lt;&gt;"",$J1594,IF($D1594=本位币,1,IFERROR(LOOKUP(2,1/((汇率月份&lt;=$A1594)*(INDEX(记账汇率区,0,MATCH($D1594,汇率币种头,0))&lt;&gt;"")),INDEX(记账汇率区,0,MATCH($D1594,汇率币种头,0))),""))))</f>
        <v>1</v>
      </c>
      <c r="L1594" s="123">
        <f t="shared" si="48"/>
        <v>-1024000</v>
      </c>
      <c r="M1594" s="123">
        <f t="shared" si="49"/>
        <v>-1024000</v>
      </c>
      <c r="N1594" s="122">
        <f>IF($B1594="","",ROUND(SUMIF(账户名,$B1594,账户期初)+SUMIFS($L$6:L1594,$B$6:B1594,$B1594),2))</f>
        <v>-750296979.33</v>
      </c>
      <c r="O1594" s="123">
        <f>IF($B1594="","",IFERROR(ROUND(INDEX(账户期初本位,MATCH($B1594,账户名,0))+SUMIFS($M$6:M1594,$B$6:B1594,$B1594),2),""))</f>
        <v>-750296979.33</v>
      </c>
      <c r="P1594" s="117" t="s">
        <v>48</v>
      </c>
      <c r="Q1594" s="115"/>
      <c r="R1594" s="115"/>
      <c r="S1594" s="124" t="str">
        <f>IF($B1594="","",IF(ISNA(MATCH($B1594,账户名,0)),"※这个账户不在【参数设置】的账户档案里",IF($A1594="","※没填日期，这一笔不会进任何月份的报表",IF(OR($A1594&lt;起始月份,$A1594&gt;EOMONTH(起始月份,15)),"△不在本账期（"&amp;TEXT(起始月份,"yyyy-mm")&amp;" ~ "&amp;TEXT(EOMONTH(起始月份,15),"yyyy-mm")&amp;"）内，报表里看不到",IF(AND($H1594&lt;&gt;"",$I1594&lt;&gt;""),"※收入和支出不能同时填",IF(AND(N($H1594)=0,N($I1594)=0),IF(ISNUMBER(SEARCH("【待补】",$R1594&amp;"")),"△源数据不全（源表缺金额），请补充","※收入和支出都没填"),IF($E1594="","※没填收支类别，分类报表会漏掉这一笔",IF(ISNA(MATCH($E1594,类别表,0)),"※收支类别不在【参数设置】的清单里",IF($K1594="","△"&amp;$D1594&amp;" 还没填汇率，去【月度汇率】补上就自动算了",IF(ISNUMBER(SEARCH("【待补】",$R1594&amp;"")),"△源数据不全（源表缺摘要或用途），请补充",IF(AND($F1594="内部转账",$Q1594=""),"△内部转账建议在「往来单位」写上对方账户",IF($N1594&lt;0,"△这一笔之后该账户余额成负数了，核一下",""))))))))))))</f>
        <v>△这一笔之后该账户余额成负数了，核一下</v>
      </c>
    </row>
    <row r="1595" ht="82.5" spans="1:19">
      <c r="A1595" s="114">
        <v>46137</v>
      </c>
      <c r="B1595" s="115" t="s">
        <v>34</v>
      </c>
      <c r="C1595" s="116" t="str">
        <f>IF($B1595="","",IFERROR(INDEX(账户银行,MATCH($B1595,账户名,0)),""))</f>
        <v>现金</v>
      </c>
      <c r="D1595" s="116" t="str">
        <f>IF($B1595="","",IFERROR(INDEX(账户币种,MATCH($B1595,账户名,0)),""))</f>
        <v>UZS</v>
      </c>
      <c r="E1595" s="117" t="s">
        <v>46</v>
      </c>
      <c r="F1595" s="116" t="str">
        <f>IF($E1595="","",IFERROR(INDEX(类别属性,MATCH($E1595,类别表,0)),""))</f>
        <v>支出</v>
      </c>
      <c r="G1595" s="118" t="s">
        <v>1471</v>
      </c>
      <c r="H1595" s="119"/>
      <c r="I1595" s="119">
        <v>4234000</v>
      </c>
      <c r="J1595" s="120"/>
      <c r="K1595" s="125">
        <f>IF(OR($A1595="",$B1595=""),"",IF($J1595&lt;&gt;"",$J1595,IF($D1595=本位币,1,IFERROR(LOOKUP(2,1/((汇率月份&lt;=$A1595)*(INDEX(记账汇率区,0,MATCH($D1595,汇率币种头,0))&lt;&gt;"")),INDEX(记账汇率区,0,MATCH($D1595,汇率币种头,0))),""))))</f>
        <v>1</v>
      </c>
      <c r="L1595" s="123">
        <f t="shared" si="48"/>
        <v>-4234000</v>
      </c>
      <c r="M1595" s="123">
        <f t="shared" si="49"/>
        <v>-4234000</v>
      </c>
      <c r="N1595" s="122">
        <f>IF($B1595="","",ROUND(SUMIF(账户名,$B1595,账户期初)+SUMIFS($L$6:L1595,$B$6:B1595,$B1595),2))</f>
        <v>-754530979.33</v>
      </c>
      <c r="O1595" s="123">
        <f>IF($B1595="","",IFERROR(ROUND(INDEX(账户期初本位,MATCH($B1595,账户名,0))+SUMIFS($M$6:M1595,$B$6:B1595,$B1595),2),""))</f>
        <v>-754530979.33</v>
      </c>
      <c r="P1595" s="117" t="s">
        <v>48</v>
      </c>
      <c r="Q1595" s="115" t="s">
        <v>172</v>
      </c>
      <c r="R1595" s="115"/>
      <c r="S1595" s="124" t="str">
        <f>IF($B1595="","",IF(ISNA(MATCH($B1595,账户名,0)),"※这个账户不在【参数设置】的账户档案里",IF($A1595="","※没填日期，这一笔不会进任何月份的报表",IF(OR($A1595&lt;起始月份,$A1595&gt;EOMONTH(起始月份,15)),"△不在本账期（"&amp;TEXT(起始月份,"yyyy-mm")&amp;" ~ "&amp;TEXT(EOMONTH(起始月份,15),"yyyy-mm")&amp;"）内，报表里看不到",IF(AND($H1595&lt;&gt;"",$I1595&lt;&gt;""),"※收入和支出不能同时填",IF(AND(N($H1595)=0,N($I1595)=0),IF(ISNUMBER(SEARCH("【待补】",$R1595&amp;"")),"△源数据不全（源表缺金额），请补充","※收入和支出都没填"),IF($E1595="","※没填收支类别，分类报表会漏掉这一笔",IF(ISNA(MATCH($E1595,类别表,0)),"※收支类别不在【参数设置】的清单里",IF($K1595="","△"&amp;$D1595&amp;" 还没填汇率，去【月度汇率】补上就自动算了",IF(ISNUMBER(SEARCH("【待补】",$R1595&amp;"")),"△源数据不全（源表缺摘要或用途），请补充",IF(AND($F1595="内部转账",$Q1595=""),"△内部转账建议在「往来单位」写上对方账户",IF($N1595&lt;0,"△这一笔之后该账户余额成负数了，核一下",""))))))))))))</f>
        <v>△这一笔之后该账户余额成负数了，核一下</v>
      </c>
    </row>
    <row r="1596" ht="33" spans="1:19">
      <c r="A1596" s="114">
        <v>46137</v>
      </c>
      <c r="B1596" s="115" t="s">
        <v>34</v>
      </c>
      <c r="C1596" s="116" t="str">
        <f>IF($B1596="","",IFERROR(INDEX(账户银行,MATCH($B1596,账户名,0)),""))</f>
        <v>现金</v>
      </c>
      <c r="D1596" s="116" t="str">
        <f>IF($B1596="","",IFERROR(INDEX(账户币种,MATCH($B1596,账户名,0)),""))</f>
        <v>UZS</v>
      </c>
      <c r="E1596" s="117" t="s">
        <v>38</v>
      </c>
      <c r="F1596" s="116" t="str">
        <f>IF($E1596="","",IFERROR(INDEX(类别属性,MATCH($E1596,类别表,0)),""))</f>
        <v>支出</v>
      </c>
      <c r="G1596" s="118" t="s">
        <v>1472</v>
      </c>
      <c r="H1596" s="119"/>
      <c r="I1596" s="119"/>
      <c r="J1596" s="120"/>
      <c r="K1596" s="125">
        <f>IF(OR($A1596="",$B1596=""),"",IF($J1596&lt;&gt;"",$J1596,IF($D1596=本位币,1,IFERROR(LOOKUP(2,1/((汇率月份&lt;=$A1596)*(INDEX(记账汇率区,0,MATCH($D1596,汇率币种头,0))&lt;&gt;"")),INDEX(记账汇率区,0,MATCH($D1596,汇率币种头,0))),""))))</f>
        <v>1</v>
      </c>
      <c r="L1596" s="123" t="str">
        <f t="shared" si="48"/>
        <v/>
      </c>
      <c r="M1596" s="123" t="str">
        <f t="shared" si="49"/>
        <v/>
      </c>
      <c r="N1596" s="122">
        <f>IF($B1596="","",ROUND(SUMIF(账户名,$B1596,账户期初)+SUMIFS($L$6:L1596,$B$6:B1596,$B1596),2))</f>
        <v>-754530979.33</v>
      </c>
      <c r="O1596" s="123">
        <f>IF($B1596="","",IFERROR(ROUND(INDEX(账户期初本位,MATCH($B1596,账户名,0))+SUMIFS($M$6:M1596,$B$6:B1596,$B1596),2),""))</f>
        <v>-754530979.33</v>
      </c>
      <c r="P1596" s="117" t="s">
        <v>26</v>
      </c>
      <c r="Q1596" s="115"/>
      <c r="R1596" s="115" t="s">
        <v>119</v>
      </c>
      <c r="S1596" s="124" t="str">
        <f>IF($B1596="","",IF(ISNA(MATCH($B1596,账户名,0)),"※这个账户不在【参数设置】的账户档案里",IF($A1596="","※没填日期，这一笔不会进任何月份的报表",IF(OR($A1596&lt;起始月份,$A1596&gt;EOMONTH(起始月份,15)),"△不在本账期（"&amp;TEXT(起始月份,"yyyy-mm")&amp;" ~ "&amp;TEXT(EOMONTH(起始月份,15),"yyyy-mm")&amp;"）内，报表里看不到",IF(AND($H1596&lt;&gt;"",$I1596&lt;&gt;""),"※收入和支出不能同时填",IF(AND(N($H1596)=0,N($I1596)=0),IF(ISNUMBER(SEARCH("【待补】",$R1596&amp;"")),"△源数据不全（源表缺金额），请补充","※收入和支出都没填"),IF($E1596="","※没填收支类别，分类报表会漏掉这一笔",IF(ISNA(MATCH($E1596,类别表,0)),"※收支类别不在【参数设置】的清单里",IF($K1596="","△"&amp;$D1596&amp;" 还没填汇率，去【月度汇率】补上就自动算了",IF(ISNUMBER(SEARCH("【待补】",$R1596&amp;"")),"△源数据不全（源表缺摘要或用途），请补充",IF(AND($F1596="内部转账",$Q1596=""),"△内部转账建议在「往来单位」写上对方账户",IF($N1596&lt;0,"△这一笔之后该账户余额成负数了，核一下",""))))))))))))</f>
        <v>△源数据不全（源表缺金额），请补充</v>
      </c>
    </row>
    <row r="1597" ht="82.5" spans="1:19">
      <c r="A1597" s="114">
        <v>46138</v>
      </c>
      <c r="B1597" s="115" t="s">
        <v>34</v>
      </c>
      <c r="C1597" s="116" t="str">
        <f>IF($B1597="","",IFERROR(INDEX(账户银行,MATCH($B1597,账户名,0)),""))</f>
        <v>现金</v>
      </c>
      <c r="D1597" s="116" t="str">
        <f>IF($B1597="","",IFERROR(INDEX(账户币种,MATCH($B1597,账户名,0)),""))</f>
        <v>UZS</v>
      </c>
      <c r="E1597" s="117" t="s">
        <v>95</v>
      </c>
      <c r="F1597" s="116" t="str">
        <f>IF($E1597="","",IFERROR(INDEX(类别属性,MATCH($E1597,类别表,0)),""))</f>
        <v>支出</v>
      </c>
      <c r="G1597" s="118" t="s">
        <v>1473</v>
      </c>
      <c r="H1597" s="119"/>
      <c r="I1597" s="119">
        <v>320000</v>
      </c>
      <c r="J1597" s="120"/>
      <c r="K1597" s="125">
        <f>IF(OR($A1597="",$B1597=""),"",IF($J1597&lt;&gt;"",$J1597,IF($D1597=本位币,1,IFERROR(LOOKUP(2,1/((汇率月份&lt;=$A1597)*(INDEX(记账汇率区,0,MATCH($D1597,汇率币种头,0))&lt;&gt;"")),INDEX(记账汇率区,0,MATCH($D1597,汇率币种头,0))),""))))</f>
        <v>1</v>
      </c>
      <c r="L1597" s="123">
        <f t="shared" si="48"/>
        <v>-320000</v>
      </c>
      <c r="M1597" s="123">
        <f t="shared" si="49"/>
        <v>-320000</v>
      </c>
      <c r="N1597" s="122">
        <f>IF($B1597="","",ROUND(SUMIF(账户名,$B1597,账户期初)+SUMIFS($L$6:L1597,$B$6:B1597,$B1597),2))</f>
        <v>-754850979.33</v>
      </c>
      <c r="O1597" s="123">
        <f>IF($B1597="","",IFERROR(ROUND(INDEX(账户期初本位,MATCH($B1597,账户名,0))+SUMIFS($M$6:M1597,$B$6:B1597,$B1597),2),""))</f>
        <v>-754850979.33</v>
      </c>
      <c r="P1597" s="117" t="s">
        <v>97</v>
      </c>
      <c r="Q1597" s="115"/>
      <c r="R1597" s="115"/>
      <c r="S1597" s="124" t="str">
        <f>IF($B1597="","",IF(ISNA(MATCH($B1597,账户名,0)),"※这个账户不在【参数设置】的账户档案里",IF($A1597="","※没填日期，这一笔不会进任何月份的报表",IF(OR($A1597&lt;起始月份,$A1597&gt;EOMONTH(起始月份,15)),"△不在本账期（"&amp;TEXT(起始月份,"yyyy-mm")&amp;" ~ "&amp;TEXT(EOMONTH(起始月份,15),"yyyy-mm")&amp;"）内，报表里看不到",IF(AND($H1597&lt;&gt;"",$I1597&lt;&gt;""),"※收入和支出不能同时填",IF(AND(N($H1597)=0,N($I1597)=0),IF(ISNUMBER(SEARCH("【待补】",$R1597&amp;"")),"△源数据不全（源表缺金额），请补充","※收入和支出都没填"),IF($E1597="","※没填收支类别，分类报表会漏掉这一笔",IF(ISNA(MATCH($E1597,类别表,0)),"※收支类别不在【参数设置】的清单里",IF($K1597="","△"&amp;$D1597&amp;" 还没填汇率，去【月度汇率】补上就自动算了",IF(ISNUMBER(SEARCH("【待补】",$R1597&amp;"")),"△源数据不全（源表缺摘要或用途），请补充",IF(AND($F1597="内部转账",$Q1597=""),"△内部转账建议在「往来单位」写上对方账户",IF($N1597&lt;0,"△这一笔之后该账户余额成负数了，核一下",""))))))))))))</f>
        <v>△这一笔之后该账户余额成负数了，核一下</v>
      </c>
    </row>
    <row r="1598" ht="33" spans="1:19">
      <c r="A1598" s="114">
        <v>46139</v>
      </c>
      <c r="B1598" s="115" t="s">
        <v>72</v>
      </c>
      <c r="C1598" s="116" t="str">
        <f>IF($B1598="","",IFERROR(INDEX(账户银行,MATCH($B1598,账户名,0)),""))</f>
        <v>NBU银行</v>
      </c>
      <c r="D1598" s="116" t="str">
        <f>IF($B1598="","",IFERROR(INDEX(账户币种,MATCH($B1598,账户名,0)),""))</f>
        <v>UZS</v>
      </c>
      <c r="E1598" s="117" t="s">
        <v>77</v>
      </c>
      <c r="F1598" s="116" t="str">
        <f>IF($E1598="","",IFERROR(INDEX(类别属性,MATCH($E1598,类别表,0)),""))</f>
        <v>内部转账</v>
      </c>
      <c r="G1598" s="118" t="s">
        <v>1474</v>
      </c>
      <c r="H1598" s="119"/>
      <c r="I1598" s="119">
        <v>250000</v>
      </c>
      <c r="J1598" s="120"/>
      <c r="K1598" s="125">
        <f>IF(OR($A1598="",$B1598=""),"",IF($J1598&lt;&gt;"",$J1598,IF($D1598=本位币,1,IFERROR(LOOKUP(2,1/((汇率月份&lt;=$A1598)*(INDEX(记账汇率区,0,MATCH($D1598,汇率币种头,0))&lt;&gt;"")),INDEX(记账汇率区,0,MATCH($D1598,汇率币种头,0))),""))))</f>
        <v>1</v>
      </c>
      <c r="L1598" s="123">
        <f t="shared" si="48"/>
        <v>-250000</v>
      </c>
      <c r="M1598" s="123">
        <f t="shared" si="49"/>
        <v>-250000</v>
      </c>
      <c r="N1598" s="122">
        <f>IF($B1598="","",ROUND(SUMIF(账户名,$B1598,账户期初)+SUMIFS($L$6:L1598,$B$6:B1598,$B1598),2))</f>
        <v>1635435936.38</v>
      </c>
      <c r="O1598" s="123">
        <f>IF($B1598="","",IFERROR(ROUND(INDEX(账户期初本位,MATCH($B1598,账户名,0))+SUMIFS($M$6:M1598,$B$6:B1598,$B1598),2),""))</f>
        <v>1635435936.38</v>
      </c>
      <c r="P1598" s="117" t="s">
        <v>43</v>
      </c>
      <c r="Q1598" s="115"/>
      <c r="R1598" s="115"/>
      <c r="S1598" s="124" t="str">
        <f>IF($B1598="","",IF(ISNA(MATCH($B1598,账户名,0)),"※这个账户不在【参数设置】的账户档案里",IF($A1598="","※没填日期，这一笔不会进任何月份的报表",IF(OR($A1598&lt;起始月份,$A1598&gt;EOMONTH(起始月份,15)),"△不在本账期（"&amp;TEXT(起始月份,"yyyy-mm")&amp;" ~ "&amp;TEXT(EOMONTH(起始月份,15),"yyyy-mm")&amp;"）内，报表里看不到",IF(AND($H1598&lt;&gt;"",$I1598&lt;&gt;""),"※收入和支出不能同时填",IF(AND(N($H1598)=0,N($I1598)=0),IF(ISNUMBER(SEARCH("【待补】",$R1598&amp;"")),"△源数据不全（源表缺金额），请补充","※收入和支出都没填"),IF($E1598="","※没填收支类别，分类报表会漏掉这一笔",IF(ISNA(MATCH($E1598,类别表,0)),"※收支类别不在【参数设置】的清单里",IF($K1598="","△"&amp;$D1598&amp;" 还没填汇率，去【月度汇率】补上就自动算了",IF(ISNUMBER(SEARCH("【待补】",$R1598&amp;"")),"△源数据不全（源表缺摘要或用途），请补充",IF(AND($F1598="内部转账",$Q1598=""),"△内部转账建议在「往来单位」写上对方账户",IF($N1598&lt;0,"△这一笔之后该账户余额成负数了，核一下",""))))))))))))</f>
        <v>△内部转账建议在「往来单位」写上对方账户</v>
      </c>
    </row>
    <row r="1599" ht="49.5" spans="1:19">
      <c r="A1599" s="114">
        <v>46139</v>
      </c>
      <c r="B1599" s="115" t="s">
        <v>72</v>
      </c>
      <c r="C1599" s="116" t="str">
        <f>IF($B1599="","",IFERROR(INDEX(账户银行,MATCH($B1599,账户名,0)),""))</f>
        <v>NBU银行</v>
      </c>
      <c r="D1599" s="116" t="str">
        <f>IF($B1599="","",IFERROR(INDEX(账户币种,MATCH($B1599,账户名,0)),""))</f>
        <v>UZS</v>
      </c>
      <c r="E1599" s="117" t="s">
        <v>114</v>
      </c>
      <c r="F1599" s="116" t="str">
        <f>IF($E1599="","",IFERROR(INDEX(类别属性,MATCH($E1599,类别表,0)),""))</f>
        <v>支出</v>
      </c>
      <c r="G1599" s="118" t="s">
        <v>1475</v>
      </c>
      <c r="H1599" s="119"/>
      <c r="I1599" s="119">
        <v>50000000</v>
      </c>
      <c r="J1599" s="120"/>
      <c r="K1599" s="125">
        <f>IF(OR($A1599="",$B1599=""),"",IF($J1599&lt;&gt;"",$J1599,IF($D1599=本位币,1,IFERROR(LOOKUP(2,1/((汇率月份&lt;=$A1599)*(INDEX(记账汇率区,0,MATCH($D1599,汇率币种头,0))&lt;&gt;"")),INDEX(记账汇率区,0,MATCH($D1599,汇率币种头,0))),""))))</f>
        <v>1</v>
      </c>
      <c r="L1599" s="123">
        <f t="shared" si="48"/>
        <v>-50000000</v>
      </c>
      <c r="M1599" s="123">
        <f t="shared" si="49"/>
        <v>-50000000</v>
      </c>
      <c r="N1599" s="122">
        <f>IF($B1599="","",ROUND(SUMIF(账户名,$B1599,账户期初)+SUMIFS($L$6:L1599,$B$6:B1599,$B1599),2))</f>
        <v>1585435936.38</v>
      </c>
      <c r="O1599" s="123">
        <f>IF($B1599="","",IFERROR(ROUND(INDEX(账户期初本位,MATCH($B1599,账户名,0))+SUMIFS($M$6:M1599,$B$6:B1599,$B1599),2),""))</f>
        <v>1585435936.38</v>
      </c>
      <c r="P1599" s="117" t="s">
        <v>76</v>
      </c>
      <c r="Q1599" s="115"/>
      <c r="R1599" s="115"/>
      <c r="S1599" s="124" t="str">
        <f>IF($B1599="","",IF(ISNA(MATCH($B1599,账户名,0)),"※这个账户不在【参数设置】的账户档案里",IF($A1599="","※没填日期，这一笔不会进任何月份的报表",IF(OR($A1599&lt;起始月份,$A1599&gt;EOMONTH(起始月份,15)),"△不在本账期（"&amp;TEXT(起始月份,"yyyy-mm")&amp;" ~ "&amp;TEXT(EOMONTH(起始月份,15),"yyyy-mm")&amp;"）内，报表里看不到",IF(AND($H1599&lt;&gt;"",$I1599&lt;&gt;""),"※收入和支出不能同时填",IF(AND(N($H1599)=0,N($I1599)=0),IF(ISNUMBER(SEARCH("【待补】",$R1599&amp;"")),"△源数据不全（源表缺金额），请补充","※收入和支出都没填"),IF($E1599="","※没填收支类别，分类报表会漏掉这一笔",IF(ISNA(MATCH($E1599,类别表,0)),"※收支类别不在【参数设置】的清单里",IF($K1599="","△"&amp;$D1599&amp;" 还没填汇率，去【月度汇率】补上就自动算了",IF(ISNUMBER(SEARCH("【待补】",$R1599&amp;"")),"△源数据不全（源表缺摘要或用途），请补充",IF(AND($F1599="内部转账",$Q1599=""),"△内部转账建议在「往来单位」写上对方账户",IF($N1599&lt;0,"△这一笔之后该账户余额成负数了，核一下",""))))))))))))</f>
        <v/>
      </c>
    </row>
    <row r="1600" ht="16.5" spans="1:19">
      <c r="A1600" s="114">
        <v>46139</v>
      </c>
      <c r="B1600" s="115" t="s">
        <v>1238</v>
      </c>
      <c r="C1600" s="116" t="str">
        <f>IF($B1600="","",IFERROR(INDEX(账户银行,MATCH($B1600,账户名,0)),""))</f>
        <v>NBU银行</v>
      </c>
      <c r="D1600" s="116" t="str">
        <f>IF($B1600="","",IFERROR(INDEX(账户币种,MATCH($B1600,账户名,0)),""))</f>
        <v>UZS</v>
      </c>
      <c r="E1600" s="117" t="s">
        <v>77</v>
      </c>
      <c r="F1600" s="116" t="str">
        <f>IF($E1600="","",IFERROR(INDEX(类别属性,MATCH($E1600,类别表,0)),""))</f>
        <v>内部转账</v>
      </c>
      <c r="G1600" s="118" t="s">
        <v>1292</v>
      </c>
      <c r="H1600" s="119">
        <v>50000000</v>
      </c>
      <c r="I1600" s="119"/>
      <c r="J1600" s="120"/>
      <c r="K1600" s="125">
        <f>IF(OR($A1600="",$B1600=""),"",IF($J1600&lt;&gt;"",$J1600,IF($D1600=本位币,1,IFERROR(LOOKUP(2,1/((汇率月份&lt;=$A1600)*(INDEX(记账汇率区,0,MATCH($D1600,汇率币种头,0))&lt;&gt;"")),INDEX(记账汇率区,0,MATCH($D1600,汇率币种头,0))),""))))</f>
        <v>1</v>
      </c>
      <c r="L1600" s="123">
        <f t="shared" si="48"/>
        <v>50000000</v>
      </c>
      <c r="M1600" s="123">
        <f t="shared" si="49"/>
        <v>50000000</v>
      </c>
      <c r="N1600" s="122">
        <f>IF($B1600="","",ROUND(SUMIF(账户名,$B1600,账户期初)+SUMIFS($L$6:L1600,$B$6:B1600,$B1600),2))</f>
        <v>58684850</v>
      </c>
      <c r="O1600" s="123">
        <f>IF($B1600="","",IFERROR(ROUND(INDEX(账户期初本位,MATCH($B1600,账户名,0))+SUMIFS($M$6:M1600,$B$6:B1600,$B1600),2),""))</f>
        <v>58684850</v>
      </c>
      <c r="P1600" s="117" t="s">
        <v>43</v>
      </c>
      <c r="Q1600" s="115"/>
      <c r="R1600" s="115" t="s">
        <v>1240</v>
      </c>
      <c r="S1600" s="124" t="str">
        <f>IF($B1600="","",IF(ISNA(MATCH($B1600,账户名,0)),"※这个账户不在【参数设置】的账户档案里",IF($A1600="","※没填日期，这一笔不会进任何月份的报表",IF(OR($A1600&lt;起始月份,$A1600&gt;EOMONTH(起始月份,15)),"△不在本账期（"&amp;TEXT(起始月份,"yyyy-mm")&amp;" ~ "&amp;TEXT(EOMONTH(起始月份,15),"yyyy-mm")&amp;"）内，报表里看不到",IF(AND($H1600&lt;&gt;"",$I1600&lt;&gt;""),"※收入和支出不能同时填",IF(AND(N($H1600)=0,N($I1600)=0),IF(ISNUMBER(SEARCH("【待补】",$R1600&amp;"")),"△源数据不全（源表缺金额），请补充","※收入和支出都没填"),IF($E1600="","※没填收支类别，分类报表会漏掉这一笔",IF(ISNA(MATCH($E1600,类别表,0)),"※收支类别不在【参数设置】的清单里",IF($K1600="","△"&amp;$D1600&amp;" 还没填汇率，去【月度汇率】补上就自动算了",IF(ISNUMBER(SEARCH("【待补】",$R1600&amp;"")),"△源数据不全（源表缺摘要或用途），请补充",IF(AND($F1600="内部转账",$Q1600=""),"△内部转账建议在「往来单位」写上对方账户",IF($N1600&lt;0,"△这一笔之后该账户余额成负数了，核一下",""))))))))))))</f>
        <v>△内部转账建议在「往来单位」写上对方账户</v>
      </c>
    </row>
    <row r="1601" ht="16.5" spans="1:19">
      <c r="A1601" s="114">
        <v>46139</v>
      </c>
      <c r="B1601" s="115" t="s">
        <v>1238</v>
      </c>
      <c r="C1601" s="116" t="str">
        <f>IF($B1601="","",IFERROR(INDEX(账户银行,MATCH($B1601,账户名,0)),""))</f>
        <v>NBU银行</v>
      </c>
      <c r="D1601" s="116" t="str">
        <f>IF($B1601="","",IFERROR(INDEX(账户币种,MATCH($B1601,账户名,0)),""))</f>
        <v>UZS</v>
      </c>
      <c r="E1601" s="117" t="s">
        <v>44</v>
      </c>
      <c r="F1601" s="116" t="str">
        <f>IF($E1601="","",IFERROR(INDEX(类别属性,MATCH($E1601,类别表,0)),""))</f>
        <v>支出</v>
      </c>
      <c r="G1601" s="118" t="s">
        <v>1268</v>
      </c>
      <c r="H1601" s="119"/>
      <c r="I1601" s="119">
        <v>336000</v>
      </c>
      <c r="J1601" s="120"/>
      <c r="K1601" s="125">
        <f>IF(OR($A1601="",$B1601=""),"",IF($J1601&lt;&gt;"",$J1601,IF($D1601=本位币,1,IFERROR(LOOKUP(2,1/((汇率月份&lt;=$A1601)*(INDEX(记账汇率区,0,MATCH($D1601,汇率币种头,0))&lt;&gt;"")),INDEX(记账汇率区,0,MATCH($D1601,汇率币种头,0))),""))))</f>
        <v>1</v>
      </c>
      <c r="L1601" s="123">
        <f t="shared" si="48"/>
        <v>-336000</v>
      </c>
      <c r="M1601" s="123">
        <f t="shared" si="49"/>
        <v>-336000</v>
      </c>
      <c r="N1601" s="122">
        <f>IF($B1601="","",ROUND(SUMIF(账户名,$B1601,账户期初)+SUMIFS($L$6:L1601,$B$6:B1601,$B1601),2))</f>
        <v>58348850</v>
      </c>
      <c r="O1601" s="123">
        <f>IF($B1601="","",IFERROR(ROUND(INDEX(账户期初本位,MATCH($B1601,账户名,0))+SUMIFS($M$6:M1601,$B$6:B1601,$B1601),2),""))</f>
        <v>58348850</v>
      </c>
      <c r="P1601" s="117" t="s">
        <v>26</v>
      </c>
      <c r="Q1601" s="115" t="s">
        <v>1269</v>
      </c>
      <c r="R1601" s="115" t="s">
        <v>1270</v>
      </c>
      <c r="S1601" s="124" t="str">
        <f>IF($B1601="","",IF(ISNA(MATCH($B1601,账户名,0)),"※这个账户不在【参数设置】的账户档案里",IF($A1601="","※没填日期，这一笔不会进任何月份的报表",IF(OR($A1601&lt;起始月份,$A1601&gt;EOMONTH(起始月份,15)),"△不在本账期（"&amp;TEXT(起始月份,"yyyy-mm")&amp;" ~ "&amp;TEXT(EOMONTH(起始月份,15),"yyyy-mm")&amp;"）内，报表里看不到",IF(AND($H1601&lt;&gt;"",$I1601&lt;&gt;""),"※收入和支出不能同时填",IF(AND(N($H1601)=0,N($I1601)=0),IF(ISNUMBER(SEARCH("【待补】",$R1601&amp;"")),"△源数据不全（源表缺金额），请补充","※收入和支出都没填"),IF($E1601="","※没填收支类别，分类报表会漏掉这一笔",IF(ISNA(MATCH($E1601,类别表,0)),"※收支类别不在【参数设置】的清单里",IF($K1601="","△"&amp;$D1601&amp;" 还没填汇率，去【月度汇率】补上就自动算了",IF(ISNUMBER(SEARCH("【待补】",$R1601&amp;"")),"△源数据不全（源表缺摘要或用途），请补充",IF(AND($F1601="内部转账",$Q1601=""),"△内部转账建议在「往来单位」写上对方账户",IF($N1601&lt;0,"△这一笔之后该账户余额成负数了，核一下",""))))))))))))</f>
        <v/>
      </c>
    </row>
    <row r="1602" ht="16.5" spans="1:19">
      <c r="A1602" s="114">
        <v>46139</v>
      </c>
      <c r="B1602" s="115" t="s">
        <v>1238</v>
      </c>
      <c r="C1602" s="116" t="str">
        <f>IF($B1602="","",IFERROR(INDEX(账户银行,MATCH($B1602,账户名,0)),""))</f>
        <v>NBU银行</v>
      </c>
      <c r="D1602" s="116" t="str">
        <f>IF($B1602="","",IFERROR(INDEX(账户币种,MATCH($B1602,账户名,0)),""))</f>
        <v>UZS</v>
      </c>
      <c r="E1602" s="117" t="s">
        <v>38</v>
      </c>
      <c r="F1602" s="116" t="str">
        <f>IF($E1602="","",IFERROR(INDEX(类别属性,MATCH($E1602,类别表,0)),""))</f>
        <v>支出</v>
      </c>
      <c r="G1602" s="118" t="s">
        <v>1268</v>
      </c>
      <c r="H1602" s="119"/>
      <c r="I1602" s="119">
        <v>600000</v>
      </c>
      <c r="J1602" s="120"/>
      <c r="K1602" s="125">
        <f>IF(OR($A1602="",$B1602=""),"",IF($J1602&lt;&gt;"",$J1602,IF($D1602=本位币,1,IFERROR(LOOKUP(2,1/((汇率月份&lt;=$A1602)*(INDEX(记账汇率区,0,MATCH($D1602,汇率币种头,0))&lt;&gt;"")),INDEX(记账汇率区,0,MATCH($D1602,汇率币种头,0))),""))))</f>
        <v>1</v>
      </c>
      <c r="L1602" s="123">
        <f t="shared" si="48"/>
        <v>-600000</v>
      </c>
      <c r="M1602" s="123">
        <f t="shared" si="49"/>
        <v>-600000</v>
      </c>
      <c r="N1602" s="122">
        <f>IF($B1602="","",ROUND(SUMIF(账户名,$B1602,账户期初)+SUMIFS($L$6:L1602,$B$6:B1602,$B1602),2))</f>
        <v>57748850</v>
      </c>
      <c r="O1602" s="123">
        <f>IF($B1602="","",IFERROR(ROUND(INDEX(账户期初本位,MATCH($B1602,账户名,0))+SUMIFS($M$6:M1602,$B$6:B1602,$B1602),2),""))</f>
        <v>57748850</v>
      </c>
      <c r="P1602" s="117" t="s">
        <v>26</v>
      </c>
      <c r="Q1602" s="115" t="s">
        <v>1269</v>
      </c>
      <c r="R1602" s="115" t="s">
        <v>1270</v>
      </c>
      <c r="S1602" s="124" t="str">
        <f>IF($B1602="","",IF(ISNA(MATCH($B1602,账户名,0)),"※这个账户不在【参数设置】的账户档案里",IF($A1602="","※没填日期，这一笔不会进任何月份的报表",IF(OR($A1602&lt;起始月份,$A1602&gt;EOMONTH(起始月份,15)),"△不在本账期（"&amp;TEXT(起始月份,"yyyy-mm")&amp;" ~ "&amp;TEXT(EOMONTH(起始月份,15),"yyyy-mm")&amp;"）内，报表里看不到",IF(AND($H1602&lt;&gt;"",$I1602&lt;&gt;""),"※收入和支出不能同时填",IF(AND(N($H1602)=0,N($I1602)=0),IF(ISNUMBER(SEARCH("【待补】",$R1602&amp;"")),"△源数据不全（源表缺金额），请补充","※收入和支出都没填"),IF($E1602="","※没填收支类别，分类报表会漏掉这一笔",IF(ISNA(MATCH($E1602,类别表,0)),"※收支类别不在【参数设置】的清单里",IF($K1602="","△"&amp;$D1602&amp;" 还没填汇率，去【月度汇率】补上就自动算了",IF(ISNUMBER(SEARCH("【待补】",$R1602&amp;"")),"△源数据不全（源表缺摘要或用途），请补充",IF(AND($F1602="内部转账",$Q1602=""),"△内部转账建议在「往来单位」写上对方账户",IF($N1602&lt;0,"△这一笔之后该账户余额成负数了，核一下",""))))))))))))</f>
        <v/>
      </c>
    </row>
    <row r="1603" ht="16.5" spans="1:19">
      <c r="A1603" s="114">
        <v>46139</v>
      </c>
      <c r="B1603" s="115" t="s">
        <v>1238</v>
      </c>
      <c r="C1603" s="116" t="str">
        <f>IF($B1603="","",IFERROR(INDEX(账户银行,MATCH($B1603,账户名,0)),""))</f>
        <v>NBU银行</v>
      </c>
      <c r="D1603" s="116" t="str">
        <f>IF($B1603="","",IFERROR(INDEX(账户币种,MATCH($B1603,账户名,0)),""))</f>
        <v>UZS</v>
      </c>
      <c r="E1603" s="117" t="s">
        <v>38</v>
      </c>
      <c r="F1603" s="116" t="str">
        <f>IF($E1603="","",IFERROR(INDEX(类别属性,MATCH($E1603,类别表,0)),""))</f>
        <v>支出</v>
      </c>
      <c r="G1603" s="118" t="s">
        <v>1268</v>
      </c>
      <c r="H1603" s="119"/>
      <c r="I1603" s="119">
        <v>215000</v>
      </c>
      <c r="J1603" s="120"/>
      <c r="K1603" s="125">
        <f>IF(OR($A1603="",$B1603=""),"",IF($J1603&lt;&gt;"",$J1603,IF($D1603=本位币,1,IFERROR(LOOKUP(2,1/((汇率月份&lt;=$A1603)*(INDEX(记账汇率区,0,MATCH($D1603,汇率币种头,0))&lt;&gt;"")),INDEX(记账汇率区,0,MATCH($D1603,汇率币种头,0))),""))))</f>
        <v>1</v>
      </c>
      <c r="L1603" s="123">
        <f t="shared" si="48"/>
        <v>-215000</v>
      </c>
      <c r="M1603" s="123">
        <f t="shared" si="49"/>
        <v>-215000</v>
      </c>
      <c r="N1603" s="122">
        <f>IF($B1603="","",ROUND(SUMIF(账户名,$B1603,账户期初)+SUMIFS($L$6:L1603,$B$6:B1603,$B1603),2))</f>
        <v>57533850</v>
      </c>
      <c r="O1603" s="123">
        <f>IF($B1603="","",IFERROR(ROUND(INDEX(账户期初本位,MATCH($B1603,账户名,0))+SUMIFS($M$6:M1603,$B$6:B1603,$B1603),2),""))</f>
        <v>57533850</v>
      </c>
      <c r="P1603" s="117" t="s">
        <v>26</v>
      </c>
      <c r="Q1603" s="115" t="s">
        <v>1269</v>
      </c>
      <c r="R1603" s="115" t="s">
        <v>1270</v>
      </c>
      <c r="S1603" s="124" t="str">
        <f>IF($B1603="","",IF(ISNA(MATCH($B1603,账户名,0)),"※这个账户不在【参数设置】的账户档案里",IF($A1603="","※没填日期，这一笔不会进任何月份的报表",IF(OR($A1603&lt;起始月份,$A1603&gt;EOMONTH(起始月份,15)),"△不在本账期（"&amp;TEXT(起始月份,"yyyy-mm")&amp;" ~ "&amp;TEXT(EOMONTH(起始月份,15),"yyyy-mm")&amp;"）内，报表里看不到",IF(AND($H1603&lt;&gt;"",$I1603&lt;&gt;""),"※收入和支出不能同时填",IF(AND(N($H1603)=0,N($I1603)=0),IF(ISNUMBER(SEARCH("【待补】",$R1603&amp;"")),"△源数据不全（源表缺金额），请补充","※收入和支出都没填"),IF($E1603="","※没填收支类别，分类报表会漏掉这一笔",IF(ISNA(MATCH($E1603,类别表,0)),"※收支类别不在【参数设置】的清单里",IF($K1603="","△"&amp;$D1603&amp;" 还没填汇率，去【月度汇率】补上就自动算了",IF(ISNUMBER(SEARCH("【待补】",$R1603&amp;"")),"△源数据不全（源表缺摘要或用途），请补充",IF(AND($F1603="内部转账",$Q1603=""),"△内部转账建议在「往来单位」写上对方账户",IF($N1603&lt;0,"△这一笔之后该账户余额成负数了，核一下",""))))))))))))</f>
        <v/>
      </c>
    </row>
    <row r="1604" ht="16.5" spans="1:19">
      <c r="A1604" s="114">
        <v>46139</v>
      </c>
      <c r="B1604" s="115" t="s">
        <v>1238</v>
      </c>
      <c r="C1604" s="116" t="str">
        <f>IF($B1604="","",IFERROR(INDEX(账户银行,MATCH($B1604,账户名,0)),""))</f>
        <v>NBU银行</v>
      </c>
      <c r="D1604" s="116" t="str">
        <f>IF($B1604="","",IFERROR(INDEX(账户币种,MATCH($B1604,账户名,0)),""))</f>
        <v>UZS</v>
      </c>
      <c r="E1604" s="117" t="s">
        <v>38</v>
      </c>
      <c r="F1604" s="116" t="str">
        <f>IF($E1604="","",IFERROR(INDEX(类别属性,MATCH($E1604,类别表,0)),""))</f>
        <v>支出</v>
      </c>
      <c r="G1604" s="118" t="s">
        <v>1268</v>
      </c>
      <c r="H1604" s="119"/>
      <c r="I1604" s="119">
        <v>2000000</v>
      </c>
      <c r="J1604" s="120"/>
      <c r="K1604" s="125">
        <f>IF(OR($A1604="",$B1604=""),"",IF($J1604&lt;&gt;"",$J1604,IF($D1604=本位币,1,IFERROR(LOOKUP(2,1/((汇率月份&lt;=$A1604)*(INDEX(记账汇率区,0,MATCH($D1604,汇率币种头,0))&lt;&gt;"")),INDEX(记账汇率区,0,MATCH($D1604,汇率币种头,0))),""))))</f>
        <v>1</v>
      </c>
      <c r="L1604" s="123">
        <f t="shared" si="48"/>
        <v>-2000000</v>
      </c>
      <c r="M1604" s="123">
        <f t="shared" si="49"/>
        <v>-2000000</v>
      </c>
      <c r="N1604" s="122">
        <f>IF($B1604="","",ROUND(SUMIF(账户名,$B1604,账户期初)+SUMIFS($L$6:L1604,$B$6:B1604,$B1604),2))</f>
        <v>55533850</v>
      </c>
      <c r="O1604" s="123">
        <f>IF($B1604="","",IFERROR(ROUND(INDEX(账户期初本位,MATCH($B1604,账户名,0))+SUMIFS($M$6:M1604,$B$6:B1604,$B1604),2),""))</f>
        <v>55533850</v>
      </c>
      <c r="P1604" s="117" t="s">
        <v>26</v>
      </c>
      <c r="Q1604" s="115" t="s">
        <v>1269</v>
      </c>
      <c r="R1604" s="115" t="s">
        <v>1270</v>
      </c>
      <c r="S1604" s="124" t="str">
        <f>IF($B1604="","",IF(ISNA(MATCH($B1604,账户名,0)),"※这个账户不在【参数设置】的账户档案里",IF($A1604="","※没填日期，这一笔不会进任何月份的报表",IF(OR($A1604&lt;起始月份,$A1604&gt;EOMONTH(起始月份,15)),"△不在本账期（"&amp;TEXT(起始月份,"yyyy-mm")&amp;" ~ "&amp;TEXT(EOMONTH(起始月份,15),"yyyy-mm")&amp;"）内，报表里看不到",IF(AND($H1604&lt;&gt;"",$I1604&lt;&gt;""),"※收入和支出不能同时填",IF(AND(N($H1604)=0,N($I1604)=0),IF(ISNUMBER(SEARCH("【待补】",$R1604&amp;"")),"△源数据不全（源表缺金额），请补充","※收入和支出都没填"),IF($E1604="","※没填收支类别，分类报表会漏掉这一笔",IF(ISNA(MATCH($E1604,类别表,0)),"※收支类别不在【参数设置】的清单里",IF($K1604="","△"&amp;$D1604&amp;" 还没填汇率，去【月度汇率】补上就自动算了",IF(ISNUMBER(SEARCH("【待补】",$R1604&amp;"")),"△源数据不全（源表缺摘要或用途），请补充",IF(AND($F1604="内部转账",$Q1604=""),"△内部转账建议在「往来单位」写上对方账户",IF($N1604&lt;0,"△这一笔之后该账户余额成负数了，核一下",""))))))))))))</f>
        <v/>
      </c>
    </row>
    <row r="1605" ht="16.5" spans="1:19">
      <c r="A1605" s="114">
        <v>46139</v>
      </c>
      <c r="B1605" s="115" t="s">
        <v>1238</v>
      </c>
      <c r="C1605" s="116" t="str">
        <f>IF($B1605="","",IFERROR(INDEX(账户银行,MATCH($B1605,账户名,0)),""))</f>
        <v>NBU银行</v>
      </c>
      <c r="D1605" s="116" t="str">
        <f>IF($B1605="","",IFERROR(INDEX(账户币种,MATCH($B1605,账户名,0)),""))</f>
        <v>UZS</v>
      </c>
      <c r="E1605" s="117" t="s">
        <v>38</v>
      </c>
      <c r="F1605" s="116" t="str">
        <f>IF($E1605="","",IFERROR(INDEX(类别属性,MATCH($E1605,类别表,0)),""))</f>
        <v>支出</v>
      </c>
      <c r="G1605" s="118" t="s">
        <v>1268</v>
      </c>
      <c r="H1605" s="119"/>
      <c r="I1605" s="119">
        <v>5300000</v>
      </c>
      <c r="J1605" s="120"/>
      <c r="K1605" s="125">
        <f>IF(OR($A1605="",$B1605=""),"",IF($J1605&lt;&gt;"",$J1605,IF($D1605=本位币,1,IFERROR(LOOKUP(2,1/((汇率月份&lt;=$A1605)*(INDEX(记账汇率区,0,MATCH($D1605,汇率币种头,0))&lt;&gt;"")),INDEX(记账汇率区,0,MATCH($D1605,汇率币种头,0))),""))))</f>
        <v>1</v>
      </c>
      <c r="L1605" s="123">
        <f t="shared" si="48"/>
        <v>-5300000</v>
      </c>
      <c r="M1605" s="123">
        <f t="shared" si="49"/>
        <v>-5300000</v>
      </c>
      <c r="N1605" s="122">
        <f>IF($B1605="","",ROUND(SUMIF(账户名,$B1605,账户期初)+SUMIFS($L$6:L1605,$B$6:B1605,$B1605),2))</f>
        <v>50233850</v>
      </c>
      <c r="O1605" s="123">
        <f>IF($B1605="","",IFERROR(ROUND(INDEX(账户期初本位,MATCH($B1605,账户名,0))+SUMIFS($M$6:M1605,$B$6:B1605,$B1605),2),""))</f>
        <v>50233850</v>
      </c>
      <c r="P1605" s="117" t="s">
        <v>26</v>
      </c>
      <c r="Q1605" s="115" t="s">
        <v>1269</v>
      </c>
      <c r="R1605" s="115" t="s">
        <v>1270</v>
      </c>
      <c r="S1605" s="124" t="str">
        <f>IF($B1605="","",IF(ISNA(MATCH($B1605,账户名,0)),"※这个账户不在【参数设置】的账户档案里",IF($A1605="","※没填日期，这一笔不会进任何月份的报表",IF(OR($A1605&lt;起始月份,$A1605&gt;EOMONTH(起始月份,15)),"△不在本账期（"&amp;TEXT(起始月份,"yyyy-mm")&amp;" ~ "&amp;TEXT(EOMONTH(起始月份,15),"yyyy-mm")&amp;"）内，报表里看不到",IF(AND($H1605&lt;&gt;"",$I1605&lt;&gt;""),"※收入和支出不能同时填",IF(AND(N($H1605)=0,N($I1605)=0),IF(ISNUMBER(SEARCH("【待补】",$R1605&amp;"")),"△源数据不全（源表缺金额），请补充","※收入和支出都没填"),IF($E1605="","※没填收支类别，分类报表会漏掉这一笔",IF(ISNA(MATCH($E1605,类别表,0)),"※收支类别不在【参数设置】的清单里",IF($K1605="","△"&amp;$D1605&amp;" 还没填汇率，去【月度汇率】补上就自动算了",IF(ISNUMBER(SEARCH("【待补】",$R1605&amp;"")),"△源数据不全（源表缺摘要或用途），请补充",IF(AND($F1605="内部转账",$Q1605=""),"△内部转账建议在「往来单位」写上对方账户",IF($N1605&lt;0,"△这一笔之后该账户余额成负数了，核一下",""))))))))))))</f>
        <v/>
      </c>
    </row>
    <row r="1606" ht="49.5" spans="1:19">
      <c r="A1606" s="114">
        <v>46139</v>
      </c>
      <c r="B1606" s="115" t="s">
        <v>1238</v>
      </c>
      <c r="C1606" s="116" t="str">
        <f>IF($B1606="","",IFERROR(INDEX(账户银行,MATCH($B1606,账户名,0)),""))</f>
        <v>NBU银行</v>
      </c>
      <c r="D1606" s="116" t="str">
        <f>IF($B1606="","",IFERROR(INDEX(账户币种,MATCH($B1606,账户名,0)),""))</f>
        <v>UZS</v>
      </c>
      <c r="E1606" s="117" t="s">
        <v>44</v>
      </c>
      <c r="F1606" s="116" t="str">
        <f>IF($E1606="","",IFERROR(INDEX(类别属性,MATCH($E1606,类别表,0)),""))</f>
        <v>支出</v>
      </c>
      <c r="G1606" s="118" t="s">
        <v>1392</v>
      </c>
      <c r="H1606" s="119"/>
      <c r="I1606" s="119">
        <v>233000</v>
      </c>
      <c r="J1606" s="120"/>
      <c r="K1606" s="125">
        <f>IF(OR($A1606="",$B1606=""),"",IF($J1606&lt;&gt;"",$J1606,IF($D1606=本位币,1,IFERROR(LOOKUP(2,1/((汇率月份&lt;=$A1606)*(INDEX(记账汇率区,0,MATCH($D1606,汇率币种头,0))&lt;&gt;"")),INDEX(记账汇率区,0,MATCH($D1606,汇率币种头,0))),""))))</f>
        <v>1</v>
      </c>
      <c r="L1606" s="123">
        <f t="shared" ref="L1606:L1669" si="50">IF(AND($H1606="",$I1606=""),"",ROUND(N($H1606)-N($I1606),2))</f>
        <v>-233000</v>
      </c>
      <c r="M1606" s="123">
        <f t="shared" ref="M1606:M1669" si="51">IF(OR($L1606="",$K1606=""),"",ROUND($L1606*$K1606,2))</f>
        <v>-233000</v>
      </c>
      <c r="N1606" s="122">
        <f>IF($B1606="","",ROUND(SUMIF(账户名,$B1606,账户期初)+SUMIFS($L$6:L1606,$B$6:B1606,$B1606),2))</f>
        <v>50000850</v>
      </c>
      <c r="O1606" s="123">
        <f>IF($B1606="","",IFERROR(ROUND(INDEX(账户期初本位,MATCH($B1606,账户名,0))+SUMIFS($M$6:M1606,$B$6:B1606,$B1606),2),""))</f>
        <v>50000850</v>
      </c>
      <c r="P1606" s="117" t="s">
        <v>26</v>
      </c>
      <c r="Q1606" s="115"/>
      <c r="R1606" s="115" t="s">
        <v>1393</v>
      </c>
      <c r="S1606" s="124" t="str">
        <f>IF($B1606="","",IF(ISNA(MATCH($B1606,账户名,0)),"※这个账户不在【参数设置】的账户档案里",IF($A1606="","※没填日期，这一笔不会进任何月份的报表",IF(OR($A1606&lt;起始月份,$A1606&gt;EOMONTH(起始月份,15)),"△不在本账期（"&amp;TEXT(起始月份,"yyyy-mm")&amp;" ~ "&amp;TEXT(EOMONTH(起始月份,15),"yyyy-mm")&amp;"）内，报表里看不到",IF(AND($H1606&lt;&gt;"",$I1606&lt;&gt;""),"※收入和支出不能同时填",IF(AND(N($H1606)=0,N($I1606)=0),IF(ISNUMBER(SEARCH("【待补】",$R1606&amp;"")),"△源数据不全（源表缺金额），请补充","※收入和支出都没填"),IF($E1606="","※没填收支类别，分类报表会漏掉这一笔",IF(ISNA(MATCH($E1606,类别表,0)),"※收支类别不在【参数设置】的清单里",IF($K1606="","△"&amp;$D1606&amp;" 还没填汇率，去【月度汇率】补上就自动算了",IF(ISNUMBER(SEARCH("【待补】",$R1606&amp;"")),"△源数据不全（源表缺摘要或用途），请补充",IF(AND($F1606="内部转账",$Q1606=""),"△内部转账建议在「往来单位」写上对方账户",IF($N1606&lt;0,"△这一笔之后该账户余额成负数了，核一下",""))))))))))))</f>
        <v/>
      </c>
    </row>
    <row r="1607" ht="82.5" spans="1:19">
      <c r="A1607" s="114">
        <v>46139</v>
      </c>
      <c r="B1607" s="115" t="s">
        <v>34</v>
      </c>
      <c r="C1607" s="116" t="str">
        <f>IF($B1607="","",IFERROR(INDEX(账户银行,MATCH($B1607,账户名,0)),""))</f>
        <v>现金</v>
      </c>
      <c r="D1607" s="116" t="str">
        <f>IF($B1607="","",IFERROR(INDEX(账户币种,MATCH($B1607,账户名,0)),""))</f>
        <v>UZS</v>
      </c>
      <c r="E1607" s="117" t="s">
        <v>57</v>
      </c>
      <c r="F1607" s="116" t="str">
        <f>IF($E1607="","",IFERROR(INDEX(类别属性,MATCH($E1607,类别表,0)),""))</f>
        <v>支出</v>
      </c>
      <c r="G1607" s="118" t="s">
        <v>1476</v>
      </c>
      <c r="H1607" s="119"/>
      <c r="I1607" s="119">
        <v>5710000</v>
      </c>
      <c r="J1607" s="120"/>
      <c r="K1607" s="125">
        <f>IF(OR($A1607="",$B1607=""),"",IF($J1607&lt;&gt;"",$J1607,IF($D1607=本位币,1,IFERROR(LOOKUP(2,1/((汇率月份&lt;=$A1607)*(INDEX(记账汇率区,0,MATCH($D1607,汇率币种头,0))&lt;&gt;"")),INDEX(记账汇率区,0,MATCH($D1607,汇率币种头,0))),""))))</f>
        <v>1</v>
      </c>
      <c r="L1607" s="123">
        <f t="shared" si="50"/>
        <v>-5710000</v>
      </c>
      <c r="M1607" s="123">
        <f t="shared" si="51"/>
        <v>-5710000</v>
      </c>
      <c r="N1607" s="122">
        <f>IF($B1607="","",ROUND(SUMIF(账户名,$B1607,账户期初)+SUMIFS($L$6:L1607,$B$6:B1607,$B1607),2))</f>
        <v>-760560979.33</v>
      </c>
      <c r="O1607" s="123">
        <f>IF($B1607="","",IFERROR(ROUND(INDEX(账户期初本位,MATCH($B1607,账户名,0))+SUMIFS($M$6:M1607,$B$6:B1607,$B1607),2),""))</f>
        <v>-760560979.33</v>
      </c>
      <c r="P1607" s="117" t="s">
        <v>59</v>
      </c>
      <c r="Q1607" s="115" t="s">
        <v>172</v>
      </c>
      <c r="R1607" s="115"/>
      <c r="S1607" s="124" t="str">
        <f>IF($B1607="","",IF(ISNA(MATCH($B1607,账户名,0)),"※这个账户不在【参数设置】的账户档案里",IF($A1607="","※没填日期，这一笔不会进任何月份的报表",IF(OR($A1607&lt;起始月份,$A1607&gt;EOMONTH(起始月份,15)),"△不在本账期（"&amp;TEXT(起始月份,"yyyy-mm")&amp;" ~ "&amp;TEXT(EOMONTH(起始月份,15),"yyyy-mm")&amp;"）内，报表里看不到",IF(AND($H1607&lt;&gt;"",$I1607&lt;&gt;""),"※收入和支出不能同时填",IF(AND(N($H1607)=0,N($I1607)=0),IF(ISNUMBER(SEARCH("【待补】",$R1607&amp;"")),"△源数据不全（源表缺金额），请补充","※收入和支出都没填"),IF($E1607="","※没填收支类别，分类报表会漏掉这一笔",IF(ISNA(MATCH($E1607,类别表,0)),"※收支类别不在【参数设置】的清单里",IF($K1607="","△"&amp;$D1607&amp;" 还没填汇率，去【月度汇率】补上就自动算了",IF(ISNUMBER(SEARCH("【待补】",$R1607&amp;"")),"△源数据不全（源表缺摘要或用途），请补充",IF(AND($F1607="内部转账",$Q1607=""),"△内部转账建议在「往来单位」写上对方账户",IF($N1607&lt;0,"△这一笔之后该账户余额成负数了，核一下",""))))))))))))</f>
        <v>△这一笔之后该账户余额成负数了，核一下</v>
      </c>
    </row>
    <row r="1608" ht="16.5" spans="1:19">
      <c r="A1608" s="114">
        <v>46140</v>
      </c>
      <c r="B1608" s="115" t="s">
        <v>1238</v>
      </c>
      <c r="C1608" s="116" t="str">
        <f>IF($B1608="","",IFERROR(INDEX(账户银行,MATCH($B1608,账户名,0)),""))</f>
        <v>NBU银行</v>
      </c>
      <c r="D1608" s="116" t="str">
        <f>IF($B1608="","",IFERROR(INDEX(账户币种,MATCH($B1608,账户名,0)),""))</f>
        <v>UZS</v>
      </c>
      <c r="E1608" s="117" t="s">
        <v>44</v>
      </c>
      <c r="F1608" s="116" t="str">
        <f>IF($E1608="","",IFERROR(INDEX(类别属性,MATCH($E1608,类别表,0)),""))</f>
        <v>支出</v>
      </c>
      <c r="G1608" s="118" t="s">
        <v>1268</v>
      </c>
      <c r="H1608" s="119"/>
      <c r="I1608" s="119">
        <v>450000</v>
      </c>
      <c r="J1608" s="120"/>
      <c r="K1608" s="125">
        <f>IF(OR($A1608="",$B1608=""),"",IF($J1608&lt;&gt;"",$J1608,IF($D1608=本位币,1,IFERROR(LOOKUP(2,1/((汇率月份&lt;=$A1608)*(INDEX(记账汇率区,0,MATCH($D1608,汇率币种头,0))&lt;&gt;"")),INDEX(记账汇率区,0,MATCH($D1608,汇率币种头,0))),""))))</f>
        <v>1</v>
      </c>
      <c r="L1608" s="123">
        <f t="shared" si="50"/>
        <v>-450000</v>
      </c>
      <c r="M1608" s="123">
        <f t="shared" si="51"/>
        <v>-450000</v>
      </c>
      <c r="N1608" s="122">
        <f>IF($B1608="","",ROUND(SUMIF(账户名,$B1608,账户期初)+SUMIFS($L$6:L1608,$B$6:B1608,$B1608),2))</f>
        <v>49550850</v>
      </c>
      <c r="O1608" s="123">
        <f>IF($B1608="","",IFERROR(ROUND(INDEX(账户期初本位,MATCH($B1608,账户名,0))+SUMIFS($M$6:M1608,$B$6:B1608,$B1608),2),""))</f>
        <v>49550850</v>
      </c>
      <c r="P1608" s="117" t="s">
        <v>26</v>
      </c>
      <c r="Q1608" s="115" t="s">
        <v>1269</v>
      </c>
      <c r="R1608" s="115" t="s">
        <v>1270</v>
      </c>
      <c r="S1608" s="124" t="str">
        <f>IF($B1608="","",IF(ISNA(MATCH($B1608,账户名,0)),"※这个账户不在【参数设置】的账户档案里",IF($A1608="","※没填日期，这一笔不会进任何月份的报表",IF(OR($A1608&lt;起始月份,$A1608&gt;EOMONTH(起始月份,15)),"△不在本账期（"&amp;TEXT(起始月份,"yyyy-mm")&amp;" ~ "&amp;TEXT(EOMONTH(起始月份,15),"yyyy-mm")&amp;"）内，报表里看不到",IF(AND($H1608&lt;&gt;"",$I1608&lt;&gt;""),"※收入和支出不能同时填",IF(AND(N($H1608)=0,N($I1608)=0),IF(ISNUMBER(SEARCH("【待补】",$R1608&amp;"")),"△源数据不全（源表缺金额），请补充","※收入和支出都没填"),IF($E1608="","※没填收支类别，分类报表会漏掉这一笔",IF(ISNA(MATCH($E1608,类别表,0)),"※收支类别不在【参数设置】的清单里",IF($K1608="","△"&amp;$D1608&amp;" 还没填汇率，去【月度汇率】补上就自动算了",IF(ISNUMBER(SEARCH("【待补】",$R1608&amp;"")),"△源数据不全（源表缺摘要或用途），请补充",IF(AND($F1608="内部转账",$Q1608=""),"△内部转账建议在「往来单位」写上对方账户",IF($N1608&lt;0,"△这一笔之后该账户余额成负数了，核一下",""))))))))))))</f>
        <v/>
      </c>
    </row>
    <row r="1609" ht="16.5" spans="1:19">
      <c r="A1609" s="114">
        <v>46140</v>
      </c>
      <c r="B1609" s="115" t="s">
        <v>1238</v>
      </c>
      <c r="C1609" s="116" t="str">
        <f>IF($B1609="","",IFERROR(INDEX(账户银行,MATCH($B1609,账户名,0)),""))</f>
        <v>NBU银行</v>
      </c>
      <c r="D1609" s="116" t="str">
        <f>IF($B1609="","",IFERROR(INDEX(账户币种,MATCH($B1609,账户名,0)),""))</f>
        <v>UZS</v>
      </c>
      <c r="E1609" s="117" t="s">
        <v>38</v>
      </c>
      <c r="F1609" s="116" t="str">
        <f>IF($E1609="","",IFERROR(INDEX(类别属性,MATCH($E1609,类别表,0)),""))</f>
        <v>支出</v>
      </c>
      <c r="G1609" s="118" t="s">
        <v>1268</v>
      </c>
      <c r="H1609" s="119"/>
      <c r="I1609" s="119">
        <v>27000</v>
      </c>
      <c r="J1609" s="120"/>
      <c r="K1609" s="125">
        <f>IF(OR($A1609="",$B1609=""),"",IF($J1609&lt;&gt;"",$J1609,IF($D1609=本位币,1,IFERROR(LOOKUP(2,1/((汇率月份&lt;=$A1609)*(INDEX(记账汇率区,0,MATCH($D1609,汇率币种头,0))&lt;&gt;"")),INDEX(记账汇率区,0,MATCH($D1609,汇率币种头,0))),""))))</f>
        <v>1</v>
      </c>
      <c r="L1609" s="123">
        <f t="shared" si="50"/>
        <v>-27000</v>
      </c>
      <c r="M1609" s="123">
        <f t="shared" si="51"/>
        <v>-27000</v>
      </c>
      <c r="N1609" s="122">
        <f>IF($B1609="","",ROUND(SUMIF(账户名,$B1609,账户期初)+SUMIFS($L$6:L1609,$B$6:B1609,$B1609),2))</f>
        <v>49523850</v>
      </c>
      <c r="O1609" s="123">
        <f>IF($B1609="","",IFERROR(ROUND(INDEX(账户期初本位,MATCH($B1609,账户名,0))+SUMIFS($M$6:M1609,$B$6:B1609,$B1609),2),""))</f>
        <v>49523850</v>
      </c>
      <c r="P1609" s="117" t="s">
        <v>26</v>
      </c>
      <c r="Q1609" s="115" t="s">
        <v>1269</v>
      </c>
      <c r="R1609" s="115" t="s">
        <v>1270</v>
      </c>
      <c r="S1609" s="124" t="str">
        <f>IF($B1609="","",IF(ISNA(MATCH($B1609,账户名,0)),"※这个账户不在【参数设置】的账户档案里",IF($A1609="","※没填日期，这一笔不会进任何月份的报表",IF(OR($A1609&lt;起始月份,$A1609&gt;EOMONTH(起始月份,15)),"△不在本账期（"&amp;TEXT(起始月份,"yyyy-mm")&amp;" ~ "&amp;TEXT(EOMONTH(起始月份,15),"yyyy-mm")&amp;"）内，报表里看不到",IF(AND($H1609&lt;&gt;"",$I1609&lt;&gt;""),"※收入和支出不能同时填",IF(AND(N($H1609)=0,N($I1609)=0),IF(ISNUMBER(SEARCH("【待补】",$R1609&amp;"")),"△源数据不全（源表缺金额），请补充","※收入和支出都没填"),IF($E1609="","※没填收支类别，分类报表会漏掉这一笔",IF(ISNA(MATCH($E1609,类别表,0)),"※收支类别不在【参数设置】的清单里",IF($K1609="","△"&amp;$D1609&amp;" 还没填汇率，去【月度汇率】补上就自动算了",IF(ISNUMBER(SEARCH("【待补】",$R1609&amp;"")),"△源数据不全（源表缺摘要或用途），请补充",IF(AND($F1609="内部转账",$Q1609=""),"△内部转账建议在「往来单位」写上对方账户",IF($N1609&lt;0,"△这一笔之后该账户余额成负数了，核一下",""))))))))))))</f>
        <v/>
      </c>
    </row>
    <row r="1610" ht="49.5" spans="1:19">
      <c r="A1610" s="114">
        <v>46140</v>
      </c>
      <c r="B1610" s="115" t="s">
        <v>34</v>
      </c>
      <c r="C1610" s="116" t="str">
        <f>IF($B1610="","",IFERROR(INDEX(账户银行,MATCH($B1610,账户名,0)),""))</f>
        <v>现金</v>
      </c>
      <c r="D1610" s="116" t="str">
        <f>IF($B1610="","",IFERROR(INDEX(账户币种,MATCH($B1610,账户名,0)),""))</f>
        <v>UZS</v>
      </c>
      <c r="E1610" s="117" t="s">
        <v>57</v>
      </c>
      <c r="F1610" s="116" t="str">
        <f>IF($E1610="","",IFERROR(INDEX(类别属性,MATCH($E1610,类别表,0)),""))</f>
        <v>支出</v>
      </c>
      <c r="G1610" s="118" t="s">
        <v>1477</v>
      </c>
      <c r="H1610" s="119"/>
      <c r="I1610" s="119">
        <v>1394000</v>
      </c>
      <c r="J1610" s="120"/>
      <c r="K1610" s="125">
        <f>IF(OR($A1610="",$B1610=""),"",IF($J1610&lt;&gt;"",$J1610,IF($D1610=本位币,1,IFERROR(LOOKUP(2,1/((汇率月份&lt;=$A1610)*(INDEX(记账汇率区,0,MATCH($D1610,汇率币种头,0))&lt;&gt;"")),INDEX(记账汇率区,0,MATCH($D1610,汇率币种头,0))),""))))</f>
        <v>1</v>
      </c>
      <c r="L1610" s="123">
        <f t="shared" si="50"/>
        <v>-1394000</v>
      </c>
      <c r="M1610" s="123">
        <f t="shared" si="51"/>
        <v>-1394000</v>
      </c>
      <c r="N1610" s="122">
        <f>IF($B1610="","",ROUND(SUMIF(账户名,$B1610,账户期初)+SUMIFS($L$6:L1610,$B$6:B1610,$B1610),2))</f>
        <v>-761954979.33</v>
      </c>
      <c r="O1610" s="123">
        <f>IF($B1610="","",IFERROR(ROUND(INDEX(账户期初本位,MATCH($B1610,账户名,0))+SUMIFS($M$6:M1610,$B$6:B1610,$B1610),2),""))</f>
        <v>-761954979.33</v>
      </c>
      <c r="P1610" s="117" t="s">
        <v>59</v>
      </c>
      <c r="Q1610" s="115"/>
      <c r="R1610" s="115"/>
      <c r="S1610" s="124" t="str">
        <f>IF($B1610="","",IF(ISNA(MATCH($B1610,账户名,0)),"※这个账户不在【参数设置】的账户档案里",IF($A1610="","※没填日期，这一笔不会进任何月份的报表",IF(OR($A1610&lt;起始月份,$A1610&gt;EOMONTH(起始月份,15)),"△不在本账期（"&amp;TEXT(起始月份,"yyyy-mm")&amp;" ~ "&amp;TEXT(EOMONTH(起始月份,15),"yyyy-mm")&amp;"）内，报表里看不到",IF(AND($H1610&lt;&gt;"",$I1610&lt;&gt;""),"※收入和支出不能同时填",IF(AND(N($H1610)=0,N($I1610)=0),IF(ISNUMBER(SEARCH("【待补】",$R1610&amp;"")),"△源数据不全（源表缺金额），请补充","※收入和支出都没填"),IF($E1610="","※没填收支类别，分类报表会漏掉这一笔",IF(ISNA(MATCH($E1610,类别表,0)),"※收支类别不在【参数设置】的清单里",IF($K1610="","△"&amp;$D1610&amp;" 还没填汇率，去【月度汇率】补上就自动算了",IF(ISNUMBER(SEARCH("【待补】",$R1610&amp;"")),"△源数据不全（源表缺摘要或用途），请补充",IF(AND($F1610="内部转账",$Q1610=""),"△内部转账建议在「往来单位」写上对方账户",IF($N1610&lt;0,"△这一笔之后该账户余额成负数了，核一下",""))))))))))))</f>
        <v>△这一笔之后该账户余额成负数了，核一下</v>
      </c>
    </row>
    <row r="1611" ht="16.5" spans="1:19">
      <c r="A1611" s="114">
        <v>46141</v>
      </c>
      <c r="B1611" s="115" t="s">
        <v>1238</v>
      </c>
      <c r="C1611" s="116" t="str">
        <f>IF($B1611="","",IFERROR(INDEX(账户银行,MATCH($B1611,账户名,0)),""))</f>
        <v>NBU银行</v>
      </c>
      <c r="D1611" s="116" t="str">
        <f>IF($B1611="","",IFERROR(INDEX(账户币种,MATCH($B1611,账户名,0)),""))</f>
        <v>UZS</v>
      </c>
      <c r="E1611" s="117" t="s">
        <v>38</v>
      </c>
      <c r="F1611" s="116" t="str">
        <f>IF($E1611="","",IFERROR(INDEX(类别属性,MATCH($E1611,类别表,0)),""))</f>
        <v>支出</v>
      </c>
      <c r="G1611" s="118" t="s">
        <v>1268</v>
      </c>
      <c r="H1611" s="119"/>
      <c r="I1611" s="119">
        <v>550000</v>
      </c>
      <c r="J1611" s="120"/>
      <c r="K1611" s="125">
        <f>IF(OR($A1611="",$B1611=""),"",IF($J1611&lt;&gt;"",$J1611,IF($D1611=本位币,1,IFERROR(LOOKUP(2,1/((汇率月份&lt;=$A1611)*(INDEX(记账汇率区,0,MATCH($D1611,汇率币种头,0))&lt;&gt;"")),INDEX(记账汇率区,0,MATCH($D1611,汇率币种头,0))),""))))</f>
        <v>1</v>
      </c>
      <c r="L1611" s="123">
        <f t="shared" si="50"/>
        <v>-550000</v>
      </c>
      <c r="M1611" s="123">
        <f t="shared" si="51"/>
        <v>-550000</v>
      </c>
      <c r="N1611" s="122">
        <f>IF($B1611="","",ROUND(SUMIF(账户名,$B1611,账户期初)+SUMIFS($L$6:L1611,$B$6:B1611,$B1611),2))</f>
        <v>48973850</v>
      </c>
      <c r="O1611" s="123">
        <f>IF($B1611="","",IFERROR(ROUND(INDEX(账户期初本位,MATCH($B1611,账户名,0))+SUMIFS($M$6:M1611,$B$6:B1611,$B1611),2),""))</f>
        <v>48973850</v>
      </c>
      <c r="P1611" s="117" t="s">
        <v>26</v>
      </c>
      <c r="Q1611" s="115" t="s">
        <v>1269</v>
      </c>
      <c r="R1611" s="115" t="s">
        <v>1270</v>
      </c>
      <c r="S1611" s="124" t="str">
        <f>IF($B1611="","",IF(ISNA(MATCH($B1611,账户名,0)),"※这个账户不在【参数设置】的账户档案里",IF($A1611="","※没填日期，这一笔不会进任何月份的报表",IF(OR($A1611&lt;起始月份,$A1611&gt;EOMONTH(起始月份,15)),"△不在本账期（"&amp;TEXT(起始月份,"yyyy-mm")&amp;" ~ "&amp;TEXT(EOMONTH(起始月份,15),"yyyy-mm")&amp;"）内，报表里看不到",IF(AND($H1611&lt;&gt;"",$I1611&lt;&gt;""),"※收入和支出不能同时填",IF(AND(N($H1611)=0,N($I1611)=0),IF(ISNUMBER(SEARCH("【待补】",$R1611&amp;"")),"△源数据不全（源表缺金额），请补充","※收入和支出都没填"),IF($E1611="","※没填收支类别，分类报表会漏掉这一笔",IF(ISNA(MATCH($E1611,类别表,0)),"※收支类别不在【参数设置】的清单里",IF($K1611="","△"&amp;$D1611&amp;" 还没填汇率，去【月度汇率】补上就自动算了",IF(ISNUMBER(SEARCH("【待补】",$R1611&amp;"")),"△源数据不全（源表缺摘要或用途），请补充",IF(AND($F1611="内部转账",$Q1611=""),"△内部转账建议在「往来单位」写上对方账户",IF($N1611&lt;0,"△这一笔之后该账户余额成负数了，核一下",""))))))))))))</f>
        <v/>
      </c>
    </row>
    <row r="1612" ht="16.5" spans="1:19">
      <c r="A1612" s="114">
        <v>46141</v>
      </c>
      <c r="B1612" s="115" t="s">
        <v>1238</v>
      </c>
      <c r="C1612" s="116" t="str">
        <f>IF($B1612="","",IFERROR(INDEX(账户银行,MATCH($B1612,账户名,0)),""))</f>
        <v>NBU银行</v>
      </c>
      <c r="D1612" s="116" t="str">
        <f>IF($B1612="","",IFERROR(INDEX(账户币种,MATCH($B1612,账户名,0)),""))</f>
        <v>UZS</v>
      </c>
      <c r="E1612" s="117" t="s">
        <v>38</v>
      </c>
      <c r="F1612" s="116" t="str">
        <f>IF($E1612="","",IFERROR(INDEX(类别属性,MATCH($E1612,类别表,0)),""))</f>
        <v>支出</v>
      </c>
      <c r="G1612" s="118" t="s">
        <v>1268</v>
      </c>
      <c r="H1612" s="119"/>
      <c r="I1612" s="119">
        <v>150000</v>
      </c>
      <c r="J1612" s="120"/>
      <c r="K1612" s="125">
        <f>IF(OR($A1612="",$B1612=""),"",IF($J1612&lt;&gt;"",$J1612,IF($D1612=本位币,1,IFERROR(LOOKUP(2,1/((汇率月份&lt;=$A1612)*(INDEX(记账汇率区,0,MATCH($D1612,汇率币种头,0))&lt;&gt;"")),INDEX(记账汇率区,0,MATCH($D1612,汇率币种头,0))),""))))</f>
        <v>1</v>
      </c>
      <c r="L1612" s="123">
        <f t="shared" si="50"/>
        <v>-150000</v>
      </c>
      <c r="M1612" s="123">
        <f t="shared" si="51"/>
        <v>-150000</v>
      </c>
      <c r="N1612" s="122">
        <f>IF($B1612="","",ROUND(SUMIF(账户名,$B1612,账户期初)+SUMIFS($L$6:L1612,$B$6:B1612,$B1612),2))</f>
        <v>48823850</v>
      </c>
      <c r="O1612" s="123">
        <f>IF($B1612="","",IFERROR(ROUND(INDEX(账户期初本位,MATCH($B1612,账户名,0))+SUMIFS($M$6:M1612,$B$6:B1612,$B1612),2),""))</f>
        <v>48823850</v>
      </c>
      <c r="P1612" s="117" t="s">
        <v>26</v>
      </c>
      <c r="Q1612" s="115" t="s">
        <v>1269</v>
      </c>
      <c r="R1612" s="115" t="s">
        <v>1270</v>
      </c>
      <c r="S1612" s="124" t="str">
        <f>IF($B1612="","",IF(ISNA(MATCH($B1612,账户名,0)),"※这个账户不在【参数设置】的账户档案里",IF($A1612="","※没填日期，这一笔不会进任何月份的报表",IF(OR($A1612&lt;起始月份,$A1612&gt;EOMONTH(起始月份,15)),"△不在本账期（"&amp;TEXT(起始月份,"yyyy-mm")&amp;" ~ "&amp;TEXT(EOMONTH(起始月份,15),"yyyy-mm")&amp;"）内，报表里看不到",IF(AND($H1612&lt;&gt;"",$I1612&lt;&gt;""),"※收入和支出不能同时填",IF(AND(N($H1612)=0,N($I1612)=0),IF(ISNUMBER(SEARCH("【待补】",$R1612&amp;"")),"△源数据不全（源表缺金额），请补充","※收入和支出都没填"),IF($E1612="","※没填收支类别，分类报表会漏掉这一笔",IF(ISNA(MATCH($E1612,类别表,0)),"※收支类别不在【参数设置】的清单里",IF($K1612="","△"&amp;$D1612&amp;" 还没填汇率，去【月度汇率】补上就自动算了",IF(ISNUMBER(SEARCH("【待补】",$R1612&amp;"")),"△源数据不全（源表缺摘要或用途），请补充",IF(AND($F1612="内部转账",$Q1612=""),"△内部转账建议在「往来单位」写上对方账户",IF($N1612&lt;0,"△这一笔之后该账户余额成负数了，核一下",""))))))))))))</f>
        <v/>
      </c>
    </row>
    <row r="1613" ht="16.5" spans="1:19">
      <c r="A1613" s="114">
        <v>46141</v>
      </c>
      <c r="B1613" s="115" t="s">
        <v>1238</v>
      </c>
      <c r="C1613" s="116" t="str">
        <f>IF($B1613="","",IFERROR(INDEX(账户银行,MATCH($B1613,账户名,0)),""))</f>
        <v>NBU银行</v>
      </c>
      <c r="D1613" s="116" t="str">
        <f>IF($B1613="","",IFERROR(INDEX(账户币种,MATCH($B1613,账户名,0)),""))</f>
        <v>UZS</v>
      </c>
      <c r="E1613" s="117" t="s">
        <v>44</v>
      </c>
      <c r="F1613" s="116" t="str">
        <f>IF($E1613="","",IFERROR(INDEX(类别属性,MATCH($E1613,类别表,0)),""))</f>
        <v>支出</v>
      </c>
      <c r="G1613" s="118" t="s">
        <v>1268</v>
      </c>
      <c r="H1613" s="119"/>
      <c r="I1613" s="119">
        <v>408000</v>
      </c>
      <c r="J1613" s="120"/>
      <c r="K1613" s="125">
        <f>IF(OR($A1613="",$B1613=""),"",IF($J1613&lt;&gt;"",$J1613,IF($D1613=本位币,1,IFERROR(LOOKUP(2,1/((汇率月份&lt;=$A1613)*(INDEX(记账汇率区,0,MATCH($D1613,汇率币种头,0))&lt;&gt;"")),INDEX(记账汇率区,0,MATCH($D1613,汇率币种头,0))),""))))</f>
        <v>1</v>
      </c>
      <c r="L1613" s="123">
        <f t="shared" si="50"/>
        <v>-408000</v>
      </c>
      <c r="M1613" s="123">
        <f t="shared" si="51"/>
        <v>-408000</v>
      </c>
      <c r="N1613" s="122">
        <f>IF($B1613="","",ROUND(SUMIF(账户名,$B1613,账户期初)+SUMIFS($L$6:L1613,$B$6:B1613,$B1613),2))</f>
        <v>48415850</v>
      </c>
      <c r="O1613" s="123">
        <f>IF($B1613="","",IFERROR(ROUND(INDEX(账户期初本位,MATCH($B1613,账户名,0))+SUMIFS($M$6:M1613,$B$6:B1613,$B1613),2),""))</f>
        <v>48415850</v>
      </c>
      <c r="P1613" s="117" t="s">
        <v>26</v>
      </c>
      <c r="Q1613" s="115" t="s">
        <v>1269</v>
      </c>
      <c r="R1613" s="115" t="s">
        <v>1270</v>
      </c>
      <c r="S1613" s="124" t="str">
        <f>IF($B1613="","",IF(ISNA(MATCH($B1613,账户名,0)),"※这个账户不在【参数设置】的账户档案里",IF($A1613="","※没填日期，这一笔不会进任何月份的报表",IF(OR($A1613&lt;起始月份,$A1613&gt;EOMONTH(起始月份,15)),"△不在本账期（"&amp;TEXT(起始月份,"yyyy-mm")&amp;" ~ "&amp;TEXT(EOMONTH(起始月份,15),"yyyy-mm")&amp;"）内，报表里看不到",IF(AND($H1613&lt;&gt;"",$I1613&lt;&gt;""),"※收入和支出不能同时填",IF(AND(N($H1613)=0,N($I1613)=0),IF(ISNUMBER(SEARCH("【待补】",$R1613&amp;"")),"△源数据不全（源表缺金额），请补充","※收入和支出都没填"),IF($E1613="","※没填收支类别，分类报表会漏掉这一笔",IF(ISNA(MATCH($E1613,类别表,0)),"※收支类别不在【参数设置】的清单里",IF($K1613="","△"&amp;$D1613&amp;" 还没填汇率，去【月度汇率】补上就自动算了",IF(ISNUMBER(SEARCH("【待补】",$R1613&amp;"")),"△源数据不全（源表缺摘要或用途），请补充",IF(AND($F1613="内部转账",$Q1613=""),"△内部转账建议在「往来单位」写上对方账户",IF($N1613&lt;0,"△这一笔之后该账户余额成负数了，核一下",""))))))))))))</f>
        <v/>
      </c>
    </row>
    <row r="1614" ht="16.5" spans="1:19">
      <c r="A1614" s="114">
        <v>46141</v>
      </c>
      <c r="B1614" s="115" t="s">
        <v>1238</v>
      </c>
      <c r="C1614" s="116" t="str">
        <f>IF($B1614="","",IFERROR(INDEX(账户银行,MATCH($B1614,账户名,0)),""))</f>
        <v>NBU银行</v>
      </c>
      <c r="D1614" s="116" t="str">
        <f>IF($B1614="","",IFERROR(INDEX(账户币种,MATCH($B1614,账户名,0)),""))</f>
        <v>UZS</v>
      </c>
      <c r="E1614" s="117" t="s">
        <v>54</v>
      </c>
      <c r="F1614" s="116" t="str">
        <f>IF($E1614="","",IFERROR(INDEX(类别属性,MATCH($E1614,类别表,0)),""))</f>
        <v>支出</v>
      </c>
      <c r="G1614" s="118" t="s">
        <v>1268</v>
      </c>
      <c r="H1614" s="119"/>
      <c r="I1614" s="119">
        <v>1100000</v>
      </c>
      <c r="J1614" s="120"/>
      <c r="K1614" s="125">
        <f>IF(OR($A1614="",$B1614=""),"",IF($J1614&lt;&gt;"",$J1614,IF($D1614=本位币,1,IFERROR(LOOKUP(2,1/((汇率月份&lt;=$A1614)*(INDEX(记账汇率区,0,MATCH($D1614,汇率币种头,0))&lt;&gt;"")),INDEX(记账汇率区,0,MATCH($D1614,汇率币种头,0))),""))))</f>
        <v>1</v>
      </c>
      <c r="L1614" s="123">
        <f t="shared" si="50"/>
        <v>-1100000</v>
      </c>
      <c r="M1614" s="123">
        <f t="shared" si="51"/>
        <v>-1100000</v>
      </c>
      <c r="N1614" s="122">
        <f>IF($B1614="","",ROUND(SUMIF(账户名,$B1614,账户期初)+SUMIFS($L$6:L1614,$B$6:B1614,$B1614),2))</f>
        <v>47315850</v>
      </c>
      <c r="O1614" s="123">
        <f>IF($B1614="","",IFERROR(ROUND(INDEX(账户期初本位,MATCH($B1614,账户名,0))+SUMIFS($M$6:M1614,$B$6:B1614,$B1614),2),""))</f>
        <v>47315850</v>
      </c>
      <c r="P1614" s="117" t="s">
        <v>48</v>
      </c>
      <c r="Q1614" s="115" t="s">
        <v>1269</v>
      </c>
      <c r="R1614" s="115" t="s">
        <v>1270</v>
      </c>
      <c r="S1614" s="124" t="str">
        <f>IF($B1614="","",IF(ISNA(MATCH($B1614,账户名,0)),"※这个账户不在【参数设置】的账户档案里",IF($A1614="","※没填日期，这一笔不会进任何月份的报表",IF(OR($A1614&lt;起始月份,$A1614&gt;EOMONTH(起始月份,15)),"△不在本账期（"&amp;TEXT(起始月份,"yyyy-mm")&amp;" ~ "&amp;TEXT(EOMONTH(起始月份,15),"yyyy-mm")&amp;"）内，报表里看不到",IF(AND($H1614&lt;&gt;"",$I1614&lt;&gt;""),"※收入和支出不能同时填",IF(AND(N($H1614)=0,N($I1614)=0),IF(ISNUMBER(SEARCH("【待补】",$R1614&amp;"")),"△源数据不全（源表缺金额），请补充","※收入和支出都没填"),IF($E1614="","※没填收支类别，分类报表会漏掉这一笔",IF(ISNA(MATCH($E1614,类别表,0)),"※收支类别不在【参数设置】的清单里",IF($K1614="","△"&amp;$D1614&amp;" 还没填汇率，去【月度汇率】补上就自动算了",IF(ISNUMBER(SEARCH("【待补】",$R1614&amp;"")),"△源数据不全（源表缺摘要或用途），请补充",IF(AND($F1614="内部转账",$Q1614=""),"△内部转账建议在「往来单位」写上对方账户",IF($N1614&lt;0,"△这一笔之后该账户余额成负数了，核一下",""))))))))))))</f>
        <v/>
      </c>
    </row>
    <row r="1615" ht="16.5" spans="1:19">
      <c r="A1615" s="114">
        <v>46141</v>
      </c>
      <c r="B1615" s="115" t="s">
        <v>1238</v>
      </c>
      <c r="C1615" s="116" t="str">
        <f>IF($B1615="","",IFERROR(INDEX(账户银行,MATCH($B1615,账户名,0)),""))</f>
        <v>NBU银行</v>
      </c>
      <c r="D1615" s="116" t="str">
        <f>IF($B1615="","",IFERROR(INDEX(账户币种,MATCH($B1615,账户名,0)),""))</f>
        <v>UZS</v>
      </c>
      <c r="E1615" s="117" t="s">
        <v>54</v>
      </c>
      <c r="F1615" s="116" t="str">
        <f>IF($E1615="","",IFERROR(INDEX(类别属性,MATCH($E1615,类别表,0)),""))</f>
        <v>支出</v>
      </c>
      <c r="G1615" s="118" t="s">
        <v>1268</v>
      </c>
      <c r="H1615" s="119"/>
      <c r="I1615" s="119">
        <v>300000</v>
      </c>
      <c r="J1615" s="120"/>
      <c r="K1615" s="125">
        <f>IF(OR($A1615="",$B1615=""),"",IF($J1615&lt;&gt;"",$J1615,IF($D1615=本位币,1,IFERROR(LOOKUP(2,1/((汇率月份&lt;=$A1615)*(INDEX(记账汇率区,0,MATCH($D1615,汇率币种头,0))&lt;&gt;"")),INDEX(记账汇率区,0,MATCH($D1615,汇率币种头,0))),""))))</f>
        <v>1</v>
      </c>
      <c r="L1615" s="123">
        <f t="shared" si="50"/>
        <v>-300000</v>
      </c>
      <c r="M1615" s="123">
        <f t="shared" si="51"/>
        <v>-300000</v>
      </c>
      <c r="N1615" s="122">
        <f>IF($B1615="","",ROUND(SUMIF(账户名,$B1615,账户期初)+SUMIFS($L$6:L1615,$B$6:B1615,$B1615),2))</f>
        <v>47015850</v>
      </c>
      <c r="O1615" s="123">
        <f>IF($B1615="","",IFERROR(ROUND(INDEX(账户期初本位,MATCH($B1615,账户名,0))+SUMIFS($M$6:M1615,$B$6:B1615,$B1615),2),""))</f>
        <v>47015850</v>
      </c>
      <c r="P1615" s="117" t="s">
        <v>48</v>
      </c>
      <c r="Q1615" s="115" t="s">
        <v>1269</v>
      </c>
      <c r="R1615" s="115" t="s">
        <v>1270</v>
      </c>
      <c r="S1615" s="124" t="str">
        <f>IF($B1615="","",IF(ISNA(MATCH($B1615,账户名,0)),"※这个账户不在【参数设置】的账户档案里",IF($A1615="","※没填日期，这一笔不会进任何月份的报表",IF(OR($A1615&lt;起始月份,$A1615&gt;EOMONTH(起始月份,15)),"△不在本账期（"&amp;TEXT(起始月份,"yyyy-mm")&amp;" ~ "&amp;TEXT(EOMONTH(起始月份,15),"yyyy-mm")&amp;"）内，报表里看不到",IF(AND($H1615&lt;&gt;"",$I1615&lt;&gt;""),"※收入和支出不能同时填",IF(AND(N($H1615)=0,N($I1615)=0),IF(ISNUMBER(SEARCH("【待补】",$R1615&amp;"")),"△源数据不全（源表缺金额），请补充","※收入和支出都没填"),IF($E1615="","※没填收支类别，分类报表会漏掉这一笔",IF(ISNA(MATCH($E1615,类别表,0)),"※收支类别不在【参数设置】的清单里",IF($K1615="","△"&amp;$D1615&amp;" 还没填汇率，去【月度汇率】补上就自动算了",IF(ISNUMBER(SEARCH("【待补】",$R1615&amp;"")),"△源数据不全（源表缺摘要或用途），请补充",IF(AND($F1615="内部转账",$Q1615=""),"△内部转账建议在「往来单位」写上对方账户",IF($N1615&lt;0,"△这一笔之后该账户余额成负数了，核一下",""))))))))))))</f>
        <v/>
      </c>
    </row>
    <row r="1616" ht="33" spans="1:19">
      <c r="A1616" s="114">
        <v>46141</v>
      </c>
      <c r="B1616" s="115" t="s">
        <v>34</v>
      </c>
      <c r="C1616" s="116" t="str">
        <f>IF($B1616="","",IFERROR(INDEX(账户银行,MATCH($B1616,账户名,0)),""))</f>
        <v>现金</v>
      </c>
      <c r="D1616" s="116" t="str">
        <f>IF($B1616="","",IFERROR(INDEX(账户币种,MATCH($B1616,账户名,0)),""))</f>
        <v>UZS</v>
      </c>
      <c r="E1616" s="117" t="s">
        <v>84</v>
      </c>
      <c r="F1616" s="116" t="str">
        <f>IF($E1616="","",IFERROR(INDEX(类别属性,MATCH($E1616,类别表,0)),""))</f>
        <v>支出</v>
      </c>
      <c r="G1616" s="118" t="s">
        <v>1478</v>
      </c>
      <c r="H1616" s="119"/>
      <c r="I1616" s="119">
        <v>700000</v>
      </c>
      <c r="J1616" s="120"/>
      <c r="K1616" s="125">
        <f>IF(OR($A1616="",$B1616=""),"",IF($J1616&lt;&gt;"",$J1616,IF($D1616=本位币,1,IFERROR(LOOKUP(2,1/((汇率月份&lt;=$A1616)*(INDEX(记账汇率区,0,MATCH($D1616,汇率币种头,0))&lt;&gt;"")),INDEX(记账汇率区,0,MATCH($D1616,汇率币种头,0))),""))))</f>
        <v>1</v>
      </c>
      <c r="L1616" s="123">
        <f t="shared" si="50"/>
        <v>-700000</v>
      </c>
      <c r="M1616" s="123">
        <f t="shared" si="51"/>
        <v>-700000</v>
      </c>
      <c r="N1616" s="122">
        <f>IF($B1616="","",ROUND(SUMIF(账户名,$B1616,账户期初)+SUMIFS($L$6:L1616,$B$6:B1616,$B1616),2))</f>
        <v>-762654979.33</v>
      </c>
      <c r="O1616" s="123">
        <f>IF($B1616="","",IFERROR(ROUND(INDEX(账户期初本位,MATCH($B1616,账户名,0))+SUMIFS($M$6:M1616,$B$6:B1616,$B1616),2),""))</f>
        <v>-762654979.33</v>
      </c>
      <c r="P1616" s="117" t="s">
        <v>48</v>
      </c>
      <c r="Q1616" s="115"/>
      <c r="R1616" s="115"/>
      <c r="S1616" s="124" t="str">
        <f>IF($B1616="","",IF(ISNA(MATCH($B1616,账户名,0)),"※这个账户不在【参数设置】的账户档案里",IF($A1616="","※没填日期，这一笔不会进任何月份的报表",IF(OR($A1616&lt;起始月份,$A1616&gt;EOMONTH(起始月份,15)),"△不在本账期（"&amp;TEXT(起始月份,"yyyy-mm")&amp;" ~ "&amp;TEXT(EOMONTH(起始月份,15),"yyyy-mm")&amp;"）内，报表里看不到",IF(AND($H1616&lt;&gt;"",$I1616&lt;&gt;""),"※收入和支出不能同时填",IF(AND(N($H1616)=0,N($I1616)=0),IF(ISNUMBER(SEARCH("【待补】",$R1616&amp;"")),"△源数据不全（源表缺金额），请补充","※收入和支出都没填"),IF($E1616="","※没填收支类别，分类报表会漏掉这一笔",IF(ISNA(MATCH($E1616,类别表,0)),"※收支类别不在【参数设置】的清单里",IF($K1616="","△"&amp;$D1616&amp;" 还没填汇率，去【月度汇率】补上就自动算了",IF(ISNUMBER(SEARCH("【待补】",$R1616&amp;"")),"△源数据不全（源表缺摘要或用途），请补充",IF(AND($F1616="内部转账",$Q1616=""),"△内部转账建议在「往来单位」写上对方账户",IF($N1616&lt;0,"△这一笔之后该账户余额成负数了，核一下",""))))))))))))</f>
        <v>△这一笔之后该账户余额成负数了，核一下</v>
      </c>
    </row>
    <row r="1617" ht="33" spans="1:19">
      <c r="A1617" s="114">
        <v>46141</v>
      </c>
      <c r="B1617" s="115" t="s">
        <v>34</v>
      </c>
      <c r="C1617" s="116" t="str">
        <f>IF($B1617="","",IFERROR(INDEX(账户银行,MATCH($B1617,账户名,0)),""))</f>
        <v>现金</v>
      </c>
      <c r="D1617" s="116" t="str">
        <f>IF($B1617="","",IFERROR(INDEX(账户币种,MATCH($B1617,账户名,0)),""))</f>
        <v>UZS</v>
      </c>
      <c r="E1617" s="117" t="s">
        <v>84</v>
      </c>
      <c r="F1617" s="116" t="str">
        <f>IF($E1617="","",IFERROR(INDEX(类别属性,MATCH($E1617,类别表,0)),""))</f>
        <v>支出</v>
      </c>
      <c r="G1617" s="118" t="s">
        <v>1479</v>
      </c>
      <c r="H1617" s="119"/>
      <c r="I1617" s="119">
        <v>750000</v>
      </c>
      <c r="J1617" s="120"/>
      <c r="K1617" s="125">
        <f>IF(OR($A1617="",$B1617=""),"",IF($J1617&lt;&gt;"",$J1617,IF($D1617=本位币,1,IFERROR(LOOKUP(2,1/((汇率月份&lt;=$A1617)*(INDEX(记账汇率区,0,MATCH($D1617,汇率币种头,0))&lt;&gt;"")),INDEX(记账汇率区,0,MATCH($D1617,汇率币种头,0))),""))))</f>
        <v>1</v>
      </c>
      <c r="L1617" s="123">
        <f t="shared" si="50"/>
        <v>-750000</v>
      </c>
      <c r="M1617" s="123">
        <f t="shared" si="51"/>
        <v>-750000</v>
      </c>
      <c r="N1617" s="122">
        <f>IF($B1617="","",ROUND(SUMIF(账户名,$B1617,账户期初)+SUMIFS($L$6:L1617,$B$6:B1617,$B1617),2))</f>
        <v>-763404979.33</v>
      </c>
      <c r="O1617" s="123">
        <f>IF($B1617="","",IFERROR(ROUND(INDEX(账户期初本位,MATCH($B1617,账户名,0))+SUMIFS($M$6:M1617,$B$6:B1617,$B1617),2),""))</f>
        <v>-763404979.33</v>
      </c>
      <c r="P1617" s="117" t="s">
        <v>48</v>
      </c>
      <c r="Q1617" s="115"/>
      <c r="R1617" s="115"/>
      <c r="S1617" s="124" t="str">
        <f>IF($B1617="","",IF(ISNA(MATCH($B1617,账户名,0)),"※这个账户不在【参数设置】的账户档案里",IF($A1617="","※没填日期，这一笔不会进任何月份的报表",IF(OR($A1617&lt;起始月份,$A1617&gt;EOMONTH(起始月份,15)),"△不在本账期（"&amp;TEXT(起始月份,"yyyy-mm")&amp;" ~ "&amp;TEXT(EOMONTH(起始月份,15),"yyyy-mm")&amp;"）内，报表里看不到",IF(AND($H1617&lt;&gt;"",$I1617&lt;&gt;""),"※收入和支出不能同时填",IF(AND(N($H1617)=0,N($I1617)=0),IF(ISNUMBER(SEARCH("【待补】",$R1617&amp;"")),"△源数据不全（源表缺金额），请补充","※收入和支出都没填"),IF($E1617="","※没填收支类别，分类报表会漏掉这一笔",IF(ISNA(MATCH($E1617,类别表,0)),"※收支类别不在【参数设置】的清单里",IF($K1617="","△"&amp;$D1617&amp;" 还没填汇率，去【月度汇率】补上就自动算了",IF(ISNUMBER(SEARCH("【待补】",$R1617&amp;"")),"△源数据不全（源表缺摘要或用途），请补充",IF(AND($F1617="内部转账",$Q1617=""),"△内部转账建议在「往来单位」写上对方账户",IF($N1617&lt;0,"△这一笔之后该账户余额成负数了，核一下",""))))))))))))</f>
        <v>△这一笔之后该账户余额成负数了，核一下</v>
      </c>
    </row>
    <row r="1618" ht="33" spans="1:19">
      <c r="A1618" s="114">
        <v>46141</v>
      </c>
      <c r="B1618" s="115" t="s">
        <v>34</v>
      </c>
      <c r="C1618" s="116" t="str">
        <f>IF($B1618="","",IFERROR(INDEX(账户银行,MATCH($B1618,账户名,0)),""))</f>
        <v>现金</v>
      </c>
      <c r="D1618" s="116" t="str">
        <f>IF($B1618="","",IFERROR(INDEX(账户币种,MATCH($B1618,账户名,0)),""))</f>
        <v>UZS</v>
      </c>
      <c r="E1618" s="117" t="s">
        <v>38</v>
      </c>
      <c r="F1618" s="116" t="str">
        <f>IF($E1618="","",IFERROR(INDEX(类别属性,MATCH($E1618,类别表,0)),""))</f>
        <v>支出</v>
      </c>
      <c r="G1618" s="118" t="s">
        <v>1078</v>
      </c>
      <c r="H1618" s="119"/>
      <c r="I1618" s="119">
        <v>150000</v>
      </c>
      <c r="J1618" s="120"/>
      <c r="K1618" s="125">
        <f>IF(OR($A1618="",$B1618=""),"",IF($J1618&lt;&gt;"",$J1618,IF($D1618=本位币,1,IFERROR(LOOKUP(2,1/((汇率月份&lt;=$A1618)*(INDEX(记账汇率区,0,MATCH($D1618,汇率币种头,0))&lt;&gt;"")),INDEX(记账汇率区,0,MATCH($D1618,汇率币种头,0))),""))))</f>
        <v>1</v>
      </c>
      <c r="L1618" s="123">
        <f t="shared" si="50"/>
        <v>-150000</v>
      </c>
      <c r="M1618" s="123">
        <f t="shared" si="51"/>
        <v>-150000</v>
      </c>
      <c r="N1618" s="122">
        <f>IF($B1618="","",ROUND(SUMIF(账户名,$B1618,账户期初)+SUMIFS($L$6:L1618,$B$6:B1618,$B1618),2))</f>
        <v>-763554979.33</v>
      </c>
      <c r="O1618" s="123">
        <f>IF($B1618="","",IFERROR(ROUND(INDEX(账户期初本位,MATCH($B1618,账户名,0))+SUMIFS($M$6:M1618,$B$6:B1618,$B1618),2),""))</f>
        <v>-763554979.33</v>
      </c>
      <c r="P1618" s="117" t="s">
        <v>26</v>
      </c>
      <c r="Q1618" s="115"/>
      <c r="R1618" s="115"/>
      <c r="S1618" s="124" t="str">
        <f>IF($B1618="","",IF(ISNA(MATCH($B1618,账户名,0)),"※这个账户不在【参数设置】的账户档案里",IF($A1618="","※没填日期，这一笔不会进任何月份的报表",IF(OR($A1618&lt;起始月份,$A1618&gt;EOMONTH(起始月份,15)),"△不在本账期（"&amp;TEXT(起始月份,"yyyy-mm")&amp;" ~ "&amp;TEXT(EOMONTH(起始月份,15),"yyyy-mm")&amp;"）内，报表里看不到",IF(AND($H1618&lt;&gt;"",$I1618&lt;&gt;""),"※收入和支出不能同时填",IF(AND(N($H1618)=0,N($I1618)=0),IF(ISNUMBER(SEARCH("【待补】",$R1618&amp;"")),"△源数据不全（源表缺金额），请补充","※收入和支出都没填"),IF($E1618="","※没填收支类别，分类报表会漏掉这一笔",IF(ISNA(MATCH($E1618,类别表,0)),"※收支类别不在【参数设置】的清单里",IF($K1618="","△"&amp;$D1618&amp;" 还没填汇率，去【月度汇率】补上就自动算了",IF(ISNUMBER(SEARCH("【待补】",$R1618&amp;"")),"△源数据不全（源表缺摘要或用途），请补充",IF(AND($F1618="内部转账",$Q1618=""),"△内部转账建议在「往来单位」写上对方账户",IF($N1618&lt;0,"△这一笔之后该账户余额成负数了，核一下",""))))))))))))</f>
        <v>△这一笔之后该账户余额成负数了，核一下</v>
      </c>
    </row>
    <row r="1619" ht="33" spans="1:19">
      <c r="A1619" s="114">
        <v>46142</v>
      </c>
      <c r="B1619" s="115" t="s">
        <v>72</v>
      </c>
      <c r="C1619" s="116" t="str">
        <f>IF($B1619="","",IFERROR(INDEX(账户银行,MATCH($B1619,账户名,0)),""))</f>
        <v>NBU银行</v>
      </c>
      <c r="D1619" s="116" t="str">
        <f>IF($B1619="","",IFERROR(INDEX(账户币种,MATCH($B1619,账户名,0)),""))</f>
        <v>UZS</v>
      </c>
      <c r="E1619" s="117" t="s">
        <v>60</v>
      </c>
      <c r="F1619" s="116" t="str">
        <f>IF($E1619="","",IFERROR(INDEX(类别属性,MATCH($E1619,类别表,0)),""))</f>
        <v>支出</v>
      </c>
      <c r="G1619" s="118" t="s">
        <v>1480</v>
      </c>
      <c r="H1619" s="119"/>
      <c r="I1619" s="119">
        <v>104948.48</v>
      </c>
      <c r="J1619" s="120"/>
      <c r="K1619" s="125">
        <f>IF(OR($A1619="",$B1619=""),"",IF($J1619&lt;&gt;"",$J1619,IF($D1619=本位币,1,IFERROR(LOOKUP(2,1/((汇率月份&lt;=$A1619)*(INDEX(记账汇率区,0,MATCH($D1619,汇率币种头,0))&lt;&gt;"")),INDEX(记账汇率区,0,MATCH($D1619,汇率币种头,0))),""))))</f>
        <v>1</v>
      </c>
      <c r="L1619" s="123">
        <f t="shared" si="50"/>
        <v>-104948.48</v>
      </c>
      <c r="M1619" s="123">
        <f t="shared" si="51"/>
        <v>-104948.48</v>
      </c>
      <c r="N1619" s="122">
        <f>IF($B1619="","",ROUND(SUMIF(账户名,$B1619,账户期初)+SUMIFS($L$6:L1619,$B$6:B1619,$B1619),2))</f>
        <v>1585330987.9</v>
      </c>
      <c r="O1619" s="123">
        <f>IF($B1619="","",IFERROR(ROUND(INDEX(账户期初本位,MATCH($B1619,账户名,0))+SUMIFS($M$6:M1619,$B$6:B1619,$B1619),2),""))</f>
        <v>1585330987.9</v>
      </c>
      <c r="P1619" s="117" t="s">
        <v>43</v>
      </c>
      <c r="Q1619" s="115"/>
      <c r="R1619" s="115"/>
      <c r="S1619" s="124" t="str">
        <f>IF($B1619="","",IF(ISNA(MATCH($B1619,账户名,0)),"※这个账户不在【参数设置】的账户档案里",IF($A1619="","※没填日期，这一笔不会进任何月份的报表",IF(OR($A1619&lt;起始月份,$A1619&gt;EOMONTH(起始月份,15)),"△不在本账期（"&amp;TEXT(起始月份,"yyyy-mm")&amp;" ~ "&amp;TEXT(EOMONTH(起始月份,15),"yyyy-mm")&amp;"）内，报表里看不到",IF(AND($H1619&lt;&gt;"",$I1619&lt;&gt;""),"※收入和支出不能同时填",IF(AND(N($H1619)=0,N($I1619)=0),IF(ISNUMBER(SEARCH("【待补】",$R1619&amp;"")),"△源数据不全（源表缺金额），请补充","※收入和支出都没填"),IF($E1619="","※没填收支类别，分类报表会漏掉这一笔",IF(ISNA(MATCH($E1619,类别表,0)),"※收支类别不在【参数设置】的清单里",IF($K1619="","△"&amp;$D1619&amp;" 还没填汇率，去【月度汇率】补上就自动算了",IF(ISNUMBER(SEARCH("【待补】",$R1619&amp;"")),"△源数据不全（源表缺摘要或用途），请补充",IF(AND($F1619="内部转账",$Q1619=""),"△内部转账建议在「往来单位」写上对方账户",IF($N1619&lt;0,"△这一笔之后该账户余额成负数了，核一下",""))))))))))))</f>
        <v/>
      </c>
    </row>
    <row r="1620" ht="33" spans="1:19">
      <c r="A1620" s="114">
        <v>46142</v>
      </c>
      <c r="B1620" s="115" t="s">
        <v>72</v>
      </c>
      <c r="C1620" s="116" t="str">
        <f>IF($B1620="","",IFERROR(INDEX(账户银行,MATCH($B1620,账户名,0)),""))</f>
        <v>NBU银行</v>
      </c>
      <c r="D1620" s="116" t="str">
        <f>IF($B1620="","",IFERROR(INDEX(账户币种,MATCH($B1620,账户名,0)),""))</f>
        <v>UZS</v>
      </c>
      <c r="E1620" s="117" t="s">
        <v>60</v>
      </c>
      <c r="F1620" s="116" t="str">
        <f>IF($E1620="","",IFERROR(INDEX(类别属性,MATCH($E1620,类别表,0)),""))</f>
        <v>支出</v>
      </c>
      <c r="G1620" s="118" t="s">
        <v>1481</v>
      </c>
      <c r="H1620" s="119"/>
      <c r="I1620" s="119">
        <v>741.6</v>
      </c>
      <c r="J1620" s="120"/>
      <c r="K1620" s="125">
        <f>IF(OR($A1620="",$B1620=""),"",IF($J1620&lt;&gt;"",$J1620,IF($D1620=本位币,1,IFERROR(LOOKUP(2,1/((汇率月份&lt;=$A1620)*(INDEX(记账汇率区,0,MATCH($D1620,汇率币种头,0))&lt;&gt;"")),INDEX(记账汇率区,0,MATCH($D1620,汇率币种头,0))),""))))</f>
        <v>1</v>
      </c>
      <c r="L1620" s="123">
        <f t="shared" si="50"/>
        <v>-741.6</v>
      </c>
      <c r="M1620" s="123">
        <f t="shared" si="51"/>
        <v>-741.6</v>
      </c>
      <c r="N1620" s="122">
        <f>IF($B1620="","",ROUND(SUMIF(账户名,$B1620,账户期初)+SUMIFS($L$6:L1620,$B$6:B1620,$B1620),2))</f>
        <v>1585330246.3</v>
      </c>
      <c r="O1620" s="123">
        <f>IF($B1620="","",IFERROR(ROUND(INDEX(账户期初本位,MATCH($B1620,账户名,0))+SUMIFS($M$6:M1620,$B$6:B1620,$B1620),2),""))</f>
        <v>1585330246.3</v>
      </c>
      <c r="P1620" s="117" t="s">
        <v>43</v>
      </c>
      <c r="Q1620" s="115"/>
      <c r="R1620" s="115"/>
      <c r="S1620" s="124" t="str">
        <f>IF($B1620="","",IF(ISNA(MATCH($B1620,账户名,0)),"※这个账户不在【参数设置】的账户档案里",IF($A1620="","※没填日期，这一笔不会进任何月份的报表",IF(OR($A1620&lt;起始月份,$A1620&gt;EOMONTH(起始月份,15)),"△不在本账期（"&amp;TEXT(起始月份,"yyyy-mm")&amp;" ~ "&amp;TEXT(EOMONTH(起始月份,15),"yyyy-mm")&amp;"）内，报表里看不到",IF(AND($H1620&lt;&gt;"",$I1620&lt;&gt;""),"※收入和支出不能同时填",IF(AND(N($H1620)=0,N($I1620)=0),IF(ISNUMBER(SEARCH("【待补】",$R1620&amp;"")),"△源数据不全（源表缺金额），请补充","※收入和支出都没填"),IF($E1620="","※没填收支类别，分类报表会漏掉这一笔",IF(ISNA(MATCH($E1620,类别表,0)),"※收支类别不在【参数设置】的清单里",IF($K1620="","△"&amp;$D1620&amp;" 还没填汇率，去【月度汇率】补上就自动算了",IF(ISNUMBER(SEARCH("【待补】",$R1620&amp;"")),"△源数据不全（源表缺摘要或用途），请补充",IF(AND($F1620="内部转账",$Q1620=""),"△内部转账建议在「往来单位」写上对方账户",IF($N1620&lt;0,"△这一笔之后该账户余额成负数了，核一下",""))))))))))))</f>
        <v/>
      </c>
    </row>
    <row r="1621" ht="33" spans="1:19">
      <c r="A1621" s="114">
        <v>46142</v>
      </c>
      <c r="B1621" s="115" t="s">
        <v>72</v>
      </c>
      <c r="C1621" s="116" t="str">
        <f>IF($B1621="","",IFERROR(INDEX(账户银行,MATCH($B1621,账户名,0)),""))</f>
        <v>NBU银行</v>
      </c>
      <c r="D1621" s="116" t="str">
        <f>IF($B1621="","",IFERROR(INDEX(账户币种,MATCH($B1621,账户名,0)),""))</f>
        <v>UZS</v>
      </c>
      <c r="E1621" s="117" t="s">
        <v>60</v>
      </c>
      <c r="F1621" s="116" t="str">
        <f>IF($E1621="","",IFERROR(INDEX(类别属性,MATCH($E1621,类别表,0)),""))</f>
        <v>支出</v>
      </c>
      <c r="G1621" s="118" t="s">
        <v>1482</v>
      </c>
      <c r="H1621" s="119"/>
      <c r="I1621" s="119">
        <v>2120000</v>
      </c>
      <c r="J1621" s="120"/>
      <c r="K1621" s="125">
        <f>IF(OR($A1621="",$B1621=""),"",IF($J1621&lt;&gt;"",$J1621,IF($D1621=本位币,1,IFERROR(LOOKUP(2,1/((汇率月份&lt;=$A1621)*(INDEX(记账汇率区,0,MATCH($D1621,汇率币种头,0))&lt;&gt;"")),INDEX(记账汇率区,0,MATCH($D1621,汇率币种头,0))),""))))</f>
        <v>1</v>
      </c>
      <c r="L1621" s="123">
        <f t="shared" si="50"/>
        <v>-2120000</v>
      </c>
      <c r="M1621" s="123">
        <f t="shared" si="51"/>
        <v>-2120000</v>
      </c>
      <c r="N1621" s="122">
        <f>IF($B1621="","",ROUND(SUMIF(账户名,$B1621,账户期初)+SUMIFS($L$6:L1621,$B$6:B1621,$B1621),2))</f>
        <v>1583210246.3</v>
      </c>
      <c r="O1621" s="123">
        <f>IF($B1621="","",IFERROR(ROUND(INDEX(账户期初本位,MATCH($B1621,账户名,0))+SUMIFS($M$6:M1621,$B$6:B1621,$B1621),2),""))</f>
        <v>1583210246.3</v>
      </c>
      <c r="P1621" s="117" t="s">
        <v>43</v>
      </c>
      <c r="Q1621" s="115"/>
      <c r="R1621" s="115"/>
      <c r="S1621" s="124" t="str">
        <f>IF($B1621="","",IF(ISNA(MATCH($B1621,账户名,0)),"※这个账户不在【参数设置】的账户档案里",IF($A1621="","※没填日期，这一笔不会进任何月份的报表",IF(OR($A1621&lt;起始月份,$A1621&gt;EOMONTH(起始月份,15)),"△不在本账期（"&amp;TEXT(起始月份,"yyyy-mm")&amp;" ~ "&amp;TEXT(EOMONTH(起始月份,15),"yyyy-mm")&amp;"）内，报表里看不到",IF(AND($H1621&lt;&gt;"",$I1621&lt;&gt;""),"※收入和支出不能同时填",IF(AND(N($H1621)=0,N($I1621)=0),IF(ISNUMBER(SEARCH("【待补】",$R1621&amp;"")),"△源数据不全（源表缺金额），请补充","※收入和支出都没填"),IF($E1621="","※没填收支类别，分类报表会漏掉这一笔",IF(ISNA(MATCH($E1621,类别表,0)),"※收支类别不在【参数设置】的清单里",IF($K1621="","△"&amp;$D1621&amp;" 还没填汇率，去【月度汇率】补上就自动算了",IF(ISNUMBER(SEARCH("【待补】",$R1621&amp;"")),"△源数据不全（源表缺摘要或用途），请补充",IF(AND($F1621="内部转账",$Q1621=""),"△内部转账建议在「往来单位」写上对方账户",IF($N1621&lt;0,"△这一笔之后该账户余额成负数了，核一下",""))))))))))))</f>
        <v/>
      </c>
    </row>
    <row r="1622" ht="33" spans="1:19">
      <c r="A1622" s="114">
        <v>46142</v>
      </c>
      <c r="B1622" s="115" t="s">
        <v>72</v>
      </c>
      <c r="C1622" s="116" t="str">
        <f>IF($B1622="","",IFERROR(INDEX(账户银行,MATCH($B1622,账户名,0)),""))</f>
        <v>NBU银行</v>
      </c>
      <c r="D1622" s="116" t="str">
        <f>IF($B1622="","",IFERROR(INDEX(账户币种,MATCH($B1622,账户名,0)),""))</f>
        <v>UZS</v>
      </c>
      <c r="E1622" s="117" t="s">
        <v>60</v>
      </c>
      <c r="F1622" s="116" t="str">
        <f>IF($E1622="","",IFERROR(INDEX(类别属性,MATCH($E1622,类别表,0)),""))</f>
        <v>支出</v>
      </c>
      <c r="G1622" s="118" t="s">
        <v>1483</v>
      </c>
      <c r="H1622" s="119"/>
      <c r="I1622" s="119">
        <v>741.6</v>
      </c>
      <c r="J1622" s="120"/>
      <c r="K1622" s="125">
        <f>IF(OR($A1622="",$B1622=""),"",IF($J1622&lt;&gt;"",$J1622,IF($D1622=本位币,1,IFERROR(LOOKUP(2,1/((汇率月份&lt;=$A1622)*(INDEX(记账汇率区,0,MATCH($D1622,汇率币种头,0))&lt;&gt;"")),INDEX(记账汇率区,0,MATCH($D1622,汇率币种头,0))),""))))</f>
        <v>1</v>
      </c>
      <c r="L1622" s="123">
        <f t="shared" si="50"/>
        <v>-741.6</v>
      </c>
      <c r="M1622" s="123">
        <f t="shared" si="51"/>
        <v>-741.6</v>
      </c>
      <c r="N1622" s="122">
        <f>IF($B1622="","",ROUND(SUMIF(账户名,$B1622,账户期初)+SUMIFS($L$6:L1622,$B$6:B1622,$B1622),2))</f>
        <v>1583209504.7</v>
      </c>
      <c r="O1622" s="123">
        <f>IF($B1622="","",IFERROR(ROUND(INDEX(账户期初本位,MATCH($B1622,账户名,0))+SUMIFS($M$6:M1622,$B$6:B1622,$B1622),2),""))</f>
        <v>1583209504.7</v>
      </c>
      <c r="P1622" s="117" t="s">
        <v>43</v>
      </c>
      <c r="Q1622" s="115"/>
      <c r="R1622" s="115"/>
      <c r="S1622" s="124" t="str">
        <f>IF($B1622="","",IF(ISNA(MATCH($B1622,账户名,0)),"※这个账户不在【参数设置】的账户档案里",IF($A1622="","※没填日期，这一笔不会进任何月份的报表",IF(OR($A1622&lt;起始月份,$A1622&gt;EOMONTH(起始月份,15)),"△不在本账期（"&amp;TEXT(起始月份,"yyyy-mm")&amp;" ~ "&amp;TEXT(EOMONTH(起始月份,15),"yyyy-mm")&amp;"）内，报表里看不到",IF(AND($H1622&lt;&gt;"",$I1622&lt;&gt;""),"※收入和支出不能同时填",IF(AND(N($H1622)=0,N($I1622)=0),IF(ISNUMBER(SEARCH("【待补】",$R1622&amp;"")),"△源数据不全（源表缺金额），请补充","※收入和支出都没填"),IF($E1622="","※没填收支类别，分类报表会漏掉这一笔",IF(ISNA(MATCH($E1622,类别表,0)),"※收支类别不在【参数设置】的清单里",IF($K1622="","△"&amp;$D1622&amp;" 还没填汇率，去【月度汇率】补上就自动算了",IF(ISNUMBER(SEARCH("【待补】",$R1622&amp;"")),"△源数据不全（源表缺摘要或用途），请补充",IF(AND($F1622="内部转账",$Q1622=""),"△内部转账建议在「往来单位」写上对方账户",IF($N1622&lt;0,"△这一笔之后该账户余额成负数了，核一下",""))))))))))))</f>
        <v/>
      </c>
    </row>
    <row r="1623" ht="82.5" spans="1:19">
      <c r="A1623" s="114">
        <v>46142</v>
      </c>
      <c r="B1623" s="115" t="s">
        <v>72</v>
      </c>
      <c r="C1623" s="116" t="str">
        <f>IF($B1623="","",IFERROR(INDEX(账户银行,MATCH($B1623,账户名,0)),""))</f>
        <v>NBU银行</v>
      </c>
      <c r="D1623" s="116" t="str">
        <f>IF($B1623="","",IFERROR(INDEX(账户币种,MATCH($B1623,账户名,0)),""))</f>
        <v>UZS</v>
      </c>
      <c r="E1623" s="117" t="s">
        <v>62</v>
      </c>
      <c r="F1623" s="116" t="str">
        <f>IF($E1623="","",IFERROR(INDEX(类别属性,MATCH($E1623,类别表,0)),""))</f>
        <v>支出</v>
      </c>
      <c r="G1623" s="118" t="s">
        <v>1484</v>
      </c>
      <c r="H1623" s="119"/>
      <c r="I1623" s="119">
        <v>20989696</v>
      </c>
      <c r="J1623" s="120"/>
      <c r="K1623" s="125">
        <f>IF(OR($A1623="",$B1623=""),"",IF($J1623&lt;&gt;"",$J1623,IF($D1623=本位币,1,IFERROR(LOOKUP(2,1/((汇率月份&lt;=$A1623)*(INDEX(记账汇率区,0,MATCH($D1623,汇率币种头,0))&lt;&gt;"")),INDEX(记账汇率区,0,MATCH($D1623,汇率币种头,0))),""))))</f>
        <v>1</v>
      </c>
      <c r="L1623" s="123">
        <f t="shared" si="50"/>
        <v>-20989696</v>
      </c>
      <c r="M1623" s="123">
        <f t="shared" si="51"/>
        <v>-20989696</v>
      </c>
      <c r="N1623" s="122">
        <f>IF($B1623="","",ROUND(SUMIF(账户名,$B1623,账户期初)+SUMIFS($L$6:L1623,$B$6:B1623,$B1623),2))</f>
        <v>1562219808.7</v>
      </c>
      <c r="O1623" s="123">
        <f>IF($B1623="","",IFERROR(ROUND(INDEX(账户期初本位,MATCH($B1623,账户名,0))+SUMIFS($M$6:M1623,$B$6:B1623,$B1623),2),""))</f>
        <v>1562219808.7</v>
      </c>
      <c r="P1623" s="117" t="s">
        <v>26</v>
      </c>
      <c r="Q1623" s="115"/>
      <c r="R1623" s="115"/>
      <c r="S1623" s="124" t="str">
        <f>IF($B1623="","",IF(ISNA(MATCH($B1623,账户名,0)),"※这个账户不在【参数设置】的账户档案里",IF($A1623="","※没填日期，这一笔不会进任何月份的报表",IF(OR($A1623&lt;起始月份,$A1623&gt;EOMONTH(起始月份,15)),"△不在本账期（"&amp;TEXT(起始月份,"yyyy-mm")&amp;" ~ "&amp;TEXT(EOMONTH(起始月份,15),"yyyy-mm")&amp;"）内，报表里看不到",IF(AND($H1623&lt;&gt;"",$I1623&lt;&gt;""),"※收入和支出不能同时填",IF(AND(N($H1623)=0,N($I1623)=0),IF(ISNUMBER(SEARCH("【待补】",$R1623&amp;"")),"△源数据不全（源表缺金额），请补充","※收入和支出都没填"),IF($E1623="","※没填收支类别，分类报表会漏掉这一笔",IF(ISNA(MATCH($E1623,类别表,0)),"※收支类别不在【参数设置】的清单里",IF($K1623="","△"&amp;$D1623&amp;" 还没填汇率，去【月度汇率】补上就自动算了",IF(ISNUMBER(SEARCH("【待补】",$R1623&amp;"")),"△源数据不全（源表缺摘要或用途），请补充",IF(AND($F1623="内部转账",$Q1623=""),"△内部转账建议在「往来单位」写上对方账户",IF($N1623&lt;0,"△这一笔之后该账户余额成负数了，核一下",""))))))))))))</f>
        <v/>
      </c>
    </row>
    <row r="1624" ht="49.5" spans="1:19">
      <c r="A1624" s="114">
        <v>46142</v>
      </c>
      <c r="B1624" s="115" t="s">
        <v>72</v>
      </c>
      <c r="C1624" s="116" t="str">
        <f>IF($B1624="","",IFERROR(INDEX(账户银行,MATCH($B1624,账户名,0)),""))</f>
        <v>NBU银行</v>
      </c>
      <c r="D1624" s="116" t="str">
        <f>IF($B1624="","",IFERROR(INDEX(账户币种,MATCH($B1624,账户名,0)),""))</f>
        <v>UZS</v>
      </c>
      <c r="E1624" s="117" t="s">
        <v>46</v>
      </c>
      <c r="F1624" s="116" t="str">
        <f>IF($E1624="","",IFERROR(INDEX(类别属性,MATCH($E1624,类别表,0)),""))</f>
        <v>支出</v>
      </c>
      <c r="G1624" s="118" t="s">
        <v>1485</v>
      </c>
      <c r="H1624" s="119"/>
      <c r="I1624" s="119">
        <v>424000000</v>
      </c>
      <c r="J1624" s="120"/>
      <c r="K1624" s="125">
        <f>IF(OR($A1624="",$B1624=""),"",IF($J1624&lt;&gt;"",$J1624,IF($D1624=本位币,1,IFERROR(LOOKUP(2,1/((汇率月份&lt;=$A1624)*(INDEX(记账汇率区,0,MATCH($D1624,汇率币种头,0))&lt;&gt;"")),INDEX(记账汇率区,0,MATCH($D1624,汇率币种头,0))),""))))</f>
        <v>1</v>
      </c>
      <c r="L1624" s="123">
        <f t="shared" si="50"/>
        <v>-424000000</v>
      </c>
      <c r="M1624" s="123">
        <f t="shared" si="51"/>
        <v>-424000000</v>
      </c>
      <c r="N1624" s="122">
        <f>IF($B1624="","",ROUND(SUMIF(账户名,$B1624,账户期初)+SUMIFS($L$6:L1624,$B$6:B1624,$B1624),2))</f>
        <v>1138219808.7</v>
      </c>
      <c r="O1624" s="123">
        <f>IF($B1624="","",IFERROR(ROUND(INDEX(账户期初本位,MATCH($B1624,账户名,0))+SUMIFS($M$6:M1624,$B$6:B1624,$B1624),2),""))</f>
        <v>1138219808.7</v>
      </c>
      <c r="P1624" s="117" t="s">
        <v>48</v>
      </c>
      <c r="Q1624" s="115"/>
      <c r="R1624" s="115"/>
      <c r="S1624" s="124" t="str">
        <f>IF($B1624="","",IF(ISNA(MATCH($B1624,账户名,0)),"※这个账户不在【参数设置】的账户档案里",IF($A1624="","※没填日期，这一笔不会进任何月份的报表",IF(OR($A1624&lt;起始月份,$A1624&gt;EOMONTH(起始月份,15)),"△不在本账期（"&amp;TEXT(起始月份,"yyyy-mm")&amp;" ~ "&amp;TEXT(EOMONTH(起始月份,15),"yyyy-mm")&amp;"）内，报表里看不到",IF(AND($H1624&lt;&gt;"",$I1624&lt;&gt;""),"※收入和支出不能同时填",IF(AND(N($H1624)=0,N($I1624)=0),IF(ISNUMBER(SEARCH("【待补】",$R1624&amp;"")),"△源数据不全（源表缺金额），请补充","※收入和支出都没填"),IF($E1624="","※没填收支类别，分类报表会漏掉这一笔",IF(ISNA(MATCH($E1624,类别表,0)),"※收支类别不在【参数设置】的清单里",IF($K1624="","△"&amp;$D1624&amp;" 还没填汇率，去【月度汇率】补上就自动算了",IF(ISNUMBER(SEARCH("【待补】",$R1624&amp;"")),"△源数据不全（源表缺摘要或用途），请补充",IF(AND($F1624="内部转账",$Q1624=""),"△内部转账建议在「往来单位」写上对方账户",IF($N1624&lt;0,"△这一笔之后该账户余额成负数了，核一下",""))))))))))))</f>
        <v/>
      </c>
    </row>
    <row r="1625" ht="16.5" spans="1:19">
      <c r="A1625" s="114">
        <v>46142</v>
      </c>
      <c r="B1625" s="115" t="s">
        <v>20</v>
      </c>
      <c r="C1625" s="116" t="str">
        <f>IF($B1625="","",IFERROR(INDEX(账户银行,MATCH($B1625,账户名,0)),""))</f>
        <v>现金</v>
      </c>
      <c r="D1625" s="116" t="str">
        <f>IF($B1625="","",IFERROR(INDEX(账户币种,MATCH($B1625,账户名,0)),""))</f>
        <v>CNY</v>
      </c>
      <c r="E1625" s="117" t="s">
        <v>95</v>
      </c>
      <c r="F1625" s="116" t="str">
        <f>IF($E1625="","",IFERROR(INDEX(类别属性,MATCH($E1625,类别表,0)),""))</f>
        <v>支出</v>
      </c>
      <c r="G1625" s="118" t="s">
        <v>1442</v>
      </c>
      <c r="H1625" s="119"/>
      <c r="I1625" s="119">
        <v>30000</v>
      </c>
      <c r="J1625" s="120"/>
      <c r="K1625" s="121">
        <f>IF(OR($A1625="",$B1625=""),"",IF($J1625&lt;&gt;"",$J1625,IF($D1625=本位币,1,IFERROR(LOOKUP(2,1/((汇率月份&lt;=$A1625)*(INDEX(记账汇率区,0,MATCH($D1625,汇率币种头,0))&lt;&gt;"")),INDEX(记账汇率区,0,MATCH($D1625,汇率币种头,0))),""))))</f>
        <v>1700</v>
      </c>
      <c r="L1625" s="122">
        <f t="shared" si="50"/>
        <v>-30000</v>
      </c>
      <c r="M1625" s="123">
        <f t="shared" si="51"/>
        <v>-51000000</v>
      </c>
      <c r="N1625" s="122">
        <f>IF($B1625="","",ROUND(SUMIF(账户名,$B1625,账户期初)+SUMIFS($L$6:L1625,$B$6:B1625,$B1625),2))</f>
        <v>959322.84</v>
      </c>
      <c r="O1625" s="123">
        <f>IF($B1625="","",IFERROR(ROUND(INDEX(账户期初本位,MATCH($B1625,账户名,0))+SUMIFS($M$6:M1625,$B$6:B1625,$B1625),2),""))</f>
        <v>1602510344.96</v>
      </c>
      <c r="P1625" s="117" t="s">
        <v>97</v>
      </c>
      <c r="Q1625" s="115"/>
      <c r="R1625" s="115"/>
      <c r="S1625" s="124" t="str">
        <f>IF($B1625="","",IF(ISNA(MATCH($B1625,账户名,0)),"※这个账户不在【参数设置】的账户档案里",IF($A1625="","※没填日期，这一笔不会进任何月份的报表",IF(OR($A1625&lt;起始月份,$A1625&gt;EOMONTH(起始月份,15)),"△不在本账期（"&amp;TEXT(起始月份,"yyyy-mm")&amp;" ~ "&amp;TEXT(EOMONTH(起始月份,15),"yyyy-mm")&amp;"）内，报表里看不到",IF(AND($H1625&lt;&gt;"",$I1625&lt;&gt;""),"※收入和支出不能同时填",IF(AND(N($H1625)=0,N($I1625)=0),IF(ISNUMBER(SEARCH("【待补】",$R1625&amp;"")),"△源数据不全（源表缺金额），请补充","※收入和支出都没填"),IF($E1625="","※没填收支类别，分类报表会漏掉这一笔",IF(ISNA(MATCH($E1625,类别表,0)),"※收支类别不在【参数设置】的清单里",IF($K1625="","△"&amp;$D1625&amp;" 还没填汇率，去【月度汇率】补上就自动算了",IF(ISNUMBER(SEARCH("【待补】",$R1625&amp;"")),"△源数据不全（源表缺摘要或用途），请补充",IF(AND($F1625="内部转账",$Q1625=""),"△内部转账建议在「往来单位」写上对方账户",IF($N1625&lt;0,"△这一笔之后该账户余额成负数了，核一下",""))))))))))))</f>
        <v/>
      </c>
    </row>
    <row r="1626" ht="33" spans="1:19">
      <c r="A1626" s="114">
        <v>46142</v>
      </c>
      <c r="B1626" s="115" t="s">
        <v>20</v>
      </c>
      <c r="C1626" s="116" t="str">
        <f>IF($B1626="","",IFERROR(INDEX(账户银行,MATCH($B1626,账户名,0)),""))</f>
        <v>现金</v>
      </c>
      <c r="D1626" s="116" t="str">
        <f>IF($B1626="","",IFERROR(INDEX(账户币种,MATCH($B1626,账户名,0)),""))</f>
        <v>CNY</v>
      </c>
      <c r="E1626" s="117" t="s">
        <v>24</v>
      </c>
      <c r="F1626" s="116" t="str">
        <f>IF($E1626="","",IFERROR(INDEX(类别属性,MATCH($E1626,类别表,0)),""))</f>
        <v>支出</v>
      </c>
      <c r="G1626" s="118" t="s">
        <v>1486</v>
      </c>
      <c r="H1626" s="119"/>
      <c r="I1626" s="119">
        <v>1120</v>
      </c>
      <c r="J1626" s="120"/>
      <c r="K1626" s="121">
        <f>IF(OR($A1626="",$B1626=""),"",IF($J1626&lt;&gt;"",$J1626,IF($D1626=本位币,1,IFERROR(LOOKUP(2,1/((汇率月份&lt;=$A1626)*(INDEX(记账汇率区,0,MATCH($D1626,汇率币种头,0))&lt;&gt;"")),INDEX(记账汇率区,0,MATCH($D1626,汇率币种头,0))),""))))</f>
        <v>1700</v>
      </c>
      <c r="L1626" s="122">
        <f t="shared" si="50"/>
        <v>-1120</v>
      </c>
      <c r="M1626" s="123">
        <f t="shared" si="51"/>
        <v>-1904000</v>
      </c>
      <c r="N1626" s="122">
        <f>IF($B1626="","",ROUND(SUMIF(账户名,$B1626,账户期初)+SUMIFS($L$6:L1626,$B$6:B1626,$B1626),2))</f>
        <v>958202.84</v>
      </c>
      <c r="O1626" s="123">
        <f>IF($B1626="","",IFERROR(ROUND(INDEX(账户期初本位,MATCH($B1626,账户名,0))+SUMIFS($M$6:M1626,$B$6:B1626,$B1626),2),""))</f>
        <v>1600606344.96</v>
      </c>
      <c r="P1626" s="117" t="s">
        <v>26</v>
      </c>
      <c r="Q1626" s="115" t="s">
        <v>68</v>
      </c>
      <c r="R1626" s="115"/>
      <c r="S1626" s="124" t="str">
        <f>IF($B1626="","",IF(ISNA(MATCH($B1626,账户名,0)),"※这个账户不在【参数设置】的账户档案里",IF($A1626="","※没填日期，这一笔不会进任何月份的报表",IF(OR($A1626&lt;起始月份,$A1626&gt;EOMONTH(起始月份,15)),"△不在本账期（"&amp;TEXT(起始月份,"yyyy-mm")&amp;" ~ "&amp;TEXT(EOMONTH(起始月份,15),"yyyy-mm")&amp;"）内，报表里看不到",IF(AND($H1626&lt;&gt;"",$I1626&lt;&gt;""),"※收入和支出不能同时填",IF(AND(N($H1626)=0,N($I1626)=0),IF(ISNUMBER(SEARCH("【待补】",$R1626&amp;"")),"△源数据不全（源表缺金额），请补充","※收入和支出都没填"),IF($E1626="","※没填收支类别，分类报表会漏掉这一笔",IF(ISNA(MATCH($E1626,类别表,0)),"※收支类别不在【参数设置】的清单里",IF($K1626="","△"&amp;$D1626&amp;" 还没填汇率，去【月度汇率】补上就自动算了",IF(ISNUMBER(SEARCH("【待补】",$R1626&amp;"")),"△源数据不全（源表缺摘要或用途），请补充",IF(AND($F1626="内部转账",$Q1626=""),"△内部转账建议在「往来单位」写上对方账户",IF($N1626&lt;0,"△这一笔之后该账户余额成负数了，核一下",""))))))))))))</f>
        <v/>
      </c>
    </row>
    <row r="1627" ht="16.5" spans="1:19">
      <c r="A1627" s="114">
        <v>46142</v>
      </c>
      <c r="B1627" s="115" t="s">
        <v>1238</v>
      </c>
      <c r="C1627" s="116" t="str">
        <f>IF($B1627="","",IFERROR(INDEX(账户银行,MATCH($B1627,账户名,0)),""))</f>
        <v>NBU银行</v>
      </c>
      <c r="D1627" s="116" t="str">
        <f>IF($B1627="","",IFERROR(INDEX(账户币种,MATCH($B1627,账户名,0)),""))</f>
        <v>UZS</v>
      </c>
      <c r="E1627" s="117" t="s">
        <v>54</v>
      </c>
      <c r="F1627" s="116" t="str">
        <f>IF($E1627="","",IFERROR(INDEX(类别属性,MATCH($E1627,类别表,0)),""))</f>
        <v>支出</v>
      </c>
      <c r="G1627" s="118" t="s">
        <v>1268</v>
      </c>
      <c r="H1627" s="119"/>
      <c r="I1627" s="119">
        <v>16000</v>
      </c>
      <c r="J1627" s="120"/>
      <c r="K1627" s="125">
        <f>IF(OR($A1627="",$B1627=""),"",IF($J1627&lt;&gt;"",$J1627,IF($D1627=本位币,1,IFERROR(LOOKUP(2,1/((汇率月份&lt;=$A1627)*(INDEX(记账汇率区,0,MATCH($D1627,汇率币种头,0))&lt;&gt;"")),INDEX(记账汇率区,0,MATCH($D1627,汇率币种头,0))),""))))</f>
        <v>1</v>
      </c>
      <c r="L1627" s="123">
        <f t="shared" si="50"/>
        <v>-16000</v>
      </c>
      <c r="M1627" s="123">
        <f t="shared" si="51"/>
        <v>-16000</v>
      </c>
      <c r="N1627" s="122">
        <f>IF($B1627="","",ROUND(SUMIF(账户名,$B1627,账户期初)+SUMIFS($L$6:L1627,$B$6:B1627,$B1627),2))</f>
        <v>46999850</v>
      </c>
      <c r="O1627" s="123">
        <f>IF($B1627="","",IFERROR(ROUND(INDEX(账户期初本位,MATCH($B1627,账户名,0))+SUMIFS($M$6:M1627,$B$6:B1627,$B1627),2),""))</f>
        <v>46999850</v>
      </c>
      <c r="P1627" s="117" t="s">
        <v>48</v>
      </c>
      <c r="Q1627" s="115" t="s">
        <v>1269</v>
      </c>
      <c r="R1627" s="115" t="s">
        <v>1270</v>
      </c>
      <c r="S1627" s="124" t="str">
        <f>IF($B1627="","",IF(ISNA(MATCH($B1627,账户名,0)),"※这个账户不在【参数设置】的账户档案里",IF($A1627="","※没填日期，这一笔不会进任何月份的报表",IF(OR($A1627&lt;起始月份,$A1627&gt;EOMONTH(起始月份,15)),"△不在本账期（"&amp;TEXT(起始月份,"yyyy-mm")&amp;" ~ "&amp;TEXT(EOMONTH(起始月份,15),"yyyy-mm")&amp;"）内，报表里看不到",IF(AND($H1627&lt;&gt;"",$I1627&lt;&gt;""),"※收入和支出不能同时填",IF(AND(N($H1627)=0,N($I1627)=0),IF(ISNUMBER(SEARCH("【待补】",$R1627&amp;"")),"△源数据不全（源表缺金额），请补充","※收入和支出都没填"),IF($E1627="","※没填收支类别，分类报表会漏掉这一笔",IF(ISNA(MATCH($E1627,类别表,0)),"※收支类别不在【参数设置】的清单里",IF($K1627="","△"&amp;$D1627&amp;" 还没填汇率，去【月度汇率】补上就自动算了",IF(ISNUMBER(SEARCH("【待补】",$R1627&amp;"")),"△源数据不全（源表缺摘要或用途），请补充",IF(AND($F1627="内部转账",$Q1627=""),"△内部转账建议在「往来单位」写上对方账户",IF($N1627&lt;0,"△这一笔之后该账户余额成负数了，核一下",""))))))))))))</f>
        <v/>
      </c>
    </row>
    <row r="1628" ht="16.5" spans="1:19">
      <c r="A1628" s="114">
        <v>46142</v>
      </c>
      <c r="B1628" s="115" t="s">
        <v>1238</v>
      </c>
      <c r="C1628" s="116" t="str">
        <f>IF($B1628="","",IFERROR(INDEX(账户银行,MATCH($B1628,账户名,0)),""))</f>
        <v>NBU银行</v>
      </c>
      <c r="D1628" s="116" t="str">
        <f>IF($B1628="","",IFERROR(INDEX(账户币种,MATCH($B1628,账户名,0)),""))</f>
        <v>UZS</v>
      </c>
      <c r="E1628" s="117" t="s">
        <v>188</v>
      </c>
      <c r="F1628" s="116" t="str">
        <f>IF($E1628="","",IFERROR(INDEX(类别属性,MATCH($E1628,类别表,0)),""))</f>
        <v>支出</v>
      </c>
      <c r="G1628" s="118" t="s">
        <v>1268</v>
      </c>
      <c r="H1628" s="119"/>
      <c r="I1628" s="119">
        <v>100000</v>
      </c>
      <c r="J1628" s="120"/>
      <c r="K1628" s="125">
        <f>IF(OR($A1628="",$B1628=""),"",IF($J1628&lt;&gt;"",$J1628,IF($D1628=本位币,1,IFERROR(LOOKUP(2,1/((汇率月份&lt;=$A1628)*(INDEX(记账汇率区,0,MATCH($D1628,汇率币种头,0))&lt;&gt;"")),INDEX(记账汇率区,0,MATCH($D1628,汇率币种头,0))),""))))</f>
        <v>1</v>
      </c>
      <c r="L1628" s="123">
        <f t="shared" si="50"/>
        <v>-100000</v>
      </c>
      <c r="M1628" s="123">
        <f t="shared" si="51"/>
        <v>-100000</v>
      </c>
      <c r="N1628" s="122">
        <f>IF($B1628="","",ROUND(SUMIF(账户名,$B1628,账户期初)+SUMIFS($L$6:L1628,$B$6:B1628,$B1628),2))</f>
        <v>46899850</v>
      </c>
      <c r="O1628" s="123">
        <f>IF($B1628="","",IFERROR(ROUND(INDEX(账户期初本位,MATCH($B1628,账户名,0))+SUMIFS($M$6:M1628,$B$6:B1628,$B1628),2),""))</f>
        <v>46899850</v>
      </c>
      <c r="P1628" s="117" t="s">
        <v>26</v>
      </c>
      <c r="Q1628" s="115" t="s">
        <v>1269</v>
      </c>
      <c r="R1628" s="115" t="s">
        <v>1271</v>
      </c>
      <c r="S1628" s="124" t="str">
        <f>IF($B1628="","",IF(ISNA(MATCH($B1628,账户名,0)),"※这个账户不在【参数设置】的账户档案里",IF($A1628="","※没填日期，这一笔不会进任何月份的报表",IF(OR($A1628&lt;起始月份,$A1628&gt;EOMONTH(起始月份,15)),"△不在本账期（"&amp;TEXT(起始月份,"yyyy-mm")&amp;" ~ "&amp;TEXT(EOMONTH(起始月份,15),"yyyy-mm")&amp;"）内，报表里看不到",IF(AND($H1628&lt;&gt;"",$I1628&lt;&gt;""),"※收入和支出不能同时填",IF(AND(N($H1628)=0,N($I1628)=0),IF(ISNUMBER(SEARCH("【待补】",$R1628&amp;"")),"△源数据不全（源表缺金额），请补充","※收入和支出都没填"),IF($E1628="","※没填收支类别，分类报表会漏掉这一笔",IF(ISNA(MATCH($E1628,类别表,0)),"※收支类别不在【参数设置】的清单里",IF($K1628="","△"&amp;$D1628&amp;" 还没填汇率，去【月度汇率】补上就自动算了",IF(ISNUMBER(SEARCH("【待补】",$R1628&amp;"")),"△源数据不全（源表缺摘要或用途），请补充",IF(AND($F1628="内部转账",$Q1628=""),"△内部转账建议在「往来单位」写上对方账户",IF($N1628&lt;0,"△这一笔之后该账户余额成负数了，核一下",""))))))))))))</f>
        <v>△源数据不全（源表缺摘要或用途），请补充</v>
      </c>
    </row>
    <row r="1629" ht="33" spans="1:19">
      <c r="A1629" s="114">
        <v>46142</v>
      </c>
      <c r="B1629" s="115" t="s">
        <v>34</v>
      </c>
      <c r="C1629" s="116" t="str">
        <f>IF($B1629="","",IFERROR(INDEX(账户银行,MATCH($B1629,账户名,0)),""))</f>
        <v>现金</v>
      </c>
      <c r="D1629" s="116" t="str">
        <f>IF($B1629="","",IFERROR(INDEX(账户币种,MATCH($B1629,账户名,0)),""))</f>
        <v>UZS</v>
      </c>
      <c r="E1629" s="117" t="s">
        <v>114</v>
      </c>
      <c r="F1629" s="116" t="str">
        <f>IF($E1629="","",IFERROR(INDEX(类别属性,MATCH($E1629,类别表,0)),""))</f>
        <v>支出</v>
      </c>
      <c r="G1629" s="118" t="s">
        <v>1487</v>
      </c>
      <c r="H1629" s="119"/>
      <c r="I1629" s="119">
        <v>8000000</v>
      </c>
      <c r="J1629" s="120"/>
      <c r="K1629" s="125">
        <f>IF(OR($A1629="",$B1629=""),"",IF($J1629&lt;&gt;"",$J1629,IF($D1629=本位币,1,IFERROR(LOOKUP(2,1/((汇率月份&lt;=$A1629)*(INDEX(记账汇率区,0,MATCH($D1629,汇率币种头,0))&lt;&gt;"")),INDEX(记账汇率区,0,MATCH($D1629,汇率币种头,0))),""))))</f>
        <v>1</v>
      </c>
      <c r="L1629" s="123">
        <f t="shared" si="50"/>
        <v>-8000000</v>
      </c>
      <c r="M1629" s="123">
        <f t="shared" si="51"/>
        <v>-8000000</v>
      </c>
      <c r="N1629" s="122">
        <f>IF($B1629="","",ROUND(SUMIF(账户名,$B1629,账户期初)+SUMIFS($L$6:L1629,$B$6:B1629,$B1629),2))</f>
        <v>-771554979.33</v>
      </c>
      <c r="O1629" s="123">
        <f>IF($B1629="","",IFERROR(ROUND(INDEX(账户期初本位,MATCH($B1629,账户名,0))+SUMIFS($M$6:M1629,$B$6:B1629,$B1629),2),""))</f>
        <v>-771554979.33</v>
      </c>
      <c r="P1629" s="117" t="s">
        <v>76</v>
      </c>
      <c r="Q1629" s="115"/>
      <c r="R1629" s="115"/>
      <c r="S1629" s="124" t="str">
        <f>IF($B1629="","",IF(ISNA(MATCH($B1629,账户名,0)),"※这个账户不在【参数设置】的账户档案里",IF($A1629="","※没填日期，这一笔不会进任何月份的报表",IF(OR($A1629&lt;起始月份,$A1629&gt;EOMONTH(起始月份,15)),"△不在本账期（"&amp;TEXT(起始月份,"yyyy-mm")&amp;" ~ "&amp;TEXT(EOMONTH(起始月份,15),"yyyy-mm")&amp;"）内，报表里看不到",IF(AND($H1629&lt;&gt;"",$I1629&lt;&gt;""),"※收入和支出不能同时填",IF(AND(N($H1629)=0,N($I1629)=0),IF(ISNUMBER(SEARCH("【待补】",$R1629&amp;"")),"△源数据不全（源表缺金额），请补充","※收入和支出都没填"),IF($E1629="","※没填收支类别，分类报表会漏掉这一笔",IF(ISNA(MATCH($E1629,类别表,0)),"※收支类别不在【参数设置】的清单里",IF($K1629="","△"&amp;$D1629&amp;" 还没填汇率，去【月度汇率】补上就自动算了",IF(ISNUMBER(SEARCH("【待补】",$R1629&amp;"")),"△源数据不全（源表缺摘要或用途），请补充",IF(AND($F1629="内部转账",$Q1629=""),"△内部转账建议在「往来单位」写上对方账户",IF($N1629&lt;0,"△这一笔之后该账户余额成负数了，核一下",""))))))))))))</f>
        <v>△这一笔之后该账户余额成负数了，核一下</v>
      </c>
    </row>
    <row r="1630" ht="33" spans="1:19">
      <c r="A1630" s="114">
        <v>46142</v>
      </c>
      <c r="B1630" s="115" t="s">
        <v>34</v>
      </c>
      <c r="C1630" s="116" t="str">
        <f>IF($B1630="","",IFERROR(INDEX(账户银行,MATCH($B1630,账户名,0)),""))</f>
        <v>现金</v>
      </c>
      <c r="D1630" s="116" t="str">
        <f>IF($B1630="","",IFERROR(INDEX(账户币种,MATCH($B1630,账户名,0)),""))</f>
        <v>UZS</v>
      </c>
      <c r="E1630" s="117" t="s">
        <v>44</v>
      </c>
      <c r="F1630" s="116" t="str">
        <f>IF($E1630="","",IFERROR(INDEX(类别属性,MATCH($E1630,类别表,0)),""))</f>
        <v>支出</v>
      </c>
      <c r="G1630" s="118" t="s">
        <v>1488</v>
      </c>
      <c r="H1630" s="119"/>
      <c r="I1630" s="119">
        <v>1050000</v>
      </c>
      <c r="J1630" s="120"/>
      <c r="K1630" s="125">
        <f>IF(OR($A1630="",$B1630=""),"",IF($J1630&lt;&gt;"",$J1630,IF($D1630=本位币,1,IFERROR(LOOKUP(2,1/((汇率月份&lt;=$A1630)*(INDEX(记账汇率区,0,MATCH($D1630,汇率币种头,0))&lt;&gt;"")),INDEX(记账汇率区,0,MATCH($D1630,汇率币种头,0))),""))))</f>
        <v>1</v>
      </c>
      <c r="L1630" s="123">
        <f t="shared" si="50"/>
        <v>-1050000</v>
      </c>
      <c r="M1630" s="123">
        <f t="shared" si="51"/>
        <v>-1050000</v>
      </c>
      <c r="N1630" s="122">
        <f>IF($B1630="","",ROUND(SUMIF(账户名,$B1630,账户期初)+SUMIFS($L$6:L1630,$B$6:B1630,$B1630),2))</f>
        <v>-772604979.33</v>
      </c>
      <c r="O1630" s="123">
        <f>IF($B1630="","",IFERROR(ROUND(INDEX(账户期初本位,MATCH($B1630,账户名,0))+SUMIFS($M$6:M1630,$B$6:B1630,$B1630),2),""))</f>
        <v>-772604979.33</v>
      </c>
      <c r="P1630" s="117" t="s">
        <v>26</v>
      </c>
      <c r="Q1630" s="115" t="s">
        <v>68</v>
      </c>
      <c r="R1630" s="115"/>
      <c r="S1630" s="124" t="str">
        <f>IF($B1630="","",IF(ISNA(MATCH($B1630,账户名,0)),"※这个账户不在【参数设置】的账户档案里",IF($A1630="","※没填日期，这一笔不会进任何月份的报表",IF(OR($A1630&lt;起始月份,$A1630&gt;EOMONTH(起始月份,15)),"△不在本账期（"&amp;TEXT(起始月份,"yyyy-mm")&amp;" ~ "&amp;TEXT(EOMONTH(起始月份,15),"yyyy-mm")&amp;"）内，报表里看不到",IF(AND($H1630&lt;&gt;"",$I1630&lt;&gt;""),"※收入和支出不能同时填",IF(AND(N($H1630)=0,N($I1630)=0),IF(ISNUMBER(SEARCH("【待补】",$R1630&amp;"")),"△源数据不全（源表缺金额），请补充","※收入和支出都没填"),IF($E1630="","※没填收支类别，分类报表会漏掉这一笔",IF(ISNA(MATCH($E1630,类别表,0)),"※收支类别不在【参数设置】的清单里",IF($K1630="","△"&amp;$D1630&amp;" 还没填汇率，去【月度汇率】补上就自动算了",IF(ISNUMBER(SEARCH("【待补】",$R1630&amp;"")),"△源数据不全（源表缺摘要或用途），请补充",IF(AND($F1630="内部转账",$Q1630=""),"△内部转账建议在「往来单位」写上对方账户",IF($N1630&lt;0,"△这一笔之后该账户余额成负数了，核一下",""))))))))))))</f>
        <v>△这一笔之后该账户余额成负数了，核一下</v>
      </c>
    </row>
    <row r="1631" ht="33" spans="1:19">
      <c r="A1631" s="114">
        <v>46143</v>
      </c>
      <c r="B1631" s="115" t="s">
        <v>72</v>
      </c>
      <c r="C1631" s="116" t="str">
        <f>IF($B1631="","",IFERROR(INDEX(账户银行,MATCH($B1631,账户名,0)),""))</f>
        <v>NBU银行</v>
      </c>
      <c r="D1631" s="116" t="str">
        <f>IF($B1631="","",IFERROR(INDEX(账户币种,MATCH($B1631,账户名,0)),""))</f>
        <v>UZS</v>
      </c>
      <c r="E1631" s="117" t="s">
        <v>60</v>
      </c>
      <c r="F1631" s="116" t="str">
        <f>IF($E1631="","",IFERROR(INDEX(类别属性,MATCH($E1631,类别表,0)),""))</f>
        <v>支出</v>
      </c>
      <c r="G1631" s="118" t="s">
        <v>1489</v>
      </c>
      <c r="H1631" s="119"/>
      <c r="I1631" s="119">
        <v>33</v>
      </c>
      <c r="J1631" s="120"/>
      <c r="K1631" s="125">
        <f>IF(OR($A1631="",$B1631=""),"",IF($J1631&lt;&gt;"",$J1631,IF($D1631=本位币,1,IFERROR(LOOKUP(2,1/((汇率月份&lt;=$A1631)*(INDEX(记账汇率区,0,MATCH($D1631,汇率币种头,0))&lt;&gt;"")),INDEX(记账汇率区,0,MATCH($D1631,汇率币种头,0))),""))))</f>
        <v>1</v>
      </c>
      <c r="L1631" s="123">
        <f t="shared" si="50"/>
        <v>-33</v>
      </c>
      <c r="M1631" s="123">
        <f t="shared" si="51"/>
        <v>-33</v>
      </c>
      <c r="N1631" s="122">
        <f>IF($B1631="","",ROUND(SUMIF(账户名,$B1631,账户期初)+SUMIFS($L$6:L1631,$B$6:B1631,$B1631),2))</f>
        <v>1138219775.7</v>
      </c>
      <c r="O1631" s="123">
        <f>IF($B1631="","",IFERROR(ROUND(INDEX(账户期初本位,MATCH($B1631,账户名,0))+SUMIFS($M$6:M1631,$B$6:B1631,$B1631),2),""))</f>
        <v>1138219775.7</v>
      </c>
      <c r="P1631" s="117" t="s">
        <v>43</v>
      </c>
      <c r="Q1631" s="115"/>
      <c r="R1631" s="115"/>
      <c r="S1631" s="124" t="str">
        <f>IF($B1631="","",IF(ISNA(MATCH($B1631,账户名,0)),"※这个账户不在【参数设置】的账户档案里",IF($A1631="","※没填日期，这一笔不会进任何月份的报表",IF(OR($A1631&lt;起始月份,$A1631&gt;EOMONTH(起始月份,15)),"△不在本账期（"&amp;TEXT(起始月份,"yyyy-mm")&amp;" ~ "&amp;TEXT(EOMONTH(起始月份,15),"yyyy-mm")&amp;"）内，报表里看不到",IF(AND($H1631&lt;&gt;"",$I1631&lt;&gt;""),"※收入和支出不能同时填",IF(AND(N($H1631)=0,N($I1631)=0),IF(ISNUMBER(SEARCH("【待补】",$R1631&amp;"")),"△源数据不全（源表缺金额），请补充","※收入和支出都没填"),IF($E1631="","※没填收支类别，分类报表会漏掉这一笔",IF(ISNA(MATCH($E1631,类别表,0)),"※收支类别不在【参数设置】的清单里",IF($K1631="","△"&amp;$D1631&amp;" 还没填汇率，去【月度汇率】补上就自动算了",IF(ISNUMBER(SEARCH("【待补】",$R1631&amp;"")),"△源数据不全（源表缺摘要或用途），请补充",IF(AND($F1631="内部转账",$Q1631=""),"△内部转账建议在「往来单位」写上对方账户",IF($N1631&lt;0,"△这一笔之后该账户余额成负数了，核一下",""))))))))))))</f>
        <v/>
      </c>
    </row>
    <row r="1632" ht="33" spans="1:19">
      <c r="A1632" s="114">
        <v>46143</v>
      </c>
      <c r="B1632" s="115" t="s">
        <v>72</v>
      </c>
      <c r="C1632" s="116" t="str">
        <f>IF($B1632="","",IFERROR(INDEX(账户银行,MATCH($B1632,账户名,0)),""))</f>
        <v>NBU银行</v>
      </c>
      <c r="D1632" s="116" t="str">
        <f>IF($B1632="","",IFERROR(INDEX(账户币种,MATCH($B1632,账户名,0)),""))</f>
        <v>UZS</v>
      </c>
      <c r="E1632" s="117" t="s">
        <v>84</v>
      </c>
      <c r="F1632" s="116" t="str">
        <f>IF($E1632="","",IFERROR(INDEX(类别属性,MATCH($E1632,类别表,0)),""))</f>
        <v>支出</v>
      </c>
      <c r="G1632" s="118" t="s">
        <v>1490</v>
      </c>
      <c r="H1632" s="119"/>
      <c r="I1632" s="119">
        <v>300074000</v>
      </c>
      <c r="J1632" s="120"/>
      <c r="K1632" s="125">
        <f>IF(OR($A1632="",$B1632=""),"",IF($J1632&lt;&gt;"",$J1632,IF($D1632=本位币,1,IFERROR(LOOKUP(2,1/((汇率月份&lt;=$A1632)*(INDEX(记账汇率区,0,MATCH($D1632,汇率币种头,0))&lt;&gt;"")),INDEX(记账汇率区,0,MATCH($D1632,汇率币种头,0))),""))))</f>
        <v>1</v>
      </c>
      <c r="L1632" s="123">
        <f t="shared" si="50"/>
        <v>-300074000</v>
      </c>
      <c r="M1632" s="123">
        <f t="shared" si="51"/>
        <v>-300074000</v>
      </c>
      <c r="N1632" s="122">
        <f>IF($B1632="","",ROUND(SUMIF(账户名,$B1632,账户期初)+SUMIFS($L$6:L1632,$B$6:B1632,$B1632),2))</f>
        <v>838145775.7</v>
      </c>
      <c r="O1632" s="123">
        <f>IF($B1632="","",IFERROR(ROUND(INDEX(账户期初本位,MATCH($B1632,账户名,0))+SUMIFS($M$6:M1632,$B$6:B1632,$B1632),2),""))</f>
        <v>838145775.7</v>
      </c>
      <c r="P1632" s="117" t="s">
        <v>48</v>
      </c>
      <c r="Q1632" s="115"/>
      <c r="R1632" s="115"/>
      <c r="S1632" s="124" t="str">
        <f>IF($B1632="","",IF(ISNA(MATCH($B1632,账户名,0)),"※这个账户不在【参数设置】的账户档案里",IF($A1632="","※没填日期，这一笔不会进任何月份的报表",IF(OR($A1632&lt;起始月份,$A1632&gt;EOMONTH(起始月份,15)),"△不在本账期（"&amp;TEXT(起始月份,"yyyy-mm")&amp;" ~ "&amp;TEXT(EOMONTH(起始月份,15),"yyyy-mm")&amp;"）内，报表里看不到",IF(AND($H1632&lt;&gt;"",$I1632&lt;&gt;""),"※收入和支出不能同时填",IF(AND(N($H1632)=0,N($I1632)=0),IF(ISNUMBER(SEARCH("【待补】",$R1632&amp;"")),"△源数据不全（源表缺金额），请补充","※收入和支出都没填"),IF($E1632="","※没填收支类别，分类报表会漏掉这一笔",IF(ISNA(MATCH($E1632,类别表,0)),"※收支类别不在【参数设置】的清单里",IF($K1632="","△"&amp;$D1632&amp;" 还没填汇率，去【月度汇率】补上就自动算了",IF(ISNUMBER(SEARCH("【待补】",$R1632&amp;"")),"△源数据不全（源表缺摘要或用途），请补充",IF(AND($F1632="内部转账",$Q1632=""),"△内部转账建议在「往来单位」写上对方账户",IF($N1632&lt;0,"△这一笔之后该账户余额成负数了，核一下",""))))))))))))</f>
        <v/>
      </c>
    </row>
    <row r="1633" ht="33" spans="1:19">
      <c r="A1633" s="114">
        <v>46143</v>
      </c>
      <c r="B1633" s="115" t="s">
        <v>72</v>
      </c>
      <c r="C1633" s="116" t="str">
        <f>IF($B1633="","",IFERROR(INDEX(账户银行,MATCH($B1633,账户名,0)),""))</f>
        <v>NBU银行</v>
      </c>
      <c r="D1633" s="116" t="str">
        <f>IF($B1633="","",IFERROR(INDEX(账户币种,MATCH($B1633,账户名,0)),""))</f>
        <v>UZS</v>
      </c>
      <c r="E1633" s="117" t="s">
        <v>84</v>
      </c>
      <c r="F1633" s="116" t="str">
        <f>IF($E1633="","",IFERROR(INDEX(类别属性,MATCH($E1633,类别表,0)),""))</f>
        <v>支出</v>
      </c>
      <c r="G1633" s="118" t="s">
        <v>1491</v>
      </c>
      <c r="H1633" s="119"/>
      <c r="I1633" s="119">
        <v>163750000</v>
      </c>
      <c r="J1633" s="120"/>
      <c r="K1633" s="125">
        <f>IF(OR($A1633="",$B1633=""),"",IF($J1633&lt;&gt;"",$J1633,IF($D1633=本位币,1,IFERROR(LOOKUP(2,1/((汇率月份&lt;=$A1633)*(INDEX(记账汇率区,0,MATCH($D1633,汇率币种头,0))&lt;&gt;"")),INDEX(记账汇率区,0,MATCH($D1633,汇率币种头,0))),""))))</f>
        <v>1</v>
      </c>
      <c r="L1633" s="123">
        <f t="shared" si="50"/>
        <v>-163750000</v>
      </c>
      <c r="M1633" s="123">
        <f t="shared" si="51"/>
        <v>-163750000</v>
      </c>
      <c r="N1633" s="122">
        <f>IF($B1633="","",ROUND(SUMIF(账户名,$B1633,账户期初)+SUMIFS($L$6:L1633,$B$6:B1633,$B1633),2))</f>
        <v>674395775.7</v>
      </c>
      <c r="O1633" s="123">
        <f>IF($B1633="","",IFERROR(ROUND(INDEX(账户期初本位,MATCH($B1633,账户名,0))+SUMIFS($M$6:M1633,$B$6:B1633,$B1633),2),""))</f>
        <v>674395775.7</v>
      </c>
      <c r="P1633" s="117" t="s">
        <v>48</v>
      </c>
      <c r="Q1633" s="115"/>
      <c r="R1633" s="115"/>
      <c r="S1633" s="124" t="str">
        <f>IF($B1633="","",IF(ISNA(MATCH($B1633,账户名,0)),"※这个账户不在【参数设置】的账户档案里",IF($A1633="","※没填日期，这一笔不会进任何月份的报表",IF(OR($A1633&lt;起始月份,$A1633&gt;EOMONTH(起始月份,15)),"△不在本账期（"&amp;TEXT(起始月份,"yyyy-mm")&amp;" ~ "&amp;TEXT(EOMONTH(起始月份,15),"yyyy-mm")&amp;"）内，报表里看不到",IF(AND($H1633&lt;&gt;"",$I1633&lt;&gt;""),"※收入和支出不能同时填",IF(AND(N($H1633)=0,N($I1633)=0),IF(ISNUMBER(SEARCH("【待补】",$R1633&amp;"")),"△源数据不全（源表缺金额），请补充","※收入和支出都没填"),IF($E1633="","※没填收支类别，分类报表会漏掉这一笔",IF(ISNA(MATCH($E1633,类别表,0)),"※收支类别不在【参数设置】的清单里",IF($K1633="","△"&amp;$D1633&amp;" 还没填汇率，去【月度汇率】补上就自动算了",IF(ISNUMBER(SEARCH("【待补】",$R1633&amp;"")),"△源数据不全（源表缺摘要或用途），请补充",IF(AND($F1633="内部转账",$Q1633=""),"△内部转账建议在「往来单位」写上对方账户",IF($N1633&lt;0,"△这一笔之后该账户余额成负数了，核一下",""))))))))))))</f>
        <v/>
      </c>
    </row>
    <row r="1634" ht="33" spans="1:19">
      <c r="A1634" s="114">
        <v>46143</v>
      </c>
      <c r="B1634" s="115" t="s">
        <v>72</v>
      </c>
      <c r="C1634" s="116" t="str">
        <f>IF($B1634="","",IFERROR(INDEX(账户银行,MATCH($B1634,账户名,0)),""))</f>
        <v>NBU银行</v>
      </c>
      <c r="D1634" s="116" t="str">
        <f>IF($B1634="","",IFERROR(INDEX(账户币种,MATCH($B1634,账户名,0)),""))</f>
        <v>UZS</v>
      </c>
      <c r="E1634" s="117" t="s">
        <v>120</v>
      </c>
      <c r="F1634" s="116" t="str">
        <f>IF($E1634="","",IFERROR(INDEX(类别属性,MATCH($E1634,类别表,0)),""))</f>
        <v>支出</v>
      </c>
      <c r="G1634" s="118" t="s">
        <v>1492</v>
      </c>
      <c r="H1634" s="119"/>
      <c r="I1634" s="119">
        <v>33000</v>
      </c>
      <c r="J1634" s="120"/>
      <c r="K1634" s="125">
        <f>IF(OR($A1634="",$B1634=""),"",IF($J1634&lt;&gt;"",$J1634,IF($D1634=本位币,1,IFERROR(LOOKUP(2,1/((汇率月份&lt;=$A1634)*(INDEX(记账汇率区,0,MATCH($D1634,汇率币种头,0))&lt;&gt;"")),INDEX(记账汇率区,0,MATCH($D1634,汇率币种头,0))),""))))</f>
        <v>1</v>
      </c>
      <c r="L1634" s="123">
        <f t="shared" si="50"/>
        <v>-33000</v>
      </c>
      <c r="M1634" s="123">
        <f t="shared" si="51"/>
        <v>-33000</v>
      </c>
      <c r="N1634" s="122">
        <f>IF($B1634="","",ROUND(SUMIF(账户名,$B1634,账户期初)+SUMIFS($L$6:L1634,$B$6:B1634,$B1634),2))</f>
        <v>674362775.7</v>
      </c>
      <c r="O1634" s="123">
        <f>IF($B1634="","",IFERROR(ROUND(INDEX(账户期初本位,MATCH($B1634,账户名,0))+SUMIFS($M$6:M1634,$B$6:B1634,$B1634),2),""))</f>
        <v>674362775.7</v>
      </c>
      <c r="P1634" s="117" t="s">
        <v>122</v>
      </c>
      <c r="Q1634" s="115"/>
      <c r="R1634" s="115"/>
      <c r="S1634" s="124" t="str">
        <f>IF($B1634="","",IF(ISNA(MATCH($B1634,账户名,0)),"※这个账户不在【参数设置】的账户档案里",IF($A1634="","※没填日期，这一笔不会进任何月份的报表",IF(OR($A1634&lt;起始月份,$A1634&gt;EOMONTH(起始月份,15)),"△不在本账期（"&amp;TEXT(起始月份,"yyyy-mm")&amp;" ~ "&amp;TEXT(EOMONTH(起始月份,15),"yyyy-mm")&amp;"）内，报表里看不到",IF(AND($H1634&lt;&gt;"",$I1634&lt;&gt;""),"※收入和支出不能同时填",IF(AND(N($H1634)=0,N($I1634)=0),IF(ISNUMBER(SEARCH("【待补】",$R1634&amp;"")),"△源数据不全（源表缺金额），请补充","※收入和支出都没填"),IF($E1634="","※没填收支类别，分类报表会漏掉这一笔",IF(ISNA(MATCH($E1634,类别表,0)),"※收支类别不在【参数设置】的清单里",IF($K1634="","△"&amp;$D1634&amp;" 还没填汇率，去【月度汇率】补上就自动算了",IF(ISNUMBER(SEARCH("【待补】",$R1634&amp;"")),"△源数据不全（源表缺摘要或用途），请补充",IF(AND($F1634="内部转账",$Q1634=""),"△内部转账建议在「往来单位」写上对方账户",IF($N1634&lt;0,"△这一笔之后该账户余额成负数了，核一下",""))))))))))))</f>
        <v/>
      </c>
    </row>
    <row r="1635" ht="33" spans="1:19">
      <c r="A1635" s="114">
        <v>46143</v>
      </c>
      <c r="B1635" s="115" t="s">
        <v>72</v>
      </c>
      <c r="C1635" s="116" t="str">
        <f>IF($B1635="","",IFERROR(INDEX(账户银行,MATCH($B1635,账户名,0)),""))</f>
        <v>NBU银行</v>
      </c>
      <c r="D1635" s="116" t="str">
        <f>IF($B1635="","",IFERROR(INDEX(账户币种,MATCH($B1635,账户名,0)),""))</f>
        <v>UZS</v>
      </c>
      <c r="E1635" s="117" t="s">
        <v>120</v>
      </c>
      <c r="F1635" s="116" t="str">
        <f>IF($E1635="","",IFERROR(INDEX(类别属性,MATCH($E1635,类别表,0)),""))</f>
        <v>支出</v>
      </c>
      <c r="G1635" s="118" t="s">
        <v>1492</v>
      </c>
      <c r="H1635" s="119"/>
      <c r="I1635" s="119">
        <v>33000</v>
      </c>
      <c r="J1635" s="120"/>
      <c r="K1635" s="125">
        <f>IF(OR($A1635="",$B1635=""),"",IF($J1635&lt;&gt;"",$J1635,IF($D1635=本位币,1,IFERROR(LOOKUP(2,1/((汇率月份&lt;=$A1635)*(INDEX(记账汇率区,0,MATCH($D1635,汇率币种头,0))&lt;&gt;"")),INDEX(记账汇率区,0,MATCH($D1635,汇率币种头,0))),""))))</f>
        <v>1</v>
      </c>
      <c r="L1635" s="123">
        <f t="shared" si="50"/>
        <v>-33000</v>
      </c>
      <c r="M1635" s="123">
        <f t="shared" si="51"/>
        <v>-33000</v>
      </c>
      <c r="N1635" s="122">
        <f>IF($B1635="","",ROUND(SUMIF(账户名,$B1635,账户期初)+SUMIFS($L$6:L1635,$B$6:B1635,$B1635),2))</f>
        <v>674329775.7</v>
      </c>
      <c r="O1635" s="123">
        <f>IF($B1635="","",IFERROR(ROUND(INDEX(账户期初本位,MATCH($B1635,账户名,0))+SUMIFS($M$6:M1635,$B$6:B1635,$B1635),2),""))</f>
        <v>674329775.7</v>
      </c>
      <c r="P1635" s="117" t="s">
        <v>122</v>
      </c>
      <c r="Q1635" s="115"/>
      <c r="R1635" s="115"/>
      <c r="S1635" s="124" t="str">
        <f>IF($B1635="","",IF(ISNA(MATCH($B1635,账户名,0)),"※这个账户不在【参数设置】的账户档案里",IF($A1635="","※没填日期，这一笔不会进任何月份的报表",IF(OR($A1635&lt;起始月份,$A1635&gt;EOMONTH(起始月份,15)),"△不在本账期（"&amp;TEXT(起始月份,"yyyy-mm")&amp;" ~ "&amp;TEXT(EOMONTH(起始月份,15),"yyyy-mm")&amp;"）内，报表里看不到",IF(AND($H1635&lt;&gt;"",$I1635&lt;&gt;""),"※收入和支出不能同时填",IF(AND(N($H1635)=0,N($I1635)=0),IF(ISNUMBER(SEARCH("【待补】",$R1635&amp;"")),"△源数据不全（源表缺金额），请补充","※收入和支出都没填"),IF($E1635="","※没填收支类别，分类报表会漏掉这一笔",IF(ISNA(MATCH($E1635,类别表,0)),"※收支类别不在【参数设置】的清单里",IF($K1635="","△"&amp;$D1635&amp;" 还没填汇率，去【月度汇率】补上就自动算了",IF(ISNUMBER(SEARCH("【待补】",$R1635&amp;"")),"△源数据不全（源表缺摘要或用途），请补充",IF(AND($F1635="内部转账",$Q1635=""),"△内部转账建议在「往来单位」写上对方账户",IF($N1635&lt;0,"△这一笔之后该账户余额成负数了，核一下",""))))))))))))</f>
        <v/>
      </c>
    </row>
    <row r="1636" ht="33" spans="1:19">
      <c r="A1636" s="114">
        <v>46143</v>
      </c>
      <c r="B1636" s="115" t="s">
        <v>72</v>
      </c>
      <c r="C1636" s="116" t="str">
        <f>IF($B1636="","",IFERROR(INDEX(账户银行,MATCH($B1636,账户名,0)),""))</f>
        <v>NBU银行</v>
      </c>
      <c r="D1636" s="116" t="str">
        <f>IF($B1636="","",IFERROR(INDEX(账户币种,MATCH($B1636,账户名,0)),""))</f>
        <v>UZS</v>
      </c>
      <c r="E1636" s="117" t="s">
        <v>120</v>
      </c>
      <c r="F1636" s="116" t="str">
        <f>IF($E1636="","",IFERROR(INDEX(类别属性,MATCH($E1636,类别表,0)),""))</f>
        <v>支出</v>
      </c>
      <c r="G1636" s="118" t="s">
        <v>1493</v>
      </c>
      <c r="H1636" s="119"/>
      <c r="I1636" s="119">
        <v>412000</v>
      </c>
      <c r="J1636" s="120"/>
      <c r="K1636" s="125">
        <f>IF(OR($A1636="",$B1636=""),"",IF($J1636&lt;&gt;"",$J1636,IF($D1636=本位币,1,IFERROR(LOOKUP(2,1/((汇率月份&lt;=$A1636)*(INDEX(记账汇率区,0,MATCH($D1636,汇率币种头,0))&lt;&gt;"")),INDEX(记账汇率区,0,MATCH($D1636,汇率币种头,0))),""))))</f>
        <v>1</v>
      </c>
      <c r="L1636" s="123">
        <f t="shared" si="50"/>
        <v>-412000</v>
      </c>
      <c r="M1636" s="123">
        <f t="shared" si="51"/>
        <v>-412000</v>
      </c>
      <c r="N1636" s="122">
        <f>IF($B1636="","",ROUND(SUMIF(账户名,$B1636,账户期初)+SUMIFS($L$6:L1636,$B$6:B1636,$B1636),2))</f>
        <v>673917775.7</v>
      </c>
      <c r="O1636" s="123">
        <f>IF($B1636="","",IFERROR(ROUND(INDEX(账户期初本位,MATCH($B1636,账户名,0))+SUMIFS($M$6:M1636,$B$6:B1636,$B1636),2),""))</f>
        <v>673917775.7</v>
      </c>
      <c r="P1636" s="117" t="s">
        <v>122</v>
      </c>
      <c r="Q1636" s="115"/>
      <c r="R1636" s="115"/>
      <c r="S1636" s="124" t="str">
        <f>IF($B1636="","",IF(ISNA(MATCH($B1636,账户名,0)),"※这个账户不在【参数设置】的账户档案里",IF($A1636="","※没填日期，这一笔不会进任何月份的报表",IF(OR($A1636&lt;起始月份,$A1636&gt;EOMONTH(起始月份,15)),"△不在本账期（"&amp;TEXT(起始月份,"yyyy-mm")&amp;" ~ "&amp;TEXT(EOMONTH(起始月份,15),"yyyy-mm")&amp;"）内，报表里看不到",IF(AND($H1636&lt;&gt;"",$I1636&lt;&gt;""),"※收入和支出不能同时填",IF(AND(N($H1636)=0,N($I1636)=0),IF(ISNUMBER(SEARCH("【待补】",$R1636&amp;"")),"△源数据不全（源表缺金额），请补充","※收入和支出都没填"),IF($E1636="","※没填收支类别，分类报表会漏掉这一笔",IF(ISNA(MATCH($E1636,类别表,0)),"※收支类别不在【参数设置】的清单里",IF($K1636="","△"&amp;$D1636&amp;" 还没填汇率，去【月度汇率】补上就自动算了",IF(ISNUMBER(SEARCH("【待补】",$R1636&amp;"")),"△源数据不全（源表缺摘要或用途），请补充",IF(AND($F1636="内部转账",$Q1636=""),"△内部转账建议在「往来单位」写上对方账户",IF($N1636&lt;0,"△这一笔之后该账户余额成负数了，核一下",""))))))))))))</f>
        <v/>
      </c>
    </row>
    <row r="1637" ht="33" spans="1:19">
      <c r="A1637" s="114">
        <v>46143</v>
      </c>
      <c r="B1637" s="115" t="s">
        <v>72</v>
      </c>
      <c r="C1637" s="116" t="str">
        <f>IF($B1637="","",IFERROR(INDEX(账户银行,MATCH($B1637,账户名,0)),""))</f>
        <v>NBU银行</v>
      </c>
      <c r="D1637" s="116" t="str">
        <f>IF($B1637="","",IFERROR(INDEX(账户币种,MATCH($B1637,账户名,0)),""))</f>
        <v>UZS</v>
      </c>
      <c r="E1637" s="117" t="s">
        <v>120</v>
      </c>
      <c r="F1637" s="116" t="str">
        <f>IF($E1637="","",IFERROR(INDEX(类别属性,MATCH($E1637,类别表,0)),""))</f>
        <v>支出</v>
      </c>
      <c r="G1637" s="118" t="s">
        <v>1493</v>
      </c>
      <c r="H1637" s="119"/>
      <c r="I1637" s="119">
        <v>412000</v>
      </c>
      <c r="J1637" s="120"/>
      <c r="K1637" s="125">
        <f>IF(OR($A1637="",$B1637=""),"",IF($J1637&lt;&gt;"",$J1637,IF($D1637=本位币,1,IFERROR(LOOKUP(2,1/((汇率月份&lt;=$A1637)*(INDEX(记账汇率区,0,MATCH($D1637,汇率币种头,0))&lt;&gt;"")),INDEX(记账汇率区,0,MATCH($D1637,汇率币种头,0))),""))))</f>
        <v>1</v>
      </c>
      <c r="L1637" s="123">
        <f t="shared" si="50"/>
        <v>-412000</v>
      </c>
      <c r="M1637" s="123">
        <f t="shared" si="51"/>
        <v>-412000</v>
      </c>
      <c r="N1637" s="122">
        <f>IF($B1637="","",ROUND(SUMIF(账户名,$B1637,账户期初)+SUMIFS($L$6:L1637,$B$6:B1637,$B1637),2))</f>
        <v>673505775.7</v>
      </c>
      <c r="O1637" s="123">
        <f>IF($B1637="","",IFERROR(ROUND(INDEX(账户期初本位,MATCH($B1637,账户名,0))+SUMIFS($M$6:M1637,$B$6:B1637,$B1637),2),""))</f>
        <v>673505775.7</v>
      </c>
      <c r="P1637" s="117" t="s">
        <v>122</v>
      </c>
      <c r="Q1637" s="115"/>
      <c r="R1637" s="115"/>
      <c r="S1637" s="124" t="str">
        <f>IF($B1637="","",IF(ISNA(MATCH($B1637,账户名,0)),"※这个账户不在【参数设置】的账户档案里",IF($A1637="","※没填日期，这一笔不会进任何月份的报表",IF(OR($A1637&lt;起始月份,$A1637&gt;EOMONTH(起始月份,15)),"△不在本账期（"&amp;TEXT(起始月份,"yyyy-mm")&amp;" ~ "&amp;TEXT(EOMONTH(起始月份,15),"yyyy-mm")&amp;"）内，报表里看不到",IF(AND($H1637&lt;&gt;"",$I1637&lt;&gt;""),"※收入和支出不能同时填",IF(AND(N($H1637)=0,N($I1637)=0),IF(ISNUMBER(SEARCH("【待补】",$R1637&amp;"")),"△源数据不全（源表缺金额），请补充","※收入和支出都没填"),IF($E1637="","※没填收支类别，分类报表会漏掉这一笔",IF(ISNA(MATCH($E1637,类别表,0)),"※收支类别不在【参数设置】的清单里",IF($K1637="","△"&amp;$D1637&amp;" 还没填汇率，去【月度汇率】补上就自动算了",IF(ISNUMBER(SEARCH("【待补】",$R1637&amp;"")),"△源数据不全（源表缺摘要或用途），请补充",IF(AND($F1637="内部转账",$Q1637=""),"△内部转账建议在「往来单位」写上对方账户",IF($N1637&lt;0,"△这一笔之后该账户余额成负数了，核一下",""))))))))))))</f>
        <v/>
      </c>
    </row>
    <row r="1638" ht="33" spans="1:19">
      <c r="A1638" s="114">
        <v>46143</v>
      </c>
      <c r="B1638" s="115" t="s">
        <v>72</v>
      </c>
      <c r="C1638" s="116" t="str">
        <f>IF($B1638="","",IFERROR(INDEX(账户银行,MATCH($B1638,账户名,0)),""))</f>
        <v>NBU银行</v>
      </c>
      <c r="D1638" s="116" t="str">
        <f>IF($B1638="","",IFERROR(INDEX(账户币种,MATCH($B1638,账户名,0)),""))</f>
        <v>UZS</v>
      </c>
      <c r="E1638" s="117" t="s">
        <v>120</v>
      </c>
      <c r="F1638" s="116" t="str">
        <f>IF($E1638="","",IFERROR(INDEX(类别属性,MATCH($E1638,类别表,0)),""))</f>
        <v>支出</v>
      </c>
      <c r="G1638" s="118" t="s">
        <v>1493</v>
      </c>
      <c r="H1638" s="119"/>
      <c r="I1638" s="119">
        <v>412000</v>
      </c>
      <c r="J1638" s="120"/>
      <c r="K1638" s="125">
        <f>IF(OR($A1638="",$B1638=""),"",IF($J1638&lt;&gt;"",$J1638,IF($D1638=本位币,1,IFERROR(LOOKUP(2,1/((汇率月份&lt;=$A1638)*(INDEX(记账汇率区,0,MATCH($D1638,汇率币种头,0))&lt;&gt;"")),INDEX(记账汇率区,0,MATCH($D1638,汇率币种头,0))),""))))</f>
        <v>1</v>
      </c>
      <c r="L1638" s="123">
        <f t="shared" si="50"/>
        <v>-412000</v>
      </c>
      <c r="M1638" s="123">
        <f t="shared" si="51"/>
        <v>-412000</v>
      </c>
      <c r="N1638" s="122">
        <f>IF($B1638="","",ROUND(SUMIF(账户名,$B1638,账户期初)+SUMIFS($L$6:L1638,$B$6:B1638,$B1638),2))</f>
        <v>673093775.7</v>
      </c>
      <c r="O1638" s="123">
        <f>IF($B1638="","",IFERROR(ROUND(INDEX(账户期初本位,MATCH($B1638,账户名,0))+SUMIFS($M$6:M1638,$B$6:B1638,$B1638),2),""))</f>
        <v>673093775.7</v>
      </c>
      <c r="P1638" s="117" t="s">
        <v>122</v>
      </c>
      <c r="Q1638" s="115"/>
      <c r="R1638" s="115"/>
      <c r="S1638" s="124" t="str">
        <f>IF($B1638="","",IF(ISNA(MATCH($B1638,账户名,0)),"※这个账户不在【参数设置】的账户档案里",IF($A1638="","※没填日期，这一笔不会进任何月份的报表",IF(OR($A1638&lt;起始月份,$A1638&gt;EOMONTH(起始月份,15)),"△不在本账期（"&amp;TEXT(起始月份,"yyyy-mm")&amp;" ~ "&amp;TEXT(EOMONTH(起始月份,15),"yyyy-mm")&amp;"）内，报表里看不到",IF(AND($H1638&lt;&gt;"",$I1638&lt;&gt;""),"※收入和支出不能同时填",IF(AND(N($H1638)=0,N($I1638)=0),IF(ISNUMBER(SEARCH("【待补】",$R1638&amp;"")),"△源数据不全（源表缺金额），请补充","※收入和支出都没填"),IF($E1638="","※没填收支类别，分类报表会漏掉这一笔",IF(ISNA(MATCH($E1638,类别表,0)),"※收支类别不在【参数设置】的清单里",IF($K1638="","△"&amp;$D1638&amp;" 还没填汇率，去【月度汇率】补上就自动算了",IF(ISNUMBER(SEARCH("【待补】",$R1638&amp;"")),"△源数据不全（源表缺摘要或用途），请补充",IF(AND($F1638="内部转账",$Q1638=""),"△内部转账建议在「往来单位」写上对方账户",IF($N1638&lt;0,"△这一笔之后该账户余额成负数了，核一下",""))))))))))))</f>
        <v/>
      </c>
    </row>
    <row r="1639" ht="33" spans="1:19">
      <c r="A1639" s="114">
        <v>46143</v>
      </c>
      <c r="B1639" s="115" t="s">
        <v>72</v>
      </c>
      <c r="C1639" s="116" t="str">
        <f>IF($B1639="","",IFERROR(INDEX(账户银行,MATCH($B1639,账户名,0)),""))</f>
        <v>NBU银行</v>
      </c>
      <c r="D1639" s="116" t="str">
        <f>IF($B1639="","",IFERROR(INDEX(账户币种,MATCH($B1639,账户名,0)),""))</f>
        <v>UZS</v>
      </c>
      <c r="E1639" s="117" t="s">
        <v>120</v>
      </c>
      <c r="F1639" s="116" t="str">
        <f>IF($E1639="","",IFERROR(INDEX(类别属性,MATCH($E1639,类别表,0)),""))</f>
        <v>支出</v>
      </c>
      <c r="G1639" s="118" t="s">
        <v>1493</v>
      </c>
      <c r="H1639" s="119"/>
      <c r="I1639" s="119">
        <v>412000</v>
      </c>
      <c r="J1639" s="120"/>
      <c r="K1639" s="125">
        <f>IF(OR($A1639="",$B1639=""),"",IF($J1639&lt;&gt;"",$J1639,IF($D1639=本位币,1,IFERROR(LOOKUP(2,1/((汇率月份&lt;=$A1639)*(INDEX(记账汇率区,0,MATCH($D1639,汇率币种头,0))&lt;&gt;"")),INDEX(记账汇率区,0,MATCH($D1639,汇率币种头,0))),""))))</f>
        <v>1</v>
      </c>
      <c r="L1639" s="123">
        <f t="shared" si="50"/>
        <v>-412000</v>
      </c>
      <c r="M1639" s="123">
        <f t="shared" si="51"/>
        <v>-412000</v>
      </c>
      <c r="N1639" s="122">
        <f>IF($B1639="","",ROUND(SUMIF(账户名,$B1639,账户期初)+SUMIFS($L$6:L1639,$B$6:B1639,$B1639),2))</f>
        <v>672681775.7</v>
      </c>
      <c r="O1639" s="123">
        <f>IF($B1639="","",IFERROR(ROUND(INDEX(账户期初本位,MATCH($B1639,账户名,0))+SUMIFS($M$6:M1639,$B$6:B1639,$B1639),2),""))</f>
        <v>672681775.7</v>
      </c>
      <c r="P1639" s="117" t="s">
        <v>122</v>
      </c>
      <c r="Q1639" s="115"/>
      <c r="R1639" s="115"/>
      <c r="S1639" s="124" t="str">
        <f>IF($B1639="","",IF(ISNA(MATCH($B1639,账户名,0)),"※这个账户不在【参数设置】的账户档案里",IF($A1639="","※没填日期，这一笔不会进任何月份的报表",IF(OR($A1639&lt;起始月份,$A1639&gt;EOMONTH(起始月份,15)),"△不在本账期（"&amp;TEXT(起始月份,"yyyy-mm")&amp;" ~ "&amp;TEXT(EOMONTH(起始月份,15),"yyyy-mm")&amp;"）内，报表里看不到",IF(AND($H1639&lt;&gt;"",$I1639&lt;&gt;""),"※收入和支出不能同时填",IF(AND(N($H1639)=0,N($I1639)=0),IF(ISNUMBER(SEARCH("【待补】",$R1639&amp;"")),"△源数据不全（源表缺金额），请补充","※收入和支出都没填"),IF($E1639="","※没填收支类别，分类报表会漏掉这一笔",IF(ISNA(MATCH($E1639,类别表,0)),"※收支类别不在【参数设置】的清单里",IF($K1639="","△"&amp;$D1639&amp;" 还没填汇率，去【月度汇率】补上就自动算了",IF(ISNUMBER(SEARCH("【待补】",$R1639&amp;"")),"△源数据不全（源表缺摘要或用途），请补充",IF(AND($F1639="内部转账",$Q1639=""),"△内部转账建议在「往来单位」写上对方账户",IF($N1639&lt;0,"△这一笔之后该账户余额成负数了，核一下",""))))))))))))</f>
        <v/>
      </c>
    </row>
    <row r="1640" ht="33" spans="1:19">
      <c r="A1640" s="114">
        <v>46143</v>
      </c>
      <c r="B1640" s="115" t="s">
        <v>72</v>
      </c>
      <c r="C1640" s="116" t="str">
        <f>IF($B1640="","",IFERROR(INDEX(账户银行,MATCH($B1640,账户名,0)),""))</f>
        <v>NBU银行</v>
      </c>
      <c r="D1640" s="116" t="str">
        <f>IF($B1640="","",IFERROR(INDEX(账户币种,MATCH($B1640,账户名,0)),""))</f>
        <v>UZS</v>
      </c>
      <c r="E1640" s="117" t="s">
        <v>120</v>
      </c>
      <c r="F1640" s="116" t="str">
        <f>IF($E1640="","",IFERROR(INDEX(类别属性,MATCH($E1640,类别表,0)),""))</f>
        <v>支出</v>
      </c>
      <c r="G1640" s="118" t="s">
        <v>1493</v>
      </c>
      <c r="H1640" s="119"/>
      <c r="I1640" s="119">
        <v>412000</v>
      </c>
      <c r="J1640" s="120"/>
      <c r="K1640" s="125">
        <f>IF(OR($A1640="",$B1640=""),"",IF($J1640&lt;&gt;"",$J1640,IF($D1640=本位币,1,IFERROR(LOOKUP(2,1/((汇率月份&lt;=$A1640)*(INDEX(记账汇率区,0,MATCH($D1640,汇率币种头,0))&lt;&gt;"")),INDEX(记账汇率区,0,MATCH($D1640,汇率币种头,0))),""))))</f>
        <v>1</v>
      </c>
      <c r="L1640" s="123">
        <f t="shared" si="50"/>
        <v>-412000</v>
      </c>
      <c r="M1640" s="123">
        <f t="shared" si="51"/>
        <v>-412000</v>
      </c>
      <c r="N1640" s="122">
        <f>IF($B1640="","",ROUND(SUMIF(账户名,$B1640,账户期初)+SUMIFS($L$6:L1640,$B$6:B1640,$B1640),2))</f>
        <v>672269775.7</v>
      </c>
      <c r="O1640" s="123">
        <f>IF($B1640="","",IFERROR(ROUND(INDEX(账户期初本位,MATCH($B1640,账户名,0))+SUMIFS($M$6:M1640,$B$6:B1640,$B1640),2),""))</f>
        <v>672269775.7</v>
      </c>
      <c r="P1640" s="117" t="s">
        <v>122</v>
      </c>
      <c r="Q1640" s="115"/>
      <c r="R1640" s="115"/>
      <c r="S1640" s="124" t="str">
        <f>IF($B1640="","",IF(ISNA(MATCH($B1640,账户名,0)),"※这个账户不在【参数设置】的账户档案里",IF($A1640="","※没填日期，这一笔不会进任何月份的报表",IF(OR($A1640&lt;起始月份,$A1640&gt;EOMONTH(起始月份,15)),"△不在本账期（"&amp;TEXT(起始月份,"yyyy-mm")&amp;" ~ "&amp;TEXT(EOMONTH(起始月份,15),"yyyy-mm")&amp;"）内，报表里看不到",IF(AND($H1640&lt;&gt;"",$I1640&lt;&gt;""),"※收入和支出不能同时填",IF(AND(N($H1640)=0,N($I1640)=0),IF(ISNUMBER(SEARCH("【待补】",$R1640&amp;"")),"△源数据不全（源表缺金额），请补充","※收入和支出都没填"),IF($E1640="","※没填收支类别，分类报表会漏掉这一笔",IF(ISNA(MATCH($E1640,类别表,0)),"※收支类别不在【参数设置】的清单里",IF($K1640="","△"&amp;$D1640&amp;" 还没填汇率，去【月度汇率】补上就自动算了",IF(ISNUMBER(SEARCH("【待补】",$R1640&amp;"")),"△源数据不全（源表缺摘要或用途），请补充",IF(AND($F1640="内部转账",$Q1640=""),"△内部转账建议在「往来单位」写上对方账户",IF($N1640&lt;0,"△这一笔之后该账户余额成负数了，核一下",""))))))))))))</f>
        <v/>
      </c>
    </row>
    <row r="1641" ht="33" spans="1:19">
      <c r="A1641" s="114">
        <v>46143</v>
      </c>
      <c r="B1641" s="115" t="s">
        <v>72</v>
      </c>
      <c r="C1641" s="116" t="str">
        <f>IF($B1641="","",IFERROR(INDEX(账户银行,MATCH($B1641,账户名,0)),""))</f>
        <v>NBU银行</v>
      </c>
      <c r="D1641" s="116" t="str">
        <f>IF($B1641="","",IFERROR(INDEX(账户币种,MATCH($B1641,账户名,0)),""))</f>
        <v>UZS</v>
      </c>
      <c r="E1641" s="117" t="s">
        <v>120</v>
      </c>
      <c r="F1641" s="116" t="str">
        <f>IF($E1641="","",IFERROR(INDEX(类别属性,MATCH($E1641,类别表,0)),""))</f>
        <v>支出</v>
      </c>
      <c r="G1641" s="118" t="s">
        <v>1493</v>
      </c>
      <c r="H1641" s="119"/>
      <c r="I1641" s="119">
        <v>412000</v>
      </c>
      <c r="J1641" s="120"/>
      <c r="K1641" s="125">
        <f>IF(OR($A1641="",$B1641=""),"",IF($J1641&lt;&gt;"",$J1641,IF($D1641=本位币,1,IFERROR(LOOKUP(2,1/((汇率月份&lt;=$A1641)*(INDEX(记账汇率区,0,MATCH($D1641,汇率币种头,0))&lt;&gt;"")),INDEX(记账汇率区,0,MATCH($D1641,汇率币种头,0))),""))))</f>
        <v>1</v>
      </c>
      <c r="L1641" s="123">
        <f t="shared" si="50"/>
        <v>-412000</v>
      </c>
      <c r="M1641" s="123">
        <f t="shared" si="51"/>
        <v>-412000</v>
      </c>
      <c r="N1641" s="122">
        <f>IF($B1641="","",ROUND(SUMIF(账户名,$B1641,账户期初)+SUMIFS($L$6:L1641,$B$6:B1641,$B1641),2))</f>
        <v>671857775.7</v>
      </c>
      <c r="O1641" s="123">
        <f>IF($B1641="","",IFERROR(ROUND(INDEX(账户期初本位,MATCH($B1641,账户名,0))+SUMIFS($M$6:M1641,$B$6:B1641,$B1641),2),""))</f>
        <v>671857775.7</v>
      </c>
      <c r="P1641" s="117" t="s">
        <v>122</v>
      </c>
      <c r="Q1641" s="115"/>
      <c r="R1641" s="115"/>
      <c r="S1641" s="124" t="str">
        <f>IF($B1641="","",IF(ISNA(MATCH($B1641,账户名,0)),"※这个账户不在【参数设置】的账户档案里",IF($A1641="","※没填日期，这一笔不会进任何月份的报表",IF(OR($A1641&lt;起始月份,$A1641&gt;EOMONTH(起始月份,15)),"△不在本账期（"&amp;TEXT(起始月份,"yyyy-mm")&amp;" ~ "&amp;TEXT(EOMONTH(起始月份,15),"yyyy-mm")&amp;"）内，报表里看不到",IF(AND($H1641&lt;&gt;"",$I1641&lt;&gt;""),"※收入和支出不能同时填",IF(AND(N($H1641)=0,N($I1641)=0),IF(ISNUMBER(SEARCH("【待补】",$R1641&amp;"")),"△源数据不全（源表缺金额），请补充","※收入和支出都没填"),IF($E1641="","※没填收支类别，分类报表会漏掉这一笔",IF(ISNA(MATCH($E1641,类别表,0)),"※收支类别不在【参数设置】的清单里",IF($K1641="","△"&amp;$D1641&amp;" 还没填汇率，去【月度汇率】补上就自动算了",IF(ISNUMBER(SEARCH("【待补】",$R1641&amp;"")),"△源数据不全（源表缺摘要或用途），请补充",IF(AND($F1641="内部转账",$Q1641=""),"△内部转账建议在「往来单位」写上对方账户",IF($N1641&lt;0,"△这一笔之后该账户余额成负数了，核一下",""))))))))))))</f>
        <v/>
      </c>
    </row>
    <row r="1642" ht="33" spans="1:19">
      <c r="A1642" s="114">
        <v>46143</v>
      </c>
      <c r="B1642" s="115" t="s">
        <v>72</v>
      </c>
      <c r="C1642" s="116" t="str">
        <f>IF($B1642="","",IFERROR(INDEX(账户银行,MATCH($B1642,账户名,0)),""))</f>
        <v>NBU银行</v>
      </c>
      <c r="D1642" s="116" t="str">
        <f>IF($B1642="","",IFERROR(INDEX(账户币种,MATCH($B1642,账户名,0)),""))</f>
        <v>UZS</v>
      </c>
      <c r="E1642" s="117" t="s">
        <v>120</v>
      </c>
      <c r="F1642" s="116" t="str">
        <f>IF($E1642="","",IFERROR(INDEX(类别属性,MATCH($E1642,类别表,0)),""))</f>
        <v>支出</v>
      </c>
      <c r="G1642" s="118" t="s">
        <v>1494</v>
      </c>
      <c r="H1642" s="119"/>
      <c r="I1642" s="119">
        <v>412000</v>
      </c>
      <c r="J1642" s="120"/>
      <c r="K1642" s="125">
        <f>IF(OR($A1642="",$B1642=""),"",IF($J1642&lt;&gt;"",$J1642,IF($D1642=本位币,1,IFERROR(LOOKUP(2,1/((汇率月份&lt;=$A1642)*(INDEX(记账汇率区,0,MATCH($D1642,汇率币种头,0))&lt;&gt;"")),INDEX(记账汇率区,0,MATCH($D1642,汇率币种头,0))),""))))</f>
        <v>1</v>
      </c>
      <c r="L1642" s="123">
        <f t="shared" si="50"/>
        <v>-412000</v>
      </c>
      <c r="M1642" s="123">
        <f t="shared" si="51"/>
        <v>-412000</v>
      </c>
      <c r="N1642" s="122">
        <f>IF($B1642="","",ROUND(SUMIF(账户名,$B1642,账户期初)+SUMIFS($L$6:L1642,$B$6:B1642,$B1642),2))</f>
        <v>671445775.7</v>
      </c>
      <c r="O1642" s="123">
        <f>IF($B1642="","",IFERROR(ROUND(INDEX(账户期初本位,MATCH($B1642,账户名,0))+SUMIFS($M$6:M1642,$B$6:B1642,$B1642),2),""))</f>
        <v>671445775.7</v>
      </c>
      <c r="P1642" s="117" t="s">
        <v>122</v>
      </c>
      <c r="Q1642" s="115"/>
      <c r="R1642" s="115"/>
      <c r="S1642" s="124" t="str">
        <f>IF($B1642="","",IF(ISNA(MATCH($B1642,账户名,0)),"※这个账户不在【参数设置】的账户档案里",IF($A1642="","※没填日期，这一笔不会进任何月份的报表",IF(OR($A1642&lt;起始月份,$A1642&gt;EOMONTH(起始月份,15)),"△不在本账期（"&amp;TEXT(起始月份,"yyyy-mm")&amp;" ~ "&amp;TEXT(EOMONTH(起始月份,15),"yyyy-mm")&amp;"）内，报表里看不到",IF(AND($H1642&lt;&gt;"",$I1642&lt;&gt;""),"※收入和支出不能同时填",IF(AND(N($H1642)=0,N($I1642)=0),IF(ISNUMBER(SEARCH("【待补】",$R1642&amp;"")),"△源数据不全（源表缺金额），请补充","※收入和支出都没填"),IF($E1642="","※没填收支类别，分类报表会漏掉这一笔",IF(ISNA(MATCH($E1642,类别表,0)),"※收支类别不在【参数设置】的清单里",IF($K1642="","△"&amp;$D1642&amp;" 还没填汇率，去【月度汇率】补上就自动算了",IF(ISNUMBER(SEARCH("【待补】",$R1642&amp;"")),"△源数据不全（源表缺摘要或用途），请补充",IF(AND($F1642="内部转账",$Q1642=""),"△内部转账建议在「往来单位」写上对方账户",IF($N1642&lt;0,"△这一笔之后该账户余额成负数了，核一下",""))))))))))))</f>
        <v/>
      </c>
    </row>
    <row r="1643" ht="16.5" spans="1:19">
      <c r="A1643" s="114">
        <v>46143</v>
      </c>
      <c r="B1643" s="115" t="s">
        <v>72</v>
      </c>
      <c r="C1643" s="116" t="str">
        <f>IF($B1643="","",IFERROR(INDEX(账户银行,MATCH($B1643,账户名,0)),""))</f>
        <v>NBU银行</v>
      </c>
      <c r="D1643" s="116" t="str">
        <f>IF($B1643="","",IFERROR(INDEX(账户币种,MATCH($B1643,账户名,0)),""))</f>
        <v>UZS</v>
      </c>
      <c r="E1643" s="117" t="s">
        <v>120</v>
      </c>
      <c r="F1643" s="116" t="str">
        <f>IF($E1643="","",IFERROR(INDEX(类别属性,MATCH($E1643,类别表,0)),""))</f>
        <v>支出</v>
      </c>
      <c r="G1643" s="118" t="s">
        <v>1495</v>
      </c>
      <c r="H1643" s="119"/>
      <c r="I1643" s="119">
        <v>412</v>
      </c>
      <c r="J1643" s="120"/>
      <c r="K1643" s="125">
        <f>IF(OR($A1643="",$B1643=""),"",IF($J1643&lt;&gt;"",$J1643,IF($D1643=本位币,1,IFERROR(LOOKUP(2,1/((汇率月份&lt;=$A1643)*(INDEX(记账汇率区,0,MATCH($D1643,汇率币种头,0))&lt;&gt;"")),INDEX(记账汇率区,0,MATCH($D1643,汇率币种头,0))),""))))</f>
        <v>1</v>
      </c>
      <c r="L1643" s="123">
        <f t="shared" si="50"/>
        <v>-412</v>
      </c>
      <c r="M1643" s="123">
        <f t="shared" si="51"/>
        <v>-412</v>
      </c>
      <c r="N1643" s="122">
        <f>IF($B1643="","",ROUND(SUMIF(账户名,$B1643,账户期初)+SUMIFS($L$6:L1643,$B$6:B1643,$B1643),2))</f>
        <v>671445363.7</v>
      </c>
      <c r="O1643" s="123">
        <f>IF($B1643="","",IFERROR(ROUND(INDEX(账户期初本位,MATCH($B1643,账户名,0))+SUMIFS($M$6:M1643,$B$6:B1643,$B1643),2),""))</f>
        <v>671445363.7</v>
      </c>
      <c r="P1643" s="117" t="s">
        <v>122</v>
      </c>
      <c r="Q1643" s="115"/>
      <c r="R1643" s="115"/>
      <c r="S1643" s="124" t="str">
        <f>IF($B1643="","",IF(ISNA(MATCH($B1643,账户名,0)),"※这个账户不在【参数设置】的账户档案里",IF($A1643="","※没填日期，这一笔不会进任何月份的报表",IF(OR($A1643&lt;起始月份,$A1643&gt;EOMONTH(起始月份,15)),"△不在本账期（"&amp;TEXT(起始月份,"yyyy-mm")&amp;" ~ "&amp;TEXT(EOMONTH(起始月份,15),"yyyy-mm")&amp;"）内，报表里看不到",IF(AND($H1643&lt;&gt;"",$I1643&lt;&gt;""),"※收入和支出不能同时填",IF(AND(N($H1643)=0,N($I1643)=0),IF(ISNUMBER(SEARCH("【待补】",$R1643&amp;"")),"△源数据不全（源表缺金额），请补充","※收入和支出都没填"),IF($E1643="","※没填收支类别，分类报表会漏掉这一笔",IF(ISNA(MATCH($E1643,类别表,0)),"※收支类别不在【参数设置】的清单里",IF($K1643="","△"&amp;$D1643&amp;" 还没填汇率，去【月度汇率】补上就自动算了",IF(ISNUMBER(SEARCH("【待补】",$R1643&amp;"")),"△源数据不全（源表缺摘要或用途），请补充",IF(AND($F1643="内部转账",$Q1643=""),"△内部转账建议在「往来单位」写上对方账户",IF($N1643&lt;0,"△这一笔之后该账户余额成负数了，核一下",""))))))))))))</f>
        <v/>
      </c>
    </row>
    <row r="1644" ht="16.5" spans="1:19">
      <c r="A1644" s="114">
        <v>46143</v>
      </c>
      <c r="B1644" s="115" t="s">
        <v>72</v>
      </c>
      <c r="C1644" s="116" t="str">
        <f>IF($B1644="","",IFERROR(INDEX(账户银行,MATCH($B1644,账户名,0)),""))</f>
        <v>NBU银行</v>
      </c>
      <c r="D1644" s="116" t="str">
        <f>IF($B1644="","",IFERROR(INDEX(账户币种,MATCH($B1644,账户名,0)),""))</f>
        <v>UZS</v>
      </c>
      <c r="E1644" s="117" t="s">
        <v>120</v>
      </c>
      <c r="F1644" s="116" t="str">
        <f>IF($E1644="","",IFERROR(INDEX(类别属性,MATCH($E1644,类别表,0)),""))</f>
        <v>支出</v>
      </c>
      <c r="G1644" s="118" t="s">
        <v>1495</v>
      </c>
      <c r="H1644" s="119"/>
      <c r="I1644" s="119">
        <v>412</v>
      </c>
      <c r="J1644" s="120"/>
      <c r="K1644" s="125">
        <f>IF(OR($A1644="",$B1644=""),"",IF($J1644&lt;&gt;"",$J1644,IF($D1644=本位币,1,IFERROR(LOOKUP(2,1/((汇率月份&lt;=$A1644)*(INDEX(记账汇率区,0,MATCH($D1644,汇率币种头,0))&lt;&gt;"")),INDEX(记账汇率区,0,MATCH($D1644,汇率币种头,0))),""))))</f>
        <v>1</v>
      </c>
      <c r="L1644" s="123">
        <f t="shared" si="50"/>
        <v>-412</v>
      </c>
      <c r="M1644" s="123">
        <f t="shared" si="51"/>
        <v>-412</v>
      </c>
      <c r="N1644" s="122">
        <f>IF($B1644="","",ROUND(SUMIF(账户名,$B1644,账户期初)+SUMIFS($L$6:L1644,$B$6:B1644,$B1644),2))</f>
        <v>671444951.7</v>
      </c>
      <c r="O1644" s="123">
        <f>IF($B1644="","",IFERROR(ROUND(INDEX(账户期初本位,MATCH($B1644,账户名,0))+SUMIFS($M$6:M1644,$B$6:B1644,$B1644),2),""))</f>
        <v>671444951.7</v>
      </c>
      <c r="P1644" s="117" t="s">
        <v>122</v>
      </c>
      <c r="Q1644" s="115"/>
      <c r="R1644" s="115"/>
      <c r="S1644" s="124" t="str">
        <f>IF($B1644="","",IF(ISNA(MATCH($B1644,账户名,0)),"※这个账户不在【参数设置】的账户档案里",IF($A1644="","※没填日期，这一笔不会进任何月份的报表",IF(OR($A1644&lt;起始月份,$A1644&gt;EOMONTH(起始月份,15)),"△不在本账期（"&amp;TEXT(起始月份,"yyyy-mm")&amp;" ~ "&amp;TEXT(EOMONTH(起始月份,15),"yyyy-mm")&amp;"）内，报表里看不到",IF(AND($H1644&lt;&gt;"",$I1644&lt;&gt;""),"※收入和支出不能同时填",IF(AND(N($H1644)=0,N($I1644)=0),IF(ISNUMBER(SEARCH("【待补】",$R1644&amp;"")),"△源数据不全（源表缺金额），请补充","※收入和支出都没填"),IF($E1644="","※没填收支类别，分类报表会漏掉这一笔",IF(ISNA(MATCH($E1644,类别表,0)),"※收支类别不在【参数设置】的清单里",IF($K1644="","△"&amp;$D1644&amp;" 还没填汇率，去【月度汇率】补上就自动算了",IF(ISNUMBER(SEARCH("【待补】",$R1644&amp;"")),"△源数据不全（源表缺摘要或用途），请补充",IF(AND($F1644="内部转账",$Q1644=""),"△内部转账建议在「往来单位」写上对方账户",IF($N1644&lt;0,"△这一笔之后该账户余额成负数了，核一下",""))))))))))))</f>
        <v/>
      </c>
    </row>
    <row r="1645" ht="33" spans="1:19">
      <c r="A1645" s="114">
        <v>46143</v>
      </c>
      <c r="B1645" s="115" t="s">
        <v>72</v>
      </c>
      <c r="C1645" s="116" t="str">
        <f>IF($B1645="","",IFERROR(INDEX(账户银行,MATCH($B1645,账户名,0)),""))</f>
        <v>NBU银行</v>
      </c>
      <c r="D1645" s="116" t="str">
        <f>IF($B1645="","",IFERROR(INDEX(账户币种,MATCH($B1645,账户名,0)),""))</f>
        <v>UZS</v>
      </c>
      <c r="E1645" s="117" t="s">
        <v>120</v>
      </c>
      <c r="F1645" s="116" t="str">
        <f>IF($E1645="","",IFERROR(INDEX(类别属性,MATCH($E1645,类别表,0)),""))</f>
        <v>支出</v>
      </c>
      <c r="G1645" s="118" t="s">
        <v>1496</v>
      </c>
      <c r="H1645" s="119"/>
      <c r="I1645" s="119">
        <v>412</v>
      </c>
      <c r="J1645" s="120"/>
      <c r="K1645" s="125">
        <f>IF(OR($A1645="",$B1645=""),"",IF($J1645&lt;&gt;"",$J1645,IF($D1645=本位币,1,IFERROR(LOOKUP(2,1/((汇率月份&lt;=$A1645)*(INDEX(记账汇率区,0,MATCH($D1645,汇率币种头,0))&lt;&gt;"")),INDEX(记账汇率区,0,MATCH($D1645,汇率币种头,0))),""))))</f>
        <v>1</v>
      </c>
      <c r="L1645" s="123">
        <f t="shared" si="50"/>
        <v>-412</v>
      </c>
      <c r="M1645" s="123">
        <f t="shared" si="51"/>
        <v>-412</v>
      </c>
      <c r="N1645" s="122">
        <f>IF($B1645="","",ROUND(SUMIF(账户名,$B1645,账户期初)+SUMIFS($L$6:L1645,$B$6:B1645,$B1645),2))</f>
        <v>671444539.7</v>
      </c>
      <c r="O1645" s="123">
        <f>IF($B1645="","",IFERROR(ROUND(INDEX(账户期初本位,MATCH($B1645,账户名,0))+SUMIFS($M$6:M1645,$B$6:B1645,$B1645),2),""))</f>
        <v>671444539.7</v>
      </c>
      <c r="P1645" s="117" t="s">
        <v>122</v>
      </c>
      <c r="Q1645" s="115"/>
      <c r="R1645" s="115"/>
      <c r="S1645" s="124" t="str">
        <f>IF($B1645="","",IF(ISNA(MATCH($B1645,账户名,0)),"※这个账户不在【参数设置】的账户档案里",IF($A1645="","※没填日期，这一笔不会进任何月份的报表",IF(OR($A1645&lt;起始月份,$A1645&gt;EOMONTH(起始月份,15)),"△不在本账期（"&amp;TEXT(起始月份,"yyyy-mm")&amp;" ~ "&amp;TEXT(EOMONTH(起始月份,15),"yyyy-mm")&amp;"）内，报表里看不到",IF(AND($H1645&lt;&gt;"",$I1645&lt;&gt;""),"※收入和支出不能同时填",IF(AND(N($H1645)=0,N($I1645)=0),IF(ISNUMBER(SEARCH("【待补】",$R1645&amp;"")),"△源数据不全（源表缺金额），请补充","※收入和支出都没填"),IF($E1645="","※没填收支类别，分类报表会漏掉这一笔",IF(ISNA(MATCH($E1645,类别表,0)),"※收支类别不在【参数设置】的清单里",IF($K1645="","△"&amp;$D1645&amp;" 还没填汇率，去【月度汇率】补上就自动算了",IF(ISNUMBER(SEARCH("【待补】",$R1645&amp;"")),"△源数据不全（源表缺摘要或用途），请补充",IF(AND($F1645="内部转账",$Q1645=""),"△内部转账建议在「往来单位」写上对方账户",IF($N1645&lt;0,"△这一笔之后该账户余额成负数了，核一下",""))))))))))))</f>
        <v/>
      </c>
    </row>
    <row r="1646" ht="16.5" spans="1:19">
      <c r="A1646" s="114">
        <v>46143</v>
      </c>
      <c r="B1646" s="115" t="s">
        <v>72</v>
      </c>
      <c r="C1646" s="116" t="str">
        <f>IF($B1646="","",IFERROR(INDEX(账户银行,MATCH($B1646,账户名,0)),""))</f>
        <v>NBU银行</v>
      </c>
      <c r="D1646" s="116" t="str">
        <f>IF($B1646="","",IFERROR(INDEX(账户币种,MATCH($B1646,账户名,0)),""))</f>
        <v>UZS</v>
      </c>
      <c r="E1646" s="117" t="s">
        <v>60</v>
      </c>
      <c r="F1646" s="116" t="str">
        <f>IF($E1646="","",IFERROR(INDEX(类别属性,MATCH($E1646,类别表,0)),""))</f>
        <v>支出</v>
      </c>
      <c r="G1646" s="118" t="s">
        <v>60</v>
      </c>
      <c r="H1646" s="119"/>
      <c r="I1646" s="119">
        <v>412</v>
      </c>
      <c r="J1646" s="120"/>
      <c r="K1646" s="125">
        <f>IF(OR($A1646="",$B1646=""),"",IF($J1646&lt;&gt;"",$J1646,IF($D1646=本位币,1,IFERROR(LOOKUP(2,1/((汇率月份&lt;=$A1646)*(INDEX(记账汇率区,0,MATCH($D1646,汇率币种头,0))&lt;&gt;"")),INDEX(记账汇率区,0,MATCH($D1646,汇率币种头,0))),""))))</f>
        <v>1</v>
      </c>
      <c r="L1646" s="123">
        <f t="shared" si="50"/>
        <v>-412</v>
      </c>
      <c r="M1646" s="123">
        <f t="shared" si="51"/>
        <v>-412</v>
      </c>
      <c r="N1646" s="122">
        <f>IF($B1646="","",ROUND(SUMIF(账户名,$B1646,账户期初)+SUMIFS($L$6:L1646,$B$6:B1646,$B1646),2))</f>
        <v>671444127.7</v>
      </c>
      <c r="O1646" s="123">
        <f>IF($B1646="","",IFERROR(ROUND(INDEX(账户期初本位,MATCH($B1646,账户名,0))+SUMIFS($M$6:M1646,$B$6:B1646,$B1646),2),""))</f>
        <v>671444127.7</v>
      </c>
      <c r="P1646" s="117" t="s">
        <v>43</v>
      </c>
      <c r="Q1646" s="115"/>
      <c r="R1646" s="115"/>
      <c r="S1646" s="124" t="str">
        <f>IF($B1646="","",IF(ISNA(MATCH($B1646,账户名,0)),"※这个账户不在【参数设置】的账户档案里",IF($A1646="","※没填日期，这一笔不会进任何月份的报表",IF(OR($A1646&lt;起始月份,$A1646&gt;EOMONTH(起始月份,15)),"△不在本账期（"&amp;TEXT(起始月份,"yyyy-mm")&amp;" ~ "&amp;TEXT(EOMONTH(起始月份,15),"yyyy-mm")&amp;"）内，报表里看不到",IF(AND($H1646&lt;&gt;"",$I1646&lt;&gt;""),"※收入和支出不能同时填",IF(AND(N($H1646)=0,N($I1646)=0),IF(ISNUMBER(SEARCH("【待补】",$R1646&amp;"")),"△源数据不全（源表缺金额），请补充","※收入和支出都没填"),IF($E1646="","※没填收支类别，分类报表会漏掉这一笔",IF(ISNA(MATCH($E1646,类别表,0)),"※收支类别不在【参数设置】的清单里",IF($K1646="","△"&amp;$D1646&amp;" 还没填汇率，去【月度汇率】补上就自动算了",IF(ISNUMBER(SEARCH("【待补】",$R1646&amp;"")),"△源数据不全（源表缺摘要或用途），请补充",IF(AND($F1646="内部转账",$Q1646=""),"△内部转账建议在「往来单位」写上对方账户",IF($N1646&lt;0,"△这一笔之后该账户余额成负数了，核一下",""))))))))))))</f>
        <v/>
      </c>
    </row>
    <row r="1647" ht="16.5" spans="1:19">
      <c r="A1647" s="114">
        <v>46143</v>
      </c>
      <c r="B1647" s="115" t="s">
        <v>72</v>
      </c>
      <c r="C1647" s="116" t="str">
        <f>IF($B1647="","",IFERROR(INDEX(账户银行,MATCH($B1647,账户名,0)),""))</f>
        <v>NBU银行</v>
      </c>
      <c r="D1647" s="116" t="str">
        <f>IF($B1647="","",IFERROR(INDEX(账户币种,MATCH($B1647,账户名,0)),""))</f>
        <v>UZS</v>
      </c>
      <c r="E1647" s="117" t="s">
        <v>60</v>
      </c>
      <c r="F1647" s="116" t="str">
        <f>IF($E1647="","",IFERROR(INDEX(类别属性,MATCH($E1647,类别表,0)),""))</f>
        <v>支出</v>
      </c>
      <c r="G1647" s="118" t="s">
        <v>60</v>
      </c>
      <c r="H1647" s="119"/>
      <c r="I1647" s="119">
        <v>412</v>
      </c>
      <c r="J1647" s="120"/>
      <c r="K1647" s="125">
        <f>IF(OR($A1647="",$B1647=""),"",IF($J1647&lt;&gt;"",$J1647,IF($D1647=本位币,1,IFERROR(LOOKUP(2,1/((汇率月份&lt;=$A1647)*(INDEX(记账汇率区,0,MATCH($D1647,汇率币种头,0))&lt;&gt;"")),INDEX(记账汇率区,0,MATCH($D1647,汇率币种头,0))),""))))</f>
        <v>1</v>
      </c>
      <c r="L1647" s="123">
        <f t="shared" si="50"/>
        <v>-412</v>
      </c>
      <c r="M1647" s="123">
        <f t="shared" si="51"/>
        <v>-412</v>
      </c>
      <c r="N1647" s="122">
        <f>IF($B1647="","",ROUND(SUMIF(账户名,$B1647,账户期初)+SUMIFS($L$6:L1647,$B$6:B1647,$B1647),2))</f>
        <v>671443715.7</v>
      </c>
      <c r="O1647" s="123">
        <f>IF($B1647="","",IFERROR(ROUND(INDEX(账户期初本位,MATCH($B1647,账户名,0))+SUMIFS($M$6:M1647,$B$6:B1647,$B1647),2),""))</f>
        <v>671443715.7</v>
      </c>
      <c r="P1647" s="117" t="s">
        <v>43</v>
      </c>
      <c r="Q1647" s="115"/>
      <c r="R1647" s="115"/>
      <c r="S1647" s="124" t="str">
        <f>IF($B1647="","",IF(ISNA(MATCH($B1647,账户名,0)),"※这个账户不在【参数设置】的账户档案里",IF($A1647="","※没填日期，这一笔不会进任何月份的报表",IF(OR($A1647&lt;起始月份,$A1647&gt;EOMONTH(起始月份,15)),"△不在本账期（"&amp;TEXT(起始月份,"yyyy-mm")&amp;" ~ "&amp;TEXT(EOMONTH(起始月份,15),"yyyy-mm")&amp;"）内，报表里看不到",IF(AND($H1647&lt;&gt;"",$I1647&lt;&gt;""),"※收入和支出不能同时填",IF(AND(N($H1647)=0,N($I1647)=0),IF(ISNUMBER(SEARCH("【待补】",$R1647&amp;"")),"△源数据不全（源表缺金额），请补充","※收入和支出都没填"),IF($E1647="","※没填收支类别，分类报表会漏掉这一笔",IF(ISNA(MATCH($E1647,类别表,0)),"※收支类别不在【参数设置】的清单里",IF($K1647="","△"&amp;$D1647&amp;" 还没填汇率，去【月度汇率】补上就自动算了",IF(ISNUMBER(SEARCH("【待补】",$R1647&amp;"")),"△源数据不全（源表缺摘要或用途），请补充",IF(AND($F1647="内部转账",$Q1647=""),"△内部转账建议在「往来单位」写上对方账户",IF($N1647&lt;0,"△这一笔之后该账户余额成负数了，核一下",""))))))))))))</f>
        <v/>
      </c>
    </row>
    <row r="1648" ht="16.5" spans="1:19">
      <c r="A1648" s="114">
        <v>46143</v>
      </c>
      <c r="B1648" s="115" t="s">
        <v>72</v>
      </c>
      <c r="C1648" s="116" t="str">
        <f>IF($B1648="","",IFERROR(INDEX(账户银行,MATCH($B1648,账户名,0)),""))</f>
        <v>NBU银行</v>
      </c>
      <c r="D1648" s="116" t="str">
        <f>IF($B1648="","",IFERROR(INDEX(账户币种,MATCH($B1648,账户名,0)),""))</f>
        <v>UZS</v>
      </c>
      <c r="E1648" s="117" t="s">
        <v>60</v>
      </c>
      <c r="F1648" s="116" t="str">
        <f>IF($E1648="","",IFERROR(INDEX(类别属性,MATCH($E1648,类别表,0)),""))</f>
        <v>支出</v>
      </c>
      <c r="G1648" s="118" t="s">
        <v>60</v>
      </c>
      <c r="H1648" s="119"/>
      <c r="I1648" s="119">
        <v>412</v>
      </c>
      <c r="J1648" s="120"/>
      <c r="K1648" s="125">
        <f>IF(OR($A1648="",$B1648=""),"",IF($J1648&lt;&gt;"",$J1648,IF($D1648=本位币,1,IFERROR(LOOKUP(2,1/((汇率月份&lt;=$A1648)*(INDEX(记账汇率区,0,MATCH($D1648,汇率币种头,0))&lt;&gt;"")),INDEX(记账汇率区,0,MATCH($D1648,汇率币种头,0))),""))))</f>
        <v>1</v>
      </c>
      <c r="L1648" s="123">
        <f t="shared" si="50"/>
        <v>-412</v>
      </c>
      <c r="M1648" s="123">
        <f t="shared" si="51"/>
        <v>-412</v>
      </c>
      <c r="N1648" s="122">
        <f>IF($B1648="","",ROUND(SUMIF(账户名,$B1648,账户期初)+SUMIFS($L$6:L1648,$B$6:B1648,$B1648),2))</f>
        <v>671443303.7</v>
      </c>
      <c r="O1648" s="123">
        <f>IF($B1648="","",IFERROR(ROUND(INDEX(账户期初本位,MATCH($B1648,账户名,0))+SUMIFS($M$6:M1648,$B$6:B1648,$B1648),2),""))</f>
        <v>671443303.7</v>
      </c>
      <c r="P1648" s="117" t="s">
        <v>43</v>
      </c>
      <c r="Q1648" s="115"/>
      <c r="R1648" s="115"/>
      <c r="S1648" s="124" t="str">
        <f>IF($B1648="","",IF(ISNA(MATCH($B1648,账户名,0)),"※这个账户不在【参数设置】的账户档案里",IF($A1648="","※没填日期，这一笔不会进任何月份的报表",IF(OR($A1648&lt;起始月份,$A1648&gt;EOMONTH(起始月份,15)),"△不在本账期（"&amp;TEXT(起始月份,"yyyy-mm")&amp;" ~ "&amp;TEXT(EOMONTH(起始月份,15),"yyyy-mm")&amp;"）内，报表里看不到",IF(AND($H1648&lt;&gt;"",$I1648&lt;&gt;""),"※收入和支出不能同时填",IF(AND(N($H1648)=0,N($I1648)=0),IF(ISNUMBER(SEARCH("【待补】",$R1648&amp;"")),"△源数据不全（源表缺金额），请补充","※收入和支出都没填"),IF($E1648="","※没填收支类别，分类报表会漏掉这一笔",IF(ISNA(MATCH($E1648,类别表,0)),"※收支类别不在【参数设置】的清单里",IF($K1648="","△"&amp;$D1648&amp;" 还没填汇率，去【月度汇率】补上就自动算了",IF(ISNUMBER(SEARCH("【待补】",$R1648&amp;"")),"△源数据不全（源表缺摘要或用途），请补充",IF(AND($F1648="内部转账",$Q1648=""),"△内部转账建议在「往来单位」写上对方账户",IF($N1648&lt;0,"△这一笔之后该账户余额成负数了，核一下",""))))))))))))</f>
        <v/>
      </c>
    </row>
    <row r="1649" ht="16.5" spans="1:19">
      <c r="A1649" s="114">
        <v>46143</v>
      </c>
      <c r="B1649" s="115" t="s">
        <v>72</v>
      </c>
      <c r="C1649" s="116" t="str">
        <f>IF($B1649="","",IFERROR(INDEX(账户银行,MATCH($B1649,账户名,0)),""))</f>
        <v>NBU银行</v>
      </c>
      <c r="D1649" s="116" t="str">
        <f>IF($B1649="","",IFERROR(INDEX(账户币种,MATCH($B1649,账户名,0)),""))</f>
        <v>UZS</v>
      </c>
      <c r="E1649" s="117" t="s">
        <v>60</v>
      </c>
      <c r="F1649" s="116" t="str">
        <f>IF($E1649="","",IFERROR(INDEX(类别属性,MATCH($E1649,类别表,0)),""))</f>
        <v>支出</v>
      </c>
      <c r="G1649" s="118" t="s">
        <v>60</v>
      </c>
      <c r="H1649" s="119"/>
      <c r="I1649" s="119">
        <v>412</v>
      </c>
      <c r="J1649" s="120"/>
      <c r="K1649" s="125">
        <f>IF(OR($A1649="",$B1649=""),"",IF($J1649&lt;&gt;"",$J1649,IF($D1649=本位币,1,IFERROR(LOOKUP(2,1/((汇率月份&lt;=$A1649)*(INDEX(记账汇率区,0,MATCH($D1649,汇率币种头,0))&lt;&gt;"")),INDEX(记账汇率区,0,MATCH($D1649,汇率币种头,0))),""))))</f>
        <v>1</v>
      </c>
      <c r="L1649" s="123">
        <f t="shared" si="50"/>
        <v>-412</v>
      </c>
      <c r="M1649" s="123">
        <f t="shared" si="51"/>
        <v>-412</v>
      </c>
      <c r="N1649" s="122">
        <f>IF($B1649="","",ROUND(SUMIF(账户名,$B1649,账户期初)+SUMIFS($L$6:L1649,$B$6:B1649,$B1649),2))</f>
        <v>671442891.7</v>
      </c>
      <c r="O1649" s="123">
        <f>IF($B1649="","",IFERROR(ROUND(INDEX(账户期初本位,MATCH($B1649,账户名,0))+SUMIFS($M$6:M1649,$B$6:B1649,$B1649),2),""))</f>
        <v>671442891.7</v>
      </c>
      <c r="P1649" s="117" t="s">
        <v>43</v>
      </c>
      <c r="Q1649" s="115"/>
      <c r="R1649" s="115"/>
      <c r="S1649" s="124" t="str">
        <f>IF($B1649="","",IF(ISNA(MATCH($B1649,账户名,0)),"※这个账户不在【参数设置】的账户档案里",IF($A1649="","※没填日期，这一笔不会进任何月份的报表",IF(OR($A1649&lt;起始月份,$A1649&gt;EOMONTH(起始月份,15)),"△不在本账期（"&amp;TEXT(起始月份,"yyyy-mm")&amp;" ~ "&amp;TEXT(EOMONTH(起始月份,15),"yyyy-mm")&amp;"）内，报表里看不到",IF(AND($H1649&lt;&gt;"",$I1649&lt;&gt;""),"※收入和支出不能同时填",IF(AND(N($H1649)=0,N($I1649)=0),IF(ISNUMBER(SEARCH("【待补】",$R1649&amp;"")),"△源数据不全（源表缺金额），请补充","※收入和支出都没填"),IF($E1649="","※没填收支类别，分类报表会漏掉这一笔",IF(ISNA(MATCH($E1649,类别表,0)),"※收支类别不在【参数设置】的清单里",IF($K1649="","△"&amp;$D1649&amp;" 还没填汇率，去【月度汇率】补上就自动算了",IF(ISNUMBER(SEARCH("【待补】",$R1649&amp;"")),"△源数据不全（源表缺摘要或用途），请补充",IF(AND($F1649="内部转账",$Q1649=""),"△内部转账建议在「往来单位」写上对方账户",IF($N1649&lt;0,"△这一笔之后该账户余额成负数了，核一下",""))))))))))))</f>
        <v/>
      </c>
    </row>
    <row r="1650" ht="16.5" spans="1:19">
      <c r="A1650" s="114">
        <v>46143</v>
      </c>
      <c r="B1650" s="115" t="s">
        <v>72</v>
      </c>
      <c r="C1650" s="116" t="str">
        <f>IF($B1650="","",IFERROR(INDEX(账户银行,MATCH($B1650,账户名,0)),""))</f>
        <v>NBU银行</v>
      </c>
      <c r="D1650" s="116" t="str">
        <f>IF($B1650="","",IFERROR(INDEX(账户币种,MATCH($B1650,账户名,0)),""))</f>
        <v>UZS</v>
      </c>
      <c r="E1650" s="117" t="s">
        <v>120</v>
      </c>
      <c r="F1650" s="116" t="str">
        <f>IF($E1650="","",IFERROR(INDEX(类别属性,MATCH($E1650,类别表,0)),""))</f>
        <v>支出</v>
      </c>
      <c r="G1650" s="118" t="s">
        <v>1497</v>
      </c>
      <c r="H1650" s="119"/>
      <c r="I1650" s="119">
        <v>33000</v>
      </c>
      <c r="J1650" s="120"/>
      <c r="K1650" s="125">
        <f>IF(OR($A1650="",$B1650=""),"",IF($J1650&lt;&gt;"",$J1650,IF($D1650=本位币,1,IFERROR(LOOKUP(2,1/((汇率月份&lt;=$A1650)*(INDEX(记账汇率区,0,MATCH($D1650,汇率币种头,0))&lt;&gt;"")),INDEX(记账汇率区,0,MATCH($D1650,汇率币种头,0))),""))))</f>
        <v>1</v>
      </c>
      <c r="L1650" s="123">
        <f t="shared" si="50"/>
        <v>-33000</v>
      </c>
      <c r="M1650" s="123">
        <f t="shared" si="51"/>
        <v>-33000</v>
      </c>
      <c r="N1650" s="122">
        <f>IF($B1650="","",ROUND(SUMIF(账户名,$B1650,账户期初)+SUMIFS($L$6:L1650,$B$6:B1650,$B1650),2))</f>
        <v>671409891.7</v>
      </c>
      <c r="O1650" s="123">
        <f>IF($B1650="","",IFERROR(ROUND(INDEX(账户期初本位,MATCH($B1650,账户名,0))+SUMIFS($M$6:M1650,$B$6:B1650,$B1650),2),""))</f>
        <v>671409891.7</v>
      </c>
      <c r="P1650" s="117" t="s">
        <v>122</v>
      </c>
      <c r="Q1650" s="115"/>
      <c r="R1650" s="115"/>
      <c r="S1650" s="124" t="str">
        <f>IF($B1650="","",IF(ISNA(MATCH($B1650,账户名,0)),"※这个账户不在【参数设置】的账户档案里",IF($A1650="","※没填日期，这一笔不会进任何月份的报表",IF(OR($A1650&lt;起始月份,$A1650&gt;EOMONTH(起始月份,15)),"△不在本账期（"&amp;TEXT(起始月份,"yyyy-mm")&amp;" ~ "&amp;TEXT(EOMONTH(起始月份,15),"yyyy-mm")&amp;"）内，报表里看不到",IF(AND($H1650&lt;&gt;"",$I1650&lt;&gt;""),"※收入和支出不能同时填",IF(AND(N($H1650)=0,N($I1650)=0),IF(ISNUMBER(SEARCH("【待补】",$R1650&amp;"")),"△源数据不全（源表缺金额），请补充","※收入和支出都没填"),IF($E1650="","※没填收支类别，分类报表会漏掉这一笔",IF(ISNA(MATCH($E1650,类别表,0)),"※收支类别不在【参数设置】的清单里",IF($K1650="","△"&amp;$D1650&amp;" 还没填汇率，去【月度汇率】补上就自动算了",IF(ISNUMBER(SEARCH("【待补】",$R1650&amp;"")),"△源数据不全（源表缺摘要或用途），请补充",IF(AND($F1650="内部转账",$Q1650=""),"△内部转账建议在「往来单位」写上对方账户",IF($N1650&lt;0,"△这一笔之后该账户余额成负数了，核一下",""))))))))))))</f>
        <v/>
      </c>
    </row>
    <row r="1651" ht="16.5" spans="1:19">
      <c r="A1651" s="114">
        <v>46143</v>
      </c>
      <c r="B1651" s="115" t="s">
        <v>72</v>
      </c>
      <c r="C1651" s="116" t="str">
        <f>IF($B1651="","",IFERROR(INDEX(账户银行,MATCH($B1651,账户名,0)),""))</f>
        <v>NBU银行</v>
      </c>
      <c r="D1651" s="116" t="str">
        <f>IF($B1651="","",IFERROR(INDEX(账户币种,MATCH($B1651,账户名,0)),""))</f>
        <v>UZS</v>
      </c>
      <c r="E1651" s="117" t="s">
        <v>120</v>
      </c>
      <c r="F1651" s="116" t="str">
        <f>IF($E1651="","",IFERROR(INDEX(类别属性,MATCH($E1651,类别表,0)),""))</f>
        <v>支出</v>
      </c>
      <c r="G1651" s="118" t="s">
        <v>1497</v>
      </c>
      <c r="H1651" s="119"/>
      <c r="I1651" s="119">
        <v>33000</v>
      </c>
      <c r="J1651" s="120"/>
      <c r="K1651" s="125">
        <f>IF(OR($A1651="",$B1651=""),"",IF($J1651&lt;&gt;"",$J1651,IF($D1651=本位币,1,IFERROR(LOOKUP(2,1/((汇率月份&lt;=$A1651)*(INDEX(记账汇率区,0,MATCH($D1651,汇率币种头,0))&lt;&gt;"")),INDEX(记账汇率区,0,MATCH($D1651,汇率币种头,0))),""))))</f>
        <v>1</v>
      </c>
      <c r="L1651" s="123">
        <f t="shared" si="50"/>
        <v>-33000</v>
      </c>
      <c r="M1651" s="123">
        <f t="shared" si="51"/>
        <v>-33000</v>
      </c>
      <c r="N1651" s="122">
        <f>IF($B1651="","",ROUND(SUMIF(账户名,$B1651,账户期初)+SUMIFS($L$6:L1651,$B$6:B1651,$B1651),2))</f>
        <v>671376891.7</v>
      </c>
      <c r="O1651" s="123">
        <f>IF($B1651="","",IFERROR(ROUND(INDEX(账户期初本位,MATCH($B1651,账户名,0))+SUMIFS($M$6:M1651,$B$6:B1651,$B1651),2),""))</f>
        <v>671376891.7</v>
      </c>
      <c r="P1651" s="117" t="s">
        <v>122</v>
      </c>
      <c r="Q1651" s="115"/>
      <c r="R1651" s="115"/>
      <c r="S1651" s="124" t="str">
        <f>IF($B1651="","",IF(ISNA(MATCH($B1651,账户名,0)),"※这个账户不在【参数设置】的账户档案里",IF($A1651="","※没填日期，这一笔不会进任何月份的报表",IF(OR($A1651&lt;起始月份,$A1651&gt;EOMONTH(起始月份,15)),"△不在本账期（"&amp;TEXT(起始月份,"yyyy-mm")&amp;" ~ "&amp;TEXT(EOMONTH(起始月份,15),"yyyy-mm")&amp;"）内，报表里看不到",IF(AND($H1651&lt;&gt;"",$I1651&lt;&gt;""),"※收入和支出不能同时填",IF(AND(N($H1651)=0,N($I1651)=0),IF(ISNUMBER(SEARCH("【待补】",$R1651&amp;"")),"△源数据不全（源表缺金额），请补充","※收入和支出都没填"),IF($E1651="","※没填收支类别，分类报表会漏掉这一笔",IF(ISNA(MATCH($E1651,类别表,0)),"※收支类别不在【参数设置】的清单里",IF($K1651="","△"&amp;$D1651&amp;" 还没填汇率，去【月度汇率】补上就自动算了",IF(ISNUMBER(SEARCH("【待补】",$R1651&amp;"")),"△源数据不全（源表缺摘要或用途），请补充",IF(AND($F1651="内部转账",$Q1651=""),"△内部转账建议在「往来单位」写上对方账户",IF($N1651&lt;0,"△这一笔之后该账户余额成负数了，核一下",""))))))))))))</f>
        <v/>
      </c>
    </row>
    <row r="1652" ht="16.5" spans="1:19">
      <c r="A1652" s="114">
        <v>46143</v>
      </c>
      <c r="B1652" s="115" t="s">
        <v>72</v>
      </c>
      <c r="C1652" s="116" t="str">
        <f>IF($B1652="","",IFERROR(INDEX(账户银行,MATCH($B1652,账户名,0)),""))</f>
        <v>NBU银行</v>
      </c>
      <c r="D1652" s="116" t="str">
        <f>IF($B1652="","",IFERROR(INDEX(账户币种,MATCH($B1652,账户名,0)),""))</f>
        <v>UZS</v>
      </c>
      <c r="E1652" s="117" t="s">
        <v>120</v>
      </c>
      <c r="F1652" s="116" t="str">
        <f>IF($E1652="","",IFERROR(INDEX(类别属性,MATCH($E1652,类别表,0)),""))</f>
        <v>支出</v>
      </c>
      <c r="G1652" s="118" t="s">
        <v>1497</v>
      </c>
      <c r="H1652" s="119"/>
      <c r="I1652" s="119">
        <v>33000</v>
      </c>
      <c r="J1652" s="120"/>
      <c r="K1652" s="125">
        <f>IF(OR($A1652="",$B1652=""),"",IF($J1652&lt;&gt;"",$J1652,IF($D1652=本位币,1,IFERROR(LOOKUP(2,1/((汇率月份&lt;=$A1652)*(INDEX(记账汇率区,0,MATCH($D1652,汇率币种头,0))&lt;&gt;"")),INDEX(记账汇率区,0,MATCH($D1652,汇率币种头,0))),""))))</f>
        <v>1</v>
      </c>
      <c r="L1652" s="123">
        <f t="shared" si="50"/>
        <v>-33000</v>
      </c>
      <c r="M1652" s="123">
        <f t="shared" si="51"/>
        <v>-33000</v>
      </c>
      <c r="N1652" s="122">
        <f>IF($B1652="","",ROUND(SUMIF(账户名,$B1652,账户期初)+SUMIFS($L$6:L1652,$B$6:B1652,$B1652),2))</f>
        <v>671343891.7</v>
      </c>
      <c r="O1652" s="123">
        <f>IF($B1652="","",IFERROR(ROUND(INDEX(账户期初本位,MATCH($B1652,账户名,0))+SUMIFS($M$6:M1652,$B$6:B1652,$B1652),2),""))</f>
        <v>671343891.7</v>
      </c>
      <c r="P1652" s="117" t="s">
        <v>122</v>
      </c>
      <c r="Q1652" s="115"/>
      <c r="R1652" s="115"/>
      <c r="S1652" s="124" t="str">
        <f>IF($B1652="","",IF(ISNA(MATCH($B1652,账户名,0)),"※这个账户不在【参数设置】的账户档案里",IF($A1652="","※没填日期，这一笔不会进任何月份的报表",IF(OR($A1652&lt;起始月份,$A1652&gt;EOMONTH(起始月份,15)),"△不在本账期（"&amp;TEXT(起始月份,"yyyy-mm")&amp;" ~ "&amp;TEXT(EOMONTH(起始月份,15),"yyyy-mm")&amp;"）内，报表里看不到",IF(AND($H1652&lt;&gt;"",$I1652&lt;&gt;""),"※收入和支出不能同时填",IF(AND(N($H1652)=0,N($I1652)=0),IF(ISNUMBER(SEARCH("【待补】",$R1652&amp;"")),"△源数据不全（源表缺金额），请补充","※收入和支出都没填"),IF($E1652="","※没填收支类别，分类报表会漏掉这一笔",IF(ISNA(MATCH($E1652,类别表,0)),"※收支类别不在【参数设置】的清单里",IF($K1652="","△"&amp;$D1652&amp;" 还没填汇率，去【月度汇率】补上就自动算了",IF(ISNUMBER(SEARCH("【待补】",$R1652&amp;"")),"△源数据不全（源表缺摘要或用途），请补充",IF(AND($F1652="内部转账",$Q1652=""),"△内部转账建议在「往来单位」写上对方账户",IF($N1652&lt;0,"△这一笔之后该账户余额成负数了，核一下",""))))))))))))</f>
        <v/>
      </c>
    </row>
    <row r="1653" ht="16.5" spans="1:19">
      <c r="A1653" s="114">
        <v>46143</v>
      </c>
      <c r="B1653" s="115" t="s">
        <v>72</v>
      </c>
      <c r="C1653" s="116" t="str">
        <f>IF($B1653="","",IFERROR(INDEX(账户银行,MATCH($B1653,账户名,0)),""))</f>
        <v>NBU银行</v>
      </c>
      <c r="D1653" s="116" t="str">
        <f>IF($B1653="","",IFERROR(INDEX(账户币种,MATCH($B1653,账户名,0)),""))</f>
        <v>UZS</v>
      </c>
      <c r="E1653" s="117" t="s">
        <v>120</v>
      </c>
      <c r="F1653" s="116" t="str">
        <f>IF($E1653="","",IFERROR(INDEX(类别属性,MATCH($E1653,类别表,0)),""))</f>
        <v>支出</v>
      </c>
      <c r="G1653" s="118" t="s">
        <v>1497</v>
      </c>
      <c r="H1653" s="119"/>
      <c r="I1653" s="119">
        <v>33000</v>
      </c>
      <c r="J1653" s="120"/>
      <c r="K1653" s="125">
        <f>IF(OR($A1653="",$B1653=""),"",IF($J1653&lt;&gt;"",$J1653,IF($D1653=本位币,1,IFERROR(LOOKUP(2,1/((汇率月份&lt;=$A1653)*(INDEX(记账汇率区,0,MATCH($D1653,汇率币种头,0))&lt;&gt;"")),INDEX(记账汇率区,0,MATCH($D1653,汇率币种头,0))),""))))</f>
        <v>1</v>
      </c>
      <c r="L1653" s="123">
        <f t="shared" si="50"/>
        <v>-33000</v>
      </c>
      <c r="M1653" s="123">
        <f t="shared" si="51"/>
        <v>-33000</v>
      </c>
      <c r="N1653" s="122">
        <f>IF($B1653="","",ROUND(SUMIF(账户名,$B1653,账户期初)+SUMIFS($L$6:L1653,$B$6:B1653,$B1653),2))</f>
        <v>671310891.7</v>
      </c>
      <c r="O1653" s="123">
        <f>IF($B1653="","",IFERROR(ROUND(INDEX(账户期初本位,MATCH($B1653,账户名,0))+SUMIFS($M$6:M1653,$B$6:B1653,$B1653),2),""))</f>
        <v>671310891.7</v>
      </c>
      <c r="P1653" s="117" t="s">
        <v>122</v>
      </c>
      <c r="Q1653" s="115"/>
      <c r="R1653" s="115"/>
      <c r="S1653" s="124" t="str">
        <f>IF($B1653="","",IF(ISNA(MATCH($B1653,账户名,0)),"※这个账户不在【参数设置】的账户档案里",IF($A1653="","※没填日期，这一笔不会进任何月份的报表",IF(OR($A1653&lt;起始月份,$A1653&gt;EOMONTH(起始月份,15)),"△不在本账期（"&amp;TEXT(起始月份,"yyyy-mm")&amp;" ~ "&amp;TEXT(EOMONTH(起始月份,15),"yyyy-mm")&amp;"）内，报表里看不到",IF(AND($H1653&lt;&gt;"",$I1653&lt;&gt;""),"※收入和支出不能同时填",IF(AND(N($H1653)=0,N($I1653)=0),IF(ISNUMBER(SEARCH("【待补】",$R1653&amp;"")),"△源数据不全（源表缺金额），请补充","※收入和支出都没填"),IF($E1653="","※没填收支类别，分类报表会漏掉这一笔",IF(ISNA(MATCH($E1653,类别表,0)),"※收支类别不在【参数设置】的清单里",IF($K1653="","△"&amp;$D1653&amp;" 还没填汇率，去【月度汇率】补上就自动算了",IF(ISNUMBER(SEARCH("【待补】",$R1653&amp;"")),"△源数据不全（源表缺摘要或用途），请补充",IF(AND($F1653="内部转账",$Q1653=""),"△内部转账建议在「往来单位」写上对方账户",IF($N1653&lt;0,"△这一笔之后该账户余额成负数了，核一下",""))))))))))))</f>
        <v/>
      </c>
    </row>
    <row r="1654" ht="16.5" spans="1:19">
      <c r="A1654" s="114">
        <v>46143</v>
      </c>
      <c r="B1654" s="115" t="s">
        <v>72</v>
      </c>
      <c r="C1654" s="116" t="str">
        <f>IF($B1654="","",IFERROR(INDEX(账户银行,MATCH($B1654,账户名,0)),""))</f>
        <v>NBU银行</v>
      </c>
      <c r="D1654" s="116" t="str">
        <f>IF($B1654="","",IFERROR(INDEX(账户币种,MATCH($B1654,账户名,0)),""))</f>
        <v>UZS</v>
      </c>
      <c r="E1654" s="117" t="s">
        <v>120</v>
      </c>
      <c r="F1654" s="116" t="str">
        <f>IF($E1654="","",IFERROR(INDEX(类别属性,MATCH($E1654,类别表,0)),""))</f>
        <v>支出</v>
      </c>
      <c r="G1654" s="118" t="s">
        <v>1498</v>
      </c>
      <c r="H1654" s="119"/>
      <c r="I1654" s="119">
        <v>33</v>
      </c>
      <c r="J1654" s="120"/>
      <c r="K1654" s="125">
        <f>IF(OR($A1654="",$B1654=""),"",IF($J1654&lt;&gt;"",$J1654,IF($D1654=本位币,1,IFERROR(LOOKUP(2,1/((汇率月份&lt;=$A1654)*(INDEX(记账汇率区,0,MATCH($D1654,汇率币种头,0))&lt;&gt;"")),INDEX(记账汇率区,0,MATCH($D1654,汇率币种头,0))),""))))</f>
        <v>1</v>
      </c>
      <c r="L1654" s="123">
        <f t="shared" si="50"/>
        <v>-33</v>
      </c>
      <c r="M1654" s="123">
        <f t="shared" si="51"/>
        <v>-33</v>
      </c>
      <c r="N1654" s="122">
        <f>IF($B1654="","",ROUND(SUMIF(账户名,$B1654,账户期初)+SUMIFS($L$6:L1654,$B$6:B1654,$B1654),2))</f>
        <v>671310858.7</v>
      </c>
      <c r="O1654" s="123">
        <f>IF($B1654="","",IFERROR(ROUND(INDEX(账户期初本位,MATCH($B1654,账户名,0))+SUMIFS($M$6:M1654,$B$6:B1654,$B1654),2),""))</f>
        <v>671310858.7</v>
      </c>
      <c r="P1654" s="117" t="s">
        <v>122</v>
      </c>
      <c r="Q1654" s="115"/>
      <c r="R1654" s="115"/>
      <c r="S1654" s="124" t="str">
        <f>IF($B1654="","",IF(ISNA(MATCH($B1654,账户名,0)),"※这个账户不在【参数设置】的账户档案里",IF($A1654="","※没填日期，这一笔不会进任何月份的报表",IF(OR($A1654&lt;起始月份,$A1654&gt;EOMONTH(起始月份,15)),"△不在本账期（"&amp;TEXT(起始月份,"yyyy-mm")&amp;" ~ "&amp;TEXT(EOMONTH(起始月份,15),"yyyy-mm")&amp;"）内，报表里看不到",IF(AND($H1654&lt;&gt;"",$I1654&lt;&gt;""),"※收入和支出不能同时填",IF(AND(N($H1654)=0,N($I1654)=0),IF(ISNUMBER(SEARCH("【待补】",$R1654&amp;"")),"△源数据不全（源表缺金额），请补充","※收入和支出都没填"),IF($E1654="","※没填收支类别，分类报表会漏掉这一笔",IF(ISNA(MATCH($E1654,类别表,0)),"※收支类别不在【参数设置】的清单里",IF($K1654="","△"&amp;$D1654&amp;" 还没填汇率，去【月度汇率】补上就自动算了",IF(ISNUMBER(SEARCH("【待补】",$R1654&amp;"")),"△源数据不全（源表缺摘要或用途），请补充",IF(AND($F1654="内部转账",$Q1654=""),"△内部转账建议在「往来单位」写上对方账户",IF($N1654&lt;0,"△这一笔之后该账户余额成负数了，核一下",""))))))))))))</f>
        <v/>
      </c>
    </row>
    <row r="1655" ht="33" spans="1:19">
      <c r="A1655" s="114">
        <v>46143</v>
      </c>
      <c r="B1655" s="115" t="s">
        <v>72</v>
      </c>
      <c r="C1655" s="116" t="str">
        <f>IF($B1655="","",IFERROR(INDEX(账户银行,MATCH($B1655,账户名,0)),""))</f>
        <v>NBU银行</v>
      </c>
      <c r="D1655" s="116" t="str">
        <f>IF($B1655="","",IFERROR(INDEX(账户币种,MATCH($B1655,账户名,0)),""))</f>
        <v>UZS</v>
      </c>
      <c r="E1655" s="117" t="s">
        <v>60</v>
      </c>
      <c r="F1655" s="116" t="str">
        <f>IF($E1655="","",IFERROR(INDEX(类别属性,MATCH($E1655,类别表,0)),""))</f>
        <v>支出</v>
      </c>
      <c r="G1655" s="118" t="s">
        <v>1499</v>
      </c>
      <c r="H1655" s="119"/>
      <c r="I1655" s="119">
        <v>741.6</v>
      </c>
      <c r="J1655" s="120"/>
      <c r="K1655" s="125">
        <f>IF(OR($A1655="",$B1655=""),"",IF($J1655&lt;&gt;"",$J1655,IF($D1655=本位币,1,IFERROR(LOOKUP(2,1/((汇率月份&lt;=$A1655)*(INDEX(记账汇率区,0,MATCH($D1655,汇率币种头,0))&lt;&gt;"")),INDEX(记账汇率区,0,MATCH($D1655,汇率币种头,0))),""))))</f>
        <v>1</v>
      </c>
      <c r="L1655" s="123">
        <f t="shared" si="50"/>
        <v>-741.6</v>
      </c>
      <c r="M1655" s="123">
        <f t="shared" si="51"/>
        <v>-741.6</v>
      </c>
      <c r="N1655" s="122">
        <f>IF($B1655="","",ROUND(SUMIF(账户名,$B1655,账户期初)+SUMIFS($L$6:L1655,$B$6:B1655,$B1655),2))</f>
        <v>671310117.1</v>
      </c>
      <c r="O1655" s="123">
        <f>IF($B1655="","",IFERROR(ROUND(INDEX(账户期初本位,MATCH($B1655,账户名,0))+SUMIFS($M$6:M1655,$B$6:B1655,$B1655),2),""))</f>
        <v>671310117.1</v>
      </c>
      <c r="P1655" s="117" t="s">
        <v>43</v>
      </c>
      <c r="Q1655" s="115"/>
      <c r="R1655" s="115"/>
      <c r="S1655" s="124" t="str">
        <f>IF($B1655="","",IF(ISNA(MATCH($B1655,账户名,0)),"※这个账户不在【参数设置】的账户档案里",IF($A1655="","※没填日期，这一笔不会进任何月份的报表",IF(OR($A1655&lt;起始月份,$A1655&gt;EOMONTH(起始月份,15)),"△不在本账期（"&amp;TEXT(起始月份,"yyyy-mm")&amp;" ~ "&amp;TEXT(EOMONTH(起始月份,15),"yyyy-mm")&amp;"）内，报表里看不到",IF(AND($H1655&lt;&gt;"",$I1655&lt;&gt;""),"※收入和支出不能同时填",IF(AND(N($H1655)=0,N($I1655)=0),IF(ISNUMBER(SEARCH("【待补】",$R1655&amp;"")),"△源数据不全（源表缺金额），请补充","※收入和支出都没填"),IF($E1655="","※没填收支类别，分类报表会漏掉这一笔",IF(ISNA(MATCH($E1655,类别表,0)),"※收支类别不在【参数设置】的清单里",IF($K1655="","△"&amp;$D1655&amp;" 还没填汇率，去【月度汇率】补上就自动算了",IF(ISNUMBER(SEARCH("【待补】",$R1655&amp;"")),"△源数据不全（源表缺摘要或用途），请补充",IF(AND($F1655="内部转账",$Q1655=""),"△内部转账建议在「往来单位」写上对方账户",IF($N1655&lt;0,"△这一笔之后该账户余额成负数了，核一下",""))))))))))))</f>
        <v/>
      </c>
    </row>
    <row r="1656" ht="33" spans="1:19">
      <c r="A1656" s="114">
        <v>46143</v>
      </c>
      <c r="B1656" s="115" t="s">
        <v>72</v>
      </c>
      <c r="C1656" s="116" t="str">
        <f>IF($B1656="","",IFERROR(INDEX(账户银行,MATCH($B1656,账户名,0)),""))</f>
        <v>NBU银行</v>
      </c>
      <c r="D1656" s="116" t="str">
        <f>IF($B1656="","",IFERROR(INDEX(账户币种,MATCH($B1656,账户名,0)),""))</f>
        <v>UZS</v>
      </c>
      <c r="E1656" s="117" t="s">
        <v>60</v>
      </c>
      <c r="F1656" s="116" t="str">
        <f>IF($E1656="","",IFERROR(INDEX(类别属性,MATCH($E1656,类别表,0)),""))</f>
        <v>支出</v>
      </c>
      <c r="G1656" s="118" t="s">
        <v>1500</v>
      </c>
      <c r="H1656" s="119"/>
      <c r="I1656" s="119">
        <v>818750</v>
      </c>
      <c r="J1656" s="120"/>
      <c r="K1656" s="125">
        <f>IF(OR($A1656="",$B1656=""),"",IF($J1656&lt;&gt;"",$J1656,IF($D1656=本位币,1,IFERROR(LOOKUP(2,1/((汇率月份&lt;=$A1656)*(INDEX(记账汇率区,0,MATCH($D1656,汇率币种头,0))&lt;&gt;"")),INDEX(记账汇率区,0,MATCH($D1656,汇率币种头,0))),""))))</f>
        <v>1</v>
      </c>
      <c r="L1656" s="123">
        <f t="shared" si="50"/>
        <v>-818750</v>
      </c>
      <c r="M1656" s="123">
        <f t="shared" si="51"/>
        <v>-818750</v>
      </c>
      <c r="N1656" s="122">
        <f>IF($B1656="","",ROUND(SUMIF(账户名,$B1656,账户期初)+SUMIFS($L$6:L1656,$B$6:B1656,$B1656),2))</f>
        <v>670491367.1</v>
      </c>
      <c r="O1656" s="123">
        <f>IF($B1656="","",IFERROR(ROUND(INDEX(账户期初本位,MATCH($B1656,账户名,0))+SUMIFS($M$6:M1656,$B$6:B1656,$B1656),2),""))</f>
        <v>670491367.1</v>
      </c>
      <c r="P1656" s="117" t="s">
        <v>43</v>
      </c>
      <c r="Q1656" s="115"/>
      <c r="R1656" s="115"/>
      <c r="S1656" s="124" t="str">
        <f>IF($B1656="","",IF(ISNA(MATCH($B1656,账户名,0)),"※这个账户不在【参数设置】的账户档案里",IF($A1656="","※没填日期，这一笔不会进任何月份的报表",IF(OR($A1656&lt;起始月份,$A1656&gt;EOMONTH(起始月份,15)),"△不在本账期（"&amp;TEXT(起始月份,"yyyy-mm")&amp;" ~ "&amp;TEXT(EOMONTH(起始月份,15),"yyyy-mm")&amp;"）内，报表里看不到",IF(AND($H1656&lt;&gt;"",$I1656&lt;&gt;""),"※收入和支出不能同时填",IF(AND(N($H1656)=0,N($I1656)=0),IF(ISNUMBER(SEARCH("【待补】",$R1656&amp;"")),"△源数据不全（源表缺金额），请补充","※收入和支出都没填"),IF($E1656="","※没填收支类别，分类报表会漏掉这一笔",IF(ISNA(MATCH($E1656,类别表,0)),"※收支类别不在【参数设置】的清单里",IF($K1656="","△"&amp;$D1656&amp;" 还没填汇率，去【月度汇率】补上就自动算了",IF(ISNUMBER(SEARCH("【待补】",$R1656&amp;"")),"△源数据不全（源表缺摘要或用途），请补充",IF(AND($F1656="内部转账",$Q1656=""),"△内部转账建议在「往来单位」写上对方账户",IF($N1656&lt;0,"△这一笔之后该账户余额成负数了，核一下",""))))))))))))</f>
        <v/>
      </c>
    </row>
    <row r="1657" ht="49.5" spans="1:19">
      <c r="A1657" s="114">
        <v>46143</v>
      </c>
      <c r="B1657" s="115" t="s">
        <v>72</v>
      </c>
      <c r="C1657" s="116" t="str">
        <f>IF($B1657="","",IFERROR(INDEX(账户银行,MATCH($B1657,账户名,0)),""))</f>
        <v>NBU银行</v>
      </c>
      <c r="D1657" s="116" t="str">
        <f>IF($B1657="","",IFERROR(INDEX(账户币种,MATCH($B1657,账户名,0)),""))</f>
        <v>UZS</v>
      </c>
      <c r="E1657" s="117" t="s">
        <v>120</v>
      </c>
      <c r="F1657" s="116" t="str">
        <f>IF($E1657="","",IFERROR(INDEX(类别属性,MATCH($E1657,类别表,0)),""))</f>
        <v>支出</v>
      </c>
      <c r="G1657" s="118" t="s">
        <v>1501</v>
      </c>
      <c r="H1657" s="119"/>
      <c r="I1657" s="119">
        <v>33000</v>
      </c>
      <c r="J1657" s="120"/>
      <c r="K1657" s="125">
        <f>IF(OR($A1657="",$B1657=""),"",IF($J1657&lt;&gt;"",$J1657,IF($D1657=本位币,1,IFERROR(LOOKUP(2,1/((汇率月份&lt;=$A1657)*(INDEX(记账汇率区,0,MATCH($D1657,汇率币种头,0))&lt;&gt;"")),INDEX(记账汇率区,0,MATCH($D1657,汇率币种头,0))),""))))</f>
        <v>1</v>
      </c>
      <c r="L1657" s="123">
        <f t="shared" si="50"/>
        <v>-33000</v>
      </c>
      <c r="M1657" s="123">
        <f t="shared" si="51"/>
        <v>-33000</v>
      </c>
      <c r="N1657" s="122">
        <f>IF($B1657="","",ROUND(SUMIF(账户名,$B1657,账户期初)+SUMIFS($L$6:L1657,$B$6:B1657,$B1657),2))</f>
        <v>670458367.1</v>
      </c>
      <c r="O1657" s="123">
        <f>IF($B1657="","",IFERROR(ROUND(INDEX(账户期初本位,MATCH($B1657,账户名,0))+SUMIFS($M$6:M1657,$B$6:B1657,$B1657),2),""))</f>
        <v>670458367.1</v>
      </c>
      <c r="P1657" s="117" t="s">
        <v>122</v>
      </c>
      <c r="Q1657" s="115"/>
      <c r="R1657" s="115"/>
      <c r="S1657" s="124" t="str">
        <f>IF($B1657="","",IF(ISNA(MATCH($B1657,账户名,0)),"※这个账户不在【参数设置】的账户档案里",IF($A1657="","※没填日期，这一笔不会进任何月份的报表",IF(OR($A1657&lt;起始月份,$A1657&gt;EOMONTH(起始月份,15)),"△不在本账期（"&amp;TEXT(起始月份,"yyyy-mm")&amp;" ~ "&amp;TEXT(EOMONTH(起始月份,15),"yyyy-mm")&amp;"）内，报表里看不到",IF(AND($H1657&lt;&gt;"",$I1657&lt;&gt;""),"※收入和支出不能同时填",IF(AND(N($H1657)=0,N($I1657)=0),IF(ISNUMBER(SEARCH("【待补】",$R1657&amp;"")),"△源数据不全（源表缺金额），请补充","※收入和支出都没填"),IF($E1657="","※没填收支类别，分类报表会漏掉这一笔",IF(ISNA(MATCH($E1657,类别表,0)),"※收支类别不在【参数设置】的清单里",IF($K1657="","△"&amp;$D1657&amp;" 还没填汇率，去【月度汇率】补上就自动算了",IF(ISNUMBER(SEARCH("【待补】",$R1657&amp;"")),"△源数据不全（源表缺摘要或用途），请补充",IF(AND($F1657="内部转账",$Q1657=""),"△内部转账建议在「往来单位」写上对方账户",IF($N1657&lt;0,"△这一笔之后该账户余额成负数了，核一下",""))))))))))))</f>
        <v/>
      </c>
    </row>
    <row r="1658" ht="16.5" spans="1:19">
      <c r="A1658" s="114">
        <v>46143</v>
      </c>
      <c r="B1658" s="115" t="s">
        <v>72</v>
      </c>
      <c r="C1658" s="116" t="str">
        <f>IF($B1658="","",IFERROR(INDEX(账户银行,MATCH($B1658,账户名,0)),""))</f>
        <v>NBU银行</v>
      </c>
      <c r="D1658" s="116" t="str">
        <f>IF($B1658="","",IFERROR(INDEX(账户币种,MATCH($B1658,账户名,0)),""))</f>
        <v>UZS</v>
      </c>
      <c r="E1658" s="117" t="s">
        <v>120</v>
      </c>
      <c r="F1658" s="116" t="str">
        <f>IF($E1658="","",IFERROR(INDEX(类别属性,MATCH($E1658,类别表,0)),""))</f>
        <v>支出</v>
      </c>
      <c r="G1658" s="118" t="s">
        <v>1502</v>
      </c>
      <c r="H1658" s="119"/>
      <c r="I1658" s="119">
        <v>33</v>
      </c>
      <c r="J1658" s="120"/>
      <c r="K1658" s="125">
        <f>IF(OR($A1658="",$B1658=""),"",IF($J1658&lt;&gt;"",$J1658,IF($D1658=本位币,1,IFERROR(LOOKUP(2,1/((汇率月份&lt;=$A1658)*(INDEX(记账汇率区,0,MATCH($D1658,汇率币种头,0))&lt;&gt;"")),INDEX(记账汇率区,0,MATCH($D1658,汇率币种头,0))),""))))</f>
        <v>1</v>
      </c>
      <c r="L1658" s="123">
        <f t="shared" si="50"/>
        <v>-33</v>
      </c>
      <c r="M1658" s="123">
        <f t="shared" si="51"/>
        <v>-33</v>
      </c>
      <c r="N1658" s="122">
        <f>IF($B1658="","",ROUND(SUMIF(账户名,$B1658,账户期初)+SUMIFS($L$6:L1658,$B$6:B1658,$B1658),2))</f>
        <v>670458334.1</v>
      </c>
      <c r="O1658" s="123">
        <f>IF($B1658="","",IFERROR(ROUND(INDEX(账户期初本位,MATCH($B1658,账户名,0))+SUMIFS($M$6:M1658,$B$6:B1658,$B1658),2),""))</f>
        <v>670458334.1</v>
      </c>
      <c r="P1658" s="117" t="s">
        <v>122</v>
      </c>
      <c r="Q1658" s="115"/>
      <c r="R1658" s="115"/>
      <c r="S1658" s="124" t="str">
        <f>IF($B1658="","",IF(ISNA(MATCH($B1658,账户名,0)),"※这个账户不在【参数设置】的账户档案里",IF($A1658="","※没填日期，这一笔不会进任何月份的报表",IF(OR($A1658&lt;起始月份,$A1658&gt;EOMONTH(起始月份,15)),"△不在本账期（"&amp;TEXT(起始月份,"yyyy-mm")&amp;" ~ "&amp;TEXT(EOMONTH(起始月份,15),"yyyy-mm")&amp;"）内，报表里看不到",IF(AND($H1658&lt;&gt;"",$I1658&lt;&gt;""),"※收入和支出不能同时填",IF(AND(N($H1658)=0,N($I1658)=0),IF(ISNUMBER(SEARCH("【待补】",$R1658&amp;"")),"△源数据不全（源表缺金额），请补充","※收入和支出都没填"),IF($E1658="","※没填收支类别，分类报表会漏掉这一笔",IF(ISNA(MATCH($E1658,类别表,0)),"※收支类别不在【参数设置】的清单里",IF($K1658="","△"&amp;$D1658&amp;" 还没填汇率，去【月度汇率】补上就自动算了",IF(ISNUMBER(SEARCH("【待补】",$R1658&amp;"")),"△源数据不全（源表缺摘要或用途），请补充",IF(AND($F1658="内部转账",$Q1658=""),"△内部转账建议在「往来单位」写上对方账户",IF($N1658&lt;0,"△这一笔之后该账户余额成负数了，核一下",""))))))))))))</f>
        <v/>
      </c>
    </row>
    <row r="1659" ht="16.5" spans="1:19">
      <c r="A1659" s="114">
        <v>46143</v>
      </c>
      <c r="B1659" s="115" t="s">
        <v>72</v>
      </c>
      <c r="C1659" s="116" t="str">
        <f>IF($B1659="","",IFERROR(INDEX(账户银行,MATCH($B1659,账户名,0)),""))</f>
        <v>NBU银行</v>
      </c>
      <c r="D1659" s="116" t="str">
        <f>IF($B1659="","",IFERROR(INDEX(账户币种,MATCH($B1659,账户名,0)),""))</f>
        <v>UZS</v>
      </c>
      <c r="E1659" s="117" t="s">
        <v>120</v>
      </c>
      <c r="F1659" s="116" t="str">
        <f>IF($E1659="","",IFERROR(INDEX(类别属性,MATCH($E1659,类别表,0)),""))</f>
        <v>支出</v>
      </c>
      <c r="G1659" s="118" t="s">
        <v>1502</v>
      </c>
      <c r="H1659" s="119"/>
      <c r="I1659" s="119">
        <v>33</v>
      </c>
      <c r="J1659" s="120"/>
      <c r="K1659" s="125">
        <f>IF(OR($A1659="",$B1659=""),"",IF($J1659&lt;&gt;"",$J1659,IF($D1659=本位币,1,IFERROR(LOOKUP(2,1/((汇率月份&lt;=$A1659)*(INDEX(记账汇率区,0,MATCH($D1659,汇率币种头,0))&lt;&gt;"")),INDEX(记账汇率区,0,MATCH($D1659,汇率币种头,0))),""))))</f>
        <v>1</v>
      </c>
      <c r="L1659" s="123">
        <f t="shared" si="50"/>
        <v>-33</v>
      </c>
      <c r="M1659" s="123">
        <f t="shared" si="51"/>
        <v>-33</v>
      </c>
      <c r="N1659" s="122">
        <f>IF($B1659="","",ROUND(SUMIF(账户名,$B1659,账户期初)+SUMIFS($L$6:L1659,$B$6:B1659,$B1659),2))</f>
        <v>670458301.1</v>
      </c>
      <c r="O1659" s="123">
        <f>IF($B1659="","",IFERROR(ROUND(INDEX(账户期初本位,MATCH($B1659,账户名,0))+SUMIFS($M$6:M1659,$B$6:B1659,$B1659),2),""))</f>
        <v>670458301.1</v>
      </c>
      <c r="P1659" s="117" t="s">
        <v>122</v>
      </c>
      <c r="Q1659" s="115"/>
      <c r="R1659" s="115"/>
      <c r="S1659" s="124" t="str">
        <f>IF($B1659="","",IF(ISNA(MATCH($B1659,账户名,0)),"※这个账户不在【参数设置】的账户档案里",IF($A1659="","※没填日期，这一笔不会进任何月份的报表",IF(OR($A1659&lt;起始月份,$A1659&gt;EOMONTH(起始月份,15)),"△不在本账期（"&amp;TEXT(起始月份,"yyyy-mm")&amp;" ~ "&amp;TEXT(EOMONTH(起始月份,15),"yyyy-mm")&amp;"）内，报表里看不到",IF(AND($H1659&lt;&gt;"",$I1659&lt;&gt;""),"※收入和支出不能同时填",IF(AND(N($H1659)=0,N($I1659)=0),IF(ISNUMBER(SEARCH("【待补】",$R1659&amp;"")),"△源数据不全（源表缺金额），请补充","※收入和支出都没填"),IF($E1659="","※没填收支类别，分类报表会漏掉这一笔",IF(ISNA(MATCH($E1659,类别表,0)),"※收支类别不在【参数设置】的清单里",IF($K1659="","△"&amp;$D1659&amp;" 还没填汇率，去【月度汇率】补上就自动算了",IF(ISNUMBER(SEARCH("【待补】",$R1659&amp;"")),"△源数据不全（源表缺摘要或用途），请补充",IF(AND($F1659="内部转账",$Q1659=""),"△内部转账建议在「往来单位」写上对方账户",IF($N1659&lt;0,"△这一笔之后该账户余额成负数了，核一下",""))))))))))))</f>
        <v/>
      </c>
    </row>
    <row r="1660" ht="16.5" spans="1:19">
      <c r="A1660" s="114">
        <v>46143</v>
      </c>
      <c r="B1660" s="115" t="s">
        <v>72</v>
      </c>
      <c r="C1660" s="116" t="str">
        <f>IF($B1660="","",IFERROR(INDEX(账户银行,MATCH($B1660,账户名,0)),""))</f>
        <v>NBU银行</v>
      </c>
      <c r="D1660" s="116" t="str">
        <f>IF($B1660="","",IFERROR(INDEX(账户币种,MATCH($B1660,账户名,0)),""))</f>
        <v>UZS</v>
      </c>
      <c r="E1660" s="117" t="s">
        <v>120</v>
      </c>
      <c r="F1660" s="116" t="str">
        <f>IF($E1660="","",IFERROR(INDEX(类别属性,MATCH($E1660,类别表,0)),""))</f>
        <v>支出</v>
      </c>
      <c r="G1660" s="118" t="s">
        <v>1502</v>
      </c>
      <c r="H1660" s="119"/>
      <c r="I1660" s="119">
        <v>33</v>
      </c>
      <c r="J1660" s="120"/>
      <c r="K1660" s="125">
        <f>IF(OR($A1660="",$B1660=""),"",IF($J1660&lt;&gt;"",$J1660,IF($D1660=本位币,1,IFERROR(LOOKUP(2,1/((汇率月份&lt;=$A1660)*(INDEX(记账汇率区,0,MATCH($D1660,汇率币种头,0))&lt;&gt;"")),INDEX(记账汇率区,0,MATCH($D1660,汇率币种头,0))),""))))</f>
        <v>1</v>
      </c>
      <c r="L1660" s="123">
        <f t="shared" si="50"/>
        <v>-33</v>
      </c>
      <c r="M1660" s="123">
        <f t="shared" si="51"/>
        <v>-33</v>
      </c>
      <c r="N1660" s="122">
        <f>IF($B1660="","",ROUND(SUMIF(账户名,$B1660,账户期初)+SUMIFS($L$6:L1660,$B$6:B1660,$B1660),2))</f>
        <v>670458268.1</v>
      </c>
      <c r="O1660" s="123">
        <f>IF($B1660="","",IFERROR(ROUND(INDEX(账户期初本位,MATCH($B1660,账户名,0))+SUMIFS($M$6:M1660,$B$6:B1660,$B1660),2),""))</f>
        <v>670458268.1</v>
      </c>
      <c r="P1660" s="117" t="s">
        <v>122</v>
      </c>
      <c r="Q1660" s="115"/>
      <c r="R1660" s="115"/>
      <c r="S1660" s="124" t="str">
        <f>IF($B1660="","",IF(ISNA(MATCH($B1660,账户名,0)),"※这个账户不在【参数设置】的账户档案里",IF($A1660="","※没填日期，这一笔不会进任何月份的报表",IF(OR($A1660&lt;起始月份,$A1660&gt;EOMONTH(起始月份,15)),"△不在本账期（"&amp;TEXT(起始月份,"yyyy-mm")&amp;" ~ "&amp;TEXT(EOMONTH(起始月份,15),"yyyy-mm")&amp;"）内，报表里看不到",IF(AND($H1660&lt;&gt;"",$I1660&lt;&gt;""),"※收入和支出不能同时填",IF(AND(N($H1660)=0,N($I1660)=0),IF(ISNUMBER(SEARCH("【待补】",$R1660&amp;"")),"△源数据不全（源表缺金额），请补充","※收入和支出都没填"),IF($E1660="","※没填收支类别，分类报表会漏掉这一笔",IF(ISNA(MATCH($E1660,类别表,0)),"※收支类别不在【参数设置】的清单里",IF($K1660="","△"&amp;$D1660&amp;" 还没填汇率，去【月度汇率】补上就自动算了",IF(ISNUMBER(SEARCH("【待补】",$R1660&amp;"")),"△源数据不全（源表缺摘要或用途），请补充",IF(AND($F1660="内部转账",$Q1660=""),"△内部转账建议在「往来单位」写上对方账户",IF($N1660&lt;0,"△这一笔之后该账户余额成负数了，核一下",""))))))))))))</f>
        <v/>
      </c>
    </row>
    <row r="1661" ht="16.5" spans="1:19">
      <c r="A1661" s="114">
        <v>46143</v>
      </c>
      <c r="B1661" s="115" t="s">
        <v>72</v>
      </c>
      <c r="C1661" s="116" t="str">
        <f>IF($B1661="","",IFERROR(INDEX(账户银行,MATCH($B1661,账户名,0)),""))</f>
        <v>NBU银行</v>
      </c>
      <c r="D1661" s="116" t="str">
        <f>IF($B1661="","",IFERROR(INDEX(账户币种,MATCH($B1661,账户名,0)),""))</f>
        <v>UZS</v>
      </c>
      <c r="E1661" s="117" t="s">
        <v>120</v>
      </c>
      <c r="F1661" s="116" t="str">
        <f>IF($E1661="","",IFERROR(INDEX(类别属性,MATCH($E1661,类别表,0)),""))</f>
        <v>支出</v>
      </c>
      <c r="G1661" s="118" t="s">
        <v>1502</v>
      </c>
      <c r="H1661" s="119"/>
      <c r="I1661" s="119">
        <v>33</v>
      </c>
      <c r="J1661" s="120"/>
      <c r="K1661" s="125">
        <f>IF(OR($A1661="",$B1661=""),"",IF($J1661&lt;&gt;"",$J1661,IF($D1661=本位币,1,IFERROR(LOOKUP(2,1/((汇率月份&lt;=$A1661)*(INDEX(记账汇率区,0,MATCH($D1661,汇率币种头,0))&lt;&gt;"")),INDEX(记账汇率区,0,MATCH($D1661,汇率币种头,0))),""))))</f>
        <v>1</v>
      </c>
      <c r="L1661" s="123">
        <f t="shared" si="50"/>
        <v>-33</v>
      </c>
      <c r="M1661" s="123">
        <f t="shared" si="51"/>
        <v>-33</v>
      </c>
      <c r="N1661" s="122">
        <f>IF($B1661="","",ROUND(SUMIF(账户名,$B1661,账户期初)+SUMIFS($L$6:L1661,$B$6:B1661,$B1661),2))</f>
        <v>670458235.1</v>
      </c>
      <c r="O1661" s="123">
        <f>IF($B1661="","",IFERROR(ROUND(INDEX(账户期初本位,MATCH($B1661,账户名,0))+SUMIFS($M$6:M1661,$B$6:B1661,$B1661),2),""))</f>
        <v>670458235.1</v>
      </c>
      <c r="P1661" s="117" t="s">
        <v>122</v>
      </c>
      <c r="Q1661" s="115"/>
      <c r="R1661" s="115"/>
      <c r="S1661" s="124" t="str">
        <f>IF($B1661="","",IF(ISNA(MATCH($B1661,账户名,0)),"※这个账户不在【参数设置】的账户档案里",IF($A1661="","※没填日期，这一笔不会进任何月份的报表",IF(OR($A1661&lt;起始月份,$A1661&gt;EOMONTH(起始月份,15)),"△不在本账期（"&amp;TEXT(起始月份,"yyyy-mm")&amp;" ~ "&amp;TEXT(EOMONTH(起始月份,15),"yyyy-mm")&amp;"）内，报表里看不到",IF(AND($H1661&lt;&gt;"",$I1661&lt;&gt;""),"※收入和支出不能同时填",IF(AND(N($H1661)=0,N($I1661)=0),IF(ISNUMBER(SEARCH("【待补】",$R1661&amp;"")),"△源数据不全（源表缺金额），请补充","※收入和支出都没填"),IF($E1661="","※没填收支类别，分类报表会漏掉这一笔",IF(ISNA(MATCH($E1661,类别表,0)),"※收支类别不在【参数设置】的清单里",IF($K1661="","△"&amp;$D1661&amp;" 还没填汇率，去【月度汇率】补上就自动算了",IF(ISNUMBER(SEARCH("【待补】",$R1661&amp;"")),"△源数据不全（源表缺摘要或用途），请补充",IF(AND($F1661="内部转账",$Q1661=""),"△内部转账建议在「往来单位」写上对方账户",IF($N1661&lt;0,"△这一笔之后该账户余额成负数了，核一下",""))))))))))))</f>
        <v/>
      </c>
    </row>
    <row r="1662" ht="16.5" spans="1:19">
      <c r="A1662" s="114">
        <v>46143</v>
      </c>
      <c r="B1662" s="115" t="s">
        <v>72</v>
      </c>
      <c r="C1662" s="116" t="str">
        <f>IF($B1662="","",IFERROR(INDEX(账户银行,MATCH($B1662,账户名,0)),""))</f>
        <v>NBU银行</v>
      </c>
      <c r="D1662" s="116" t="str">
        <f>IF($B1662="","",IFERROR(INDEX(账户币种,MATCH($B1662,账户名,0)),""))</f>
        <v>UZS</v>
      </c>
      <c r="E1662" s="117" t="s">
        <v>120</v>
      </c>
      <c r="F1662" s="116" t="str">
        <f>IF($E1662="","",IFERROR(INDEX(类别属性,MATCH($E1662,类别表,0)),""))</f>
        <v>支出</v>
      </c>
      <c r="G1662" s="118" t="s">
        <v>1502</v>
      </c>
      <c r="H1662" s="119"/>
      <c r="I1662" s="119">
        <v>33</v>
      </c>
      <c r="J1662" s="120"/>
      <c r="K1662" s="125">
        <f>IF(OR($A1662="",$B1662=""),"",IF($J1662&lt;&gt;"",$J1662,IF($D1662=本位币,1,IFERROR(LOOKUP(2,1/((汇率月份&lt;=$A1662)*(INDEX(记账汇率区,0,MATCH($D1662,汇率币种头,0))&lt;&gt;"")),INDEX(记账汇率区,0,MATCH($D1662,汇率币种头,0))),""))))</f>
        <v>1</v>
      </c>
      <c r="L1662" s="123">
        <f t="shared" si="50"/>
        <v>-33</v>
      </c>
      <c r="M1662" s="123">
        <f t="shared" si="51"/>
        <v>-33</v>
      </c>
      <c r="N1662" s="122">
        <f>IF($B1662="","",ROUND(SUMIF(账户名,$B1662,账户期初)+SUMIFS($L$6:L1662,$B$6:B1662,$B1662),2))</f>
        <v>670458202.1</v>
      </c>
      <c r="O1662" s="123">
        <f>IF($B1662="","",IFERROR(ROUND(INDEX(账户期初本位,MATCH($B1662,账户名,0))+SUMIFS($M$6:M1662,$B$6:B1662,$B1662),2),""))</f>
        <v>670458202.1</v>
      </c>
      <c r="P1662" s="117" t="s">
        <v>122</v>
      </c>
      <c r="Q1662" s="115"/>
      <c r="R1662" s="115"/>
      <c r="S1662" s="124" t="str">
        <f>IF($B1662="","",IF(ISNA(MATCH($B1662,账户名,0)),"※这个账户不在【参数设置】的账户档案里",IF($A1662="","※没填日期，这一笔不会进任何月份的报表",IF(OR($A1662&lt;起始月份,$A1662&gt;EOMONTH(起始月份,15)),"△不在本账期（"&amp;TEXT(起始月份,"yyyy-mm")&amp;" ~ "&amp;TEXT(EOMONTH(起始月份,15),"yyyy-mm")&amp;"）内，报表里看不到",IF(AND($H1662&lt;&gt;"",$I1662&lt;&gt;""),"※收入和支出不能同时填",IF(AND(N($H1662)=0,N($I1662)=0),IF(ISNUMBER(SEARCH("【待补】",$R1662&amp;"")),"△源数据不全（源表缺金额），请补充","※收入和支出都没填"),IF($E1662="","※没填收支类别，分类报表会漏掉这一笔",IF(ISNA(MATCH($E1662,类别表,0)),"※收支类别不在【参数设置】的清单里",IF($K1662="","△"&amp;$D1662&amp;" 还没填汇率，去【月度汇率】补上就自动算了",IF(ISNUMBER(SEARCH("【待补】",$R1662&amp;"")),"△源数据不全（源表缺摘要或用途），请补充",IF(AND($F1662="内部转账",$Q1662=""),"△内部转账建议在「往来单位」写上对方账户",IF($N1662&lt;0,"△这一笔之后该账户余额成负数了，核一下",""))))))))))))</f>
        <v/>
      </c>
    </row>
    <row r="1663" ht="33" spans="1:19">
      <c r="A1663" s="114">
        <v>46143</v>
      </c>
      <c r="B1663" s="115" t="s">
        <v>72</v>
      </c>
      <c r="C1663" s="116" t="str">
        <f>IF($B1663="","",IFERROR(INDEX(账户银行,MATCH($B1663,账户名,0)),""))</f>
        <v>NBU银行</v>
      </c>
      <c r="D1663" s="116" t="str">
        <f>IF($B1663="","",IFERROR(INDEX(账户币种,MATCH($B1663,账户名,0)),""))</f>
        <v>UZS</v>
      </c>
      <c r="E1663" s="117" t="s">
        <v>60</v>
      </c>
      <c r="F1663" s="116" t="str">
        <f>IF($E1663="","",IFERROR(INDEX(类别属性,MATCH($E1663,类别表,0)),""))</f>
        <v>支出</v>
      </c>
      <c r="G1663" s="118" t="s">
        <v>1503</v>
      </c>
      <c r="H1663" s="119"/>
      <c r="I1663" s="119">
        <v>741.6</v>
      </c>
      <c r="J1663" s="120"/>
      <c r="K1663" s="125">
        <f>IF(OR($A1663="",$B1663=""),"",IF($J1663&lt;&gt;"",$J1663,IF($D1663=本位币,1,IFERROR(LOOKUP(2,1/((汇率月份&lt;=$A1663)*(INDEX(记账汇率区,0,MATCH($D1663,汇率币种头,0))&lt;&gt;"")),INDEX(记账汇率区,0,MATCH($D1663,汇率币种头,0))),""))))</f>
        <v>1</v>
      </c>
      <c r="L1663" s="123">
        <f t="shared" si="50"/>
        <v>-741.6</v>
      </c>
      <c r="M1663" s="123">
        <f t="shared" si="51"/>
        <v>-741.6</v>
      </c>
      <c r="N1663" s="122">
        <f>IF($B1663="","",ROUND(SUMIF(账户名,$B1663,账户期初)+SUMIFS($L$6:L1663,$B$6:B1663,$B1663),2))</f>
        <v>670457460.5</v>
      </c>
      <c r="O1663" s="123">
        <f>IF($B1663="","",IFERROR(ROUND(INDEX(账户期初本位,MATCH($B1663,账户名,0))+SUMIFS($M$6:M1663,$B$6:B1663,$B1663),2),""))</f>
        <v>670457460.5</v>
      </c>
      <c r="P1663" s="117" t="s">
        <v>43</v>
      </c>
      <c r="Q1663" s="115"/>
      <c r="R1663" s="115"/>
      <c r="S1663" s="124" t="str">
        <f>IF($B1663="","",IF(ISNA(MATCH($B1663,账户名,0)),"※这个账户不在【参数设置】的账户档案里",IF($A1663="","※没填日期，这一笔不会进任何月份的报表",IF(OR($A1663&lt;起始月份,$A1663&gt;EOMONTH(起始月份,15)),"△不在本账期（"&amp;TEXT(起始月份,"yyyy-mm")&amp;" ~ "&amp;TEXT(EOMONTH(起始月份,15),"yyyy-mm")&amp;"）内，报表里看不到",IF(AND($H1663&lt;&gt;"",$I1663&lt;&gt;""),"※收入和支出不能同时填",IF(AND(N($H1663)=0,N($I1663)=0),IF(ISNUMBER(SEARCH("【待补】",$R1663&amp;"")),"△源数据不全（源表缺金额），请补充","※收入和支出都没填"),IF($E1663="","※没填收支类别，分类报表会漏掉这一笔",IF(ISNA(MATCH($E1663,类别表,0)),"※收支类别不在【参数设置】的清单里",IF($K1663="","△"&amp;$D1663&amp;" 还没填汇率，去【月度汇率】补上就自动算了",IF(ISNUMBER(SEARCH("【待补】",$R1663&amp;"")),"△源数据不全（源表缺摘要或用途），请补充",IF(AND($F1663="内部转账",$Q1663=""),"△内部转账建议在「往来单位」写上对方账户",IF($N1663&lt;0,"△这一笔之后该账户余额成负数了，核一下",""))))))))))))</f>
        <v/>
      </c>
    </row>
    <row r="1664" ht="33" spans="1:19">
      <c r="A1664" s="114">
        <v>46143</v>
      </c>
      <c r="B1664" s="115" t="s">
        <v>72</v>
      </c>
      <c r="C1664" s="116" t="str">
        <f>IF($B1664="","",IFERROR(INDEX(账户银行,MATCH($B1664,账户名,0)),""))</f>
        <v>NBU银行</v>
      </c>
      <c r="D1664" s="116" t="str">
        <f>IF($B1664="","",IFERROR(INDEX(账户币种,MATCH($B1664,账户名,0)),""))</f>
        <v>UZS</v>
      </c>
      <c r="E1664" s="117" t="s">
        <v>60</v>
      </c>
      <c r="F1664" s="116" t="str">
        <f>IF($E1664="","",IFERROR(INDEX(类别属性,MATCH($E1664,类别表,0)),""))</f>
        <v>支出</v>
      </c>
      <c r="G1664" s="118" t="s">
        <v>1504</v>
      </c>
      <c r="H1664" s="119"/>
      <c r="I1664" s="119">
        <v>1500370</v>
      </c>
      <c r="J1664" s="120"/>
      <c r="K1664" s="125">
        <f>IF(OR($A1664="",$B1664=""),"",IF($J1664&lt;&gt;"",$J1664,IF($D1664=本位币,1,IFERROR(LOOKUP(2,1/((汇率月份&lt;=$A1664)*(INDEX(记账汇率区,0,MATCH($D1664,汇率币种头,0))&lt;&gt;"")),INDEX(记账汇率区,0,MATCH($D1664,汇率币种头,0))),""))))</f>
        <v>1</v>
      </c>
      <c r="L1664" s="123">
        <f t="shared" si="50"/>
        <v>-1500370</v>
      </c>
      <c r="M1664" s="123">
        <f t="shared" si="51"/>
        <v>-1500370</v>
      </c>
      <c r="N1664" s="122">
        <f>IF($B1664="","",ROUND(SUMIF(账户名,$B1664,账户期初)+SUMIFS($L$6:L1664,$B$6:B1664,$B1664),2))</f>
        <v>668957090.5</v>
      </c>
      <c r="O1664" s="123">
        <f>IF($B1664="","",IFERROR(ROUND(INDEX(账户期初本位,MATCH($B1664,账户名,0))+SUMIFS($M$6:M1664,$B$6:B1664,$B1664),2),""))</f>
        <v>668957090.5</v>
      </c>
      <c r="P1664" s="117" t="s">
        <v>43</v>
      </c>
      <c r="Q1664" s="115"/>
      <c r="R1664" s="115"/>
      <c r="S1664" s="124" t="str">
        <f>IF($B1664="","",IF(ISNA(MATCH($B1664,账户名,0)),"※这个账户不在【参数设置】的账户档案里",IF($A1664="","※没填日期，这一笔不会进任何月份的报表",IF(OR($A1664&lt;起始月份,$A1664&gt;EOMONTH(起始月份,15)),"△不在本账期（"&amp;TEXT(起始月份,"yyyy-mm")&amp;" ~ "&amp;TEXT(EOMONTH(起始月份,15),"yyyy-mm")&amp;"）内，报表里看不到",IF(AND($H1664&lt;&gt;"",$I1664&lt;&gt;""),"※收入和支出不能同时填",IF(AND(N($H1664)=0,N($I1664)=0),IF(ISNUMBER(SEARCH("【待补】",$R1664&amp;"")),"△源数据不全（源表缺金额），请补充","※收入和支出都没填"),IF($E1664="","※没填收支类别，分类报表会漏掉这一笔",IF(ISNA(MATCH($E1664,类别表,0)),"※收支类别不在【参数设置】的清单里",IF($K1664="","△"&amp;$D1664&amp;" 还没填汇率，去【月度汇率】补上就自动算了",IF(ISNUMBER(SEARCH("【待补】",$R1664&amp;"")),"△源数据不全（源表缺摘要或用途），请补充",IF(AND($F1664="内部转账",$Q1664=""),"△内部转账建议在「往来单位」写上对方账户",IF($N1664&lt;0,"△这一笔之后该账户余额成负数了，核一下",""))))))))))))</f>
        <v/>
      </c>
    </row>
    <row r="1665" ht="16.5" spans="1:19">
      <c r="A1665" s="114">
        <v>46143</v>
      </c>
      <c r="B1665" s="115" t="s">
        <v>20</v>
      </c>
      <c r="C1665" s="116" t="str">
        <f>IF($B1665="","",IFERROR(INDEX(账户银行,MATCH($B1665,账户名,0)),""))</f>
        <v>现金</v>
      </c>
      <c r="D1665" s="116" t="str">
        <f>IF($B1665="","",IFERROR(INDEX(账户币种,MATCH($B1665,账户名,0)),""))</f>
        <v>CNY</v>
      </c>
      <c r="E1665" s="117" t="s">
        <v>95</v>
      </c>
      <c r="F1665" s="116" t="str">
        <f>IF($E1665="","",IFERROR(INDEX(类别属性,MATCH($E1665,类别表,0)),""))</f>
        <v>支出</v>
      </c>
      <c r="G1665" s="118" t="s">
        <v>1121</v>
      </c>
      <c r="H1665" s="119"/>
      <c r="I1665" s="119">
        <v>20000</v>
      </c>
      <c r="J1665" s="120"/>
      <c r="K1665" s="121">
        <f>IF(OR($A1665="",$B1665=""),"",IF($J1665&lt;&gt;"",$J1665,IF($D1665=本位币,1,IFERROR(LOOKUP(2,1/((汇率月份&lt;=$A1665)*(INDEX(记账汇率区,0,MATCH($D1665,汇率币种头,0))&lt;&gt;"")),INDEX(记账汇率区,0,MATCH($D1665,汇率币种头,0))),""))))</f>
        <v>1700</v>
      </c>
      <c r="L1665" s="122">
        <f t="shared" si="50"/>
        <v>-20000</v>
      </c>
      <c r="M1665" s="123">
        <f t="shared" si="51"/>
        <v>-34000000</v>
      </c>
      <c r="N1665" s="122">
        <f>IF($B1665="","",ROUND(SUMIF(账户名,$B1665,账户期初)+SUMIFS($L$6:L1665,$B$6:B1665,$B1665),2))</f>
        <v>938202.84</v>
      </c>
      <c r="O1665" s="123">
        <f>IF($B1665="","",IFERROR(ROUND(INDEX(账户期初本位,MATCH($B1665,账户名,0))+SUMIFS($M$6:M1665,$B$6:B1665,$B1665),2),""))</f>
        <v>1566606344.96</v>
      </c>
      <c r="P1665" s="117" t="s">
        <v>97</v>
      </c>
      <c r="Q1665" s="115"/>
      <c r="R1665" s="115"/>
      <c r="S1665" s="124" t="str">
        <f>IF($B1665="","",IF(ISNA(MATCH($B1665,账户名,0)),"※这个账户不在【参数设置】的账户档案里",IF($A1665="","※没填日期，这一笔不会进任何月份的报表",IF(OR($A1665&lt;起始月份,$A1665&gt;EOMONTH(起始月份,15)),"△不在本账期（"&amp;TEXT(起始月份,"yyyy-mm")&amp;" ~ "&amp;TEXT(EOMONTH(起始月份,15),"yyyy-mm")&amp;"）内，报表里看不到",IF(AND($H1665&lt;&gt;"",$I1665&lt;&gt;""),"※收入和支出不能同时填",IF(AND(N($H1665)=0,N($I1665)=0),IF(ISNUMBER(SEARCH("【待补】",$R1665&amp;"")),"△源数据不全（源表缺金额），请补充","※收入和支出都没填"),IF($E1665="","※没填收支类别，分类报表会漏掉这一笔",IF(ISNA(MATCH($E1665,类别表,0)),"※收支类别不在【参数设置】的清单里",IF($K1665="","△"&amp;$D1665&amp;" 还没填汇率，去【月度汇率】补上就自动算了",IF(ISNUMBER(SEARCH("【待补】",$R1665&amp;"")),"△源数据不全（源表缺摘要或用途），请补充",IF(AND($F1665="内部转账",$Q1665=""),"△内部转账建议在「往来单位」写上对方账户",IF($N1665&lt;0,"△这一笔之后该账户余额成负数了，核一下",""))))))))))))</f>
        <v/>
      </c>
    </row>
    <row r="1666" ht="16.5" spans="1:19">
      <c r="A1666" s="114">
        <v>46143</v>
      </c>
      <c r="B1666" s="115" t="s">
        <v>20</v>
      </c>
      <c r="C1666" s="116" t="str">
        <f>IF($B1666="","",IFERROR(INDEX(账户银行,MATCH($B1666,账户名,0)),""))</f>
        <v>现金</v>
      </c>
      <c r="D1666" s="116" t="str">
        <f>IF($B1666="","",IFERROR(INDEX(账户币种,MATCH($B1666,账户名,0)),""))</f>
        <v>CNY</v>
      </c>
      <c r="E1666" s="117" t="s">
        <v>95</v>
      </c>
      <c r="F1666" s="116" t="str">
        <f>IF($E1666="","",IFERROR(INDEX(类别属性,MATCH($E1666,类别表,0)),""))</f>
        <v>支出</v>
      </c>
      <c r="G1666" s="118" t="s">
        <v>1505</v>
      </c>
      <c r="H1666" s="119"/>
      <c r="I1666" s="119">
        <v>50000</v>
      </c>
      <c r="J1666" s="120"/>
      <c r="K1666" s="121">
        <f>IF(OR($A1666="",$B1666=""),"",IF($J1666&lt;&gt;"",$J1666,IF($D1666=本位币,1,IFERROR(LOOKUP(2,1/((汇率月份&lt;=$A1666)*(INDEX(记账汇率区,0,MATCH($D1666,汇率币种头,0))&lt;&gt;"")),INDEX(记账汇率区,0,MATCH($D1666,汇率币种头,0))),""))))</f>
        <v>1700</v>
      </c>
      <c r="L1666" s="122">
        <f t="shared" si="50"/>
        <v>-50000</v>
      </c>
      <c r="M1666" s="123">
        <f t="shared" si="51"/>
        <v>-85000000</v>
      </c>
      <c r="N1666" s="122">
        <f>IF($B1666="","",ROUND(SUMIF(账户名,$B1666,账户期初)+SUMIFS($L$6:L1666,$B$6:B1666,$B1666),2))</f>
        <v>888202.84</v>
      </c>
      <c r="O1666" s="123">
        <f>IF($B1666="","",IFERROR(ROUND(INDEX(账户期初本位,MATCH($B1666,账户名,0))+SUMIFS($M$6:M1666,$B$6:B1666,$B1666),2),""))</f>
        <v>1481606344.96</v>
      </c>
      <c r="P1666" s="117" t="s">
        <v>97</v>
      </c>
      <c r="Q1666" s="115"/>
      <c r="R1666" s="115"/>
      <c r="S1666" s="124" t="str">
        <f>IF($B1666="","",IF(ISNA(MATCH($B1666,账户名,0)),"※这个账户不在【参数设置】的账户档案里",IF($A1666="","※没填日期，这一笔不会进任何月份的报表",IF(OR($A1666&lt;起始月份,$A1666&gt;EOMONTH(起始月份,15)),"△不在本账期（"&amp;TEXT(起始月份,"yyyy-mm")&amp;" ~ "&amp;TEXT(EOMONTH(起始月份,15),"yyyy-mm")&amp;"）内，报表里看不到",IF(AND($H1666&lt;&gt;"",$I1666&lt;&gt;""),"※收入和支出不能同时填",IF(AND(N($H1666)=0,N($I1666)=0),IF(ISNUMBER(SEARCH("【待补】",$R1666&amp;"")),"△源数据不全（源表缺金额），请补充","※收入和支出都没填"),IF($E1666="","※没填收支类别，分类报表会漏掉这一笔",IF(ISNA(MATCH($E1666,类别表,0)),"※收支类别不在【参数设置】的清单里",IF($K1666="","△"&amp;$D1666&amp;" 还没填汇率，去【月度汇率】补上就自动算了",IF(ISNUMBER(SEARCH("【待补】",$R1666&amp;"")),"△源数据不全（源表缺摘要或用途），请补充",IF(AND($F1666="内部转账",$Q1666=""),"△内部转账建议在「往来单位」写上对方账户",IF($N1666&lt;0,"△这一笔之后该账户余额成负数了，核一下",""))))))))))))</f>
        <v/>
      </c>
    </row>
    <row r="1667" ht="16.5" spans="1:19">
      <c r="A1667" s="114">
        <v>46143</v>
      </c>
      <c r="B1667" s="115" t="s">
        <v>20</v>
      </c>
      <c r="C1667" s="116" t="str">
        <f>IF($B1667="","",IFERROR(INDEX(账户银行,MATCH($B1667,账户名,0)),""))</f>
        <v>现金</v>
      </c>
      <c r="D1667" s="116" t="str">
        <f>IF($B1667="","",IFERROR(INDEX(账户币种,MATCH($B1667,账户名,0)),""))</f>
        <v>CNY</v>
      </c>
      <c r="E1667" s="117" t="s">
        <v>95</v>
      </c>
      <c r="F1667" s="116" t="str">
        <f>IF($E1667="","",IFERROR(INDEX(类别属性,MATCH($E1667,类别表,0)),""))</f>
        <v>支出</v>
      </c>
      <c r="G1667" s="118" t="s">
        <v>1506</v>
      </c>
      <c r="H1667" s="119"/>
      <c r="I1667" s="119">
        <v>50000</v>
      </c>
      <c r="J1667" s="120"/>
      <c r="K1667" s="121">
        <f>IF(OR($A1667="",$B1667=""),"",IF($J1667&lt;&gt;"",$J1667,IF($D1667=本位币,1,IFERROR(LOOKUP(2,1/((汇率月份&lt;=$A1667)*(INDEX(记账汇率区,0,MATCH($D1667,汇率币种头,0))&lt;&gt;"")),INDEX(记账汇率区,0,MATCH($D1667,汇率币种头,0))),""))))</f>
        <v>1700</v>
      </c>
      <c r="L1667" s="122">
        <f t="shared" si="50"/>
        <v>-50000</v>
      </c>
      <c r="M1667" s="123">
        <f t="shared" si="51"/>
        <v>-85000000</v>
      </c>
      <c r="N1667" s="122">
        <f>IF($B1667="","",ROUND(SUMIF(账户名,$B1667,账户期初)+SUMIFS($L$6:L1667,$B$6:B1667,$B1667),2))</f>
        <v>838202.84</v>
      </c>
      <c r="O1667" s="123">
        <f>IF($B1667="","",IFERROR(ROUND(INDEX(账户期初本位,MATCH($B1667,账户名,0))+SUMIFS($M$6:M1667,$B$6:B1667,$B1667),2),""))</f>
        <v>1396606344.96</v>
      </c>
      <c r="P1667" s="117" t="s">
        <v>97</v>
      </c>
      <c r="Q1667" s="115" t="s">
        <v>832</v>
      </c>
      <c r="R1667" s="115"/>
      <c r="S1667" s="124" t="str">
        <f>IF($B1667="","",IF(ISNA(MATCH($B1667,账户名,0)),"※这个账户不在【参数设置】的账户档案里",IF($A1667="","※没填日期，这一笔不会进任何月份的报表",IF(OR($A1667&lt;起始月份,$A1667&gt;EOMONTH(起始月份,15)),"△不在本账期（"&amp;TEXT(起始月份,"yyyy-mm")&amp;" ~ "&amp;TEXT(EOMONTH(起始月份,15),"yyyy-mm")&amp;"）内，报表里看不到",IF(AND($H1667&lt;&gt;"",$I1667&lt;&gt;""),"※收入和支出不能同时填",IF(AND(N($H1667)=0,N($I1667)=0),IF(ISNUMBER(SEARCH("【待补】",$R1667&amp;"")),"△源数据不全（源表缺金额），请补充","※收入和支出都没填"),IF($E1667="","※没填收支类别，分类报表会漏掉这一笔",IF(ISNA(MATCH($E1667,类别表,0)),"※收支类别不在【参数设置】的清单里",IF($K1667="","△"&amp;$D1667&amp;" 还没填汇率，去【月度汇率】补上就自动算了",IF(ISNUMBER(SEARCH("【待补】",$R1667&amp;"")),"△源数据不全（源表缺摘要或用途），请补充",IF(AND($F1667="内部转账",$Q1667=""),"△内部转账建议在「往来单位」写上对方账户",IF($N1667&lt;0,"△这一笔之后该账户余额成负数了，核一下",""))))))))))))</f>
        <v/>
      </c>
    </row>
    <row r="1668" ht="16.5" spans="1:19">
      <c r="A1668" s="114">
        <v>46143</v>
      </c>
      <c r="B1668" s="115" t="s">
        <v>1238</v>
      </c>
      <c r="C1668" s="116" t="str">
        <f>IF($B1668="","",IFERROR(INDEX(账户银行,MATCH($B1668,账户名,0)),""))</f>
        <v>NBU银行</v>
      </c>
      <c r="D1668" s="116" t="str">
        <f>IF($B1668="","",IFERROR(INDEX(账户币种,MATCH($B1668,账户名,0)),""))</f>
        <v>UZS</v>
      </c>
      <c r="E1668" s="117" t="s">
        <v>188</v>
      </c>
      <c r="F1668" s="116" t="str">
        <f>IF($E1668="","",IFERROR(INDEX(类别属性,MATCH($E1668,类别表,0)),""))</f>
        <v>支出</v>
      </c>
      <c r="G1668" s="118" t="s">
        <v>1268</v>
      </c>
      <c r="H1668" s="119"/>
      <c r="I1668" s="119">
        <v>287000</v>
      </c>
      <c r="J1668" s="120"/>
      <c r="K1668" s="125">
        <f>IF(OR($A1668="",$B1668=""),"",IF($J1668&lt;&gt;"",$J1668,IF($D1668=本位币,1,IFERROR(LOOKUP(2,1/((汇率月份&lt;=$A1668)*(INDEX(记账汇率区,0,MATCH($D1668,汇率币种头,0))&lt;&gt;"")),INDEX(记账汇率区,0,MATCH($D1668,汇率币种头,0))),""))))</f>
        <v>1</v>
      </c>
      <c r="L1668" s="123">
        <f t="shared" si="50"/>
        <v>-287000</v>
      </c>
      <c r="M1668" s="123">
        <f t="shared" si="51"/>
        <v>-287000</v>
      </c>
      <c r="N1668" s="122">
        <f>IF($B1668="","",ROUND(SUMIF(账户名,$B1668,账户期初)+SUMIFS($L$6:L1668,$B$6:B1668,$B1668),2))</f>
        <v>46612850</v>
      </c>
      <c r="O1668" s="123">
        <f>IF($B1668="","",IFERROR(ROUND(INDEX(账户期初本位,MATCH($B1668,账户名,0))+SUMIFS($M$6:M1668,$B$6:B1668,$B1668),2),""))</f>
        <v>46612850</v>
      </c>
      <c r="P1668" s="117" t="s">
        <v>26</v>
      </c>
      <c r="Q1668" s="115" t="s">
        <v>1269</v>
      </c>
      <c r="R1668" s="115" t="s">
        <v>1271</v>
      </c>
      <c r="S1668" s="124" t="str">
        <f>IF($B1668="","",IF(ISNA(MATCH($B1668,账户名,0)),"※这个账户不在【参数设置】的账户档案里",IF($A1668="","※没填日期，这一笔不会进任何月份的报表",IF(OR($A1668&lt;起始月份,$A1668&gt;EOMONTH(起始月份,15)),"△不在本账期（"&amp;TEXT(起始月份,"yyyy-mm")&amp;" ~ "&amp;TEXT(EOMONTH(起始月份,15),"yyyy-mm")&amp;"）内，报表里看不到",IF(AND($H1668&lt;&gt;"",$I1668&lt;&gt;""),"※收入和支出不能同时填",IF(AND(N($H1668)=0,N($I1668)=0),IF(ISNUMBER(SEARCH("【待补】",$R1668&amp;"")),"△源数据不全（源表缺金额），请补充","※收入和支出都没填"),IF($E1668="","※没填收支类别，分类报表会漏掉这一笔",IF(ISNA(MATCH($E1668,类别表,0)),"※收支类别不在【参数设置】的清单里",IF($K1668="","△"&amp;$D1668&amp;" 还没填汇率，去【月度汇率】补上就自动算了",IF(ISNUMBER(SEARCH("【待补】",$R1668&amp;"")),"△源数据不全（源表缺摘要或用途），请补充",IF(AND($F1668="内部转账",$Q1668=""),"△内部转账建议在「往来单位」写上对方账户",IF($N1668&lt;0,"△这一笔之后该账户余额成负数了，核一下",""))))))))))))</f>
        <v>△源数据不全（源表缺摘要或用途），请补充</v>
      </c>
    </row>
    <row r="1669" ht="33" spans="1:19">
      <c r="A1669" s="114">
        <v>46143</v>
      </c>
      <c r="B1669" s="115" t="s">
        <v>34</v>
      </c>
      <c r="C1669" s="116" t="str">
        <f>IF($B1669="","",IFERROR(INDEX(账户银行,MATCH($B1669,账户名,0)),""))</f>
        <v>现金</v>
      </c>
      <c r="D1669" s="116" t="str">
        <f>IF($B1669="","",IFERROR(INDEX(账户币种,MATCH($B1669,账户名,0)),""))</f>
        <v>UZS</v>
      </c>
      <c r="E1669" s="117" t="s">
        <v>21</v>
      </c>
      <c r="F1669" s="116" t="str">
        <f>IF($E1669="","",IFERROR(INDEX(类别属性,MATCH($E1669,类别表,0)),""))</f>
        <v>支出</v>
      </c>
      <c r="G1669" s="118" t="s">
        <v>1507</v>
      </c>
      <c r="H1669" s="119"/>
      <c r="I1669" s="119">
        <v>11800000</v>
      </c>
      <c r="J1669" s="120"/>
      <c r="K1669" s="125">
        <f>IF(OR($A1669="",$B1669=""),"",IF($J1669&lt;&gt;"",$J1669,IF($D1669=本位币,1,IFERROR(LOOKUP(2,1/((汇率月份&lt;=$A1669)*(INDEX(记账汇率区,0,MATCH($D1669,汇率币种头,0))&lt;&gt;"")),INDEX(记账汇率区,0,MATCH($D1669,汇率币种头,0))),""))))</f>
        <v>1</v>
      </c>
      <c r="L1669" s="123">
        <f t="shared" si="50"/>
        <v>-11800000</v>
      </c>
      <c r="M1669" s="123">
        <f t="shared" si="51"/>
        <v>-11800000</v>
      </c>
      <c r="N1669" s="122">
        <f>IF($B1669="","",ROUND(SUMIF(账户名,$B1669,账户期初)+SUMIFS($L$6:L1669,$B$6:B1669,$B1669),2))</f>
        <v>-784404979.33</v>
      </c>
      <c r="O1669" s="123">
        <f>IF($B1669="","",IFERROR(ROUND(INDEX(账户期初本位,MATCH($B1669,账户名,0))+SUMIFS($M$6:M1669,$B$6:B1669,$B1669),2),""))</f>
        <v>-784404979.33</v>
      </c>
      <c r="P1669" s="117" t="s">
        <v>23</v>
      </c>
      <c r="Q1669" s="115"/>
      <c r="R1669" s="115"/>
      <c r="S1669" s="124" t="str">
        <f>IF($B1669="","",IF(ISNA(MATCH($B1669,账户名,0)),"※这个账户不在【参数设置】的账户档案里",IF($A1669="","※没填日期，这一笔不会进任何月份的报表",IF(OR($A1669&lt;起始月份,$A1669&gt;EOMONTH(起始月份,15)),"△不在本账期（"&amp;TEXT(起始月份,"yyyy-mm")&amp;" ~ "&amp;TEXT(EOMONTH(起始月份,15),"yyyy-mm")&amp;"）内，报表里看不到",IF(AND($H1669&lt;&gt;"",$I1669&lt;&gt;""),"※收入和支出不能同时填",IF(AND(N($H1669)=0,N($I1669)=0),IF(ISNUMBER(SEARCH("【待补】",$R1669&amp;"")),"△源数据不全（源表缺金额），请补充","※收入和支出都没填"),IF($E1669="","※没填收支类别，分类报表会漏掉这一笔",IF(ISNA(MATCH($E1669,类别表,0)),"※收支类别不在【参数设置】的清单里",IF($K1669="","△"&amp;$D1669&amp;" 还没填汇率，去【月度汇率】补上就自动算了",IF(ISNUMBER(SEARCH("【待补】",$R1669&amp;"")),"△源数据不全（源表缺摘要或用途），请补充",IF(AND($F1669="内部转账",$Q1669=""),"△内部转账建议在「往来单位」写上对方账户",IF($N1669&lt;0,"△这一笔之后该账户余额成负数了，核一下",""))))))))))))</f>
        <v>△这一笔之后该账户余额成负数了，核一下</v>
      </c>
    </row>
    <row r="1670" ht="49.5" spans="1:19">
      <c r="A1670" s="114">
        <v>46143</v>
      </c>
      <c r="B1670" s="115" t="s">
        <v>34</v>
      </c>
      <c r="C1670" s="116" t="str">
        <f>IF($B1670="","",IFERROR(INDEX(账户银行,MATCH($B1670,账户名,0)),""))</f>
        <v>现金</v>
      </c>
      <c r="D1670" s="116" t="str">
        <f>IF($B1670="","",IFERROR(INDEX(账户币种,MATCH($B1670,账户名,0)),""))</f>
        <v>UZS</v>
      </c>
      <c r="E1670" s="117" t="s">
        <v>54</v>
      </c>
      <c r="F1670" s="116" t="str">
        <f>IF($E1670="","",IFERROR(INDEX(类别属性,MATCH($E1670,类别表,0)),""))</f>
        <v>支出</v>
      </c>
      <c r="G1670" s="118" t="s">
        <v>1508</v>
      </c>
      <c r="H1670" s="119"/>
      <c r="I1670" s="119">
        <v>692000</v>
      </c>
      <c r="J1670" s="120"/>
      <c r="K1670" s="125">
        <f>IF(OR($A1670="",$B1670=""),"",IF($J1670&lt;&gt;"",$J1670,IF($D1670=本位币,1,IFERROR(LOOKUP(2,1/((汇率月份&lt;=$A1670)*(INDEX(记账汇率区,0,MATCH($D1670,汇率币种头,0))&lt;&gt;"")),INDEX(记账汇率区,0,MATCH($D1670,汇率币种头,0))),""))))</f>
        <v>1</v>
      </c>
      <c r="L1670" s="123">
        <f t="shared" ref="L1670:L1733" si="52">IF(AND($H1670="",$I1670=""),"",ROUND(N($H1670)-N($I1670),2))</f>
        <v>-692000</v>
      </c>
      <c r="M1670" s="123">
        <f t="shared" ref="M1670:M1733" si="53">IF(OR($L1670="",$K1670=""),"",ROUND($L1670*$K1670,2))</f>
        <v>-692000</v>
      </c>
      <c r="N1670" s="122">
        <f>IF($B1670="","",ROUND(SUMIF(账户名,$B1670,账户期初)+SUMIFS($L$6:L1670,$B$6:B1670,$B1670),2))</f>
        <v>-785096979.33</v>
      </c>
      <c r="O1670" s="123">
        <f>IF($B1670="","",IFERROR(ROUND(INDEX(账户期初本位,MATCH($B1670,账户名,0))+SUMIFS($M$6:M1670,$B$6:B1670,$B1670),2),""))</f>
        <v>-785096979.33</v>
      </c>
      <c r="P1670" s="117" t="s">
        <v>48</v>
      </c>
      <c r="Q1670" s="115" t="s">
        <v>1509</v>
      </c>
      <c r="R1670" s="115"/>
      <c r="S1670" s="124" t="str">
        <f>IF($B1670="","",IF(ISNA(MATCH($B1670,账户名,0)),"※这个账户不在【参数设置】的账户档案里",IF($A1670="","※没填日期，这一笔不会进任何月份的报表",IF(OR($A1670&lt;起始月份,$A1670&gt;EOMONTH(起始月份,15)),"△不在本账期（"&amp;TEXT(起始月份,"yyyy-mm")&amp;" ~ "&amp;TEXT(EOMONTH(起始月份,15),"yyyy-mm")&amp;"）内，报表里看不到",IF(AND($H1670&lt;&gt;"",$I1670&lt;&gt;""),"※收入和支出不能同时填",IF(AND(N($H1670)=0,N($I1670)=0),IF(ISNUMBER(SEARCH("【待补】",$R1670&amp;"")),"△源数据不全（源表缺金额），请补充","※收入和支出都没填"),IF($E1670="","※没填收支类别，分类报表会漏掉这一笔",IF(ISNA(MATCH($E1670,类别表,0)),"※收支类别不在【参数设置】的清单里",IF($K1670="","△"&amp;$D1670&amp;" 还没填汇率，去【月度汇率】补上就自动算了",IF(ISNUMBER(SEARCH("【待补】",$R1670&amp;"")),"△源数据不全（源表缺摘要或用途），请补充",IF(AND($F1670="内部转账",$Q1670=""),"△内部转账建议在「往来单位」写上对方账户",IF($N1670&lt;0,"△这一笔之后该账户余额成负数了，核一下",""))))))))))))</f>
        <v>△这一笔之后该账户余额成负数了，核一下</v>
      </c>
    </row>
    <row r="1671" ht="66" spans="1:19">
      <c r="A1671" s="114">
        <v>46144</v>
      </c>
      <c r="B1671" s="115" t="s">
        <v>20</v>
      </c>
      <c r="C1671" s="116" t="str">
        <f>IF($B1671="","",IFERROR(INDEX(账户银行,MATCH($B1671,账户名,0)),""))</f>
        <v>现金</v>
      </c>
      <c r="D1671" s="116" t="str">
        <f>IF($B1671="","",IFERROR(INDEX(账户币种,MATCH($B1671,账户名,0)),""))</f>
        <v>CNY</v>
      </c>
      <c r="E1671" s="117" t="s">
        <v>24</v>
      </c>
      <c r="F1671" s="116" t="str">
        <f>IF($E1671="","",IFERROR(INDEX(类别属性,MATCH($E1671,类别表,0)),""))</f>
        <v>支出</v>
      </c>
      <c r="G1671" s="118" t="s">
        <v>1510</v>
      </c>
      <c r="H1671" s="119"/>
      <c r="I1671" s="119">
        <v>4158</v>
      </c>
      <c r="J1671" s="120"/>
      <c r="K1671" s="121">
        <f>IF(OR($A1671="",$B1671=""),"",IF($J1671&lt;&gt;"",$J1671,IF($D1671=本位币,1,IFERROR(LOOKUP(2,1/((汇率月份&lt;=$A1671)*(INDEX(记账汇率区,0,MATCH($D1671,汇率币种头,0))&lt;&gt;"")),INDEX(记账汇率区,0,MATCH($D1671,汇率币种头,0))),""))))</f>
        <v>1700</v>
      </c>
      <c r="L1671" s="122">
        <f t="shared" si="52"/>
        <v>-4158</v>
      </c>
      <c r="M1671" s="123">
        <f t="shared" si="53"/>
        <v>-7068600</v>
      </c>
      <c r="N1671" s="122">
        <f>IF($B1671="","",ROUND(SUMIF(账户名,$B1671,账户期初)+SUMIFS($L$6:L1671,$B$6:B1671,$B1671),2))</f>
        <v>834044.84</v>
      </c>
      <c r="O1671" s="123">
        <f>IF($B1671="","",IFERROR(ROUND(INDEX(账户期初本位,MATCH($B1671,账户名,0))+SUMIFS($M$6:M1671,$B$6:B1671,$B1671),2),""))</f>
        <v>1389537744.96</v>
      </c>
      <c r="P1671" s="117" t="s">
        <v>26</v>
      </c>
      <c r="Q1671" s="115" t="s">
        <v>1511</v>
      </c>
      <c r="R1671" s="115"/>
      <c r="S1671" s="124" t="str">
        <f>IF($B1671="","",IF(ISNA(MATCH($B1671,账户名,0)),"※这个账户不在【参数设置】的账户档案里",IF($A1671="","※没填日期，这一笔不会进任何月份的报表",IF(OR($A1671&lt;起始月份,$A1671&gt;EOMONTH(起始月份,15)),"△不在本账期（"&amp;TEXT(起始月份,"yyyy-mm")&amp;" ~ "&amp;TEXT(EOMONTH(起始月份,15),"yyyy-mm")&amp;"）内，报表里看不到",IF(AND($H1671&lt;&gt;"",$I1671&lt;&gt;""),"※收入和支出不能同时填",IF(AND(N($H1671)=0,N($I1671)=0),IF(ISNUMBER(SEARCH("【待补】",$R1671&amp;"")),"△源数据不全（源表缺金额），请补充","※收入和支出都没填"),IF($E1671="","※没填收支类别，分类报表会漏掉这一笔",IF(ISNA(MATCH($E1671,类别表,0)),"※收支类别不在【参数设置】的清单里",IF($K1671="","△"&amp;$D1671&amp;" 还没填汇率，去【月度汇率】补上就自动算了",IF(ISNUMBER(SEARCH("【待补】",$R1671&amp;"")),"△源数据不全（源表缺摘要或用途），请补充",IF(AND($F1671="内部转账",$Q1671=""),"△内部转账建议在「往来单位」写上对方账户",IF($N1671&lt;0,"△这一笔之后该账户余额成负数了，核一下",""))))))))))))</f>
        <v/>
      </c>
    </row>
    <row r="1672" ht="66" spans="1:19">
      <c r="A1672" s="114">
        <v>46144</v>
      </c>
      <c r="B1672" s="115" t="s">
        <v>34</v>
      </c>
      <c r="C1672" s="116" t="str">
        <f>IF($B1672="","",IFERROR(INDEX(账户银行,MATCH($B1672,账户名,0)),""))</f>
        <v>现金</v>
      </c>
      <c r="D1672" s="116" t="str">
        <f>IF($B1672="","",IFERROR(INDEX(账户币种,MATCH($B1672,账户名,0)),""))</f>
        <v>UZS</v>
      </c>
      <c r="E1672" s="117" t="s">
        <v>38</v>
      </c>
      <c r="F1672" s="116" t="str">
        <f>IF($E1672="","",IFERROR(INDEX(类别属性,MATCH($E1672,类别表,0)),""))</f>
        <v>支出</v>
      </c>
      <c r="G1672" s="118" t="s">
        <v>1512</v>
      </c>
      <c r="H1672" s="119"/>
      <c r="I1672" s="119">
        <v>2435000</v>
      </c>
      <c r="J1672" s="120"/>
      <c r="K1672" s="125">
        <f>IF(OR($A1672="",$B1672=""),"",IF($J1672&lt;&gt;"",$J1672,IF($D1672=本位币,1,IFERROR(LOOKUP(2,1/((汇率月份&lt;=$A1672)*(INDEX(记账汇率区,0,MATCH($D1672,汇率币种头,0))&lt;&gt;"")),INDEX(记账汇率区,0,MATCH($D1672,汇率币种头,0))),""))))</f>
        <v>1</v>
      </c>
      <c r="L1672" s="123">
        <f t="shared" si="52"/>
        <v>-2435000</v>
      </c>
      <c r="M1672" s="123">
        <f t="shared" si="53"/>
        <v>-2435000</v>
      </c>
      <c r="N1672" s="122">
        <f>IF($B1672="","",ROUND(SUMIF(账户名,$B1672,账户期初)+SUMIFS($L$6:L1672,$B$6:B1672,$B1672),2))</f>
        <v>-787531979.33</v>
      </c>
      <c r="O1672" s="123">
        <f>IF($B1672="","",IFERROR(ROUND(INDEX(账户期初本位,MATCH($B1672,账户名,0))+SUMIFS($M$6:M1672,$B$6:B1672,$B1672),2),""))</f>
        <v>-787531979.33</v>
      </c>
      <c r="P1672" s="117" t="s">
        <v>26</v>
      </c>
      <c r="Q1672" s="115"/>
      <c r="R1672" s="115"/>
      <c r="S1672" s="124" t="str">
        <f>IF($B1672="","",IF(ISNA(MATCH($B1672,账户名,0)),"※这个账户不在【参数设置】的账户档案里",IF($A1672="","※没填日期，这一笔不会进任何月份的报表",IF(OR($A1672&lt;起始月份,$A1672&gt;EOMONTH(起始月份,15)),"△不在本账期（"&amp;TEXT(起始月份,"yyyy-mm")&amp;" ~ "&amp;TEXT(EOMONTH(起始月份,15),"yyyy-mm")&amp;"）内，报表里看不到",IF(AND($H1672&lt;&gt;"",$I1672&lt;&gt;""),"※收入和支出不能同时填",IF(AND(N($H1672)=0,N($I1672)=0),IF(ISNUMBER(SEARCH("【待补】",$R1672&amp;"")),"△源数据不全（源表缺金额），请补充","※收入和支出都没填"),IF($E1672="","※没填收支类别，分类报表会漏掉这一笔",IF(ISNA(MATCH($E1672,类别表,0)),"※收支类别不在【参数设置】的清单里",IF($K1672="","△"&amp;$D1672&amp;" 还没填汇率，去【月度汇率】补上就自动算了",IF(ISNUMBER(SEARCH("【待补】",$R1672&amp;"")),"△源数据不全（源表缺摘要或用途），请补充",IF(AND($F1672="内部转账",$Q1672=""),"△内部转账建议在「往来单位」写上对方账户",IF($N1672&lt;0,"△这一笔之后该账户余额成负数了，核一下",""))))))))))))</f>
        <v>△这一笔之后该账户余额成负数了，核一下</v>
      </c>
    </row>
    <row r="1673" ht="16.5" spans="1:19">
      <c r="A1673" s="114">
        <v>46145</v>
      </c>
      <c r="B1673" s="115" t="s">
        <v>20</v>
      </c>
      <c r="C1673" s="116" t="str">
        <f>IF($B1673="","",IFERROR(INDEX(账户银行,MATCH($B1673,账户名,0)),""))</f>
        <v>现金</v>
      </c>
      <c r="D1673" s="116" t="str">
        <f>IF($B1673="","",IFERROR(INDEX(账户币种,MATCH($B1673,账户名,0)),""))</f>
        <v>CNY</v>
      </c>
      <c r="E1673" s="117" t="s">
        <v>95</v>
      </c>
      <c r="F1673" s="116" t="str">
        <f>IF($E1673="","",IFERROR(INDEX(类别属性,MATCH($E1673,类别表,0)),""))</f>
        <v>支出</v>
      </c>
      <c r="G1673" s="118" t="s">
        <v>1513</v>
      </c>
      <c r="H1673" s="119"/>
      <c r="I1673" s="119">
        <v>50000</v>
      </c>
      <c r="J1673" s="120"/>
      <c r="K1673" s="121">
        <f>IF(OR($A1673="",$B1673=""),"",IF($J1673&lt;&gt;"",$J1673,IF($D1673=本位币,1,IFERROR(LOOKUP(2,1/((汇率月份&lt;=$A1673)*(INDEX(记账汇率区,0,MATCH($D1673,汇率币种头,0))&lt;&gt;"")),INDEX(记账汇率区,0,MATCH($D1673,汇率币种头,0))),""))))</f>
        <v>1700</v>
      </c>
      <c r="L1673" s="122">
        <f t="shared" si="52"/>
        <v>-50000</v>
      </c>
      <c r="M1673" s="123">
        <f t="shared" si="53"/>
        <v>-85000000</v>
      </c>
      <c r="N1673" s="122">
        <f>IF($B1673="","",ROUND(SUMIF(账户名,$B1673,账户期初)+SUMIFS($L$6:L1673,$B$6:B1673,$B1673),2))</f>
        <v>784044.84</v>
      </c>
      <c r="O1673" s="123">
        <f>IF($B1673="","",IFERROR(ROUND(INDEX(账户期初本位,MATCH($B1673,账户名,0))+SUMIFS($M$6:M1673,$B$6:B1673,$B1673),2),""))</f>
        <v>1304537744.96</v>
      </c>
      <c r="P1673" s="117" t="s">
        <v>97</v>
      </c>
      <c r="Q1673" s="115" t="s">
        <v>827</v>
      </c>
      <c r="R1673" s="115"/>
      <c r="S1673" s="124" t="str">
        <f>IF($B1673="","",IF(ISNA(MATCH($B1673,账户名,0)),"※这个账户不在【参数设置】的账户档案里",IF($A1673="","※没填日期，这一笔不会进任何月份的报表",IF(OR($A1673&lt;起始月份,$A1673&gt;EOMONTH(起始月份,15)),"△不在本账期（"&amp;TEXT(起始月份,"yyyy-mm")&amp;" ~ "&amp;TEXT(EOMONTH(起始月份,15),"yyyy-mm")&amp;"）内，报表里看不到",IF(AND($H1673&lt;&gt;"",$I1673&lt;&gt;""),"※收入和支出不能同时填",IF(AND(N($H1673)=0,N($I1673)=0),IF(ISNUMBER(SEARCH("【待补】",$R1673&amp;"")),"△源数据不全（源表缺金额），请补充","※收入和支出都没填"),IF($E1673="","※没填收支类别，分类报表会漏掉这一笔",IF(ISNA(MATCH($E1673,类别表,0)),"※收支类别不在【参数设置】的清单里",IF($K1673="","△"&amp;$D1673&amp;" 还没填汇率，去【月度汇率】补上就自动算了",IF(ISNUMBER(SEARCH("【待补】",$R1673&amp;"")),"△源数据不全（源表缺摘要或用途），请补充",IF(AND($F1673="内部转账",$Q1673=""),"△内部转账建议在「往来单位」写上对方账户",IF($N1673&lt;0,"△这一笔之后该账户余额成负数了，核一下",""))))))))))))</f>
        <v/>
      </c>
    </row>
    <row r="1674" ht="16.5" spans="1:19">
      <c r="A1674" s="114">
        <v>46145</v>
      </c>
      <c r="B1674" s="115" t="s">
        <v>20</v>
      </c>
      <c r="C1674" s="116" t="str">
        <f>IF($B1674="","",IFERROR(INDEX(账户银行,MATCH($B1674,账户名,0)),""))</f>
        <v>现金</v>
      </c>
      <c r="D1674" s="116" t="str">
        <f>IF($B1674="","",IFERROR(INDEX(账户币种,MATCH($B1674,账户名,0)),""))</f>
        <v>CNY</v>
      </c>
      <c r="E1674" s="117" t="s">
        <v>95</v>
      </c>
      <c r="F1674" s="116" t="str">
        <f>IF($E1674="","",IFERROR(INDEX(类别属性,MATCH($E1674,类别表,0)),""))</f>
        <v>支出</v>
      </c>
      <c r="G1674" s="118" t="s">
        <v>1514</v>
      </c>
      <c r="H1674" s="119"/>
      <c r="I1674" s="119">
        <v>50000</v>
      </c>
      <c r="J1674" s="120"/>
      <c r="K1674" s="121">
        <f>IF(OR($A1674="",$B1674=""),"",IF($J1674&lt;&gt;"",$J1674,IF($D1674=本位币,1,IFERROR(LOOKUP(2,1/((汇率月份&lt;=$A1674)*(INDEX(记账汇率区,0,MATCH($D1674,汇率币种头,0))&lt;&gt;"")),INDEX(记账汇率区,0,MATCH($D1674,汇率币种头,0))),""))))</f>
        <v>1700</v>
      </c>
      <c r="L1674" s="122">
        <f t="shared" si="52"/>
        <v>-50000</v>
      </c>
      <c r="M1674" s="123">
        <f t="shared" si="53"/>
        <v>-85000000</v>
      </c>
      <c r="N1674" s="122">
        <f>IF($B1674="","",ROUND(SUMIF(账户名,$B1674,账户期初)+SUMIFS($L$6:L1674,$B$6:B1674,$B1674),2))</f>
        <v>734044.84</v>
      </c>
      <c r="O1674" s="123">
        <f>IF($B1674="","",IFERROR(ROUND(INDEX(账户期初本位,MATCH($B1674,账户名,0))+SUMIFS($M$6:M1674,$B$6:B1674,$B1674),2),""))</f>
        <v>1219537744.96</v>
      </c>
      <c r="P1674" s="117" t="s">
        <v>97</v>
      </c>
      <c r="Q1674" s="115" t="s">
        <v>1057</v>
      </c>
      <c r="R1674" s="115"/>
      <c r="S1674" s="124" t="str">
        <f>IF($B1674="","",IF(ISNA(MATCH($B1674,账户名,0)),"※这个账户不在【参数设置】的账户档案里",IF($A1674="","※没填日期，这一笔不会进任何月份的报表",IF(OR($A1674&lt;起始月份,$A1674&gt;EOMONTH(起始月份,15)),"△不在本账期（"&amp;TEXT(起始月份,"yyyy-mm")&amp;" ~ "&amp;TEXT(EOMONTH(起始月份,15),"yyyy-mm")&amp;"）内，报表里看不到",IF(AND($H1674&lt;&gt;"",$I1674&lt;&gt;""),"※收入和支出不能同时填",IF(AND(N($H1674)=0,N($I1674)=0),IF(ISNUMBER(SEARCH("【待补】",$R1674&amp;"")),"△源数据不全（源表缺金额），请补充","※收入和支出都没填"),IF($E1674="","※没填收支类别，分类报表会漏掉这一笔",IF(ISNA(MATCH($E1674,类别表,0)),"※收支类别不在【参数设置】的清单里",IF($K1674="","△"&amp;$D1674&amp;" 还没填汇率，去【月度汇率】补上就自动算了",IF(ISNUMBER(SEARCH("【待补】",$R1674&amp;"")),"△源数据不全（源表缺摘要或用途），请补充",IF(AND($F1674="内部转账",$Q1674=""),"△内部转账建议在「往来单位」写上对方账户",IF($N1674&lt;0,"△这一笔之后该账户余额成负数了，核一下",""))))))))))))</f>
        <v/>
      </c>
    </row>
    <row r="1675" ht="33" spans="1:19">
      <c r="A1675" s="114">
        <v>46145</v>
      </c>
      <c r="B1675" s="115" t="s">
        <v>20</v>
      </c>
      <c r="C1675" s="116" t="str">
        <f>IF($B1675="","",IFERROR(INDEX(账户银行,MATCH($B1675,账户名,0)),""))</f>
        <v>现金</v>
      </c>
      <c r="D1675" s="116" t="str">
        <f>IF($B1675="","",IFERROR(INDEX(账户币种,MATCH($B1675,账户名,0)),""))</f>
        <v>CNY</v>
      </c>
      <c r="E1675" s="117" t="s">
        <v>95</v>
      </c>
      <c r="F1675" s="116" t="str">
        <f>IF($E1675="","",IFERROR(INDEX(类别属性,MATCH($E1675,类别表,0)),""))</f>
        <v>支出</v>
      </c>
      <c r="G1675" s="118" t="s">
        <v>1515</v>
      </c>
      <c r="H1675" s="119"/>
      <c r="I1675" s="119">
        <v>20000</v>
      </c>
      <c r="J1675" s="120"/>
      <c r="K1675" s="121">
        <f>IF(OR($A1675="",$B1675=""),"",IF($J1675&lt;&gt;"",$J1675,IF($D1675=本位币,1,IFERROR(LOOKUP(2,1/((汇率月份&lt;=$A1675)*(INDEX(记账汇率区,0,MATCH($D1675,汇率币种头,0))&lt;&gt;"")),INDEX(记账汇率区,0,MATCH($D1675,汇率币种头,0))),""))))</f>
        <v>1700</v>
      </c>
      <c r="L1675" s="122">
        <f t="shared" si="52"/>
        <v>-20000</v>
      </c>
      <c r="M1675" s="123">
        <f t="shared" si="53"/>
        <v>-34000000</v>
      </c>
      <c r="N1675" s="122">
        <f>IF($B1675="","",ROUND(SUMIF(账户名,$B1675,账户期初)+SUMIFS($L$6:L1675,$B$6:B1675,$B1675),2))</f>
        <v>714044.84</v>
      </c>
      <c r="O1675" s="123">
        <f>IF($B1675="","",IFERROR(ROUND(INDEX(账户期初本位,MATCH($B1675,账户名,0))+SUMIFS($M$6:M1675,$B$6:B1675,$B1675),2),""))</f>
        <v>1185537744.96</v>
      </c>
      <c r="P1675" s="117" t="s">
        <v>97</v>
      </c>
      <c r="Q1675" s="115" t="s">
        <v>753</v>
      </c>
      <c r="R1675" s="115"/>
      <c r="S1675" s="124" t="str">
        <f>IF($B1675="","",IF(ISNA(MATCH($B1675,账户名,0)),"※这个账户不在【参数设置】的账户档案里",IF($A1675="","※没填日期，这一笔不会进任何月份的报表",IF(OR($A1675&lt;起始月份,$A1675&gt;EOMONTH(起始月份,15)),"△不在本账期（"&amp;TEXT(起始月份,"yyyy-mm")&amp;" ~ "&amp;TEXT(EOMONTH(起始月份,15),"yyyy-mm")&amp;"）内，报表里看不到",IF(AND($H1675&lt;&gt;"",$I1675&lt;&gt;""),"※收入和支出不能同时填",IF(AND(N($H1675)=0,N($I1675)=0),IF(ISNUMBER(SEARCH("【待补】",$R1675&amp;"")),"△源数据不全（源表缺金额），请补充","※收入和支出都没填"),IF($E1675="","※没填收支类别，分类报表会漏掉这一笔",IF(ISNA(MATCH($E1675,类别表,0)),"※收支类别不在【参数设置】的清单里",IF($K1675="","△"&amp;$D1675&amp;" 还没填汇率，去【月度汇率】补上就自动算了",IF(ISNUMBER(SEARCH("【待补】",$R1675&amp;"")),"△源数据不全（源表缺摘要或用途），请补充",IF(AND($F1675="内部转账",$Q1675=""),"△内部转账建议在「往来单位」写上对方账户",IF($N1675&lt;0,"△这一笔之后该账户余额成负数了，核一下",""))))))))))))</f>
        <v/>
      </c>
    </row>
    <row r="1676" ht="49.5" spans="1:19">
      <c r="A1676" s="114">
        <v>46145</v>
      </c>
      <c r="B1676" s="115" t="s">
        <v>34</v>
      </c>
      <c r="C1676" s="116" t="str">
        <f>IF($B1676="","",IFERROR(INDEX(账户银行,MATCH($B1676,账户名,0)),""))</f>
        <v>现金</v>
      </c>
      <c r="D1676" s="116" t="str">
        <f>IF($B1676="","",IFERROR(INDEX(账户币种,MATCH($B1676,账户名,0)),""))</f>
        <v>UZS</v>
      </c>
      <c r="E1676" s="117" t="s">
        <v>38</v>
      </c>
      <c r="F1676" s="116" t="str">
        <f>IF($E1676="","",IFERROR(INDEX(类别属性,MATCH($E1676,类别表,0)),""))</f>
        <v>支出</v>
      </c>
      <c r="G1676" s="118" t="s">
        <v>1516</v>
      </c>
      <c r="H1676" s="119"/>
      <c r="I1676" s="119">
        <v>6589000</v>
      </c>
      <c r="J1676" s="120"/>
      <c r="K1676" s="125">
        <f>IF(OR($A1676="",$B1676=""),"",IF($J1676&lt;&gt;"",$J1676,IF($D1676=本位币,1,IFERROR(LOOKUP(2,1/((汇率月份&lt;=$A1676)*(INDEX(记账汇率区,0,MATCH($D1676,汇率币种头,0))&lt;&gt;"")),INDEX(记账汇率区,0,MATCH($D1676,汇率币种头,0))),""))))</f>
        <v>1</v>
      </c>
      <c r="L1676" s="123">
        <f t="shared" si="52"/>
        <v>-6589000</v>
      </c>
      <c r="M1676" s="123">
        <f t="shared" si="53"/>
        <v>-6589000</v>
      </c>
      <c r="N1676" s="122">
        <f>IF($B1676="","",ROUND(SUMIF(账户名,$B1676,账户期初)+SUMIFS($L$6:L1676,$B$6:B1676,$B1676),2))</f>
        <v>-794120979.33</v>
      </c>
      <c r="O1676" s="123">
        <f>IF($B1676="","",IFERROR(ROUND(INDEX(账户期初本位,MATCH($B1676,账户名,0))+SUMIFS($M$6:M1676,$B$6:B1676,$B1676),2),""))</f>
        <v>-794120979.33</v>
      </c>
      <c r="P1676" s="117" t="s">
        <v>26</v>
      </c>
      <c r="Q1676" s="115"/>
      <c r="R1676" s="115"/>
      <c r="S1676" s="124" t="str">
        <f>IF($B1676="","",IF(ISNA(MATCH($B1676,账户名,0)),"※这个账户不在【参数设置】的账户档案里",IF($A1676="","※没填日期，这一笔不会进任何月份的报表",IF(OR($A1676&lt;起始月份,$A1676&gt;EOMONTH(起始月份,15)),"△不在本账期（"&amp;TEXT(起始月份,"yyyy-mm")&amp;" ~ "&amp;TEXT(EOMONTH(起始月份,15),"yyyy-mm")&amp;"）内，报表里看不到",IF(AND($H1676&lt;&gt;"",$I1676&lt;&gt;""),"※收入和支出不能同时填",IF(AND(N($H1676)=0,N($I1676)=0),IF(ISNUMBER(SEARCH("【待补】",$R1676&amp;"")),"△源数据不全（源表缺金额），请补充","※收入和支出都没填"),IF($E1676="","※没填收支类别，分类报表会漏掉这一笔",IF(ISNA(MATCH($E1676,类别表,0)),"※收支类别不在【参数设置】的清单里",IF($K1676="","△"&amp;$D1676&amp;" 还没填汇率，去【月度汇率】补上就自动算了",IF(ISNUMBER(SEARCH("【待补】",$R1676&amp;"")),"△源数据不全（源表缺摘要或用途），请补充",IF(AND($F1676="内部转账",$Q1676=""),"△内部转账建议在「往来单位」写上对方账户",IF($N1676&lt;0,"△这一笔之后该账户余额成负数了，核一下",""))))))))))))</f>
        <v>△这一笔之后该账户余额成负数了，核一下</v>
      </c>
    </row>
    <row r="1677" ht="33" spans="1:19">
      <c r="A1677" s="114">
        <v>46146</v>
      </c>
      <c r="B1677" s="115" t="s">
        <v>72</v>
      </c>
      <c r="C1677" s="116" t="str">
        <f>IF($B1677="","",IFERROR(INDEX(账户银行,MATCH($B1677,账户名,0)),""))</f>
        <v>NBU银行</v>
      </c>
      <c r="D1677" s="116" t="str">
        <f>IF($B1677="","",IFERROR(INDEX(账户币种,MATCH($B1677,账户名,0)),""))</f>
        <v>UZS</v>
      </c>
      <c r="E1677" s="117" t="s">
        <v>84</v>
      </c>
      <c r="F1677" s="116" t="str">
        <f>IF($E1677="","",IFERROR(INDEX(类别属性,MATCH($E1677,类别表,0)),""))</f>
        <v>支出</v>
      </c>
      <c r="G1677" s="118" t="s">
        <v>1517</v>
      </c>
      <c r="H1677" s="119"/>
      <c r="I1677" s="119">
        <v>11099200</v>
      </c>
      <c r="J1677" s="120"/>
      <c r="K1677" s="125">
        <f>IF(OR($A1677="",$B1677=""),"",IF($J1677&lt;&gt;"",$J1677,IF($D1677=本位币,1,IFERROR(LOOKUP(2,1/((汇率月份&lt;=$A1677)*(INDEX(记账汇率区,0,MATCH($D1677,汇率币种头,0))&lt;&gt;"")),INDEX(记账汇率区,0,MATCH($D1677,汇率币种头,0))),""))))</f>
        <v>1</v>
      </c>
      <c r="L1677" s="123">
        <f t="shared" si="52"/>
        <v>-11099200</v>
      </c>
      <c r="M1677" s="123">
        <f t="shared" si="53"/>
        <v>-11099200</v>
      </c>
      <c r="N1677" s="122">
        <f>IF($B1677="","",ROUND(SUMIF(账户名,$B1677,账户期初)+SUMIFS($L$6:L1677,$B$6:B1677,$B1677),2))</f>
        <v>657857890.5</v>
      </c>
      <c r="O1677" s="123">
        <f>IF($B1677="","",IFERROR(ROUND(INDEX(账户期初本位,MATCH($B1677,账户名,0))+SUMIFS($M$6:M1677,$B$6:B1677,$B1677),2),""))</f>
        <v>657857890.5</v>
      </c>
      <c r="P1677" s="117" t="s">
        <v>48</v>
      </c>
      <c r="Q1677" s="115"/>
      <c r="R1677" s="115"/>
      <c r="S1677" s="124" t="str">
        <f>IF($B1677="","",IF(ISNA(MATCH($B1677,账户名,0)),"※这个账户不在【参数设置】的账户档案里",IF($A1677="","※没填日期，这一笔不会进任何月份的报表",IF(OR($A1677&lt;起始月份,$A1677&gt;EOMONTH(起始月份,15)),"△不在本账期（"&amp;TEXT(起始月份,"yyyy-mm")&amp;" ~ "&amp;TEXT(EOMONTH(起始月份,15),"yyyy-mm")&amp;"）内，报表里看不到",IF(AND($H1677&lt;&gt;"",$I1677&lt;&gt;""),"※收入和支出不能同时填",IF(AND(N($H1677)=0,N($I1677)=0),IF(ISNUMBER(SEARCH("【待补】",$R1677&amp;"")),"△源数据不全（源表缺金额），请补充","※收入和支出都没填"),IF($E1677="","※没填收支类别，分类报表会漏掉这一笔",IF(ISNA(MATCH($E1677,类别表,0)),"※收支类别不在【参数设置】的清单里",IF($K1677="","△"&amp;$D1677&amp;" 还没填汇率，去【月度汇率】补上就自动算了",IF(ISNUMBER(SEARCH("【待补】",$R1677&amp;"")),"△源数据不全（源表缺摘要或用途），请补充",IF(AND($F1677="内部转账",$Q1677=""),"△内部转账建议在「往来单位」写上对方账户",IF($N1677&lt;0,"△这一笔之后该账户余额成负数了，核一下",""))))))))))))</f>
        <v/>
      </c>
    </row>
    <row r="1678" ht="49.5" spans="1:19">
      <c r="A1678" s="114">
        <v>46146</v>
      </c>
      <c r="B1678" s="115" t="s">
        <v>72</v>
      </c>
      <c r="C1678" s="116" t="str">
        <f>IF($B1678="","",IFERROR(INDEX(账户银行,MATCH($B1678,账户名,0)),""))</f>
        <v>NBU银行</v>
      </c>
      <c r="D1678" s="116" t="str">
        <f>IF($B1678="","",IFERROR(INDEX(账户币种,MATCH($B1678,账户名,0)),""))</f>
        <v>UZS</v>
      </c>
      <c r="E1678" s="117" t="s">
        <v>107</v>
      </c>
      <c r="F1678" s="116" t="str">
        <f>IF($E1678="","",IFERROR(INDEX(类别属性,MATCH($E1678,类别表,0)),""))</f>
        <v>收入</v>
      </c>
      <c r="G1678" s="118" t="s">
        <v>1518</v>
      </c>
      <c r="H1678" s="119">
        <v>16000000</v>
      </c>
      <c r="I1678" s="119"/>
      <c r="J1678" s="120"/>
      <c r="K1678" s="125">
        <f>IF(OR($A1678="",$B1678=""),"",IF($J1678&lt;&gt;"",$J1678,IF($D1678=本位币,1,IFERROR(LOOKUP(2,1/((汇率月份&lt;=$A1678)*(INDEX(记账汇率区,0,MATCH($D1678,汇率币种头,0))&lt;&gt;"")),INDEX(记账汇率区,0,MATCH($D1678,汇率币种头,0))),""))))</f>
        <v>1</v>
      </c>
      <c r="L1678" s="123">
        <f t="shared" si="52"/>
        <v>16000000</v>
      </c>
      <c r="M1678" s="123">
        <f t="shared" si="53"/>
        <v>16000000</v>
      </c>
      <c r="N1678" s="122">
        <f>IF($B1678="","",ROUND(SUMIF(账户名,$B1678,账户期初)+SUMIFS($L$6:L1678,$B$6:B1678,$B1678),2))</f>
        <v>673857890.5</v>
      </c>
      <c r="O1678" s="123">
        <f>IF($B1678="","",IFERROR(ROUND(INDEX(账户期初本位,MATCH($B1678,账户名,0))+SUMIFS($M$6:M1678,$B$6:B1678,$B1678),2),""))</f>
        <v>673857890.5</v>
      </c>
      <c r="P1678" s="117" t="s">
        <v>109</v>
      </c>
      <c r="Q1678" s="115"/>
      <c r="R1678" s="115"/>
      <c r="S1678" s="124" t="str">
        <f>IF($B1678="","",IF(ISNA(MATCH($B1678,账户名,0)),"※这个账户不在【参数设置】的账户档案里",IF($A1678="","※没填日期，这一笔不会进任何月份的报表",IF(OR($A1678&lt;起始月份,$A1678&gt;EOMONTH(起始月份,15)),"△不在本账期（"&amp;TEXT(起始月份,"yyyy-mm")&amp;" ~ "&amp;TEXT(EOMONTH(起始月份,15),"yyyy-mm")&amp;"）内，报表里看不到",IF(AND($H1678&lt;&gt;"",$I1678&lt;&gt;""),"※收入和支出不能同时填",IF(AND(N($H1678)=0,N($I1678)=0),IF(ISNUMBER(SEARCH("【待补】",$R1678&amp;"")),"△源数据不全（源表缺金额），请补充","※收入和支出都没填"),IF($E1678="","※没填收支类别，分类报表会漏掉这一笔",IF(ISNA(MATCH($E1678,类别表,0)),"※收支类别不在【参数设置】的清单里",IF($K1678="","△"&amp;$D1678&amp;" 还没填汇率，去【月度汇率】补上就自动算了",IF(ISNUMBER(SEARCH("【待补】",$R1678&amp;"")),"△源数据不全（源表缺摘要或用途），请补充",IF(AND($F1678="内部转账",$Q1678=""),"△内部转账建议在「往来单位」写上对方账户",IF($N1678&lt;0,"△这一笔之后该账户余额成负数了，核一下",""))))))))))))</f>
        <v/>
      </c>
    </row>
    <row r="1679" ht="33" spans="1:19">
      <c r="A1679" s="114">
        <v>46146</v>
      </c>
      <c r="B1679" s="115" t="s">
        <v>72</v>
      </c>
      <c r="C1679" s="116" t="str">
        <f>IF($B1679="","",IFERROR(INDEX(账户银行,MATCH($B1679,账户名,0)),""))</f>
        <v>NBU银行</v>
      </c>
      <c r="D1679" s="116" t="str">
        <f>IF($B1679="","",IFERROR(INDEX(账户币种,MATCH($B1679,账户名,0)),""))</f>
        <v>UZS</v>
      </c>
      <c r="E1679" s="117" t="s">
        <v>60</v>
      </c>
      <c r="F1679" s="116" t="str">
        <f>IF($E1679="","",IFERROR(INDEX(类别属性,MATCH($E1679,类别表,0)),""))</f>
        <v>支出</v>
      </c>
      <c r="G1679" s="118" t="s">
        <v>1519</v>
      </c>
      <c r="H1679" s="119"/>
      <c r="I1679" s="119">
        <v>55496</v>
      </c>
      <c r="J1679" s="120"/>
      <c r="K1679" s="125">
        <f>IF(OR($A1679="",$B1679=""),"",IF($J1679&lt;&gt;"",$J1679,IF($D1679=本位币,1,IFERROR(LOOKUP(2,1/((汇率月份&lt;=$A1679)*(INDEX(记账汇率区,0,MATCH($D1679,汇率币种头,0))&lt;&gt;"")),INDEX(记账汇率区,0,MATCH($D1679,汇率币种头,0))),""))))</f>
        <v>1</v>
      </c>
      <c r="L1679" s="123">
        <f t="shared" si="52"/>
        <v>-55496</v>
      </c>
      <c r="M1679" s="123">
        <f t="shared" si="53"/>
        <v>-55496</v>
      </c>
      <c r="N1679" s="122">
        <f>IF($B1679="","",ROUND(SUMIF(账户名,$B1679,账户期初)+SUMIFS($L$6:L1679,$B$6:B1679,$B1679),2))</f>
        <v>673802394.5</v>
      </c>
      <c r="O1679" s="123">
        <f>IF($B1679="","",IFERROR(ROUND(INDEX(账户期初本位,MATCH($B1679,账户名,0))+SUMIFS($M$6:M1679,$B$6:B1679,$B1679),2),""))</f>
        <v>673802394.5</v>
      </c>
      <c r="P1679" s="117" t="s">
        <v>43</v>
      </c>
      <c r="Q1679" s="115"/>
      <c r="R1679" s="115"/>
      <c r="S1679" s="124" t="str">
        <f>IF($B1679="","",IF(ISNA(MATCH($B1679,账户名,0)),"※这个账户不在【参数设置】的账户档案里",IF($A1679="","※没填日期，这一笔不会进任何月份的报表",IF(OR($A1679&lt;起始月份,$A1679&gt;EOMONTH(起始月份,15)),"△不在本账期（"&amp;TEXT(起始月份,"yyyy-mm")&amp;" ~ "&amp;TEXT(EOMONTH(起始月份,15),"yyyy-mm")&amp;"）内，报表里看不到",IF(AND($H1679&lt;&gt;"",$I1679&lt;&gt;""),"※收入和支出不能同时填",IF(AND(N($H1679)=0,N($I1679)=0),IF(ISNUMBER(SEARCH("【待补】",$R1679&amp;"")),"△源数据不全（源表缺金额），请补充","※收入和支出都没填"),IF($E1679="","※没填收支类别，分类报表会漏掉这一笔",IF(ISNA(MATCH($E1679,类别表,0)),"※收支类别不在【参数设置】的清单里",IF($K1679="","△"&amp;$D1679&amp;" 还没填汇率，去【月度汇率】补上就自动算了",IF(ISNUMBER(SEARCH("【待补】",$R1679&amp;"")),"△源数据不全（源表缺摘要或用途），请补充",IF(AND($F1679="内部转账",$Q1679=""),"△内部转账建议在「往来单位」写上对方账户",IF($N1679&lt;0,"△这一笔之后该账户余额成负数了，核一下",""))))))))))))</f>
        <v/>
      </c>
    </row>
    <row r="1680" ht="33" spans="1:19">
      <c r="A1680" s="114">
        <v>46146</v>
      </c>
      <c r="B1680" s="115" t="s">
        <v>72</v>
      </c>
      <c r="C1680" s="116" t="str">
        <f>IF($B1680="","",IFERROR(INDEX(账户银行,MATCH($B1680,账户名,0)),""))</f>
        <v>NBU银行</v>
      </c>
      <c r="D1680" s="116" t="str">
        <f>IF($B1680="","",IFERROR(INDEX(账户币种,MATCH($B1680,账户名,0)),""))</f>
        <v>UZS</v>
      </c>
      <c r="E1680" s="117" t="s">
        <v>84</v>
      </c>
      <c r="F1680" s="116" t="str">
        <f>IF($E1680="","",IFERROR(INDEX(类别属性,MATCH($E1680,类别表,0)),""))</f>
        <v>支出</v>
      </c>
      <c r="G1680" s="118" t="s">
        <v>1520</v>
      </c>
      <c r="H1680" s="119"/>
      <c r="I1680" s="119">
        <v>741.6</v>
      </c>
      <c r="J1680" s="120"/>
      <c r="K1680" s="125">
        <f>IF(OR($A1680="",$B1680=""),"",IF($J1680&lt;&gt;"",$J1680,IF($D1680=本位币,1,IFERROR(LOOKUP(2,1/((汇率月份&lt;=$A1680)*(INDEX(记账汇率区,0,MATCH($D1680,汇率币种头,0))&lt;&gt;"")),INDEX(记账汇率区,0,MATCH($D1680,汇率币种头,0))),""))))</f>
        <v>1</v>
      </c>
      <c r="L1680" s="123">
        <f t="shared" si="52"/>
        <v>-741.6</v>
      </c>
      <c r="M1680" s="123">
        <f t="shared" si="53"/>
        <v>-741.6</v>
      </c>
      <c r="N1680" s="122">
        <f>IF($B1680="","",ROUND(SUMIF(账户名,$B1680,账户期初)+SUMIFS($L$6:L1680,$B$6:B1680,$B1680),2))</f>
        <v>673801652.9</v>
      </c>
      <c r="O1680" s="123">
        <f>IF($B1680="","",IFERROR(ROUND(INDEX(账户期初本位,MATCH($B1680,账户名,0))+SUMIFS($M$6:M1680,$B$6:B1680,$B1680),2),""))</f>
        <v>673801652.9</v>
      </c>
      <c r="P1680" s="117" t="s">
        <v>48</v>
      </c>
      <c r="Q1680" s="115"/>
      <c r="R1680" s="115"/>
      <c r="S1680" s="124" t="str">
        <f>IF($B1680="","",IF(ISNA(MATCH($B1680,账户名,0)),"※这个账户不在【参数设置】的账户档案里",IF($A1680="","※没填日期，这一笔不会进任何月份的报表",IF(OR($A1680&lt;起始月份,$A1680&gt;EOMONTH(起始月份,15)),"△不在本账期（"&amp;TEXT(起始月份,"yyyy-mm")&amp;" ~ "&amp;TEXT(EOMONTH(起始月份,15),"yyyy-mm")&amp;"）内，报表里看不到",IF(AND($H1680&lt;&gt;"",$I1680&lt;&gt;""),"※收入和支出不能同时填",IF(AND(N($H1680)=0,N($I1680)=0),IF(ISNUMBER(SEARCH("【待补】",$R1680&amp;"")),"△源数据不全（源表缺金额），请补充","※收入和支出都没填"),IF($E1680="","※没填收支类别，分类报表会漏掉这一笔",IF(ISNA(MATCH($E1680,类别表,0)),"※收支类别不在【参数设置】的清单里",IF($K1680="","△"&amp;$D1680&amp;" 还没填汇率，去【月度汇率】补上就自动算了",IF(ISNUMBER(SEARCH("【待补】",$R1680&amp;"")),"△源数据不全（源表缺摘要或用途），请补充",IF(AND($F1680="内部转账",$Q1680=""),"△内部转账建议在「往来单位」写上对方账户",IF($N1680&lt;0,"△这一笔之后该账户余额成负数了，核一下",""))))))))))))</f>
        <v/>
      </c>
    </row>
    <row r="1681" ht="16.5" spans="1:19">
      <c r="A1681" s="114">
        <v>46146</v>
      </c>
      <c r="B1681" s="115" t="s">
        <v>20</v>
      </c>
      <c r="C1681" s="116" t="str">
        <f>IF($B1681="","",IFERROR(INDEX(账户银行,MATCH($B1681,账户名,0)),""))</f>
        <v>现金</v>
      </c>
      <c r="D1681" s="116" t="str">
        <f>IF($B1681="","",IFERROR(INDEX(账户币种,MATCH($B1681,账户名,0)),""))</f>
        <v>CNY</v>
      </c>
      <c r="E1681" s="117" t="s">
        <v>95</v>
      </c>
      <c r="F1681" s="116" t="str">
        <f>IF($E1681="","",IFERROR(INDEX(类别属性,MATCH($E1681,类别表,0)),""))</f>
        <v>支出</v>
      </c>
      <c r="G1681" s="118" t="s">
        <v>1521</v>
      </c>
      <c r="H1681" s="119"/>
      <c r="I1681" s="119">
        <v>30000</v>
      </c>
      <c r="J1681" s="120"/>
      <c r="K1681" s="121">
        <f>IF(OR($A1681="",$B1681=""),"",IF($J1681&lt;&gt;"",$J1681,IF($D1681=本位币,1,IFERROR(LOOKUP(2,1/((汇率月份&lt;=$A1681)*(INDEX(记账汇率区,0,MATCH($D1681,汇率币种头,0))&lt;&gt;"")),INDEX(记账汇率区,0,MATCH($D1681,汇率币种头,0))),""))))</f>
        <v>1700</v>
      </c>
      <c r="L1681" s="122">
        <f t="shared" si="52"/>
        <v>-30000</v>
      </c>
      <c r="M1681" s="123">
        <f t="shared" si="53"/>
        <v>-51000000</v>
      </c>
      <c r="N1681" s="122">
        <f>IF($B1681="","",ROUND(SUMIF(账户名,$B1681,账户期初)+SUMIFS($L$6:L1681,$B$6:B1681,$B1681),2))</f>
        <v>684044.84</v>
      </c>
      <c r="O1681" s="123">
        <f>IF($B1681="","",IFERROR(ROUND(INDEX(账户期初本位,MATCH($B1681,账户名,0))+SUMIFS($M$6:M1681,$B$6:B1681,$B1681),2),""))</f>
        <v>1134537744.96</v>
      </c>
      <c r="P1681" s="117" t="s">
        <v>97</v>
      </c>
      <c r="Q1681" s="115" t="s">
        <v>940</v>
      </c>
      <c r="R1681" s="115"/>
      <c r="S1681" s="124" t="str">
        <f>IF($B1681="","",IF(ISNA(MATCH($B1681,账户名,0)),"※这个账户不在【参数设置】的账户档案里",IF($A1681="","※没填日期，这一笔不会进任何月份的报表",IF(OR($A1681&lt;起始月份,$A1681&gt;EOMONTH(起始月份,15)),"△不在本账期（"&amp;TEXT(起始月份,"yyyy-mm")&amp;" ~ "&amp;TEXT(EOMONTH(起始月份,15),"yyyy-mm")&amp;"）内，报表里看不到",IF(AND($H1681&lt;&gt;"",$I1681&lt;&gt;""),"※收入和支出不能同时填",IF(AND(N($H1681)=0,N($I1681)=0),IF(ISNUMBER(SEARCH("【待补】",$R1681&amp;"")),"△源数据不全（源表缺金额），请补充","※收入和支出都没填"),IF($E1681="","※没填收支类别，分类报表会漏掉这一笔",IF(ISNA(MATCH($E1681,类别表,0)),"※收支类别不在【参数设置】的清单里",IF($K1681="","△"&amp;$D1681&amp;" 还没填汇率，去【月度汇率】补上就自动算了",IF(ISNUMBER(SEARCH("【待补】",$R1681&amp;"")),"△源数据不全（源表缺摘要或用途），请补充",IF(AND($F1681="内部转账",$Q1681=""),"△内部转账建议在「往来单位」写上对方账户",IF($N1681&lt;0,"△这一笔之后该账户余额成负数了，核一下",""))))))))))))</f>
        <v/>
      </c>
    </row>
    <row r="1682" ht="16.5" spans="1:19">
      <c r="A1682" s="114">
        <v>46146</v>
      </c>
      <c r="B1682" s="115" t="s">
        <v>20</v>
      </c>
      <c r="C1682" s="116" t="str">
        <f>IF($B1682="","",IFERROR(INDEX(账户银行,MATCH($B1682,账户名,0)),""))</f>
        <v>现金</v>
      </c>
      <c r="D1682" s="116" t="str">
        <f>IF($B1682="","",IFERROR(INDEX(账户币种,MATCH($B1682,账户名,0)),""))</f>
        <v>CNY</v>
      </c>
      <c r="E1682" s="117" t="s">
        <v>95</v>
      </c>
      <c r="F1682" s="116" t="str">
        <f>IF($E1682="","",IFERROR(INDEX(类别属性,MATCH($E1682,类别表,0)),""))</f>
        <v>支出</v>
      </c>
      <c r="G1682" s="118" t="s">
        <v>1522</v>
      </c>
      <c r="H1682" s="119"/>
      <c r="I1682" s="119">
        <v>30000</v>
      </c>
      <c r="J1682" s="120"/>
      <c r="K1682" s="121">
        <f>IF(OR($A1682="",$B1682=""),"",IF($J1682&lt;&gt;"",$J1682,IF($D1682=本位币,1,IFERROR(LOOKUP(2,1/((汇率月份&lt;=$A1682)*(INDEX(记账汇率区,0,MATCH($D1682,汇率币种头,0))&lt;&gt;"")),INDEX(记账汇率区,0,MATCH($D1682,汇率币种头,0))),""))))</f>
        <v>1700</v>
      </c>
      <c r="L1682" s="122">
        <f t="shared" si="52"/>
        <v>-30000</v>
      </c>
      <c r="M1682" s="123">
        <f t="shared" si="53"/>
        <v>-51000000</v>
      </c>
      <c r="N1682" s="122">
        <f>IF($B1682="","",ROUND(SUMIF(账户名,$B1682,账户期初)+SUMIFS($L$6:L1682,$B$6:B1682,$B1682),2))</f>
        <v>654044.84</v>
      </c>
      <c r="O1682" s="123">
        <f>IF($B1682="","",IFERROR(ROUND(INDEX(账户期初本位,MATCH($B1682,账户名,0))+SUMIFS($M$6:M1682,$B$6:B1682,$B1682),2),""))</f>
        <v>1083537744.96</v>
      </c>
      <c r="P1682" s="117" t="s">
        <v>97</v>
      </c>
      <c r="Q1682" s="115"/>
      <c r="R1682" s="115"/>
      <c r="S1682" s="124" t="str">
        <f>IF($B1682="","",IF(ISNA(MATCH($B1682,账户名,0)),"※这个账户不在【参数设置】的账户档案里",IF($A1682="","※没填日期，这一笔不会进任何月份的报表",IF(OR($A1682&lt;起始月份,$A1682&gt;EOMONTH(起始月份,15)),"△不在本账期（"&amp;TEXT(起始月份,"yyyy-mm")&amp;" ~ "&amp;TEXT(EOMONTH(起始月份,15),"yyyy-mm")&amp;"）内，报表里看不到",IF(AND($H1682&lt;&gt;"",$I1682&lt;&gt;""),"※收入和支出不能同时填",IF(AND(N($H1682)=0,N($I1682)=0),IF(ISNUMBER(SEARCH("【待补】",$R1682&amp;"")),"△源数据不全（源表缺金额），请补充","※收入和支出都没填"),IF($E1682="","※没填收支类别，分类报表会漏掉这一笔",IF(ISNA(MATCH($E1682,类别表,0)),"※收支类别不在【参数设置】的清单里",IF($K1682="","△"&amp;$D1682&amp;" 还没填汇率，去【月度汇率】补上就自动算了",IF(ISNUMBER(SEARCH("【待补】",$R1682&amp;"")),"△源数据不全（源表缺摘要或用途），请补充",IF(AND($F1682="内部转账",$Q1682=""),"△内部转账建议在「往来单位」写上对方账户",IF($N1682&lt;0,"△这一笔之后该账户余额成负数了，核一下",""))))))))))))</f>
        <v/>
      </c>
    </row>
    <row r="1683" ht="16.5" spans="1:19">
      <c r="A1683" s="114">
        <v>46146</v>
      </c>
      <c r="B1683" s="115" t="s">
        <v>20</v>
      </c>
      <c r="C1683" s="116" t="str">
        <f>IF($B1683="","",IFERROR(INDEX(账户银行,MATCH($B1683,账户名,0)),""))</f>
        <v>现金</v>
      </c>
      <c r="D1683" s="116" t="str">
        <f>IF($B1683="","",IFERROR(INDEX(账户币种,MATCH($B1683,账户名,0)),""))</f>
        <v>CNY</v>
      </c>
      <c r="E1683" s="117" t="s">
        <v>95</v>
      </c>
      <c r="F1683" s="116" t="str">
        <f>IF($E1683="","",IFERROR(INDEX(类别属性,MATCH($E1683,类别表,0)),""))</f>
        <v>支出</v>
      </c>
      <c r="G1683" s="118" t="s">
        <v>1523</v>
      </c>
      <c r="H1683" s="119"/>
      <c r="I1683" s="119">
        <v>30000</v>
      </c>
      <c r="J1683" s="120"/>
      <c r="K1683" s="121">
        <f>IF(OR($A1683="",$B1683=""),"",IF($J1683&lt;&gt;"",$J1683,IF($D1683=本位币,1,IFERROR(LOOKUP(2,1/((汇率月份&lt;=$A1683)*(INDEX(记账汇率区,0,MATCH($D1683,汇率币种头,0))&lt;&gt;"")),INDEX(记账汇率区,0,MATCH($D1683,汇率币种头,0))),""))))</f>
        <v>1700</v>
      </c>
      <c r="L1683" s="122">
        <f t="shared" si="52"/>
        <v>-30000</v>
      </c>
      <c r="M1683" s="123">
        <f t="shared" si="53"/>
        <v>-51000000</v>
      </c>
      <c r="N1683" s="122">
        <f>IF($B1683="","",ROUND(SUMIF(账户名,$B1683,账户期初)+SUMIFS($L$6:L1683,$B$6:B1683,$B1683),2))</f>
        <v>624044.84</v>
      </c>
      <c r="O1683" s="123">
        <f>IF($B1683="","",IFERROR(ROUND(INDEX(账户期初本位,MATCH($B1683,账户名,0))+SUMIFS($M$6:M1683,$B$6:B1683,$B1683),2),""))</f>
        <v>1032537744.96</v>
      </c>
      <c r="P1683" s="117" t="s">
        <v>97</v>
      </c>
      <c r="Q1683" s="115" t="s">
        <v>1265</v>
      </c>
      <c r="R1683" s="115"/>
      <c r="S1683" s="124" t="str">
        <f>IF($B1683="","",IF(ISNA(MATCH($B1683,账户名,0)),"※这个账户不在【参数设置】的账户档案里",IF($A1683="","※没填日期，这一笔不会进任何月份的报表",IF(OR($A1683&lt;起始月份,$A1683&gt;EOMONTH(起始月份,15)),"△不在本账期（"&amp;TEXT(起始月份,"yyyy-mm")&amp;" ~ "&amp;TEXT(EOMONTH(起始月份,15),"yyyy-mm")&amp;"）内，报表里看不到",IF(AND($H1683&lt;&gt;"",$I1683&lt;&gt;""),"※收入和支出不能同时填",IF(AND(N($H1683)=0,N($I1683)=0),IF(ISNUMBER(SEARCH("【待补】",$R1683&amp;"")),"△源数据不全（源表缺金额），请补充","※收入和支出都没填"),IF($E1683="","※没填收支类别，分类报表会漏掉这一笔",IF(ISNA(MATCH($E1683,类别表,0)),"※收支类别不在【参数设置】的清单里",IF($K1683="","△"&amp;$D1683&amp;" 还没填汇率，去【月度汇率】补上就自动算了",IF(ISNUMBER(SEARCH("【待补】",$R1683&amp;"")),"△源数据不全（源表缺摘要或用途），请补充",IF(AND($F1683="内部转账",$Q1683=""),"△内部转账建议在「往来单位」写上对方账户",IF($N1683&lt;0,"△这一笔之后该账户余额成负数了，核一下",""))))))))))))</f>
        <v/>
      </c>
    </row>
    <row r="1684" ht="33" spans="1:19">
      <c r="A1684" s="114">
        <v>46146</v>
      </c>
      <c r="B1684" s="115" t="s">
        <v>20</v>
      </c>
      <c r="C1684" s="116" t="str">
        <f>IF($B1684="","",IFERROR(INDEX(账户银行,MATCH($B1684,账户名,0)),""))</f>
        <v>现金</v>
      </c>
      <c r="D1684" s="116" t="str">
        <f>IF($B1684="","",IFERROR(INDEX(账户币种,MATCH($B1684,账户名,0)),""))</f>
        <v>CNY</v>
      </c>
      <c r="E1684" s="117" t="s">
        <v>24</v>
      </c>
      <c r="F1684" s="116" t="str">
        <f>IF($E1684="","",IFERROR(INDEX(类别属性,MATCH($E1684,类别表,0)),""))</f>
        <v>支出</v>
      </c>
      <c r="G1684" s="118" t="s">
        <v>1524</v>
      </c>
      <c r="H1684" s="119"/>
      <c r="I1684" s="119">
        <v>1810</v>
      </c>
      <c r="J1684" s="120"/>
      <c r="K1684" s="121">
        <f>IF(OR($A1684="",$B1684=""),"",IF($J1684&lt;&gt;"",$J1684,IF($D1684=本位币,1,IFERROR(LOOKUP(2,1/((汇率月份&lt;=$A1684)*(INDEX(记账汇率区,0,MATCH($D1684,汇率币种头,0))&lt;&gt;"")),INDEX(记账汇率区,0,MATCH($D1684,汇率币种头,0))),""))))</f>
        <v>1700</v>
      </c>
      <c r="L1684" s="122">
        <f t="shared" si="52"/>
        <v>-1810</v>
      </c>
      <c r="M1684" s="123">
        <f t="shared" si="53"/>
        <v>-3077000</v>
      </c>
      <c r="N1684" s="122">
        <f>IF($B1684="","",ROUND(SUMIF(账户名,$B1684,账户期初)+SUMIFS($L$6:L1684,$B$6:B1684,$B1684),2))</f>
        <v>622234.84</v>
      </c>
      <c r="O1684" s="123">
        <f>IF($B1684="","",IFERROR(ROUND(INDEX(账户期初本位,MATCH($B1684,账户名,0))+SUMIFS($M$6:M1684,$B$6:B1684,$B1684),2),""))</f>
        <v>1029460744.96</v>
      </c>
      <c r="P1684" s="117" t="s">
        <v>26</v>
      </c>
      <c r="Q1684" s="115" t="s">
        <v>68</v>
      </c>
      <c r="R1684" s="115"/>
      <c r="S1684" s="124" t="str">
        <f>IF($B1684="","",IF(ISNA(MATCH($B1684,账户名,0)),"※这个账户不在【参数设置】的账户档案里",IF($A1684="","※没填日期，这一笔不会进任何月份的报表",IF(OR($A1684&lt;起始月份,$A1684&gt;EOMONTH(起始月份,15)),"△不在本账期（"&amp;TEXT(起始月份,"yyyy-mm")&amp;" ~ "&amp;TEXT(EOMONTH(起始月份,15),"yyyy-mm")&amp;"）内，报表里看不到",IF(AND($H1684&lt;&gt;"",$I1684&lt;&gt;""),"※收入和支出不能同时填",IF(AND(N($H1684)=0,N($I1684)=0),IF(ISNUMBER(SEARCH("【待补】",$R1684&amp;"")),"△源数据不全（源表缺金额），请补充","※收入和支出都没填"),IF($E1684="","※没填收支类别，分类报表会漏掉这一笔",IF(ISNA(MATCH($E1684,类别表,0)),"※收支类别不在【参数设置】的清单里",IF($K1684="","△"&amp;$D1684&amp;" 还没填汇率，去【月度汇率】补上就自动算了",IF(ISNUMBER(SEARCH("【待补】",$R1684&amp;"")),"△源数据不全（源表缺摘要或用途），请补充",IF(AND($F1684="内部转账",$Q1684=""),"△内部转账建议在「往来单位」写上对方账户",IF($N1684&lt;0,"△这一笔之后该账户余额成负数了，核一下",""))))))))))))</f>
        <v/>
      </c>
    </row>
    <row r="1685" ht="16.5" spans="1:19">
      <c r="A1685" s="114">
        <v>46146</v>
      </c>
      <c r="B1685" s="115" t="s">
        <v>1238</v>
      </c>
      <c r="C1685" s="116" t="str">
        <f>IF($B1685="","",IFERROR(INDEX(账户银行,MATCH($B1685,账户名,0)),""))</f>
        <v>NBU银行</v>
      </c>
      <c r="D1685" s="116" t="str">
        <f>IF($B1685="","",IFERROR(INDEX(账户币种,MATCH($B1685,账户名,0)),""))</f>
        <v>UZS</v>
      </c>
      <c r="E1685" s="117" t="s">
        <v>38</v>
      </c>
      <c r="F1685" s="116" t="str">
        <f>IF($E1685="","",IFERROR(INDEX(类别属性,MATCH($E1685,类别表,0)),""))</f>
        <v>支出</v>
      </c>
      <c r="G1685" s="118" t="s">
        <v>1268</v>
      </c>
      <c r="H1685" s="119"/>
      <c r="I1685" s="119">
        <v>504000</v>
      </c>
      <c r="J1685" s="120"/>
      <c r="K1685" s="125">
        <f>IF(OR($A1685="",$B1685=""),"",IF($J1685&lt;&gt;"",$J1685,IF($D1685=本位币,1,IFERROR(LOOKUP(2,1/((汇率月份&lt;=$A1685)*(INDEX(记账汇率区,0,MATCH($D1685,汇率币种头,0))&lt;&gt;"")),INDEX(记账汇率区,0,MATCH($D1685,汇率币种头,0))),""))))</f>
        <v>1</v>
      </c>
      <c r="L1685" s="123">
        <f t="shared" si="52"/>
        <v>-504000</v>
      </c>
      <c r="M1685" s="123">
        <f t="shared" si="53"/>
        <v>-504000</v>
      </c>
      <c r="N1685" s="122">
        <f>IF($B1685="","",ROUND(SUMIF(账户名,$B1685,账户期初)+SUMIFS($L$6:L1685,$B$6:B1685,$B1685),2))</f>
        <v>46108850</v>
      </c>
      <c r="O1685" s="123">
        <f>IF($B1685="","",IFERROR(ROUND(INDEX(账户期初本位,MATCH($B1685,账户名,0))+SUMIFS($M$6:M1685,$B$6:B1685,$B1685),2),""))</f>
        <v>46108850</v>
      </c>
      <c r="P1685" s="117" t="s">
        <v>26</v>
      </c>
      <c r="Q1685" s="115" t="s">
        <v>1269</v>
      </c>
      <c r="R1685" s="115" t="s">
        <v>1270</v>
      </c>
      <c r="S1685" s="124" t="str">
        <f>IF($B1685="","",IF(ISNA(MATCH($B1685,账户名,0)),"※这个账户不在【参数设置】的账户档案里",IF($A1685="","※没填日期，这一笔不会进任何月份的报表",IF(OR($A1685&lt;起始月份,$A1685&gt;EOMONTH(起始月份,15)),"△不在本账期（"&amp;TEXT(起始月份,"yyyy-mm")&amp;" ~ "&amp;TEXT(EOMONTH(起始月份,15),"yyyy-mm")&amp;"）内，报表里看不到",IF(AND($H1685&lt;&gt;"",$I1685&lt;&gt;""),"※收入和支出不能同时填",IF(AND(N($H1685)=0,N($I1685)=0),IF(ISNUMBER(SEARCH("【待补】",$R1685&amp;"")),"△源数据不全（源表缺金额），请补充","※收入和支出都没填"),IF($E1685="","※没填收支类别，分类报表会漏掉这一笔",IF(ISNA(MATCH($E1685,类别表,0)),"※收支类别不在【参数设置】的清单里",IF($K1685="","△"&amp;$D1685&amp;" 还没填汇率，去【月度汇率】补上就自动算了",IF(ISNUMBER(SEARCH("【待补】",$R1685&amp;"")),"△源数据不全（源表缺摘要或用途），请补充",IF(AND($F1685="内部转账",$Q1685=""),"△内部转账建议在「往来单位」写上对方账户",IF($N1685&lt;0,"△这一笔之后该账户余额成负数了，核一下",""))))))))))))</f>
        <v/>
      </c>
    </row>
    <row r="1686" ht="16.5" spans="1:19">
      <c r="A1686" s="114">
        <v>46146</v>
      </c>
      <c r="B1686" s="115" t="s">
        <v>1238</v>
      </c>
      <c r="C1686" s="116" t="str">
        <f>IF($B1686="","",IFERROR(INDEX(账户银行,MATCH($B1686,账户名,0)),""))</f>
        <v>NBU银行</v>
      </c>
      <c r="D1686" s="116" t="str">
        <f>IF($B1686="","",IFERROR(INDEX(账户币种,MATCH($B1686,账户名,0)),""))</f>
        <v>UZS</v>
      </c>
      <c r="E1686" s="117" t="s">
        <v>44</v>
      </c>
      <c r="F1686" s="116" t="str">
        <f>IF($E1686="","",IFERROR(INDEX(类别属性,MATCH($E1686,类别表,0)),""))</f>
        <v>支出</v>
      </c>
      <c r="G1686" s="118" t="s">
        <v>1268</v>
      </c>
      <c r="H1686" s="119"/>
      <c r="I1686" s="119">
        <v>300000</v>
      </c>
      <c r="J1686" s="120"/>
      <c r="K1686" s="125">
        <f>IF(OR($A1686="",$B1686=""),"",IF($J1686&lt;&gt;"",$J1686,IF($D1686=本位币,1,IFERROR(LOOKUP(2,1/((汇率月份&lt;=$A1686)*(INDEX(记账汇率区,0,MATCH($D1686,汇率币种头,0))&lt;&gt;"")),INDEX(记账汇率区,0,MATCH($D1686,汇率币种头,0))),""))))</f>
        <v>1</v>
      </c>
      <c r="L1686" s="123">
        <f t="shared" si="52"/>
        <v>-300000</v>
      </c>
      <c r="M1686" s="123">
        <f t="shared" si="53"/>
        <v>-300000</v>
      </c>
      <c r="N1686" s="122">
        <f>IF($B1686="","",ROUND(SUMIF(账户名,$B1686,账户期初)+SUMIFS($L$6:L1686,$B$6:B1686,$B1686),2))</f>
        <v>45808850</v>
      </c>
      <c r="O1686" s="123">
        <f>IF($B1686="","",IFERROR(ROUND(INDEX(账户期初本位,MATCH($B1686,账户名,0))+SUMIFS($M$6:M1686,$B$6:B1686,$B1686),2),""))</f>
        <v>45808850</v>
      </c>
      <c r="P1686" s="117" t="s">
        <v>26</v>
      </c>
      <c r="Q1686" s="115" t="s">
        <v>1269</v>
      </c>
      <c r="R1686" s="115" t="s">
        <v>1270</v>
      </c>
      <c r="S1686" s="124" t="str">
        <f>IF($B1686="","",IF(ISNA(MATCH($B1686,账户名,0)),"※这个账户不在【参数设置】的账户档案里",IF($A1686="","※没填日期，这一笔不会进任何月份的报表",IF(OR($A1686&lt;起始月份,$A1686&gt;EOMONTH(起始月份,15)),"△不在本账期（"&amp;TEXT(起始月份,"yyyy-mm")&amp;" ~ "&amp;TEXT(EOMONTH(起始月份,15),"yyyy-mm")&amp;"）内，报表里看不到",IF(AND($H1686&lt;&gt;"",$I1686&lt;&gt;""),"※收入和支出不能同时填",IF(AND(N($H1686)=0,N($I1686)=0),IF(ISNUMBER(SEARCH("【待补】",$R1686&amp;"")),"△源数据不全（源表缺金额），请补充","※收入和支出都没填"),IF($E1686="","※没填收支类别，分类报表会漏掉这一笔",IF(ISNA(MATCH($E1686,类别表,0)),"※收支类别不在【参数设置】的清单里",IF($K1686="","△"&amp;$D1686&amp;" 还没填汇率，去【月度汇率】补上就自动算了",IF(ISNUMBER(SEARCH("【待补】",$R1686&amp;"")),"△源数据不全（源表缺摘要或用途），请补充",IF(AND($F1686="内部转账",$Q1686=""),"△内部转账建议在「往来单位」写上对方账户",IF($N1686&lt;0,"△这一笔之后该账户余额成负数了，核一下",""))))))))))))</f>
        <v/>
      </c>
    </row>
    <row r="1687" ht="16.5" spans="1:19">
      <c r="A1687" s="114">
        <v>46146</v>
      </c>
      <c r="B1687" s="115" t="s">
        <v>1238</v>
      </c>
      <c r="C1687" s="116" t="str">
        <f>IF($B1687="","",IFERROR(INDEX(账户银行,MATCH($B1687,账户名,0)),""))</f>
        <v>NBU银行</v>
      </c>
      <c r="D1687" s="116" t="str">
        <f>IF($B1687="","",IFERROR(INDEX(账户币种,MATCH($B1687,账户名,0)),""))</f>
        <v>UZS</v>
      </c>
      <c r="E1687" s="117" t="s">
        <v>188</v>
      </c>
      <c r="F1687" s="116" t="str">
        <f>IF($E1687="","",IFERROR(INDEX(类别属性,MATCH($E1687,类别表,0)),""))</f>
        <v>支出</v>
      </c>
      <c r="G1687" s="118" t="s">
        <v>1268</v>
      </c>
      <c r="H1687" s="119"/>
      <c r="I1687" s="119">
        <v>170000</v>
      </c>
      <c r="J1687" s="120"/>
      <c r="K1687" s="125">
        <f>IF(OR($A1687="",$B1687=""),"",IF($J1687&lt;&gt;"",$J1687,IF($D1687=本位币,1,IFERROR(LOOKUP(2,1/((汇率月份&lt;=$A1687)*(INDEX(记账汇率区,0,MATCH($D1687,汇率币种头,0))&lt;&gt;"")),INDEX(记账汇率区,0,MATCH($D1687,汇率币种头,0))),""))))</f>
        <v>1</v>
      </c>
      <c r="L1687" s="123">
        <f t="shared" si="52"/>
        <v>-170000</v>
      </c>
      <c r="M1687" s="123">
        <f t="shared" si="53"/>
        <v>-170000</v>
      </c>
      <c r="N1687" s="122">
        <f>IF($B1687="","",ROUND(SUMIF(账户名,$B1687,账户期初)+SUMIFS($L$6:L1687,$B$6:B1687,$B1687),2))</f>
        <v>45638850</v>
      </c>
      <c r="O1687" s="123">
        <f>IF($B1687="","",IFERROR(ROUND(INDEX(账户期初本位,MATCH($B1687,账户名,0))+SUMIFS($M$6:M1687,$B$6:B1687,$B1687),2),""))</f>
        <v>45638850</v>
      </c>
      <c r="P1687" s="117" t="s">
        <v>26</v>
      </c>
      <c r="Q1687" s="115" t="s">
        <v>1269</v>
      </c>
      <c r="R1687" s="115" t="s">
        <v>1271</v>
      </c>
      <c r="S1687" s="124" t="str">
        <f>IF($B1687="","",IF(ISNA(MATCH($B1687,账户名,0)),"※这个账户不在【参数设置】的账户档案里",IF($A1687="","※没填日期，这一笔不会进任何月份的报表",IF(OR($A1687&lt;起始月份,$A1687&gt;EOMONTH(起始月份,15)),"△不在本账期（"&amp;TEXT(起始月份,"yyyy-mm")&amp;" ~ "&amp;TEXT(EOMONTH(起始月份,15),"yyyy-mm")&amp;"）内，报表里看不到",IF(AND($H1687&lt;&gt;"",$I1687&lt;&gt;""),"※收入和支出不能同时填",IF(AND(N($H1687)=0,N($I1687)=0),IF(ISNUMBER(SEARCH("【待补】",$R1687&amp;"")),"△源数据不全（源表缺金额），请补充","※收入和支出都没填"),IF($E1687="","※没填收支类别，分类报表会漏掉这一笔",IF(ISNA(MATCH($E1687,类别表,0)),"※收支类别不在【参数设置】的清单里",IF($K1687="","△"&amp;$D1687&amp;" 还没填汇率，去【月度汇率】补上就自动算了",IF(ISNUMBER(SEARCH("【待补】",$R1687&amp;"")),"△源数据不全（源表缺摘要或用途），请补充",IF(AND($F1687="内部转账",$Q1687=""),"△内部转账建议在「往来单位」写上对方账户",IF($N1687&lt;0,"△这一笔之后该账户余额成负数了，核一下",""))))))))))))</f>
        <v>△源数据不全（源表缺摘要或用途），请补充</v>
      </c>
    </row>
    <row r="1688" ht="16.5" spans="1:19">
      <c r="A1688" s="114">
        <v>46146</v>
      </c>
      <c r="B1688" s="115" t="s">
        <v>1238</v>
      </c>
      <c r="C1688" s="116" t="str">
        <f>IF($B1688="","",IFERROR(INDEX(账户银行,MATCH($B1688,账户名,0)),""))</f>
        <v>NBU银行</v>
      </c>
      <c r="D1688" s="116" t="str">
        <f>IF($B1688="","",IFERROR(INDEX(账户币种,MATCH($B1688,账户名,0)),""))</f>
        <v>UZS</v>
      </c>
      <c r="E1688" s="117" t="s">
        <v>44</v>
      </c>
      <c r="F1688" s="116" t="str">
        <f>IF($E1688="","",IFERROR(INDEX(类别属性,MATCH($E1688,类别表,0)),""))</f>
        <v>支出</v>
      </c>
      <c r="G1688" s="118" t="s">
        <v>1268</v>
      </c>
      <c r="H1688" s="119"/>
      <c r="I1688" s="119">
        <v>264000</v>
      </c>
      <c r="J1688" s="120"/>
      <c r="K1688" s="125">
        <f>IF(OR($A1688="",$B1688=""),"",IF($J1688&lt;&gt;"",$J1688,IF($D1688=本位币,1,IFERROR(LOOKUP(2,1/((汇率月份&lt;=$A1688)*(INDEX(记账汇率区,0,MATCH($D1688,汇率币种头,0))&lt;&gt;"")),INDEX(记账汇率区,0,MATCH($D1688,汇率币种头,0))),""))))</f>
        <v>1</v>
      </c>
      <c r="L1688" s="123">
        <f t="shared" si="52"/>
        <v>-264000</v>
      </c>
      <c r="M1688" s="123">
        <f t="shared" si="53"/>
        <v>-264000</v>
      </c>
      <c r="N1688" s="122">
        <f>IF($B1688="","",ROUND(SUMIF(账户名,$B1688,账户期初)+SUMIFS($L$6:L1688,$B$6:B1688,$B1688),2))</f>
        <v>45374850</v>
      </c>
      <c r="O1688" s="123">
        <f>IF($B1688="","",IFERROR(ROUND(INDEX(账户期初本位,MATCH($B1688,账户名,0))+SUMIFS($M$6:M1688,$B$6:B1688,$B1688),2),""))</f>
        <v>45374850</v>
      </c>
      <c r="P1688" s="117" t="s">
        <v>26</v>
      </c>
      <c r="Q1688" s="115" t="s">
        <v>1269</v>
      </c>
      <c r="R1688" s="115" t="s">
        <v>1270</v>
      </c>
      <c r="S1688" s="124" t="str">
        <f>IF($B1688="","",IF(ISNA(MATCH($B1688,账户名,0)),"※这个账户不在【参数设置】的账户档案里",IF($A1688="","※没填日期，这一笔不会进任何月份的报表",IF(OR($A1688&lt;起始月份,$A1688&gt;EOMONTH(起始月份,15)),"△不在本账期（"&amp;TEXT(起始月份,"yyyy-mm")&amp;" ~ "&amp;TEXT(EOMONTH(起始月份,15),"yyyy-mm")&amp;"）内，报表里看不到",IF(AND($H1688&lt;&gt;"",$I1688&lt;&gt;""),"※收入和支出不能同时填",IF(AND(N($H1688)=0,N($I1688)=0),IF(ISNUMBER(SEARCH("【待补】",$R1688&amp;"")),"△源数据不全（源表缺金额），请补充","※收入和支出都没填"),IF($E1688="","※没填收支类别，分类报表会漏掉这一笔",IF(ISNA(MATCH($E1688,类别表,0)),"※收支类别不在【参数设置】的清单里",IF($K1688="","△"&amp;$D1688&amp;" 还没填汇率，去【月度汇率】补上就自动算了",IF(ISNUMBER(SEARCH("【待补】",$R1688&amp;"")),"△源数据不全（源表缺摘要或用途），请补充",IF(AND($F1688="内部转账",$Q1688=""),"△内部转账建议在「往来单位」写上对方账户",IF($N1688&lt;0,"△这一笔之后该账户余额成负数了，核一下",""))))))))))))</f>
        <v/>
      </c>
    </row>
    <row r="1689" ht="16.5" spans="1:19">
      <c r="A1689" s="114">
        <v>46146</v>
      </c>
      <c r="B1689" s="115" t="s">
        <v>1238</v>
      </c>
      <c r="C1689" s="116" t="str">
        <f>IF($B1689="","",IFERROR(INDEX(账户银行,MATCH($B1689,账户名,0)),""))</f>
        <v>NBU银行</v>
      </c>
      <c r="D1689" s="116" t="str">
        <f>IF($B1689="","",IFERROR(INDEX(账户币种,MATCH($B1689,账户名,0)),""))</f>
        <v>UZS</v>
      </c>
      <c r="E1689" s="117" t="s">
        <v>38</v>
      </c>
      <c r="F1689" s="116" t="str">
        <f>IF($E1689="","",IFERROR(INDEX(类别属性,MATCH($E1689,类别表,0)),""))</f>
        <v>支出</v>
      </c>
      <c r="G1689" s="118" t="s">
        <v>1268</v>
      </c>
      <c r="H1689" s="119"/>
      <c r="I1689" s="119">
        <v>259000</v>
      </c>
      <c r="J1689" s="120"/>
      <c r="K1689" s="125">
        <f>IF(OR($A1689="",$B1689=""),"",IF($J1689&lt;&gt;"",$J1689,IF($D1689=本位币,1,IFERROR(LOOKUP(2,1/((汇率月份&lt;=$A1689)*(INDEX(记账汇率区,0,MATCH($D1689,汇率币种头,0))&lt;&gt;"")),INDEX(记账汇率区,0,MATCH($D1689,汇率币种头,0))),""))))</f>
        <v>1</v>
      </c>
      <c r="L1689" s="123">
        <f t="shared" si="52"/>
        <v>-259000</v>
      </c>
      <c r="M1689" s="123">
        <f t="shared" si="53"/>
        <v>-259000</v>
      </c>
      <c r="N1689" s="122">
        <f>IF($B1689="","",ROUND(SUMIF(账户名,$B1689,账户期初)+SUMIFS($L$6:L1689,$B$6:B1689,$B1689),2))</f>
        <v>45115850</v>
      </c>
      <c r="O1689" s="123">
        <f>IF($B1689="","",IFERROR(ROUND(INDEX(账户期初本位,MATCH($B1689,账户名,0))+SUMIFS($M$6:M1689,$B$6:B1689,$B1689),2),""))</f>
        <v>45115850</v>
      </c>
      <c r="P1689" s="117" t="s">
        <v>26</v>
      </c>
      <c r="Q1689" s="115" t="s">
        <v>1269</v>
      </c>
      <c r="R1689" s="115" t="s">
        <v>1270</v>
      </c>
      <c r="S1689" s="124" t="str">
        <f>IF($B1689="","",IF(ISNA(MATCH($B1689,账户名,0)),"※这个账户不在【参数设置】的账户档案里",IF($A1689="","※没填日期，这一笔不会进任何月份的报表",IF(OR($A1689&lt;起始月份,$A1689&gt;EOMONTH(起始月份,15)),"△不在本账期（"&amp;TEXT(起始月份,"yyyy-mm")&amp;" ~ "&amp;TEXT(EOMONTH(起始月份,15),"yyyy-mm")&amp;"）内，报表里看不到",IF(AND($H1689&lt;&gt;"",$I1689&lt;&gt;""),"※收入和支出不能同时填",IF(AND(N($H1689)=0,N($I1689)=0),IF(ISNUMBER(SEARCH("【待补】",$R1689&amp;"")),"△源数据不全（源表缺金额），请补充","※收入和支出都没填"),IF($E1689="","※没填收支类别，分类报表会漏掉这一笔",IF(ISNA(MATCH($E1689,类别表,0)),"※收支类别不在【参数设置】的清单里",IF($K1689="","△"&amp;$D1689&amp;" 还没填汇率，去【月度汇率】补上就自动算了",IF(ISNUMBER(SEARCH("【待补】",$R1689&amp;"")),"△源数据不全（源表缺摘要或用途），请补充",IF(AND($F1689="内部转账",$Q1689=""),"△内部转账建议在「往来单位」写上对方账户",IF($N1689&lt;0,"△这一笔之后该账户余额成负数了，核一下",""))))))))))))</f>
        <v/>
      </c>
    </row>
    <row r="1690" ht="16.5" spans="1:19">
      <c r="A1690" s="114">
        <v>46146</v>
      </c>
      <c r="B1690" s="115" t="s">
        <v>1238</v>
      </c>
      <c r="C1690" s="116" t="str">
        <f>IF($B1690="","",IFERROR(INDEX(账户银行,MATCH($B1690,账户名,0)),""))</f>
        <v>NBU银行</v>
      </c>
      <c r="D1690" s="116" t="str">
        <f>IF($B1690="","",IFERROR(INDEX(账户币种,MATCH($B1690,账户名,0)),""))</f>
        <v>UZS</v>
      </c>
      <c r="E1690" s="117" t="s">
        <v>188</v>
      </c>
      <c r="F1690" s="116" t="str">
        <f>IF($E1690="","",IFERROR(INDEX(类别属性,MATCH($E1690,类别表,0)),""))</f>
        <v>支出</v>
      </c>
      <c r="G1690" s="118" t="s">
        <v>1268</v>
      </c>
      <c r="H1690" s="119"/>
      <c r="I1690" s="119">
        <v>702000</v>
      </c>
      <c r="J1690" s="120"/>
      <c r="K1690" s="125">
        <f>IF(OR($A1690="",$B1690=""),"",IF($J1690&lt;&gt;"",$J1690,IF($D1690=本位币,1,IFERROR(LOOKUP(2,1/((汇率月份&lt;=$A1690)*(INDEX(记账汇率区,0,MATCH($D1690,汇率币种头,0))&lt;&gt;"")),INDEX(记账汇率区,0,MATCH($D1690,汇率币种头,0))),""))))</f>
        <v>1</v>
      </c>
      <c r="L1690" s="123">
        <f t="shared" si="52"/>
        <v>-702000</v>
      </c>
      <c r="M1690" s="123">
        <f t="shared" si="53"/>
        <v>-702000</v>
      </c>
      <c r="N1690" s="122">
        <f>IF($B1690="","",ROUND(SUMIF(账户名,$B1690,账户期初)+SUMIFS($L$6:L1690,$B$6:B1690,$B1690),2))</f>
        <v>44413850</v>
      </c>
      <c r="O1690" s="123">
        <f>IF($B1690="","",IFERROR(ROUND(INDEX(账户期初本位,MATCH($B1690,账户名,0))+SUMIFS($M$6:M1690,$B$6:B1690,$B1690),2),""))</f>
        <v>44413850</v>
      </c>
      <c r="P1690" s="117" t="s">
        <v>26</v>
      </c>
      <c r="Q1690" s="115" t="s">
        <v>1269</v>
      </c>
      <c r="R1690" s="115" t="s">
        <v>1271</v>
      </c>
      <c r="S1690" s="124" t="str">
        <f>IF($B1690="","",IF(ISNA(MATCH($B1690,账户名,0)),"※这个账户不在【参数设置】的账户档案里",IF($A1690="","※没填日期，这一笔不会进任何月份的报表",IF(OR($A1690&lt;起始月份,$A1690&gt;EOMONTH(起始月份,15)),"△不在本账期（"&amp;TEXT(起始月份,"yyyy-mm")&amp;" ~ "&amp;TEXT(EOMONTH(起始月份,15),"yyyy-mm")&amp;"）内，报表里看不到",IF(AND($H1690&lt;&gt;"",$I1690&lt;&gt;""),"※收入和支出不能同时填",IF(AND(N($H1690)=0,N($I1690)=0),IF(ISNUMBER(SEARCH("【待补】",$R1690&amp;"")),"△源数据不全（源表缺金额），请补充","※收入和支出都没填"),IF($E1690="","※没填收支类别，分类报表会漏掉这一笔",IF(ISNA(MATCH($E1690,类别表,0)),"※收支类别不在【参数设置】的清单里",IF($K1690="","△"&amp;$D1690&amp;" 还没填汇率，去【月度汇率】补上就自动算了",IF(ISNUMBER(SEARCH("【待补】",$R1690&amp;"")),"△源数据不全（源表缺摘要或用途），请补充",IF(AND($F1690="内部转账",$Q1690=""),"△内部转账建议在「往来单位」写上对方账户",IF($N1690&lt;0,"△这一笔之后该账户余额成负数了，核一下",""))))))))))))</f>
        <v>△源数据不全（源表缺摘要或用途），请补充</v>
      </c>
    </row>
    <row r="1691" ht="16.5" spans="1:19">
      <c r="A1691" s="114">
        <v>46146</v>
      </c>
      <c r="B1691" s="115" t="s">
        <v>1238</v>
      </c>
      <c r="C1691" s="116" t="str">
        <f>IF($B1691="","",IFERROR(INDEX(账户银行,MATCH($B1691,账户名,0)),""))</f>
        <v>NBU银行</v>
      </c>
      <c r="D1691" s="116" t="str">
        <f>IF($B1691="","",IFERROR(INDEX(账户币种,MATCH($B1691,账户名,0)),""))</f>
        <v>UZS</v>
      </c>
      <c r="E1691" s="117" t="s">
        <v>54</v>
      </c>
      <c r="F1691" s="116" t="str">
        <f>IF($E1691="","",IFERROR(INDEX(类别属性,MATCH($E1691,类别表,0)),""))</f>
        <v>支出</v>
      </c>
      <c r="G1691" s="118" t="s">
        <v>1268</v>
      </c>
      <c r="H1691" s="119"/>
      <c r="I1691" s="119">
        <v>300000</v>
      </c>
      <c r="J1691" s="120"/>
      <c r="K1691" s="125">
        <f>IF(OR($A1691="",$B1691=""),"",IF($J1691&lt;&gt;"",$J1691,IF($D1691=本位币,1,IFERROR(LOOKUP(2,1/((汇率月份&lt;=$A1691)*(INDEX(记账汇率区,0,MATCH($D1691,汇率币种头,0))&lt;&gt;"")),INDEX(记账汇率区,0,MATCH($D1691,汇率币种头,0))),""))))</f>
        <v>1</v>
      </c>
      <c r="L1691" s="123">
        <f t="shared" si="52"/>
        <v>-300000</v>
      </c>
      <c r="M1691" s="123">
        <f t="shared" si="53"/>
        <v>-300000</v>
      </c>
      <c r="N1691" s="122">
        <f>IF($B1691="","",ROUND(SUMIF(账户名,$B1691,账户期初)+SUMIFS($L$6:L1691,$B$6:B1691,$B1691),2))</f>
        <v>44113850</v>
      </c>
      <c r="O1691" s="123">
        <f>IF($B1691="","",IFERROR(ROUND(INDEX(账户期初本位,MATCH($B1691,账户名,0))+SUMIFS($M$6:M1691,$B$6:B1691,$B1691),2),""))</f>
        <v>44113850</v>
      </c>
      <c r="P1691" s="117" t="s">
        <v>48</v>
      </c>
      <c r="Q1691" s="115" t="s">
        <v>1269</v>
      </c>
      <c r="R1691" s="115" t="s">
        <v>1270</v>
      </c>
      <c r="S1691" s="124" t="str">
        <f>IF($B1691="","",IF(ISNA(MATCH($B1691,账户名,0)),"※这个账户不在【参数设置】的账户档案里",IF($A1691="","※没填日期，这一笔不会进任何月份的报表",IF(OR($A1691&lt;起始月份,$A1691&gt;EOMONTH(起始月份,15)),"△不在本账期（"&amp;TEXT(起始月份,"yyyy-mm")&amp;" ~ "&amp;TEXT(EOMONTH(起始月份,15),"yyyy-mm")&amp;"）内，报表里看不到",IF(AND($H1691&lt;&gt;"",$I1691&lt;&gt;""),"※收入和支出不能同时填",IF(AND(N($H1691)=0,N($I1691)=0),IF(ISNUMBER(SEARCH("【待补】",$R1691&amp;"")),"△源数据不全（源表缺金额），请补充","※收入和支出都没填"),IF($E1691="","※没填收支类别，分类报表会漏掉这一笔",IF(ISNA(MATCH($E1691,类别表,0)),"※收支类别不在【参数设置】的清单里",IF($K1691="","△"&amp;$D1691&amp;" 还没填汇率，去【月度汇率】补上就自动算了",IF(ISNUMBER(SEARCH("【待补】",$R1691&amp;"")),"△源数据不全（源表缺摘要或用途），请补充",IF(AND($F1691="内部转账",$Q1691=""),"△内部转账建议在「往来单位」写上对方账户",IF($N1691&lt;0,"△这一笔之后该账户余额成负数了，核一下",""))))))))))))</f>
        <v/>
      </c>
    </row>
    <row r="1692" ht="16.5" spans="1:19">
      <c r="A1692" s="114">
        <v>46146</v>
      </c>
      <c r="B1692" s="115" t="s">
        <v>1238</v>
      </c>
      <c r="C1692" s="116" t="str">
        <f>IF($B1692="","",IFERROR(INDEX(账户银行,MATCH($B1692,账户名,0)),""))</f>
        <v>NBU银行</v>
      </c>
      <c r="D1692" s="116" t="str">
        <f>IF($B1692="","",IFERROR(INDEX(账户币种,MATCH($B1692,账户名,0)),""))</f>
        <v>UZS</v>
      </c>
      <c r="E1692" s="117" t="s">
        <v>188</v>
      </c>
      <c r="F1692" s="116" t="str">
        <f>IF($E1692="","",IFERROR(INDEX(类别属性,MATCH($E1692,类别表,0)),""))</f>
        <v>支出</v>
      </c>
      <c r="G1692" s="118" t="s">
        <v>1268</v>
      </c>
      <c r="H1692" s="119"/>
      <c r="I1692" s="119">
        <v>113000</v>
      </c>
      <c r="J1692" s="120"/>
      <c r="K1692" s="125">
        <f>IF(OR($A1692="",$B1692=""),"",IF($J1692&lt;&gt;"",$J1692,IF($D1692=本位币,1,IFERROR(LOOKUP(2,1/((汇率月份&lt;=$A1692)*(INDEX(记账汇率区,0,MATCH($D1692,汇率币种头,0))&lt;&gt;"")),INDEX(记账汇率区,0,MATCH($D1692,汇率币种头,0))),""))))</f>
        <v>1</v>
      </c>
      <c r="L1692" s="123">
        <f t="shared" si="52"/>
        <v>-113000</v>
      </c>
      <c r="M1692" s="123">
        <f t="shared" si="53"/>
        <v>-113000</v>
      </c>
      <c r="N1692" s="122">
        <f>IF($B1692="","",ROUND(SUMIF(账户名,$B1692,账户期初)+SUMIFS($L$6:L1692,$B$6:B1692,$B1692),2))</f>
        <v>44000850</v>
      </c>
      <c r="O1692" s="123">
        <f>IF($B1692="","",IFERROR(ROUND(INDEX(账户期初本位,MATCH($B1692,账户名,0))+SUMIFS($M$6:M1692,$B$6:B1692,$B1692),2),""))</f>
        <v>44000850</v>
      </c>
      <c r="P1692" s="117" t="s">
        <v>26</v>
      </c>
      <c r="Q1692" s="115" t="s">
        <v>1269</v>
      </c>
      <c r="R1692" s="115" t="s">
        <v>1271</v>
      </c>
      <c r="S1692" s="124" t="str">
        <f>IF($B1692="","",IF(ISNA(MATCH($B1692,账户名,0)),"※这个账户不在【参数设置】的账户档案里",IF($A1692="","※没填日期，这一笔不会进任何月份的报表",IF(OR($A1692&lt;起始月份,$A1692&gt;EOMONTH(起始月份,15)),"△不在本账期（"&amp;TEXT(起始月份,"yyyy-mm")&amp;" ~ "&amp;TEXT(EOMONTH(起始月份,15),"yyyy-mm")&amp;"）内，报表里看不到",IF(AND($H1692&lt;&gt;"",$I1692&lt;&gt;""),"※收入和支出不能同时填",IF(AND(N($H1692)=0,N($I1692)=0),IF(ISNUMBER(SEARCH("【待补】",$R1692&amp;"")),"△源数据不全（源表缺金额），请补充","※收入和支出都没填"),IF($E1692="","※没填收支类别，分类报表会漏掉这一笔",IF(ISNA(MATCH($E1692,类别表,0)),"※收支类别不在【参数设置】的清单里",IF($K1692="","△"&amp;$D1692&amp;" 还没填汇率，去【月度汇率】补上就自动算了",IF(ISNUMBER(SEARCH("【待补】",$R1692&amp;"")),"△源数据不全（源表缺摘要或用途），请补充",IF(AND($F1692="内部转账",$Q1692=""),"△内部转账建议在「往来单位」写上对方账户",IF($N1692&lt;0,"△这一笔之后该账户余额成负数了，核一下",""))))))))))))</f>
        <v>△源数据不全（源表缺摘要或用途），请补充</v>
      </c>
    </row>
    <row r="1693" ht="16.5" spans="1:19">
      <c r="A1693" s="114">
        <v>46146</v>
      </c>
      <c r="B1693" s="115" t="s">
        <v>1238</v>
      </c>
      <c r="C1693" s="116" t="str">
        <f>IF($B1693="","",IFERROR(INDEX(账户银行,MATCH($B1693,账户名,0)),""))</f>
        <v>NBU银行</v>
      </c>
      <c r="D1693" s="116" t="str">
        <f>IF($B1693="","",IFERROR(INDEX(账户币种,MATCH($B1693,账户名,0)),""))</f>
        <v>UZS</v>
      </c>
      <c r="E1693" s="117" t="s">
        <v>38</v>
      </c>
      <c r="F1693" s="116" t="str">
        <f>IF($E1693="","",IFERROR(INDEX(类别属性,MATCH($E1693,类别表,0)),""))</f>
        <v>支出</v>
      </c>
      <c r="G1693" s="118" t="s">
        <v>1268</v>
      </c>
      <c r="H1693" s="119"/>
      <c r="I1693" s="119">
        <v>317000</v>
      </c>
      <c r="J1693" s="120"/>
      <c r="K1693" s="125">
        <f>IF(OR($A1693="",$B1693=""),"",IF($J1693&lt;&gt;"",$J1693,IF($D1693=本位币,1,IFERROR(LOOKUP(2,1/((汇率月份&lt;=$A1693)*(INDEX(记账汇率区,0,MATCH($D1693,汇率币种头,0))&lt;&gt;"")),INDEX(记账汇率区,0,MATCH($D1693,汇率币种头,0))),""))))</f>
        <v>1</v>
      </c>
      <c r="L1693" s="123">
        <f t="shared" si="52"/>
        <v>-317000</v>
      </c>
      <c r="M1693" s="123">
        <f t="shared" si="53"/>
        <v>-317000</v>
      </c>
      <c r="N1693" s="122">
        <f>IF($B1693="","",ROUND(SUMIF(账户名,$B1693,账户期初)+SUMIFS($L$6:L1693,$B$6:B1693,$B1693),2))</f>
        <v>43683850</v>
      </c>
      <c r="O1693" s="123">
        <f>IF($B1693="","",IFERROR(ROUND(INDEX(账户期初本位,MATCH($B1693,账户名,0))+SUMIFS($M$6:M1693,$B$6:B1693,$B1693),2),""))</f>
        <v>43683850</v>
      </c>
      <c r="P1693" s="117" t="s">
        <v>26</v>
      </c>
      <c r="Q1693" s="115" t="s">
        <v>1269</v>
      </c>
      <c r="R1693" s="115" t="s">
        <v>1270</v>
      </c>
      <c r="S1693" s="124" t="str">
        <f>IF($B1693="","",IF(ISNA(MATCH($B1693,账户名,0)),"※这个账户不在【参数设置】的账户档案里",IF($A1693="","※没填日期，这一笔不会进任何月份的报表",IF(OR($A1693&lt;起始月份,$A1693&gt;EOMONTH(起始月份,15)),"△不在本账期（"&amp;TEXT(起始月份,"yyyy-mm")&amp;" ~ "&amp;TEXT(EOMONTH(起始月份,15),"yyyy-mm")&amp;"）内，报表里看不到",IF(AND($H1693&lt;&gt;"",$I1693&lt;&gt;""),"※收入和支出不能同时填",IF(AND(N($H1693)=0,N($I1693)=0),IF(ISNUMBER(SEARCH("【待补】",$R1693&amp;"")),"△源数据不全（源表缺金额），请补充","※收入和支出都没填"),IF($E1693="","※没填收支类别，分类报表会漏掉这一笔",IF(ISNA(MATCH($E1693,类别表,0)),"※收支类别不在【参数设置】的清单里",IF($K1693="","△"&amp;$D1693&amp;" 还没填汇率，去【月度汇率】补上就自动算了",IF(ISNUMBER(SEARCH("【待补】",$R1693&amp;"")),"△源数据不全（源表缺摘要或用途），请补充",IF(AND($F1693="内部转账",$Q1693=""),"△内部转账建议在「往来单位」写上对方账户",IF($N1693&lt;0,"△这一笔之后该账户余额成负数了，核一下",""))))))))))))</f>
        <v/>
      </c>
    </row>
    <row r="1694" ht="16.5" spans="1:19">
      <c r="A1694" s="114">
        <v>46146</v>
      </c>
      <c r="B1694" s="115" t="s">
        <v>1238</v>
      </c>
      <c r="C1694" s="116" t="str">
        <f>IF($B1694="","",IFERROR(INDEX(账户银行,MATCH($B1694,账户名,0)),""))</f>
        <v>NBU银行</v>
      </c>
      <c r="D1694" s="116" t="str">
        <f>IF($B1694="","",IFERROR(INDEX(账户币种,MATCH($B1694,账户名,0)),""))</f>
        <v>UZS</v>
      </c>
      <c r="E1694" s="117" t="s">
        <v>62</v>
      </c>
      <c r="F1694" s="116" t="str">
        <f>IF($E1694="","",IFERROR(INDEX(类别属性,MATCH($E1694,类别表,0)),""))</f>
        <v>支出</v>
      </c>
      <c r="G1694" s="118" t="s">
        <v>1268</v>
      </c>
      <c r="H1694" s="119"/>
      <c r="I1694" s="119">
        <v>134000</v>
      </c>
      <c r="J1694" s="120"/>
      <c r="K1694" s="125">
        <f>IF(OR($A1694="",$B1694=""),"",IF($J1694&lt;&gt;"",$J1694,IF($D1694=本位币,1,IFERROR(LOOKUP(2,1/((汇率月份&lt;=$A1694)*(INDEX(记账汇率区,0,MATCH($D1694,汇率币种头,0))&lt;&gt;"")),INDEX(记账汇率区,0,MATCH($D1694,汇率币种头,0))),""))))</f>
        <v>1</v>
      </c>
      <c r="L1694" s="123">
        <f t="shared" si="52"/>
        <v>-134000</v>
      </c>
      <c r="M1694" s="123">
        <f t="shared" si="53"/>
        <v>-134000</v>
      </c>
      <c r="N1694" s="122">
        <f>IF($B1694="","",ROUND(SUMIF(账户名,$B1694,账户期初)+SUMIFS($L$6:L1694,$B$6:B1694,$B1694),2))</f>
        <v>43549850</v>
      </c>
      <c r="O1694" s="123">
        <f>IF($B1694="","",IFERROR(ROUND(INDEX(账户期初本位,MATCH($B1694,账户名,0))+SUMIFS($M$6:M1694,$B$6:B1694,$B1694),2),""))</f>
        <v>43549850</v>
      </c>
      <c r="P1694" s="117" t="s">
        <v>26</v>
      </c>
      <c r="Q1694" s="115" t="s">
        <v>1269</v>
      </c>
      <c r="R1694" s="115" t="s">
        <v>1270</v>
      </c>
      <c r="S1694" s="124" t="str">
        <f>IF($B1694="","",IF(ISNA(MATCH($B1694,账户名,0)),"※这个账户不在【参数设置】的账户档案里",IF($A1694="","※没填日期，这一笔不会进任何月份的报表",IF(OR($A1694&lt;起始月份,$A1694&gt;EOMONTH(起始月份,15)),"△不在本账期（"&amp;TEXT(起始月份,"yyyy-mm")&amp;" ~ "&amp;TEXT(EOMONTH(起始月份,15),"yyyy-mm")&amp;"）内，报表里看不到",IF(AND($H1694&lt;&gt;"",$I1694&lt;&gt;""),"※收入和支出不能同时填",IF(AND(N($H1694)=0,N($I1694)=0),IF(ISNUMBER(SEARCH("【待补】",$R1694&amp;"")),"△源数据不全（源表缺金额），请补充","※收入和支出都没填"),IF($E1694="","※没填收支类别，分类报表会漏掉这一笔",IF(ISNA(MATCH($E1694,类别表,0)),"※收支类别不在【参数设置】的清单里",IF($K1694="","△"&amp;$D1694&amp;" 还没填汇率，去【月度汇率】补上就自动算了",IF(ISNUMBER(SEARCH("【待补】",$R1694&amp;"")),"△源数据不全（源表缺摘要或用途），请补充",IF(AND($F1694="内部转账",$Q1694=""),"△内部转账建议在「往来单位」写上对方账户",IF($N1694&lt;0,"△这一笔之后该账户余额成负数了，核一下",""))))))))))))</f>
        <v/>
      </c>
    </row>
    <row r="1695" ht="82.5" spans="1:19">
      <c r="A1695" s="114">
        <v>46146</v>
      </c>
      <c r="B1695" s="115" t="s">
        <v>34</v>
      </c>
      <c r="C1695" s="116" t="str">
        <f>IF($B1695="","",IFERROR(INDEX(账户银行,MATCH($B1695,账户名,0)),""))</f>
        <v>现金</v>
      </c>
      <c r="D1695" s="116" t="str">
        <f>IF($B1695="","",IFERROR(INDEX(账户币种,MATCH($B1695,账户名,0)),""))</f>
        <v>UZS</v>
      </c>
      <c r="E1695" s="117" t="s">
        <v>95</v>
      </c>
      <c r="F1695" s="116" t="str">
        <f>IF($E1695="","",IFERROR(INDEX(类别属性,MATCH($E1695,类别表,0)),""))</f>
        <v>支出</v>
      </c>
      <c r="G1695" s="118" t="s">
        <v>1525</v>
      </c>
      <c r="H1695" s="119"/>
      <c r="I1695" s="119">
        <v>1155000</v>
      </c>
      <c r="J1695" s="120"/>
      <c r="K1695" s="125">
        <f>IF(OR($A1695="",$B1695=""),"",IF($J1695&lt;&gt;"",$J1695,IF($D1695=本位币,1,IFERROR(LOOKUP(2,1/((汇率月份&lt;=$A1695)*(INDEX(记账汇率区,0,MATCH($D1695,汇率币种头,0))&lt;&gt;"")),INDEX(记账汇率区,0,MATCH($D1695,汇率币种头,0))),""))))</f>
        <v>1</v>
      </c>
      <c r="L1695" s="123">
        <f t="shared" si="52"/>
        <v>-1155000</v>
      </c>
      <c r="M1695" s="123">
        <f t="shared" si="53"/>
        <v>-1155000</v>
      </c>
      <c r="N1695" s="122">
        <f>IF($B1695="","",ROUND(SUMIF(账户名,$B1695,账户期初)+SUMIFS($L$6:L1695,$B$6:B1695,$B1695),2))</f>
        <v>-795275979.33</v>
      </c>
      <c r="O1695" s="123">
        <f>IF($B1695="","",IFERROR(ROUND(INDEX(账户期初本位,MATCH($B1695,账户名,0))+SUMIFS($M$6:M1695,$B$6:B1695,$B1695),2),""))</f>
        <v>-795275979.33</v>
      </c>
      <c r="P1695" s="117" t="s">
        <v>97</v>
      </c>
      <c r="Q1695" s="115"/>
      <c r="R1695" s="115"/>
      <c r="S1695" s="124" t="str">
        <f>IF($B1695="","",IF(ISNA(MATCH($B1695,账户名,0)),"※这个账户不在【参数设置】的账户档案里",IF($A1695="","※没填日期，这一笔不会进任何月份的报表",IF(OR($A1695&lt;起始月份,$A1695&gt;EOMONTH(起始月份,15)),"△不在本账期（"&amp;TEXT(起始月份,"yyyy-mm")&amp;" ~ "&amp;TEXT(EOMONTH(起始月份,15),"yyyy-mm")&amp;"）内，报表里看不到",IF(AND($H1695&lt;&gt;"",$I1695&lt;&gt;""),"※收入和支出不能同时填",IF(AND(N($H1695)=0,N($I1695)=0),IF(ISNUMBER(SEARCH("【待补】",$R1695&amp;"")),"△源数据不全（源表缺金额），请补充","※收入和支出都没填"),IF($E1695="","※没填收支类别，分类报表会漏掉这一笔",IF(ISNA(MATCH($E1695,类别表,0)),"※收支类别不在【参数设置】的清单里",IF($K1695="","△"&amp;$D1695&amp;" 还没填汇率，去【月度汇率】补上就自动算了",IF(ISNUMBER(SEARCH("【待补】",$R1695&amp;"")),"△源数据不全（源表缺摘要或用途），请补充",IF(AND($F1695="内部转账",$Q1695=""),"△内部转账建议在「往来单位」写上对方账户",IF($N1695&lt;0,"△这一笔之后该账户余额成负数了，核一下",""))))))))))))</f>
        <v>△这一笔之后该账户余额成负数了，核一下</v>
      </c>
    </row>
    <row r="1696" ht="16.5" spans="1:19">
      <c r="A1696" s="114">
        <v>46147</v>
      </c>
      <c r="B1696" s="115" t="s">
        <v>20</v>
      </c>
      <c r="C1696" s="116" t="str">
        <f>IF($B1696="","",IFERROR(INDEX(账户银行,MATCH($B1696,账户名,0)),""))</f>
        <v>现金</v>
      </c>
      <c r="D1696" s="116" t="str">
        <f>IF($B1696="","",IFERROR(INDEX(账户币种,MATCH($B1696,账户名,0)),""))</f>
        <v>CNY</v>
      </c>
      <c r="E1696" s="117" t="s">
        <v>95</v>
      </c>
      <c r="F1696" s="116" t="str">
        <f>IF($E1696="","",IFERROR(INDEX(类别属性,MATCH($E1696,类别表,0)),""))</f>
        <v>支出</v>
      </c>
      <c r="G1696" s="118" t="s">
        <v>1526</v>
      </c>
      <c r="H1696" s="119"/>
      <c r="I1696" s="119">
        <v>30000</v>
      </c>
      <c r="J1696" s="120"/>
      <c r="K1696" s="121">
        <f>IF(OR($A1696="",$B1696=""),"",IF($J1696&lt;&gt;"",$J1696,IF($D1696=本位币,1,IFERROR(LOOKUP(2,1/((汇率月份&lt;=$A1696)*(INDEX(记账汇率区,0,MATCH($D1696,汇率币种头,0))&lt;&gt;"")),INDEX(记账汇率区,0,MATCH($D1696,汇率币种头,0))),""))))</f>
        <v>1700</v>
      </c>
      <c r="L1696" s="122">
        <f t="shared" si="52"/>
        <v>-30000</v>
      </c>
      <c r="M1696" s="123">
        <f t="shared" si="53"/>
        <v>-51000000</v>
      </c>
      <c r="N1696" s="122">
        <f>IF($B1696="","",ROUND(SUMIF(账户名,$B1696,账户期初)+SUMIFS($L$6:L1696,$B$6:B1696,$B1696),2))</f>
        <v>592234.84</v>
      </c>
      <c r="O1696" s="123">
        <f>IF($B1696="","",IFERROR(ROUND(INDEX(账户期初本位,MATCH($B1696,账户名,0))+SUMIFS($M$6:M1696,$B$6:B1696,$B1696),2),""))</f>
        <v>978460744.96</v>
      </c>
      <c r="P1696" s="117" t="s">
        <v>97</v>
      </c>
      <c r="Q1696" s="115"/>
      <c r="R1696" s="115"/>
      <c r="S1696" s="124" t="str">
        <f>IF($B1696="","",IF(ISNA(MATCH($B1696,账户名,0)),"※这个账户不在【参数设置】的账户档案里",IF($A1696="","※没填日期，这一笔不会进任何月份的报表",IF(OR($A1696&lt;起始月份,$A1696&gt;EOMONTH(起始月份,15)),"△不在本账期（"&amp;TEXT(起始月份,"yyyy-mm")&amp;" ~ "&amp;TEXT(EOMONTH(起始月份,15),"yyyy-mm")&amp;"）内，报表里看不到",IF(AND($H1696&lt;&gt;"",$I1696&lt;&gt;""),"※收入和支出不能同时填",IF(AND(N($H1696)=0,N($I1696)=0),IF(ISNUMBER(SEARCH("【待补】",$R1696&amp;"")),"△源数据不全（源表缺金额），请补充","※收入和支出都没填"),IF($E1696="","※没填收支类别，分类报表会漏掉这一笔",IF(ISNA(MATCH($E1696,类别表,0)),"※收支类别不在【参数设置】的清单里",IF($K1696="","△"&amp;$D1696&amp;" 还没填汇率，去【月度汇率】补上就自动算了",IF(ISNUMBER(SEARCH("【待补】",$R1696&amp;"")),"△源数据不全（源表缺摘要或用途），请补充",IF(AND($F1696="内部转账",$Q1696=""),"△内部转账建议在「往来单位」写上对方账户",IF($N1696&lt;0,"△这一笔之后该账户余额成负数了，核一下",""))))))))))))</f>
        <v/>
      </c>
    </row>
    <row r="1697" ht="33" spans="1:19">
      <c r="A1697" s="114">
        <v>46147</v>
      </c>
      <c r="B1697" s="115" t="s">
        <v>20</v>
      </c>
      <c r="C1697" s="116" t="str">
        <f>IF($B1697="","",IFERROR(INDEX(账户银行,MATCH($B1697,账户名,0)),""))</f>
        <v>现金</v>
      </c>
      <c r="D1697" s="116" t="str">
        <f>IF($B1697="","",IFERROR(INDEX(账户币种,MATCH($B1697,账户名,0)),""))</f>
        <v>CNY</v>
      </c>
      <c r="E1697" s="117" t="s">
        <v>95</v>
      </c>
      <c r="F1697" s="116" t="str">
        <f>IF($E1697="","",IFERROR(INDEX(类别属性,MATCH($E1697,类别表,0)),""))</f>
        <v>支出</v>
      </c>
      <c r="G1697" s="118" t="s">
        <v>1527</v>
      </c>
      <c r="H1697" s="119"/>
      <c r="I1697" s="119">
        <v>30000</v>
      </c>
      <c r="J1697" s="120"/>
      <c r="K1697" s="121">
        <f>IF(OR($A1697="",$B1697=""),"",IF($J1697&lt;&gt;"",$J1697,IF($D1697=本位币,1,IFERROR(LOOKUP(2,1/((汇率月份&lt;=$A1697)*(INDEX(记账汇率区,0,MATCH($D1697,汇率币种头,0))&lt;&gt;"")),INDEX(记账汇率区,0,MATCH($D1697,汇率币种头,0))),""))))</f>
        <v>1700</v>
      </c>
      <c r="L1697" s="122">
        <f t="shared" si="52"/>
        <v>-30000</v>
      </c>
      <c r="M1697" s="123">
        <f t="shared" si="53"/>
        <v>-51000000</v>
      </c>
      <c r="N1697" s="122">
        <f>IF($B1697="","",ROUND(SUMIF(账户名,$B1697,账户期初)+SUMIFS($L$6:L1697,$B$6:B1697,$B1697),2))</f>
        <v>562234.84</v>
      </c>
      <c r="O1697" s="123">
        <f>IF($B1697="","",IFERROR(ROUND(INDEX(账户期初本位,MATCH($B1697,账户名,0))+SUMIFS($M$6:M1697,$B$6:B1697,$B1697),2),""))</f>
        <v>927460744.96</v>
      </c>
      <c r="P1697" s="117" t="s">
        <v>97</v>
      </c>
      <c r="Q1697" s="115"/>
      <c r="R1697" s="115"/>
      <c r="S1697" s="124" t="str">
        <f>IF($B1697="","",IF(ISNA(MATCH($B1697,账户名,0)),"※这个账户不在【参数设置】的账户档案里",IF($A1697="","※没填日期，这一笔不会进任何月份的报表",IF(OR($A1697&lt;起始月份,$A1697&gt;EOMONTH(起始月份,15)),"△不在本账期（"&amp;TEXT(起始月份,"yyyy-mm")&amp;" ~ "&amp;TEXT(EOMONTH(起始月份,15),"yyyy-mm")&amp;"）内，报表里看不到",IF(AND($H1697&lt;&gt;"",$I1697&lt;&gt;""),"※收入和支出不能同时填",IF(AND(N($H1697)=0,N($I1697)=0),IF(ISNUMBER(SEARCH("【待补】",$R1697&amp;"")),"△源数据不全（源表缺金额），请补充","※收入和支出都没填"),IF($E1697="","※没填收支类别，分类报表会漏掉这一笔",IF(ISNA(MATCH($E1697,类别表,0)),"※收支类别不在【参数设置】的清单里",IF($K1697="","△"&amp;$D1697&amp;" 还没填汇率，去【月度汇率】补上就自动算了",IF(ISNUMBER(SEARCH("【待补】",$R1697&amp;"")),"△源数据不全（源表缺摘要或用途），请补充",IF(AND($F1697="内部转账",$Q1697=""),"△内部转账建议在「往来单位」写上对方账户",IF($N1697&lt;0,"△这一笔之后该账户余额成负数了，核一下",""))))))))))))</f>
        <v/>
      </c>
    </row>
    <row r="1698" ht="16.5" spans="1:19">
      <c r="A1698" s="114">
        <v>46147</v>
      </c>
      <c r="B1698" s="115" t="s">
        <v>1238</v>
      </c>
      <c r="C1698" s="116" t="str">
        <f>IF($B1698="","",IFERROR(INDEX(账户银行,MATCH($B1698,账户名,0)),""))</f>
        <v>NBU银行</v>
      </c>
      <c r="D1698" s="116" t="str">
        <f>IF($B1698="","",IFERROR(INDEX(账户币种,MATCH($B1698,账户名,0)),""))</f>
        <v>UZS</v>
      </c>
      <c r="E1698" s="117" t="s">
        <v>188</v>
      </c>
      <c r="F1698" s="116" t="str">
        <f>IF($E1698="","",IFERROR(INDEX(类别属性,MATCH($E1698,类别表,0)),""))</f>
        <v>支出</v>
      </c>
      <c r="G1698" s="118" t="s">
        <v>1268</v>
      </c>
      <c r="H1698" s="119"/>
      <c r="I1698" s="119">
        <v>70000</v>
      </c>
      <c r="J1698" s="120"/>
      <c r="K1698" s="125">
        <f>IF(OR($A1698="",$B1698=""),"",IF($J1698&lt;&gt;"",$J1698,IF($D1698=本位币,1,IFERROR(LOOKUP(2,1/((汇率月份&lt;=$A1698)*(INDEX(记账汇率区,0,MATCH($D1698,汇率币种头,0))&lt;&gt;"")),INDEX(记账汇率区,0,MATCH($D1698,汇率币种头,0))),""))))</f>
        <v>1</v>
      </c>
      <c r="L1698" s="123">
        <f t="shared" si="52"/>
        <v>-70000</v>
      </c>
      <c r="M1698" s="123">
        <f t="shared" si="53"/>
        <v>-70000</v>
      </c>
      <c r="N1698" s="122">
        <f>IF($B1698="","",ROUND(SUMIF(账户名,$B1698,账户期初)+SUMIFS($L$6:L1698,$B$6:B1698,$B1698),2))</f>
        <v>43479850</v>
      </c>
      <c r="O1698" s="123">
        <f>IF($B1698="","",IFERROR(ROUND(INDEX(账户期初本位,MATCH($B1698,账户名,0))+SUMIFS($M$6:M1698,$B$6:B1698,$B1698),2),""))</f>
        <v>43479850</v>
      </c>
      <c r="P1698" s="117" t="s">
        <v>26</v>
      </c>
      <c r="Q1698" s="115" t="s">
        <v>1269</v>
      </c>
      <c r="R1698" s="115" t="s">
        <v>1271</v>
      </c>
      <c r="S1698" s="124" t="str">
        <f>IF($B1698="","",IF(ISNA(MATCH($B1698,账户名,0)),"※这个账户不在【参数设置】的账户档案里",IF($A1698="","※没填日期，这一笔不会进任何月份的报表",IF(OR($A1698&lt;起始月份,$A1698&gt;EOMONTH(起始月份,15)),"△不在本账期（"&amp;TEXT(起始月份,"yyyy-mm")&amp;" ~ "&amp;TEXT(EOMONTH(起始月份,15),"yyyy-mm")&amp;"）内，报表里看不到",IF(AND($H1698&lt;&gt;"",$I1698&lt;&gt;""),"※收入和支出不能同时填",IF(AND(N($H1698)=0,N($I1698)=0),IF(ISNUMBER(SEARCH("【待补】",$R1698&amp;"")),"△源数据不全（源表缺金额），请补充","※收入和支出都没填"),IF($E1698="","※没填收支类别，分类报表会漏掉这一笔",IF(ISNA(MATCH($E1698,类别表,0)),"※收支类别不在【参数设置】的清单里",IF($K1698="","△"&amp;$D1698&amp;" 还没填汇率，去【月度汇率】补上就自动算了",IF(ISNUMBER(SEARCH("【待补】",$R1698&amp;"")),"△源数据不全（源表缺摘要或用途），请补充",IF(AND($F1698="内部转账",$Q1698=""),"△内部转账建议在「往来单位」写上对方账户",IF($N1698&lt;0,"△这一笔之后该账户余额成负数了，核一下",""))))))))))))</f>
        <v>△源数据不全（源表缺摘要或用途），请补充</v>
      </c>
    </row>
    <row r="1699" ht="16.5" spans="1:19">
      <c r="A1699" s="114">
        <v>46147</v>
      </c>
      <c r="B1699" s="115" t="s">
        <v>1238</v>
      </c>
      <c r="C1699" s="116" t="str">
        <f>IF($B1699="","",IFERROR(INDEX(账户银行,MATCH($B1699,账户名,0)),""))</f>
        <v>NBU银行</v>
      </c>
      <c r="D1699" s="116" t="str">
        <f>IF($B1699="","",IFERROR(INDEX(账户币种,MATCH($B1699,账户名,0)),""))</f>
        <v>UZS</v>
      </c>
      <c r="E1699" s="117" t="s">
        <v>38</v>
      </c>
      <c r="F1699" s="116" t="str">
        <f>IF($E1699="","",IFERROR(INDEX(类别属性,MATCH($E1699,类别表,0)),""))</f>
        <v>支出</v>
      </c>
      <c r="G1699" s="118" t="s">
        <v>1268</v>
      </c>
      <c r="H1699" s="119"/>
      <c r="I1699" s="119">
        <v>50000</v>
      </c>
      <c r="J1699" s="120"/>
      <c r="K1699" s="125">
        <f>IF(OR($A1699="",$B1699=""),"",IF($J1699&lt;&gt;"",$J1699,IF($D1699=本位币,1,IFERROR(LOOKUP(2,1/((汇率月份&lt;=$A1699)*(INDEX(记账汇率区,0,MATCH($D1699,汇率币种头,0))&lt;&gt;"")),INDEX(记账汇率区,0,MATCH($D1699,汇率币种头,0))),""))))</f>
        <v>1</v>
      </c>
      <c r="L1699" s="123">
        <f t="shared" si="52"/>
        <v>-50000</v>
      </c>
      <c r="M1699" s="123">
        <f t="shared" si="53"/>
        <v>-50000</v>
      </c>
      <c r="N1699" s="122">
        <f>IF($B1699="","",ROUND(SUMIF(账户名,$B1699,账户期初)+SUMIFS($L$6:L1699,$B$6:B1699,$B1699),2))</f>
        <v>43429850</v>
      </c>
      <c r="O1699" s="123">
        <f>IF($B1699="","",IFERROR(ROUND(INDEX(账户期初本位,MATCH($B1699,账户名,0))+SUMIFS($M$6:M1699,$B$6:B1699,$B1699),2),""))</f>
        <v>43429850</v>
      </c>
      <c r="P1699" s="117" t="s">
        <v>26</v>
      </c>
      <c r="Q1699" s="115" t="s">
        <v>1269</v>
      </c>
      <c r="R1699" s="115" t="s">
        <v>1270</v>
      </c>
      <c r="S1699" s="124" t="str">
        <f>IF($B1699="","",IF(ISNA(MATCH($B1699,账户名,0)),"※这个账户不在【参数设置】的账户档案里",IF($A1699="","※没填日期，这一笔不会进任何月份的报表",IF(OR($A1699&lt;起始月份,$A1699&gt;EOMONTH(起始月份,15)),"△不在本账期（"&amp;TEXT(起始月份,"yyyy-mm")&amp;" ~ "&amp;TEXT(EOMONTH(起始月份,15),"yyyy-mm")&amp;"）内，报表里看不到",IF(AND($H1699&lt;&gt;"",$I1699&lt;&gt;""),"※收入和支出不能同时填",IF(AND(N($H1699)=0,N($I1699)=0),IF(ISNUMBER(SEARCH("【待补】",$R1699&amp;"")),"△源数据不全（源表缺金额），请补充","※收入和支出都没填"),IF($E1699="","※没填收支类别，分类报表会漏掉这一笔",IF(ISNA(MATCH($E1699,类别表,0)),"※收支类别不在【参数设置】的清单里",IF($K1699="","△"&amp;$D1699&amp;" 还没填汇率，去【月度汇率】补上就自动算了",IF(ISNUMBER(SEARCH("【待补】",$R1699&amp;"")),"△源数据不全（源表缺摘要或用途），请补充",IF(AND($F1699="内部转账",$Q1699=""),"△内部转账建议在「往来单位」写上对方账户",IF($N1699&lt;0,"△这一笔之后该账户余额成负数了，核一下",""))))))))))))</f>
        <v/>
      </c>
    </row>
    <row r="1700" ht="16.5" spans="1:19">
      <c r="A1700" s="114">
        <v>46147</v>
      </c>
      <c r="B1700" s="115" t="s">
        <v>1238</v>
      </c>
      <c r="C1700" s="116" t="str">
        <f>IF($B1700="","",IFERROR(INDEX(账户银行,MATCH($B1700,账户名,0)),""))</f>
        <v>NBU银行</v>
      </c>
      <c r="D1700" s="116" t="str">
        <f>IF($B1700="","",IFERROR(INDEX(账户币种,MATCH($B1700,账户名,0)),""))</f>
        <v>UZS</v>
      </c>
      <c r="E1700" s="117" t="s">
        <v>38</v>
      </c>
      <c r="F1700" s="116" t="str">
        <f>IF($E1700="","",IFERROR(INDEX(类别属性,MATCH($E1700,类别表,0)),""))</f>
        <v>支出</v>
      </c>
      <c r="G1700" s="118" t="s">
        <v>1268</v>
      </c>
      <c r="H1700" s="119"/>
      <c r="I1700" s="119">
        <v>640000</v>
      </c>
      <c r="J1700" s="120"/>
      <c r="K1700" s="125">
        <f>IF(OR($A1700="",$B1700=""),"",IF($J1700&lt;&gt;"",$J1700,IF($D1700=本位币,1,IFERROR(LOOKUP(2,1/((汇率月份&lt;=$A1700)*(INDEX(记账汇率区,0,MATCH($D1700,汇率币种头,0))&lt;&gt;"")),INDEX(记账汇率区,0,MATCH($D1700,汇率币种头,0))),""))))</f>
        <v>1</v>
      </c>
      <c r="L1700" s="123">
        <f t="shared" si="52"/>
        <v>-640000</v>
      </c>
      <c r="M1700" s="123">
        <f t="shared" si="53"/>
        <v>-640000</v>
      </c>
      <c r="N1700" s="122">
        <f>IF($B1700="","",ROUND(SUMIF(账户名,$B1700,账户期初)+SUMIFS($L$6:L1700,$B$6:B1700,$B1700),2))</f>
        <v>42789850</v>
      </c>
      <c r="O1700" s="123">
        <f>IF($B1700="","",IFERROR(ROUND(INDEX(账户期初本位,MATCH($B1700,账户名,0))+SUMIFS($M$6:M1700,$B$6:B1700,$B1700),2),""))</f>
        <v>42789850</v>
      </c>
      <c r="P1700" s="117" t="s">
        <v>26</v>
      </c>
      <c r="Q1700" s="115" t="s">
        <v>1269</v>
      </c>
      <c r="R1700" s="115" t="s">
        <v>1270</v>
      </c>
      <c r="S1700" s="124" t="str">
        <f>IF($B1700="","",IF(ISNA(MATCH($B1700,账户名,0)),"※这个账户不在【参数设置】的账户档案里",IF($A1700="","※没填日期，这一笔不会进任何月份的报表",IF(OR($A1700&lt;起始月份,$A1700&gt;EOMONTH(起始月份,15)),"△不在本账期（"&amp;TEXT(起始月份,"yyyy-mm")&amp;" ~ "&amp;TEXT(EOMONTH(起始月份,15),"yyyy-mm")&amp;"）内，报表里看不到",IF(AND($H1700&lt;&gt;"",$I1700&lt;&gt;""),"※收入和支出不能同时填",IF(AND(N($H1700)=0,N($I1700)=0),IF(ISNUMBER(SEARCH("【待补】",$R1700&amp;"")),"△源数据不全（源表缺金额），请补充","※收入和支出都没填"),IF($E1700="","※没填收支类别，分类报表会漏掉这一笔",IF(ISNA(MATCH($E1700,类别表,0)),"※收支类别不在【参数设置】的清单里",IF($K1700="","△"&amp;$D1700&amp;" 还没填汇率，去【月度汇率】补上就自动算了",IF(ISNUMBER(SEARCH("【待补】",$R1700&amp;"")),"△源数据不全（源表缺摘要或用途），请补充",IF(AND($F1700="内部转账",$Q1700=""),"△内部转账建议在「往来单位」写上对方账户",IF($N1700&lt;0,"△这一笔之后该账户余额成负数了，核一下",""))))))))))))</f>
        <v/>
      </c>
    </row>
    <row r="1701" ht="16.5" spans="1:19">
      <c r="A1701" s="114">
        <v>46147</v>
      </c>
      <c r="B1701" s="115" t="s">
        <v>1238</v>
      </c>
      <c r="C1701" s="116" t="str">
        <f>IF($B1701="","",IFERROR(INDEX(账户银行,MATCH($B1701,账户名,0)),""))</f>
        <v>NBU银行</v>
      </c>
      <c r="D1701" s="116" t="str">
        <f>IF($B1701="","",IFERROR(INDEX(账户币种,MATCH($B1701,账户名,0)),""))</f>
        <v>UZS</v>
      </c>
      <c r="E1701" s="117" t="s">
        <v>46</v>
      </c>
      <c r="F1701" s="116" t="str">
        <f>IF($E1701="","",IFERROR(INDEX(类别属性,MATCH($E1701,类别表,0)),""))</f>
        <v>支出</v>
      </c>
      <c r="G1701" s="118" t="s">
        <v>1268</v>
      </c>
      <c r="H1701" s="119"/>
      <c r="I1701" s="119">
        <v>535000</v>
      </c>
      <c r="J1701" s="120"/>
      <c r="K1701" s="125">
        <f>IF(OR($A1701="",$B1701=""),"",IF($J1701&lt;&gt;"",$J1701,IF($D1701=本位币,1,IFERROR(LOOKUP(2,1/((汇率月份&lt;=$A1701)*(INDEX(记账汇率区,0,MATCH($D1701,汇率币种头,0))&lt;&gt;"")),INDEX(记账汇率区,0,MATCH($D1701,汇率币种头,0))),""))))</f>
        <v>1</v>
      </c>
      <c r="L1701" s="123">
        <f t="shared" si="52"/>
        <v>-535000</v>
      </c>
      <c r="M1701" s="123">
        <f t="shared" si="53"/>
        <v>-535000</v>
      </c>
      <c r="N1701" s="122">
        <f>IF($B1701="","",ROUND(SUMIF(账户名,$B1701,账户期初)+SUMIFS($L$6:L1701,$B$6:B1701,$B1701),2))</f>
        <v>42254850</v>
      </c>
      <c r="O1701" s="123">
        <f>IF($B1701="","",IFERROR(ROUND(INDEX(账户期初本位,MATCH($B1701,账户名,0))+SUMIFS($M$6:M1701,$B$6:B1701,$B1701),2),""))</f>
        <v>42254850</v>
      </c>
      <c r="P1701" s="117" t="s">
        <v>48</v>
      </c>
      <c r="Q1701" s="115" t="s">
        <v>1269</v>
      </c>
      <c r="R1701" s="115" t="s">
        <v>1270</v>
      </c>
      <c r="S1701" s="124" t="str">
        <f>IF($B1701="","",IF(ISNA(MATCH($B1701,账户名,0)),"※这个账户不在【参数设置】的账户档案里",IF($A1701="","※没填日期，这一笔不会进任何月份的报表",IF(OR($A1701&lt;起始月份,$A1701&gt;EOMONTH(起始月份,15)),"△不在本账期（"&amp;TEXT(起始月份,"yyyy-mm")&amp;" ~ "&amp;TEXT(EOMONTH(起始月份,15),"yyyy-mm")&amp;"）内，报表里看不到",IF(AND($H1701&lt;&gt;"",$I1701&lt;&gt;""),"※收入和支出不能同时填",IF(AND(N($H1701)=0,N($I1701)=0),IF(ISNUMBER(SEARCH("【待补】",$R1701&amp;"")),"△源数据不全（源表缺金额），请补充","※收入和支出都没填"),IF($E1701="","※没填收支类别，分类报表会漏掉这一笔",IF(ISNA(MATCH($E1701,类别表,0)),"※收支类别不在【参数设置】的清单里",IF($K1701="","△"&amp;$D1701&amp;" 还没填汇率，去【月度汇率】补上就自动算了",IF(ISNUMBER(SEARCH("【待补】",$R1701&amp;"")),"△源数据不全（源表缺摘要或用途），请补充",IF(AND($F1701="内部转账",$Q1701=""),"△内部转账建议在「往来单位」写上对方账户",IF($N1701&lt;0,"△这一笔之后该账户余额成负数了，核一下",""))))))))))))</f>
        <v/>
      </c>
    </row>
    <row r="1702" ht="16.5" spans="1:19">
      <c r="A1702" s="114">
        <v>46147</v>
      </c>
      <c r="B1702" s="115" t="s">
        <v>1238</v>
      </c>
      <c r="C1702" s="116" t="str">
        <f>IF($B1702="","",IFERROR(INDEX(账户银行,MATCH($B1702,账户名,0)),""))</f>
        <v>NBU银行</v>
      </c>
      <c r="D1702" s="116" t="str">
        <f>IF($B1702="","",IFERROR(INDEX(账户币种,MATCH($B1702,账户名,0)),""))</f>
        <v>UZS</v>
      </c>
      <c r="E1702" s="117" t="s">
        <v>188</v>
      </c>
      <c r="F1702" s="116" t="str">
        <f>IF($E1702="","",IFERROR(INDEX(类别属性,MATCH($E1702,类别表,0)),""))</f>
        <v>支出</v>
      </c>
      <c r="G1702" s="118" t="s">
        <v>1268</v>
      </c>
      <c r="H1702" s="119"/>
      <c r="I1702" s="119">
        <v>420000</v>
      </c>
      <c r="J1702" s="120"/>
      <c r="K1702" s="125">
        <f>IF(OR($A1702="",$B1702=""),"",IF($J1702&lt;&gt;"",$J1702,IF($D1702=本位币,1,IFERROR(LOOKUP(2,1/((汇率月份&lt;=$A1702)*(INDEX(记账汇率区,0,MATCH($D1702,汇率币种头,0))&lt;&gt;"")),INDEX(记账汇率区,0,MATCH($D1702,汇率币种头,0))),""))))</f>
        <v>1</v>
      </c>
      <c r="L1702" s="123">
        <f t="shared" si="52"/>
        <v>-420000</v>
      </c>
      <c r="M1702" s="123">
        <f t="shared" si="53"/>
        <v>-420000</v>
      </c>
      <c r="N1702" s="122">
        <f>IF($B1702="","",ROUND(SUMIF(账户名,$B1702,账户期初)+SUMIFS($L$6:L1702,$B$6:B1702,$B1702),2))</f>
        <v>41834850</v>
      </c>
      <c r="O1702" s="123">
        <f>IF($B1702="","",IFERROR(ROUND(INDEX(账户期初本位,MATCH($B1702,账户名,0))+SUMIFS($M$6:M1702,$B$6:B1702,$B1702),2),""))</f>
        <v>41834850</v>
      </c>
      <c r="P1702" s="117" t="s">
        <v>26</v>
      </c>
      <c r="Q1702" s="115" t="s">
        <v>1269</v>
      </c>
      <c r="R1702" s="115" t="s">
        <v>1271</v>
      </c>
      <c r="S1702" s="124" t="str">
        <f>IF($B1702="","",IF(ISNA(MATCH($B1702,账户名,0)),"※这个账户不在【参数设置】的账户档案里",IF($A1702="","※没填日期，这一笔不会进任何月份的报表",IF(OR($A1702&lt;起始月份,$A1702&gt;EOMONTH(起始月份,15)),"△不在本账期（"&amp;TEXT(起始月份,"yyyy-mm")&amp;" ~ "&amp;TEXT(EOMONTH(起始月份,15),"yyyy-mm")&amp;"）内，报表里看不到",IF(AND($H1702&lt;&gt;"",$I1702&lt;&gt;""),"※收入和支出不能同时填",IF(AND(N($H1702)=0,N($I1702)=0),IF(ISNUMBER(SEARCH("【待补】",$R1702&amp;"")),"△源数据不全（源表缺金额），请补充","※收入和支出都没填"),IF($E1702="","※没填收支类别，分类报表会漏掉这一笔",IF(ISNA(MATCH($E1702,类别表,0)),"※收支类别不在【参数设置】的清单里",IF($K1702="","△"&amp;$D1702&amp;" 还没填汇率，去【月度汇率】补上就自动算了",IF(ISNUMBER(SEARCH("【待补】",$R1702&amp;"")),"△源数据不全（源表缺摘要或用途），请补充",IF(AND($F1702="内部转账",$Q1702=""),"△内部转账建议在「往来单位」写上对方账户",IF($N1702&lt;0,"△这一笔之后该账户余额成负数了，核一下",""))))))))))))</f>
        <v>△源数据不全（源表缺摘要或用途），请补充</v>
      </c>
    </row>
    <row r="1703" ht="49.5" spans="1:19">
      <c r="A1703" s="114">
        <v>46147</v>
      </c>
      <c r="B1703" s="115" t="s">
        <v>1238</v>
      </c>
      <c r="C1703" s="116" t="str">
        <f>IF($B1703="","",IFERROR(INDEX(账户银行,MATCH($B1703,账户名,0)),""))</f>
        <v>NBU银行</v>
      </c>
      <c r="D1703" s="116" t="str">
        <f>IF($B1703="","",IFERROR(INDEX(账户币种,MATCH($B1703,账户名,0)),""))</f>
        <v>UZS</v>
      </c>
      <c r="E1703" s="117" t="s">
        <v>44</v>
      </c>
      <c r="F1703" s="116" t="str">
        <f>IF($E1703="","",IFERROR(INDEX(类别属性,MATCH($E1703,类别表,0)),""))</f>
        <v>支出</v>
      </c>
      <c r="G1703" s="118" t="s">
        <v>1392</v>
      </c>
      <c r="H1703" s="119"/>
      <c r="I1703" s="119">
        <v>656000</v>
      </c>
      <c r="J1703" s="120"/>
      <c r="K1703" s="125">
        <f>IF(OR($A1703="",$B1703=""),"",IF($J1703&lt;&gt;"",$J1703,IF($D1703=本位币,1,IFERROR(LOOKUP(2,1/((汇率月份&lt;=$A1703)*(INDEX(记账汇率区,0,MATCH($D1703,汇率币种头,0))&lt;&gt;"")),INDEX(记账汇率区,0,MATCH($D1703,汇率币种头,0))),""))))</f>
        <v>1</v>
      </c>
      <c r="L1703" s="123">
        <f t="shared" si="52"/>
        <v>-656000</v>
      </c>
      <c r="M1703" s="123">
        <f t="shared" si="53"/>
        <v>-656000</v>
      </c>
      <c r="N1703" s="122">
        <f>IF($B1703="","",ROUND(SUMIF(账户名,$B1703,账户期初)+SUMIFS($L$6:L1703,$B$6:B1703,$B1703),2))</f>
        <v>41178850</v>
      </c>
      <c r="O1703" s="123">
        <f>IF($B1703="","",IFERROR(ROUND(INDEX(账户期初本位,MATCH($B1703,账户名,0))+SUMIFS($M$6:M1703,$B$6:B1703,$B1703),2),""))</f>
        <v>41178850</v>
      </c>
      <c r="P1703" s="117" t="s">
        <v>26</v>
      </c>
      <c r="Q1703" s="115"/>
      <c r="R1703" s="115" t="s">
        <v>1393</v>
      </c>
      <c r="S1703" s="124" t="str">
        <f>IF($B1703="","",IF(ISNA(MATCH($B1703,账户名,0)),"※这个账户不在【参数设置】的账户档案里",IF($A1703="","※没填日期，这一笔不会进任何月份的报表",IF(OR($A1703&lt;起始月份,$A1703&gt;EOMONTH(起始月份,15)),"△不在本账期（"&amp;TEXT(起始月份,"yyyy-mm")&amp;" ~ "&amp;TEXT(EOMONTH(起始月份,15),"yyyy-mm")&amp;"）内，报表里看不到",IF(AND($H1703&lt;&gt;"",$I1703&lt;&gt;""),"※收入和支出不能同时填",IF(AND(N($H1703)=0,N($I1703)=0),IF(ISNUMBER(SEARCH("【待补】",$R1703&amp;"")),"△源数据不全（源表缺金额），请补充","※收入和支出都没填"),IF($E1703="","※没填收支类别，分类报表会漏掉这一笔",IF(ISNA(MATCH($E1703,类别表,0)),"※收支类别不在【参数设置】的清单里",IF($K1703="","△"&amp;$D1703&amp;" 还没填汇率，去【月度汇率】补上就自动算了",IF(ISNUMBER(SEARCH("【待补】",$R1703&amp;"")),"△源数据不全（源表缺摘要或用途），请补充",IF(AND($F1703="内部转账",$Q1703=""),"△内部转账建议在「往来单位」写上对方账户",IF($N1703&lt;0,"△这一笔之后该账户余额成负数了，核一下",""))))))))))))</f>
        <v/>
      </c>
    </row>
    <row r="1704" ht="66" spans="1:19">
      <c r="A1704" s="114">
        <v>46147</v>
      </c>
      <c r="B1704" s="115" t="s">
        <v>34</v>
      </c>
      <c r="C1704" s="116" t="str">
        <f>IF($B1704="","",IFERROR(INDEX(账户银行,MATCH($B1704,账户名,0)),""))</f>
        <v>现金</v>
      </c>
      <c r="D1704" s="116" t="str">
        <f>IF($B1704="","",IFERROR(INDEX(账户币种,MATCH($B1704,账户名,0)),""))</f>
        <v>UZS</v>
      </c>
      <c r="E1704" s="117" t="s">
        <v>95</v>
      </c>
      <c r="F1704" s="116" t="str">
        <f>IF($E1704="","",IFERROR(INDEX(类别属性,MATCH($E1704,类别表,0)),""))</f>
        <v>支出</v>
      </c>
      <c r="G1704" s="118" t="s">
        <v>1528</v>
      </c>
      <c r="H1704" s="119"/>
      <c r="I1704" s="119">
        <v>512000</v>
      </c>
      <c r="J1704" s="120"/>
      <c r="K1704" s="125">
        <f>IF(OR($A1704="",$B1704=""),"",IF($J1704&lt;&gt;"",$J1704,IF($D1704=本位币,1,IFERROR(LOOKUP(2,1/((汇率月份&lt;=$A1704)*(INDEX(记账汇率区,0,MATCH($D1704,汇率币种头,0))&lt;&gt;"")),INDEX(记账汇率区,0,MATCH($D1704,汇率币种头,0))),""))))</f>
        <v>1</v>
      </c>
      <c r="L1704" s="123">
        <f t="shared" si="52"/>
        <v>-512000</v>
      </c>
      <c r="M1704" s="123">
        <f t="shared" si="53"/>
        <v>-512000</v>
      </c>
      <c r="N1704" s="122">
        <f>IF($B1704="","",ROUND(SUMIF(账户名,$B1704,账户期初)+SUMIFS($L$6:L1704,$B$6:B1704,$B1704),2))</f>
        <v>-795787979.33</v>
      </c>
      <c r="O1704" s="123">
        <f>IF($B1704="","",IFERROR(ROUND(INDEX(账户期初本位,MATCH($B1704,账户名,0))+SUMIFS($M$6:M1704,$B$6:B1704,$B1704),2),""))</f>
        <v>-795787979.33</v>
      </c>
      <c r="P1704" s="117" t="s">
        <v>97</v>
      </c>
      <c r="Q1704" s="115"/>
      <c r="R1704" s="115"/>
      <c r="S1704" s="124" t="str">
        <f>IF($B1704="","",IF(ISNA(MATCH($B1704,账户名,0)),"※这个账户不在【参数设置】的账户档案里",IF($A1704="","※没填日期，这一笔不会进任何月份的报表",IF(OR($A1704&lt;起始月份,$A1704&gt;EOMONTH(起始月份,15)),"△不在本账期（"&amp;TEXT(起始月份,"yyyy-mm")&amp;" ~ "&amp;TEXT(EOMONTH(起始月份,15),"yyyy-mm")&amp;"）内，报表里看不到",IF(AND($H1704&lt;&gt;"",$I1704&lt;&gt;""),"※收入和支出不能同时填",IF(AND(N($H1704)=0,N($I1704)=0),IF(ISNUMBER(SEARCH("【待补】",$R1704&amp;"")),"△源数据不全（源表缺金额），请补充","※收入和支出都没填"),IF($E1704="","※没填收支类别，分类报表会漏掉这一笔",IF(ISNA(MATCH($E1704,类别表,0)),"※收支类别不在【参数设置】的清单里",IF($K1704="","△"&amp;$D1704&amp;" 还没填汇率，去【月度汇率】补上就自动算了",IF(ISNUMBER(SEARCH("【待补】",$R1704&amp;"")),"△源数据不全（源表缺摘要或用途），请补充",IF(AND($F1704="内部转账",$Q1704=""),"△内部转账建议在「往来单位」写上对方账户",IF($N1704&lt;0,"△这一笔之后该账户余额成负数了，核一下",""))))))))))))</f>
        <v>△这一笔之后该账户余额成负数了，核一下</v>
      </c>
    </row>
    <row r="1705" ht="33" spans="1:19">
      <c r="A1705" s="114">
        <v>46147</v>
      </c>
      <c r="B1705" s="115" t="s">
        <v>34</v>
      </c>
      <c r="C1705" s="116" t="str">
        <f>IF($B1705="","",IFERROR(INDEX(账户银行,MATCH($B1705,账户名,0)),""))</f>
        <v>现金</v>
      </c>
      <c r="D1705" s="116" t="str">
        <f>IF($B1705="","",IFERROR(INDEX(账户币种,MATCH($B1705,账户名,0)),""))</f>
        <v>UZS</v>
      </c>
      <c r="E1705" s="117" t="s">
        <v>57</v>
      </c>
      <c r="F1705" s="116" t="str">
        <f>IF($E1705="","",IFERROR(INDEX(类别属性,MATCH($E1705,类别表,0)),""))</f>
        <v>支出</v>
      </c>
      <c r="G1705" s="118" t="s">
        <v>1529</v>
      </c>
      <c r="H1705" s="119"/>
      <c r="I1705" s="119">
        <v>11080000</v>
      </c>
      <c r="J1705" s="120"/>
      <c r="K1705" s="125">
        <f>IF(OR($A1705="",$B1705=""),"",IF($J1705&lt;&gt;"",$J1705,IF($D1705=本位币,1,IFERROR(LOOKUP(2,1/((汇率月份&lt;=$A1705)*(INDEX(记账汇率区,0,MATCH($D1705,汇率币种头,0))&lt;&gt;"")),INDEX(记账汇率区,0,MATCH($D1705,汇率币种头,0))),""))))</f>
        <v>1</v>
      </c>
      <c r="L1705" s="123">
        <f t="shared" si="52"/>
        <v>-11080000</v>
      </c>
      <c r="M1705" s="123">
        <f t="shared" si="53"/>
        <v>-11080000</v>
      </c>
      <c r="N1705" s="122">
        <f>IF($B1705="","",ROUND(SUMIF(账户名,$B1705,账户期初)+SUMIFS($L$6:L1705,$B$6:B1705,$B1705),2))</f>
        <v>-806867979.33</v>
      </c>
      <c r="O1705" s="123">
        <f>IF($B1705="","",IFERROR(ROUND(INDEX(账户期初本位,MATCH($B1705,账户名,0))+SUMIFS($M$6:M1705,$B$6:B1705,$B1705),2),""))</f>
        <v>-806867979.33</v>
      </c>
      <c r="P1705" s="117" t="s">
        <v>59</v>
      </c>
      <c r="Q1705" s="115"/>
      <c r="R1705" s="115"/>
      <c r="S1705" s="124" t="str">
        <f>IF($B1705="","",IF(ISNA(MATCH($B1705,账户名,0)),"※这个账户不在【参数设置】的账户档案里",IF($A1705="","※没填日期，这一笔不会进任何月份的报表",IF(OR($A1705&lt;起始月份,$A1705&gt;EOMONTH(起始月份,15)),"△不在本账期（"&amp;TEXT(起始月份,"yyyy-mm")&amp;" ~ "&amp;TEXT(EOMONTH(起始月份,15),"yyyy-mm")&amp;"）内，报表里看不到",IF(AND($H1705&lt;&gt;"",$I1705&lt;&gt;""),"※收入和支出不能同时填",IF(AND(N($H1705)=0,N($I1705)=0),IF(ISNUMBER(SEARCH("【待补】",$R1705&amp;"")),"△源数据不全（源表缺金额），请补充","※收入和支出都没填"),IF($E1705="","※没填收支类别，分类报表会漏掉这一笔",IF(ISNA(MATCH($E1705,类别表,0)),"※收支类别不在【参数设置】的清单里",IF($K1705="","△"&amp;$D1705&amp;" 还没填汇率，去【月度汇率】补上就自动算了",IF(ISNUMBER(SEARCH("【待补】",$R1705&amp;"")),"△源数据不全（源表缺摘要或用途），请补充",IF(AND($F1705="内部转账",$Q1705=""),"△内部转账建议在「往来单位」写上对方账户",IF($N1705&lt;0,"△这一笔之后该账户余额成负数了，核一下",""))))))))))))</f>
        <v>△这一笔之后该账户余额成负数了，核一下</v>
      </c>
    </row>
    <row r="1706" ht="33" spans="1:19">
      <c r="A1706" s="114">
        <v>46147</v>
      </c>
      <c r="B1706" s="115" t="s">
        <v>34</v>
      </c>
      <c r="C1706" s="116" t="str">
        <f>IF($B1706="","",IFERROR(INDEX(账户银行,MATCH($B1706,账户名,0)),""))</f>
        <v>现金</v>
      </c>
      <c r="D1706" s="116" t="str">
        <f>IF($B1706="","",IFERROR(INDEX(账户币种,MATCH($B1706,账户名,0)),""))</f>
        <v>UZS</v>
      </c>
      <c r="E1706" s="117" t="s">
        <v>38</v>
      </c>
      <c r="F1706" s="116" t="str">
        <f>IF($E1706="","",IFERROR(INDEX(类别属性,MATCH($E1706,类别表,0)),""))</f>
        <v>支出</v>
      </c>
      <c r="G1706" s="118" t="s">
        <v>1530</v>
      </c>
      <c r="H1706" s="119"/>
      <c r="I1706" s="119">
        <v>150000</v>
      </c>
      <c r="J1706" s="120"/>
      <c r="K1706" s="125">
        <f>IF(OR($A1706="",$B1706=""),"",IF($J1706&lt;&gt;"",$J1706,IF($D1706=本位币,1,IFERROR(LOOKUP(2,1/((汇率月份&lt;=$A1706)*(INDEX(记账汇率区,0,MATCH($D1706,汇率币种头,0))&lt;&gt;"")),INDEX(记账汇率区,0,MATCH($D1706,汇率币种头,0))),""))))</f>
        <v>1</v>
      </c>
      <c r="L1706" s="123">
        <f t="shared" si="52"/>
        <v>-150000</v>
      </c>
      <c r="M1706" s="123">
        <f t="shared" si="53"/>
        <v>-150000</v>
      </c>
      <c r="N1706" s="122">
        <f>IF($B1706="","",ROUND(SUMIF(账户名,$B1706,账户期初)+SUMIFS($L$6:L1706,$B$6:B1706,$B1706),2))</f>
        <v>-807017979.33</v>
      </c>
      <c r="O1706" s="123">
        <f>IF($B1706="","",IFERROR(ROUND(INDEX(账户期初本位,MATCH($B1706,账户名,0))+SUMIFS($M$6:M1706,$B$6:B1706,$B1706),2),""))</f>
        <v>-807017979.33</v>
      </c>
      <c r="P1706" s="117" t="s">
        <v>26</v>
      </c>
      <c r="Q1706" s="115"/>
      <c r="R1706" s="115"/>
      <c r="S1706" s="124" t="str">
        <f>IF($B1706="","",IF(ISNA(MATCH($B1706,账户名,0)),"※这个账户不在【参数设置】的账户档案里",IF($A1706="","※没填日期，这一笔不会进任何月份的报表",IF(OR($A1706&lt;起始月份,$A1706&gt;EOMONTH(起始月份,15)),"△不在本账期（"&amp;TEXT(起始月份,"yyyy-mm")&amp;" ~ "&amp;TEXT(EOMONTH(起始月份,15),"yyyy-mm")&amp;"）内，报表里看不到",IF(AND($H1706&lt;&gt;"",$I1706&lt;&gt;""),"※收入和支出不能同时填",IF(AND(N($H1706)=0,N($I1706)=0),IF(ISNUMBER(SEARCH("【待补】",$R1706&amp;"")),"△源数据不全（源表缺金额），请补充","※收入和支出都没填"),IF($E1706="","※没填收支类别，分类报表会漏掉这一笔",IF(ISNA(MATCH($E1706,类别表,0)),"※收支类别不在【参数设置】的清单里",IF($K1706="","△"&amp;$D1706&amp;" 还没填汇率，去【月度汇率】补上就自动算了",IF(ISNUMBER(SEARCH("【待补】",$R1706&amp;"")),"△源数据不全（源表缺摘要或用途），请补充",IF(AND($F1706="内部转账",$Q1706=""),"△内部转账建议在「往来单位」写上对方账户",IF($N1706&lt;0,"△这一笔之后该账户余额成负数了，核一下",""))))))))))))</f>
        <v>△这一笔之后该账户余额成负数了，核一下</v>
      </c>
    </row>
    <row r="1707" ht="33" spans="1:19">
      <c r="A1707" s="114">
        <v>46148</v>
      </c>
      <c r="B1707" s="115" t="s">
        <v>20</v>
      </c>
      <c r="C1707" s="116" t="str">
        <f>IF($B1707="","",IFERROR(INDEX(账户银行,MATCH($B1707,账户名,0)),""))</f>
        <v>现金</v>
      </c>
      <c r="D1707" s="116" t="str">
        <f>IF($B1707="","",IFERROR(INDEX(账户币种,MATCH($B1707,账户名,0)),""))</f>
        <v>CNY</v>
      </c>
      <c r="E1707" s="117" t="s">
        <v>95</v>
      </c>
      <c r="F1707" s="116" t="str">
        <f>IF($E1707="","",IFERROR(INDEX(类别属性,MATCH($E1707,类别表,0)),""))</f>
        <v>支出</v>
      </c>
      <c r="G1707" s="118" t="s">
        <v>1531</v>
      </c>
      <c r="H1707" s="119"/>
      <c r="I1707" s="119">
        <v>22100</v>
      </c>
      <c r="J1707" s="120"/>
      <c r="K1707" s="121">
        <f>IF(OR($A1707="",$B1707=""),"",IF($J1707&lt;&gt;"",$J1707,IF($D1707=本位币,1,IFERROR(LOOKUP(2,1/((汇率月份&lt;=$A1707)*(INDEX(记账汇率区,0,MATCH($D1707,汇率币种头,0))&lt;&gt;"")),INDEX(记账汇率区,0,MATCH($D1707,汇率币种头,0))),""))))</f>
        <v>1700</v>
      </c>
      <c r="L1707" s="122">
        <f t="shared" si="52"/>
        <v>-22100</v>
      </c>
      <c r="M1707" s="123">
        <f t="shared" si="53"/>
        <v>-37570000</v>
      </c>
      <c r="N1707" s="122">
        <f>IF($B1707="","",ROUND(SUMIF(账户名,$B1707,账户期初)+SUMIFS($L$6:L1707,$B$6:B1707,$B1707),2))</f>
        <v>540134.84</v>
      </c>
      <c r="O1707" s="123">
        <f>IF($B1707="","",IFERROR(ROUND(INDEX(账户期初本位,MATCH($B1707,账户名,0))+SUMIFS($M$6:M1707,$B$6:B1707,$B1707),2),""))</f>
        <v>889890744.96</v>
      </c>
      <c r="P1707" s="117" t="s">
        <v>97</v>
      </c>
      <c r="Q1707" s="115" t="s">
        <v>329</v>
      </c>
      <c r="R1707" s="115"/>
      <c r="S1707" s="124" t="str">
        <f>IF($B1707="","",IF(ISNA(MATCH($B1707,账户名,0)),"※这个账户不在【参数设置】的账户档案里",IF($A1707="","※没填日期，这一笔不会进任何月份的报表",IF(OR($A1707&lt;起始月份,$A1707&gt;EOMONTH(起始月份,15)),"△不在本账期（"&amp;TEXT(起始月份,"yyyy-mm")&amp;" ~ "&amp;TEXT(EOMONTH(起始月份,15),"yyyy-mm")&amp;"）内，报表里看不到",IF(AND($H1707&lt;&gt;"",$I1707&lt;&gt;""),"※收入和支出不能同时填",IF(AND(N($H1707)=0,N($I1707)=0),IF(ISNUMBER(SEARCH("【待补】",$R1707&amp;"")),"△源数据不全（源表缺金额），请补充","※收入和支出都没填"),IF($E1707="","※没填收支类别，分类报表会漏掉这一笔",IF(ISNA(MATCH($E1707,类别表,0)),"※收支类别不在【参数设置】的清单里",IF($K1707="","△"&amp;$D1707&amp;" 还没填汇率，去【月度汇率】补上就自动算了",IF(ISNUMBER(SEARCH("【待补】",$R1707&amp;"")),"△源数据不全（源表缺摘要或用途），请补充",IF(AND($F1707="内部转账",$Q1707=""),"△内部转账建议在「往来单位」写上对方账户",IF($N1707&lt;0,"△这一笔之后该账户余额成负数了，核一下",""))))))))))))</f>
        <v/>
      </c>
    </row>
    <row r="1708" ht="16.5" spans="1:19">
      <c r="A1708" s="114">
        <v>46148</v>
      </c>
      <c r="B1708" s="115" t="s">
        <v>1238</v>
      </c>
      <c r="C1708" s="116" t="str">
        <f>IF($B1708="","",IFERROR(INDEX(账户银行,MATCH($B1708,账户名,0)),""))</f>
        <v>NBU银行</v>
      </c>
      <c r="D1708" s="116" t="str">
        <f>IF($B1708="","",IFERROR(INDEX(账户币种,MATCH($B1708,账户名,0)),""))</f>
        <v>UZS</v>
      </c>
      <c r="E1708" s="117" t="s">
        <v>38</v>
      </c>
      <c r="F1708" s="116" t="str">
        <f>IF($E1708="","",IFERROR(INDEX(类别属性,MATCH($E1708,类别表,0)),""))</f>
        <v>支出</v>
      </c>
      <c r="G1708" s="118" t="s">
        <v>1268</v>
      </c>
      <c r="H1708" s="119"/>
      <c r="I1708" s="119">
        <v>525000</v>
      </c>
      <c r="J1708" s="120"/>
      <c r="K1708" s="125">
        <f>IF(OR($A1708="",$B1708=""),"",IF($J1708&lt;&gt;"",$J1708,IF($D1708=本位币,1,IFERROR(LOOKUP(2,1/((汇率月份&lt;=$A1708)*(INDEX(记账汇率区,0,MATCH($D1708,汇率币种头,0))&lt;&gt;"")),INDEX(记账汇率区,0,MATCH($D1708,汇率币种头,0))),""))))</f>
        <v>1</v>
      </c>
      <c r="L1708" s="123">
        <f t="shared" si="52"/>
        <v>-525000</v>
      </c>
      <c r="M1708" s="123">
        <f t="shared" si="53"/>
        <v>-525000</v>
      </c>
      <c r="N1708" s="122">
        <f>IF($B1708="","",ROUND(SUMIF(账户名,$B1708,账户期初)+SUMIFS($L$6:L1708,$B$6:B1708,$B1708),2))</f>
        <v>40653850</v>
      </c>
      <c r="O1708" s="123">
        <f>IF($B1708="","",IFERROR(ROUND(INDEX(账户期初本位,MATCH($B1708,账户名,0))+SUMIFS($M$6:M1708,$B$6:B1708,$B1708),2),""))</f>
        <v>40653850</v>
      </c>
      <c r="P1708" s="117" t="s">
        <v>26</v>
      </c>
      <c r="Q1708" s="115" t="s">
        <v>1269</v>
      </c>
      <c r="R1708" s="115" t="s">
        <v>1270</v>
      </c>
      <c r="S1708" s="124" t="str">
        <f>IF($B1708="","",IF(ISNA(MATCH($B1708,账户名,0)),"※这个账户不在【参数设置】的账户档案里",IF($A1708="","※没填日期，这一笔不会进任何月份的报表",IF(OR($A1708&lt;起始月份,$A1708&gt;EOMONTH(起始月份,15)),"△不在本账期（"&amp;TEXT(起始月份,"yyyy-mm")&amp;" ~ "&amp;TEXT(EOMONTH(起始月份,15),"yyyy-mm")&amp;"）内，报表里看不到",IF(AND($H1708&lt;&gt;"",$I1708&lt;&gt;""),"※收入和支出不能同时填",IF(AND(N($H1708)=0,N($I1708)=0),IF(ISNUMBER(SEARCH("【待补】",$R1708&amp;"")),"△源数据不全（源表缺金额），请补充","※收入和支出都没填"),IF($E1708="","※没填收支类别，分类报表会漏掉这一笔",IF(ISNA(MATCH($E1708,类别表,0)),"※收支类别不在【参数设置】的清单里",IF($K1708="","△"&amp;$D1708&amp;" 还没填汇率，去【月度汇率】补上就自动算了",IF(ISNUMBER(SEARCH("【待补】",$R1708&amp;"")),"△源数据不全（源表缺摘要或用途），请补充",IF(AND($F1708="内部转账",$Q1708=""),"△内部转账建议在「往来单位」写上对方账户",IF($N1708&lt;0,"△这一笔之后该账户余额成负数了，核一下",""))))))))))))</f>
        <v/>
      </c>
    </row>
    <row r="1709" ht="33" spans="1:19">
      <c r="A1709" s="114">
        <v>46148</v>
      </c>
      <c r="B1709" s="115" t="s">
        <v>34</v>
      </c>
      <c r="C1709" s="116" t="str">
        <f>IF($B1709="","",IFERROR(INDEX(账户银行,MATCH($B1709,账户名,0)),""))</f>
        <v>现金</v>
      </c>
      <c r="D1709" s="116" t="str">
        <f>IF($B1709="","",IFERROR(INDEX(账户币种,MATCH($B1709,账户名,0)),""))</f>
        <v>UZS</v>
      </c>
      <c r="E1709" s="117" t="s">
        <v>24</v>
      </c>
      <c r="F1709" s="116" t="str">
        <f>IF($E1709="","",IFERROR(INDEX(类别属性,MATCH($E1709,类别表,0)),""))</f>
        <v>支出</v>
      </c>
      <c r="G1709" s="118" t="s">
        <v>1532</v>
      </c>
      <c r="H1709" s="119"/>
      <c r="I1709" s="119">
        <v>4190000</v>
      </c>
      <c r="J1709" s="120"/>
      <c r="K1709" s="125">
        <f>IF(OR($A1709="",$B1709=""),"",IF($J1709&lt;&gt;"",$J1709,IF($D1709=本位币,1,IFERROR(LOOKUP(2,1/((汇率月份&lt;=$A1709)*(INDEX(记账汇率区,0,MATCH($D1709,汇率币种头,0))&lt;&gt;"")),INDEX(记账汇率区,0,MATCH($D1709,汇率币种头,0))),""))))</f>
        <v>1</v>
      </c>
      <c r="L1709" s="123">
        <f t="shared" si="52"/>
        <v>-4190000</v>
      </c>
      <c r="M1709" s="123">
        <f t="shared" si="53"/>
        <v>-4190000</v>
      </c>
      <c r="N1709" s="122">
        <f>IF($B1709="","",ROUND(SUMIF(账户名,$B1709,账户期初)+SUMIFS($L$6:L1709,$B$6:B1709,$B1709),2))</f>
        <v>-811207979.33</v>
      </c>
      <c r="O1709" s="123">
        <f>IF($B1709="","",IFERROR(ROUND(INDEX(账户期初本位,MATCH($B1709,账户名,0))+SUMIFS($M$6:M1709,$B$6:B1709,$B1709),2),""))</f>
        <v>-811207979.33</v>
      </c>
      <c r="P1709" s="117" t="s">
        <v>26</v>
      </c>
      <c r="Q1709" s="115"/>
      <c r="R1709" s="115"/>
      <c r="S1709" s="124" t="str">
        <f>IF($B1709="","",IF(ISNA(MATCH($B1709,账户名,0)),"※这个账户不在【参数设置】的账户档案里",IF($A1709="","※没填日期，这一笔不会进任何月份的报表",IF(OR($A1709&lt;起始月份,$A1709&gt;EOMONTH(起始月份,15)),"△不在本账期（"&amp;TEXT(起始月份,"yyyy-mm")&amp;" ~ "&amp;TEXT(EOMONTH(起始月份,15),"yyyy-mm")&amp;"）内，报表里看不到",IF(AND($H1709&lt;&gt;"",$I1709&lt;&gt;""),"※收入和支出不能同时填",IF(AND(N($H1709)=0,N($I1709)=0),IF(ISNUMBER(SEARCH("【待补】",$R1709&amp;"")),"△源数据不全（源表缺金额），请补充","※收入和支出都没填"),IF($E1709="","※没填收支类别，分类报表会漏掉这一笔",IF(ISNA(MATCH($E1709,类别表,0)),"※收支类别不在【参数设置】的清单里",IF($K1709="","△"&amp;$D1709&amp;" 还没填汇率，去【月度汇率】补上就自动算了",IF(ISNUMBER(SEARCH("【待补】",$R1709&amp;"")),"△源数据不全（源表缺摘要或用途），请补充",IF(AND($F1709="内部转账",$Q1709=""),"△内部转账建议在「往来单位」写上对方账户",IF($N1709&lt;0,"△这一笔之后该账户余额成负数了，核一下",""))))))))))))</f>
        <v>△这一笔之后该账户余额成负数了，核一下</v>
      </c>
    </row>
    <row r="1710" ht="33" spans="1:19">
      <c r="A1710" s="114">
        <v>46148</v>
      </c>
      <c r="B1710" s="115" t="s">
        <v>34</v>
      </c>
      <c r="C1710" s="116" t="str">
        <f>IF($B1710="","",IFERROR(INDEX(账户银行,MATCH($B1710,账户名,0)),""))</f>
        <v>现金</v>
      </c>
      <c r="D1710" s="116" t="str">
        <f>IF($B1710="","",IFERROR(INDEX(账户币种,MATCH($B1710,账户名,0)),""))</f>
        <v>UZS</v>
      </c>
      <c r="E1710" s="117" t="s">
        <v>57</v>
      </c>
      <c r="F1710" s="116" t="str">
        <f>IF($E1710="","",IFERROR(INDEX(类别属性,MATCH($E1710,类别表,0)),""))</f>
        <v>支出</v>
      </c>
      <c r="G1710" s="118" t="s">
        <v>1533</v>
      </c>
      <c r="H1710" s="119"/>
      <c r="I1710" s="119">
        <v>1500000</v>
      </c>
      <c r="J1710" s="120"/>
      <c r="K1710" s="125">
        <f>IF(OR($A1710="",$B1710=""),"",IF($J1710&lt;&gt;"",$J1710,IF($D1710=本位币,1,IFERROR(LOOKUP(2,1/((汇率月份&lt;=$A1710)*(INDEX(记账汇率区,0,MATCH($D1710,汇率币种头,0))&lt;&gt;"")),INDEX(记账汇率区,0,MATCH($D1710,汇率币种头,0))),""))))</f>
        <v>1</v>
      </c>
      <c r="L1710" s="123">
        <f t="shared" si="52"/>
        <v>-1500000</v>
      </c>
      <c r="M1710" s="123">
        <f t="shared" si="53"/>
        <v>-1500000</v>
      </c>
      <c r="N1710" s="122">
        <f>IF($B1710="","",ROUND(SUMIF(账户名,$B1710,账户期初)+SUMIFS($L$6:L1710,$B$6:B1710,$B1710),2))</f>
        <v>-812707979.33</v>
      </c>
      <c r="O1710" s="123">
        <f>IF($B1710="","",IFERROR(ROUND(INDEX(账户期初本位,MATCH($B1710,账户名,0))+SUMIFS($M$6:M1710,$B$6:B1710,$B1710),2),""))</f>
        <v>-812707979.33</v>
      </c>
      <c r="P1710" s="117" t="s">
        <v>59</v>
      </c>
      <c r="Q1710" s="115" t="s">
        <v>878</v>
      </c>
      <c r="R1710" s="115"/>
      <c r="S1710" s="124" t="str">
        <f>IF($B1710="","",IF(ISNA(MATCH($B1710,账户名,0)),"※这个账户不在【参数设置】的账户档案里",IF($A1710="","※没填日期，这一笔不会进任何月份的报表",IF(OR($A1710&lt;起始月份,$A1710&gt;EOMONTH(起始月份,15)),"△不在本账期（"&amp;TEXT(起始月份,"yyyy-mm")&amp;" ~ "&amp;TEXT(EOMONTH(起始月份,15),"yyyy-mm")&amp;"）内，报表里看不到",IF(AND($H1710&lt;&gt;"",$I1710&lt;&gt;""),"※收入和支出不能同时填",IF(AND(N($H1710)=0,N($I1710)=0),IF(ISNUMBER(SEARCH("【待补】",$R1710&amp;"")),"△源数据不全（源表缺金额），请补充","※收入和支出都没填"),IF($E1710="","※没填收支类别，分类报表会漏掉这一笔",IF(ISNA(MATCH($E1710,类别表,0)),"※收支类别不在【参数设置】的清单里",IF($K1710="","△"&amp;$D1710&amp;" 还没填汇率，去【月度汇率】补上就自动算了",IF(ISNUMBER(SEARCH("【待补】",$R1710&amp;"")),"△源数据不全（源表缺摘要或用途），请补充",IF(AND($F1710="内部转账",$Q1710=""),"△内部转账建议在「往来单位」写上对方账户",IF($N1710&lt;0,"△这一笔之后该账户余额成负数了，核一下",""))))))))))))</f>
        <v>△这一笔之后该账户余额成负数了，核一下</v>
      </c>
    </row>
    <row r="1711" ht="16.5" spans="1:19">
      <c r="A1711" s="114">
        <v>46149</v>
      </c>
      <c r="B1711" s="115" t="s">
        <v>72</v>
      </c>
      <c r="C1711" s="116" t="str">
        <f>IF($B1711="","",IFERROR(INDEX(账户银行,MATCH($B1711,账户名,0)),""))</f>
        <v>NBU银行</v>
      </c>
      <c r="D1711" s="116" t="str">
        <f>IF($B1711="","",IFERROR(INDEX(账户币种,MATCH($B1711,账户名,0)),""))</f>
        <v>UZS</v>
      </c>
      <c r="E1711" s="117" t="s">
        <v>60</v>
      </c>
      <c r="F1711" s="116" t="str">
        <f>IF($E1711="","",IFERROR(INDEX(类别属性,MATCH($E1711,类别表,0)),""))</f>
        <v>支出</v>
      </c>
      <c r="G1711" s="118" t="s">
        <v>1534</v>
      </c>
      <c r="H1711" s="119"/>
      <c r="I1711" s="119">
        <v>2210214.52</v>
      </c>
      <c r="J1711" s="120"/>
      <c r="K1711" s="125">
        <f>IF(OR($A1711="",$B1711=""),"",IF($J1711&lt;&gt;"",$J1711,IF($D1711=本位币,1,IFERROR(LOOKUP(2,1/((汇率月份&lt;=$A1711)*(INDEX(记账汇率区,0,MATCH($D1711,汇率币种头,0))&lt;&gt;"")),INDEX(记账汇率区,0,MATCH($D1711,汇率币种头,0))),""))))</f>
        <v>1</v>
      </c>
      <c r="L1711" s="123">
        <f t="shared" si="52"/>
        <v>-2210214.52</v>
      </c>
      <c r="M1711" s="123">
        <f t="shared" si="53"/>
        <v>-2210214.52</v>
      </c>
      <c r="N1711" s="122">
        <f>IF($B1711="","",ROUND(SUMIF(账户名,$B1711,账户期初)+SUMIFS($L$6:L1711,$B$6:B1711,$B1711),2))</f>
        <v>671591438.38</v>
      </c>
      <c r="O1711" s="123">
        <f>IF($B1711="","",IFERROR(ROUND(INDEX(账户期初本位,MATCH($B1711,账户名,0))+SUMIFS($M$6:M1711,$B$6:B1711,$B1711),2),""))</f>
        <v>671591438.38</v>
      </c>
      <c r="P1711" s="117" t="s">
        <v>43</v>
      </c>
      <c r="Q1711" s="115"/>
      <c r="R1711" s="115"/>
      <c r="S1711" s="124" t="str">
        <f>IF($B1711="","",IF(ISNA(MATCH($B1711,账户名,0)),"※这个账户不在【参数设置】的账户档案里",IF($A1711="","※没填日期，这一笔不会进任何月份的报表",IF(OR($A1711&lt;起始月份,$A1711&gt;EOMONTH(起始月份,15)),"△不在本账期（"&amp;TEXT(起始月份,"yyyy-mm")&amp;" ~ "&amp;TEXT(EOMONTH(起始月份,15),"yyyy-mm")&amp;"）内，报表里看不到",IF(AND($H1711&lt;&gt;"",$I1711&lt;&gt;""),"※收入和支出不能同时填",IF(AND(N($H1711)=0,N($I1711)=0),IF(ISNUMBER(SEARCH("【待补】",$R1711&amp;"")),"△源数据不全（源表缺金额），请补充","※收入和支出都没填"),IF($E1711="","※没填收支类别，分类报表会漏掉这一笔",IF(ISNA(MATCH($E1711,类别表,0)),"※收支类别不在【参数设置】的清单里",IF($K1711="","△"&amp;$D1711&amp;" 还没填汇率，去【月度汇率】补上就自动算了",IF(ISNUMBER(SEARCH("【待补】",$R1711&amp;"")),"△源数据不全（源表缺摘要或用途），请补充",IF(AND($F1711="内部转账",$Q1711=""),"△内部转账建议在「往来单位」写上对方账户",IF($N1711&lt;0,"△这一笔之后该账户余额成负数了，核一下",""))))))))))))</f>
        <v/>
      </c>
    </row>
    <row r="1712" ht="49.5" spans="1:19">
      <c r="A1712" s="114">
        <v>46149</v>
      </c>
      <c r="B1712" s="115" t="s">
        <v>72</v>
      </c>
      <c r="C1712" s="116" t="str">
        <f>IF($B1712="","",IFERROR(INDEX(账户银行,MATCH($B1712,账户名,0)),""))</f>
        <v>NBU银行</v>
      </c>
      <c r="D1712" s="116" t="str">
        <f>IF($B1712="","",IFERROR(INDEX(账户币种,MATCH($B1712,账户名,0)),""))</f>
        <v>UZS</v>
      </c>
      <c r="E1712" s="117" t="s">
        <v>1397</v>
      </c>
      <c r="F1712" s="116" t="str">
        <f>IF($E1712="","",IFERROR(INDEX(类别属性,MATCH($E1712,类别表,0)),""))</f>
        <v>支出</v>
      </c>
      <c r="G1712" s="118" t="s">
        <v>1535</v>
      </c>
      <c r="H1712" s="119"/>
      <c r="I1712" s="119">
        <v>442042904.02</v>
      </c>
      <c r="J1712" s="120"/>
      <c r="K1712" s="125">
        <f>IF(OR($A1712="",$B1712=""),"",IF($J1712&lt;&gt;"",$J1712,IF($D1712=本位币,1,IFERROR(LOOKUP(2,1/((汇率月份&lt;=$A1712)*(INDEX(记账汇率区,0,MATCH($D1712,汇率币种头,0))&lt;&gt;"")),INDEX(记账汇率区,0,MATCH($D1712,汇率币种头,0))),""))))</f>
        <v>1</v>
      </c>
      <c r="L1712" s="123">
        <f t="shared" si="52"/>
        <v>-442042904.02</v>
      </c>
      <c r="M1712" s="123">
        <f t="shared" si="53"/>
        <v>-442042904.02</v>
      </c>
      <c r="N1712" s="122">
        <f>IF($B1712="","",ROUND(SUMIF(账户名,$B1712,账户期初)+SUMIFS($L$6:L1712,$B$6:B1712,$B1712),2))</f>
        <v>229548534.36</v>
      </c>
      <c r="O1712" s="123">
        <f>IF($B1712="","",IFERROR(ROUND(INDEX(账户期初本位,MATCH($B1712,账户名,0))+SUMIFS($M$6:M1712,$B$6:B1712,$B1712),2),""))</f>
        <v>229548534.36</v>
      </c>
      <c r="P1712" s="117" t="s">
        <v>678</v>
      </c>
      <c r="Q1712" s="115"/>
      <c r="R1712" s="115"/>
      <c r="S1712" s="124" t="str">
        <f>IF($B1712="","",IF(ISNA(MATCH($B1712,账户名,0)),"※这个账户不在【参数设置】的账户档案里",IF($A1712="","※没填日期，这一笔不会进任何月份的报表",IF(OR($A1712&lt;起始月份,$A1712&gt;EOMONTH(起始月份,15)),"△不在本账期（"&amp;TEXT(起始月份,"yyyy-mm")&amp;" ~ "&amp;TEXT(EOMONTH(起始月份,15),"yyyy-mm")&amp;"）内，报表里看不到",IF(AND($H1712&lt;&gt;"",$I1712&lt;&gt;""),"※收入和支出不能同时填",IF(AND(N($H1712)=0,N($I1712)=0),IF(ISNUMBER(SEARCH("【待补】",$R1712&amp;"")),"△源数据不全（源表缺金额），请补充","※收入和支出都没填"),IF($E1712="","※没填收支类别，分类报表会漏掉这一笔",IF(ISNA(MATCH($E1712,类别表,0)),"※收支类别不在【参数设置】的清单里",IF($K1712="","△"&amp;$D1712&amp;" 还没填汇率，去【月度汇率】补上就自动算了",IF(ISNUMBER(SEARCH("【待补】",$R1712&amp;"")),"△源数据不全（源表缺摘要或用途），请补充",IF(AND($F1712="内部转账",$Q1712=""),"△内部转账建议在「往来单位」写上对方账户",IF($N1712&lt;0,"△这一笔之后该账户余额成负数了，核一下",""))))))))))))</f>
        <v/>
      </c>
    </row>
    <row r="1713" ht="16.5" spans="1:19">
      <c r="A1713" s="114">
        <v>46149</v>
      </c>
      <c r="B1713" s="115" t="s">
        <v>72</v>
      </c>
      <c r="C1713" s="116" t="str">
        <f>IF($B1713="","",IFERROR(INDEX(账户银行,MATCH($B1713,账户名,0)),""))</f>
        <v>NBU银行</v>
      </c>
      <c r="D1713" s="116" t="str">
        <f>IF($B1713="","",IFERROR(INDEX(账户币种,MATCH($B1713,账户名,0)),""))</f>
        <v>UZS</v>
      </c>
      <c r="E1713" s="117" t="s">
        <v>60</v>
      </c>
      <c r="F1713" s="116" t="str">
        <f>IF($E1713="","",IFERROR(INDEX(类别属性,MATCH($E1713,类别表,0)),""))</f>
        <v>支出</v>
      </c>
      <c r="G1713" s="118" t="s">
        <v>1536</v>
      </c>
      <c r="H1713" s="119"/>
      <c r="I1713" s="119">
        <v>26415.2</v>
      </c>
      <c r="J1713" s="120"/>
      <c r="K1713" s="125">
        <f>IF(OR($A1713="",$B1713=""),"",IF($J1713&lt;&gt;"",$J1713,IF($D1713=本位币,1,IFERROR(LOOKUP(2,1/((汇率月份&lt;=$A1713)*(INDEX(记账汇率区,0,MATCH($D1713,汇率币种头,0))&lt;&gt;"")),INDEX(记账汇率区,0,MATCH($D1713,汇率币种头,0))),""))))</f>
        <v>1</v>
      </c>
      <c r="L1713" s="123">
        <f t="shared" si="52"/>
        <v>-26415.2</v>
      </c>
      <c r="M1713" s="123">
        <f t="shared" si="53"/>
        <v>-26415.2</v>
      </c>
      <c r="N1713" s="122">
        <f>IF($B1713="","",ROUND(SUMIF(账户名,$B1713,账户期初)+SUMIFS($L$6:L1713,$B$6:B1713,$B1713),2))</f>
        <v>229522119.16</v>
      </c>
      <c r="O1713" s="123">
        <f>IF($B1713="","",IFERROR(ROUND(INDEX(账户期初本位,MATCH($B1713,账户名,0))+SUMIFS($M$6:M1713,$B$6:B1713,$B1713),2),""))</f>
        <v>229522119.16</v>
      </c>
      <c r="P1713" s="117" t="s">
        <v>43</v>
      </c>
      <c r="Q1713" s="115"/>
      <c r="R1713" s="115"/>
      <c r="S1713" s="124" t="str">
        <f>IF($B1713="","",IF(ISNA(MATCH($B1713,账户名,0)),"※这个账户不在【参数设置】的账户档案里",IF($A1713="","※没填日期，这一笔不会进任何月份的报表",IF(OR($A1713&lt;起始月份,$A1713&gt;EOMONTH(起始月份,15)),"△不在本账期（"&amp;TEXT(起始月份,"yyyy-mm")&amp;" ~ "&amp;TEXT(EOMONTH(起始月份,15),"yyyy-mm")&amp;"）内，报表里看不到",IF(AND($H1713&lt;&gt;"",$I1713&lt;&gt;""),"※收入和支出不能同时填",IF(AND(N($H1713)=0,N($I1713)=0),IF(ISNUMBER(SEARCH("【待补】",$R1713&amp;"")),"△源数据不全（源表缺金额），请补充","※收入和支出都没填"),IF($E1713="","※没填收支类别，分类报表会漏掉这一笔",IF(ISNA(MATCH($E1713,类别表,0)),"※收支类别不在【参数设置】的清单里",IF($K1713="","△"&amp;$D1713&amp;" 还没填汇率，去【月度汇率】补上就自动算了",IF(ISNUMBER(SEARCH("【待补】",$R1713&amp;"")),"△源数据不全（源表缺摘要或用途），请补充",IF(AND($F1713="内部转账",$Q1713=""),"△内部转账建议在「往来单位」写上对方账户",IF($N1713&lt;0,"△这一笔之后该账户余额成负数了，核一下",""))))))))))))</f>
        <v/>
      </c>
    </row>
    <row r="1714" ht="16.5" spans="1:19">
      <c r="A1714" s="114">
        <v>46149</v>
      </c>
      <c r="B1714" s="115" t="s">
        <v>72</v>
      </c>
      <c r="C1714" s="116" t="str">
        <f>IF($B1714="","",IFERROR(INDEX(账户银行,MATCH($B1714,账户名,0)),""))</f>
        <v>NBU银行</v>
      </c>
      <c r="D1714" s="116" t="str">
        <f>IF($B1714="","",IFERROR(INDEX(账户币种,MATCH($B1714,账户名,0)),""))</f>
        <v>UZS</v>
      </c>
      <c r="E1714" s="117" t="s">
        <v>60</v>
      </c>
      <c r="F1714" s="116" t="str">
        <f>IF($E1714="","",IFERROR(INDEX(类别属性,MATCH($E1714,类别表,0)),""))</f>
        <v>支出</v>
      </c>
      <c r="G1714" s="118" t="s">
        <v>1537</v>
      </c>
      <c r="H1714" s="119"/>
      <c r="I1714" s="119">
        <v>741.6</v>
      </c>
      <c r="J1714" s="120"/>
      <c r="K1714" s="125">
        <f>IF(OR($A1714="",$B1714=""),"",IF($J1714&lt;&gt;"",$J1714,IF($D1714=本位币,1,IFERROR(LOOKUP(2,1/((汇率月份&lt;=$A1714)*(INDEX(记账汇率区,0,MATCH($D1714,汇率币种头,0))&lt;&gt;"")),INDEX(记账汇率区,0,MATCH($D1714,汇率币种头,0))),""))))</f>
        <v>1</v>
      </c>
      <c r="L1714" s="123">
        <f t="shared" si="52"/>
        <v>-741.6</v>
      </c>
      <c r="M1714" s="123">
        <f t="shared" si="53"/>
        <v>-741.6</v>
      </c>
      <c r="N1714" s="122">
        <f>IF($B1714="","",ROUND(SUMIF(账户名,$B1714,账户期初)+SUMIFS($L$6:L1714,$B$6:B1714,$B1714),2))</f>
        <v>229521377.56</v>
      </c>
      <c r="O1714" s="123">
        <f>IF($B1714="","",IFERROR(ROUND(INDEX(账户期初本位,MATCH($B1714,账户名,0))+SUMIFS($M$6:M1714,$B$6:B1714,$B1714),2),""))</f>
        <v>229521377.56</v>
      </c>
      <c r="P1714" s="117" t="s">
        <v>43</v>
      </c>
      <c r="Q1714" s="115"/>
      <c r="R1714" s="115"/>
      <c r="S1714" s="124" t="str">
        <f>IF($B1714="","",IF(ISNA(MATCH($B1714,账户名,0)),"※这个账户不在【参数设置】的账户档案里",IF($A1714="","※没填日期，这一笔不会进任何月份的报表",IF(OR($A1714&lt;起始月份,$A1714&gt;EOMONTH(起始月份,15)),"△不在本账期（"&amp;TEXT(起始月份,"yyyy-mm")&amp;" ~ "&amp;TEXT(EOMONTH(起始月份,15),"yyyy-mm")&amp;"）内，报表里看不到",IF(AND($H1714&lt;&gt;"",$I1714&lt;&gt;""),"※收入和支出不能同时填",IF(AND(N($H1714)=0,N($I1714)=0),IF(ISNUMBER(SEARCH("【待补】",$R1714&amp;"")),"△源数据不全（源表缺金额），请补充","※收入和支出都没填"),IF($E1714="","※没填收支类别，分类报表会漏掉这一笔",IF(ISNA(MATCH($E1714,类别表,0)),"※收支类别不在【参数设置】的清单里",IF($K1714="","△"&amp;$D1714&amp;" 还没填汇率，去【月度汇率】补上就自动算了",IF(ISNUMBER(SEARCH("【待补】",$R1714&amp;"")),"△源数据不全（源表缺摘要或用途），请补充",IF(AND($F1714="内部转账",$Q1714=""),"△内部转账建议在「往来单位」写上对方账户",IF($N1714&lt;0,"△这一笔之后该账户余额成负数了，核一下",""))))))))))))</f>
        <v/>
      </c>
    </row>
    <row r="1715" ht="16.5" spans="1:19">
      <c r="A1715" s="114">
        <v>46149</v>
      </c>
      <c r="B1715" s="115" t="s">
        <v>72</v>
      </c>
      <c r="C1715" s="116" t="str">
        <f>IF($B1715="","",IFERROR(INDEX(账户银行,MATCH($B1715,账户名,0)),""))</f>
        <v>NBU银行</v>
      </c>
      <c r="D1715" s="116" t="str">
        <f>IF($B1715="","",IFERROR(INDEX(账户币种,MATCH($B1715,账户名,0)),""))</f>
        <v>UZS</v>
      </c>
      <c r="E1715" s="117" t="s">
        <v>60</v>
      </c>
      <c r="F1715" s="116" t="str">
        <f>IF($E1715="","",IFERROR(INDEX(类别属性,MATCH($E1715,类别表,0)),""))</f>
        <v>支出</v>
      </c>
      <c r="G1715" s="118" t="s">
        <v>1538</v>
      </c>
      <c r="H1715" s="119"/>
      <c r="I1715" s="119">
        <v>741.6</v>
      </c>
      <c r="J1715" s="120"/>
      <c r="K1715" s="125">
        <f>IF(OR($A1715="",$B1715=""),"",IF($J1715&lt;&gt;"",$J1715,IF($D1715=本位币,1,IFERROR(LOOKUP(2,1/((汇率月份&lt;=$A1715)*(INDEX(记账汇率区,0,MATCH($D1715,汇率币种头,0))&lt;&gt;"")),INDEX(记账汇率区,0,MATCH($D1715,汇率币种头,0))),""))))</f>
        <v>1</v>
      </c>
      <c r="L1715" s="123">
        <f t="shared" si="52"/>
        <v>-741.6</v>
      </c>
      <c r="M1715" s="123">
        <f t="shared" si="53"/>
        <v>-741.6</v>
      </c>
      <c r="N1715" s="122">
        <f>IF($B1715="","",ROUND(SUMIF(账户名,$B1715,账户期初)+SUMIFS($L$6:L1715,$B$6:B1715,$B1715),2))</f>
        <v>229520635.96</v>
      </c>
      <c r="O1715" s="123">
        <f>IF($B1715="","",IFERROR(ROUND(INDEX(账户期初本位,MATCH($B1715,账户名,0))+SUMIFS($M$6:M1715,$B$6:B1715,$B1715),2),""))</f>
        <v>229520635.96</v>
      </c>
      <c r="P1715" s="117" t="s">
        <v>43</v>
      </c>
      <c r="Q1715" s="115"/>
      <c r="R1715" s="115"/>
      <c r="S1715" s="124" t="str">
        <f>IF($B1715="","",IF(ISNA(MATCH($B1715,账户名,0)),"※这个账户不在【参数设置】的账户档案里",IF($A1715="","※没填日期，这一笔不会进任何月份的报表",IF(OR($A1715&lt;起始月份,$A1715&gt;EOMONTH(起始月份,15)),"△不在本账期（"&amp;TEXT(起始月份,"yyyy-mm")&amp;" ~ "&amp;TEXT(EOMONTH(起始月份,15),"yyyy-mm")&amp;"）内，报表里看不到",IF(AND($H1715&lt;&gt;"",$I1715&lt;&gt;""),"※收入和支出不能同时填",IF(AND(N($H1715)=0,N($I1715)=0),IF(ISNUMBER(SEARCH("【待补】",$R1715&amp;"")),"△源数据不全（源表缺金额），请补充","※收入和支出都没填"),IF($E1715="","※没填收支类别，分类报表会漏掉这一笔",IF(ISNA(MATCH($E1715,类别表,0)),"※收支类别不在【参数设置】的清单里",IF($K1715="","△"&amp;$D1715&amp;" 还没填汇率，去【月度汇率】补上就自动算了",IF(ISNUMBER(SEARCH("【待补】",$R1715&amp;"")),"△源数据不全（源表缺摘要或用途），请补充",IF(AND($F1715="内部转账",$Q1715=""),"△内部转账建议在「往来单位」写上对方账户",IF($N1715&lt;0,"△这一笔之后该账户余额成负数了，核一下",""))))))))))))</f>
        <v/>
      </c>
    </row>
    <row r="1716" ht="16.5" spans="1:19">
      <c r="A1716" s="114">
        <v>46149</v>
      </c>
      <c r="B1716" s="115" t="s">
        <v>72</v>
      </c>
      <c r="C1716" s="116" t="str">
        <f>IF($B1716="","",IFERROR(INDEX(账户银行,MATCH($B1716,账户名,0)),""))</f>
        <v>NBU银行</v>
      </c>
      <c r="D1716" s="116" t="str">
        <f>IF($B1716="","",IFERROR(INDEX(账户币种,MATCH($B1716,账户名,0)),""))</f>
        <v>UZS</v>
      </c>
      <c r="E1716" s="117" t="s">
        <v>62</v>
      </c>
      <c r="F1716" s="116" t="str">
        <f>IF($E1716="","",IFERROR(INDEX(类别属性,MATCH($E1716,类别表,0)),""))</f>
        <v>支出</v>
      </c>
      <c r="G1716" s="118" t="s">
        <v>1539</v>
      </c>
      <c r="H1716" s="119"/>
      <c r="I1716" s="119">
        <v>5283040</v>
      </c>
      <c r="J1716" s="120"/>
      <c r="K1716" s="125">
        <f>IF(OR($A1716="",$B1716=""),"",IF($J1716&lt;&gt;"",$J1716,IF($D1716=本位币,1,IFERROR(LOOKUP(2,1/((汇率月份&lt;=$A1716)*(INDEX(记账汇率区,0,MATCH($D1716,汇率币种头,0))&lt;&gt;"")),INDEX(记账汇率区,0,MATCH($D1716,汇率币种头,0))),""))))</f>
        <v>1</v>
      </c>
      <c r="L1716" s="123">
        <f t="shared" si="52"/>
        <v>-5283040</v>
      </c>
      <c r="M1716" s="123">
        <f t="shared" si="53"/>
        <v>-5283040</v>
      </c>
      <c r="N1716" s="122">
        <f>IF($B1716="","",ROUND(SUMIF(账户名,$B1716,账户期初)+SUMIFS($L$6:L1716,$B$6:B1716,$B1716),2))</f>
        <v>224237595.96</v>
      </c>
      <c r="O1716" s="123">
        <f>IF($B1716="","",IFERROR(ROUND(INDEX(账户期初本位,MATCH($B1716,账户名,0))+SUMIFS($M$6:M1716,$B$6:B1716,$B1716),2),""))</f>
        <v>224237595.96</v>
      </c>
      <c r="P1716" s="117" t="s">
        <v>26</v>
      </c>
      <c r="Q1716" s="115"/>
      <c r="R1716" s="115"/>
      <c r="S1716" s="124" t="str">
        <f>IF($B1716="","",IF(ISNA(MATCH($B1716,账户名,0)),"※这个账户不在【参数设置】的账户档案里",IF($A1716="","※没填日期，这一笔不会进任何月份的报表",IF(OR($A1716&lt;起始月份,$A1716&gt;EOMONTH(起始月份,15)),"△不在本账期（"&amp;TEXT(起始月份,"yyyy-mm")&amp;" ~ "&amp;TEXT(EOMONTH(起始月份,15),"yyyy-mm")&amp;"）内，报表里看不到",IF(AND($H1716&lt;&gt;"",$I1716&lt;&gt;""),"※收入和支出不能同时填",IF(AND(N($H1716)=0,N($I1716)=0),IF(ISNUMBER(SEARCH("【待补】",$R1716&amp;"")),"△源数据不全（源表缺金额），请补充","※收入和支出都没填"),IF($E1716="","※没填收支类别，分类报表会漏掉这一笔",IF(ISNA(MATCH($E1716,类别表,0)),"※收支类别不在【参数设置】的清单里",IF($K1716="","△"&amp;$D1716&amp;" 还没填汇率，去【月度汇率】补上就自动算了",IF(ISNUMBER(SEARCH("【待补】",$R1716&amp;"")),"△源数据不全（源表缺摘要或用途），请补充",IF(AND($F1716="内部转账",$Q1716=""),"△内部转账建议在「往来单位」写上对方账户",IF($N1716&lt;0,"△这一笔之后该账户余额成负数了，核一下",""))))))))))))</f>
        <v/>
      </c>
    </row>
    <row r="1717" ht="33" spans="1:19">
      <c r="A1717" s="114">
        <v>46149</v>
      </c>
      <c r="B1717" s="115" t="s">
        <v>20</v>
      </c>
      <c r="C1717" s="116" t="str">
        <f>IF($B1717="","",IFERROR(INDEX(账户银行,MATCH($B1717,账户名,0)),""))</f>
        <v>现金</v>
      </c>
      <c r="D1717" s="116" t="str">
        <f>IF($B1717="","",IFERROR(INDEX(账户币种,MATCH($B1717,账户名,0)),""))</f>
        <v>CNY</v>
      </c>
      <c r="E1717" s="117" t="s">
        <v>95</v>
      </c>
      <c r="F1717" s="116" t="str">
        <f>IF($E1717="","",IFERROR(INDEX(类别属性,MATCH($E1717,类别表,0)),""))</f>
        <v>支出</v>
      </c>
      <c r="G1717" s="118" t="s">
        <v>1540</v>
      </c>
      <c r="H1717" s="119"/>
      <c r="I1717" s="119">
        <v>55390</v>
      </c>
      <c r="J1717" s="120"/>
      <c r="K1717" s="121">
        <f>IF(OR($A1717="",$B1717=""),"",IF($J1717&lt;&gt;"",$J1717,IF($D1717=本位币,1,IFERROR(LOOKUP(2,1/((汇率月份&lt;=$A1717)*(INDEX(记账汇率区,0,MATCH($D1717,汇率币种头,0))&lt;&gt;"")),INDEX(记账汇率区,0,MATCH($D1717,汇率币种头,0))),""))))</f>
        <v>1700</v>
      </c>
      <c r="L1717" s="122">
        <f t="shared" si="52"/>
        <v>-55390</v>
      </c>
      <c r="M1717" s="123">
        <f t="shared" si="53"/>
        <v>-94163000</v>
      </c>
      <c r="N1717" s="122">
        <f>IF($B1717="","",ROUND(SUMIF(账户名,$B1717,账户期初)+SUMIFS($L$6:L1717,$B$6:B1717,$B1717),2))</f>
        <v>484744.84</v>
      </c>
      <c r="O1717" s="123">
        <f>IF($B1717="","",IFERROR(ROUND(INDEX(账户期初本位,MATCH($B1717,账户名,0))+SUMIFS($M$6:M1717,$B$6:B1717,$B1717),2),""))</f>
        <v>795727744.96</v>
      </c>
      <c r="P1717" s="117" t="s">
        <v>97</v>
      </c>
      <c r="Q1717" s="115" t="s">
        <v>68</v>
      </c>
      <c r="R1717" s="115"/>
      <c r="S1717" s="124" t="str">
        <f>IF($B1717="","",IF(ISNA(MATCH($B1717,账户名,0)),"※这个账户不在【参数设置】的账户档案里",IF($A1717="","※没填日期，这一笔不会进任何月份的报表",IF(OR($A1717&lt;起始月份,$A1717&gt;EOMONTH(起始月份,15)),"△不在本账期（"&amp;TEXT(起始月份,"yyyy-mm")&amp;" ~ "&amp;TEXT(EOMONTH(起始月份,15),"yyyy-mm")&amp;"）内，报表里看不到",IF(AND($H1717&lt;&gt;"",$I1717&lt;&gt;""),"※收入和支出不能同时填",IF(AND(N($H1717)=0,N($I1717)=0),IF(ISNUMBER(SEARCH("【待补】",$R1717&amp;"")),"△源数据不全（源表缺金额），请补充","※收入和支出都没填"),IF($E1717="","※没填收支类别，分类报表会漏掉这一笔",IF(ISNA(MATCH($E1717,类别表,0)),"※收支类别不在【参数设置】的清单里",IF($K1717="","△"&amp;$D1717&amp;" 还没填汇率，去【月度汇率】补上就自动算了",IF(ISNUMBER(SEARCH("【待补】",$R1717&amp;"")),"△源数据不全（源表缺摘要或用途），请补充",IF(AND($F1717="内部转账",$Q1717=""),"△内部转账建议在「往来单位」写上对方账户",IF($N1717&lt;0,"△这一笔之后该账户余额成负数了，核一下",""))))))))))))</f>
        <v/>
      </c>
    </row>
    <row r="1718" ht="33" spans="1:19">
      <c r="A1718" s="114">
        <v>46149</v>
      </c>
      <c r="B1718" s="115" t="s">
        <v>20</v>
      </c>
      <c r="C1718" s="116" t="str">
        <f>IF($B1718="","",IFERROR(INDEX(账户银行,MATCH($B1718,账户名,0)),""))</f>
        <v>现金</v>
      </c>
      <c r="D1718" s="116" t="str">
        <f>IF($B1718="","",IFERROR(INDEX(账户币种,MATCH($B1718,账户名,0)),""))</f>
        <v>CNY</v>
      </c>
      <c r="E1718" s="117" t="s">
        <v>95</v>
      </c>
      <c r="F1718" s="116" t="str">
        <f>IF($E1718="","",IFERROR(INDEX(类别属性,MATCH($E1718,类别表,0)),""))</f>
        <v>支出</v>
      </c>
      <c r="G1718" s="118" t="s">
        <v>1541</v>
      </c>
      <c r="H1718" s="119"/>
      <c r="I1718" s="119">
        <v>35944</v>
      </c>
      <c r="J1718" s="120"/>
      <c r="K1718" s="121">
        <f>IF(OR($A1718="",$B1718=""),"",IF($J1718&lt;&gt;"",$J1718,IF($D1718=本位币,1,IFERROR(LOOKUP(2,1/((汇率月份&lt;=$A1718)*(INDEX(记账汇率区,0,MATCH($D1718,汇率币种头,0))&lt;&gt;"")),INDEX(记账汇率区,0,MATCH($D1718,汇率币种头,0))),""))))</f>
        <v>1700</v>
      </c>
      <c r="L1718" s="122">
        <f t="shared" si="52"/>
        <v>-35944</v>
      </c>
      <c r="M1718" s="123">
        <f t="shared" si="53"/>
        <v>-61104800</v>
      </c>
      <c r="N1718" s="122">
        <f>IF($B1718="","",ROUND(SUMIF(账户名,$B1718,账户期初)+SUMIFS($L$6:L1718,$B$6:B1718,$B1718),2))</f>
        <v>448800.84</v>
      </c>
      <c r="O1718" s="123">
        <f>IF($B1718="","",IFERROR(ROUND(INDEX(账户期初本位,MATCH($B1718,账户名,0))+SUMIFS($M$6:M1718,$B$6:B1718,$B1718),2),""))</f>
        <v>734622944.96</v>
      </c>
      <c r="P1718" s="117" t="s">
        <v>97</v>
      </c>
      <c r="Q1718" s="115" t="s">
        <v>771</v>
      </c>
      <c r="R1718" s="115"/>
      <c r="S1718" s="124" t="str">
        <f>IF($B1718="","",IF(ISNA(MATCH($B1718,账户名,0)),"※这个账户不在【参数设置】的账户档案里",IF($A1718="","※没填日期，这一笔不会进任何月份的报表",IF(OR($A1718&lt;起始月份,$A1718&gt;EOMONTH(起始月份,15)),"△不在本账期（"&amp;TEXT(起始月份,"yyyy-mm")&amp;" ~ "&amp;TEXT(EOMONTH(起始月份,15),"yyyy-mm")&amp;"）内，报表里看不到",IF(AND($H1718&lt;&gt;"",$I1718&lt;&gt;""),"※收入和支出不能同时填",IF(AND(N($H1718)=0,N($I1718)=0),IF(ISNUMBER(SEARCH("【待补】",$R1718&amp;"")),"△源数据不全（源表缺金额），请补充","※收入和支出都没填"),IF($E1718="","※没填收支类别，分类报表会漏掉这一笔",IF(ISNA(MATCH($E1718,类别表,0)),"※收支类别不在【参数设置】的清单里",IF($K1718="","△"&amp;$D1718&amp;" 还没填汇率，去【月度汇率】补上就自动算了",IF(ISNUMBER(SEARCH("【待补】",$R1718&amp;"")),"△源数据不全（源表缺摘要或用途），请补充",IF(AND($F1718="内部转账",$Q1718=""),"△内部转账建议在「往来单位」写上对方账户",IF($N1718&lt;0,"△这一笔之后该账户余额成负数了，核一下",""))))))))))))</f>
        <v/>
      </c>
    </row>
    <row r="1719" ht="33" spans="1:19">
      <c r="A1719" s="114">
        <v>46149</v>
      </c>
      <c r="B1719" s="115" t="s">
        <v>20</v>
      </c>
      <c r="C1719" s="116" t="str">
        <f>IF($B1719="","",IFERROR(INDEX(账户银行,MATCH($B1719,账户名,0)),""))</f>
        <v>现金</v>
      </c>
      <c r="D1719" s="116" t="str">
        <f>IF($B1719="","",IFERROR(INDEX(账户币种,MATCH($B1719,账户名,0)),""))</f>
        <v>CNY</v>
      </c>
      <c r="E1719" s="117" t="s">
        <v>95</v>
      </c>
      <c r="F1719" s="116" t="str">
        <f>IF($E1719="","",IFERROR(INDEX(类别属性,MATCH($E1719,类别表,0)),""))</f>
        <v>支出</v>
      </c>
      <c r="G1719" s="118" t="s">
        <v>1542</v>
      </c>
      <c r="H1719" s="119"/>
      <c r="I1719" s="119">
        <v>41029</v>
      </c>
      <c r="J1719" s="120"/>
      <c r="K1719" s="121">
        <f>IF(OR($A1719="",$B1719=""),"",IF($J1719&lt;&gt;"",$J1719,IF($D1719=本位币,1,IFERROR(LOOKUP(2,1/((汇率月份&lt;=$A1719)*(INDEX(记账汇率区,0,MATCH($D1719,汇率币种头,0))&lt;&gt;"")),INDEX(记账汇率区,0,MATCH($D1719,汇率币种头,0))),""))))</f>
        <v>1700</v>
      </c>
      <c r="L1719" s="122">
        <f t="shared" si="52"/>
        <v>-41029</v>
      </c>
      <c r="M1719" s="123">
        <f t="shared" si="53"/>
        <v>-69749300</v>
      </c>
      <c r="N1719" s="122">
        <f>IF($B1719="","",ROUND(SUMIF(账户名,$B1719,账户期初)+SUMIFS($L$6:L1719,$B$6:B1719,$B1719),2))</f>
        <v>407771.84</v>
      </c>
      <c r="O1719" s="123">
        <f>IF($B1719="","",IFERROR(ROUND(INDEX(账户期初本位,MATCH($B1719,账户名,0))+SUMIFS($M$6:M1719,$B$6:B1719,$B1719),2),""))</f>
        <v>664873644.96</v>
      </c>
      <c r="P1719" s="117" t="s">
        <v>97</v>
      </c>
      <c r="Q1719" s="115" t="s">
        <v>33</v>
      </c>
      <c r="R1719" s="115"/>
      <c r="S1719" s="124" t="str">
        <f>IF($B1719="","",IF(ISNA(MATCH($B1719,账户名,0)),"※这个账户不在【参数设置】的账户档案里",IF($A1719="","※没填日期，这一笔不会进任何月份的报表",IF(OR($A1719&lt;起始月份,$A1719&gt;EOMONTH(起始月份,15)),"△不在本账期（"&amp;TEXT(起始月份,"yyyy-mm")&amp;" ~ "&amp;TEXT(EOMONTH(起始月份,15),"yyyy-mm")&amp;"）内，报表里看不到",IF(AND($H1719&lt;&gt;"",$I1719&lt;&gt;""),"※收入和支出不能同时填",IF(AND(N($H1719)=0,N($I1719)=0),IF(ISNUMBER(SEARCH("【待补】",$R1719&amp;"")),"△源数据不全（源表缺金额），请补充","※收入和支出都没填"),IF($E1719="","※没填收支类别，分类报表会漏掉这一笔",IF(ISNA(MATCH($E1719,类别表,0)),"※收支类别不在【参数设置】的清单里",IF($K1719="","△"&amp;$D1719&amp;" 还没填汇率，去【月度汇率】补上就自动算了",IF(ISNUMBER(SEARCH("【待补】",$R1719&amp;"")),"△源数据不全（源表缺摘要或用途），请补充",IF(AND($F1719="内部转账",$Q1719=""),"△内部转账建议在「往来单位」写上对方账户",IF($N1719&lt;0,"△这一笔之后该账户余额成负数了，核一下",""))))))))))))</f>
        <v/>
      </c>
    </row>
    <row r="1720" ht="16.5" spans="1:19">
      <c r="A1720" s="114">
        <v>46149</v>
      </c>
      <c r="B1720" s="115" t="s">
        <v>20</v>
      </c>
      <c r="C1720" s="116" t="str">
        <f>IF($B1720="","",IFERROR(INDEX(账户银行,MATCH($B1720,账户名,0)),""))</f>
        <v>现金</v>
      </c>
      <c r="D1720" s="116" t="str">
        <f>IF($B1720="","",IFERROR(INDEX(账户币种,MATCH($B1720,账户名,0)),""))</f>
        <v>CNY</v>
      </c>
      <c r="E1720" s="117" t="s">
        <v>1543</v>
      </c>
      <c r="F1720" s="116" t="str">
        <f>IF($E1720="","",IFERROR(INDEX(类别属性,MATCH($E1720,类别表,0)),""))</f>
        <v>收入</v>
      </c>
      <c r="G1720" s="118" t="s">
        <v>1544</v>
      </c>
      <c r="H1720" s="119">
        <v>1093661</v>
      </c>
      <c r="I1720" s="119"/>
      <c r="J1720" s="120"/>
      <c r="K1720" s="121">
        <f>IF(OR($A1720="",$B1720=""),"",IF($J1720&lt;&gt;"",$J1720,IF($D1720=本位币,1,IFERROR(LOOKUP(2,1/((汇率月份&lt;=$A1720)*(INDEX(记账汇率区,0,MATCH($D1720,汇率币种头,0))&lt;&gt;"")),INDEX(记账汇率区,0,MATCH($D1720,汇率币种头,0))),""))))</f>
        <v>1700</v>
      </c>
      <c r="L1720" s="122">
        <f t="shared" si="52"/>
        <v>1093661</v>
      </c>
      <c r="M1720" s="123">
        <f t="shared" si="53"/>
        <v>1859223700</v>
      </c>
      <c r="N1720" s="122">
        <f>IF($B1720="","",ROUND(SUMIF(账户名,$B1720,账户期初)+SUMIFS($L$6:L1720,$B$6:B1720,$B1720),2))</f>
        <v>1501432.84</v>
      </c>
      <c r="O1720" s="123">
        <f>IF($B1720="","",IFERROR(ROUND(INDEX(账户期初本位,MATCH($B1720,账户名,0))+SUMIFS($M$6:M1720,$B$6:B1720,$B1720),2),""))</f>
        <v>2524097344.96</v>
      </c>
      <c r="P1720" s="117" t="s">
        <v>109</v>
      </c>
      <c r="Q1720" s="115"/>
      <c r="R1720" s="115"/>
      <c r="S1720" s="124" t="str">
        <f>IF($B1720="","",IF(ISNA(MATCH($B1720,账户名,0)),"※这个账户不在【参数设置】的账户档案里",IF($A1720="","※没填日期，这一笔不会进任何月份的报表",IF(OR($A1720&lt;起始月份,$A1720&gt;EOMONTH(起始月份,15)),"△不在本账期（"&amp;TEXT(起始月份,"yyyy-mm")&amp;" ~ "&amp;TEXT(EOMONTH(起始月份,15),"yyyy-mm")&amp;"）内，报表里看不到",IF(AND($H1720&lt;&gt;"",$I1720&lt;&gt;""),"※收入和支出不能同时填",IF(AND(N($H1720)=0,N($I1720)=0),IF(ISNUMBER(SEARCH("【待补】",$R1720&amp;"")),"△源数据不全（源表缺金额），请补充","※收入和支出都没填"),IF($E1720="","※没填收支类别，分类报表会漏掉这一笔",IF(ISNA(MATCH($E1720,类别表,0)),"※收支类别不在【参数设置】的清单里",IF($K1720="","△"&amp;$D1720&amp;" 还没填汇率，去【月度汇率】补上就自动算了",IF(ISNUMBER(SEARCH("【待补】",$R1720&amp;"")),"△源数据不全（源表缺摘要或用途），请补充",IF(AND($F1720="内部转账",$Q1720=""),"△内部转账建议在「往来单位」写上对方账户",IF($N1720&lt;0,"△这一笔之后该账户余额成负数了，核一下",""))))))))))))</f>
        <v/>
      </c>
    </row>
    <row r="1721" ht="16.5" spans="1:19">
      <c r="A1721" s="114">
        <v>46149</v>
      </c>
      <c r="B1721" s="115" t="s">
        <v>1238</v>
      </c>
      <c r="C1721" s="116" t="str">
        <f>IF($B1721="","",IFERROR(INDEX(账户银行,MATCH($B1721,账户名,0)),""))</f>
        <v>NBU银行</v>
      </c>
      <c r="D1721" s="116" t="str">
        <f>IF($B1721="","",IFERROR(INDEX(账户币种,MATCH($B1721,账户名,0)),""))</f>
        <v>UZS</v>
      </c>
      <c r="E1721" s="117" t="s">
        <v>188</v>
      </c>
      <c r="F1721" s="116" t="str">
        <f>IF($E1721="","",IFERROR(INDEX(类别属性,MATCH($E1721,类别表,0)),""))</f>
        <v>支出</v>
      </c>
      <c r="G1721" s="118" t="s">
        <v>1268</v>
      </c>
      <c r="H1721" s="119"/>
      <c r="I1721" s="119">
        <v>168000</v>
      </c>
      <c r="J1721" s="120"/>
      <c r="K1721" s="125">
        <f>IF(OR($A1721="",$B1721=""),"",IF($J1721&lt;&gt;"",$J1721,IF($D1721=本位币,1,IFERROR(LOOKUP(2,1/((汇率月份&lt;=$A1721)*(INDEX(记账汇率区,0,MATCH($D1721,汇率币种头,0))&lt;&gt;"")),INDEX(记账汇率区,0,MATCH($D1721,汇率币种头,0))),""))))</f>
        <v>1</v>
      </c>
      <c r="L1721" s="123">
        <f t="shared" si="52"/>
        <v>-168000</v>
      </c>
      <c r="M1721" s="123">
        <f t="shared" si="53"/>
        <v>-168000</v>
      </c>
      <c r="N1721" s="122">
        <f>IF($B1721="","",ROUND(SUMIF(账户名,$B1721,账户期初)+SUMIFS($L$6:L1721,$B$6:B1721,$B1721),2))</f>
        <v>40485850</v>
      </c>
      <c r="O1721" s="123">
        <f>IF($B1721="","",IFERROR(ROUND(INDEX(账户期初本位,MATCH($B1721,账户名,0))+SUMIFS($M$6:M1721,$B$6:B1721,$B1721),2),""))</f>
        <v>40485850</v>
      </c>
      <c r="P1721" s="117" t="s">
        <v>26</v>
      </c>
      <c r="Q1721" s="115" t="s">
        <v>1269</v>
      </c>
      <c r="R1721" s="115" t="s">
        <v>1271</v>
      </c>
      <c r="S1721" s="124" t="str">
        <f>IF($B1721="","",IF(ISNA(MATCH($B1721,账户名,0)),"※这个账户不在【参数设置】的账户档案里",IF($A1721="","※没填日期，这一笔不会进任何月份的报表",IF(OR($A1721&lt;起始月份,$A1721&gt;EOMONTH(起始月份,15)),"△不在本账期（"&amp;TEXT(起始月份,"yyyy-mm")&amp;" ~ "&amp;TEXT(EOMONTH(起始月份,15),"yyyy-mm")&amp;"）内，报表里看不到",IF(AND($H1721&lt;&gt;"",$I1721&lt;&gt;""),"※收入和支出不能同时填",IF(AND(N($H1721)=0,N($I1721)=0),IF(ISNUMBER(SEARCH("【待补】",$R1721&amp;"")),"△源数据不全（源表缺金额），请补充","※收入和支出都没填"),IF($E1721="","※没填收支类别，分类报表会漏掉这一笔",IF(ISNA(MATCH($E1721,类别表,0)),"※收支类别不在【参数设置】的清单里",IF($K1721="","△"&amp;$D1721&amp;" 还没填汇率，去【月度汇率】补上就自动算了",IF(ISNUMBER(SEARCH("【待补】",$R1721&amp;"")),"△源数据不全（源表缺摘要或用途），请补充",IF(AND($F1721="内部转账",$Q1721=""),"△内部转账建议在「往来单位」写上对方账户",IF($N1721&lt;0,"△这一笔之后该账户余额成负数了，核一下",""))))))))))))</f>
        <v>△源数据不全（源表缺摘要或用途），请补充</v>
      </c>
    </row>
    <row r="1722" ht="16.5" spans="1:19">
      <c r="A1722" s="114">
        <v>46149</v>
      </c>
      <c r="B1722" s="115" t="s">
        <v>1238</v>
      </c>
      <c r="C1722" s="116" t="str">
        <f>IF($B1722="","",IFERROR(INDEX(账户银行,MATCH($B1722,账户名,0)),""))</f>
        <v>NBU银行</v>
      </c>
      <c r="D1722" s="116" t="str">
        <f>IF($B1722="","",IFERROR(INDEX(账户币种,MATCH($B1722,账户名,0)),""))</f>
        <v>UZS</v>
      </c>
      <c r="E1722" s="117" t="s">
        <v>38</v>
      </c>
      <c r="F1722" s="116" t="str">
        <f>IF($E1722="","",IFERROR(INDEX(类别属性,MATCH($E1722,类别表,0)),""))</f>
        <v>支出</v>
      </c>
      <c r="G1722" s="118" t="s">
        <v>1268</v>
      </c>
      <c r="H1722" s="119"/>
      <c r="I1722" s="119">
        <v>161000</v>
      </c>
      <c r="J1722" s="120"/>
      <c r="K1722" s="125">
        <f>IF(OR($A1722="",$B1722=""),"",IF($J1722&lt;&gt;"",$J1722,IF($D1722=本位币,1,IFERROR(LOOKUP(2,1/((汇率月份&lt;=$A1722)*(INDEX(记账汇率区,0,MATCH($D1722,汇率币种头,0))&lt;&gt;"")),INDEX(记账汇率区,0,MATCH($D1722,汇率币种头,0))),""))))</f>
        <v>1</v>
      </c>
      <c r="L1722" s="123">
        <f t="shared" si="52"/>
        <v>-161000</v>
      </c>
      <c r="M1722" s="123">
        <f t="shared" si="53"/>
        <v>-161000</v>
      </c>
      <c r="N1722" s="122">
        <f>IF($B1722="","",ROUND(SUMIF(账户名,$B1722,账户期初)+SUMIFS($L$6:L1722,$B$6:B1722,$B1722),2))</f>
        <v>40324850</v>
      </c>
      <c r="O1722" s="123">
        <f>IF($B1722="","",IFERROR(ROUND(INDEX(账户期初本位,MATCH($B1722,账户名,0))+SUMIFS($M$6:M1722,$B$6:B1722,$B1722),2),""))</f>
        <v>40324850</v>
      </c>
      <c r="P1722" s="117" t="s">
        <v>26</v>
      </c>
      <c r="Q1722" s="115" t="s">
        <v>1269</v>
      </c>
      <c r="R1722" s="115" t="s">
        <v>1270</v>
      </c>
      <c r="S1722" s="124" t="str">
        <f>IF($B1722="","",IF(ISNA(MATCH($B1722,账户名,0)),"※这个账户不在【参数设置】的账户档案里",IF($A1722="","※没填日期，这一笔不会进任何月份的报表",IF(OR($A1722&lt;起始月份,$A1722&gt;EOMONTH(起始月份,15)),"△不在本账期（"&amp;TEXT(起始月份,"yyyy-mm")&amp;" ~ "&amp;TEXT(EOMONTH(起始月份,15),"yyyy-mm")&amp;"）内，报表里看不到",IF(AND($H1722&lt;&gt;"",$I1722&lt;&gt;""),"※收入和支出不能同时填",IF(AND(N($H1722)=0,N($I1722)=0),IF(ISNUMBER(SEARCH("【待补】",$R1722&amp;"")),"△源数据不全（源表缺金额），请补充","※收入和支出都没填"),IF($E1722="","※没填收支类别，分类报表会漏掉这一笔",IF(ISNA(MATCH($E1722,类别表,0)),"※收支类别不在【参数设置】的清单里",IF($K1722="","△"&amp;$D1722&amp;" 还没填汇率，去【月度汇率】补上就自动算了",IF(ISNUMBER(SEARCH("【待补】",$R1722&amp;"")),"△源数据不全（源表缺摘要或用途），请补充",IF(AND($F1722="内部转账",$Q1722=""),"△内部转账建议在「往来单位」写上对方账户",IF($N1722&lt;0,"△这一笔之后该账户余额成负数了，核一下",""))))))))))))</f>
        <v/>
      </c>
    </row>
    <row r="1723" ht="49.5" spans="1:19">
      <c r="A1723" s="114">
        <v>46149</v>
      </c>
      <c r="B1723" s="115" t="s">
        <v>30</v>
      </c>
      <c r="C1723" s="116" t="str">
        <f>IF($B1723="","",IFERROR(INDEX(账户银行,MATCH($B1723,账户名,0)),""))</f>
        <v>现金</v>
      </c>
      <c r="D1723" s="116" t="str">
        <f>IF($B1723="","",IFERROR(INDEX(账户币种,MATCH($B1723,账户名,0)),""))</f>
        <v>USD</v>
      </c>
      <c r="E1723" s="117" t="s">
        <v>24</v>
      </c>
      <c r="F1723" s="116" t="str">
        <f>IF($E1723="","",IFERROR(INDEX(类别属性,MATCH($E1723,类别表,0)),""))</f>
        <v>支出</v>
      </c>
      <c r="G1723" s="118" t="s">
        <v>1545</v>
      </c>
      <c r="H1723" s="119"/>
      <c r="I1723" s="119">
        <v>2350</v>
      </c>
      <c r="J1723" s="120"/>
      <c r="K1723" s="125">
        <f>IF(OR($A1723="",$B1723=""),"",IF($J1723&lt;&gt;"",$J1723,IF($D1723=本位币,1,IFERROR(LOOKUP(2,1/((汇率月份&lt;=$A1723)*(INDEX(记账汇率区,0,MATCH($D1723,汇率币种头,0))&lt;&gt;"")),INDEX(记账汇率区,0,MATCH($D1723,汇率币种头,0))),""))))</f>
        <v>12000</v>
      </c>
      <c r="L1723" s="123">
        <f t="shared" si="52"/>
        <v>-2350</v>
      </c>
      <c r="M1723" s="123">
        <f t="shared" si="53"/>
        <v>-28200000</v>
      </c>
      <c r="N1723" s="122">
        <f>IF($B1723="","",ROUND(SUMIF(账户名,$B1723,账户期初)+SUMIFS($L$6:L1723,$B$6:B1723,$B1723),2))</f>
        <v>133346</v>
      </c>
      <c r="O1723" s="123">
        <f>IF($B1723="","",IFERROR(ROUND(INDEX(账户期初本位,MATCH($B1723,账户名,0))+SUMIFS($M$6:M1723,$B$6:B1723,$B1723),2),""))</f>
        <v>1612647925</v>
      </c>
      <c r="P1723" s="117" t="s">
        <v>26</v>
      </c>
      <c r="Q1723" s="115"/>
      <c r="R1723" s="115" t="s">
        <v>1546</v>
      </c>
      <c r="S1723" s="124" t="str">
        <f>IF($B1723="","",IF(ISNA(MATCH($B1723,账户名,0)),"※这个账户不在【参数设置】的账户档案里",IF($A1723="","※没填日期，这一笔不会进任何月份的报表",IF(OR($A1723&lt;起始月份,$A1723&gt;EOMONTH(起始月份,15)),"△不在本账期（"&amp;TEXT(起始月份,"yyyy-mm")&amp;" ~ "&amp;TEXT(EOMONTH(起始月份,15),"yyyy-mm")&amp;"）内，报表里看不到",IF(AND($H1723&lt;&gt;"",$I1723&lt;&gt;""),"※收入和支出不能同时填",IF(AND(N($H1723)=0,N($I1723)=0),IF(ISNUMBER(SEARCH("【待补】",$R1723&amp;"")),"△源数据不全（源表缺金额），请补充","※收入和支出都没填"),IF($E1723="","※没填收支类别，分类报表会漏掉这一笔",IF(ISNA(MATCH($E1723,类别表,0)),"※收支类别不在【参数设置】的清单里",IF($K1723="","△"&amp;$D1723&amp;" 还没填汇率，去【月度汇率】补上就自动算了",IF(ISNUMBER(SEARCH("【待补】",$R1723&amp;"")),"△源数据不全（源表缺摘要或用途），请补充",IF(AND($F1723="内部转账",$Q1723=""),"△内部转账建议在「往来单位」写上对方账户",IF($N1723&lt;0,"△这一笔之后该账户余额成负数了，核一下",""))))))))))))</f>
        <v/>
      </c>
    </row>
    <row r="1724" ht="49.5" spans="1:19">
      <c r="A1724" s="114">
        <v>46149</v>
      </c>
      <c r="B1724" s="115" t="s">
        <v>30</v>
      </c>
      <c r="C1724" s="116" t="str">
        <f>IF($B1724="","",IFERROR(INDEX(账户银行,MATCH($B1724,账户名,0)),""))</f>
        <v>现金</v>
      </c>
      <c r="D1724" s="116" t="str">
        <f>IF($B1724="","",IFERROR(INDEX(账户币种,MATCH($B1724,账户名,0)),""))</f>
        <v>USD</v>
      </c>
      <c r="E1724" s="117" t="s">
        <v>24</v>
      </c>
      <c r="F1724" s="116" t="str">
        <f>IF($E1724="","",IFERROR(INDEX(类别属性,MATCH($E1724,类别表,0)),""))</f>
        <v>支出</v>
      </c>
      <c r="G1724" s="118" t="s">
        <v>1547</v>
      </c>
      <c r="H1724" s="119"/>
      <c r="I1724" s="119">
        <v>2064</v>
      </c>
      <c r="J1724" s="120"/>
      <c r="K1724" s="125">
        <f>IF(OR($A1724="",$B1724=""),"",IF($J1724&lt;&gt;"",$J1724,IF($D1724=本位币,1,IFERROR(LOOKUP(2,1/((汇率月份&lt;=$A1724)*(INDEX(记账汇率区,0,MATCH($D1724,汇率币种头,0))&lt;&gt;"")),INDEX(记账汇率区,0,MATCH($D1724,汇率币种头,0))),""))))</f>
        <v>12000</v>
      </c>
      <c r="L1724" s="123">
        <f t="shared" si="52"/>
        <v>-2064</v>
      </c>
      <c r="M1724" s="123">
        <f t="shared" si="53"/>
        <v>-24768000</v>
      </c>
      <c r="N1724" s="122">
        <f>IF($B1724="","",ROUND(SUMIF(账户名,$B1724,账户期初)+SUMIFS($L$6:L1724,$B$6:B1724,$B1724),2))</f>
        <v>131282</v>
      </c>
      <c r="O1724" s="123">
        <f>IF($B1724="","",IFERROR(ROUND(INDEX(账户期初本位,MATCH($B1724,账户名,0))+SUMIFS($M$6:M1724,$B$6:B1724,$B1724),2),""))</f>
        <v>1587879925</v>
      </c>
      <c r="P1724" s="117" t="s">
        <v>26</v>
      </c>
      <c r="Q1724" s="115"/>
      <c r="R1724" s="115"/>
      <c r="S1724" s="124" t="str">
        <f>IF($B1724="","",IF(ISNA(MATCH($B1724,账户名,0)),"※这个账户不在【参数设置】的账户档案里",IF($A1724="","※没填日期，这一笔不会进任何月份的报表",IF(OR($A1724&lt;起始月份,$A1724&gt;EOMONTH(起始月份,15)),"△不在本账期（"&amp;TEXT(起始月份,"yyyy-mm")&amp;" ~ "&amp;TEXT(EOMONTH(起始月份,15),"yyyy-mm")&amp;"）内，报表里看不到",IF(AND($H1724&lt;&gt;"",$I1724&lt;&gt;""),"※收入和支出不能同时填",IF(AND(N($H1724)=0,N($I1724)=0),IF(ISNUMBER(SEARCH("【待补】",$R1724&amp;"")),"△源数据不全（源表缺金额），请补充","※收入和支出都没填"),IF($E1724="","※没填收支类别，分类报表会漏掉这一笔",IF(ISNA(MATCH($E1724,类别表,0)),"※收支类别不在【参数设置】的清单里",IF($K1724="","△"&amp;$D1724&amp;" 还没填汇率，去【月度汇率】补上就自动算了",IF(ISNUMBER(SEARCH("【待补】",$R1724&amp;"")),"△源数据不全（源表缺摘要或用途），请补充",IF(AND($F1724="内部转账",$Q1724=""),"△内部转账建议在「往来单位」写上对方账户",IF($N1724&lt;0,"△这一笔之后该账户余额成负数了，核一下",""))))))))))))</f>
        <v/>
      </c>
    </row>
    <row r="1725" ht="16.5" spans="1:19">
      <c r="A1725" s="114">
        <v>46149</v>
      </c>
      <c r="B1725" s="115" t="s">
        <v>30</v>
      </c>
      <c r="C1725" s="116" t="str">
        <f>IF($B1725="","",IFERROR(INDEX(账户银行,MATCH($B1725,账户名,0)),""))</f>
        <v>现金</v>
      </c>
      <c r="D1725" s="116" t="str">
        <f>IF($B1725="","",IFERROR(INDEX(账户币种,MATCH($B1725,账户名,0)),""))</f>
        <v>USD</v>
      </c>
      <c r="E1725" s="117" t="s">
        <v>647</v>
      </c>
      <c r="F1725" s="116" t="str">
        <f>IF($E1725="","",IFERROR(INDEX(类别属性,MATCH($E1725,类别表,0)),""))</f>
        <v>收入</v>
      </c>
      <c r="G1725" s="118" t="s">
        <v>1548</v>
      </c>
      <c r="H1725" s="119">
        <v>1414</v>
      </c>
      <c r="I1725" s="119"/>
      <c r="J1725" s="120"/>
      <c r="K1725" s="125">
        <f>IF(OR($A1725="",$B1725=""),"",IF($J1725&lt;&gt;"",$J1725,IF($D1725=本位币,1,IFERROR(LOOKUP(2,1/((汇率月份&lt;=$A1725)*(INDEX(记账汇率区,0,MATCH($D1725,汇率币种头,0))&lt;&gt;"")),INDEX(记账汇率区,0,MATCH($D1725,汇率币种头,0))),""))))</f>
        <v>12000</v>
      </c>
      <c r="L1725" s="123">
        <f t="shared" si="52"/>
        <v>1414</v>
      </c>
      <c r="M1725" s="123">
        <f t="shared" si="53"/>
        <v>16968000</v>
      </c>
      <c r="N1725" s="122">
        <f>IF($B1725="","",ROUND(SUMIF(账户名,$B1725,账户期初)+SUMIFS($L$6:L1725,$B$6:B1725,$B1725),2))</f>
        <v>132696</v>
      </c>
      <c r="O1725" s="123">
        <f>IF($B1725="","",IFERROR(ROUND(INDEX(账户期初本位,MATCH($B1725,账户名,0))+SUMIFS($M$6:M1725,$B$6:B1725,$B1725),2),""))</f>
        <v>1604847925</v>
      </c>
      <c r="P1725" s="117" t="s">
        <v>109</v>
      </c>
      <c r="Q1725" s="115"/>
      <c r="R1725" s="115"/>
      <c r="S1725" s="124" t="str">
        <f>IF($B1725="","",IF(ISNA(MATCH($B1725,账户名,0)),"※这个账户不在【参数设置】的账户档案里",IF($A1725="","※没填日期，这一笔不会进任何月份的报表",IF(OR($A1725&lt;起始月份,$A1725&gt;EOMONTH(起始月份,15)),"△不在本账期（"&amp;TEXT(起始月份,"yyyy-mm")&amp;" ~ "&amp;TEXT(EOMONTH(起始月份,15),"yyyy-mm")&amp;"）内，报表里看不到",IF(AND($H1725&lt;&gt;"",$I1725&lt;&gt;""),"※收入和支出不能同时填",IF(AND(N($H1725)=0,N($I1725)=0),IF(ISNUMBER(SEARCH("【待补】",$R1725&amp;"")),"△源数据不全（源表缺金额），请补充","※收入和支出都没填"),IF($E1725="","※没填收支类别，分类报表会漏掉这一笔",IF(ISNA(MATCH($E1725,类别表,0)),"※收支类别不在【参数设置】的清单里",IF($K1725="","△"&amp;$D1725&amp;" 还没填汇率，去【月度汇率】补上就自动算了",IF(ISNUMBER(SEARCH("【待补】",$R1725&amp;"")),"△源数据不全（源表缺摘要或用途），请补充",IF(AND($F1725="内部转账",$Q1725=""),"△内部转账建议在「往来单位」写上对方账户",IF($N1725&lt;0,"△这一笔之后该账户余额成负数了，核一下",""))))))))))))</f>
        <v/>
      </c>
    </row>
    <row r="1726" ht="16.5" spans="1:19">
      <c r="A1726" s="114">
        <v>46149</v>
      </c>
      <c r="B1726" s="115" t="s">
        <v>34</v>
      </c>
      <c r="C1726" s="116" t="str">
        <f>IF($B1726="","",IFERROR(INDEX(账户银行,MATCH($B1726,账户名,0)),""))</f>
        <v>现金</v>
      </c>
      <c r="D1726" s="116" t="str">
        <f>IF($B1726="","",IFERROR(INDEX(账户币种,MATCH($B1726,账户名,0)),""))</f>
        <v>UZS</v>
      </c>
      <c r="E1726" s="117" t="s">
        <v>84</v>
      </c>
      <c r="F1726" s="116" t="str">
        <f>IF($E1726="","",IFERROR(INDEX(类别属性,MATCH($E1726,类别表,0)),""))</f>
        <v>支出</v>
      </c>
      <c r="G1726" s="118" t="s">
        <v>1549</v>
      </c>
      <c r="H1726" s="119"/>
      <c r="I1726" s="119">
        <v>4500000</v>
      </c>
      <c r="J1726" s="120"/>
      <c r="K1726" s="125">
        <f>IF(OR($A1726="",$B1726=""),"",IF($J1726&lt;&gt;"",$J1726,IF($D1726=本位币,1,IFERROR(LOOKUP(2,1/((汇率月份&lt;=$A1726)*(INDEX(记账汇率区,0,MATCH($D1726,汇率币种头,0))&lt;&gt;"")),INDEX(记账汇率区,0,MATCH($D1726,汇率币种头,0))),""))))</f>
        <v>1</v>
      </c>
      <c r="L1726" s="123">
        <f t="shared" si="52"/>
        <v>-4500000</v>
      </c>
      <c r="M1726" s="123">
        <f t="shared" si="53"/>
        <v>-4500000</v>
      </c>
      <c r="N1726" s="122">
        <f>IF($B1726="","",ROUND(SUMIF(账户名,$B1726,账户期初)+SUMIFS($L$6:L1726,$B$6:B1726,$B1726),2))</f>
        <v>-817207979.33</v>
      </c>
      <c r="O1726" s="123">
        <f>IF($B1726="","",IFERROR(ROUND(INDEX(账户期初本位,MATCH($B1726,账户名,0))+SUMIFS($M$6:M1726,$B$6:B1726,$B1726),2),""))</f>
        <v>-817207979.33</v>
      </c>
      <c r="P1726" s="117" t="s">
        <v>48</v>
      </c>
      <c r="Q1726" s="115"/>
      <c r="R1726" s="115"/>
      <c r="S1726" s="124" t="str">
        <f>IF($B1726="","",IF(ISNA(MATCH($B1726,账户名,0)),"※这个账户不在【参数设置】的账户档案里",IF($A1726="","※没填日期，这一笔不会进任何月份的报表",IF(OR($A1726&lt;起始月份,$A1726&gt;EOMONTH(起始月份,15)),"△不在本账期（"&amp;TEXT(起始月份,"yyyy-mm")&amp;" ~ "&amp;TEXT(EOMONTH(起始月份,15),"yyyy-mm")&amp;"）内，报表里看不到",IF(AND($H1726&lt;&gt;"",$I1726&lt;&gt;""),"※收入和支出不能同时填",IF(AND(N($H1726)=0,N($I1726)=0),IF(ISNUMBER(SEARCH("【待补】",$R1726&amp;"")),"△源数据不全（源表缺金额），请补充","※收入和支出都没填"),IF($E1726="","※没填收支类别，分类报表会漏掉这一笔",IF(ISNA(MATCH($E1726,类别表,0)),"※收支类别不在【参数设置】的清单里",IF($K1726="","△"&amp;$D1726&amp;" 还没填汇率，去【月度汇率】补上就自动算了",IF(ISNUMBER(SEARCH("【待补】",$R1726&amp;"")),"△源数据不全（源表缺摘要或用途），请补充",IF(AND($F1726="内部转账",$Q1726=""),"△内部转账建议在「往来单位」写上对方账户",IF($N1726&lt;0,"△这一笔之后该账户余额成负数了，核一下",""))))))))))))</f>
        <v>△这一笔之后该账户余额成负数了，核一下</v>
      </c>
    </row>
    <row r="1727" ht="66" spans="1:19">
      <c r="A1727" s="114">
        <v>46149</v>
      </c>
      <c r="B1727" s="115" t="s">
        <v>34</v>
      </c>
      <c r="C1727" s="116" t="str">
        <f>IF($B1727="","",IFERROR(INDEX(账户银行,MATCH($B1727,账户名,0)),""))</f>
        <v>现金</v>
      </c>
      <c r="D1727" s="116" t="str">
        <f>IF($B1727="","",IFERROR(INDEX(账户币种,MATCH($B1727,账户名,0)),""))</f>
        <v>UZS</v>
      </c>
      <c r="E1727" s="117" t="s">
        <v>38</v>
      </c>
      <c r="F1727" s="116" t="str">
        <f>IF($E1727="","",IFERROR(INDEX(类别属性,MATCH($E1727,类别表,0)),""))</f>
        <v>支出</v>
      </c>
      <c r="G1727" s="118" t="s">
        <v>1550</v>
      </c>
      <c r="H1727" s="119"/>
      <c r="I1727" s="119">
        <v>5780000</v>
      </c>
      <c r="J1727" s="120"/>
      <c r="K1727" s="125">
        <f>IF(OR($A1727="",$B1727=""),"",IF($J1727&lt;&gt;"",$J1727,IF($D1727=本位币,1,IFERROR(LOOKUP(2,1/((汇率月份&lt;=$A1727)*(INDEX(记账汇率区,0,MATCH($D1727,汇率币种头,0))&lt;&gt;"")),INDEX(记账汇率区,0,MATCH($D1727,汇率币种头,0))),""))))</f>
        <v>1</v>
      </c>
      <c r="L1727" s="123">
        <f t="shared" si="52"/>
        <v>-5780000</v>
      </c>
      <c r="M1727" s="123">
        <f t="shared" si="53"/>
        <v>-5780000</v>
      </c>
      <c r="N1727" s="122">
        <f>IF($B1727="","",ROUND(SUMIF(账户名,$B1727,账户期初)+SUMIFS($L$6:L1727,$B$6:B1727,$B1727),2))</f>
        <v>-822987979.33</v>
      </c>
      <c r="O1727" s="123">
        <f>IF($B1727="","",IFERROR(ROUND(INDEX(账户期初本位,MATCH($B1727,账户名,0))+SUMIFS($M$6:M1727,$B$6:B1727,$B1727),2),""))</f>
        <v>-822987979.33</v>
      </c>
      <c r="P1727" s="117" t="s">
        <v>26</v>
      </c>
      <c r="Q1727" s="115"/>
      <c r="R1727" s="115"/>
      <c r="S1727" s="124" t="str">
        <f>IF($B1727="","",IF(ISNA(MATCH($B1727,账户名,0)),"※这个账户不在【参数设置】的账户档案里",IF($A1727="","※没填日期，这一笔不会进任何月份的报表",IF(OR($A1727&lt;起始月份,$A1727&gt;EOMONTH(起始月份,15)),"△不在本账期（"&amp;TEXT(起始月份,"yyyy-mm")&amp;" ~ "&amp;TEXT(EOMONTH(起始月份,15),"yyyy-mm")&amp;"）内，报表里看不到",IF(AND($H1727&lt;&gt;"",$I1727&lt;&gt;""),"※收入和支出不能同时填",IF(AND(N($H1727)=0,N($I1727)=0),IF(ISNUMBER(SEARCH("【待补】",$R1727&amp;"")),"△源数据不全（源表缺金额），请补充","※收入和支出都没填"),IF($E1727="","※没填收支类别，分类报表会漏掉这一笔",IF(ISNA(MATCH($E1727,类别表,0)),"※收支类别不在【参数设置】的清单里",IF($K1727="","△"&amp;$D1727&amp;" 还没填汇率，去【月度汇率】补上就自动算了",IF(ISNUMBER(SEARCH("【待补】",$R1727&amp;"")),"△源数据不全（源表缺摘要或用途），请补充",IF(AND($F1727="内部转账",$Q1727=""),"△内部转账建议在「往来单位」写上对方账户",IF($N1727&lt;0,"△这一笔之后该账户余额成负数了，核一下",""))))))))))))</f>
        <v>△这一笔之后该账户余额成负数了，核一下</v>
      </c>
    </row>
    <row r="1728" ht="33" spans="1:19">
      <c r="A1728" s="114">
        <v>46150</v>
      </c>
      <c r="B1728" s="115" t="s">
        <v>72</v>
      </c>
      <c r="C1728" s="116" t="str">
        <f>IF($B1728="","",IFERROR(INDEX(账户银行,MATCH($B1728,账户名,0)),""))</f>
        <v>NBU银行</v>
      </c>
      <c r="D1728" s="116" t="str">
        <f>IF($B1728="","",IFERROR(INDEX(账户币种,MATCH($B1728,账户名,0)),""))</f>
        <v>UZS</v>
      </c>
      <c r="E1728" s="117" t="s">
        <v>95</v>
      </c>
      <c r="F1728" s="116" t="str">
        <f>IF($E1728="","",IFERROR(INDEX(类别属性,MATCH($E1728,类别表,0)),""))</f>
        <v>支出</v>
      </c>
      <c r="G1728" s="118" t="s">
        <v>1551</v>
      </c>
      <c r="H1728" s="119"/>
      <c r="I1728" s="119">
        <v>19472000</v>
      </c>
      <c r="J1728" s="120"/>
      <c r="K1728" s="125">
        <f>IF(OR($A1728="",$B1728=""),"",IF($J1728&lt;&gt;"",$J1728,IF($D1728=本位币,1,IFERROR(LOOKUP(2,1/((汇率月份&lt;=$A1728)*(INDEX(记账汇率区,0,MATCH($D1728,汇率币种头,0))&lt;&gt;"")),INDEX(记账汇率区,0,MATCH($D1728,汇率币种头,0))),""))))</f>
        <v>1</v>
      </c>
      <c r="L1728" s="123">
        <f t="shared" si="52"/>
        <v>-19472000</v>
      </c>
      <c r="M1728" s="123">
        <f t="shared" si="53"/>
        <v>-19472000</v>
      </c>
      <c r="N1728" s="122">
        <f>IF($B1728="","",ROUND(SUMIF(账户名,$B1728,账户期初)+SUMIFS($L$6:L1728,$B$6:B1728,$B1728),2))</f>
        <v>204765595.96</v>
      </c>
      <c r="O1728" s="123">
        <f>IF($B1728="","",IFERROR(ROUND(INDEX(账户期初本位,MATCH($B1728,账户名,0))+SUMIFS($M$6:M1728,$B$6:B1728,$B1728),2),""))</f>
        <v>204765595.96</v>
      </c>
      <c r="P1728" s="117" t="s">
        <v>97</v>
      </c>
      <c r="Q1728" s="115"/>
      <c r="R1728" s="115"/>
      <c r="S1728" s="124" t="str">
        <f>IF($B1728="","",IF(ISNA(MATCH($B1728,账户名,0)),"※这个账户不在【参数设置】的账户档案里",IF($A1728="","※没填日期，这一笔不会进任何月份的报表",IF(OR($A1728&lt;起始月份,$A1728&gt;EOMONTH(起始月份,15)),"△不在本账期（"&amp;TEXT(起始月份,"yyyy-mm")&amp;" ~ "&amp;TEXT(EOMONTH(起始月份,15),"yyyy-mm")&amp;"）内，报表里看不到",IF(AND($H1728&lt;&gt;"",$I1728&lt;&gt;""),"※收入和支出不能同时填",IF(AND(N($H1728)=0,N($I1728)=0),IF(ISNUMBER(SEARCH("【待补】",$R1728&amp;"")),"△源数据不全（源表缺金额），请补充","※收入和支出都没填"),IF($E1728="","※没填收支类别，分类报表会漏掉这一笔",IF(ISNA(MATCH($E1728,类别表,0)),"※收支类别不在【参数设置】的清单里",IF($K1728="","△"&amp;$D1728&amp;" 还没填汇率，去【月度汇率】补上就自动算了",IF(ISNUMBER(SEARCH("【待补】",$R1728&amp;"")),"△源数据不全（源表缺摘要或用途），请补充",IF(AND($F1728="内部转账",$Q1728=""),"△内部转账建议在「往来单位」写上对方账户",IF($N1728&lt;0,"△这一笔之后该账户余额成负数了，核一下",""))))))))))))</f>
        <v/>
      </c>
    </row>
    <row r="1729" ht="33" spans="1:19">
      <c r="A1729" s="114">
        <v>46150</v>
      </c>
      <c r="B1729" s="115" t="s">
        <v>72</v>
      </c>
      <c r="C1729" s="116" t="str">
        <f>IF($B1729="","",IFERROR(INDEX(账户银行,MATCH($B1729,账户名,0)),""))</f>
        <v>NBU银行</v>
      </c>
      <c r="D1729" s="116" t="str">
        <f>IF($B1729="","",IFERROR(INDEX(账户币种,MATCH($B1729,账户名,0)),""))</f>
        <v>UZS</v>
      </c>
      <c r="E1729" s="117" t="s">
        <v>74</v>
      </c>
      <c r="F1729" s="116" t="str">
        <f>IF($E1729="","",IFERROR(INDEX(类别属性,MATCH($E1729,类别表,0)),""))</f>
        <v>收入</v>
      </c>
      <c r="G1729" s="118" t="s">
        <v>1552</v>
      </c>
      <c r="H1729" s="119"/>
      <c r="I1729" s="119">
        <v>100000000</v>
      </c>
      <c r="J1729" s="120"/>
      <c r="K1729" s="125">
        <f>IF(OR($A1729="",$B1729=""),"",IF($J1729&lt;&gt;"",$J1729,IF($D1729=本位币,1,IFERROR(LOOKUP(2,1/((汇率月份&lt;=$A1729)*(INDEX(记账汇率区,0,MATCH($D1729,汇率币种头,0))&lt;&gt;"")),INDEX(记账汇率区,0,MATCH($D1729,汇率币种头,0))),""))))</f>
        <v>1</v>
      </c>
      <c r="L1729" s="123">
        <f t="shared" si="52"/>
        <v>-100000000</v>
      </c>
      <c r="M1729" s="123">
        <f t="shared" si="53"/>
        <v>-100000000</v>
      </c>
      <c r="N1729" s="122">
        <f>IF($B1729="","",ROUND(SUMIF(账户名,$B1729,账户期初)+SUMIFS($L$6:L1729,$B$6:B1729,$B1729),2))</f>
        <v>104765595.96</v>
      </c>
      <c r="O1729" s="123">
        <f>IF($B1729="","",IFERROR(ROUND(INDEX(账户期初本位,MATCH($B1729,账户名,0))+SUMIFS($M$6:M1729,$B$6:B1729,$B1729),2),""))</f>
        <v>104765595.96</v>
      </c>
      <c r="P1729" s="117" t="s">
        <v>76</v>
      </c>
      <c r="Q1729" s="115" t="s">
        <v>68</v>
      </c>
      <c r="R1729" s="115"/>
      <c r="S1729" s="124" t="str">
        <f>IF($B1729="","",IF(ISNA(MATCH($B1729,账户名,0)),"※这个账户不在【参数设置】的账户档案里",IF($A1729="","※没填日期，这一笔不会进任何月份的报表",IF(OR($A1729&lt;起始月份,$A1729&gt;EOMONTH(起始月份,15)),"△不在本账期（"&amp;TEXT(起始月份,"yyyy-mm")&amp;" ~ "&amp;TEXT(EOMONTH(起始月份,15),"yyyy-mm")&amp;"）内，报表里看不到",IF(AND($H1729&lt;&gt;"",$I1729&lt;&gt;""),"※收入和支出不能同时填",IF(AND(N($H1729)=0,N($I1729)=0),IF(ISNUMBER(SEARCH("【待补】",$R1729&amp;"")),"△源数据不全（源表缺金额），请补充","※收入和支出都没填"),IF($E1729="","※没填收支类别，分类报表会漏掉这一笔",IF(ISNA(MATCH($E1729,类别表,0)),"※收支类别不在【参数设置】的清单里",IF($K1729="","△"&amp;$D1729&amp;" 还没填汇率，去【月度汇率】补上就自动算了",IF(ISNUMBER(SEARCH("【待补】",$R1729&amp;"")),"△源数据不全（源表缺摘要或用途），请补充",IF(AND($F1729="内部转账",$Q1729=""),"△内部转账建议在「往来单位」写上对方账户",IF($N1729&lt;0,"△这一笔之后该账户余额成负数了，核一下",""))))))))))))</f>
        <v/>
      </c>
    </row>
    <row r="1730" ht="16.5" spans="1:19">
      <c r="A1730" s="114">
        <v>46150</v>
      </c>
      <c r="B1730" s="115" t="s">
        <v>72</v>
      </c>
      <c r="C1730" s="116" t="str">
        <f>IF($B1730="","",IFERROR(INDEX(账户银行,MATCH($B1730,账户名,0)),""))</f>
        <v>NBU银行</v>
      </c>
      <c r="D1730" s="116" t="str">
        <f>IF($B1730="","",IFERROR(INDEX(账户币种,MATCH($B1730,账户名,0)),""))</f>
        <v>UZS</v>
      </c>
      <c r="E1730" s="117" t="s">
        <v>77</v>
      </c>
      <c r="F1730" s="116" t="str">
        <f>IF($E1730="","",IFERROR(INDEX(类别属性,MATCH($E1730,类别表,0)),""))</f>
        <v>内部转账</v>
      </c>
      <c r="G1730" s="118" t="s">
        <v>1553</v>
      </c>
      <c r="H1730" s="119"/>
      <c r="I1730" s="119">
        <v>1000000</v>
      </c>
      <c r="J1730" s="120"/>
      <c r="K1730" s="125">
        <f>IF(OR($A1730="",$B1730=""),"",IF($J1730&lt;&gt;"",$J1730,IF($D1730=本位币,1,IFERROR(LOOKUP(2,1/((汇率月份&lt;=$A1730)*(INDEX(记账汇率区,0,MATCH($D1730,汇率币种头,0))&lt;&gt;"")),INDEX(记账汇率区,0,MATCH($D1730,汇率币种头,0))),""))))</f>
        <v>1</v>
      </c>
      <c r="L1730" s="123">
        <f t="shared" si="52"/>
        <v>-1000000</v>
      </c>
      <c r="M1730" s="123">
        <f t="shared" si="53"/>
        <v>-1000000</v>
      </c>
      <c r="N1730" s="122">
        <f>IF($B1730="","",ROUND(SUMIF(账户名,$B1730,账户期初)+SUMIFS($L$6:L1730,$B$6:B1730,$B1730),2))</f>
        <v>103765595.96</v>
      </c>
      <c r="O1730" s="123">
        <f>IF($B1730="","",IFERROR(ROUND(INDEX(账户期初本位,MATCH($B1730,账户名,0))+SUMIFS($M$6:M1730,$B$6:B1730,$B1730),2),""))</f>
        <v>103765595.96</v>
      </c>
      <c r="P1730" s="117" t="s">
        <v>43</v>
      </c>
      <c r="Q1730" s="115"/>
      <c r="R1730" s="115"/>
      <c r="S1730" s="124" t="str">
        <f>IF($B1730="","",IF(ISNA(MATCH($B1730,账户名,0)),"※这个账户不在【参数设置】的账户档案里",IF($A1730="","※没填日期，这一笔不会进任何月份的报表",IF(OR($A1730&lt;起始月份,$A1730&gt;EOMONTH(起始月份,15)),"△不在本账期（"&amp;TEXT(起始月份,"yyyy-mm")&amp;" ~ "&amp;TEXT(EOMONTH(起始月份,15),"yyyy-mm")&amp;"）内，报表里看不到",IF(AND($H1730&lt;&gt;"",$I1730&lt;&gt;""),"※收入和支出不能同时填",IF(AND(N($H1730)=0,N($I1730)=0),IF(ISNUMBER(SEARCH("【待补】",$R1730&amp;"")),"△源数据不全（源表缺金额），请补充","※收入和支出都没填"),IF($E1730="","※没填收支类别，分类报表会漏掉这一笔",IF(ISNA(MATCH($E1730,类别表,0)),"※收支类别不在【参数设置】的清单里",IF($K1730="","△"&amp;$D1730&amp;" 还没填汇率，去【月度汇率】补上就自动算了",IF(ISNUMBER(SEARCH("【待补】",$R1730&amp;"")),"△源数据不全（源表缺摘要或用途），请补充",IF(AND($F1730="内部转账",$Q1730=""),"△内部转账建议在「往来单位」写上对方账户",IF($N1730&lt;0,"△这一笔之后该账户余额成负数了，核一下",""))))))))))))</f>
        <v>△内部转账建议在「往来单位」写上对方账户</v>
      </c>
    </row>
    <row r="1731" ht="16.5" spans="1:19">
      <c r="A1731" s="114">
        <v>46150</v>
      </c>
      <c r="B1731" s="115" t="s">
        <v>1238</v>
      </c>
      <c r="C1731" s="116" t="str">
        <f>IF($B1731="","",IFERROR(INDEX(账户银行,MATCH($B1731,账户名,0)),""))</f>
        <v>NBU银行</v>
      </c>
      <c r="D1731" s="116" t="str">
        <f>IF($B1731="","",IFERROR(INDEX(账户币种,MATCH($B1731,账户名,0)),""))</f>
        <v>UZS</v>
      </c>
      <c r="E1731" s="117" t="s">
        <v>38</v>
      </c>
      <c r="F1731" s="116" t="str">
        <f>IF($E1731="","",IFERROR(INDEX(类别属性,MATCH($E1731,类别表,0)),""))</f>
        <v>支出</v>
      </c>
      <c r="G1731" s="118" t="s">
        <v>1268</v>
      </c>
      <c r="H1731" s="119"/>
      <c r="I1731" s="119">
        <v>390000</v>
      </c>
      <c r="J1731" s="120"/>
      <c r="K1731" s="125">
        <f>IF(OR($A1731="",$B1731=""),"",IF($J1731&lt;&gt;"",$J1731,IF($D1731=本位币,1,IFERROR(LOOKUP(2,1/((汇率月份&lt;=$A1731)*(INDEX(记账汇率区,0,MATCH($D1731,汇率币种头,0))&lt;&gt;"")),INDEX(记账汇率区,0,MATCH($D1731,汇率币种头,0))),""))))</f>
        <v>1</v>
      </c>
      <c r="L1731" s="123">
        <f t="shared" si="52"/>
        <v>-390000</v>
      </c>
      <c r="M1731" s="123">
        <f t="shared" si="53"/>
        <v>-390000</v>
      </c>
      <c r="N1731" s="122">
        <f>IF($B1731="","",ROUND(SUMIF(账户名,$B1731,账户期初)+SUMIFS($L$6:L1731,$B$6:B1731,$B1731),2))</f>
        <v>39934850</v>
      </c>
      <c r="O1731" s="123">
        <f>IF($B1731="","",IFERROR(ROUND(INDEX(账户期初本位,MATCH($B1731,账户名,0))+SUMIFS($M$6:M1731,$B$6:B1731,$B1731),2),""))</f>
        <v>39934850</v>
      </c>
      <c r="P1731" s="117" t="s">
        <v>26</v>
      </c>
      <c r="Q1731" s="115" t="s">
        <v>1269</v>
      </c>
      <c r="R1731" s="115" t="s">
        <v>1270</v>
      </c>
      <c r="S1731" s="124" t="str">
        <f>IF($B1731="","",IF(ISNA(MATCH($B1731,账户名,0)),"※这个账户不在【参数设置】的账户档案里",IF($A1731="","※没填日期，这一笔不会进任何月份的报表",IF(OR($A1731&lt;起始月份,$A1731&gt;EOMONTH(起始月份,15)),"△不在本账期（"&amp;TEXT(起始月份,"yyyy-mm")&amp;" ~ "&amp;TEXT(EOMONTH(起始月份,15),"yyyy-mm")&amp;"）内，报表里看不到",IF(AND($H1731&lt;&gt;"",$I1731&lt;&gt;""),"※收入和支出不能同时填",IF(AND(N($H1731)=0,N($I1731)=0),IF(ISNUMBER(SEARCH("【待补】",$R1731&amp;"")),"△源数据不全（源表缺金额），请补充","※收入和支出都没填"),IF($E1731="","※没填收支类别，分类报表会漏掉这一笔",IF(ISNA(MATCH($E1731,类别表,0)),"※收支类别不在【参数设置】的清单里",IF($K1731="","△"&amp;$D1731&amp;" 还没填汇率，去【月度汇率】补上就自动算了",IF(ISNUMBER(SEARCH("【待补】",$R1731&amp;"")),"△源数据不全（源表缺摘要或用途），请补充",IF(AND($F1731="内部转账",$Q1731=""),"△内部转账建议在「往来单位」写上对方账户",IF($N1731&lt;0,"△这一笔之后该账户余额成负数了，核一下",""))))))))))))</f>
        <v/>
      </c>
    </row>
    <row r="1732" ht="16.5" spans="1:19">
      <c r="A1732" s="114">
        <v>46150</v>
      </c>
      <c r="B1732" s="115" t="s">
        <v>1238</v>
      </c>
      <c r="C1732" s="116" t="str">
        <f>IF($B1732="","",IFERROR(INDEX(账户银行,MATCH($B1732,账户名,0)),""))</f>
        <v>NBU银行</v>
      </c>
      <c r="D1732" s="116" t="str">
        <f>IF($B1732="","",IFERROR(INDEX(账户币种,MATCH($B1732,账户名,0)),""))</f>
        <v>UZS</v>
      </c>
      <c r="E1732" s="117" t="s">
        <v>188</v>
      </c>
      <c r="F1732" s="116" t="str">
        <f>IF($E1732="","",IFERROR(INDEX(类别属性,MATCH($E1732,类别表,0)),""))</f>
        <v>支出</v>
      </c>
      <c r="G1732" s="118" t="s">
        <v>1268</v>
      </c>
      <c r="H1732" s="119"/>
      <c r="I1732" s="119">
        <v>360000</v>
      </c>
      <c r="J1732" s="120"/>
      <c r="K1732" s="125">
        <f>IF(OR($A1732="",$B1732=""),"",IF($J1732&lt;&gt;"",$J1732,IF($D1732=本位币,1,IFERROR(LOOKUP(2,1/((汇率月份&lt;=$A1732)*(INDEX(记账汇率区,0,MATCH($D1732,汇率币种头,0))&lt;&gt;"")),INDEX(记账汇率区,0,MATCH($D1732,汇率币种头,0))),""))))</f>
        <v>1</v>
      </c>
      <c r="L1732" s="123">
        <f t="shared" si="52"/>
        <v>-360000</v>
      </c>
      <c r="M1732" s="123">
        <f t="shared" si="53"/>
        <v>-360000</v>
      </c>
      <c r="N1732" s="122">
        <f>IF($B1732="","",ROUND(SUMIF(账户名,$B1732,账户期初)+SUMIFS($L$6:L1732,$B$6:B1732,$B1732),2))</f>
        <v>39574850</v>
      </c>
      <c r="O1732" s="123">
        <f>IF($B1732="","",IFERROR(ROUND(INDEX(账户期初本位,MATCH($B1732,账户名,0))+SUMIFS($M$6:M1732,$B$6:B1732,$B1732),2),""))</f>
        <v>39574850</v>
      </c>
      <c r="P1732" s="117" t="s">
        <v>26</v>
      </c>
      <c r="Q1732" s="115" t="s">
        <v>1269</v>
      </c>
      <c r="R1732" s="115" t="s">
        <v>1271</v>
      </c>
      <c r="S1732" s="124" t="str">
        <f>IF($B1732="","",IF(ISNA(MATCH($B1732,账户名,0)),"※这个账户不在【参数设置】的账户档案里",IF($A1732="","※没填日期，这一笔不会进任何月份的报表",IF(OR($A1732&lt;起始月份,$A1732&gt;EOMONTH(起始月份,15)),"△不在本账期（"&amp;TEXT(起始月份,"yyyy-mm")&amp;" ~ "&amp;TEXT(EOMONTH(起始月份,15),"yyyy-mm")&amp;"）内，报表里看不到",IF(AND($H1732&lt;&gt;"",$I1732&lt;&gt;""),"※收入和支出不能同时填",IF(AND(N($H1732)=0,N($I1732)=0),IF(ISNUMBER(SEARCH("【待补】",$R1732&amp;"")),"△源数据不全（源表缺金额），请补充","※收入和支出都没填"),IF($E1732="","※没填收支类别，分类报表会漏掉这一笔",IF(ISNA(MATCH($E1732,类别表,0)),"※收支类别不在【参数设置】的清单里",IF($K1732="","△"&amp;$D1732&amp;" 还没填汇率，去【月度汇率】补上就自动算了",IF(ISNUMBER(SEARCH("【待补】",$R1732&amp;"")),"△源数据不全（源表缺摘要或用途），请补充",IF(AND($F1732="内部转账",$Q1732=""),"△内部转账建议在「往来单位」写上对方账户",IF($N1732&lt;0,"△这一笔之后该账户余额成负数了，核一下",""))))))))))))</f>
        <v>△源数据不全（源表缺摘要或用途），请补充</v>
      </c>
    </row>
    <row r="1733" ht="33" spans="1:19">
      <c r="A1733" s="114">
        <v>46150</v>
      </c>
      <c r="B1733" s="115" t="s">
        <v>30</v>
      </c>
      <c r="C1733" s="116" t="str">
        <f>IF($B1733="","",IFERROR(INDEX(账户银行,MATCH($B1733,账户名,0)),""))</f>
        <v>现金</v>
      </c>
      <c r="D1733" s="116" t="str">
        <f>IF($B1733="","",IFERROR(INDEX(账户币种,MATCH($B1733,账户名,0)),""))</f>
        <v>USD</v>
      </c>
      <c r="E1733" s="117" t="s">
        <v>114</v>
      </c>
      <c r="F1733" s="116" t="str">
        <f>IF($E1733="","",IFERROR(INDEX(类别属性,MATCH($E1733,类别表,0)),""))</f>
        <v>支出</v>
      </c>
      <c r="G1733" s="118" t="s">
        <v>1554</v>
      </c>
      <c r="H1733" s="119"/>
      <c r="I1733" s="119"/>
      <c r="J1733" s="120"/>
      <c r="K1733" s="125">
        <f>IF(OR($A1733="",$B1733=""),"",IF($J1733&lt;&gt;"",$J1733,IF($D1733=本位币,1,IFERROR(LOOKUP(2,1/((汇率月份&lt;=$A1733)*(INDEX(记账汇率区,0,MATCH($D1733,汇率币种头,0))&lt;&gt;"")),INDEX(记账汇率区,0,MATCH($D1733,汇率币种头,0))),""))))</f>
        <v>12000</v>
      </c>
      <c r="L1733" s="123" t="str">
        <f t="shared" si="52"/>
        <v/>
      </c>
      <c r="M1733" s="123" t="str">
        <f t="shared" si="53"/>
        <v/>
      </c>
      <c r="N1733" s="122">
        <f>IF($B1733="","",ROUND(SUMIF(账户名,$B1733,账户期初)+SUMIFS($L$6:L1733,$B$6:B1733,$B1733),2))</f>
        <v>132696</v>
      </c>
      <c r="O1733" s="123">
        <f>IF($B1733="","",IFERROR(ROUND(INDEX(账户期初本位,MATCH($B1733,账户名,0))+SUMIFS($M$6:M1733,$B$6:B1733,$B1733),2),""))</f>
        <v>1604847925</v>
      </c>
      <c r="P1733" s="117" t="s">
        <v>76</v>
      </c>
      <c r="Q1733" s="115" t="s">
        <v>771</v>
      </c>
      <c r="R1733" s="115" t="s">
        <v>119</v>
      </c>
      <c r="S1733" s="124" t="str">
        <f>IF($B1733="","",IF(ISNA(MATCH($B1733,账户名,0)),"※这个账户不在【参数设置】的账户档案里",IF($A1733="","※没填日期，这一笔不会进任何月份的报表",IF(OR($A1733&lt;起始月份,$A1733&gt;EOMONTH(起始月份,15)),"△不在本账期（"&amp;TEXT(起始月份,"yyyy-mm")&amp;" ~ "&amp;TEXT(EOMONTH(起始月份,15),"yyyy-mm")&amp;"）内，报表里看不到",IF(AND($H1733&lt;&gt;"",$I1733&lt;&gt;""),"※收入和支出不能同时填",IF(AND(N($H1733)=0,N($I1733)=0),IF(ISNUMBER(SEARCH("【待补】",$R1733&amp;"")),"△源数据不全（源表缺金额），请补充","※收入和支出都没填"),IF($E1733="","※没填收支类别，分类报表会漏掉这一笔",IF(ISNA(MATCH($E1733,类别表,0)),"※收支类别不在【参数设置】的清单里",IF($K1733="","△"&amp;$D1733&amp;" 还没填汇率，去【月度汇率】补上就自动算了",IF(ISNUMBER(SEARCH("【待补】",$R1733&amp;"")),"△源数据不全（源表缺摘要或用途），请补充",IF(AND($F1733="内部转账",$Q1733=""),"△内部转账建议在「往来单位」写上对方账户",IF($N1733&lt;0,"△这一笔之后该账户余额成负数了，核一下",""))))))))))))</f>
        <v>△源数据不全（源表缺金额），请补充</v>
      </c>
    </row>
    <row r="1734" ht="33" spans="1:19">
      <c r="A1734" s="114">
        <v>46150</v>
      </c>
      <c r="B1734" s="115" t="s">
        <v>34</v>
      </c>
      <c r="C1734" s="116" t="str">
        <f>IF($B1734="","",IFERROR(INDEX(账户银行,MATCH($B1734,账户名,0)),""))</f>
        <v>现金</v>
      </c>
      <c r="D1734" s="116" t="str">
        <f>IF($B1734="","",IFERROR(INDEX(账户币种,MATCH($B1734,账户名,0)),""))</f>
        <v>UZS</v>
      </c>
      <c r="E1734" s="117" t="s">
        <v>114</v>
      </c>
      <c r="F1734" s="116" t="str">
        <f>IF($E1734="","",IFERROR(INDEX(类别属性,MATCH($E1734,类别表,0)),""))</f>
        <v>支出</v>
      </c>
      <c r="G1734" s="118" t="s">
        <v>1555</v>
      </c>
      <c r="H1734" s="119"/>
      <c r="I1734" s="119"/>
      <c r="J1734" s="120"/>
      <c r="K1734" s="125">
        <f>IF(OR($A1734="",$B1734=""),"",IF($J1734&lt;&gt;"",$J1734,IF($D1734=本位币,1,IFERROR(LOOKUP(2,1/((汇率月份&lt;=$A1734)*(INDEX(记账汇率区,0,MATCH($D1734,汇率币种头,0))&lt;&gt;"")),INDEX(记账汇率区,0,MATCH($D1734,汇率币种头,0))),""))))</f>
        <v>1</v>
      </c>
      <c r="L1734" s="123" t="str">
        <f t="shared" ref="L1734:L1797" si="54">IF(AND($H1734="",$I1734=""),"",ROUND(N($H1734)-N($I1734),2))</f>
        <v/>
      </c>
      <c r="M1734" s="123" t="str">
        <f t="shared" ref="M1734:M1797" si="55">IF(OR($L1734="",$K1734=""),"",ROUND($L1734*$K1734,2))</f>
        <v/>
      </c>
      <c r="N1734" s="122">
        <f>IF($B1734="","",ROUND(SUMIF(账户名,$B1734,账户期初)+SUMIFS($L$6:L1734,$B$6:B1734,$B1734),2))</f>
        <v>-822987979.33</v>
      </c>
      <c r="O1734" s="123">
        <f>IF($B1734="","",IFERROR(ROUND(INDEX(账户期初本位,MATCH($B1734,账户名,0))+SUMIFS($M$6:M1734,$B$6:B1734,$B1734),2),""))</f>
        <v>-822987979.33</v>
      </c>
      <c r="P1734" s="117" t="s">
        <v>76</v>
      </c>
      <c r="Q1734" s="115"/>
      <c r="R1734" s="115" t="s">
        <v>119</v>
      </c>
      <c r="S1734" s="124" t="str">
        <f>IF($B1734="","",IF(ISNA(MATCH($B1734,账户名,0)),"※这个账户不在【参数设置】的账户档案里",IF($A1734="","※没填日期，这一笔不会进任何月份的报表",IF(OR($A1734&lt;起始月份,$A1734&gt;EOMONTH(起始月份,15)),"△不在本账期（"&amp;TEXT(起始月份,"yyyy-mm")&amp;" ~ "&amp;TEXT(EOMONTH(起始月份,15),"yyyy-mm")&amp;"）内，报表里看不到",IF(AND($H1734&lt;&gt;"",$I1734&lt;&gt;""),"※收入和支出不能同时填",IF(AND(N($H1734)=0,N($I1734)=0),IF(ISNUMBER(SEARCH("【待补】",$R1734&amp;"")),"△源数据不全（源表缺金额），请补充","※收入和支出都没填"),IF($E1734="","※没填收支类别，分类报表会漏掉这一笔",IF(ISNA(MATCH($E1734,类别表,0)),"※收支类别不在【参数设置】的清单里",IF($K1734="","△"&amp;$D1734&amp;" 还没填汇率，去【月度汇率】补上就自动算了",IF(ISNUMBER(SEARCH("【待补】",$R1734&amp;"")),"△源数据不全（源表缺摘要或用途），请补充",IF(AND($F1734="内部转账",$Q1734=""),"△内部转账建议在「往来单位」写上对方账户",IF($N1734&lt;0,"△这一笔之后该账户余额成负数了，核一下",""))))))))))))</f>
        <v>△源数据不全（源表缺金额），请补充</v>
      </c>
    </row>
    <row r="1735" ht="33" spans="1:19">
      <c r="A1735" s="114">
        <v>46150</v>
      </c>
      <c r="B1735" s="115" t="s">
        <v>34</v>
      </c>
      <c r="C1735" s="116" t="str">
        <f>IF($B1735="","",IFERROR(INDEX(账户银行,MATCH($B1735,账户名,0)),""))</f>
        <v>现金</v>
      </c>
      <c r="D1735" s="116" t="str">
        <f>IF($B1735="","",IFERROR(INDEX(账户币种,MATCH($B1735,账户名,0)),""))</f>
        <v>UZS</v>
      </c>
      <c r="E1735" s="117" t="s">
        <v>38</v>
      </c>
      <c r="F1735" s="116" t="str">
        <f>IF($E1735="","",IFERROR(INDEX(类别属性,MATCH($E1735,类别表,0)),""))</f>
        <v>支出</v>
      </c>
      <c r="G1735" s="118" t="s">
        <v>1556</v>
      </c>
      <c r="H1735" s="119"/>
      <c r="I1735" s="119">
        <v>300000</v>
      </c>
      <c r="J1735" s="120"/>
      <c r="K1735" s="125">
        <f>IF(OR($A1735="",$B1735=""),"",IF($J1735&lt;&gt;"",$J1735,IF($D1735=本位币,1,IFERROR(LOOKUP(2,1/((汇率月份&lt;=$A1735)*(INDEX(记账汇率区,0,MATCH($D1735,汇率币种头,0))&lt;&gt;"")),INDEX(记账汇率区,0,MATCH($D1735,汇率币种头,0))),""))))</f>
        <v>1</v>
      </c>
      <c r="L1735" s="123">
        <f t="shared" si="54"/>
        <v>-300000</v>
      </c>
      <c r="M1735" s="123">
        <f t="shared" si="55"/>
        <v>-300000</v>
      </c>
      <c r="N1735" s="122">
        <f>IF($B1735="","",ROUND(SUMIF(账户名,$B1735,账户期初)+SUMIFS($L$6:L1735,$B$6:B1735,$B1735),2))</f>
        <v>-823287979.33</v>
      </c>
      <c r="O1735" s="123">
        <f>IF($B1735="","",IFERROR(ROUND(INDEX(账户期初本位,MATCH($B1735,账户名,0))+SUMIFS($M$6:M1735,$B$6:B1735,$B1735),2),""))</f>
        <v>-823287979.33</v>
      </c>
      <c r="P1735" s="117" t="s">
        <v>26</v>
      </c>
      <c r="Q1735" s="115"/>
      <c r="R1735" s="115"/>
      <c r="S1735" s="124" t="str">
        <f>IF($B1735="","",IF(ISNA(MATCH($B1735,账户名,0)),"※这个账户不在【参数设置】的账户档案里",IF($A1735="","※没填日期，这一笔不会进任何月份的报表",IF(OR($A1735&lt;起始月份,$A1735&gt;EOMONTH(起始月份,15)),"△不在本账期（"&amp;TEXT(起始月份,"yyyy-mm")&amp;" ~ "&amp;TEXT(EOMONTH(起始月份,15),"yyyy-mm")&amp;"）内，报表里看不到",IF(AND($H1735&lt;&gt;"",$I1735&lt;&gt;""),"※收入和支出不能同时填",IF(AND(N($H1735)=0,N($I1735)=0),IF(ISNUMBER(SEARCH("【待补】",$R1735&amp;"")),"△源数据不全（源表缺金额），请补充","※收入和支出都没填"),IF($E1735="","※没填收支类别，分类报表会漏掉这一笔",IF(ISNA(MATCH($E1735,类别表,0)),"※收支类别不在【参数设置】的清单里",IF($K1735="","△"&amp;$D1735&amp;" 还没填汇率，去【月度汇率】补上就自动算了",IF(ISNUMBER(SEARCH("【待补】",$R1735&amp;"")),"△源数据不全（源表缺摘要或用途），请补充",IF(AND($F1735="内部转账",$Q1735=""),"△内部转账建议在「往来单位」写上对方账户",IF($N1735&lt;0,"△这一笔之后该账户余额成负数了，核一下",""))))))))))))</f>
        <v>△这一笔之后该账户余额成负数了，核一下</v>
      </c>
    </row>
    <row r="1736" ht="33" spans="1:19">
      <c r="A1736" s="114">
        <v>46150</v>
      </c>
      <c r="B1736" s="115" t="s">
        <v>34</v>
      </c>
      <c r="C1736" s="116" t="str">
        <f>IF($B1736="","",IFERROR(INDEX(账户银行,MATCH($B1736,账户名,0)),""))</f>
        <v>现金</v>
      </c>
      <c r="D1736" s="116" t="str">
        <f>IF($B1736="","",IFERROR(INDEX(账户币种,MATCH($B1736,账户名,0)),""))</f>
        <v>UZS</v>
      </c>
      <c r="E1736" s="117" t="s">
        <v>44</v>
      </c>
      <c r="F1736" s="116" t="str">
        <f>IF($E1736="","",IFERROR(INDEX(类别属性,MATCH($E1736,类别表,0)),""))</f>
        <v>支出</v>
      </c>
      <c r="G1736" s="118" t="s">
        <v>1557</v>
      </c>
      <c r="H1736" s="119"/>
      <c r="I1736" s="119">
        <v>130000</v>
      </c>
      <c r="J1736" s="120"/>
      <c r="K1736" s="125">
        <f>IF(OR($A1736="",$B1736=""),"",IF($J1736&lt;&gt;"",$J1736,IF($D1736=本位币,1,IFERROR(LOOKUP(2,1/((汇率月份&lt;=$A1736)*(INDEX(记账汇率区,0,MATCH($D1736,汇率币种头,0))&lt;&gt;"")),INDEX(记账汇率区,0,MATCH($D1736,汇率币种头,0))),""))))</f>
        <v>1</v>
      </c>
      <c r="L1736" s="123">
        <f t="shared" si="54"/>
        <v>-130000</v>
      </c>
      <c r="M1736" s="123">
        <f t="shared" si="55"/>
        <v>-130000</v>
      </c>
      <c r="N1736" s="122">
        <f>IF($B1736="","",ROUND(SUMIF(账户名,$B1736,账户期初)+SUMIFS($L$6:L1736,$B$6:B1736,$B1736),2))</f>
        <v>-823417979.33</v>
      </c>
      <c r="O1736" s="123">
        <f>IF($B1736="","",IFERROR(ROUND(INDEX(账户期初本位,MATCH($B1736,账户名,0))+SUMIFS($M$6:M1736,$B$6:B1736,$B1736),2),""))</f>
        <v>-823417979.33</v>
      </c>
      <c r="P1736" s="117" t="s">
        <v>26</v>
      </c>
      <c r="Q1736" s="115"/>
      <c r="R1736" s="115"/>
      <c r="S1736" s="124" t="str">
        <f>IF($B1736="","",IF(ISNA(MATCH($B1736,账户名,0)),"※这个账户不在【参数设置】的账户档案里",IF($A1736="","※没填日期，这一笔不会进任何月份的报表",IF(OR($A1736&lt;起始月份,$A1736&gt;EOMONTH(起始月份,15)),"△不在本账期（"&amp;TEXT(起始月份,"yyyy-mm")&amp;" ~ "&amp;TEXT(EOMONTH(起始月份,15),"yyyy-mm")&amp;"）内，报表里看不到",IF(AND($H1736&lt;&gt;"",$I1736&lt;&gt;""),"※收入和支出不能同时填",IF(AND(N($H1736)=0,N($I1736)=0),IF(ISNUMBER(SEARCH("【待补】",$R1736&amp;"")),"△源数据不全（源表缺金额），请补充","※收入和支出都没填"),IF($E1736="","※没填收支类别，分类报表会漏掉这一笔",IF(ISNA(MATCH($E1736,类别表,0)),"※收支类别不在【参数设置】的清单里",IF($K1736="","△"&amp;$D1736&amp;" 还没填汇率，去【月度汇率】补上就自动算了",IF(ISNUMBER(SEARCH("【待补】",$R1736&amp;"")),"△源数据不全（源表缺摘要或用途），请补充",IF(AND($F1736="内部转账",$Q1736=""),"△内部转账建议在「往来单位」写上对方账户",IF($N1736&lt;0,"△这一笔之后该账户余额成负数了，核一下",""))))))))))))</f>
        <v>△这一笔之后该账户余额成负数了，核一下</v>
      </c>
    </row>
    <row r="1737" ht="33" spans="1:19">
      <c r="A1737" s="114">
        <v>46150</v>
      </c>
      <c r="B1737" s="115" t="s">
        <v>34</v>
      </c>
      <c r="C1737" s="116" t="str">
        <f>IF($B1737="","",IFERROR(INDEX(账户银行,MATCH($B1737,账户名,0)),""))</f>
        <v>现金</v>
      </c>
      <c r="D1737" s="116" t="str">
        <f>IF($B1737="","",IFERROR(INDEX(账户币种,MATCH($B1737,账户名,0)),""))</f>
        <v>UZS</v>
      </c>
      <c r="E1737" s="117" t="s">
        <v>114</v>
      </c>
      <c r="F1737" s="116" t="str">
        <f>IF($E1737="","",IFERROR(INDEX(类别属性,MATCH($E1737,类别表,0)),""))</f>
        <v>支出</v>
      </c>
      <c r="G1737" s="118" t="s">
        <v>1558</v>
      </c>
      <c r="H1737" s="119"/>
      <c r="I1737" s="119"/>
      <c r="J1737" s="120"/>
      <c r="K1737" s="125">
        <f>IF(OR($A1737="",$B1737=""),"",IF($J1737&lt;&gt;"",$J1737,IF($D1737=本位币,1,IFERROR(LOOKUP(2,1/((汇率月份&lt;=$A1737)*(INDEX(记账汇率区,0,MATCH($D1737,汇率币种头,0))&lt;&gt;"")),INDEX(记账汇率区,0,MATCH($D1737,汇率币种头,0))),""))))</f>
        <v>1</v>
      </c>
      <c r="L1737" s="123" t="str">
        <f t="shared" si="54"/>
        <v/>
      </c>
      <c r="M1737" s="123" t="str">
        <f t="shared" si="55"/>
        <v/>
      </c>
      <c r="N1737" s="122">
        <f>IF($B1737="","",ROUND(SUMIF(账户名,$B1737,账户期初)+SUMIFS($L$6:L1737,$B$6:B1737,$B1737),2))</f>
        <v>-823417979.33</v>
      </c>
      <c r="O1737" s="123">
        <f>IF($B1737="","",IFERROR(ROUND(INDEX(账户期初本位,MATCH($B1737,账户名,0))+SUMIFS($M$6:M1737,$B$6:B1737,$B1737),2),""))</f>
        <v>-823417979.33</v>
      </c>
      <c r="P1737" s="117" t="s">
        <v>76</v>
      </c>
      <c r="Q1737" s="115"/>
      <c r="R1737" s="115" t="s">
        <v>119</v>
      </c>
      <c r="S1737" s="124" t="str">
        <f>IF($B1737="","",IF(ISNA(MATCH($B1737,账户名,0)),"※这个账户不在【参数设置】的账户档案里",IF($A1737="","※没填日期，这一笔不会进任何月份的报表",IF(OR($A1737&lt;起始月份,$A1737&gt;EOMONTH(起始月份,15)),"△不在本账期（"&amp;TEXT(起始月份,"yyyy-mm")&amp;" ~ "&amp;TEXT(EOMONTH(起始月份,15),"yyyy-mm")&amp;"）内，报表里看不到",IF(AND($H1737&lt;&gt;"",$I1737&lt;&gt;""),"※收入和支出不能同时填",IF(AND(N($H1737)=0,N($I1737)=0),IF(ISNUMBER(SEARCH("【待补】",$R1737&amp;"")),"△源数据不全（源表缺金额），请补充","※收入和支出都没填"),IF($E1737="","※没填收支类别，分类报表会漏掉这一笔",IF(ISNA(MATCH($E1737,类别表,0)),"※收支类别不在【参数设置】的清单里",IF($K1737="","△"&amp;$D1737&amp;" 还没填汇率，去【月度汇率】补上就自动算了",IF(ISNUMBER(SEARCH("【待补】",$R1737&amp;"")),"△源数据不全（源表缺摘要或用途），请补充",IF(AND($F1737="内部转账",$Q1737=""),"△内部转账建议在「往来单位」写上对方账户",IF($N1737&lt;0,"△这一笔之后该账户余额成负数了，核一下",""))))))))))))</f>
        <v>△源数据不全（源表缺金额），请补充</v>
      </c>
    </row>
    <row r="1738" ht="33" spans="1:19">
      <c r="A1738" s="114">
        <v>46150</v>
      </c>
      <c r="B1738" s="115" t="s">
        <v>34</v>
      </c>
      <c r="C1738" s="116" t="str">
        <f>IF($B1738="","",IFERROR(INDEX(账户银行,MATCH($B1738,账户名,0)),""))</f>
        <v>现金</v>
      </c>
      <c r="D1738" s="116" t="str">
        <f>IF($B1738="","",IFERROR(INDEX(账户币种,MATCH($B1738,账户名,0)),""))</f>
        <v>UZS</v>
      </c>
      <c r="E1738" s="117" t="s">
        <v>77</v>
      </c>
      <c r="F1738" s="116" t="str">
        <f>IF($E1738="","",IFERROR(INDEX(类别属性,MATCH($E1738,类别表,0)),""))</f>
        <v>内部转账</v>
      </c>
      <c r="G1738" s="118" t="s">
        <v>1224</v>
      </c>
      <c r="H1738" s="119">
        <v>100000000</v>
      </c>
      <c r="I1738" s="119"/>
      <c r="J1738" s="120"/>
      <c r="K1738" s="125">
        <f>IF(OR($A1738="",$B1738=""),"",IF($J1738&lt;&gt;"",$J1738,IF($D1738=本位币,1,IFERROR(LOOKUP(2,1/((汇率月份&lt;=$A1738)*(INDEX(记账汇率区,0,MATCH($D1738,汇率币种头,0))&lt;&gt;"")),INDEX(记账汇率区,0,MATCH($D1738,汇率币种头,0))),""))))</f>
        <v>1</v>
      </c>
      <c r="L1738" s="123">
        <f t="shared" si="54"/>
        <v>100000000</v>
      </c>
      <c r="M1738" s="123">
        <f t="shared" si="55"/>
        <v>100000000</v>
      </c>
      <c r="N1738" s="122">
        <f>IF($B1738="","",ROUND(SUMIF(账户名,$B1738,账户期初)+SUMIFS($L$6:L1738,$B$6:B1738,$B1738),2))</f>
        <v>-723417979.33</v>
      </c>
      <c r="O1738" s="123">
        <f>IF($B1738="","",IFERROR(ROUND(INDEX(账户期初本位,MATCH($B1738,账户名,0))+SUMIFS($M$6:M1738,$B$6:B1738,$B1738),2),""))</f>
        <v>-723417979.33</v>
      </c>
      <c r="P1738" s="117" t="s">
        <v>43</v>
      </c>
      <c r="Q1738" s="115"/>
      <c r="R1738" s="115"/>
      <c r="S1738" s="124" t="str">
        <f>IF($B1738="","",IF(ISNA(MATCH($B1738,账户名,0)),"※这个账户不在【参数设置】的账户档案里",IF($A1738="","※没填日期，这一笔不会进任何月份的报表",IF(OR($A1738&lt;起始月份,$A1738&gt;EOMONTH(起始月份,15)),"△不在本账期（"&amp;TEXT(起始月份,"yyyy-mm")&amp;" ~ "&amp;TEXT(EOMONTH(起始月份,15),"yyyy-mm")&amp;"）内，报表里看不到",IF(AND($H1738&lt;&gt;"",$I1738&lt;&gt;""),"※收入和支出不能同时填",IF(AND(N($H1738)=0,N($I1738)=0),IF(ISNUMBER(SEARCH("【待补】",$R1738&amp;"")),"△源数据不全（源表缺金额），请补充","※收入和支出都没填"),IF($E1738="","※没填收支类别，分类报表会漏掉这一笔",IF(ISNA(MATCH($E1738,类别表,0)),"※收支类别不在【参数设置】的清单里",IF($K1738="","△"&amp;$D1738&amp;" 还没填汇率，去【月度汇率】补上就自动算了",IF(ISNUMBER(SEARCH("【待补】",$R1738&amp;"")),"△源数据不全（源表缺摘要或用途），请补充",IF(AND($F1738="内部转账",$Q1738=""),"△内部转账建议在「往来单位」写上对方账户",IF($N1738&lt;0,"△这一笔之后该账户余额成负数了，核一下",""))))))))))))</f>
        <v>△内部转账建议在「往来单位」写上对方账户</v>
      </c>
    </row>
    <row r="1739" ht="49.5" spans="1:19">
      <c r="A1739" s="114">
        <v>46151</v>
      </c>
      <c r="B1739" s="115" t="s">
        <v>30</v>
      </c>
      <c r="C1739" s="116" t="str">
        <f>IF($B1739="","",IFERROR(INDEX(账户银行,MATCH($B1739,账户名,0)),""))</f>
        <v>现金</v>
      </c>
      <c r="D1739" s="116" t="str">
        <f>IF($B1739="","",IFERROR(INDEX(账户币种,MATCH($B1739,账户名,0)),""))</f>
        <v>USD</v>
      </c>
      <c r="E1739" s="117" t="s">
        <v>24</v>
      </c>
      <c r="F1739" s="116" t="str">
        <f>IF($E1739="","",IFERROR(INDEX(类别属性,MATCH($E1739,类别表,0)),""))</f>
        <v>支出</v>
      </c>
      <c r="G1739" s="118" t="s">
        <v>1559</v>
      </c>
      <c r="H1739" s="119"/>
      <c r="I1739" s="119">
        <v>400</v>
      </c>
      <c r="J1739" s="120"/>
      <c r="K1739" s="125">
        <f>IF(OR($A1739="",$B1739=""),"",IF($J1739&lt;&gt;"",$J1739,IF($D1739=本位币,1,IFERROR(LOOKUP(2,1/((汇率月份&lt;=$A1739)*(INDEX(记账汇率区,0,MATCH($D1739,汇率币种头,0))&lt;&gt;"")),INDEX(记账汇率区,0,MATCH($D1739,汇率币种头,0))),""))))</f>
        <v>12000</v>
      </c>
      <c r="L1739" s="123">
        <f t="shared" si="54"/>
        <v>-400</v>
      </c>
      <c r="M1739" s="123">
        <f t="shared" si="55"/>
        <v>-4800000</v>
      </c>
      <c r="N1739" s="122">
        <f>IF($B1739="","",ROUND(SUMIF(账户名,$B1739,账户期初)+SUMIFS($L$6:L1739,$B$6:B1739,$B1739),2))</f>
        <v>132296</v>
      </c>
      <c r="O1739" s="123">
        <f>IF($B1739="","",IFERROR(ROUND(INDEX(账户期初本位,MATCH($B1739,账户名,0))+SUMIFS($M$6:M1739,$B$6:B1739,$B1739),2),""))</f>
        <v>1600047925</v>
      </c>
      <c r="P1739" s="117" t="s">
        <v>26</v>
      </c>
      <c r="Q1739" s="115"/>
      <c r="R1739" s="115" t="s">
        <v>1560</v>
      </c>
      <c r="S1739" s="124" t="str">
        <f>IF($B1739="","",IF(ISNA(MATCH($B1739,账户名,0)),"※这个账户不在【参数设置】的账户档案里",IF($A1739="","※没填日期，这一笔不会进任何月份的报表",IF(OR($A1739&lt;起始月份,$A1739&gt;EOMONTH(起始月份,15)),"△不在本账期（"&amp;TEXT(起始月份,"yyyy-mm")&amp;" ~ "&amp;TEXT(EOMONTH(起始月份,15),"yyyy-mm")&amp;"）内，报表里看不到",IF(AND($H1739&lt;&gt;"",$I1739&lt;&gt;""),"※收入和支出不能同时填",IF(AND(N($H1739)=0,N($I1739)=0),IF(ISNUMBER(SEARCH("【待补】",$R1739&amp;"")),"△源数据不全（源表缺金额），请补充","※收入和支出都没填"),IF($E1739="","※没填收支类别，分类报表会漏掉这一笔",IF(ISNA(MATCH($E1739,类别表,0)),"※收支类别不在【参数设置】的清单里",IF($K1739="","△"&amp;$D1739&amp;" 还没填汇率，去【月度汇率】补上就自动算了",IF(ISNUMBER(SEARCH("【待补】",$R1739&amp;"")),"△源数据不全（源表缺摘要或用途），请补充",IF(AND($F1739="内部转账",$Q1739=""),"△内部转账建议在「往来单位」写上对方账户",IF($N1739&lt;0,"△这一笔之后该账户余额成负数了，核一下",""))))))))))))</f>
        <v/>
      </c>
    </row>
    <row r="1740" ht="49.5" spans="1:19">
      <c r="A1740" s="114">
        <v>46151</v>
      </c>
      <c r="B1740" s="115" t="s">
        <v>34</v>
      </c>
      <c r="C1740" s="116" t="str">
        <f>IF($B1740="","",IFERROR(INDEX(账户银行,MATCH($B1740,账户名,0)),""))</f>
        <v>现金</v>
      </c>
      <c r="D1740" s="116" t="str">
        <f>IF($B1740="","",IFERROR(INDEX(账户币种,MATCH($B1740,账户名,0)),""))</f>
        <v>UZS</v>
      </c>
      <c r="E1740" s="117" t="s">
        <v>24</v>
      </c>
      <c r="F1740" s="116" t="str">
        <f>IF($E1740="","",IFERROR(INDEX(类别属性,MATCH($E1740,类别表,0)),""))</f>
        <v>支出</v>
      </c>
      <c r="G1740" s="118" t="s">
        <v>1559</v>
      </c>
      <c r="H1740" s="119"/>
      <c r="I1740" s="119"/>
      <c r="J1740" s="120"/>
      <c r="K1740" s="125">
        <f>IF(OR($A1740="",$B1740=""),"",IF($J1740&lt;&gt;"",$J1740,IF($D1740=本位币,1,IFERROR(LOOKUP(2,1/((汇率月份&lt;=$A1740)*(INDEX(记账汇率区,0,MATCH($D1740,汇率币种头,0))&lt;&gt;"")),INDEX(记账汇率区,0,MATCH($D1740,汇率币种头,0))),""))))</f>
        <v>1</v>
      </c>
      <c r="L1740" s="123" t="str">
        <f t="shared" si="54"/>
        <v/>
      </c>
      <c r="M1740" s="123" t="str">
        <f t="shared" si="55"/>
        <v/>
      </c>
      <c r="N1740" s="122">
        <f>IF($B1740="","",ROUND(SUMIF(账户名,$B1740,账户期初)+SUMIFS($L$6:L1740,$B$6:B1740,$B1740),2))</f>
        <v>-723417979.33</v>
      </c>
      <c r="O1740" s="123">
        <f>IF($B1740="","",IFERROR(ROUND(INDEX(账户期初本位,MATCH($B1740,账户名,0))+SUMIFS($M$6:M1740,$B$6:B1740,$B1740),2),""))</f>
        <v>-723417979.33</v>
      </c>
      <c r="P1740" s="117" t="s">
        <v>26</v>
      </c>
      <c r="Q1740" s="115"/>
      <c r="R1740" s="115" t="s">
        <v>119</v>
      </c>
      <c r="S1740" s="124" t="str">
        <f>IF($B1740="","",IF(ISNA(MATCH($B1740,账户名,0)),"※这个账户不在【参数设置】的账户档案里",IF($A1740="","※没填日期，这一笔不会进任何月份的报表",IF(OR($A1740&lt;起始月份,$A1740&gt;EOMONTH(起始月份,15)),"△不在本账期（"&amp;TEXT(起始月份,"yyyy-mm")&amp;" ~ "&amp;TEXT(EOMONTH(起始月份,15),"yyyy-mm")&amp;"）内，报表里看不到",IF(AND($H1740&lt;&gt;"",$I1740&lt;&gt;""),"※收入和支出不能同时填",IF(AND(N($H1740)=0,N($I1740)=0),IF(ISNUMBER(SEARCH("【待补】",$R1740&amp;"")),"△源数据不全（源表缺金额），请补充","※收入和支出都没填"),IF($E1740="","※没填收支类别，分类报表会漏掉这一笔",IF(ISNA(MATCH($E1740,类别表,0)),"※收支类别不在【参数设置】的清单里",IF($K1740="","△"&amp;$D1740&amp;" 还没填汇率，去【月度汇率】补上就自动算了",IF(ISNUMBER(SEARCH("【待补】",$R1740&amp;"")),"△源数据不全（源表缺摘要或用途），请补充",IF(AND($F1740="内部转账",$Q1740=""),"△内部转账建议在「往来单位」写上对方账户",IF($N1740&lt;0,"△这一笔之后该账户余额成负数了，核一下",""))))))))))))</f>
        <v>△源数据不全（源表缺金额），请补充</v>
      </c>
    </row>
    <row r="1741" ht="33" spans="1:19">
      <c r="A1741" s="114">
        <v>46151</v>
      </c>
      <c r="B1741" s="115" t="s">
        <v>34</v>
      </c>
      <c r="C1741" s="116" t="str">
        <f>IF($B1741="","",IFERROR(INDEX(账户银行,MATCH($B1741,账户名,0)),""))</f>
        <v>现金</v>
      </c>
      <c r="D1741" s="116" t="str">
        <f>IF($B1741="","",IFERROR(INDEX(账户币种,MATCH($B1741,账户名,0)),""))</f>
        <v>UZS</v>
      </c>
      <c r="E1741" s="117" t="s">
        <v>38</v>
      </c>
      <c r="F1741" s="116" t="str">
        <f>IF($E1741="","",IFERROR(INDEX(类别属性,MATCH($E1741,类别表,0)),""))</f>
        <v>支出</v>
      </c>
      <c r="G1741" s="118" t="s">
        <v>1561</v>
      </c>
      <c r="H1741" s="119"/>
      <c r="I1741" s="119">
        <v>725000</v>
      </c>
      <c r="J1741" s="120"/>
      <c r="K1741" s="125">
        <f>IF(OR($A1741="",$B1741=""),"",IF($J1741&lt;&gt;"",$J1741,IF($D1741=本位币,1,IFERROR(LOOKUP(2,1/((汇率月份&lt;=$A1741)*(INDEX(记账汇率区,0,MATCH($D1741,汇率币种头,0))&lt;&gt;"")),INDEX(记账汇率区,0,MATCH($D1741,汇率币种头,0))),""))))</f>
        <v>1</v>
      </c>
      <c r="L1741" s="123">
        <f t="shared" si="54"/>
        <v>-725000</v>
      </c>
      <c r="M1741" s="123">
        <f t="shared" si="55"/>
        <v>-725000</v>
      </c>
      <c r="N1741" s="122">
        <f>IF($B1741="","",ROUND(SUMIF(账户名,$B1741,账户期初)+SUMIFS($L$6:L1741,$B$6:B1741,$B1741),2))</f>
        <v>-724142979.33</v>
      </c>
      <c r="O1741" s="123">
        <f>IF($B1741="","",IFERROR(ROUND(INDEX(账户期初本位,MATCH($B1741,账户名,0))+SUMIFS($M$6:M1741,$B$6:B1741,$B1741),2),""))</f>
        <v>-724142979.33</v>
      </c>
      <c r="P1741" s="117" t="s">
        <v>26</v>
      </c>
      <c r="Q1741" s="115"/>
      <c r="R1741" s="115"/>
      <c r="S1741" s="124" t="str">
        <f>IF($B1741="","",IF(ISNA(MATCH($B1741,账户名,0)),"※这个账户不在【参数设置】的账户档案里",IF($A1741="","※没填日期，这一笔不会进任何月份的报表",IF(OR($A1741&lt;起始月份,$A1741&gt;EOMONTH(起始月份,15)),"△不在本账期（"&amp;TEXT(起始月份,"yyyy-mm")&amp;" ~ "&amp;TEXT(EOMONTH(起始月份,15),"yyyy-mm")&amp;"）内，报表里看不到",IF(AND($H1741&lt;&gt;"",$I1741&lt;&gt;""),"※收入和支出不能同时填",IF(AND(N($H1741)=0,N($I1741)=0),IF(ISNUMBER(SEARCH("【待补】",$R1741&amp;"")),"△源数据不全（源表缺金额），请补充","※收入和支出都没填"),IF($E1741="","※没填收支类别，分类报表会漏掉这一笔",IF(ISNA(MATCH($E1741,类别表,0)),"※收支类别不在【参数设置】的清单里",IF($K1741="","△"&amp;$D1741&amp;" 还没填汇率，去【月度汇率】补上就自动算了",IF(ISNUMBER(SEARCH("【待补】",$R1741&amp;"")),"△源数据不全（源表缺摘要或用途），请补充",IF(AND($F1741="内部转账",$Q1741=""),"△内部转账建议在「往来单位」写上对方账户",IF($N1741&lt;0,"△这一笔之后该账户余额成负数了，核一下",""))))))))))))</f>
        <v>△这一笔之后该账户余额成负数了，核一下</v>
      </c>
    </row>
    <row r="1742" ht="49.5" spans="1:19">
      <c r="A1742" s="114">
        <v>46153</v>
      </c>
      <c r="B1742" s="115" t="s">
        <v>34</v>
      </c>
      <c r="C1742" s="116" t="str">
        <f>IF($B1742="","",IFERROR(INDEX(账户银行,MATCH($B1742,账户名,0)),""))</f>
        <v>现金</v>
      </c>
      <c r="D1742" s="116" t="str">
        <f>IF($B1742="","",IFERROR(INDEX(账户币种,MATCH($B1742,账户名,0)),""))</f>
        <v>UZS</v>
      </c>
      <c r="E1742" s="117" t="s">
        <v>44</v>
      </c>
      <c r="F1742" s="116" t="str">
        <f>IF($E1742="","",IFERROR(INDEX(类别属性,MATCH($E1742,类别表,0)),""))</f>
        <v>支出</v>
      </c>
      <c r="G1742" s="118" t="s">
        <v>1562</v>
      </c>
      <c r="H1742" s="119"/>
      <c r="I1742" s="119">
        <v>950000</v>
      </c>
      <c r="J1742" s="120"/>
      <c r="K1742" s="125">
        <f>IF(OR($A1742="",$B1742=""),"",IF($J1742&lt;&gt;"",$J1742,IF($D1742=本位币,1,IFERROR(LOOKUP(2,1/((汇率月份&lt;=$A1742)*(INDEX(记账汇率区,0,MATCH($D1742,汇率币种头,0))&lt;&gt;"")),INDEX(记账汇率区,0,MATCH($D1742,汇率币种头,0))),""))))</f>
        <v>1</v>
      </c>
      <c r="L1742" s="123">
        <f t="shared" si="54"/>
        <v>-950000</v>
      </c>
      <c r="M1742" s="123">
        <f t="shared" si="55"/>
        <v>-950000</v>
      </c>
      <c r="N1742" s="122">
        <f>IF($B1742="","",ROUND(SUMIF(账户名,$B1742,账户期初)+SUMIFS($L$6:L1742,$B$6:B1742,$B1742),2))</f>
        <v>-725092979.33</v>
      </c>
      <c r="O1742" s="123">
        <f>IF($B1742="","",IFERROR(ROUND(INDEX(账户期初本位,MATCH($B1742,账户名,0))+SUMIFS($M$6:M1742,$B$6:B1742,$B1742),2),""))</f>
        <v>-725092979.33</v>
      </c>
      <c r="P1742" s="117" t="s">
        <v>26</v>
      </c>
      <c r="Q1742" s="115"/>
      <c r="R1742" s="115"/>
      <c r="S1742" s="124" t="str">
        <f>IF($B1742="","",IF(ISNA(MATCH($B1742,账户名,0)),"※这个账户不在【参数设置】的账户档案里",IF($A1742="","※没填日期，这一笔不会进任何月份的报表",IF(OR($A1742&lt;起始月份,$A1742&gt;EOMONTH(起始月份,15)),"△不在本账期（"&amp;TEXT(起始月份,"yyyy-mm")&amp;" ~ "&amp;TEXT(EOMONTH(起始月份,15),"yyyy-mm")&amp;"）内，报表里看不到",IF(AND($H1742&lt;&gt;"",$I1742&lt;&gt;""),"※收入和支出不能同时填",IF(AND(N($H1742)=0,N($I1742)=0),IF(ISNUMBER(SEARCH("【待补】",$R1742&amp;"")),"△源数据不全（源表缺金额），请补充","※收入和支出都没填"),IF($E1742="","※没填收支类别，分类报表会漏掉这一笔",IF(ISNA(MATCH($E1742,类别表,0)),"※收支类别不在【参数设置】的清单里",IF($K1742="","△"&amp;$D1742&amp;" 还没填汇率，去【月度汇率】补上就自动算了",IF(ISNUMBER(SEARCH("【待补】",$R1742&amp;"")),"△源数据不全（源表缺摘要或用途），请补充",IF(AND($F1742="内部转账",$Q1742=""),"△内部转账建议在「往来单位」写上对方账户",IF($N1742&lt;0,"△这一笔之后该账户余额成负数了，核一下",""))))))))))))</f>
        <v>△这一笔之后该账户余额成负数了，核一下</v>
      </c>
    </row>
    <row r="1743" ht="33" spans="1:19">
      <c r="A1743" s="114">
        <v>46154</v>
      </c>
      <c r="B1743" s="115" t="s">
        <v>72</v>
      </c>
      <c r="C1743" s="116" t="str">
        <f>IF($B1743="","",IFERROR(INDEX(账户银行,MATCH($B1743,账户名,0)),""))</f>
        <v>NBU银行</v>
      </c>
      <c r="D1743" s="116" t="str">
        <f>IF($B1743="","",IFERROR(INDEX(账户币种,MATCH($B1743,账户名,0)),""))</f>
        <v>UZS</v>
      </c>
      <c r="E1743" s="117" t="s">
        <v>84</v>
      </c>
      <c r="F1743" s="116" t="str">
        <f>IF($E1743="","",IFERROR(INDEX(类别属性,MATCH($E1743,类别表,0)),""))</f>
        <v>支出</v>
      </c>
      <c r="G1743" s="118" t="s">
        <v>1563</v>
      </c>
      <c r="H1743" s="119"/>
      <c r="I1743" s="119">
        <v>10000000</v>
      </c>
      <c r="J1743" s="120"/>
      <c r="K1743" s="125">
        <f>IF(OR($A1743="",$B1743=""),"",IF($J1743&lt;&gt;"",$J1743,IF($D1743=本位币,1,IFERROR(LOOKUP(2,1/((汇率月份&lt;=$A1743)*(INDEX(记账汇率区,0,MATCH($D1743,汇率币种头,0))&lt;&gt;"")),INDEX(记账汇率区,0,MATCH($D1743,汇率币种头,0))),""))))</f>
        <v>1</v>
      </c>
      <c r="L1743" s="123">
        <f t="shared" si="54"/>
        <v>-10000000</v>
      </c>
      <c r="M1743" s="123">
        <f t="shared" si="55"/>
        <v>-10000000</v>
      </c>
      <c r="N1743" s="122">
        <f>IF($B1743="","",ROUND(SUMIF(账户名,$B1743,账户期初)+SUMIFS($L$6:L1743,$B$6:B1743,$B1743),2))</f>
        <v>93765595.96</v>
      </c>
      <c r="O1743" s="123">
        <f>IF($B1743="","",IFERROR(ROUND(INDEX(账户期初本位,MATCH($B1743,账户名,0))+SUMIFS($M$6:M1743,$B$6:B1743,$B1743),2),""))</f>
        <v>93765595.96</v>
      </c>
      <c r="P1743" s="117" t="s">
        <v>48</v>
      </c>
      <c r="Q1743" s="115"/>
      <c r="R1743" s="115"/>
      <c r="S1743" s="124" t="str">
        <f>IF($B1743="","",IF(ISNA(MATCH($B1743,账户名,0)),"※这个账户不在【参数设置】的账户档案里",IF($A1743="","※没填日期，这一笔不会进任何月份的报表",IF(OR($A1743&lt;起始月份,$A1743&gt;EOMONTH(起始月份,15)),"△不在本账期（"&amp;TEXT(起始月份,"yyyy-mm")&amp;" ~ "&amp;TEXT(EOMONTH(起始月份,15),"yyyy-mm")&amp;"）内，报表里看不到",IF(AND($H1743&lt;&gt;"",$I1743&lt;&gt;""),"※收入和支出不能同时填",IF(AND(N($H1743)=0,N($I1743)=0),IF(ISNUMBER(SEARCH("【待补】",$R1743&amp;"")),"△源数据不全（源表缺金额），请补充","※收入和支出都没填"),IF($E1743="","※没填收支类别，分类报表会漏掉这一笔",IF(ISNA(MATCH($E1743,类别表,0)),"※收支类别不在【参数设置】的清单里",IF($K1743="","△"&amp;$D1743&amp;" 还没填汇率，去【月度汇率】补上就自动算了",IF(ISNUMBER(SEARCH("【待补】",$R1743&amp;"")),"△源数据不全（源表缺摘要或用途），请补充",IF(AND($F1743="内部转账",$Q1743=""),"△内部转账建议在「往来单位」写上对方账户",IF($N1743&lt;0,"△这一笔之后该账户余额成负数了，核一下",""))))))))))))</f>
        <v/>
      </c>
    </row>
    <row r="1744" ht="33" spans="1:19">
      <c r="A1744" s="114">
        <v>46154</v>
      </c>
      <c r="B1744" s="115" t="s">
        <v>72</v>
      </c>
      <c r="C1744" s="116" t="str">
        <f>IF($B1744="","",IFERROR(INDEX(账户银行,MATCH($B1744,账户名,0)),""))</f>
        <v>NBU银行</v>
      </c>
      <c r="D1744" s="116" t="str">
        <f>IF($B1744="","",IFERROR(INDEX(账户币种,MATCH($B1744,账户名,0)),""))</f>
        <v>UZS</v>
      </c>
      <c r="E1744" s="117" t="s">
        <v>84</v>
      </c>
      <c r="F1744" s="116" t="str">
        <f>IF($E1744="","",IFERROR(INDEX(类别属性,MATCH($E1744,类别表,0)),""))</f>
        <v>支出</v>
      </c>
      <c r="G1744" s="118" t="s">
        <v>1564</v>
      </c>
      <c r="H1744" s="119"/>
      <c r="I1744" s="119">
        <v>1355800</v>
      </c>
      <c r="J1744" s="120"/>
      <c r="K1744" s="125">
        <f>IF(OR($A1744="",$B1744=""),"",IF($J1744&lt;&gt;"",$J1744,IF($D1744=本位币,1,IFERROR(LOOKUP(2,1/((汇率月份&lt;=$A1744)*(INDEX(记账汇率区,0,MATCH($D1744,汇率币种头,0))&lt;&gt;"")),INDEX(记账汇率区,0,MATCH($D1744,汇率币种头,0))),""))))</f>
        <v>1</v>
      </c>
      <c r="L1744" s="123">
        <f t="shared" si="54"/>
        <v>-1355800</v>
      </c>
      <c r="M1744" s="123">
        <f t="shared" si="55"/>
        <v>-1355800</v>
      </c>
      <c r="N1744" s="122">
        <f>IF($B1744="","",ROUND(SUMIF(账户名,$B1744,账户期初)+SUMIFS($L$6:L1744,$B$6:B1744,$B1744),2))</f>
        <v>92409795.96</v>
      </c>
      <c r="O1744" s="123">
        <f>IF($B1744="","",IFERROR(ROUND(INDEX(账户期初本位,MATCH($B1744,账户名,0))+SUMIFS($M$6:M1744,$B$6:B1744,$B1744),2),""))</f>
        <v>92409795.96</v>
      </c>
      <c r="P1744" s="117" t="s">
        <v>48</v>
      </c>
      <c r="Q1744" s="115"/>
      <c r="R1744" s="115"/>
      <c r="S1744" s="124" t="str">
        <f>IF($B1744="","",IF(ISNA(MATCH($B1744,账户名,0)),"※这个账户不在【参数设置】的账户档案里",IF($A1744="","※没填日期，这一笔不会进任何月份的报表",IF(OR($A1744&lt;起始月份,$A1744&gt;EOMONTH(起始月份,15)),"△不在本账期（"&amp;TEXT(起始月份,"yyyy-mm")&amp;" ~ "&amp;TEXT(EOMONTH(起始月份,15),"yyyy-mm")&amp;"）内，报表里看不到",IF(AND($H1744&lt;&gt;"",$I1744&lt;&gt;""),"※收入和支出不能同时填",IF(AND(N($H1744)=0,N($I1744)=0),IF(ISNUMBER(SEARCH("【待补】",$R1744&amp;"")),"△源数据不全（源表缺金额），请补充","※收入和支出都没填"),IF($E1744="","※没填收支类别，分类报表会漏掉这一笔",IF(ISNA(MATCH($E1744,类别表,0)),"※收支类别不在【参数设置】的清单里",IF($K1744="","△"&amp;$D1744&amp;" 还没填汇率，去【月度汇率】补上就自动算了",IF(ISNUMBER(SEARCH("【待补】",$R1744&amp;"")),"△源数据不全（源表缺摘要或用途），请补充",IF(AND($F1744="内部转账",$Q1744=""),"△内部转账建议在「往来单位」写上对方账户",IF($N1744&lt;0,"△这一笔之后该账户余额成负数了，核一下",""))))))))))))</f>
        <v/>
      </c>
    </row>
    <row r="1745" ht="33" spans="1:19">
      <c r="A1745" s="114">
        <v>46154</v>
      </c>
      <c r="B1745" s="115" t="s">
        <v>72</v>
      </c>
      <c r="C1745" s="116" t="str">
        <f>IF($B1745="","",IFERROR(INDEX(账户银行,MATCH($B1745,账户名,0)),""))</f>
        <v>NBU银行</v>
      </c>
      <c r="D1745" s="116" t="str">
        <f>IF($B1745="","",IFERROR(INDEX(账户币种,MATCH($B1745,账户名,0)),""))</f>
        <v>UZS</v>
      </c>
      <c r="E1745" s="117" t="s">
        <v>60</v>
      </c>
      <c r="F1745" s="116" t="str">
        <f>IF($E1745="","",IFERROR(INDEX(类别属性,MATCH($E1745,类别表,0)),""))</f>
        <v>支出</v>
      </c>
      <c r="G1745" s="118" t="s">
        <v>1565</v>
      </c>
      <c r="H1745" s="119"/>
      <c r="I1745" s="119">
        <v>50000</v>
      </c>
      <c r="J1745" s="120"/>
      <c r="K1745" s="125">
        <f>IF(OR($A1745="",$B1745=""),"",IF($J1745&lt;&gt;"",$J1745,IF($D1745=本位币,1,IFERROR(LOOKUP(2,1/((汇率月份&lt;=$A1745)*(INDEX(记账汇率区,0,MATCH($D1745,汇率币种头,0))&lt;&gt;"")),INDEX(记账汇率区,0,MATCH($D1745,汇率币种头,0))),""))))</f>
        <v>1</v>
      </c>
      <c r="L1745" s="123">
        <f t="shared" si="54"/>
        <v>-50000</v>
      </c>
      <c r="M1745" s="123">
        <f t="shared" si="55"/>
        <v>-50000</v>
      </c>
      <c r="N1745" s="122">
        <f>IF($B1745="","",ROUND(SUMIF(账户名,$B1745,账户期初)+SUMIFS($L$6:L1745,$B$6:B1745,$B1745),2))</f>
        <v>92359795.96</v>
      </c>
      <c r="O1745" s="123">
        <f>IF($B1745="","",IFERROR(ROUND(INDEX(账户期初本位,MATCH($B1745,账户名,0))+SUMIFS($M$6:M1745,$B$6:B1745,$B1745),2),""))</f>
        <v>92359795.96</v>
      </c>
      <c r="P1745" s="117" t="s">
        <v>43</v>
      </c>
      <c r="Q1745" s="115"/>
      <c r="R1745" s="115"/>
      <c r="S1745" s="124" t="str">
        <f>IF($B1745="","",IF(ISNA(MATCH($B1745,账户名,0)),"※这个账户不在【参数设置】的账户档案里",IF($A1745="","※没填日期，这一笔不会进任何月份的报表",IF(OR($A1745&lt;起始月份,$A1745&gt;EOMONTH(起始月份,15)),"△不在本账期（"&amp;TEXT(起始月份,"yyyy-mm")&amp;" ~ "&amp;TEXT(EOMONTH(起始月份,15),"yyyy-mm")&amp;"）内，报表里看不到",IF(AND($H1745&lt;&gt;"",$I1745&lt;&gt;""),"※收入和支出不能同时填",IF(AND(N($H1745)=0,N($I1745)=0),IF(ISNUMBER(SEARCH("【待补】",$R1745&amp;"")),"△源数据不全（源表缺金额），请补充","※收入和支出都没填"),IF($E1745="","※没填收支类别，分类报表会漏掉这一笔",IF(ISNA(MATCH($E1745,类别表,0)),"※收支类别不在【参数设置】的清单里",IF($K1745="","△"&amp;$D1745&amp;" 还没填汇率，去【月度汇率】补上就自动算了",IF(ISNUMBER(SEARCH("【待补】",$R1745&amp;"")),"△源数据不全（源表缺摘要或用途），请补充",IF(AND($F1745="内部转账",$Q1745=""),"△内部转账建议在「往来单位」写上对方账户",IF($N1745&lt;0,"△这一笔之后该账户余额成负数了，核一下",""))))))))))))</f>
        <v/>
      </c>
    </row>
    <row r="1746" ht="16.5" spans="1:19">
      <c r="A1746" s="114">
        <v>46154</v>
      </c>
      <c r="B1746" s="115" t="s">
        <v>72</v>
      </c>
      <c r="C1746" s="116" t="str">
        <f>IF($B1746="","",IFERROR(INDEX(账户银行,MATCH($B1746,账户名,0)),""))</f>
        <v>NBU银行</v>
      </c>
      <c r="D1746" s="116" t="str">
        <f>IF($B1746="","",IFERROR(INDEX(账户币种,MATCH($B1746,账户名,0)),""))</f>
        <v>UZS</v>
      </c>
      <c r="E1746" s="117" t="s">
        <v>84</v>
      </c>
      <c r="F1746" s="116" t="str">
        <f>IF($E1746="","",IFERROR(INDEX(类别属性,MATCH($E1746,类别表,0)),""))</f>
        <v>支出</v>
      </c>
      <c r="G1746" s="118" t="s">
        <v>1566</v>
      </c>
      <c r="H1746" s="119"/>
      <c r="I1746" s="119">
        <v>741.6</v>
      </c>
      <c r="J1746" s="120"/>
      <c r="K1746" s="125">
        <f>IF(OR($A1746="",$B1746=""),"",IF($J1746&lt;&gt;"",$J1746,IF($D1746=本位币,1,IFERROR(LOOKUP(2,1/((汇率月份&lt;=$A1746)*(INDEX(记账汇率区,0,MATCH($D1746,汇率币种头,0))&lt;&gt;"")),INDEX(记账汇率区,0,MATCH($D1746,汇率币种头,0))),""))))</f>
        <v>1</v>
      </c>
      <c r="L1746" s="123">
        <f t="shared" si="54"/>
        <v>-741.6</v>
      </c>
      <c r="M1746" s="123">
        <f t="shared" si="55"/>
        <v>-741.6</v>
      </c>
      <c r="N1746" s="122">
        <f>IF($B1746="","",ROUND(SUMIF(账户名,$B1746,账户期初)+SUMIFS($L$6:L1746,$B$6:B1746,$B1746),2))</f>
        <v>92359054.36</v>
      </c>
      <c r="O1746" s="123">
        <f>IF($B1746="","",IFERROR(ROUND(INDEX(账户期初本位,MATCH($B1746,账户名,0))+SUMIFS($M$6:M1746,$B$6:B1746,$B1746),2),""))</f>
        <v>92359054.36</v>
      </c>
      <c r="P1746" s="117" t="s">
        <v>48</v>
      </c>
      <c r="Q1746" s="115"/>
      <c r="R1746" s="115"/>
      <c r="S1746" s="124" t="str">
        <f>IF($B1746="","",IF(ISNA(MATCH($B1746,账户名,0)),"※这个账户不在【参数设置】的账户档案里",IF($A1746="","※没填日期，这一笔不会进任何月份的报表",IF(OR($A1746&lt;起始月份,$A1746&gt;EOMONTH(起始月份,15)),"△不在本账期（"&amp;TEXT(起始月份,"yyyy-mm")&amp;" ~ "&amp;TEXT(EOMONTH(起始月份,15),"yyyy-mm")&amp;"）内，报表里看不到",IF(AND($H1746&lt;&gt;"",$I1746&lt;&gt;""),"※收入和支出不能同时填",IF(AND(N($H1746)=0,N($I1746)=0),IF(ISNUMBER(SEARCH("【待补】",$R1746&amp;"")),"△源数据不全（源表缺金额），请补充","※收入和支出都没填"),IF($E1746="","※没填收支类别，分类报表会漏掉这一笔",IF(ISNA(MATCH($E1746,类别表,0)),"※收支类别不在【参数设置】的清单里",IF($K1746="","△"&amp;$D1746&amp;" 还没填汇率，去【月度汇率】补上就自动算了",IF(ISNUMBER(SEARCH("【待补】",$R1746&amp;"")),"△源数据不全（源表缺摘要或用途），请补充",IF(AND($F1746="内部转账",$Q1746=""),"△内部转账建议在「往来单位」写上对方账户",IF($N1746&lt;0,"△这一笔之后该账户余额成负数了，核一下",""))))))))))))</f>
        <v/>
      </c>
    </row>
    <row r="1747" ht="16.5" spans="1:19">
      <c r="A1747" s="114">
        <v>46154</v>
      </c>
      <c r="B1747" s="115" t="s">
        <v>72</v>
      </c>
      <c r="C1747" s="116" t="str">
        <f>IF($B1747="","",IFERROR(INDEX(账户银行,MATCH($B1747,账户名,0)),""))</f>
        <v>NBU银行</v>
      </c>
      <c r="D1747" s="116" t="str">
        <f>IF($B1747="","",IFERROR(INDEX(账户币种,MATCH($B1747,账户名,0)),""))</f>
        <v>UZS</v>
      </c>
      <c r="E1747" s="117" t="s">
        <v>84</v>
      </c>
      <c r="F1747" s="116" t="str">
        <f>IF($E1747="","",IFERROR(INDEX(类别属性,MATCH($E1747,类别表,0)),""))</f>
        <v>支出</v>
      </c>
      <c r="G1747" s="118" t="s">
        <v>1567</v>
      </c>
      <c r="H1747" s="119"/>
      <c r="I1747" s="119">
        <v>6779</v>
      </c>
      <c r="J1747" s="120"/>
      <c r="K1747" s="125">
        <f>IF(OR($A1747="",$B1747=""),"",IF($J1747&lt;&gt;"",$J1747,IF($D1747=本位币,1,IFERROR(LOOKUP(2,1/((汇率月份&lt;=$A1747)*(INDEX(记账汇率区,0,MATCH($D1747,汇率币种头,0))&lt;&gt;"")),INDEX(记账汇率区,0,MATCH($D1747,汇率币种头,0))),""))))</f>
        <v>1</v>
      </c>
      <c r="L1747" s="123">
        <f t="shared" si="54"/>
        <v>-6779</v>
      </c>
      <c r="M1747" s="123">
        <f t="shared" si="55"/>
        <v>-6779</v>
      </c>
      <c r="N1747" s="122">
        <f>IF($B1747="","",ROUND(SUMIF(账户名,$B1747,账户期初)+SUMIFS($L$6:L1747,$B$6:B1747,$B1747),2))</f>
        <v>92352275.36</v>
      </c>
      <c r="O1747" s="123">
        <f>IF($B1747="","",IFERROR(ROUND(INDEX(账户期初本位,MATCH($B1747,账户名,0))+SUMIFS($M$6:M1747,$B$6:B1747,$B1747),2),""))</f>
        <v>92352275.36</v>
      </c>
      <c r="P1747" s="117" t="s">
        <v>48</v>
      </c>
      <c r="Q1747" s="115"/>
      <c r="R1747" s="115"/>
      <c r="S1747" s="124" t="str">
        <f>IF($B1747="","",IF(ISNA(MATCH($B1747,账户名,0)),"※这个账户不在【参数设置】的账户档案里",IF($A1747="","※没填日期，这一笔不会进任何月份的报表",IF(OR($A1747&lt;起始月份,$A1747&gt;EOMONTH(起始月份,15)),"△不在本账期（"&amp;TEXT(起始月份,"yyyy-mm")&amp;" ~ "&amp;TEXT(EOMONTH(起始月份,15),"yyyy-mm")&amp;"）内，报表里看不到",IF(AND($H1747&lt;&gt;"",$I1747&lt;&gt;""),"※收入和支出不能同时填",IF(AND(N($H1747)=0,N($I1747)=0),IF(ISNUMBER(SEARCH("【待补】",$R1747&amp;"")),"△源数据不全（源表缺金额），请补充","※收入和支出都没填"),IF($E1747="","※没填收支类别，分类报表会漏掉这一笔",IF(ISNA(MATCH($E1747,类别表,0)),"※收支类别不在【参数设置】的清单里",IF($K1747="","△"&amp;$D1747&amp;" 还没填汇率，去【月度汇率】补上就自动算了",IF(ISNUMBER(SEARCH("【待补】",$R1747&amp;"")),"△源数据不全（源表缺摘要或用途），请补充",IF(AND($F1747="内部转账",$Q1747=""),"△内部转账建议在「往来单位」写上对方账户",IF($N1747&lt;0,"△这一笔之后该账户余额成负数了，核一下",""))))))))))))</f>
        <v/>
      </c>
    </row>
    <row r="1748" ht="16.5" spans="1:19">
      <c r="A1748" s="114">
        <v>46154</v>
      </c>
      <c r="B1748" s="115" t="s">
        <v>72</v>
      </c>
      <c r="C1748" s="116" t="str">
        <f>IF($B1748="","",IFERROR(INDEX(账户银行,MATCH($B1748,账户名,0)),""))</f>
        <v>NBU银行</v>
      </c>
      <c r="D1748" s="116" t="str">
        <f>IF($B1748="","",IFERROR(INDEX(账户币种,MATCH($B1748,账户名,0)),""))</f>
        <v>UZS</v>
      </c>
      <c r="E1748" s="117" t="s">
        <v>60</v>
      </c>
      <c r="F1748" s="116" t="str">
        <f>IF($E1748="","",IFERROR(INDEX(类别属性,MATCH($E1748,类别表,0)),""))</f>
        <v>支出</v>
      </c>
      <c r="G1748" s="118" t="s">
        <v>1538</v>
      </c>
      <c r="H1748" s="119"/>
      <c r="I1748" s="119">
        <v>741.6</v>
      </c>
      <c r="J1748" s="120"/>
      <c r="K1748" s="125">
        <f>IF(OR($A1748="",$B1748=""),"",IF($J1748&lt;&gt;"",$J1748,IF($D1748=本位币,1,IFERROR(LOOKUP(2,1/((汇率月份&lt;=$A1748)*(INDEX(记账汇率区,0,MATCH($D1748,汇率币种头,0))&lt;&gt;"")),INDEX(记账汇率区,0,MATCH($D1748,汇率币种头,0))),""))))</f>
        <v>1</v>
      </c>
      <c r="L1748" s="123">
        <f t="shared" si="54"/>
        <v>-741.6</v>
      </c>
      <c r="M1748" s="123">
        <f t="shared" si="55"/>
        <v>-741.6</v>
      </c>
      <c r="N1748" s="122">
        <f>IF($B1748="","",ROUND(SUMIF(账户名,$B1748,账户期初)+SUMIFS($L$6:L1748,$B$6:B1748,$B1748),2))</f>
        <v>92351533.76</v>
      </c>
      <c r="O1748" s="123">
        <f>IF($B1748="","",IFERROR(ROUND(INDEX(账户期初本位,MATCH($B1748,账户名,0))+SUMIFS($M$6:M1748,$B$6:B1748,$B1748),2),""))</f>
        <v>92351533.76</v>
      </c>
      <c r="P1748" s="117" t="s">
        <v>43</v>
      </c>
      <c r="Q1748" s="115"/>
      <c r="R1748" s="115"/>
      <c r="S1748" s="124" t="str">
        <f>IF($B1748="","",IF(ISNA(MATCH($B1748,账户名,0)),"※这个账户不在【参数设置】的账户档案里",IF($A1748="","※没填日期，这一笔不会进任何月份的报表",IF(OR($A1748&lt;起始月份,$A1748&gt;EOMONTH(起始月份,15)),"△不在本账期（"&amp;TEXT(起始月份,"yyyy-mm")&amp;" ~ "&amp;TEXT(EOMONTH(起始月份,15),"yyyy-mm")&amp;"）内，报表里看不到",IF(AND($H1748&lt;&gt;"",$I1748&lt;&gt;""),"※收入和支出不能同时填",IF(AND(N($H1748)=0,N($I1748)=0),IF(ISNUMBER(SEARCH("【待补】",$R1748&amp;"")),"△源数据不全（源表缺金额），请补充","※收入和支出都没填"),IF($E1748="","※没填收支类别，分类报表会漏掉这一笔",IF(ISNA(MATCH($E1748,类别表,0)),"※收支类别不在【参数设置】的清单里",IF($K1748="","△"&amp;$D1748&amp;" 还没填汇率，去【月度汇率】补上就自动算了",IF(ISNUMBER(SEARCH("【待补】",$R1748&amp;"")),"△源数据不全（源表缺摘要或用途），请补充",IF(AND($F1748="内部转账",$Q1748=""),"△内部转账建议在「往来单位」写上对方账户",IF($N1748&lt;0,"△这一笔之后该账户余额成负数了，核一下",""))))))))))))</f>
        <v/>
      </c>
    </row>
    <row r="1749" ht="16.5" spans="1:19">
      <c r="A1749" s="114">
        <v>46154</v>
      </c>
      <c r="B1749" s="115" t="s">
        <v>1238</v>
      </c>
      <c r="C1749" s="116" t="str">
        <f>IF($B1749="","",IFERROR(INDEX(账户银行,MATCH($B1749,账户名,0)),""))</f>
        <v>NBU银行</v>
      </c>
      <c r="D1749" s="116" t="str">
        <f>IF($B1749="","",IFERROR(INDEX(账户币种,MATCH($B1749,账户名,0)),""))</f>
        <v>UZS</v>
      </c>
      <c r="E1749" s="117" t="s">
        <v>188</v>
      </c>
      <c r="F1749" s="116" t="str">
        <f>IF($E1749="","",IFERROR(INDEX(类别属性,MATCH($E1749,类别表,0)),""))</f>
        <v>支出</v>
      </c>
      <c r="G1749" s="118" t="s">
        <v>1268</v>
      </c>
      <c r="H1749" s="119"/>
      <c r="I1749" s="119">
        <v>120000</v>
      </c>
      <c r="J1749" s="120"/>
      <c r="K1749" s="125">
        <f>IF(OR($A1749="",$B1749=""),"",IF($J1749&lt;&gt;"",$J1749,IF($D1749=本位币,1,IFERROR(LOOKUP(2,1/((汇率月份&lt;=$A1749)*(INDEX(记账汇率区,0,MATCH($D1749,汇率币种头,0))&lt;&gt;"")),INDEX(记账汇率区,0,MATCH($D1749,汇率币种头,0))),""))))</f>
        <v>1</v>
      </c>
      <c r="L1749" s="123">
        <f t="shared" si="54"/>
        <v>-120000</v>
      </c>
      <c r="M1749" s="123">
        <f t="shared" si="55"/>
        <v>-120000</v>
      </c>
      <c r="N1749" s="122">
        <f>IF($B1749="","",ROUND(SUMIF(账户名,$B1749,账户期初)+SUMIFS($L$6:L1749,$B$6:B1749,$B1749),2))</f>
        <v>39454850</v>
      </c>
      <c r="O1749" s="123">
        <f>IF($B1749="","",IFERROR(ROUND(INDEX(账户期初本位,MATCH($B1749,账户名,0))+SUMIFS($M$6:M1749,$B$6:B1749,$B1749),2),""))</f>
        <v>39454850</v>
      </c>
      <c r="P1749" s="117" t="s">
        <v>26</v>
      </c>
      <c r="Q1749" s="115" t="s">
        <v>1269</v>
      </c>
      <c r="R1749" s="115" t="s">
        <v>1271</v>
      </c>
      <c r="S1749" s="124" t="str">
        <f>IF($B1749="","",IF(ISNA(MATCH($B1749,账户名,0)),"※这个账户不在【参数设置】的账户档案里",IF($A1749="","※没填日期，这一笔不会进任何月份的报表",IF(OR($A1749&lt;起始月份,$A1749&gt;EOMONTH(起始月份,15)),"△不在本账期（"&amp;TEXT(起始月份,"yyyy-mm")&amp;" ~ "&amp;TEXT(EOMONTH(起始月份,15),"yyyy-mm")&amp;"）内，报表里看不到",IF(AND($H1749&lt;&gt;"",$I1749&lt;&gt;""),"※收入和支出不能同时填",IF(AND(N($H1749)=0,N($I1749)=0),IF(ISNUMBER(SEARCH("【待补】",$R1749&amp;"")),"△源数据不全（源表缺金额），请补充","※收入和支出都没填"),IF($E1749="","※没填收支类别，分类报表会漏掉这一笔",IF(ISNA(MATCH($E1749,类别表,0)),"※收支类别不在【参数设置】的清单里",IF($K1749="","△"&amp;$D1749&amp;" 还没填汇率，去【月度汇率】补上就自动算了",IF(ISNUMBER(SEARCH("【待补】",$R1749&amp;"")),"△源数据不全（源表缺摘要或用途），请补充",IF(AND($F1749="内部转账",$Q1749=""),"△内部转账建议在「往来单位」写上对方账户",IF($N1749&lt;0,"△这一笔之后该账户余额成负数了，核一下",""))))))))))))</f>
        <v>△源数据不全（源表缺摘要或用途），请补充</v>
      </c>
    </row>
    <row r="1750" ht="16.5" spans="1:19">
      <c r="A1750" s="114">
        <v>46154</v>
      </c>
      <c r="B1750" s="115" t="s">
        <v>1238</v>
      </c>
      <c r="C1750" s="116" t="str">
        <f>IF($B1750="","",IFERROR(INDEX(账户银行,MATCH($B1750,账户名,0)),""))</f>
        <v>NBU银行</v>
      </c>
      <c r="D1750" s="116" t="str">
        <f>IF($B1750="","",IFERROR(INDEX(账户币种,MATCH($B1750,账户名,0)),""))</f>
        <v>UZS</v>
      </c>
      <c r="E1750" s="117" t="s">
        <v>38</v>
      </c>
      <c r="F1750" s="116" t="str">
        <f>IF($E1750="","",IFERROR(INDEX(类别属性,MATCH($E1750,类别表,0)),""))</f>
        <v>支出</v>
      </c>
      <c r="G1750" s="118" t="s">
        <v>1268</v>
      </c>
      <c r="H1750" s="119"/>
      <c r="I1750" s="119">
        <v>1800000</v>
      </c>
      <c r="J1750" s="120"/>
      <c r="K1750" s="125">
        <f>IF(OR($A1750="",$B1750=""),"",IF($J1750&lt;&gt;"",$J1750,IF($D1750=本位币,1,IFERROR(LOOKUP(2,1/((汇率月份&lt;=$A1750)*(INDEX(记账汇率区,0,MATCH($D1750,汇率币种头,0))&lt;&gt;"")),INDEX(记账汇率区,0,MATCH($D1750,汇率币种头,0))),""))))</f>
        <v>1</v>
      </c>
      <c r="L1750" s="123">
        <f t="shared" si="54"/>
        <v>-1800000</v>
      </c>
      <c r="M1750" s="123">
        <f t="shared" si="55"/>
        <v>-1800000</v>
      </c>
      <c r="N1750" s="122">
        <f>IF($B1750="","",ROUND(SUMIF(账户名,$B1750,账户期初)+SUMIFS($L$6:L1750,$B$6:B1750,$B1750),2))</f>
        <v>37654850</v>
      </c>
      <c r="O1750" s="123">
        <f>IF($B1750="","",IFERROR(ROUND(INDEX(账户期初本位,MATCH($B1750,账户名,0))+SUMIFS($M$6:M1750,$B$6:B1750,$B1750),2),""))</f>
        <v>37654850</v>
      </c>
      <c r="P1750" s="117" t="s">
        <v>26</v>
      </c>
      <c r="Q1750" s="115" t="s">
        <v>1269</v>
      </c>
      <c r="R1750" s="115" t="s">
        <v>1270</v>
      </c>
      <c r="S1750" s="124" t="str">
        <f>IF($B1750="","",IF(ISNA(MATCH($B1750,账户名,0)),"※这个账户不在【参数设置】的账户档案里",IF($A1750="","※没填日期，这一笔不会进任何月份的报表",IF(OR($A1750&lt;起始月份,$A1750&gt;EOMONTH(起始月份,15)),"△不在本账期（"&amp;TEXT(起始月份,"yyyy-mm")&amp;" ~ "&amp;TEXT(EOMONTH(起始月份,15),"yyyy-mm")&amp;"）内，报表里看不到",IF(AND($H1750&lt;&gt;"",$I1750&lt;&gt;""),"※收入和支出不能同时填",IF(AND(N($H1750)=0,N($I1750)=0),IF(ISNUMBER(SEARCH("【待补】",$R1750&amp;"")),"△源数据不全（源表缺金额），请补充","※收入和支出都没填"),IF($E1750="","※没填收支类别，分类报表会漏掉这一笔",IF(ISNA(MATCH($E1750,类别表,0)),"※收支类别不在【参数设置】的清单里",IF($K1750="","△"&amp;$D1750&amp;" 还没填汇率，去【月度汇率】补上就自动算了",IF(ISNUMBER(SEARCH("【待补】",$R1750&amp;"")),"△源数据不全（源表缺摘要或用途），请补充",IF(AND($F1750="内部转账",$Q1750=""),"△内部转账建议在「往来单位」写上对方账户",IF($N1750&lt;0,"△这一笔之后该账户余额成负数了，核一下",""))))))))))))</f>
        <v/>
      </c>
    </row>
    <row r="1751" ht="16.5" spans="1:19">
      <c r="A1751" s="114">
        <v>46154</v>
      </c>
      <c r="B1751" s="115" t="s">
        <v>1238</v>
      </c>
      <c r="C1751" s="116" t="str">
        <f>IF($B1751="","",IFERROR(INDEX(账户银行,MATCH($B1751,账户名,0)),""))</f>
        <v>NBU银行</v>
      </c>
      <c r="D1751" s="116" t="str">
        <f>IF($B1751="","",IFERROR(INDEX(账户币种,MATCH($B1751,账户名,0)),""))</f>
        <v>UZS</v>
      </c>
      <c r="E1751" s="117" t="s">
        <v>54</v>
      </c>
      <c r="F1751" s="116" t="str">
        <f>IF($E1751="","",IFERROR(INDEX(类别属性,MATCH($E1751,类别表,0)),""))</f>
        <v>支出</v>
      </c>
      <c r="G1751" s="118" t="s">
        <v>1268</v>
      </c>
      <c r="H1751" s="119"/>
      <c r="I1751" s="119">
        <v>1810000</v>
      </c>
      <c r="J1751" s="120"/>
      <c r="K1751" s="125">
        <f>IF(OR($A1751="",$B1751=""),"",IF($J1751&lt;&gt;"",$J1751,IF($D1751=本位币,1,IFERROR(LOOKUP(2,1/((汇率月份&lt;=$A1751)*(INDEX(记账汇率区,0,MATCH($D1751,汇率币种头,0))&lt;&gt;"")),INDEX(记账汇率区,0,MATCH($D1751,汇率币种头,0))),""))))</f>
        <v>1</v>
      </c>
      <c r="L1751" s="123">
        <f t="shared" si="54"/>
        <v>-1810000</v>
      </c>
      <c r="M1751" s="123">
        <f t="shared" si="55"/>
        <v>-1810000</v>
      </c>
      <c r="N1751" s="122">
        <f>IF($B1751="","",ROUND(SUMIF(账户名,$B1751,账户期初)+SUMIFS($L$6:L1751,$B$6:B1751,$B1751),2))</f>
        <v>35844850</v>
      </c>
      <c r="O1751" s="123">
        <f>IF($B1751="","",IFERROR(ROUND(INDEX(账户期初本位,MATCH($B1751,账户名,0))+SUMIFS($M$6:M1751,$B$6:B1751,$B1751),2),""))</f>
        <v>35844850</v>
      </c>
      <c r="P1751" s="117" t="s">
        <v>48</v>
      </c>
      <c r="Q1751" s="115" t="s">
        <v>1269</v>
      </c>
      <c r="R1751" s="115" t="s">
        <v>1270</v>
      </c>
      <c r="S1751" s="124" t="str">
        <f>IF($B1751="","",IF(ISNA(MATCH($B1751,账户名,0)),"※这个账户不在【参数设置】的账户档案里",IF($A1751="","※没填日期，这一笔不会进任何月份的报表",IF(OR($A1751&lt;起始月份,$A1751&gt;EOMONTH(起始月份,15)),"△不在本账期（"&amp;TEXT(起始月份,"yyyy-mm")&amp;" ~ "&amp;TEXT(EOMONTH(起始月份,15),"yyyy-mm")&amp;"）内，报表里看不到",IF(AND($H1751&lt;&gt;"",$I1751&lt;&gt;""),"※收入和支出不能同时填",IF(AND(N($H1751)=0,N($I1751)=0),IF(ISNUMBER(SEARCH("【待补】",$R1751&amp;"")),"△源数据不全（源表缺金额），请补充","※收入和支出都没填"),IF($E1751="","※没填收支类别，分类报表会漏掉这一笔",IF(ISNA(MATCH($E1751,类别表,0)),"※收支类别不在【参数设置】的清单里",IF($K1751="","△"&amp;$D1751&amp;" 还没填汇率，去【月度汇率】补上就自动算了",IF(ISNUMBER(SEARCH("【待补】",$R1751&amp;"")),"△源数据不全（源表缺摘要或用途），请补充",IF(AND($F1751="内部转账",$Q1751=""),"△内部转账建议在「往来单位」写上对方账户",IF($N1751&lt;0,"△这一笔之后该账户余额成负数了，核一下",""))))))))))))</f>
        <v/>
      </c>
    </row>
    <row r="1752" ht="33" spans="1:19">
      <c r="A1752" s="114">
        <v>46154</v>
      </c>
      <c r="B1752" s="115" t="s">
        <v>34</v>
      </c>
      <c r="C1752" s="116" t="str">
        <f>IF($B1752="","",IFERROR(INDEX(账户银行,MATCH($B1752,账户名,0)),""))</f>
        <v>现金</v>
      </c>
      <c r="D1752" s="116" t="str">
        <f>IF($B1752="","",IFERROR(INDEX(账户币种,MATCH($B1752,账户名,0)),""))</f>
        <v>UZS</v>
      </c>
      <c r="E1752" s="117" t="s">
        <v>95</v>
      </c>
      <c r="F1752" s="116" t="str">
        <f>IF($E1752="","",IFERROR(INDEX(类别属性,MATCH($E1752,类别表,0)),""))</f>
        <v>支出</v>
      </c>
      <c r="G1752" s="118" t="s">
        <v>1568</v>
      </c>
      <c r="H1752" s="119"/>
      <c r="I1752" s="119">
        <v>1200000</v>
      </c>
      <c r="J1752" s="120"/>
      <c r="K1752" s="125">
        <f>IF(OR($A1752="",$B1752=""),"",IF($J1752&lt;&gt;"",$J1752,IF($D1752=本位币,1,IFERROR(LOOKUP(2,1/((汇率月份&lt;=$A1752)*(INDEX(记账汇率区,0,MATCH($D1752,汇率币种头,0))&lt;&gt;"")),INDEX(记账汇率区,0,MATCH($D1752,汇率币种头,0))),""))))</f>
        <v>1</v>
      </c>
      <c r="L1752" s="123">
        <f t="shared" si="54"/>
        <v>-1200000</v>
      </c>
      <c r="M1752" s="123">
        <f t="shared" si="55"/>
        <v>-1200000</v>
      </c>
      <c r="N1752" s="122">
        <f>IF($B1752="","",ROUND(SUMIF(账户名,$B1752,账户期初)+SUMIFS($L$6:L1752,$B$6:B1752,$B1752),2))</f>
        <v>-726292979.33</v>
      </c>
      <c r="O1752" s="123">
        <f>IF($B1752="","",IFERROR(ROUND(INDEX(账户期初本位,MATCH($B1752,账户名,0))+SUMIFS($M$6:M1752,$B$6:B1752,$B1752),2),""))</f>
        <v>-726292979.33</v>
      </c>
      <c r="P1752" s="117" t="s">
        <v>97</v>
      </c>
      <c r="Q1752" s="115"/>
      <c r="R1752" s="115"/>
      <c r="S1752" s="124" t="str">
        <f>IF($B1752="","",IF(ISNA(MATCH($B1752,账户名,0)),"※这个账户不在【参数设置】的账户档案里",IF($A1752="","※没填日期，这一笔不会进任何月份的报表",IF(OR($A1752&lt;起始月份,$A1752&gt;EOMONTH(起始月份,15)),"△不在本账期（"&amp;TEXT(起始月份,"yyyy-mm")&amp;" ~ "&amp;TEXT(EOMONTH(起始月份,15),"yyyy-mm")&amp;"）内，报表里看不到",IF(AND($H1752&lt;&gt;"",$I1752&lt;&gt;""),"※收入和支出不能同时填",IF(AND(N($H1752)=0,N($I1752)=0),IF(ISNUMBER(SEARCH("【待补】",$R1752&amp;"")),"△源数据不全（源表缺金额），请补充","※收入和支出都没填"),IF($E1752="","※没填收支类别，分类报表会漏掉这一笔",IF(ISNA(MATCH($E1752,类别表,0)),"※收支类别不在【参数设置】的清单里",IF($K1752="","△"&amp;$D1752&amp;" 还没填汇率，去【月度汇率】补上就自动算了",IF(ISNUMBER(SEARCH("【待补】",$R1752&amp;"")),"△源数据不全（源表缺摘要或用途），请补充",IF(AND($F1752="内部转账",$Q1752=""),"△内部转账建议在「往来单位」写上对方账户",IF($N1752&lt;0,"△这一笔之后该账户余额成负数了，核一下",""))))))))))))</f>
        <v>△这一笔之后该账户余额成负数了，核一下</v>
      </c>
    </row>
    <row r="1753" ht="33" spans="1:19">
      <c r="A1753" s="114">
        <v>46154</v>
      </c>
      <c r="B1753" s="115" t="s">
        <v>34</v>
      </c>
      <c r="C1753" s="116" t="str">
        <f>IF($B1753="","",IFERROR(INDEX(账户银行,MATCH($B1753,账户名,0)),""))</f>
        <v>现金</v>
      </c>
      <c r="D1753" s="116" t="str">
        <f>IF($B1753="","",IFERROR(INDEX(账户币种,MATCH($B1753,账户名,0)),""))</f>
        <v>UZS</v>
      </c>
      <c r="E1753" s="117" t="s">
        <v>38</v>
      </c>
      <c r="F1753" s="116" t="str">
        <f>IF($E1753="","",IFERROR(INDEX(类别属性,MATCH($E1753,类别表,0)),""))</f>
        <v>支出</v>
      </c>
      <c r="G1753" s="118" t="s">
        <v>1569</v>
      </c>
      <c r="H1753" s="119"/>
      <c r="I1753" s="119">
        <v>1870000</v>
      </c>
      <c r="J1753" s="120"/>
      <c r="K1753" s="125">
        <f>IF(OR($A1753="",$B1753=""),"",IF($J1753&lt;&gt;"",$J1753,IF($D1753=本位币,1,IFERROR(LOOKUP(2,1/((汇率月份&lt;=$A1753)*(INDEX(记账汇率区,0,MATCH($D1753,汇率币种头,0))&lt;&gt;"")),INDEX(记账汇率区,0,MATCH($D1753,汇率币种头,0))),""))))</f>
        <v>1</v>
      </c>
      <c r="L1753" s="123">
        <f t="shared" si="54"/>
        <v>-1870000</v>
      </c>
      <c r="M1753" s="123">
        <f t="shared" si="55"/>
        <v>-1870000</v>
      </c>
      <c r="N1753" s="122">
        <f>IF($B1753="","",ROUND(SUMIF(账户名,$B1753,账户期初)+SUMIFS($L$6:L1753,$B$6:B1753,$B1753),2))</f>
        <v>-728162979.33</v>
      </c>
      <c r="O1753" s="123">
        <f>IF($B1753="","",IFERROR(ROUND(INDEX(账户期初本位,MATCH($B1753,账户名,0))+SUMIFS($M$6:M1753,$B$6:B1753,$B1753),2),""))</f>
        <v>-728162979.33</v>
      </c>
      <c r="P1753" s="117" t="s">
        <v>26</v>
      </c>
      <c r="Q1753" s="115"/>
      <c r="R1753" s="115"/>
      <c r="S1753" s="124" t="str">
        <f>IF($B1753="","",IF(ISNA(MATCH($B1753,账户名,0)),"※这个账户不在【参数设置】的账户档案里",IF($A1753="","※没填日期，这一笔不会进任何月份的报表",IF(OR($A1753&lt;起始月份,$A1753&gt;EOMONTH(起始月份,15)),"△不在本账期（"&amp;TEXT(起始月份,"yyyy-mm")&amp;" ~ "&amp;TEXT(EOMONTH(起始月份,15),"yyyy-mm")&amp;"）内，报表里看不到",IF(AND($H1753&lt;&gt;"",$I1753&lt;&gt;""),"※收入和支出不能同时填",IF(AND(N($H1753)=0,N($I1753)=0),IF(ISNUMBER(SEARCH("【待补】",$R1753&amp;"")),"△源数据不全（源表缺金额），请补充","※收入和支出都没填"),IF($E1753="","※没填收支类别，分类报表会漏掉这一笔",IF(ISNA(MATCH($E1753,类别表,0)),"※收支类别不在【参数设置】的清单里",IF($K1753="","△"&amp;$D1753&amp;" 还没填汇率，去【月度汇率】补上就自动算了",IF(ISNUMBER(SEARCH("【待补】",$R1753&amp;"")),"△源数据不全（源表缺摘要或用途），请补充",IF(AND($F1753="内部转账",$Q1753=""),"△内部转账建议在「往来单位」写上对方账户",IF($N1753&lt;0,"△这一笔之后该账户余额成负数了，核一下",""))))))))))))</f>
        <v>△这一笔之后该账户余额成负数了，核一下</v>
      </c>
    </row>
    <row r="1754" ht="33" spans="1:19">
      <c r="A1754" s="114">
        <v>46155</v>
      </c>
      <c r="B1754" s="115" t="s">
        <v>72</v>
      </c>
      <c r="C1754" s="116" t="str">
        <f>IF($B1754="","",IFERROR(INDEX(账户银行,MATCH($B1754,账户名,0)),""))</f>
        <v>NBU银行</v>
      </c>
      <c r="D1754" s="116" t="str">
        <f>IF($B1754="","",IFERROR(INDEX(账户币种,MATCH($B1754,账户名,0)),""))</f>
        <v>UZS</v>
      </c>
      <c r="E1754" s="117" t="s">
        <v>62</v>
      </c>
      <c r="F1754" s="116" t="str">
        <f>IF($E1754="","",IFERROR(INDEX(类别属性,MATCH($E1754,类别表,0)),""))</f>
        <v>支出</v>
      </c>
      <c r="G1754" s="118" t="s">
        <v>1570</v>
      </c>
      <c r="H1754" s="119"/>
      <c r="I1754" s="119">
        <v>50000</v>
      </c>
      <c r="J1754" s="120"/>
      <c r="K1754" s="125">
        <f>IF(OR($A1754="",$B1754=""),"",IF($J1754&lt;&gt;"",$J1754,IF($D1754=本位币,1,IFERROR(LOOKUP(2,1/((汇率月份&lt;=$A1754)*(INDEX(记账汇率区,0,MATCH($D1754,汇率币种头,0))&lt;&gt;"")),INDEX(记账汇率区,0,MATCH($D1754,汇率币种头,0))),""))))</f>
        <v>1</v>
      </c>
      <c r="L1754" s="123">
        <f t="shared" si="54"/>
        <v>-50000</v>
      </c>
      <c r="M1754" s="123">
        <f t="shared" si="55"/>
        <v>-50000</v>
      </c>
      <c r="N1754" s="122">
        <f>IF($B1754="","",ROUND(SUMIF(账户名,$B1754,账户期初)+SUMIFS($L$6:L1754,$B$6:B1754,$B1754),2))</f>
        <v>92301533.76</v>
      </c>
      <c r="O1754" s="123">
        <f>IF($B1754="","",IFERROR(ROUND(INDEX(账户期初本位,MATCH($B1754,账户名,0))+SUMIFS($M$6:M1754,$B$6:B1754,$B1754),2),""))</f>
        <v>92301533.76</v>
      </c>
      <c r="P1754" s="117" t="s">
        <v>26</v>
      </c>
      <c r="Q1754" s="115"/>
      <c r="R1754" s="115"/>
      <c r="S1754" s="124" t="str">
        <f>IF($B1754="","",IF(ISNA(MATCH($B1754,账户名,0)),"※这个账户不在【参数设置】的账户档案里",IF($A1754="","※没填日期，这一笔不会进任何月份的报表",IF(OR($A1754&lt;起始月份,$A1754&gt;EOMONTH(起始月份,15)),"△不在本账期（"&amp;TEXT(起始月份,"yyyy-mm")&amp;" ~ "&amp;TEXT(EOMONTH(起始月份,15),"yyyy-mm")&amp;"）内，报表里看不到",IF(AND($H1754&lt;&gt;"",$I1754&lt;&gt;""),"※收入和支出不能同时填",IF(AND(N($H1754)=0,N($I1754)=0),IF(ISNUMBER(SEARCH("【待补】",$R1754&amp;"")),"△源数据不全（源表缺金额），请补充","※收入和支出都没填"),IF($E1754="","※没填收支类别，分类报表会漏掉这一笔",IF(ISNA(MATCH($E1754,类别表,0)),"※收支类别不在【参数设置】的清单里",IF($K1754="","△"&amp;$D1754&amp;" 还没填汇率，去【月度汇率】补上就自动算了",IF(ISNUMBER(SEARCH("【待补】",$R1754&amp;"")),"△源数据不全（源表缺摘要或用途），请补充",IF(AND($F1754="内部转账",$Q1754=""),"△内部转账建议在「往来单位」写上对方账户",IF($N1754&lt;0,"△这一笔之后该账户余额成负数了，核一下",""))))))))))))</f>
        <v/>
      </c>
    </row>
    <row r="1755" ht="16.5" spans="1:19">
      <c r="A1755" s="114">
        <v>46155</v>
      </c>
      <c r="B1755" s="115" t="s">
        <v>72</v>
      </c>
      <c r="C1755" s="116" t="str">
        <f>IF($B1755="","",IFERROR(INDEX(账户银行,MATCH($B1755,账户名,0)),""))</f>
        <v>NBU银行</v>
      </c>
      <c r="D1755" s="116" t="str">
        <f>IF($B1755="","",IFERROR(INDEX(账户币种,MATCH($B1755,账户名,0)),""))</f>
        <v>UZS</v>
      </c>
      <c r="E1755" s="117" t="s">
        <v>84</v>
      </c>
      <c r="F1755" s="116" t="str">
        <f>IF($E1755="","",IFERROR(INDEX(类别属性,MATCH($E1755,类别表,0)),""))</f>
        <v>支出</v>
      </c>
      <c r="G1755" s="118" t="s">
        <v>1571</v>
      </c>
      <c r="H1755" s="119"/>
      <c r="I1755" s="119">
        <v>167000</v>
      </c>
      <c r="J1755" s="120"/>
      <c r="K1755" s="125">
        <f>IF(OR($A1755="",$B1755=""),"",IF($J1755&lt;&gt;"",$J1755,IF($D1755=本位币,1,IFERROR(LOOKUP(2,1/((汇率月份&lt;=$A1755)*(INDEX(记账汇率区,0,MATCH($D1755,汇率币种头,0))&lt;&gt;"")),INDEX(记账汇率区,0,MATCH($D1755,汇率币种头,0))),""))))</f>
        <v>1</v>
      </c>
      <c r="L1755" s="123">
        <f t="shared" si="54"/>
        <v>-167000</v>
      </c>
      <c r="M1755" s="123">
        <f t="shared" si="55"/>
        <v>-167000</v>
      </c>
      <c r="N1755" s="122">
        <f>IF($B1755="","",ROUND(SUMIF(账户名,$B1755,账户期初)+SUMIFS($L$6:L1755,$B$6:B1755,$B1755),2))</f>
        <v>92134533.76</v>
      </c>
      <c r="O1755" s="123">
        <f>IF($B1755="","",IFERROR(ROUND(INDEX(账户期初本位,MATCH($B1755,账户名,0))+SUMIFS($M$6:M1755,$B$6:B1755,$B1755),2),""))</f>
        <v>92134533.76</v>
      </c>
      <c r="P1755" s="117" t="s">
        <v>48</v>
      </c>
      <c r="Q1755" s="115"/>
      <c r="R1755" s="115"/>
      <c r="S1755" s="124" t="str">
        <f>IF($B1755="","",IF(ISNA(MATCH($B1755,账户名,0)),"※这个账户不在【参数设置】的账户档案里",IF($A1755="","※没填日期，这一笔不会进任何月份的报表",IF(OR($A1755&lt;起始月份,$A1755&gt;EOMONTH(起始月份,15)),"△不在本账期（"&amp;TEXT(起始月份,"yyyy-mm")&amp;" ~ "&amp;TEXT(EOMONTH(起始月份,15),"yyyy-mm")&amp;"）内，报表里看不到",IF(AND($H1755&lt;&gt;"",$I1755&lt;&gt;""),"※收入和支出不能同时填",IF(AND(N($H1755)=0,N($I1755)=0),IF(ISNUMBER(SEARCH("【待补】",$R1755&amp;"")),"△源数据不全（源表缺金额），请补充","※收入和支出都没填"),IF($E1755="","※没填收支类别，分类报表会漏掉这一笔",IF(ISNA(MATCH($E1755,类别表,0)),"※收支类别不在【参数设置】的清单里",IF($K1755="","△"&amp;$D1755&amp;" 还没填汇率，去【月度汇率】补上就自动算了",IF(ISNUMBER(SEARCH("【待补】",$R1755&amp;"")),"△源数据不全（源表缺摘要或用途），请补充",IF(AND($F1755="内部转账",$Q1755=""),"△内部转账建议在「往来单位」写上对方账户",IF($N1755&lt;0,"△这一笔之后该账户余额成负数了，核一下",""))))))))))))</f>
        <v/>
      </c>
    </row>
    <row r="1756" ht="16.5" spans="1:19">
      <c r="A1756" s="114">
        <v>46155</v>
      </c>
      <c r="B1756" s="115" t="s">
        <v>72</v>
      </c>
      <c r="C1756" s="116" t="str">
        <f>IF($B1756="","",IFERROR(INDEX(账户银行,MATCH($B1756,账户名,0)),""))</f>
        <v>NBU银行</v>
      </c>
      <c r="D1756" s="116" t="str">
        <f>IF($B1756="","",IFERROR(INDEX(账户币种,MATCH($B1756,账户名,0)),""))</f>
        <v>UZS</v>
      </c>
      <c r="E1756" s="117" t="s">
        <v>60</v>
      </c>
      <c r="F1756" s="116" t="str">
        <f>IF($E1756="","",IFERROR(INDEX(类别属性,MATCH($E1756,类别表,0)),""))</f>
        <v>支出</v>
      </c>
      <c r="G1756" s="118" t="s">
        <v>1536</v>
      </c>
      <c r="H1756" s="119"/>
      <c r="I1756" s="119">
        <v>250</v>
      </c>
      <c r="J1756" s="120"/>
      <c r="K1756" s="125">
        <f>IF(OR($A1756="",$B1756=""),"",IF($J1756&lt;&gt;"",$J1756,IF($D1756=本位币,1,IFERROR(LOOKUP(2,1/((汇率月份&lt;=$A1756)*(INDEX(记账汇率区,0,MATCH($D1756,汇率币种头,0))&lt;&gt;"")),INDEX(记账汇率区,0,MATCH($D1756,汇率币种头,0))),""))))</f>
        <v>1</v>
      </c>
      <c r="L1756" s="123">
        <f t="shared" si="54"/>
        <v>-250</v>
      </c>
      <c r="M1756" s="123">
        <f t="shared" si="55"/>
        <v>-250</v>
      </c>
      <c r="N1756" s="122">
        <f>IF($B1756="","",ROUND(SUMIF(账户名,$B1756,账户期初)+SUMIFS($L$6:L1756,$B$6:B1756,$B1756),2))</f>
        <v>92134283.76</v>
      </c>
      <c r="O1756" s="123">
        <f>IF($B1756="","",IFERROR(ROUND(INDEX(账户期初本位,MATCH($B1756,账户名,0))+SUMIFS($M$6:M1756,$B$6:B1756,$B1756),2),""))</f>
        <v>92134283.76</v>
      </c>
      <c r="P1756" s="117" t="s">
        <v>43</v>
      </c>
      <c r="Q1756" s="115"/>
      <c r="R1756" s="115"/>
      <c r="S1756" s="124" t="str">
        <f>IF($B1756="","",IF(ISNA(MATCH($B1756,账户名,0)),"※这个账户不在【参数设置】的账户档案里",IF($A1756="","※没填日期，这一笔不会进任何月份的报表",IF(OR($A1756&lt;起始月份,$A1756&gt;EOMONTH(起始月份,15)),"△不在本账期（"&amp;TEXT(起始月份,"yyyy-mm")&amp;" ~ "&amp;TEXT(EOMONTH(起始月份,15),"yyyy-mm")&amp;"）内，报表里看不到",IF(AND($H1756&lt;&gt;"",$I1756&lt;&gt;""),"※收入和支出不能同时填",IF(AND(N($H1756)=0,N($I1756)=0),IF(ISNUMBER(SEARCH("【待补】",$R1756&amp;"")),"△源数据不全（源表缺金额），请补充","※收入和支出都没填"),IF($E1756="","※没填收支类别，分类报表会漏掉这一笔",IF(ISNA(MATCH($E1756,类别表,0)),"※收支类别不在【参数设置】的清单里",IF($K1756="","△"&amp;$D1756&amp;" 还没填汇率，去【月度汇率】补上就自动算了",IF(ISNUMBER(SEARCH("【待补】",$R1756&amp;"")),"△源数据不全（源表缺摘要或用途），请补充",IF(AND($F1756="内部转账",$Q1756=""),"△内部转账建议在「往来单位」写上对方账户",IF($N1756&lt;0,"△这一笔之后该账户余额成负数了，核一下",""))))))))))))</f>
        <v/>
      </c>
    </row>
    <row r="1757" ht="16.5" spans="1:19">
      <c r="A1757" s="114">
        <v>46155</v>
      </c>
      <c r="B1757" s="115" t="s">
        <v>72</v>
      </c>
      <c r="C1757" s="116" t="str">
        <f>IF($B1757="","",IFERROR(INDEX(账户银行,MATCH($B1757,账户名,0)),""))</f>
        <v>NBU银行</v>
      </c>
      <c r="D1757" s="116" t="str">
        <f>IF($B1757="","",IFERROR(INDEX(账户币种,MATCH($B1757,账户名,0)),""))</f>
        <v>UZS</v>
      </c>
      <c r="E1757" s="117" t="s">
        <v>60</v>
      </c>
      <c r="F1757" s="116" t="str">
        <f>IF($E1757="","",IFERROR(INDEX(类别属性,MATCH($E1757,类别表,0)),""))</f>
        <v>支出</v>
      </c>
      <c r="G1757" s="118" t="s">
        <v>1572</v>
      </c>
      <c r="H1757" s="119"/>
      <c r="I1757" s="119">
        <v>835</v>
      </c>
      <c r="J1757" s="120"/>
      <c r="K1757" s="125">
        <f>IF(OR($A1757="",$B1757=""),"",IF($J1757&lt;&gt;"",$J1757,IF($D1757=本位币,1,IFERROR(LOOKUP(2,1/((汇率月份&lt;=$A1757)*(INDEX(记账汇率区,0,MATCH($D1757,汇率币种头,0))&lt;&gt;"")),INDEX(记账汇率区,0,MATCH($D1757,汇率币种头,0))),""))))</f>
        <v>1</v>
      </c>
      <c r="L1757" s="123">
        <f t="shared" si="54"/>
        <v>-835</v>
      </c>
      <c r="M1757" s="123">
        <f t="shared" si="55"/>
        <v>-835</v>
      </c>
      <c r="N1757" s="122">
        <f>IF($B1757="","",ROUND(SUMIF(账户名,$B1757,账户期初)+SUMIFS($L$6:L1757,$B$6:B1757,$B1757),2))</f>
        <v>92133448.76</v>
      </c>
      <c r="O1757" s="123">
        <f>IF($B1757="","",IFERROR(ROUND(INDEX(账户期初本位,MATCH($B1757,账户名,0))+SUMIFS($M$6:M1757,$B$6:B1757,$B1757),2),""))</f>
        <v>92133448.76</v>
      </c>
      <c r="P1757" s="117" t="s">
        <v>43</v>
      </c>
      <c r="Q1757" s="115"/>
      <c r="R1757" s="115"/>
      <c r="S1757" s="124" t="str">
        <f>IF($B1757="","",IF(ISNA(MATCH($B1757,账户名,0)),"※这个账户不在【参数设置】的账户档案里",IF($A1757="","※没填日期，这一笔不会进任何月份的报表",IF(OR($A1757&lt;起始月份,$A1757&gt;EOMONTH(起始月份,15)),"△不在本账期（"&amp;TEXT(起始月份,"yyyy-mm")&amp;" ~ "&amp;TEXT(EOMONTH(起始月份,15),"yyyy-mm")&amp;"）内，报表里看不到",IF(AND($H1757&lt;&gt;"",$I1757&lt;&gt;""),"※收入和支出不能同时填",IF(AND(N($H1757)=0,N($I1757)=0),IF(ISNUMBER(SEARCH("【待补】",$R1757&amp;"")),"△源数据不全（源表缺金额），请补充","※收入和支出都没填"),IF($E1757="","※没填收支类别，分类报表会漏掉这一笔",IF(ISNA(MATCH($E1757,类别表,0)),"※收支类别不在【参数设置】的清单里",IF($K1757="","△"&amp;$D1757&amp;" 还没填汇率，去【月度汇率】补上就自动算了",IF(ISNUMBER(SEARCH("【待补】",$R1757&amp;"")),"△源数据不全（源表缺摘要或用途），请补充",IF(AND($F1757="内部转账",$Q1757=""),"△内部转账建议在「往来单位」写上对方账户",IF($N1757&lt;0,"△这一笔之后该账户余额成负数了，核一下",""))))))))))))</f>
        <v/>
      </c>
    </row>
    <row r="1758" ht="16.5" spans="1:19">
      <c r="A1758" s="114">
        <v>46155</v>
      </c>
      <c r="B1758" s="115" t="s">
        <v>72</v>
      </c>
      <c r="C1758" s="116" t="str">
        <f>IF($B1758="","",IFERROR(INDEX(账户银行,MATCH($B1758,账户名,0)),""))</f>
        <v>NBU银行</v>
      </c>
      <c r="D1758" s="116" t="str">
        <f>IF($B1758="","",IFERROR(INDEX(账户币种,MATCH($B1758,账户名,0)),""))</f>
        <v>UZS</v>
      </c>
      <c r="E1758" s="117" t="s">
        <v>60</v>
      </c>
      <c r="F1758" s="116" t="str">
        <f>IF($E1758="","",IFERROR(INDEX(类别属性,MATCH($E1758,类别表,0)),""))</f>
        <v>支出</v>
      </c>
      <c r="G1758" s="118" t="s">
        <v>1538</v>
      </c>
      <c r="H1758" s="119"/>
      <c r="I1758" s="119">
        <v>741.6</v>
      </c>
      <c r="J1758" s="120"/>
      <c r="K1758" s="125">
        <f>IF(OR($A1758="",$B1758=""),"",IF($J1758&lt;&gt;"",$J1758,IF($D1758=本位币,1,IFERROR(LOOKUP(2,1/((汇率月份&lt;=$A1758)*(INDEX(记账汇率区,0,MATCH($D1758,汇率币种头,0))&lt;&gt;"")),INDEX(记账汇率区,0,MATCH($D1758,汇率币种头,0))),""))))</f>
        <v>1</v>
      </c>
      <c r="L1758" s="123">
        <f t="shared" si="54"/>
        <v>-741.6</v>
      </c>
      <c r="M1758" s="123">
        <f t="shared" si="55"/>
        <v>-741.6</v>
      </c>
      <c r="N1758" s="122">
        <f>IF($B1758="","",ROUND(SUMIF(账户名,$B1758,账户期初)+SUMIFS($L$6:L1758,$B$6:B1758,$B1758),2))</f>
        <v>92132707.16</v>
      </c>
      <c r="O1758" s="123">
        <f>IF($B1758="","",IFERROR(ROUND(INDEX(账户期初本位,MATCH($B1758,账户名,0))+SUMIFS($M$6:M1758,$B$6:B1758,$B1758),2),""))</f>
        <v>92132707.16</v>
      </c>
      <c r="P1758" s="117" t="s">
        <v>43</v>
      </c>
      <c r="Q1758" s="115"/>
      <c r="R1758" s="115"/>
      <c r="S1758" s="124" t="str">
        <f>IF($B1758="","",IF(ISNA(MATCH($B1758,账户名,0)),"※这个账户不在【参数设置】的账户档案里",IF($A1758="","※没填日期，这一笔不会进任何月份的报表",IF(OR($A1758&lt;起始月份,$A1758&gt;EOMONTH(起始月份,15)),"△不在本账期（"&amp;TEXT(起始月份,"yyyy-mm")&amp;" ~ "&amp;TEXT(EOMONTH(起始月份,15),"yyyy-mm")&amp;"）内，报表里看不到",IF(AND($H1758&lt;&gt;"",$I1758&lt;&gt;""),"※收入和支出不能同时填",IF(AND(N($H1758)=0,N($I1758)=0),IF(ISNUMBER(SEARCH("【待补】",$R1758&amp;"")),"△源数据不全（源表缺金额），请补充","※收入和支出都没填"),IF($E1758="","※没填收支类别，分类报表会漏掉这一笔",IF(ISNA(MATCH($E1758,类别表,0)),"※收支类别不在【参数设置】的清单里",IF($K1758="","△"&amp;$D1758&amp;" 还没填汇率，去【月度汇率】补上就自动算了",IF(ISNUMBER(SEARCH("【待补】",$R1758&amp;"")),"△源数据不全（源表缺摘要或用途），请补充",IF(AND($F1758="内部转账",$Q1758=""),"△内部转账建议在「往来单位」写上对方账户",IF($N1758&lt;0,"△这一笔之后该账户余额成负数了，核一下",""))))))))))))</f>
        <v/>
      </c>
    </row>
    <row r="1759" ht="16.5" spans="1:19">
      <c r="A1759" s="114">
        <v>46155</v>
      </c>
      <c r="B1759" s="115" t="s">
        <v>72</v>
      </c>
      <c r="C1759" s="116" t="str">
        <f>IF($B1759="","",IFERROR(INDEX(账户银行,MATCH($B1759,账户名,0)),""))</f>
        <v>NBU银行</v>
      </c>
      <c r="D1759" s="116" t="str">
        <f>IF($B1759="","",IFERROR(INDEX(账户币种,MATCH($B1759,账户名,0)),""))</f>
        <v>UZS</v>
      </c>
      <c r="E1759" s="117" t="s">
        <v>60</v>
      </c>
      <c r="F1759" s="116" t="str">
        <f>IF($E1759="","",IFERROR(INDEX(类别属性,MATCH($E1759,类别表,0)),""))</f>
        <v>支出</v>
      </c>
      <c r="G1759" s="118" t="s">
        <v>1538</v>
      </c>
      <c r="H1759" s="119"/>
      <c r="I1759" s="119">
        <v>741.6</v>
      </c>
      <c r="J1759" s="120"/>
      <c r="K1759" s="125">
        <f>IF(OR($A1759="",$B1759=""),"",IF($J1759&lt;&gt;"",$J1759,IF($D1759=本位币,1,IFERROR(LOOKUP(2,1/((汇率月份&lt;=$A1759)*(INDEX(记账汇率区,0,MATCH($D1759,汇率币种头,0))&lt;&gt;"")),INDEX(记账汇率区,0,MATCH($D1759,汇率币种头,0))),""))))</f>
        <v>1</v>
      </c>
      <c r="L1759" s="123">
        <f t="shared" si="54"/>
        <v>-741.6</v>
      </c>
      <c r="M1759" s="123">
        <f t="shared" si="55"/>
        <v>-741.6</v>
      </c>
      <c r="N1759" s="122">
        <f>IF($B1759="","",ROUND(SUMIF(账户名,$B1759,账户期初)+SUMIFS($L$6:L1759,$B$6:B1759,$B1759),2))</f>
        <v>92131965.56</v>
      </c>
      <c r="O1759" s="123">
        <f>IF($B1759="","",IFERROR(ROUND(INDEX(账户期初本位,MATCH($B1759,账户名,0))+SUMIFS($M$6:M1759,$B$6:B1759,$B1759),2),""))</f>
        <v>92131965.56</v>
      </c>
      <c r="P1759" s="117" t="s">
        <v>43</v>
      </c>
      <c r="Q1759" s="115"/>
      <c r="R1759" s="115"/>
      <c r="S1759" s="124" t="str">
        <f>IF($B1759="","",IF(ISNA(MATCH($B1759,账户名,0)),"※这个账户不在【参数设置】的账户档案里",IF($A1759="","※没填日期，这一笔不会进任何月份的报表",IF(OR($A1759&lt;起始月份,$A1759&gt;EOMONTH(起始月份,15)),"△不在本账期（"&amp;TEXT(起始月份,"yyyy-mm")&amp;" ~ "&amp;TEXT(EOMONTH(起始月份,15),"yyyy-mm")&amp;"）内，报表里看不到",IF(AND($H1759&lt;&gt;"",$I1759&lt;&gt;""),"※收入和支出不能同时填",IF(AND(N($H1759)=0,N($I1759)=0),IF(ISNUMBER(SEARCH("【待补】",$R1759&amp;"")),"△源数据不全（源表缺金额），请补充","※收入和支出都没填"),IF($E1759="","※没填收支类别，分类报表会漏掉这一笔",IF(ISNA(MATCH($E1759,类别表,0)),"※收支类别不在【参数设置】的清单里",IF($K1759="","△"&amp;$D1759&amp;" 还没填汇率，去【月度汇率】补上就自动算了",IF(ISNUMBER(SEARCH("【待补】",$R1759&amp;"")),"△源数据不全（源表缺摘要或用途），请补充",IF(AND($F1759="内部转账",$Q1759=""),"△内部转账建议在「往来单位」写上对方账户",IF($N1759&lt;0,"△这一笔之后该账户余额成负数了，核一下",""))))))))))))</f>
        <v/>
      </c>
    </row>
    <row r="1760" ht="16.5" spans="1:19">
      <c r="A1760" s="114">
        <v>46155</v>
      </c>
      <c r="B1760" s="115" t="s">
        <v>1238</v>
      </c>
      <c r="C1760" s="116" t="str">
        <f>IF($B1760="","",IFERROR(INDEX(账户银行,MATCH($B1760,账户名,0)),""))</f>
        <v>NBU银行</v>
      </c>
      <c r="D1760" s="116" t="str">
        <f>IF($B1760="","",IFERROR(INDEX(账户币种,MATCH($B1760,账户名,0)),""))</f>
        <v>UZS</v>
      </c>
      <c r="E1760" s="117" t="s">
        <v>38</v>
      </c>
      <c r="F1760" s="116" t="str">
        <f>IF($E1760="","",IFERROR(INDEX(类别属性,MATCH($E1760,类别表,0)),""))</f>
        <v>支出</v>
      </c>
      <c r="G1760" s="118" t="s">
        <v>1268</v>
      </c>
      <c r="H1760" s="119"/>
      <c r="I1760" s="119">
        <v>210000</v>
      </c>
      <c r="J1760" s="120"/>
      <c r="K1760" s="125">
        <f>IF(OR($A1760="",$B1760=""),"",IF($J1760&lt;&gt;"",$J1760,IF($D1760=本位币,1,IFERROR(LOOKUP(2,1/((汇率月份&lt;=$A1760)*(INDEX(记账汇率区,0,MATCH($D1760,汇率币种头,0))&lt;&gt;"")),INDEX(记账汇率区,0,MATCH($D1760,汇率币种头,0))),""))))</f>
        <v>1</v>
      </c>
      <c r="L1760" s="123">
        <f t="shared" si="54"/>
        <v>-210000</v>
      </c>
      <c r="M1760" s="123">
        <f t="shared" si="55"/>
        <v>-210000</v>
      </c>
      <c r="N1760" s="122">
        <f>IF($B1760="","",ROUND(SUMIF(账户名,$B1760,账户期初)+SUMIFS($L$6:L1760,$B$6:B1760,$B1760),2))</f>
        <v>35634850</v>
      </c>
      <c r="O1760" s="123">
        <f>IF($B1760="","",IFERROR(ROUND(INDEX(账户期初本位,MATCH($B1760,账户名,0))+SUMIFS($M$6:M1760,$B$6:B1760,$B1760),2),""))</f>
        <v>35634850</v>
      </c>
      <c r="P1760" s="117" t="s">
        <v>26</v>
      </c>
      <c r="Q1760" s="115" t="s">
        <v>1269</v>
      </c>
      <c r="R1760" s="115" t="s">
        <v>1270</v>
      </c>
      <c r="S1760" s="124" t="str">
        <f>IF($B1760="","",IF(ISNA(MATCH($B1760,账户名,0)),"※这个账户不在【参数设置】的账户档案里",IF($A1760="","※没填日期，这一笔不会进任何月份的报表",IF(OR($A1760&lt;起始月份,$A1760&gt;EOMONTH(起始月份,15)),"△不在本账期（"&amp;TEXT(起始月份,"yyyy-mm")&amp;" ~ "&amp;TEXT(EOMONTH(起始月份,15),"yyyy-mm")&amp;"）内，报表里看不到",IF(AND($H1760&lt;&gt;"",$I1760&lt;&gt;""),"※收入和支出不能同时填",IF(AND(N($H1760)=0,N($I1760)=0),IF(ISNUMBER(SEARCH("【待补】",$R1760&amp;"")),"△源数据不全（源表缺金额），请补充","※收入和支出都没填"),IF($E1760="","※没填收支类别，分类报表会漏掉这一笔",IF(ISNA(MATCH($E1760,类别表,0)),"※收支类别不在【参数设置】的清单里",IF($K1760="","△"&amp;$D1760&amp;" 还没填汇率，去【月度汇率】补上就自动算了",IF(ISNUMBER(SEARCH("【待补】",$R1760&amp;"")),"△源数据不全（源表缺摘要或用途），请补充",IF(AND($F1760="内部转账",$Q1760=""),"△内部转账建议在「往来单位」写上对方账户",IF($N1760&lt;0,"△这一笔之后该账户余额成负数了，核一下",""))))))))))))</f>
        <v/>
      </c>
    </row>
    <row r="1761" ht="16.5" spans="1:19">
      <c r="A1761" s="114">
        <v>46155</v>
      </c>
      <c r="B1761" s="115" t="s">
        <v>1238</v>
      </c>
      <c r="C1761" s="116" t="str">
        <f>IF($B1761="","",IFERROR(INDEX(账户银行,MATCH($B1761,账户名,0)),""))</f>
        <v>NBU银行</v>
      </c>
      <c r="D1761" s="116" t="str">
        <f>IF($B1761="","",IFERROR(INDEX(账户币种,MATCH($B1761,账户名,0)),""))</f>
        <v>UZS</v>
      </c>
      <c r="E1761" s="117" t="s">
        <v>46</v>
      </c>
      <c r="F1761" s="116" t="str">
        <f>IF($E1761="","",IFERROR(INDEX(类别属性,MATCH($E1761,类别表,0)),""))</f>
        <v>支出</v>
      </c>
      <c r="G1761" s="118" t="s">
        <v>1268</v>
      </c>
      <c r="H1761" s="119"/>
      <c r="I1761" s="119">
        <v>462000</v>
      </c>
      <c r="J1761" s="120"/>
      <c r="K1761" s="125">
        <f>IF(OR($A1761="",$B1761=""),"",IF($J1761&lt;&gt;"",$J1761,IF($D1761=本位币,1,IFERROR(LOOKUP(2,1/((汇率月份&lt;=$A1761)*(INDEX(记账汇率区,0,MATCH($D1761,汇率币种头,0))&lt;&gt;"")),INDEX(记账汇率区,0,MATCH($D1761,汇率币种头,0))),""))))</f>
        <v>1</v>
      </c>
      <c r="L1761" s="123">
        <f t="shared" si="54"/>
        <v>-462000</v>
      </c>
      <c r="M1761" s="123">
        <f t="shared" si="55"/>
        <v>-462000</v>
      </c>
      <c r="N1761" s="122">
        <f>IF($B1761="","",ROUND(SUMIF(账户名,$B1761,账户期初)+SUMIFS($L$6:L1761,$B$6:B1761,$B1761),2))</f>
        <v>35172850</v>
      </c>
      <c r="O1761" s="123">
        <f>IF($B1761="","",IFERROR(ROUND(INDEX(账户期初本位,MATCH($B1761,账户名,0))+SUMIFS($M$6:M1761,$B$6:B1761,$B1761),2),""))</f>
        <v>35172850</v>
      </c>
      <c r="P1761" s="117" t="s">
        <v>48</v>
      </c>
      <c r="Q1761" s="115" t="s">
        <v>1269</v>
      </c>
      <c r="R1761" s="115" t="s">
        <v>1270</v>
      </c>
      <c r="S1761" s="124" t="str">
        <f>IF($B1761="","",IF(ISNA(MATCH($B1761,账户名,0)),"※这个账户不在【参数设置】的账户档案里",IF($A1761="","※没填日期，这一笔不会进任何月份的报表",IF(OR($A1761&lt;起始月份,$A1761&gt;EOMONTH(起始月份,15)),"△不在本账期（"&amp;TEXT(起始月份,"yyyy-mm")&amp;" ~ "&amp;TEXT(EOMONTH(起始月份,15),"yyyy-mm")&amp;"）内，报表里看不到",IF(AND($H1761&lt;&gt;"",$I1761&lt;&gt;""),"※收入和支出不能同时填",IF(AND(N($H1761)=0,N($I1761)=0),IF(ISNUMBER(SEARCH("【待补】",$R1761&amp;"")),"△源数据不全（源表缺金额），请补充","※收入和支出都没填"),IF($E1761="","※没填收支类别，分类报表会漏掉这一笔",IF(ISNA(MATCH($E1761,类别表,0)),"※收支类别不在【参数设置】的清单里",IF($K1761="","△"&amp;$D1761&amp;" 还没填汇率，去【月度汇率】补上就自动算了",IF(ISNUMBER(SEARCH("【待补】",$R1761&amp;"")),"△源数据不全（源表缺摘要或用途），请补充",IF(AND($F1761="内部转账",$Q1761=""),"△内部转账建议在「往来单位」写上对方账户",IF($N1761&lt;0,"△这一笔之后该账户余额成负数了，核一下",""))))))))))))</f>
        <v/>
      </c>
    </row>
    <row r="1762" ht="33" spans="1:19">
      <c r="A1762" s="114">
        <v>46156</v>
      </c>
      <c r="B1762" s="115" t="s">
        <v>72</v>
      </c>
      <c r="C1762" s="116" t="str">
        <f>IF($B1762="","",IFERROR(INDEX(账户银行,MATCH($B1762,账户名,0)),""))</f>
        <v>NBU银行</v>
      </c>
      <c r="D1762" s="116" t="str">
        <f>IF($B1762="","",IFERROR(INDEX(账户币种,MATCH($B1762,账户名,0)),""))</f>
        <v>UZS</v>
      </c>
      <c r="E1762" s="117" t="s">
        <v>95</v>
      </c>
      <c r="F1762" s="116" t="str">
        <f>IF($E1762="","",IFERROR(INDEX(类别属性,MATCH($E1762,类别表,0)),""))</f>
        <v>支出</v>
      </c>
      <c r="G1762" s="118" t="s">
        <v>1573</v>
      </c>
      <c r="H1762" s="119"/>
      <c r="I1762" s="119">
        <v>43128</v>
      </c>
      <c r="J1762" s="120"/>
      <c r="K1762" s="125">
        <f>IF(OR($A1762="",$B1762=""),"",IF($J1762&lt;&gt;"",$J1762,IF($D1762=本位币,1,IFERROR(LOOKUP(2,1/((汇率月份&lt;=$A1762)*(INDEX(记账汇率区,0,MATCH($D1762,汇率币种头,0))&lt;&gt;"")),INDEX(记账汇率区,0,MATCH($D1762,汇率币种头,0))),""))))</f>
        <v>1</v>
      </c>
      <c r="L1762" s="123">
        <f t="shared" si="54"/>
        <v>-43128</v>
      </c>
      <c r="M1762" s="123">
        <f t="shared" si="55"/>
        <v>-43128</v>
      </c>
      <c r="N1762" s="122">
        <f>IF($B1762="","",ROUND(SUMIF(账户名,$B1762,账户期初)+SUMIFS($L$6:L1762,$B$6:B1762,$B1762),2))</f>
        <v>92088837.56</v>
      </c>
      <c r="O1762" s="123">
        <f>IF($B1762="","",IFERROR(ROUND(INDEX(账户期初本位,MATCH($B1762,账户名,0))+SUMIFS($M$6:M1762,$B$6:B1762,$B1762),2),""))</f>
        <v>92088837.56</v>
      </c>
      <c r="P1762" s="117" t="s">
        <v>97</v>
      </c>
      <c r="Q1762" s="115"/>
      <c r="R1762" s="115"/>
      <c r="S1762" s="124" t="str">
        <f>IF($B1762="","",IF(ISNA(MATCH($B1762,账户名,0)),"※这个账户不在【参数设置】的账户档案里",IF($A1762="","※没填日期，这一笔不会进任何月份的报表",IF(OR($A1762&lt;起始月份,$A1762&gt;EOMONTH(起始月份,15)),"△不在本账期（"&amp;TEXT(起始月份,"yyyy-mm")&amp;" ~ "&amp;TEXT(EOMONTH(起始月份,15),"yyyy-mm")&amp;"）内，报表里看不到",IF(AND($H1762&lt;&gt;"",$I1762&lt;&gt;""),"※收入和支出不能同时填",IF(AND(N($H1762)=0,N($I1762)=0),IF(ISNUMBER(SEARCH("【待补】",$R1762&amp;"")),"△源数据不全（源表缺金额），请补充","※收入和支出都没填"),IF($E1762="","※没填收支类别，分类报表会漏掉这一笔",IF(ISNA(MATCH($E1762,类别表,0)),"※收支类别不在【参数设置】的清单里",IF($K1762="","△"&amp;$D1762&amp;" 还没填汇率，去【月度汇率】补上就自动算了",IF(ISNUMBER(SEARCH("【待补】",$R1762&amp;"")),"△源数据不全（源表缺摘要或用途），请补充",IF(AND($F1762="内部转账",$Q1762=""),"△内部转账建议在「往来单位」写上对方账户",IF($N1762&lt;0,"△这一笔之后该账户余额成负数了，核一下",""))))))))))))</f>
        <v/>
      </c>
    </row>
    <row r="1763" ht="16.5" spans="1:19">
      <c r="A1763" s="114">
        <v>46156</v>
      </c>
      <c r="B1763" s="115" t="s">
        <v>72</v>
      </c>
      <c r="C1763" s="116" t="str">
        <f>IF($B1763="","",IFERROR(INDEX(账户银行,MATCH($B1763,账户名,0)),""))</f>
        <v>NBU银行</v>
      </c>
      <c r="D1763" s="116" t="str">
        <f>IF($B1763="","",IFERROR(INDEX(账户币种,MATCH($B1763,账户名,0)),""))</f>
        <v>UZS</v>
      </c>
      <c r="E1763" s="117" t="s">
        <v>95</v>
      </c>
      <c r="F1763" s="116" t="str">
        <f>IF($E1763="","",IFERROR(INDEX(类别属性,MATCH($E1763,类别表,0)),""))</f>
        <v>支出</v>
      </c>
      <c r="G1763" s="118" t="s">
        <v>1574</v>
      </c>
      <c r="H1763" s="119"/>
      <c r="I1763" s="119">
        <v>5175357.6</v>
      </c>
      <c r="J1763" s="120"/>
      <c r="K1763" s="125">
        <f>IF(OR($A1763="",$B1763=""),"",IF($J1763&lt;&gt;"",$J1763,IF($D1763=本位币,1,IFERROR(LOOKUP(2,1/((汇率月份&lt;=$A1763)*(INDEX(记账汇率区,0,MATCH($D1763,汇率币种头,0))&lt;&gt;"")),INDEX(记账汇率区,0,MATCH($D1763,汇率币种头,0))),""))))</f>
        <v>1</v>
      </c>
      <c r="L1763" s="123">
        <f t="shared" si="54"/>
        <v>-5175357.6</v>
      </c>
      <c r="M1763" s="123">
        <f t="shared" si="55"/>
        <v>-5175357.6</v>
      </c>
      <c r="N1763" s="122">
        <f>IF($B1763="","",ROUND(SUMIF(账户名,$B1763,账户期初)+SUMIFS($L$6:L1763,$B$6:B1763,$B1763),2))</f>
        <v>86913479.96</v>
      </c>
      <c r="O1763" s="123">
        <f>IF($B1763="","",IFERROR(ROUND(INDEX(账户期初本位,MATCH($B1763,账户名,0))+SUMIFS($M$6:M1763,$B$6:B1763,$B1763),2),""))</f>
        <v>86913479.96</v>
      </c>
      <c r="P1763" s="117" t="s">
        <v>97</v>
      </c>
      <c r="Q1763" s="115"/>
      <c r="R1763" s="115"/>
      <c r="S1763" s="124" t="str">
        <f>IF($B1763="","",IF(ISNA(MATCH($B1763,账户名,0)),"※这个账户不在【参数设置】的账户档案里",IF($A1763="","※没填日期，这一笔不会进任何月份的报表",IF(OR($A1763&lt;起始月份,$A1763&gt;EOMONTH(起始月份,15)),"△不在本账期（"&amp;TEXT(起始月份,"yyyy-mm")&amp;" ~ "&amp;TEXT(EOMONTH(起始月份,15),"yyyy-mm")&amp;"）内，报表里看不到",IF(AND($H1763&lt;&gt;"",$I1763&lt;&gt;""),"※收入和支出不能同时填",IF(AND(N($H1763)=0,N($I1763)=0),IF(ISNUMBER(SEARCH("【待补】",$R1763&amp;"")),"△源数据不全（源表缺金额），请补充","※收入和支出都没填"),IF($E1763="","※没填收支类别，分类报表会漏掉这一笔",IF(ISNA(MATCH($E1763,类别表,0)),"※收支类别不在【参数设置】的清单里",IF($K1763="","△"&amp;$D1763&amp;" 还没填汇率，去【月度汇率】补上就自动算了",IF(ISNUMBER(SEARCH("【待补】",$R1763&amp;"")),"△源数据不全（源表缺摘要或用途），请补充",IF(AND($F1763="内部转账",$Q1763=""),"△内部转账建议在「往来单位」写上对方账户",IF($N1763&lt;0,"△这一笔之后该账户余额成负数了，核一下",""))))))))))))</f>
        <v/>
      </c>
    </row>
    <row r="1764" ht="16.5" spans="1:19">
      <c r="A1764" s="114">
        <v>46156</v>
      </c>
      <c r="B1764" s="115" t="s">
        <v>72</v>
      </c>
      <c r="C1764" s="116" t="str">
        <f>IF($B1764="","",IFERROR(INDEX(账户银行,MATCH($B1764,账户名,0)),""))</f>
        <v>NBU银行</v>
      </c>
      <c r="D1764" s="116" t="str">
        <f>IF($B1764="","",IFERROR(INDEX(账户币种,MATCH($B1764,账户名,0)),""))</f>
        <v>UZS</v>
      </c>
      <c r="E1764" s="117" t="s">
        <v>366</v>
      </c>
      <c r="F1764" s="116" t="str">
        <f>IF($E1764="","",IFERROR(INDEX(类别属性,MATCH($E1764,类别表,0)),""))</f>
        <v>支出</v>
      </c>
      <c r="G1764" s="118" t="s">
        <v>1575</v>
      </c>
      <c r="H1764" s="119"/>
      <c r="I1764" s="119">
        <v>5100000</v>
      </c>
      <c r="J1764" s="120"/>
      <c r="K1764" s="125">
        <f>IF(OR($A1764="",$B1764=""),"",IF($J1764&lt;&gt;"",$J1764,IF($D1764=本位币,1,IFERROR(LOOKUP(2,1/((汇率月份&lt;=$A1764)*(INDEX(记账汇率区,0,MATCH($D1764,汇率币种头,0))&lt;&gt;"")),INDEX(记账汇率区,0,MATCH($D1764,汇率币种头,0))),""))))</f>
        <v>1</v>
      </c>
      <c r="L1764" s="123">
        <f t="shared" si="54"/>
        <v>-5100000</v>
      </c>
      <c r="M1764" s="123">
        <f t="shared" si="55"/>
        <v>-5100000</v>
      </c>
      <c r="N1764" s="122">
        <f>IF($B1764="","",ROUND(SUMIF(账户名,$B1764,账户期初)+SUMIFS($L$6:L1764,$B$6:B1764,$B1764),2))</f>
        <v>81813479.96</v>
      </c>
      <c r="O1764" s="123">
        <f>IF($B1764="","",IFERROR(ROUND(INDEX(账户期初本位,MATCH($B1764,账户名,0))+SUMIFS($M$6:M1764,$B$6:B1764,$B1764),2),""))</f>
        <v>81813479.96</v>
      </c>
      <c r="P1764" s="117" t="s">
        <v>122</v>
      </c>
      <c r="Q1764" s="115"/>
      <c r="R1764" s="115"/>
      <c r="S1764" s="124" t="str">
        <f>IF($B1764="","",IF(ISNA(MATCH($B1764,账户名,0)),"※这个账户不在【参数设置】的账户档案里",IF($A1764="","※没填日期，这一笔不会进任何月份的报表",IF(OR($A1764&lt;起始月份,$A1764&gt;EOMONTH(起始月份,15)),"△不在本账期（"&amp;TEXT(起始月份,"yyyy-mm")&amp;" ~ "&amp;TEXT(EOMONTH(起始月份,15),"yyyy-mm")&amp;"）内，报表里看不到",IF(AND($H1764&lt;&gt;"",$I1764&lt;&gt;""),"※收入和支出不能同时填",IF(AND(N($H1764)=0,N($I1764)=0),IF(ISNUMBER(SEARCH("【待补】",$R1764&amp;"")),"△源数据不全（源表缺金额），请补充","※收入和支出都没填"),IF($E1764="","※没填收支类别，分类报表会漏掉这一笔",IF(ISNA(MATCH($E1764,类别表,0)),"※收支类别不在【参数设置】的清单里",IF($K1764="","△"&amp;$D1764&amp;" 还没填汇率，去【月度汇率】补上就自动算了",IF(ISNUMBER(SEARCH("【待补】",$R1764&amp;"")),"△源数据不全（源表缺摘要或用途），请补充",IF(AND($F1764="内部转账",$Q1764=""),"△内部转账建议在「往来单位」写上对方账户",IF($N1764&lt;0,"△这一笔之后该账户余额成负数了，核一下",""))))))))))))</f>
        <v/>
      </c>
    </row>
    <row r="1765" ht="16.5" spans="1:19">
      <c r="A1765" s="114">
        <v>46156</v>
      </c>
      <c r="B1765" s="115" t="s">
        <v>72</v>
      </c>
      <c r="C1765" s="116" t="str">
        <f>IF($B1765="","",IFERROR(INDEX(账户银行,MATCH($B1765,账户名,0)),""))</f>
        <v>NBU银行</v>
      </c>
      <c r="D1765" s="116" t="str">
        <f>IF($B1765="","",IFERROR(INDEX(账户币种,MATCH($B1765,账户名,0)),""))</f>
        <v>UZS</v>
      </c>
      <c r="E1765" s="117" t="s">
        <v>95</v>
      </c>
      <c r="F1765" s="116" t="str">
        <f>IF($E1765="","",IFERROR(INDEX(类别属性,MATCH($E1765,类别表,0)),""))</f>
        <v>支出</v>
      </c>
      <c r="G1765" s="118" t="s">
        <v>1576</v>
      </c>
      <c r="H1765" s="119"/>
      <c r="I1765" s="119">
        <v>18480000</v>
      </c>
      <c r="J1765" s="120"/>
      <c r="K1765" s="125">
        <f>IF(OR($A1765="",$B1765=""),"",IF($J1765&lt;&gt;"",$J1765,IF($D1765=本位币,1,IFERROR(LOOKUP(2,1/((汇率月份&lt;=$A1765)*(INDEX(记账汇率区,0,MATCH($D1765,汇率币种头,0))&lt;&gt;"")),INDEX(记账汇率区,0,MATCH($D1765,汇率币种头,0))),""))))</f>
        <v>1</v>
      </c>
      <c r="L1765" s="123">
        <f t="shared" si="54"/>
        <v>-18480000</v>
      </c>
      <c r="M1765" s="123">
        <f t="shared" si="55"/>
        <v>-18480000</v>
      </c>
      <c r="N1765" s="122">
        <f>IF($B1765="","",ROUND(SUMIF(账户名,$B1765,账户期初)+SUMIFS($L$6:L1765,$B$6:B1765,$B1765),2))</f>
        <v>63333479.96</v>
      </c>
      <c r="O1765" s="123">
        <f>IF($B1765="","",IFERROR(ROUND(INDEX(账户期初本位,MATCH($B1765,账户名,0))+SUMIFS($M$6:M1765,$B$6:B1765,$B1765),2),""))</f>
        <v>63333479.96</v>
      </c>
      <c r="P1765" s="117" t="s">
        <v>97</v>
      </c>
      <c r="Q1765" s="115"/>
      <c r="R1765" s="115"/>
      <c r="S1765" s="124" t="str">
        <f>IF($B1765="","",IF(ISNA(MATCH($B1765,账户名,0)),"※这个账户不在【参数设置】的账户档案里",IF($A1765="","※没填日期，这一笔不会进任何月份的报表",IF(OR($A1765&lt;起始月份,$A1765&gt;EOMONTH(起始月份,15)),"△不在本账期（"&amp;TEXT(起始月份,"yyyy-mm")&amp;" ~ "&amp;TEXT(EOMONTH(起始月份,15),"yyyy-mm")&amp;"）内，报表里看不到",IF(AND($H1765&lt;&gt;"",$I1765&lt;&gt;""),"※收入和支出不能同时填",IF(AND(N($H1765)=0,N($I1765)=0),IF(ISNUMBER(SEARCH("【待补】",$R1765&amp;"")),"△源数据不全（源表缺金额），请补充","※收入和支出都没填"),IF($E1765="","※没填收支类别，分类报表会漏掉这一笔",IF(ISNA(MATCH($E1765,类别表,0)),"※收支类别不在【参数设置】的清单里",IF($K1765="","△"&amp;$D1765&amp;" 还没填汇率，去【月度汇率】补上就自动算了",IF(ISNUMBER(SEARCH("【待补】",$R1765&amp;"")),"△源数据不全（源表缺摘要或用途），请补充",IF(AND($F1765="内部转账",$Q1765=""),"△内部转账建议在「往来单位」写上对方账户",IF($N1765&lt;0,"△这一笔之后该账户余额成负数了，核一下",""))))))))))))</f>
        <v/>
      </c>
    </row>
    <row r="1766" ht="33" spans="1:19">
      <c r="A1766" s="114">
        <v>46156</v>
      </c>
      <c r="B1766" s="115" t="s">
        <v>72</v>
      </c>
      <c r="C1766" s="116" t="str">
        <f>IF($B1766="","",IFERROR(INDEX(账户银行,MATCH($B1766,账户名,0)),""))</f>
        <v>NBU银行</v>
      </c>
      <c r="D1766" s="116" t="str">
        <f>IF($B1766="","",IFERROR(INDEX(账户币种,MATCH($B1766,账户名,0)),""))</f>
        <v>UZS</v>
      </c>
      <c r="E1766" s="117" t="s">
        <v>438</v>
      </c>
      <c r="F1766" s="116" t="str">
        <f>IF($E1766="","",IFERROR(INDEX(类别属性,MATCH($E1766,类别表,0)),""))</f>
        <v>支出</v>
      </c>
      <c r="G1766" s="118" t="s">
        <v>1577</v>
      </c>
      <c r="H1766" s="119"/>
      <c r="I1766" s="119">
        <v>1100000</v>
      </c>
      <c r="J1766" s="120"/>
      <c r="K1766" s="125">
        <f>IF(OR($A1766="",$B1766=""),"",IF($J1766&lt;&gt;"",$J1766,IF($D1766=本位币,1,IFERROR(LOOKUP(2,1/((汇率月份&lt;=$A1766)*(INDEX(记账汇率区,0,MATCH($D1766,汇率币种头,0))&lt;&gt;"")),INDEX(记账汇率区,0,MATCH($D1766,汇率币种头,0))),""))))</f>
        <v>1</v>
      </c>
      <c r="L1766" s="123">
        <f t="shared" si="54"/>
        <v>-1100000</v>
      </c>
      <c r="M1766" s="123">
        <f t="shared" si="55"/>
        <v>-1100000</v>
      </c>
      <c r="N1766" s="122">
        <f>IF($B1766="","",ROUND(SUMIF(账户名,$B1766,账户期初)+SUMIFS($L$6:L1766,$B$6:B1766,$B1766),2))</f>
        <v>62233479.96</v>
      </c>
      <c r="O1766" s="123">
        <f>IF($B1766="","",IFERROR(ROUND(INDEX(账户期初本位,MATCH($B1766,账户名,0))+SUMIFS($M$6:M1766,$B$6:B1766,$B1766),2),""))</f>
        <v>62233479.96</v>
      </c>
      <c r="P1766" s="117" t="s">
        <v>26</v>
      </c>
      <c r="Q1766" s="115"/>
      <c r="R1766" s="115"/>
      <c r="S1766" s="124" t="str">
        <f>IF($B1766="","",IF(ISNA(MATCH($B1766,账户名,0)),"※这个账户不在【参数设置】的账户档案里",IF($A1766="","※没填日期，这一笔不会进任何月份的报表",IF(OR($A1766&lt;起始月份,$A1766&gt;EOMONTH(起始月份,15)),"△不在本账期（"&amp;TEXT(起始月份,"yyyy-mm")&amp;" ~ "&amp;TEXT(EOMONTH(起始月份,15),"yyyy-mm")&amp;"）内，报表里看不到",IF(AND($H1766&lt;&gt;"",$I1766&lt;&gt;""),"※收入和支出不能同时填",IF(AND(N($H1766)=0,N($I1766)=0),IF(ISNUMBER(SEARCH("【待补】",$R1766&amp;"")),"△源数据不全（源表缺金额），请补充","※收入和支出都没填"),IF($E1766="","※没填收支类别，分类报表会漏掉这一笔",IF(ISNA(MATCH($E1766,类别表,0)),"※收支类别不在【参数设置】的清单里",IF($K1766="","△"&amp;$D1766&amp;" 还没填汇率，去【月度汇率】补上就自动算了",IF(ISNUMBER(SEARCH("【待补】",$R1766&amp;"")),"△源数据不全（源表缺摘要或用途），请补充",IF(AND($F1766="内部转账",$Q1766=""),"△内部转账建议在「往来单位」写上对方账户",IF($N1766&lt;0,"△这一笔之后该账户余额成负数了，核一下",""))))))))))))</f>
        <v/>
      </c>
    </row>
    <row r="1767" ht="16.5" spans="1:19">
      <c r="A1767" s="114">
        <v>46156</v>
      </c>
      <c r="B1767" s="115" t="s">
        <v>72</v>
      </c>
      <c r="C1767" s="116" t="str">
        <f>IF($B1767="","",IFERROR(INDEX(账户银行,MATCH($B1767,账户名,0)),""))</f>
        <v>NBU银行</v>
      </c>
      <c r="D1767" s="116" t="str">
        <f>IF($B1767="","",IFERROR(INDEX(账户币种,MATCH($B1767,账户名,0)),""))</f>
        <v>UZS</v>
      </c>
      <c r="E1767" s="117" t="s">
        <v>60</v>
      </c>
      <c r="F1767" s="116" t="str">
        <f>IF($E1767="","",IFERROR(INDEX(类别属性,MATCH($E1767,类别表,0)),""))</f>
        <v>支出</v>
      </c>
      <c r="G1767" s="118" t="s">
        <v>1538</v>
      </c>
      <c r="H1767" s="119"/>
      <c r="I1767" s="119">
        <v>741.6</v>
      </c>
      <c r="J1767" s="120"/>
      <c r="K1767" s="125">
        <f>IF(OR($A1767="",$B1767=""),"",IF($J1767&lt;&gt;"",$J1767,IF($D1767=本位币,1,IFERROR(LOOKUP(2,1/((汇率月份&lt;=$A1767)*(INDEX(记账汇率区,0,MATCH($D1767,汇率币种头,0))&lt;&gt;"")),INDEX(记账汇率区,0,MATCH($D1767,汇率币种头,0))),""))))</f>
        <v>1</v>
      </c>
      <c r="L1767" s="123">
        <f t="shared" si="54"/>
        <v>-741.6</v>
      </c>
      <c r="M1767" s="123">
        <f t="shared" si="55"/>
        <v>-741.6</v>
      </c>
      <c r="N1767" s="122">
        <f>IF($B1767="","",ROUND(SUMIF(账户名,$B1767,账户期初)+SUMIFS($L$6:L1767,$B$6:B1767,$B1767),2))</f>
        <v>62232738.36</v>
      </c>
      <c r="O1767" s="123">
        <f>IF($B1767="","",IFERROR(ROUND(INDEX(账户期初本位,MATCH($B1767,账户名,0))+SUMIFS($M$6:M1767,$B$6:B1767,$B1767),2),""))</f>
        <v>62232738.36</v>
      </c>
      <c r="P1767" s="117" t="s">
        <v>43</v>
      </c>
      <c r="Q1767" s="115"/>
      <c r="R1767" s="115"/>
      <c r="S1767" s="124" t="str">
        <f>IF($B1767="","",IF(ISNA(MATCH($B1767,账户名,0)),"※这个账户不在【参数设置】的账户档案里",IF($A1767="","※没填日期，这一笔不会进任何月份的报表",IF(OR($A1767&lt;起始月份,$A1767&gt;EOMONTH(起始月份,15)),"△不在本账期（"&amp;TEXT(起始月份,"yyyy-mm")&amp;" ~ "&amp;TEXT(EOMONTH(起始月份,15),"yyyy-mm")&amp;"）内，报表里看不到",IF(AND($H1767&lt;&gt;"",$I1767&lt;&gt;""),"※收入和支出不能同时填",IF(AND(N($H1767)=0,N($I1767)=0),IF(ISNUMBER(SEARCH("【待补】",$R1767&amp;"")),"△源数据不全（源表缺金额），请补充","※收入和支出都没填"),IF($E1767="","※没填收支类别，分类报表会漏掉这一笔",IF(ISNA(MATCH($E1767,类别表,0)),"※收支类别不在【参数设置】的清单里",IF($K1767="","△"&amp;$D1767&amp;" 还没填汇率，去【月度汇率】补上就自动算了",IF(ISNUMBER(SEARCH("【待补】",$R1767&amp;"")),"△源数据不全（源表缺摘要或用途），请补充",IF(AND($F1767="内部转账",$Q1767=""),"△内部转账建议在「往来单位」写上对方账户",IF($N1767&lt;0,"△这一笔之后该账户余额成负数了，核一下",""))))))))))))</f>
        <v/>
      </c>
    </row>
    <row r="1768" ht="16.5" spans="1:19">
      <c r="A1768" s="114">
        <v>46156</v>
      </c>
      <c r="B1768" s="115" t="s">
        <v>72</v>
      </c>
      <c r="C1768" s="116" t="str">
        <f>IF($B1768="","",IFERROR(INDEX(账户银行,MATCH($B1768,账户名,0)),""))</f>
        <v>NBU银行</v>
      </c>
      <c r="D1768" s="116" t="str">
        <f>IF($B1768="","",IFERROR(INDEX(账户币种,MATCH($B1768,账户名,0)),""))</f>
        <v>UZS</v>
      </c>
      <c r="E1768" s="117" t="s">
        <v>60</v>
      </c>
      <c r="F1768" s="116" t="str">
        <f>IF($E1768="","",IFERROR(INDEX(类别属性,MATCH($E1768,类别表,0)),""))</f>
        <v>支出</v>
      </c>
      <c r="G1768" s="118" t="s">
        <v>1578</v>
      </c>
      <c r="H1768" s="119"/>
      <c r="I1768" s="119">
        <v>5500</v>
      </c>
      <c r="J1768" s="120"/>
      <c r="K1768" s="125">
        <f>IF(OR($A1768="",$B1768=""),"",IF($J1768&lt;&gt;"",$J1768,IF($D1768=本位币,1,IFERROR(LOOKUP(2,1/((汇率月份&lt;=$A1768)*(INDEX(记账汇率区,0,MATCH($D1768,汇率币种头,0))&lt;&gt;"")),INDEX(记账汇率区,0,MATCH($D1768,汇率币种头,0))),""))))</f>
        <v>1</v>
      </c>
      <c r="L1768" s="123">
        <f t="shared" si="54"/>
        <v>-5500</v>
      </c>
      <c r="M1768" s="123">
        <f t="shared" si="55"/>
        <v>-5500</v>
      </c>
      <c r="N1768" s="122">
        <f>IF($B1768="","",ROUND(SUMIF(账户名,$B1768,账户期初)+SUMIFS($L$6:L1768,$B$6:B1768,$B1768),2))</f>
        <v>62227238.36</v>
      </c>
      <c r="O1768" s="123">
        <f>IF($B1768="","",IFERROR(ROUND(INDEX(账户期初本位,MATCH($B1768,账户名,0))+SUMIFS($M$6:M1768,$B$6:B1768,$B1768),2),""))</f>
        <v>62227238.36</v>
      </c>
      <c r="P1768" s="117" t="s">
        <v>43</v>
      </c>
      <c r="Q1768" s="115"/>
      <c r="R1768" s="115"/>
      <c r="S1768" s="124" t="str">
        <f>IF($B1768="","",IF(ISNA(MATCH($B1768,账户名,0)),"※这个账户不在【参数设置】的账户档案里",IF($A1768="","※没填日期，这一笔不会进任何月份的报表",IF(OR($A1768&lt;起始月份,$A1768&gt;EOMONTH(起始月份,15)),"△不在本账期（"&amp;TEXT(起始月份,"yyyy-mm")&amp;" ~ "&amp;TEXT(EOMONTH(起始月份,15),"yyyy-mm")&amp;"）内，报表里看不到",IF(AND($H1768&lt;&gt;"",$I1768&lt;&gt;""),"※收入和支出不能同时填",IF(AND(N($H1768)=0,N($I1768)=0),IF(ISNUMBER(SEARCH("【待补】",$R1768&amp;"")),"△源数据不全（源表缺金额），请补充","※收入和支出都没填"),IF($E1768="","※没填收支类别，分类报表会漏掉这一笔",IF(ISNA(MATCH($E1768,类别表,0)),"※收支类别不在【参数设置】的清单里",IF($K1768="","△"&amp;$D1768&amp;" 还没填汇率，去【月度汇率】补上就自动算了",IF(ISNUMBER(SEARCH("【待补】",$R1768&amp;"")),"△源数据不全（源表缺摘要或用途），请补充",IF(AND($F1768="内部转账",$Q1768=""),"△内部转账建议在「往来单位」写上对方账户",IF($N1768&lt;0,"△这一笔之后该账户余额成负数了，核一下",""))))))))))))</f>
        <v/>
      </c>
    </row>
    <row r="1769" ht="16.5" spans="1:19">
      <c r="A1769" s="114">
        <v>46156</v>
      </c>
      <c r="B1769" s="115" t="s">
        <v>1238</v>
      </c>
      <c r="C1769" s="116" t="str">
        <f>IF($B1769="","",IFERROR(INDEX(账户银行,MATCH($B1769,账户名,0)),""))</f>
        <v>NBU银行</v>
      </c>
      <c r="D1769" s="116" t="str">
        <f>IF($B1769="","",IFERROR(INDEX(账户币种,MATCH($B1769,账户名,0)),""))</f>
        <v>UZS</v>
      </c>
      <c r="E1769" s="117" t="s">
        <v>188</v>
      </c>
      <c r="F1769" s="116" t="str">
        <f>IF($E1769="","",IFERROR(INDEX(类别属性,MATCH($E1769,类别表,0)),""))</f>
        <v>支出</v>
      </c>
      <c r="G1769" s="118" t="s">
        <v>1268</v>
      </c>
      <c r="H1769" s="119"/>
      <c r="I1769" s="119">
        <v>492000</v>
      </c>
      <c r="J1769" s="120"/>
      <c r="K1769" s="125">
        <f>IF(OR($A1769="",$B1769=""),"",IF($J1769&lt;&gt;"",$J1769,IF($D1769=本位币,1,IFERROR(LOOKUP(2,1/((汇率月份&lt;=$A1769)*(INDEX(记账汇率区,0,MATCH($D1769,汇率币种头,0))&lt;&gt;"")),INDEX(记账汇率区,0,MATCH($D1769,汇率币种头,0))),""))))</f>
        <v>1</v>
      </c>
      <c r="L1769" s="123">
        <f t="shared" si="54"/>
        <v>-492000</v>
      </c>
      <c r="M1769" s="123">
        <f t="shared" si="55"/>
        <v>-492000</v>
      </c>
      <c r="N1769" s="122">
        <f>IF($B1769="","",ROUND(SUMIF(账户名,$B1769,账户期初)+SUMIFS($L$6:L1769,$B$6:B1769,$B1769),2))</f>
        <v>34680850</v>
      </c>
      <c r="O1769" s="123">
        <f>IF($B1769="","",IFERROR(ROUND(INDEX(账户期初本位,MATCH($B1769,账户名,0))+SUMIFS($M$6:M1769,$B$6:B1769,$B1769),2),""))</f>
        <v>34680850</v>
      </c>
      <c r="P1769" s="117" t="s">
        <v>26</v>
      </c>
      <c r="Q1769" s="115" t="s">
        <v>1269</v>
      </c>
      <c r="R1769" s="115" t="s">
        <v>1271</v>
      </c>
      <c r="S1769" s="124" t="str">
        <f>IF($B1769="","",IF(ISNA(MATCH($B1769,账户名,0)),"※这个账户不在【参数设置】的账户档案里",IF($A1769="","※没填日期，这一笔不会进任何月份的报表",IF(OR($A1769&lt;起始月份,$A1769&gt;EOMONTH(起始月份,15)),"△不在本账期（"&amp;TEXT(起始月份,"yyyy-mm")&amp;" ~ "&amp;TEXT(EOMONTH(起始月份,15),"yyyy-mm")&amp;"）内，报表里看不到",IF(AND($H1769&lt;&gt;"",$I1769&lt;&gt;""),"※收入和支出不能同时填",IF(AND(N($H1769)=0,N($I1769)=0),IF(ISNUMBER(SEARCH("【待补】",$R1769&amp;"")),"△源数据不全（源表缺金额），请补充","※收入和支出都没填"),IF($E1769="","※没填收支类别，分类报表会漏掉这一笔",IF(ISNA(MATCH($E1769,类别表,0)),"※收支类别不在【参数设置】的清单里",IF($K1769="","△"&amp;$D1769&amp;" 还没填汇率，去【月度汇率】补上就自动算了",IF(ISNUMBER(SEARCH("【待补】",$R1769&amp;"")),"△源数据不全（源表缺摘要或用途），请补充",IF(AND($F1769="内部转账",$Q1769=""),"△内部转账建议在「往来单位」写上对方账户",IF($N1769&lt;0,"△这一笔之后该账户余额成负数了，核一下",""))))))))))))</f>
        <v>△源数据不全（源表缺摘要或用途），请补充</v>
      </c>
    </row>
    <row r="1770" ht="49.5" spans="1:19">
      <c r="A1770" s="114">
        <v>46156</v>
      </c>
      <c r="B1770" s="115" t="s">
        <v>30</v>
      </c>
      <c r="C1770" s="116" t="str">
        <f>IF($B1770="","",IFERROR(INDEX(账户银行,MATCH($B1770,账户名,0)),""))</f>
        <v>现金</v>
      </c>
      <c r="D1770" s="116" t="str">
        <f>IF($B1770="","",IFERROR(INDEX(账户币种,MATCH($B1770,账户名,0)),""))</f>
        <v>USD</v>
      </c>
      <c r="E1770" s="117" t="s">
        <v>95</v>
      </c>
      <c r="F1770" s="116" t="str">
        <f>IF($E1770="","",IFERROR(INDEX(类别属性,MATCH($E1770,类别表,0)),""))</f>
        <v>支出</v>
      </c>
      <c r="G1770" s="118" t="s">
        <v>1579</v>
      </c>
      <c r="H1770" s="119"/>
      <c r="I1770" s="119">
        <v>2100</v>
      </c>
      <c r="J1770" s="120"/>
      <c r="K1770" s="125">
        <f>IF(OR($A1770="",$B1770=""),"",IF($J1770&lt;&gt;"",$J1770,IF($D1770=本位币,1,IFERROR(LOOKUP(2,1/((汇率月份&lt;=$A1770)*(INDEX(记账汇率区,0,MATCH($D1770,汇率币种头,0))&lt;&gt;"")),INDEX(记账汇率区,0,MATCH($D1770,汇率币种头,0))),""))))</f>
        <v>12000</v>
      </c>
      <c r="L1770" s="123">
        <f t="shared" si="54"/>
        <v>-2100</v>
      </c>
      <c r="M1770" s="123">
        <f t="shared" si="55"/>
        <v>-25200000</v>
      </c>
      <c r="N1770" s="122">
        <f>IF($B1770="","",ROUND(SUMIF(账户名,$B1770,账户期初)+SUMIFS($L$6:L1770,$B$6:B1770,$B1770),2))</f>
        <v>130196</v>
      </c>
      <c r="O1770" s="123">
        <f>IF($B1770="","",IFERROR(ROUND(INDEX(账户期初本位,MATCH($B1770,账户名,0))+SUMIFS($M$6:M1770,$B$6:B1770,$B1770),2),""))</f>
        <v>1574847925</v>
      </c>
      <c r="P1770" s="117" t="s">
        <v>97</v>
      </c>
      <c r="Q1770" s="115"/>
      <c r="R1770" s="115" t="s">
        <v>1580</v>
      </c>
      <c r="S1770" s="124" t="str">
        <f>IF($B1770="","",IF(ISNA(MATCH($B1770,账户名,0)),"※这个账户不在【参数设置】的账户档案里",IF($A1770="","※没填日期，这一笔不会进任何月份的报表",IF(OR($A1770&lt;起始月份,$A1770&gt;EOMONTH(起始月份,15)),"△不在本账期（"&amp;TEXT(起始月份,"yyyy-mm")&amp;" ~ "&amp;TEXT(EOMONTH(起始月份,15),"yyyy-mm")&amp;"）内，报表里看不到",IF(AND($H1770&lt;&gt;"",$I1770&lt;&gt;""),"※收入和支出不能同时填",IF(AND(N($H1770)=0,N($I1770)=0),IF(ISNUMBER(SEARCH("【待补】",$R1770&amp;"")),"△源数据不全（源表缺金额），请补充","※收入和支出都没填"),IF($E1770="","※没填收支类别，分类报表会漏掉这一笔",IF(ISNA(MATCH($E1770,类别表,0)),"※收支类别不在【参数设置】的清单里",IF($K1770="","△"&amp;$D1770&amp;" 还没填汇率，去【月度汇率】补上就自动算了",IF(ISNUMBER(SEARCH("【待补】",$R1770&amp;"")),"△源数据不全（源表缺摘要或用途），请补充",IF(AND($F1770="内部转账",$Q1770=""),"△内部转账建议在「往来单位」写上对方账户",IF($N1770&lt;0,"△这一笔之后该账户余额成负数了，核一下",""))))))))))))</f>
        <v/>
      </c>
    </row>
    <row r="1771" ht="165" spans="1:19">
      <c r="A1771" s="114">
        <v>46156</v>
      </c>
      <c r="B1771" s="115" t="s">
        <v>34</v>
      </c>
      <c r="C1771" s="116" t="str">
        <f>IF($B1771="","",IFERROR(INDEX(账户银行,MATCH($B1771,账户名,0)),""))</f>
        <v>现金</v>
      </c>
      <c r="D1771" s="116" t="str">
        <f>IF($B1771="","",IFERROR(INDEX(账户币种,MATCH($B1771,账户名,0)),""))</f>
        <v>UZS</v>
      </c>
      <c r="E1771" s="117" t="s">
        <v>57</v>
      </c>
      <c r="F1771" s="116" t="str">
        <f>IF($E1771="","",IFERROR(INDEX(类别属性,MATCH($E1771,类别表,0)),""))</f>
        <v>支出</v>
      </c>
      <c r="G1771" s="118" t="s">
        <v>1581</v>
      </c>
      <c r="H1771" s="119"/>
      <c r="I1771" s="119">
        <v>15173000</v>
      </c>
      <c r="J1771" s="120"/>
      <c r="K1771" s="125">
        <f>IF(OR($A1771="",$B1771=""),"",IF($J1771&lt;&gt;"",$J1771,IF($D1771=本位币,1,IFERROR(LOOKUP(2,1/((汇率月份&lt;=$A1771)*(INDEX(记账汇率区,0,MATCH($D1771,汇率币种头,0))&lt;&gt;"")),INDEX(记账汇率区,0,MATCH($D1771,汇率币种头,0))),""))))</f>
        <v>1</v>
      </c>
      <c r="L1771" s="123">
        <f t="shared" si="54"/>
        <v>-15173000</v>
      </c>
      <c r="M1771" s="123">
        <f t="shared" si="55"/>
        <v>-15173000</v>
      </c>
      <c r="N1771" s="122">
        <f>IF($B1771="","",ROUND(SUMIF(账户名,$B1771,账户期初)+SUMIFS($L$6:L1771,$B$6:B1771,$B1771),2))</f>
        <v>-743335979.33</v>
      </c>
      <c r="O1771" s="123">
        <f>IF($B1771="","",IFERROR(ROUND(INDEX(账户期初本位,MATCH($B1771,账户名,0))+SUMIFS($M$6:M1771,$B$6:B1771,$B1771),2),""))</f>
        <v>-743335979.33</v>
      </c>
      <c r="P1771" s="117" t="s">
        <v>59</v>
      </c>
      <c r="Q1771" s="115" t="s">
        <v>683</v>
      </c>
      <c r="R1771" s="115"/>
      <c r="S1771" s="124" t="str">
        <f>IF($B1771="","",IF(ISNA(MATCH($B1771,账户名,0)),"※这个账户不在【参数设置】的账户档案里",IF($A1771="","※没填日期，这一笔不会进任何月份的报表",IF(OR($A1771&lt;起始月份,$A1771&gt;EOMONTH(起始月份,15)),"△不在本账期（"&amp;TEXT(起始月份,"yyyy-mm")&amp;" ~ "&amp;TEXT(EOMONTH(起始月份,15),"yyyy-mm")&amp;"）内，报表里看不到",IF(AND($H1771&lt;&gt;"",$I1771&lt;&gt;""),"※收入和支出不能同时填",IF(AND(N($H1771)=0,N($I1771)=0),IF(ISNUMBER(SEARCH("【待补】",$R1771&amp;"")),"△源数据不全（源表缺金额），请补充","※收入和支出都没填"),IF($E1771="","※没填收支类别，分类报表会漏掉这一笔",IF(ISNA(MATCH($E1771,类别表,0)),"※收支类别不在【参数设置】的清单里",IF($K1771="","△"&amp;$D1771&amp;" 还没填汇率，去【月度汇率】补上就自动算了",IF(ISNUMBER(SEARCH("【待补】",$R1771&amp;"")),"△源数据不全（源表缺摘要或用途），请补充",IF(AND($F1771="内部转账",$Q1771=""),"△内部转账建议在「往来单位」写上对方账户",IF($N1771&lt;0,"△这一笔之后该账户余额成负数了，核一下",""))))))))))))</f>
        <v>△这一笔之后该账户余额成负数了，核一下</v>
      </c>
    </row>
    <row r="1772" ht="49.5" spans="1:19">
      <c r="A1772" s="114">
        <v>46156</v>
      </c>
      <c r="B1772" s="115" t="s">
        <v>34</v>
      </c>
      <c r="C1772" s="116" t="str">
        <f>IF($B1772="","",IFERROR(INDEX(账户银行,MATCH($B1772,账户名,0)),""))</f>
        <v>现金</v>
      </c>
      <c r="D1772" s="116" t="str">
        <f>IF($B1772="","",IFERROR(INDEX(账户币种,MATCH($B1772,账户名,0)),""))</f>
        <v>UZS</v>
      </c>
      <c r="E1772" s="117" t="s">
        <v>95</v>
      </c>
      <c r="F1772" s="116" t="str">
        <f>IF($E1772="","",IFERROR(INDEX(类别属性,MATCH($E1772,类别表,0)),""))</f>
        <v>支出</v>
      </c>
      <c r="G1772" s="118" t="s">
        <v>1579</v>
      </c>
      <c r="H1772" s="119"/>
      <c r="I1772" s="119">
        <v>14410000</v>
      </c>
      <c r="J1772" s="120"/>
      <c r="K1772" s="125">
        <f>IF(OR($A1772="",$B1772=""),"",IF($J1772&lt;&gt;"",$J1772,IF($D1772=本位币,1,IFERROR(LOOKUP(2,1/((汇率月份&lt;=$A1772)*(INDEX(记账汇率区,0,MATCH($D1772,汇率币种头,0))&lt;&gt;"")),INDEX(记账汇率区,0,MATCH($D1772,汇率币种头,0))),""))))</f>
        <v>1</v>
      </c>
      <c r="L1772" s="123">
        <f t="shared" si="54"/>
        <v>-14410000</v>
      </c>
      <c r="M1772" s="123">
        <f t="shared" si="55"/>
        <v>-14410000</v>
      </c>
      <c r="N1772" s="122">
        <f>IF($B1772="","",ROUND(SUMIF(账户名,$B1772,账户期初)+SUMIFS($L$6:L1772,$B$6:B1772,$B1772),2))</f>
        <v>-757745979.33</v>
      </c>
      <c r="O1772" s="123">
        <f>IF($B1772="","",IFERROR(ROUND(INDEX(账户期初本位,MATCH($B1772,账户名,0))+SUMIFS($M$6:M1772,$B$6:B1772,$B1772),2),""))</f>
        <v>-757745979.33</v>
      </c>
      <c r="P1772" s="117" t="s">
        <v>97</v>
      </c>
      <c r="Q1772" s="115"/>
      <c r="R1772" s="115"/>
      <c r="S1772" s="124" t="str">
        <f>IF($B1772="","",IF(ISNA(MATCH($B1772,账户名,0)),"※这个账户不在【参数设置】的账户档案里",IF($A1772="","※没填日期，这一笔不会进任何月份的报表",IF(OR($A1772&lt;起始月份,$A1772&gt;EOMONTH(起始月份,15)),"△不在本账期（"&amp;TEXT(起始月份,"yyyy-mm")&amp;" ~ "&amp;TEXT(EOMONTH(起始月份,15),"yyyy-mm")&amp;"）内，报表里看不到",IF(AND($H1772&lt;&gt;"",$I1772&lt;&gt;""),"※收入和支出不能同时填",IF(AND(N($H1772)=0,N($I1772)=0),IF(ISNUMBER(SEARCH("【待补】",$R1772&amp;"")),"△源数据不全（源表缺金额），请补充","※收入和支出都没填"),IF($E1772="","※没填收支类别，分类报表会漏掉这一笔",IF(ISNA(MATCH($E1772,类别表,0)),"※收支类别不在【参数设置】的清单里",IF($K1772="","△"&amp;$D1772&amp;" 还没填汇率，去【月度汇率】补上就自动算了",IF(ISNUMBER(SEARCH("【待补】",$R1772&amp;"")),"△源数据不全（源表缺摘要或用途），请补充",IF(AND($F1772="内部转账",$Q1772=""),"△内部转账建议在「往来单位」写上对方账户",IF($N1772&lt;0,"△这一笔之后该账户余额成负数了，核一下",""))))))))))))</f>
        <v>△这一笔之后该账户余额成负数了，核一下</v>
      </c>
    </row>
    <row r="1773" ht="49.5" spans="1:19">
      <c r="A1773" s="114">
        <v>46156</v>
      </c>
      <c r="B1773" s="115" t="s">
        <v>34</v>
      </c>
      <c r="C1773" s="116" t="str">
        <f>IF($B1773="","",IFERROR(INDEX(账户银行,MATCH($B1773,账户名,0)),""))</f>
        <v>现金</v>
      </c>
      <c r="D1773" s="116" t="str">
        <f>IF($B1773="","",IFERROR(INDEX(账户币种,MATCH($B1773,账户名,0)),""))</f>
        <v>UZS</v>
      </c>
      <c r="E1773" s="117" t="s">
        <v>95</v>
      </c>
      <c r="F1773" s="116" t="str">
        <f>IF($E1773="","",IFERROR(INDEX(类别属性,MATCH($E1773,类别表,0)),""))</f>
        <v>支出</v>
      </c>
      <c r="G1773" s="118" t="s">
        <v>1582</v>
      </c>
      <c r="H1773" s="119"/>
      <c r="I1773" s="119">
        <v>310000</v>
      </c>
      <c r="J1773" s="120"/>
      <c r="K1773" s="125">
        <f>IF(OR($A1773="",$B1773=""),"",IF($J1773&lt;&gt;"",$J1773,IF($D1773=本位币,1,IFERROR(LOOKUP(2,1/((汇率月份&lt;=$A1773)*(INDEX(记账汇率区,0,MATCH($D1773,汇率币种头,0))&lt;&gt;"")),INDEX(记账汇率区,0,MATCH($D1773,汇率币种头,0))),""))))</f>
        <v>1</v>
      </c>
      <c r="L1773" s="123">
        <f t="shared" si="54"/>
        <v>-310000</v>
      </c>
      <c r="M1773" s="123">
        <f t="shared" si="55"/>
        <v>-310000</v>
      </c>
      <c r="N1773" s="122">
        <f>IF($B1773="","",ROUND(SUMIF(账户名,$B1773,账户期初)+SUMIFS($L$6:L1773,$B$6:B1773,$B1773),2))</f>
        <v>-758055979.33</v>
      </c>
      <c r="O1773" s="123">
        <f>IF($B1773="","",IFERROR(ROUND(INDEX(账户期初本位,MATCH($B1773,账户名,0))+SUMIFS($M$6:M1773,$B$6:B1773,$B1773),2),""))</f>
        <v>-758055979.33</v>
      </c>
      <c r="P1773" s="117" t="s">
        <v>97</v>
      </c>
      <c r="Q1773" s="115"/>
      <c r="R1773" s="115"/>
      <c r="S1773" s="124" t="str">
        <f>IF($B1773="","",IF(ISNA(MATCH($B1773,账户名,0)),"※这个账户不在【参数设置】的账户档案里",IF($A1773="","※没填日期，这一笔不会进任何月份的报表",IF(OR($A1773&lt;起始月份,$A1773&gt;EOMONTH(起始月份,15)),"△不在本账期（"&amp;TEXT(起始月份,"yyyy-mm")&amp;" ~ "&amp;TEXT(EOMONTH(起始月份,15),"yyyy-mm")&amp;"）内，报表里看不到",IF(AND($H1773&lt;&gt;"",$I1773&lt;&gt;""),"※收入和支出不能同时填",IF(AND(N($H1773)=0,N($I1773)=0),IF(ISNUMBER(SEARCH("【待补】",$R1773&amp;"")),"△源数据不全（源表缺金额），请补充","※收入和支出都没填"),IF($E1773="","※没填收支类别，分类报表会漏掉这一笔",IF(ISNA(MATCH($E1773,类别表,0)),"※收支类别不在【参数设置】的清单里",IF($K1773="","△"&amp;$D1773&amp;" 还没填汇率，去【月度汇率】补上就自动算了",IF(ISNUMBER(SEARCH("【待补】",$R1773&amp;"")),"△源数据不全（源表缺摘要或用途），请补充",IF(AND($F1773="内部转账",$Q1773=""),"△内部转账建议在「往来单位」写上对方账户",IF($N1773&lt;0,"△这一笔之后该账户余额成负数了，核一下",""))))))))))))</f>
        <v>△这一笔之后该账户余额成负数了，核一下</v>
      </c>
    </row>
    <row r="1774" ht="16.5" spans="1:19">
      <c r="A1774" s="114">
        <v>46156</v>
      </c>
      <c r="B1774" s="115" t="s">
        <v>34</v>
      </c>
      <c r="C1774" s="116" t="str">
        <f>IF($B1774="","",IFERROR(INDEX(账户银行,MATCH($B1774,账户名,0)),""))</f>
        <v>现金</v>
      </c>
      <c r="D1774" s="116" t="str">
        <f>IF($B1774="","",IFERROR(INDEX(账户币种,MATCH($B1774,账户名,0)),""))</f>
        <v>UZS</v>
      </c>
      <c r="E1774" s="117" t="s">
        <v>57</v>
      </c>
      <c r="F1774" s="116" t="str">
        <f>IF($E1774="","",IFERROR(INDEX(类别属性,MATCH($E1774,类别表,0)),""))</f>
        <v>支出</v>
      </c>
      <c r="G1774" s="118" t="s">
        <v>1583</v>
      </c>
      <c r="H1774" s="119"/>
      <c r="I1774" s="119">
        <v>1500000</v>
      </c>
      <c r="J1774" s="120"/>
      <c r="K1774" s="125">
        <f>IF(OR($A1774="",$B1774=""),"",IF($J1774&lt;&gt;"",$J1774,IF($D1774=本位币,1,IFERROR(LOOKUP(2,1/((汇率月份&lt;=$A1774)*(INDEX(记账汇率区,0,MATCH($D1774,汇率币种头,0))&lt;&gt;"")),INDEX(记账汇率区,0,MATCH($D1774,汇率币种头,0))),""))))</f>
        <v>1</v>
      </c>
      <c r="L1774" s="123">
        <f t="shared" si="54"/>
        <v>-1500000</v>
      </c>
      <c r="M1774" s="123">
        <f t="shared" si="55"/>
        <v>-1500000</v>
      </c>
      <c r="N1774" s="122">
        <f>IF($B1774="","",ROUND(SUMIF(账户名,$B1774,账户期初)+SUMIFS($L$6:L1774,$B$6:B1774,$B1774),2))</f>
        <v>-759555979.33</v>
      </c>
      <c r="O1774" s="123">
        <f>IF($B1774="","",IFERROR(ROUND(INDEX(账户期初本位,MATCH($B1774,账户名,0))+SUMIFS($M$6:M1774,$B$6:B1774,$B1774),2),""))</f>
        <v>-759555979.33</v>
      </c>
      <c r="P1774" s="117" t="s">
        <v>59</v>
      </c>
      <c r="Q1774" s="115" t="s">
        <v>1584</v>
      </c>
      <c r="R1774" s="115"/>
      <c r="S1774" s="124" t="str">
        <f>IF($B1774="","",IF(ISNA(MATCH($B1774,账户名,0)),"※这个账户不在【参数设置】的账户档案里",IF($A1774="","※没填日期，这一笔不会进任何月份的报表",IF(OR($A1774&lt;起始月份,$A1774&gt;EOMONTH(起始月份,15)),"△不在本账期（"&amp;TEXT(起始月份,"yyyy-mm")&amp;" ~ "&amp;TEXT(EOMONTH(起始月份,15),"yyyy-mm")&amp;"）内，报表里看不到",IF(AND($H1774&lt;&gt;"",$I1774&lt;&gt;""),"※收入和支出不能同时填",IF(AND(N($H1774)=0,N($I1774)=0),IF(ISNUMBER(SEARCH("【待补】",$R1774&amp;"")),"△源数据不全（源表缺金额），请补充","※收入和支出都没填"),IF($E1774="","※没填收支类别，分类报表会漏掉这一笔",IF(ISNA(MATCH($E1774,类别表,0)),"※收支类别不在【参数设置】的清单里",IF($K1774="","△"&amp;$D1774&amp;" 还没填汇率，去【月度汇率】补上就自动算了",IF(ISNUMBER(SEARCH("【待补】",$R1774&amp;"")),"△源数据不全（源表缺摘要或用途），请补充",IF(AND($F1774="内部转账",$Q1774=""),"△内部转账建议在「往来单位」写上对方账户",IF($N1774&lt;0,"△这一笔之后该账户余额成负数了，核一下",""))))))))))))</f>
        <v>△这一笔之后该账户余额成负数了，核一下</v>
      </c>
    </row>
    <row r="1775" ht="16.5" spans="1:19">
      <c r="A1775" s="114">
        <v>46157</v>
      </c>
      <c r="B1775" s="115" t="s">
        <v>72</v>
      </c>
      <c r="C1775" s="116" t="str">
        <f>IF($B1775="","",IFERROR(INDEX(账户银行,MATCH($B1775,账户名,0)),""))</f>
        <v>NBU银行</v>
      </c>
      <c r="D1775" s="116" t="str">
        <f>IF($B1775="","",IFERROR(INDEX(账户币种,MATCH($B1775,账户名,0)),""))</f>
        <v>UZS</v>
      </c>
      <c r="E1775" s="117" t="s">
        <v>60</v>
      </c>
      <c r="F1775" s="116" t="str">
        <f>IF($E1775="","",IFERROR(INDEX(类别属性,MATCH($E1775,类别表,0)),""))</f>
        <v>支出</v>
      </c>
      <c r="G1775" s="118" t="s">
        <v>1585</v>
      </c>
      <c r="H1775" s="119"/>
      <c r="I1775" s="119">
        <v>741.6</v>
      </c>
      <c r="J1775" s="120"/>
      <c r="K1775" s="125">
        <f>IF(OR($A1775="",$B1775=""),"",IF($J1775&lt;&gt;"",$J1775,IF($D1775=本位币,1,IFERROR(LOOKUP(2,1/((汇率月份&lt;=$A1775)*(INDEX(记账汇率区,0,MATCH($D1775,汇率币种头,0))&lt;&gt;"")),INDEX(记账汇率区,0,MATCH($D1775,汇率币种头,0))),""))))</f>
        <v>1</v>
      </c>
      <c r="L1775" s="123">
        <f t="shared" si="54"/>
        <v>-741.6</v>
      </c>
      <c r="M1775" s="123">
        <f t="shared" si="55"/>
        <v>-741.6</v>
      </c>
      <c r="N1775" s="122">
        <f>IF($B1775="","",ROUND(SUMIF(账户名,$B1775,账户期初)+SUMIFS($L$6:L1775,$B$6:B1775,$B1775),2))</f>
        <v>62226496.76</v>
      </c>
      <c r="O1775" s="123">
        <f>IF($B1775="","",IFERROR(ROUND(INDEX(账户期初本位,MATCH($B1775,账户名,0))+SUMIFS($M$6:M1775,$B$6:B1775,$B1775),2),""))</f>
        <v>62226496.76</v>
      </c>
      <c r="P1775" s="117" t="s">
        <v>43</v>
      </c>
      <c r="Q1775" s="115"/>
      <c r="R1775" s="115"/>
      <c r="S1775" s="124" t="str">
        <f>IF($B1775="","",IF(ISNA(MATCH($B1775,账户名,0)),"※这个账户不在【参数设置】的账户档案里",IF($A1775="","※没填日期，这一笔不会进任何月份的报表",IF(OR($A1775&lt;起始月份,$A1775&gt;EOMONTH(起始月份,15)),"△不在本账期（"&amp;TEXT(起始月份,"yyyy-mm")&amp;" ~ "&amp;TEXT(EOMONTH(起始月份,15),"yyyy-mm")&amp;"）内，报表里看不到",IF(AND($H1775&lt;&gt;"",$I1775&lt;&gt;""),"※收入和支出不能同时填",IF(AND(N($H1775)=0,N($I1775)=0),IF(ISNUMBER(SEARCH("【待补】",$R1775&amp;"")),"△源数据不全（源表缺金额），请补充","※收入和支出都没填"),IF($E1775="","※没填收支类别，分类报表会漏掉这一笔",IF(ISNA(MATCH($E1775,类别表,0)),"※收支类别不在【参数设置】的清单里",IF($K1775="","△"&amp;$D1775&amp;" 还没填汇率，去【月度汇率】补上就自动算了",IF(ISNUMBER(SEARCH("【待补】",$R1775&amp;"")),"△源数据不全（源表缺摘要或用途），请补充",IF(AND($F1775="内部转账",$Q1775=""),"△内部转账建议在「往来单位」写上对方账户",IF($N1775&lt;0,"△这一笔之后该账户余额成负数了，核一下",""))))))))))))</f>
        <v/>
      </c>
    </row>
    <row r="1776" ht="16.5" spans="1:19">
      <c r="A1776" s="114">
        <v>46157</v>
      </c>
      <c r="B1776" s="115" t="s">
        <v>72</v>
      </c>
      <c r="C1776" s="116" t="str">
        <f>IF($B1776="","",IFERROR(INDEX(账户银行,MATCH($B1776,账户名,0)),""))</f>
        <v>NBU银行</v>
      </c>
      <c r="D1776" s="116" t="str">
        <f>IF($B1776="","",IFERROR(INDEX(账户币种,MATCH($B1776,账户名,0)),""))</f>
        <v>UZS</v>
      </c>
      <c r="E1776" s="117" t="s">
        <v>60</v>
      </c>
      <c r="F1776" s="116" t="str">
        <f>IF($E1776="","",IFERROR(INDEX(类别属性,MATCH($E1776,类别表,0)),""))</f>
        <v>支出</v>
      </c>
      <c r="G1776" s="118" t="s">
        <v>1586</v>
      </c>
      <c r="H1776" s="119"/>
      <c r="I1776" s="119">
        <v>215.64</v>
      </c>
      <c r="J1776" s="120"/>
      <c r="K1776" s="125">
        <f>IF(OR($A1776="",$B1776=""),"",IF($J1776&lt;&gt;"",$J1776,IF($D1776=本位币,1,IFERROR(LOOKUP(2,1/((汇率月份&lt;=$A1776)*(INDEX(记账汇率区,0,MATCH($D1776,汇率币种头,0))&lt;&gt;"")),INDEX(记账汇率区,0,MATCH($D1776,汇率币种头,0))),""))))</f>
        <v>1</v>
      </c>
      <c r="L1776" s="123">
        <f t="shared" si="54"/>
        <v>-215.64</v>
      </c>
      <c r="M1776" s="123">
        <f t="shared" si="55"/>
        <v>-215.64</v>
      </c>
      <c r="N1776" s="122">
        <f>IF($B1776="","",ROUND(SUMIF(账户名,$B1776,账户期初)+SUMIFS($L$6:L1776,$B$6:B1776,$B1776),2))</f>
        <v>62226281.12</v>
      </c>
      <c r="O1776" s="123">
        <f>IF($B1776="","",IFERROR(ROUND(INDEX(账户期初本位,MATCH($B1776,账户名,0))+SUMIFS($M$6:M1776,$B$6:B1776,$B1776),2),""))</f>
        <v>62226281.12</v>
      </c>
      <c r="P1776" s="117" t="s">
        <v>43</v>
      </c>
      <c r="Q1776" s="115"/>
      <c r="R1776" s="115"/>
      <c r="S1776" s="124" t="str">
        <f>IF($B1776="","",IF(ISNA(MATCH($B1776,账户名,0)),"※这个账户不在【参数设置】的账户档案里",IF($A1776="","※没填日期，这一笔不会进任何月份的报表",IF(OR($A1776&lt;起始月份,$A1776&gt;EOMONTH(起始月份,15)),"△不在本账期（"&amp;TEXT(起始月份,"yyyy-mm")&amp;" ~ "&amp;TEXT(EOMONTH(起始月份,15),"yyyy-mm")&amp;"）内，报表里看不到",IF(AND($H1776&lt;&gt;"",$I1776&lt;&gt;""),"※收入和支出不能同时填",IF(AND(N($H1776)=0,N($I1776)=0),IF(ISNUMBER(SEARCH("【待补】",$R1776&amp;"")),"△源数据不全（源表缺金额），请补充","※收入和支出都没填"),IF($E1776="","※没填收支类别，分类报表会漏掉这一笔",IF(ISNA(MATCH($E1776,类别表,0)),"※收支类别不在【参数设置】的清单里",IF($K1776="","△"&amp;$D1776&amp;" 还没填汇率，去【月度汇率】补上就自动算了",IF(ISNUMBER(SEARCH("【待补】",$R1776&amp;"")),"△源数据不全（源表缺摘要或用途），请补充",IF(AND($F1776="内部转账",$Q1776=""),"△内部转账建议在「往来单位」写上对方账户",IF($N1776&lt;0,"△这一笔之后该账户余额成负数了，核一下",""))))))))))))</f>
        <v/>
      </c>
    </row>
    <row r="1777" ht="16.5" spans="1:19">
      <c r="A1777" s="114">
        <v>46157</v>
      </c>
      <c r="B1777" s="115" t="s">
        <v>72</v>
      </c>
      <c r="C1777" s="116" t="str">
        <f>IF($B1777="","",IFERROR(INDEX(账户银行,MATCH($B1777,账户名,0)),""))</f>
        <v>NBU银行</v>
      </c>
      <c r="D1777" s="116" t="str">
        <f>IF($B1777="","",IFERROR(INDEX(账户币种,MATCH($B1777,账户名,0)),""))</f>
        <v>UZS</v>
      </c>
      <c r="E1777" s="117" t="s">
        <v>95</v>
      </c>
      <c r="F1777" s="116" t="str">
        <f>IF($E1777="","",IFERROR(INDEX(类别属性,MATCH($E1777,类别表,0)),""))</f>
        <v>支出</v>
      </c>
      <c r="G1777" s="118" t="s">
        <v>1587</v>
      </c>
      <c r="H1777" s="119"/>
      <c r="I1777" s="119">
        <v>741.6</v>
      </c>
      <c r="J1777" s="120"/>
      <c r="K1777" s="125">
        <f>IF(OR($A1777="",$B1777=""),"",IF($J1777&lt;&gt;"",$J1777,IF($D1777=本位币,1,IFERROR(LOOKUP(2,1/((汇率月份&lt;=$A1777)*(INDEX(记账汇率区,0,MATCH($D1777,汇率币种头,0))&lt;&gt;"")),INDEX(记账汇率区,0,MATCH($D1777,汇率币种头,0))),""))))</f>
        <v>1</v>
      </c>
      <c r="L1777" s="123">
        <f t="shared" si="54"/>
        <v>-741.6</v>
      </c>
      <c r="M1777" s="123">
        <f t="shared" si="55"/>
        <v>-741.6</v>
      </c>
      <c r="N1777" s="122">
        <f>IF($B1777="","",ROUND(SUMIF(账户名,$B1777,账户期初)+SUMIFS($L$6:L1777,$B$6:B1777,$B1777),2))</f>
        <v>62225539.52</v>
      </c>
      <c r="O1777" s="123">
        <f>IF($B1777="","",IFERROR(ROUND(INDEX(账户期初本位,MATCH($B1777,账户名,0))+SUMIFS($M$6:M1777,$B$6:B1777,$B1777),2),""))</f>
        <v>62225539.52</v>
      </c>
      <c r="P1777" s="117" t="s">
        <v>97</v>
      </c>
      <c r="Q1777" s="115"/>
      <c r="R1777" s="115"/>
      <c r="S1777" s="124" t="str">
        <f>IF($B1777="","",IF(ISNA(MATCH($B1777,账户名,0)),"※这个账户不在【参数设置】的账户档案里",IF($A1777="","※没填日期，这一笔不会进任何月份的报表",IF(OR($A1777&lt;起始月份,$A1777&gt;EOMONTH(起始月份,15)),"△不在本账期（"&amp;TEXT(起始月份,"yyyy-mm")&amp;" ~ "&amp;TEXT(EOMONTH(起始月份,15),"yyyy-mm")&amp;"）内，报表里看不到",IF(AND($H1777&lt;&gt;"",$I1777&lt;&gt;""),"※收入和支出不能同时填",IF(AND(N($H1777)=0,N($I1777)=0),IF(ISNUMBER(SEARCH("【待补】",$R1777&amp;"")),"△源数据不全（源表缺金额），请补充","※收入和支出都没填"),IF($E1777="","※没填收支类别，分类报表会漏掉这一笔",IF(ISNA(MATCH($E1777,类别表,0)),"※收支类别不在【参数设置】的清单里",IF($K1777="","△"&amp;$D1777&amp;" 还没填汇率，去【月度汇率】补上就自动算了",IF(ISNUMBER(SEARCH("【待补】",$R1777&amp;"")),"△源数据不全（源表缺摘要或用途），请补充",IF(AND($F1777="内部转账",$Q1777=""),"△内部转账建议在「往来单位」写上对方账户",IF($N1777&lt;0,"△这一笔之后该账户余额成负数了，核一下",""))))))))))))</f>
        <v/>
      </c>
    </row>
    <row r="1778" ht="16.5" spans="1:19">
      <c r="A1778" s="114">
        <v>46157</v>
      </c>
      <c r="B1778" s="115" t="s">
        <v>72</v>
      </c>
      <c r="C1778" s="116" t="str">
        <f>IF($B1778="","",IFERROR(INDEX(账户银行,MATCH($B1778,账户名,0)),""))</f>
        <v>NBU银行</v>
      </c>
      <c r="D1778" s="116" t="str">
        <f>IF($B1778="","",IFERROR(INDEX(账户币种,MATCH($B1778,账户名,0)),""))</f>
        <v>UZS</v>
      </c>
      <c r="E1778" s="117" t="s">
        <v>438</v>
      </c>
      <c r="F1778" s="116" t="str">
        <f>IF($E1778="","",IFERROR(INDEX(类别属性,MATCH($E1778,类别表,0)),""))</f>
        <v>支出</v>
      </c>
      <c r="G1778" s="118" t="s">
        <v>1588</v>
      </c>
      <c r="H1778" s="119"/>
      <c r="I1778" s="119">
        <v>5500</v>
      </c>
      <c r="J1778" s="120"/>
      <c r="K1778" s="125">
        <f>IF(OR($A1778="",$B1778=""),"",IF($J1778&lt;&gt;"",$J1778,IF($D1778=本位币,1,IFERROR(LOOKUP(2,1/((汇率月份&lt;=$A1778)*(INDEX(记账汇率区,0,MATCH($D1778,汇率币种头,0))&lt;&gt;"")),INDEX(记账汇率区,0,MATCH($D1778,汇率币种头,0))),""))))</f>
        <v>1</v>
      </c>
      <c r="L1778" s="123">
        <f t="shared" si="54"/>
        <v>-5500</v>
      </c>
      <c r="M1778" s="123">
        <f t="shared" si="55"/>
        <v>-5500</v>
      </c>
      <c r="N1778" s="122">
        <f>IF($B1778="","",ROUND(SUMIF(账户名,$B1778,账户期初)+SUMIFS($L$6:L1778,$B$6:B1778,$B1778),2))</f>
        <v>62220039.52</v>
      </c>
      <c r="O1778" s="123">
        <f>IF($B1778="","",IFERROR(ROUND(INDEX(账户期初本位,MATCH($B1778,账户名,0))+SUMIFS($M$6:M1778,$B$6:B1778,$B1778),2),""))</f>
        <v>62220039.52</v>
      </c>
      <c r="P1778" s="117" t="s">
        <v>26</v>
      </c>
      <c r="Q1778" s="115"/>
      <c r="R1778" s="115"/>
      <c r="S1778" s="124" t="str">
        <f>IF($B1778="","",IF(ISNA(MATCH($B1778,账户名,0)),"※这个账户不在【参数设置】的账户档案里",IF($A1778="","※没填日期，这一笔不会进任何月份的报表",IF(OR($A1778&lt;起始月份,$A1778&gt;EOMONTH(起始月份,15)),"△不在本账期（"&amp;TEXT(起始月份,"yyyy-mm")&amp;" ~ "&amp;TEXT(EOMONTH(起始月份,15),"yyyy-mm")&amp;"）内，报表里看不到",IF(AND($H1778&lt;&gt;"",$I1778&lt;&gt;""),"※收入和支出不能同时填",IF(AND(N($H1778)=0,N($I1778)=0),IF(ISNUMBER(SEARCH("【待补】",$R1778&amp;"")),"△源数据不全（源表缺金额），请补充","※收入和支出都没填"),IF($E1778="","※没填收支类别，分类报表会漏掉这一笔",IF(ISNA(MATCH($E1778,类别表,0)),"※收支类别不在【参数设置】的清单里",IF($K1778="","△"&amp;$D1778&amp;" 还没填汇率，去【月度汇率】补上就自动算了",IF(ISNUMBER(SEARCH("【待补】",$R1778&amp;"")),"△源数据不全（源表缺摘要或用途），请补充",IF(AND($F1778="内部转账",$Q1778=""),"△内部转账建议在「往来单位」写上对方账户",IF($N1778&lt;0,"△这一笔之后该账户余额成负数了，核一下",""))))))))))))</f>
        <v/>
      </c>
    </row>
    <row r="1779" ht="16.5" spans="1:19">
      <c r="A1779" s="114">
        <v>46157</v>
      </c>
      <c r="B1779" s="115" t="s">
        <v>72</v>
      </c>
      <c r="C1779" s="116" t="str">
        <f>IF($B1779="","",IFERROR(INDEX(账户银行,MATCH($B1779,账户名,0)),""))</f>
        <v>NBU银行</v>
      </c>
      <c r="D1779" s="116" t="str">
        <f>IF($B1779="","",IFERROR(INDEX(账户币种,MATCH($B1779,账户名,0)),""))</f>
        <v>UZS</v>
      </c>
      <c r="E1779" s="117" t="s">
        <v>438</v>
      </c>
      <c r="F1779" s="116" t="str">
        <f>IF($E1779="","",IFERROR(INDEX(类别属性,MATCH($E1779,类别表,0)),""))</f>
        <v>支出</v>
      </c>
      <c r="G1779" s="118" t="s">
        <v>1589</v>
      </c>
      <c r="H1779" s="119"/>
      <c r="I1779" s="119">
        <v>741.6</v>
      </c>
      <c r="J1779" s="120"/>
      <c r="K1779" s="125">
        <f>IF(OR($A1779="",$B1779=""),"",IF($J1779&lt;&gt;"",$J1779,IF($D1779=本位币,1,IFERROR(LOOKUP(2,1/((汇率月份&lt;=$A1779)*(INDEX(记账汇率区,0,MATCH($D1779,汇率币种头,0))&lt;&gt;"")),INDEX(记账汇率区,0,MATCH($D1779,汇率币种头,0))),""))))</f>
        <v>1</v>
      </c>
      <c r="L1779" s="123">
        <f t="shared" si="54"/>
        <v>-741.6</v>
      </c>
      <c r="M1779" s="123">
        <f t="shared" si="55"/>
        <v>-741.6</v>
      </c>
      <c r="N1779" s="122">
        <f>IF($B1779="","",ROUND(SUMIF(账户名,$B1779,账户期初)+SUMIFS($L$6:L1779,$B$6:B1779,$B1779),2))</f>
        <v>62219297.92</v>
      </c>
      <c r="O1779" s="123">
        <f>IF($B1779="","",IFERROR(ROUND(INDEX(账户期初本位,MATCH($B1779,账户名,0))+SUMIFS($M$6:M1779,$B$6:B1779,$B1779),2),""))</f>
        <v>62219297.92</v>
      </c>
      <c r="P1779" s="117" t="s">
        <v>26</v>
      </c>
      <c r="Q1779" s="115"/>
      <c r="R1779" s="115"/>
      <c r="S1779" s="124" t="str">
        <f>IF($B1779="","",IF(ISNA(MATCH($B1779,账户名,0)),"※这个账户不在【参数设置】的账户档案里",IF($A1779="","※没填日期，这一笔不会进任何月份的报表",IF(OR($A1779&lt;起始月份,$A1779&gt;EOMONTH(起始月份,15)),"△不在本账期（"&amp;TEXT(起始月份,"yyyy-mm")&amp;" ~ "&amp;TEXT(EOMONTH(起始月份,15),"yyyy-mm")&amp;"）内，报表里看不到",IF(AND($H1779&lt;&gt;"",$I1779&lt;&gt;""),"※收入和支出不能同时填",IF(AND(N($H1779)=0,N($I1779)=0),IF(ISNUMBER(SEARCH("【待补】",$R1779&amp;"")),"△源数据不全（源表缺金额），请补充","※收入和支出都没填"),IF($E1779="","※没填收支类别，分类报表会漏掉这一笔",IF(ISNA(MATCH($E1779,类别表,0)),"※收支类别不在【参数设置】的清单里",IF($K1779="","△"&amp;$D1779&amp;" 还没填汇率，去【月度汇率】补上就自动算了",IF(ISNUMBER(SEARCH("【待补】",$R1779&amp;"")),"△源数据不全（源表缺摘要或用途），请补充",IF(AND($F1779="内部转账",$Q1779=""),"△内部转账建议在「往来单位」写上对方账户",IF($N1779&lt;0,"△这一笔之后该账户余额成负数了，核一下",""))))))))))))</f>
        <v/>
      </c>
    </row>
    <row r="1780" ht="16.5" spans="1:19">
      <c r="A1780" s="114">
        <v>46157</v>
      </c>
      <c r="B1780" s="115" t="s">
        <v>72</v>
      </c>
      <c r="C1780" s="116" t="str">
        <f>IF($B1780="","",IFERROR(INDEX(账户银行,MATCH($B1780,账户名,0)),""))</f>
        <v>NBU银行</v>
      </c>
      <c r="D1780" s="116" t="str">
        <f>IF($B1780="","",IFERROR(INDEX(账户币种,MATCH($B1780,账户名,0)),""))</f>
        <v>UZS</v>
      </c>
      <c r="E1780" s="117" t="s">
        <v>438</v>
      </c>
      <c r="F1780" s="116" t="str">
        <f>IF($E1780="","",IFERROR(INDEX(类别属性,MATCH($E1780,类别表,0)),""))</f>
        <v>支出</v>
      </c>
      <c r="G1780" s="118" t="s">
        <v>1590</v>
      </c>
      <c r="H1780" s="119"/>
      <c r="I1780" s="119">
        <v>1100000</v>
      </c>
      <c r="J1780" s="120"/>
      <c r="K1780" s="125">
        <f>IF(OR($A1780="",$B1780=""),"",IF($J1780&lt;&gt;"",$J1780,IF($D1780=本位币,1,IFERROR(LOOKUP(2,1/((汇率月份&lt;=$A1780)*(INDEX(记账汇率区,0,MATCH($D1780,汇率币种头,0))&lt;&gt;"")),INDEX(记账汇率区,0,MATCH($D1780,汇率币种头,0))),""))))</f>
        <v>1</v>
      </c>
      <c r="L1780" s="123">
        <f t="shared" si="54"/>
        <v>-1100000</v>
      </c>
      <c r="M1780" s="123">
        <f t="shared" si="55"/>
        <v>-1100000</v>
      </c>
      <c r="N1780" s="122">
        <f>IF($B1780="","",ROUND(SUMIF(账户名,$B1780,账户期初)+SUMIFS($L$6:L1780,$B$6:B1780,$B1780),2))</f>
        <v>61119297.92</v>
      </c>
      <c r="O1780" s="123">
        <f>IF($B1780="","",IFERROR(ROUND(INDEX(账户期初本位,MATCH($B1780,账户名,0))+SUMIFS($M$6:M1780,$B$6:B1780,$B1780),2),""))</f>
        <v>61119297.92</v>
      </c>
      <c r="P1780" s="117" t="s">
        <v>26</v>
      </c>
      <c r="Q1780" s="115"/>
      <c r="R1780" s="115"/>
      <c r="S1780" s="124" t="str">
        <f>IF($B1780="","",IF(ISNA(MATCH($B1780,账户名,0)),"※这个账户不在【参数设置】的账户档案里",IF($A1780="","※没填日期，这一笔不会进任何月份的报表",IF(OR($A1780&lt;起始月份,$A1780&gt;EOMONTH(起始月份,15)),"△不在本账期（"&amp;TEXT(起始月份,"yyyy-mm")&amp;" ~ "&amp;TEXT(EOMONTH(起始月份,15),"yyyy-mm")&amp;"）内，报表里看不到",IF(AND($H1780&lt;&gt;"",$I1780&lt;&gt;""),"※收入和支出不能同时填",IF(AND(N($H1780)=0,N($I1780)=0),IF(ISNUMBER(SEARCH("【待补】",$R1780&amp;"")),"△源数据不全（源表缺金额），请补充","※收入和支出都没填"),IF($E1780="","※没填收支类别，分类报表会漏掉这一笔",IF(ISNA(MATCH($E1780,类别表,0)),"※收支类别不在【参数设置】的清单里",IF($K1780="","△"&amp;$D1780&amp;" 还没填汇率，去【月度汇率】补上就自动算了",IF(ISNUMBER(SEARCH("【待补】",$R1780&amp;"")),"△源数据不全（源表缺摘要或用途），请补充",IF(AND($F1780="内部转账",$Q1780=""),"△内部转账建议在「往来单位」写上对方账户",IF($N1780&lt;0,"△这一笔之后该账户余额成负数了，核一下",""))))))))))))</f>
        <v/>
      </c>
    </row>
    <row r="1781" ht="33" spans="1:19">
      <c r="A1781" s="114">
        <v>46157</v>
      </c>
      <c r="B1781" s="115" t="s">
        <v>72</v>
      </c>
      <c r="C1781" s="116" t="str">
        <f>IF($B1781="","",IFERROR(INDEX(账户银行,MATCH($B1781,账户名,0)),""))</f>
        <v>NBU银行</v>
      </c>
      <c r="D1781" s="116" t="str">
        <f>IF($B1781="","",IFERROR(INDEX(账户币种,MATCH($B1781,账户名,0)),""))</f>
        <v>UZS</v>
      </c>
      <c r="E1781" s="117" t="s">
        <v>95</v>
      </c>
      <c r="F1781" s="116" t="str">
        <f>IF($E1781="","",IFERROR(INDEX(类别属性,MATCH($E1781,类别表,0)),""))</f>
        <v>支出</v>
      </c>
      <c r="G1781" s="118" t="s">
        <v>1591</v>
      </c>
      <c r="H1781" s="119"/>
      <c r="I1781" s="119">
        <v>741.6</v>
      </c>
      <c r="J1781" s="120"/>
      <c r="K1781" s="125">
        <f>IF(OR($A1781="",$B1781=""),"",IF($J1781&lt;&gt;"",$J1781,IF($D1781=本位币,1,IFERROR(LOOKUP(2,1/((汇率月份&lt;=$A1781)*(INDEX(记账汇率区,0,MATCH($D1781,汇率币种头,0))&lt;&gt;"")),INDEX(记账汇率区,0,MATCH($D1781,汇率币种头,0))),""))))</f>
        <v>1</v>
      </c>
      <c r="L1781" s="123">
        <f t="shared" si="54"/>
        <v>-741.6</v>
      </c>
      <c r="M1781" s="123">
        <f t="shared" si="55"/>
        <v>-741.6</v>
      </c>
      <c r="N1781" s="122">
        <f>IF($B1781="","",ROUND(SUMIF(账户名,$B1781,账户期初)+SUMIFS($L$6:L1781,$B$6:B1781,$B1781),2))</f>
        <v>61118556.32</v>
      </c>
      <c r="O1781" s="123">
        <f>IF($B1781="","",IFERROR(ROUND(INDEX(账户期初本位,MATCH($B1781,账户名,0))+SUMIFS($M$6:M1781,$B$6:B1781,$B1781),2),""))</f>
        <v>61118556.32</v>
      </c>
      <c r="P1781" s="117" t="s">
        <v>97</v>
      </c>
      <c r="Q1781" s="115"/>
      <c r="R1781" s="115"/>
      <c r="S1781" s="124" t="str">
        <f>IF($B1781="","",IF(ISNA(MATCH($B1781,账户名,0)),"※这个账户不在【参数设置】的账户档案里",IF($A1781="","※没填日期，这一笔不会进任何月份的报表",IF(OR($A1781&lt;起始月份,$A1781&gt;EOMONTH(起始月份,15)),"△不在本账期（"&amp;TEXT(起始月份,"yyyy-mm")&amp;" ~ "&amp;TEXT(EOMONTH(起始月份,15),"yyyy-mm")&amp;"）内，报表里看不到",IF(AND($H1781&lt;&gt;"",$I1781&lt;&gt;""),"※收入和支出不能同时填",IF(AND(N($H1781)=0,N($I1781)=0),IF(ISNUMBER(SEARCH("【待补】",$R1781&amp;"")),"△源数据不全（源表缺金额），请补充","※收入和支出都没填"),IF($E1781="","※没填收支类别，分类报表会漏掉这一笔",IF(ISNA(MATCH($E1781,类别表,0)),"※收支类别不在【参数设置】的清单里",IF($K1781="","△"&amp;$D1781&amp;" 还没填汇率，去【月度汇率】补上就自动算了",IF(ISNUMBER(SEARCH("【待补】",$R1781&amp;"")),"△源数据不全（源表缺摘要或用途），请补充",IF(AND($F1781="内部转账",$Q1781=""),"△内部转账建议在「往来单位」写上对方账户",IF($N1781&lt;0,"△这一笔之后该账户余额成负数了，核一下",""))))))))))))</f>
        <v/>
      </c>
    </row>
    <row r="1782" ht="33" spans="1:19">
      <c r="A1782" s="114">
        <v>46157</v>
      </c>
      <c r="B1782" s="115" t="s">
        <v>34</v>
      </c>
      <c r="C1782" s="116" t="str">
        <f>IF($B1782="","",IFERROR(INDEX(账户银行,MATCH($B1782,账户名,0)),""))</f>
        <v>现金</v>
      </c>
      <c r="D1782" s="116" t="str">
        <f>IF($B1782="","",IFERROR(INDEX(账户币种,MATCH($B1782,账户名,0)),""))</f>
        <v>UZS</v>
      </c>
      <c r="E1782" s="117" t="s">
        <v>38</v>
      </c>
      <c r="F1782" s="116" t="str">
        <f>IF($E1782="","",IFERROR(INDEX(类别属性,MATCH($E1782,类别表,0)),""))</f>
        <v>支出</v>
      </c>
      <c r="G1782" s="118" t="s">
        <v>1592</v>
      </c>
      <c r="H1782" s="119"/>
      <c r="I1782" s="119">
        <v>400000</v>
      </c>
      <c r="J1782" s="120"/>
      <c r="K1782" s="125">
        <f>IF(OR($A1782="",$B1782=""),"",IF($J1782&lt;&gt;"",$J1782,IF($D1782=本位币,1,IFERROR(LOOKUP(2,1/((汇率月份&lt;=$A1782)*(INDEX(记账汇率区,0,MATCH($D1782,汇率币种头,0))&lt;&gt;"")),INDEX(记账汇率区,0,MATCH($D1782,汇率币种头,0))),""))))</f>
        <v>1</v>
      </c>
      <c r="L1782" s="123">
        <f t="shared" si="54"/>
        <v>-400000</v>
      </c>
      <c r="M1782" s="123">
        <f t="shared" si="55"/>
        <v>-400000</v>
      </c>
      <c r="N1782" s="122">
        <f>IF($B1782="","",ROUND(SUMIF(账户名,$B1782,账户期初)+SUMIFS($L$6:L1782,$B$6:B1782,$B1782),2))</f>
        <v>-759955979.33</v>
      </c>
      <c r="O1782" s="123">
        <f>IF($B1782="","",IFERROR(ROUND(INDEX(账户期初本位,MATCH($B1782,账户名,0))+SUMIFS($M$6:M1782,$B$6:B1782,$B1782),2),""))</f>
        <v>-759955979.33</v>
      </c>
      <c r="P1782" s="117" t="s">
        <v>26</v>
      </c>
      <c r="Q1782" s="115"/>
      <c r="R1782" s="115"/>
      <c r="S1782" s="124" t="str">
        <f>IF($B1782="","",IF(ISNA(MATCH($B1782,账户名,0)),"※这个账户不在【参数设置】的账户档案里",IF($A1782="","※没填日期，这一笔不会进任何月份的报表",IF(OR($A1782&lt;起始月份,$A1782&gt;EOMONTH(起始月份,15)),"△不在本账期（"&amp;TEXT(起始月份,"yyyy-mm")&amp;" ~ "&amp;TEXT(EOMONTH(起始月份,15),"yyyy-mm")&amp;"）内，报表里看不到",IF(AND($H1782&lt;&gt;"",$I1782&lt;&gt;""),"※收入和支出不能同时填",IF(AND(N($H1782)=0,N($I1782)=0),IF(ISNUMBER(SEARCH("【待补】",$R1782&amp;"")),"△源数据不全（源表缺金额），请补充","※收入和支出都没填"),IF($E1782="","※没填收支类别，分类报表会漏掉这一笔",IF(ISNA(MATCH($E1782,类别表,0)),"※收支类别不在【参数设置】的清单里",IF($K1782="","△"&amp;$D1782&amp;" 还没填汇率，去【月度汇率】补上就自动算了",IF(ISNUMBER(SEARCH("【待补】",$R1782&amp;"")),"△源数据不全（源表缺摘要或用途），请补充",IF(AND($F1782="内部转账",$Q1782=""),"△内部转账建议在「往来单位」写上对方账户",IF($N1782&lt;0,"△这一笔之后该账户余额成负数了，核一下",""))))))))))))</f>
        <v>△这一笔之后该账户余额成负数了，核一下</v>
      </c>
    </row>
    <row r="1783" ht="33" spans="1:19">
      <c r="A1783" s="114">
        <v>46158</v>
      </c>
      <c r="B1783" s="115" t="s">
        <v>30</v>
      </c>
      <c r="C1783" s="116" t="str">
        <f>IF($B1783="","",IFERROR(INDEX(账户银行,MATCH($B1783,账户名,0)),""))</f>
        <v>现金</v>
      </c>
      <c r="D1783" s="116" t="str">
        <f>IF($B1783="","",IFERROR(INDEX(账户币种,MATCH($B1783,账户名,0)),""))</f>
        <v>USD</v>
      </c>
      <c r="E1783" s="117" t="s">
        <v>57</v>
      </c>
      <c r="F1783" s="116" t="str">
        <f>IF($E1783="","",IFERROR(INDEX(类别属性,MATCH($E1783,类别表,0)),""))</f>
        <v>支出</v>
      </c>
      <c r="G1783" s="118" t="s">
        <v>1593</v>
      </c>
      <c r="H1783" s="119"/>
      <c r="I1783" s="119">
        <v>500</v>
      </c>
      <c r="J1783" s="120"/>
      <c r="K1783" s="125">
        <f>IF(OR($A1783="",$B1783=""),"",IF($J1783&lt;&gt;"",$J1783,IF($D1783=本位币,1,IFERROR(LOOKUP(2,1/((汇率月份&lt;=$A1783)*(INDEX(记账汇率区,0,MATCH($D1783,汇率币种头,0))&lt;&gt;"")),INDEX(记账汇率区,0,MATCH($D1783,汇率币种头,0))),""))))</f>
        <v>12000</v>
      </c>
      <c r="L1783" s="123">
        <f t="shared" si="54"/>
        <v>-500</v>
      </c>
      <c r="M1783" s="123">
        <f t="shared" si="55"/>
        <v>-6000000</v>
      </c>
      <c r="N1783" s="122">
        <f>IF($B1783="","",ROUND(SUMIF(账户名,$B1783,账户期初)+SUMIFS($L$6:L1783,$B$6:B1783,$B1783),2))</f>
        <v>129696</v>
      </c>
      <c r="O1783" s="123">
        <f>IF($B1783="","",IFERROR(ROUND(INDEX(账户期初本位,MATCH($B1783,账户名,0))+SUMIFS($M$6:M1783,$B$6:B1783,$B1783),2),""))</f>
        <v>1568847925</v>
      </c>
      <c r="P1783" s="117" t="s">
        <v>59</v>
      </c>
      <c r="Q1783" s="115" t="s">
        <v>172</v>
      </c>
      <c r="R1783" s="115" t="s">
        <v>1594</v>
      </c>
      <c r="S1783" s="124" t="str">
        <f>IF($B1783="","",IF(ISNA(MATCH($B1783,账户名,0)),"※这个账户不在【参数设置】的账户档案里",IF($A1783="","※没填日期，这一笔不会进任何月份的报表",IF(OR($A1783&lt;起始月份,$A1783&gt;EOMONTH(起始月份,15)),"△不在本账期（"&amp;TEXT(起始月份,"yyyy-mm")&amp;" ~ "&amp;TEXT(EOMONTH(起始月份,15),"yyyy-mm")&amp;"）内，报表里看不到",IF(AND($H1783&lt;&gt;"",$I1783&lt;&gt;""),"※收入和支出不能同时填",IF(AND(N($H1783)=0,N($I1783)=0),IF(ISNUMBER(SEARCH("【待补】",$R1783&amp;"")),"△源数据不全（源表缺金额），请补充","※收入和支出都没填"),IF($E1783="","※没填收支类别，分类报表会漏掉这一笔",IF(ISNA(MATCH($E1783,类别表,0)),"※收支类别不在【参数设置】的清单里",IF($K1783="","△"&amp;$D1783&amp;" 还没填汇率，去【月度汇率】补上就自动算了",IF(ISNUMBER(SEARCH("【待补】",$R1783&amp;"")),"△源数据不全（源表缺摘要或用途），请补充",IF(AND($F1783="内部转账",$Q1783=""),"△内部转账建议在「往来单位」写上对方账户",IF($N1783&lt;0,"△这一笔之后该账户余额成负数了，核一下",""))))))))))))</f>
        <v/>
      </c>
    </row>
    <row r="1784" ht="33" spans="1:19">
      <c r="A1784" s="114">
        <v>46158</v>
      </c>
      <c r="B1784" s="115" t="s">
        <v>34</v>
      </c>
      <c r="C1784" s="116" t="str">
        <f>IF($B1784="","",IFERROR(INDEX(账户银行,MATCH($B1784,账户名,0)),""))</f>
        <v>现金</v>
      </c>
      <c r="D1784" s="116" t="str">
        <f>IF($B1784="","",IFERROR(INDEX(账户币种,MATCH($B1784,账户名,0)),""))</f>
        <v>UZS</v>
      </c>
      <c r="E1784" s="117" t="s">
        <v>95</v>
      </c>
      <c r="F1784" s="116" t="str">
        <f>IF($E1784="","",IFERROR(INDEX(类别属性,MATCH($E1784,类别表,0)),""))</f>
        <v>支出</v>
      </c>
      <c r="G1784" s="118" t="s">
        <v>1595</v>
      </c>
      <c r="H1784" s="119"/>
      <c r="I1784" s="119">
        <v>150000</v>
      </c>
      <c r="J1784" s="120"/>
      <c r="K1784" s="125">
        <f>IF(OR($A1784="",$B1784=""),"",IF($J1784&lt;&gt;"",$J1784,IF($D1784=本位币,1,IFERROR(LOOKUP(2,1/((汇率月份&lt;=$A1784)*(INDEX(记账汇率区,0,MATCH($D1784,汇率币种头,0))&lt;&gt;"")),INDEX(记账汇率区,0,MATCH($D1784,汇率币种头,0))),""))))</f>
        <v>1</v>
      </c>
      <c r="L1784" s="123">
        <f t="shared" si="54"/>
        <v>-150000</v>
      </c>
      <c r="M1784" s="123">
        <f t="shared" si="55"/>
        <v>-150000</v>
      </c>
      <c r="N1784" s="122">
        <f>IF($B1784="","",ROUND(SUMIF(账户名,$B1784,账户期初)+SUMIFS($L$6:L1784,$B$6:B1784,$B1784),2))</f>
        <v>-760105979.33</v>
      </c>
      <c r="O1784" s="123">
        <f>IF($B1784="","",IFERROR(ROUND(INDEX(账户期初本位,MATCH($B1784,账户名,0))+SUMIFS($M$6:M1784,$B$6:B1784,$B1784),2),""))</f>
        <v>-760105979.33</v>
      </c>
      <c r="P1784" s="117" t="s">
        <v>97</v>
      </c>
      <c r="Q1784" s="115"/>
      <c r="R1784" s="115"/>
      <c r="S1784" s="124" t="str">
        <f>IF($B1784="","",IF(ISNA(MATCH($B1784,账户名,0)),"※这个账户不在【参数设置】的账户档案里",IF($A1784="","※没填日期，这一笔不会进任何月份的报表",IF(OR($A1784&lt;起始月份,$A1784&gt;EOMONTH(起始月份,15)),"△不在本账期（"&amp;TEXT(起始月份,"yyyy-mm")&amp;" ~ "&amp;TEXT(EOMONTH(起始月份,15),"yyyy-mm")&amp;"）内，报表里看不到",IF(AND($H1784&lt;&gt;"",$I1784&lt;&gt;""),"※收入和支出不能同时填",IF(AND(N($H1784)=0,N($I1784)=0),IF(ISNUMBER(SEARCH("【待补】",$R1784&amp;"")),"△源数据不全（源表缺金额），请补充","※收入和支出都没填"),IF($E1784="","※没填收支类别，分类报表会漏掉这一笔",IF(ISNA(MATCH($E1784,类别表,0)),"※收支类别不在【参数设置】的清单里",IF($K1784="","△"&amp;$D1784&amp;" 还没填汇率，去【月度汇率】补上就自动算了",IF(ISNUMBER(SEARCH("【待补】",$R1784&amp;"")),"△源数据不全（源表缺摘要或用途），请补充",IF(AND($F1784="内部转账",$Q1784=""),"△内部转账建议在「往来单位」写上对方账户",IF($N1784&lt;0,"△这一笔之后该账户余额成负数了，核一下",""))))))))))))</f>
        <v>△这一笔之后该账户余额成负数了，核一下</v>
      </c>
    </row>
    <row r="1785" ht="33" spans="1:19">
      <c r="A1785" s="114">
        <v>46158</v>
      </c>
      <c r="B1785" s="115" t="s">
        <v>34</v>
      </c>
      <c r="C1785" s="116" t="str">
        <f>IF($B1785="","",IFERROR(INDEX(账户银行,MATCH($B1785,账户名,0)),""))</f>
        <v>现金</v>
      </c>
      <c r="D1785" s="116" t="str">
        <f>IF($B1785="","",IFERROR(INDEX(账户币种,MATCH($B1785,账户名,0)),""))</f>
        <v>UZS</v>
      </c>
      <c r="E1785" s="117" t="s">
        <v>57</v>
      </c>
      <c r="F1785" s="116" t="str">
        <f>IF($E1785="","",IFERROR(INDEX(类别属性,MATCH($E1785,类别表,0)),""))</f>
        <v>支出</v>
      </c>
      <c r="G1785" s="118" t="s">
        <v>1593</v>
      </c>
      <c r="H1785" s="119"/>
      <c r="I1785" s="119"/>
      <c r="J1785" s="120"/>
      <c r="K1785" s="125">
        <f>IF(OR($A1785="",$B1785=""),"",IF($J1785&lt;&gt;"",$J1785,IF($D1785=本位币,1,IFERROR(LOOKUP(2,1/((汇率月份&lt;=$A1785)*(INDEX(记账汇率区,0,MATCH($D1785,汇率币种头,0))&lt;&gt;"")),INDEX(记账汇率区,0,MATCH($D1785,汇率币种头,0))),""))))</f>
        <v>1</v>
      </c>
      <c r="L1785" s="123" t="str">
        <f t="shared" si="54"/>
        <v/>
      </c>
      <c r="M1785" s="123" t="str">
        <f t="shared" si="55"/>
        <v/>
      </c>
      <c r="N1785" s="122">
        <f>IF($B1785="","",ROUND(SUMIF(账户名,$B1785,账户期初)+SUMIFS($L$6:L1785,$B$6:B1785,$B1785),2))</f>
        <v>-760105979.33</v>
      </c>
      <c r="O1785" s="123">
        <f>IF($B1785="","",IFERROR(ROUND(INDEX(账户期初本位,MATCH($B1785,账户名,0))+SUMIFS($M$6:M1785,$B$6:B1785,$B1785),2),""))</f>
        <v>-760105979.33</v>
      </c>
      <c r="P1785" s="117" t="s">
        <v>59</v>
      </c>
      <c r="Q1785" s="115" t="s">
        <v>172</v>
      </c>
      <c r="R1785" s="115" t="s">
        <v>119</v>
      </c>
      <c r="S1785" s="124" t="str">
        <f>IF($B1785="","",IF(ISNA(MATCH($B1785,账户名,0)),"※这个账户不在【参数设置】的账户档案里",IF($A1785="","※没填日期，这一笔不会进任何月份的报表",IF(OR($A1785&lt;起始月份,$A1785&gt;EOMONTH(起始月份,15)),"△不在本账期（"&amp;TEXT(起始月份,"yyyy-mm")&amp;" ~ "&amp;TEXT(EOMONTH(起始月份,15),"yyyy-mm")&amp;"）内，报表里看不到",IF(AND($H1785&lt;&gt;"",$I1785&lt;&gt;""),"※收入和支出不能同时填",IF(AND(N($H1785)=0,N($I1785)=0),IF(ISNUMBER(SEARCH("【待补】",$R1785&amp;"")),"△源数据不全（源表缺金额），请补充","※收入和支出都没填"),IF($E1785="","※没填收支类别，分类报表会漏掉这一笔",IF(ISNA(MATCH($E1785,类别表,0)),"※收支类别不在【参数设置】的清单里",IF($K1785="","△"&amp;$D1785&amp;" 还没填汇率，去【月度汇率】补上就自动算了",IF(ISNUMBER(SEARCH("【待补】",$R1785&amp;"")),"△源数据不全（源表缺摘要或用途），请补充",IF(AND($F1785="内部转账",$Q1785=""),"△内部转账建议在「往来单位」写上对方账户",IF($N1785&lt;0,"△这一笔之后该账户余额成负数了，核一下",""))))))))))))</f>
        <v>△源数据不全（源表缺金额），请补充</v>
      </c>
    </row>
    <row r="1786" ht="49.5" spans="1:19">
      <c r="A1786" s="114">
        <v>46158</v>
      </c>
      <c r="B1786" s="115" t="s">
        <v>34</v>
      </c>
      <c r="C1786" s="116" t="str">
        <f>IF($B1786="","",IFERROR(INDEX(账户银行,MATCH($B1786,账户名,0)),""))</f>
        <v>现金</v>
      </c>
      <c r="D1786" s="116" t="str">
        <f>IF($B1786="","",IFERROR(INDEX(账户币种,MATCH($B1786,账户名,0)),""))</f>
        <v>UZS</v>
      </c>
      <c r="E1786" s="117" t="s">
        <v>38</v>
      </c>
      <c r="F1786" s="116" t="str">
        <f>IF($E1786="","",IFERROR(INDEX(类别属性,MATCH($E1786,类别表,0)),""))</f>
        <v>支出</v>
      </c>
      <c r="G1786" s="118" t="s">
        <v>1596</v>
      </c>
      <c r="H1786" s="119"/>
      <c r="I1786" s="119">
        <v>2225000</v>
      </c>
      <c r="J1786" s="120"/>
      <c r="K1786" s="125">
        <f>IF(OR($A1786="",$B1786=""),"",IF($J1786&lt;&gt;"",$J1786,IF($D1786=本位币,1,IFERROR(LOOKUP(2,1/((汇率月份&lt;=$A1786)*(INDEX(记账汇率区,0,MATCH($D1786,汇率币种头,0))&lt;&gt;"")),INDEX(记账汇率区,0,MATCH($D1786,汇率币种头,0))),""))))</f>
        <v>1</v>
      </c>
      <c r="L1786" s="123">
        <f t="shared" si="54"/>
        <v>-2225000</v>
      </c>
      <c r="M1786" s="123">
        <f t="shared" si="55"/>
        <v>-2225000</v>
      </c>
      <c r="N1786" s="122">
        <f>IF($B1786="","",ROUND(SUMIF(账户名,$B1786,账户期初)+SUMIFS($L$6:L1786,$B$6:B1786,$B1786),2))</f>
        <v>-762330979.33</v>
      </c>
      <c r="O1786" s="123">
        <f>IF($B1786="","",IFERROR(ROUND(INDEX(账户期初本位,MATCH($B1786,账户名,0))+SUMIFS($M$6:M1786,$B$6:B1786,$B1786),2),""))</f>
        <v>-762330979.33</v>
      </c>
      <c r="P1786" s="117" t="s">
        <v>26</v>
      </c>
      <c r="Q1786" s="115"/>
      <c r="R1786" s="115"/>
      <c r="S1786" s="124" t="str">
        <f>IF($B1786="","",IF(ISNA(MATCH($B1786,账户名,0)),"※这个账户不在【参数设置】的账户档案里",IF($A1786="","※没填日期，这一笔不会进任何月份的报表",IF(OR($A1786&lt;起始月份,$A1786&gt;EOMONTH(起始月份,15)),"△不在本账期（"&amp;TEXT(起始月份,"yyyy-mm")&amp;" ~ "&amp;TEXT(EOMONTH(起始月份,15),"yyyy-mm")&amp;"）内，报表里看不到",IF(AND($H1786&lt;&gt;"",$I1786&lt;&gt;""),"※收入和支出不能同时填",IF(AND(N($H1786)=0,N($I1786)=0),IF(ISNUMBER(SEARCH("【待补】",$R1786&amp;"")),"△源数据不全（源表缺金额），请补充","※收入和支出都没填"),IF($E1786="","※没填收支类别，分类报表会漏掉这一笔",IF(ISNA(MATCH($E1786,类别表,0)),"※收支类别不在【参数设置】的清单里",IF($K1786="","△"&amp;$D1786&amp;" 还没填汇率，去【月度汇率】补上就自动算了",IF(ISNUMBER(SEARCH("【待补】",$R1786&amp;"")),"△源数据不全（源表缺摘要或用途），请补充",IF(AND($F1786="内部转账",$Q1786=""),"△内部转账建议在「往来单位」写上对方账户",IF($N1786&lt;0,"△这一笔之后该账户余额成负数了，核一下",""))))))))))))</f>
        <v>△这一笔之后该账户余额成负数了，核一下</v>
      </c>
    </row>
    <row r="1787" ht="33" spans="1:19">
      <c r="A1787" s="114">
        <v>46159</v>
      </c>
      <c r="B1787" s="115" t="s">
        <v>34</v>
      </c>
      <c r="C1787" s="116" t="str">
        <f>IF($B1787="","",IFERROR(INDEX(账户银行,MATCH($B1787,账户名,0)),""))</f>
        <v>现金</v>
      </c>
      <c r="D1787" s="116" t="str">
        <f>IF($B1787="","",IFERROR(INDEX(账户币种,MATCH($B1787,账户名,0)),""))</f>
        <v>UZS</v>
      </c>
      <c r="E1787" s="117" t="s">
        <v>38</v>
      </c>
      <c r="F1787" s="116" t="str">
        <f>IF($E1787="","",IFERROR(INDEX(类别属性,MATCH($E1787,类别表,0)),""))</f>
        <v>支出</v>
      </c>
      <c r="G1787" s="118" t="s">
        <v>1597</v>
      </c>
      <c r="H1787" s="119"/>
      <c r="I1787" s="119">
        <v>6390000</v>
      </c>
      <c r="J1787" s="120"/>
      <c r="K1787" s="125">
        <f>IF(OR($A1787="",$B1787=""),"",IF($J1787&lt;&gt;"",$J1787,IF($D1787=本位币,1,IFERROR(LOOKUP(2,1/((汇率月份&lt;=$A1787)*(INDEX(记账汇率区,0,MATCH($D1787,汇率币种头,0))&lt;&gt;"")),INDEX(记账汇率区,0,MATCH($D1787,汇率币种头,0))),""))))</f>
        <v>1</v>
      </c>
      <c r="L1787" s="123">
        <f t="shared" si="54"/>
        <v>-6390000</v>
      </c>
      <c r="M1787" s="123">
        <f t="shared" si="55"/>
        <v>-6390000</v>
      </c>
      <c r="N1787" s="122">
        <f>IF($B1787="","",ROUND(SUMIF(账户名,$B1787,账户期初)+SUMIFS($L$6:L1787,$B$6:B1787,$B1787),2))</f>
        <v>-768720979.33</v>
      </c>
      <c r="O1787" s="123">
        <f>IF($B1787="","",IFERROR(ROUND(INDEX(账户期初本位,MATCH($B1787,账户名,0))+SUMIFS($M$6:M1787,$B$6:B1787,$B1787),2),""))</f>
        <v>-768720979.33</v>
      </c>
      <c r="P1787" s="117" t="s">
        <v>26</v>
      </c>
      <c r="Q1787" s="115"/>
      <c r="R1787" s="115"/>
      <c r="S1787" s="124" t="str">
        <f>IF($B1787="","",IF(ISNA(MATCH($B1787,账户名,0)),"※这个账户不在【参数设置】的账户档案里",IF($A1787="","※没填日期，这一笔不会进任何月份的报表",IF(OR($A1787&lt;起始月份,$A1787&gt;EOMONTH(起始月份,15)),"△不在本账期（"&amp;TEXT(起始月份,"yyyy-mm")&amp;" ~ "&amp;TEXT(EOMONTH(起始月份,15),"yyyy-mm")&amp;"）内，报表里看不到",IF(AND($H1787&lt;&gt;"",$I1787&lt;&gt;""),"※收入和支出不能同时填",IF(AND(N($H1787)=0,N($I1787)=0),IF(ISNUMBER(SEARCH("【待补】",$R1787&amp;"")),"△源数据不全（源表缺金额），请补充","※收入和支出都没填"),IF($E1787="","※没填收支类别，分类报表会漏掉这一笔",IF(ISNA(MATCH($E1787,类别表,0)),"※收支类别不在【参数设置】的清单里",IF($K1787="","△"&amp;$D1787&amp;" 还没填汇率，去【月度汇率】补上就自动算了",IF(ISNUMBER(SEARCH("【待补】",$R1787&amp;"")),"△源数据不全（源表缺摘要或用途），请补充",IF(AND($F1787="内部转账",$Q1787=""),"△内部转账建议在「往来单位」写上对方账户",IF($N1787&lt;0,"△这一笔之后该账户余额成负数了，核一下",""))))))))))))</f>
        <v>△这一笔之后该账户余额成负数了，核一下</v>
      </c>
    </row>
    <row r="1788" ht="16.5" spans="1:19">
      <c r="A1788" s="114">
        <v>46160</v>
      </c>
      <c r="B1788" s="115" t="s">
        <v>72</v>
      </c>
      <c r="C1788" s="116" t="str">
        <f>IF($B1788="","",IFERROR(INDEX(账户银行,MATCH($B1788,账户名,0)),""))</f>
        <v>NBU银行</v>
      </c>
      <c r="D1788" s="116" t="str">
        <f>IF($B1788="","",IFERROR(INDEX(账户币种,MATCH($B1788,账户名,0)),""))</f>
        <v>UZS</v>
      </c>
      <c r="E1788" s="117" t="s">
        <v>31</v>
      </c>
      <c r="F1788" s="116" t="str">
        <f>IF($E1788="","",IFERROR(INDEX(类别属性,MATCH($E1788,类别表,0)),""))</f>
        <v>支出</v>
      </c>
      <c r="G1788" s="118" t="s">
        <v>1598</v>
      </c>
      <c r="H1788" s="119"/>
      <c r="I1788" s="119">
        <v>2600000</v>
      </c>
      <c r="J1788" s="120"/>
      <c r="K1788" s="125">
        <f>IF(OR($A1788="",$B1788=""),"",IF($J1788&lt;&gt;"",$J1788,IF($D1788=本位币,1,IFERROR(LOOKUP(2,1/((汇率月份&lt;=$A1788)*(INDEX(记账汇率区,0,MATCH($D1788,汇率币种头,0))&lt;&gt;"")),INDEX(记账汇率区,0,MATCH($D1788,汇率币种头,0))),""))))</f>
        <v>1</v>
      </c>
      <c r="L1788" s="123">
        <f t="shared" si="54"/>
        <v>-2600000</v>
      </c>
      <c r="M1788" s="123">
        <f t="shared" si="55"/>
        <v>-2600000</v>
      </c>
      <c r="N1788" s="122">
        <f>IF($B1788="","",ROUND(SUMIF(账户名,$B1788,账户期初)+SUMIFS($L$6:L1788,$B$6:B1788,$B1788),2))</f>
        <v>58518556.32</v>
      </c>
      <c r="O1788" s="123">
        <f>IF($B1788="","",IFERROR(ROUND(INDEX(账户期初本位,MATCH($B1788,账户名,0))+SUMIFS($M$6:M1788,$B$6:B1788,$B1788),2),""))</f>
        <v>58518556.32</v>
      </c>
      <c r="P1788" s="117" t="s">
        <v>26</v>
      </c>
      <c r="Q1788" s="115"/>
      <c r="R1788" s="115"/>
      <c r="S1788" s="124" t="str">
        <f>IF($B1788="","",IF(ISNA(MATCH($B1788,账户名,0)),"※这个账户不在【参数设置】的账户档案里",IF($A1788="","※没填日期，这一笔不会进任何月份的报表",IF(OR($A1788&lt;起始月份,$A1788&gt;EOMONTH(起始月份,15)),"△不在本账期（"&amp;TEXT(起始月份,"yyyy-mm")&amp;" ~ "&amp;TEXT(EOMONTH(起始月份,15),"yyyy-mm")&amp;"）内，报表里看不到",IF(AND($H1788&lt;&gt;"",$I1788&lt;&gt;""),"※收入和支出不能同时填",IF(AND(N($H1788)=0,N($I1788)=0),IF(ISNUMBER(SEARCH("【待补】",$R1788&amp;"")),"△源数据不全（源表缺金额），请补充","※收入和支出都没填"),IF($E1788="","※没填收支类别，分类报表会漏掉这一笔",IF(ISNA(MATCH($E1788,类别表,0)),"※收支类别不在【参数设置】的清单里",IF($K1788="","△"&amp;$D1788&amp;" 还没填汇率，去【月度汇率】补上就自动算了",IF(ISNUMBER(SEARCH("【待补】",$R1788&amp;"")),"△源数据不全（源表缺摘要或用途），请补充",IF(AND($F1788="内部转账",$Q1788=""),"△内部转账建议在「往来单位」写上对方账户",IF($N1788&lt;0,"△这一笔之后该账户余额成负数了，核一下",""))))))))))))</f>
        <v/>
      </c>
    </row>
    <row r="1789" ht="16.5" spans="1:19">
      <c r="A1789" s="114">
        <v>46160</v>
      </c>
      <c r="B1789" s="115" t="s">
        <v>72</v>
      </c>
      <c r="C1789" s="116" t="str">
        <f>IF($B1789="","",IFERROR(INDEX(账户银行,MATCH($B1789,账户名,0)),""))</f>
        <v>NBU银行</v>
      </c>
      <c r="D1789" s="116" t="str">
        <f>IF($B1789="","",IFERROR(INDEX(账户币种,MATCH($B1789,账户名,0)),""))</f>
        <v>UZS</v>
      </c>
      <c r="E1789" s="117" t="s">
        <v>31</v>
      </c>
      <c r="F1789" s="116" t="str">
        <f>IF($E1789="","",IFERROR(INDEX(类别属性,MATCH($E1789,类别表,0)),""))</f>
        <v>支出</v>
      </c>
      <c r="G1789" s="118" t="s">
        <v>1599</v>
      </c>
      <c r="H1789" s="119"/>
      <c r="I1789" s="119">
        <v>2600000</v>
      </c>
      <c r="J1789" s="120"/>
      <c r="K1789" s="125">
        <f>IF(OR($A1789="",$B1789=""),"",IF($J1789&lt;&gt;"",$J1789,IF($D1789=本位币,1,IFERROR(LOOKUP(2,1/((汇率月份&lt;=$A1789)*(INDEX(记账汇率区,0,MATCH($D1789,汇率币种头,0))&lt;&gt;"")),INDEX(记账汇率区,0,MATCH($D1789,汇率币种头,0))),""))))</f>
        <v>1</v>
      </c>
      <c r="L1789" s="123">
        <f t="shared" si="54"/>
        <v>-2600000</v>
      </c>
      <c r="M1789" s="123">
        <f t="shared" si="55"/>
        <v>-2600000</v>
      </c>
      <c r="N1789" s="122">
        <f>IF($B1789="","",ROUND(SUMIF(账户名,$B1789,账户期初)+SUMIFS($L$6:L1789,$B$6:B1789,$B1789),2))</f>
        <v>55918556.32</v>
      </c>
      <c r="O1789" s="123">
        <f>IF($B1789="","",IFERROR(ROUND(INDEX(账户期初本位,MATCH($B1789,账户名,0))+SUMIFS($M$6:M1789,$B$6:B1789,$B1789),2),""))</f>
        <v>55918556.32</v>
      </c>
      <c r="P1789" s="117" t="s">
        <v>26</v>
      </c>
      <c r="Q1789" s="115"/>
      <c r="R1789" s="115"/>
      <c r="S1789" s="124" t="str">
        <f>IF($B1789="","",IF(ISNA(MATCH($B1789,账户名,0)),"※这个账户不在【参数设置】的账户档案里",IF($A1789="","※没填日期，这一笔不会进任何月份的报表",IF(OR($A1789&lt;起始月份,$A1789&gt;EOMONTH(起始月份,15)),"△不在本账期（"&amp;TEXT(起始月份,"yyyy-mm")&amp;" ~ "&amp;TEXT(EOMONTH(起始月份,15),"yyyy-mm")&amp;"）内，报表里看不到",IF(AND($H1789&lt;&gt;"",$I1789&lt;&gt;""),"※收入和支出不能同时填",IF(AND(N($H1789)=0,N($I1789)=0),IF(ISNUMBER(SEARCH("【待补】",$R1789&amp;"")),"△源数据不全（源表缺金额），请补充","※收入和支出都没填"),IF($E1789="","※没填收支类别，分类报表会漏掉这一笔",IF(ISNA(MATCH($E1789,类别表,0)),"※收支类别不在【参数设置】的清单里",IF($K1789="","△"&amp;$D1789&amp;" 还没填汇率，去【月度汇率】补上就自动算了",IF(ISNUMBER(SEARCH("【待补】",$R1789&amp;"")),"△源数据不全（源表缺摘要或用途），请补充",IF(AND($F1789="内部转账",$Q1789=""),"△内部转账建议在「往来单位」写上对方账户",IF($N1789&lt;0,"△这一笔之后该账户余额成负数了，核一下",""))))))))))))</f>
        <v/>
      </c>
    </row>
    <row r="1790" ht="16.5" spans="1:19">
      <c r="A1790" s="114">
        <v>46160</v>
      </c>
      <c r="B1790" s="115" t="s">
        <v>72</v>
      </c>
      <c r="C1790" s="116" t="str">
        <f>IF($B1790="","",IFERROR(INDEX(账户银行,MATCH($B1790,账户名,0)),""))</f>
        <v>NBU银行</v>
      </c>
      <c r="D1790" s="116" t="str">
        <f>IF($B1790="","",IFERROR(INDEX(账户币种,MATCH($B1790,账户名,0)),""))</f>
        <v>UZS</v>
      </c>
      <c r="E1790" s="117" t="s">
        <v>95</v>
      </c>
      <c r="F1790" s="116" t="str">
        <f>IF($E1790="","",IFERROR(INDEX(类别属性,MATCH($E1790,类别表,0)),""))</f>
        <v>支出</v>
      </c>
      <c r="G1790" s="118" t="s">
        <v>1576</v>
      </c>
      <c r="H1790" s="119"/>
      <c r="I1790" s="119">
        <v>18217500</v>
      </c>
      <c r="J1790" s="120"/>
      <c r="K1790" s="125">
        <f>IF(OR($A1790="",$B1790=""),"",IF($J1790&lt;&gt;"",$J1790,IF($D1790=本位币,1,IFERROR(LOOKUP(2,1/((汇率月份&lt;=$A1790)*(INDEX(记账汇率区,0,MATCH($D1790,汇率币种头,0))&lt;&gt;"")),INDEX(记账汇率区,0,MATCH($D1790,汇率币种头,0))),""))))</f>
        <v>1</v>
      </c>
      <c r="L1790" s="123">
        <f t="shared" si="54"/>
        <v>-18217500</v>
      </c>
      <c r="M1790" s="123">
        <f t="shared" si="55"/>
        <v>-18217500</v>
      </c>
      <c r="N1790" s="122">
        <f>IF($B1790="","",ROUND(SUMIF(账户名,$B1790,账户期初)+SUMIFS($L$6:L1790,$B$6:B1790,$B1790),2))</f>
        <v>37701056.32</v>
      </c>
      <c r="O1790" s="123">
        <f>IF($B1790="","",IFERROR(ROUND(INDEX(账户期初本位,MATCH($B1790,账户名,0))+SUMIFS($M$6:M1790,$B$6:B1790,$B1790),2),""))</f>
        <v>37701056.32</v>
      </c>
      <c r="P1790" s="117" t="s">
        <v>97</v>
      </c>
      <c r="Q1790" s="115"/>
      <c r="R1790" s="115"/>
      <c r="S1790" s="124" t="str">
        <f>IF($B1790="","",IF(ISNA(MATCH($B1790,账户名,0)),"※这个账户不在【参数设置】的账户档案里",IF($A1790="","※没填日期，这一笔不会进任何月份的报表",IF(OR($A1790&lt;起始月份,$A1790&gt;EOMONTH(起始月份,15)),"△不在本账期（"&amp;TEXT(起始月份,"yyyy-mm")&amp;" ~ "&amp;TEXT(EOMONTH(起始月份,15),"yyyy-mm")&amp;"）内，报表里看不到",IF(AND($H1790&lt;&gt;"",$I1790&lt;&gt;""),"※收入和支出不能同时填",IF(AND(N($H1790)=0,N($I1790)=0),IF(ISNUMBER(SEARCH("【待补】",$R1790&amp;"")),"△源数据不全（源表缺金额），请补充","※收入和支出都没填"),IF($E1790="","※没填收支类别，分类报表会漏掉这一笔",IF(ISNA(MATCH($E1790,类别表,0)),"※收支类别不在【参数设置】的清单里",IF($K1790="","△"&amp;$D1790&amp;" 还没填汇率，去【月度汇率】补上就自动算了",IF(ISNUMBER(SEARCH("【待补】",$R1790&amp;"")),"△源数据不全（源表缺摘要或用途），请补充",IF(AND($F1790="内部转账",$Q1790=""),"△内部转账建议在「往来单位」写上对方账户",IF($N1790&lt;0,"△这一笔之后该账户余额成负数了，核一下",""))))))))))))</f>
        <v/>
      </c>
    </row>
    <row r="1791" ht="33" spans="1:19">
      <c r="A1791" s="114">
        <v>46160</v>
      </c>
      <c r="B1791" s="115" t="s">
        <v>72</v>
      </c>
      <c r="C1791" s="116" t="str">
        <f>IF($B1791="","",IFERROR(INDEX(账户银行,MATCH($B1791,账户名,0)),""))</f>
        <v>NBU银行</v>
      </c>
      <c r="D1791" s="116" t="str">
        <f>IF($B1791="","",IFERROR(INDEX(账户币种,MATCH($B1791,账户名,0)),""))</f>
        <v>UZS</v>
      </c>
      <c r="E1791" s="117" t="s">
        <v>31</v>
      </c>
      <c r="F1791" s="116" t="str">
        <f>IF($E1791="","",IFERROR(INDEX(类别属性,MATCH($E1791,类别表,0)),""))</f>
        <v>支出</v>
      </c>
      <c r="G1791" s="118" t="s">
        <v>1600</v>
      </c>
      <c r="H1791" s="119"/>
      <c r="I1791" s="119">
        <v>13000</v>
      </c>
      <c r="J1791" s="120"/>
      <c r="K1791" s="125">
        <f>IF(OR($A1791="",$B1791=""),"",IF($J1791&lt;&gt;"",$J1791,IF($D1791=本位币,1,IFERROR(LOOKUP(2,1/((汇率月份&lt;=$A1791)*(INDEX(记账汇率区,0,MATCH($D1791,汇率币种头,0))&lt;&gt;"")),INDEX(记账汇率区,0,MATCH($D1791,汇率币种头,0))),""))))</f>
        <v>1</v>
      </c>
      <c r="L1791" s="123">
        <f t="shared" si="54"/>
        <v>-13000</v>
      </c>
      <c r="M1791" s="123">
        <f t="shared" si="55"/>
        <v>-13000</v>
      </c>
      <c r="N1791" s="122">
        <f>IF($B1791="","",ROUND(SUMIF(账户名,$B1791,账户期初)+SUMIFS($L$6:L1791,$B$6:B1791,$B1791),2))</f>
        <v>37688056.32</v>
      </c>
      <c r="O1791" s="123">
        <f>IF($B1791="","",IFERROR(ROUND(INDEX(账户期初本位,MATCH($B1791,账户名,0))+SUMIFS($M$6:M1791,$B$6:B1791,$B1791),2),""))</f>
        <v>37688056.32</v>
      </c>
      <c r="P1791" s="117" t="s">
        <v>26</v>
      </c>
      <c r="Q1791" s="115"/>
      <c r="R1791" s="115"/>
      <c r="S1791" s="124" t="str">
        <f>IF($B1791="","",IF(ISNA(MATCH($B1791,账户名,0)),"※这个账户不在【参数设置】的账户档案里",IF($A1791="","※没填日期，这一笔不会进任何月份的报表",IF(OR($A1791&lt;起始月份,$A1791&gt;EOMONTH(起始月份,15)),"△不在本账期（"&amp;TEXT(起始月份,"yyyy-mm")&amp;" ~ "&amp;TEXT(EOMONTH(起始月份,15),"yyyy-mm")&amp;"）内，报表里看不到",IF(AND($H1791&lt;&gt;"",$I1791&lt;&gt;""),"※收入和支出不能同时填",IF(AND(N($H1791)=0,N($I1791)=0),IF(ISNUMBER(SEARCH("【待补】",$R1791&amp;"")),"△源数据不全（源表缺金额），请补充","※收入和支出都没填"),IF($E1791="","※没填收支类别，分类报表会漏掉这一笔",IF(ISNA(MATCH($E1791,类别表,0)),"※收支类别不在【参数设置】的清单里",IF($K1791="","△"&amp;$D1791&amp;" 还没填汇率，去【月度汇率】补上就自动算了",IF(ISNUMBER(SEARCH("【待补】",$R1791&amp;"")),"△源数据不全（源表缺摘要或用途），请补充",IF(AND($F1791="内部转账",$Q1791=""),"△内部转账建议在「往来单位」写上对方账户",IF($N1791&lt;0,"△这一笔之后该账户余额成负数了，核一下",""))))))))))))</f>
        <v/>
      </c>
    </row>
    <row r="1792" ht="16.5" spans="1:19">
      <c r="A1792" s="114">
        <v>46160</v>
      </c>
      <c r="B1792" s="115" t="s">
        <v>72</v>
      </c>
      <c r="C1792" s="116" t="str">
        <f>IF($B1792="","",IFERROR(INDEX(账户银行,MATCH($B1792,账户名,0)),""))</f>
        <v>NBU银行</v>
      </c>
      <c r="D1792" s="116" t="str">
        <f>IF($B1792="","",IFERROR(INDEX(账户币种,MATCH($B1792,账户名,0)),""))</f>
        <v>UZS</v>
      </c>
      <c r="E1792" s="117" t="s">
        <v>60</v>
      </c>
      <c r="F1792" s="116" t="str">
        <f>IF($E1792="","",IFERROR(INDEX(类别属性,MATCH($E1792,类别表,0)),""))</f>
        <v>支出</v>
      </c>
      <c r="G1792" s="118" t="s">
        <v>1601</v>
      </c>
      <c r="H1792" s="119"/>
      <c r="I1792" s="119">
        <v>13000</v>
      </c>
      <c r="J1792" s="120"/>
      <c r="K1792" s="125">
        <f>IF(OR($A1792="",$B1792=""),"",IF($J1792&lt;&gt;"",$J1792,IF($D1792=本位币,1,IFERROR(LOOKUP(2,1/((汇率月份&lt;=$A1792)*(INDEX(记账汇率区,0,MATCH($D1792,汇率币种头,0))&lt;&gt;"")),INDEX(记账汇率区,0,MATCH($D1792,汇率币种头,0))),""))))</f>
        <v>1</v>
      </c>
      <c r="L1792" s="123">
        <f t="shared" si="54"/>
        <v>-13000</v>
      </c>
      <c r="M1792" s="123">
        <f t="shared" si="55"/>
        <v>-13000</v>
      </c>
      <c r="N1792" s="122">
        <f>IF($B1792="","",ROUND(SUMIF(账户名,$B1792,账户期初)+SUMIFS($L$6:L1792,$B$6:B1792,$B1792),2))</f>
        <v>37675056.32</v>
      </c>
      <c r="O1792" s="123">
        <f>IF($B1792="","",IFERROR(ROUND(INDEX(账户期初本位,MATCH($B1792,账户名,0))+SUMIFS($M$6:M1792,$B$6:B1792,$B1792),2),""))</f>
        <v>37675056.32</v>
      </c>
      <c r="P1792" s="117" t="s">
        <v>43</v>
      </c>
      <c r="Q1792" s="115"/>
      <c r="R1792" s="115"/>
      <c r="S1792" s="124" t="str">
        <f>IF($B1792="","",IF(ISNA(MATCH($B1792,账户名,0)),"※这个账户不在【参数设置】的账户档案里",IF($A1792="","※没填日期，这一笔不会进任何月份的报表",IF(OR($A1792&lt;起始月份,$A1792&gt;EOMONTH(起始月份,15)),"△不在本账期（"&amp;TEXT(起始月份,"yyyy-mm")&amp;" ~ "&amp;TEXT(EOMONTH(起始月份,15),"yyyy-mm")&amp;"）内，报表里看不到",IF(AND($H1792&lt;&gt;"",$I1792&lt;&gt;""),"※收入和支出不能同时填",IF(AND(N($H1792)=0,N($I1792)=0),IF(ISNUMBER(SEARCH("【待补】",$R1792&amp;"")),"△源数据不全（源表缺金额），请补充","※收入和支出都没填"),IF($E1792="","※没填收支类别，分类报表会漏掉这一笔",IF(ISNA(MATCH($E1792,类别表,0)),"※收支类别不在【参数设置】的清单里",IF($K1792="","△"&amp;$D1792&amp;" 还没填汇率，去【月度汇率】补上就自动算了",IF(ISNUMBER(SEARCH("【待补】",$R1792&amp;"")),"△源数据不全（源表缺摘要或用途），请补充",IF(AND($F1792="内部转账",$Q1792=""),"△内部转账建议在「往来单位」写上对方账户",IF($N1792&lt;0,"△这一笔之后该账户余额成负数了，核一下",""))))))))))))</f>
        <v/>
      </c>
    </row>
    <row r="1793" ht="16.5" spans="1:19">
      <c r="A1793" s="114">
        <v>46160</v>
      </c>
      <c r="B1793" s="115" t="s">
        <v>72</v>
      </c>
      <c r="C1793" s="116" t="str">
        <f>IF($B1793="","",IFERROR(INDEX(账户银行,MATCH($B1793,账户名,0)),""))</f>
        <v>NBU银行</v>
      </c>
      <c r="D1793" s="116" t="str">
        <f>IF($B1793="","",IFERROR(INDEX(账户币种,MATCH($B1793,账户名,0)),""))</f>
        <v>UZS</v>
      </c>
      <c r="E1793" s="117" t="s">
        <v>60</v>
      </c>
      <c r="F1793" s="116" t="str">
        <f>IF($E1793="","",IFERROR(INDEX(类别属性,MATCH($E1793,类别表,0)),""))</f>
        <v>支出</v>
      </c>
      <c r="G1793" s="118" t="s">
        <v>1602</v>
      </c>
      <c r="H1793" s="119"/>
      <c r="I1793" s="119">
        <v>741.6</v>
      </c>
      <c r="J1793" s="120"/>
      <c r="K1793" s="125">
        <f>IF(OR($A1793="",$B1793=""),"",IF($J1793&lt;&gt;"",$J1793,IF($D1793=本位币,1,IFERROR(LOOKUP(2,1/((汇率月份&lt;=$A1793)*(INDEX(记账汇率区,0,MATCH($D1793,汇率币种头,0))&lt;&gt;"")),INDEX(记账汇率区,0,MATCH($D1793,汇率币种头,0))),""))))</f>
        <v>1</v>
      </c>
      <c r="L1793" s="123">
        <f t="shared" si="54"/>
        <v>-741.6</v>
      </c>
      <c r="M1793" s="123">
        <f t="shared" si="55"/>
        <v>-741.6</v>
      </c>
      <c r="N1793" s="122">
        <f>IF($B1793="","",ROUND(SUMIF(账户名,$B1793,账户期初)+SUMIFS($L$6:L1793,$B$6:B1793,$B1793),2))</f>
        <v>37674314.72</v>
      </c>
      <c r="O1793" s="123">
        <f>IF($B1793="","",IFERROR(ROUND(INDEX(账户期初本位,MATCH($B1793,账户名,0))+SUMIFS($M$6:M1793,$B$6:B1793,$B1793),2),""))</f>
        <v>37674314.72</v>
      </c>
      <c r="P1793" s="117" t="s">
        <v>43</v>
      </c>
      <c r="Q1793" s="115"/>
      <c r="R1793" s="115"/>
      <c r="S1793" s="124" t="str">
        <f>IF($B1793="","",IF(ISNA(MATCH($B1793,账户名,0)),"※这个账户不在【参数设置】的账户档案里",IF($A1793="","※没填日期，这一笔不会进任何月份的报表",IF(OR($A1793&lt;起始月份,$A1793&gt;EOMONTH(起始月份,15)),"△不在本账期（"&amp;TEXT(起始月份,"yyyy-mm")&amp;" ~ "&amp;TEXT(EOMONTH(起始月份,15),"yyyy-mm")&amp;"）内，报表里看不到",IF(AND($H1793&lt;&gt;"",$I1793&lt;&gt;""),"※收入和支出不能同时填",IF(AND(N($H1793)=0,N($I1793)=0),IF(ISNUMBER(SEARCH("【待补】",$R1793&amp;"")),"△源数据不全（源表缺金额），请补充","※收入和支出都没填"),IF($E1793="","※没填收支类别，分类报表会漏掉这一笔",IF(ISNA(MATCH($E1793,类别表,0)),"※收支类别不在【参数设置】的清单里",IF($K1793="","△"&amp;$D1793&amp;" 还没填汇率，去【月度汇率】补上就自动算了",IF(ISNUMBER(SEARCH("【待补】",$R1793&amp;"")),"△源数据不全（源表缺摘要或用途），请补充",IF(AND($F1793="内部转账",$Q1793=""),"△内部转账建议在「往来单位」写上对方账户",IF($N1793&lt;0,"△这一笔之后该账户余额成负数了，核一下",""))))))))))))</f>
        <v/>
      </c>
    </row>
    <row r="1794" ht="16.5" spans="1:19">
      <c r="A1794" s="114">
        <v>46160</v>
      </c>
      <c r="B1794" s="115" t="s">
        <v>72</v>
      </c>
      <c r="C1794" s="116" t="str">
        <f>IF($B1794="","",IFERROR(INDEX(账户银行,MATCH($B1794,账户名,0)),""))</f>
        <v>NBU银行</v>
      </c>
      <c r="D1794" s="116" t="str">
        <f>IF($B1794="","",IFERROR(INDEX(账户币种,MATCH($B1794,账户名,0)),""))</f>
        <v>UZS</v>
      </c>
      <c r="E1794" s="117" t="s">
        <v>60</v>
      </c>
      <c r="F1794" s="116" t="str">
        <f>IF($E1794="","",IFERROR(INDEX(类别属性,MATCH($E1794,类别表,0)),""))</f>
        <v>支出</v>
      </c>
      <c r="G1794" s="118" t="s">
        <v>1602</v>
      </c>
      <c r="H1794" s="119"/>
      <c r="I1794" s="119">
        <v>741.6</v>
      </c>
      <c r="J1794" s="120"/>
      <c r="K1794" s="125">
        <f>IF(OR($A1794="",$B1794=""),"",IF($J1794&lt;&gt;"",$J1794,IF($D1794=本位币,1,IFERROR(LOOKUP(2,1/((汇率月份&lt;=$A1794)*(INDEX(记账汇率区,0,MATCH($D1794,汇率币种头,0))&lt;&gt;"")),INDEX(记账汇率区,0,MATCH($D1794,汇率币种头,0))),""))))</f>
        <v>1</v>
      </c>
      <c r="L1794" s="123">
        <f t="shared" si="54"/>
        <v>-741.6</v>
      </c>
      <c r="M1794" s="123">
        <f t="shared" si="55"/>
        <v>-741.6</v>
      </c>
      <c r="N1794" s="122">
        <f>IF($B1794="","",ROUND(SUMIF(账户名,$B1794,账户期初)+SUMIFS($L$6:L1794,$B$6:B1794,$B1794),2))</f>
        <v>37673573.12</v>
      </c>
      <c r="O1794" s="123">
        <f>IF($B1794="","",IFERROR(ROUND(INDEX(账户期初本位,MATCH($B1794,账户名,0))+SUMIFS($M$6:M1794,$B$6:B1794,$B1794),2),""))</f>
        <v>37673573.12</v>
      </c>
      <c r="P1794" s="117" t="s">
        <v>43</v>
      </c>
      <c r="Q1794" s="115"/>
      <c r="R1794" s="115"/>
      <c r="S1794" s="124" t="str">
        <f>IF($B1794="","",IF(ISNA(MATCH($B1794,账户名,0)),"※这个账户不在【参数设置】的账户档案里",IF($A1794="","※没填日期，这一笔不会进任何月份的报表",IF(OR($A1794&lt;起始月份,$A1794&gt;EOMONTH(起始月份,15)),"△不在本账期（"&amp;TEXT(起始月份,"yyyy-mm")&amp;" ~ "&amp;TEXT(EOMONTH(起始月份,15),"yyyy-mm")&amp;"）内，报表里看不到",IF(AND($H1794&lt;&gt;"",$I1794&lt;&gt;""),"※收入和支出不能同时填",IF(AND(N($H1794)=0,N($I1794)=0),IF(ISNUMBER(SEARCH("【待补】",$R1794&amp;"")),"△源数据不全（源表缺金额），请补充","※收入和支出都没填"),IF($E1794="","※没填收支类别，分类报表会漏掉这一笔",IF(ISNA(MATCH($E1794,类别表,0)),"※收支类别不在【参数设置】的清单里",IF($K1794="","△"&amp;$D1794&amp;" 还没填汇率，去【月度汇率】补上就自动算了",IF(ISNUMBER(SEARCH("【待补】",$R1794&amp;"")),"△源数据不全（源表缺摘要或用途），请补充",IF(AND($F1794="内部转账",$Q1794=""),"△内部转账建议在「往来单位」写上对方账户",IF($N1794&lt;0,"△这一笔之后该账户余额成负数了，核一下",""))))))))))))</f>
        <v/>
      </c>
    </row>
    <row r="1795" ht="66" spans="1:19">
      <c r="A1795" s="114">
        <v>46160</v>
      </c>
      <c r="B1795" s="115" t="s">
        <v>20</v>
      </c>
      <c r="C1795" s="116" t="str">
        <f>IF($B1795="","",IFERROR(INDEX(账户银行,MATCH($B1795,账户名,0)),""))</f>
        <v>现金</v>
      </c>
      <c r="D1795" s="116" t="str">
        <f>IF($B1795="","",IFERROR(INDEX(账户币种,MATCH($B1795,账户名,0)),""))</f>
        <v>CNY</v>
      </c>
      <c r="E1795" s="117" t="s">
        <v>62</v>
      </c>
      <c r="F1795" s="116" t="str">
        <f>IF($E1795="","",IFERROR(INDEX(类别属性,MATCH($E1795,类别表,0)),""))</f>
        <v>支出</v>
      </c>
      <c r="G1795" s="118" t="s">
        <v>1603</v>
      </c>
      <c r="H1795" s="119"/>
      <c r="I1795" s="119">
        <v>6312</v>
      </c>
      <c r="J1795" s="120"/>
      <c r="K1795" s="121">
        <f>IF(OR($A1795="",$B1795=""),"",IF($J1795&lt;&gt;"",$J1795,IF($D1795=本位币,1,IFERROR(LOOKUP(2,1/((汇率月份&lt;=$A1795)*(INDEX(记账汇率区,0,MATCH($D1795,汇率币种头,0))&lt;&gt;"")),INDEX(记账汇率区,0,MATCH($D1795,汇率币种头,0))),""))))</f>
        <v>1700</v>
      </c>
      <c r="L1795" s="122">
        <f t="shared" si="54"/>
        <v>-6312</v>
      </c>
      <c r="M1795" s="123">
        <f t="shared" si="55"/>
        <v>-10730400</v>
      </c>
      <c r="N1795" s="122">
        <f>IF($B1795="","",ROUND(SUMIF(账户名,$B1795,账户期初)+SUMIFS($L$6:L1795,$B$6:B1795,$B1795),2))</f>
        <v>1495120.84</v>
      </c>
      <c r="O1795" s="123">
        <f>IF($B1795="","",IFERROR(ROUND(INDEX(账户期初本位,MATCH($B1795,账户名,0))+SUMIFS($M$6:M1795,$B$6:B1795,$B1795),2),""))</f>
        <v>2513366944.96</v>
      </c>
      <c r="P1795" s="117" t="s">
        <v>26</v>
      </c>
      <c r="Q1795" s="115"/>
      <c r="R1795" s="115"/>
      <c r="S1795" s="124" t="str">
        <f>IF($B1795="","",IF(ISNA(MATCH($B1795,账户名,0)),"※这个账户不在【参数设置】的账户档案里",IF($A1795="","※没填日期，这一笔不会进任何月份的报表",IF(OR($A1795&lt;起始月份,$A1795&gt;EOMONTH(起始月份,15)),"△不在本账期（"&amp;TEXT(起始月份,"yyyy-mm")&amp;" ~ "&amp;TEXT(EOMONTH(起始月份,15),"yyyy-mm")&amp;"）内，报表里看不到",IF(AND($H1795&lt;&gt;"",$I1795&lt;&gt;""),"※收入和支出不能同时填",IF(AND(N($H1795)=0,N($I1795)=0),IF(ISNUMBER(SEARCH("【待补】",$R1795&amp;"")),"△源数据不全（源表缺金额），请补充","※收入和支出都没填"),IF($E1795="","※没填收支类别，分类报表会漏掉这一笔",IF(ISNA(MATCH($E1795,类别表,0)),"※收支类别不在【参数设置】的清单里",IF($K1795="","△"&amp;$D1795&amp;" 还没填汇率，去【月度汇率】补上就自动算了",IF(ISNUMBER(SEARCH("【待补】",$R1795&amp;"")),"△源数据不全（源表缺摘要或用途），请补充",IF(AND($F1795="内部转账",$Q1795=""),"△内部转账建议在「往来单位」写上对方账户",IF($N1795&lt;0,"△这一笔之后该账户余额成负数了，核一下",""))))))))))))</f>
        <v/>
      </c>
    </row>
    <row r="1796" ht="16.5" spans="1:19">
      <c r="A1796" s="114">
        <v>46160</v>
      </c>
      <c r="B1796" s="115" t="s">
        <v>1238</v>
      </c>
      <c r="C1796" s="116" t="str">
        <f>IF($B1796="","",IFERROR(INDEX(账户银行,MATCH($B1796,账户名,0)),""))</f>
        <v>NBU银行</v>
      </c>
      <c r="D1796" s="116" t="str">
        <f>IF($B1796="","",IFERROR(INDEX(账户币种,MATCH($B1796,账户名,0)),""))</f>
        <v>UZS</v>
      </c>
      <c r="E1796" s="117" t="s">
        <v>44</v>
      </c>
      <c r="F1796" s="116" t="str">
        <f>IF($E1796="","",IFERROR(INDEX(类别属性,MATCH($E1796,类别表,0)),""))</f>
        <v>支出</v>
      </c>
      <c r="G1796" s="118" t="s">
        <v>1268</v>
      </c>
      <c r="H1796" s="119"/>
      <c r="I1796" s="119">
        <v>300000</v>
      </c>
      <c r="J1796" s="120"/>
      <c r="K1796" s="125">
        <f>IF(OR($A1796="",$B1796=""),"",IF($J1796&lt;&gt;"",$J1796,IF($D1796=本位币,1,IFERROR(LOOKUP(2,1/((汇率月份&lt;=$A1796)*(INDEX(记账汇率区,0,MATCH($D1796,汇率币种头,0))&lt;&gt;"")),INDEX(记账汇率区,0,MATCH($D1796,汇率币种头,0))),""))))</f>
        <v>1</v>
      </c>
      <c r="L1796" s="123">
        <f t="shared" si="54"/>
        <v>-300000</v>
      </c>
      <c r="M1796" s="123">
        <f t="shared" si="55"/>
        <v>-300000</v>
      </c>
      <c r="N1796" s="122">
        <f>IF($B1796="","",ROUND(SUMIF(账户名,$B1796,账户期初)+SUMIFS($L$6:L1796,$B$6:B1796,$B1796),2))</f>
        <v>34380850</v>
      </c>
      <c r="O1796" s="123">
        <f>IF($B1796="","",IFERROR(ROUND(INDEX(账户期初本位,MATCH($B1796,账户名,0))+SUMIFS($M$6:M1796,$B$6:B1796,$B1796),2),""))</f>
        <v>34380850</v>
      </c>
      <c r="P1796" s="117" t="s">
        <v>26</v>
      </c>
      <c r="Q1796" s="115" t="s">
        <v>1269</v>
      </c>
      <c r="R1796" s="115" t="s">
        <v>1270</v>
      </c>
      <c r="S1796" s="124" t="str">
        <f>IF($B1796="","",IF(ISNA(MATCH($B1796,账户名,0)),"※这个账户不在【参数设置】的账户档案里",IF($A1796="","※没填日期，这一笔不会进任何月份的报表",IF(OR($A1796&lt;起始月份,$A1796&gt;EOMONTH(起始月份,15)),"△不在本账期（"&amp;TEXT(起始月份,"yyyy-mm")&amp;" ~ "&amp;TEXT(EOMONTH(起始月份,15),"yyyy-mm")&amp;"）内，报表里看不到",IF(AND($H1796&lt;&gt;"",$I1796&lt;&gt;""),"※收入和支出不能同时填",IF(AND(N($H1796)=0,N($I1796)=0),IF(ISNUMBER(SEARCH("【待补】",$R1796&amp;"")),"△源数据不全（源表缺金额），请补充","※收入和支出都没填"),IF($E1796="","※没填收支类别，分类报表会漏掉这一笔",IF(ISNA(MATCH($E1796,类别表,0)),"※收支类别不在【参数设置】的清单里",IF($K1796="","△"&amp;$D1796&amp;" 还没填汇率，去【月度汇率】补上就自动算了",IF(ISNUMBER(SEARCH("【待补】",$R1796&amp;"")),"△源数据不全（源表缺摘要或用途），请补充",IF(AND($F1796="内部转账",$Q1796=""),"△内部转账建议在「往来单位」写上对方账户",IF($N1796&lt;0,"△这一笔之后该账户余额成负数了，核一下",""))))))))))))</f>
        <v/>
      </c>
    </row>
    <row r="1797" ht="16.5" spans="1:19">
      <c r="A1797" s="114">
        <v>46160</v>
      </c>
      <c r="B1797" s="115" t="s">
        <v>1238</v>
      </c>
      <c r="C1797" s="116" t="str">
        <f>IF($B1797="","",IFERROR(INDEX(账户银行,MATCH($B1797,账户名,0)),""))</f>
        <v>NBU银行</v>
      </c>
      <c r="D1797" s="116" t="str">
        <f>IF($B1797="","",IFERROR(INDEX(账户币种,MATCH($B1797,账户名,0)),""))</f>
        <v>UZS</v>
      </c>
      <c r="E1797" s="117" t="s">
        <v>38</v>
      </c>
      <c r="F1797" s="116" t="str">
        <f>IF($E1797="","",IFERROR(INDEX(类别属性,MATCH($E1797,类别表,0)),""))</f>
        <v>支出</v>
      </c>
      <c r="G1797" s="118" t="s">
        <v>1268</v>
      </c>
      <c r="H1797" s="119"/>
      <c r="I1797" s="119">
        <v>540000</v>
      </c>
      <c r="J1797" s="120"/>
      <c r="K1797" s="125">
        <f>IF(OR($A1797="",$B1797=""),"",IF($J1797&lt;&gt;"",$J1797,IF($D1797=本位币,1,IFERROR(LOOKUP(2,1/((汇率月份&lt;=$A1797)*(INDEX(记账汇率区,0,MATCH($D1797,汇率币种头,0))&lt;&gt;"")),INDEX(记账汇率区,0,MATCH($D1797,汇率币种头,0))),""))))</f>
        <v>1</v>
      </c>
      <c r="L1797" s="123">
        <f t="shared" si="54"/>
        <v>-540000</v>
      </c>
      <c r="M1797" s="123">
        <f t="shared" si="55"/>
        <v>-540000</v>
      </c>
      <c r="N1797" s="122">
        <f>IF($B1797="","",ROUND(SUMIF(账户名,$B1797,账户期初)+SUMIFS($L$6:L1797,$B$6:B1797,$B1797),2))</f>
        <v>33840850</v>
      </c>
      <c r="O1797" s="123">
        <f>IF($B1797="","",IFERROR(ROUND(INDEX(账户期初本位,MATCH($B1797,账户名,0))+SUMIFS($M$6:M1797,$B$6:B1797,$B1797),2),""))</f>
        <v>33840850</v>
      </c>
      <c r="P1797" s="117" t="s">
        <v>26</v>
      </c>
      <c r="Q1797" s="115" t="s">
        <v>1269</v>
      </c>
      <c r="R1797" s="115" t="s">
        <v>1270</v>
      </c>
      <c r="S1797" s="124" t="str">
        <f>IF($B1797="","",IF(ISNA(MATCH($B1797,账户名,0)),"※这个账户不在【参数设置】的账户档案里",IF($A1797="","※没填日期，这一笔不会进任何月份的报表",IF(OR($A1797&lt;起始月份,$A1797&gt;EOMONTH(起始月份,15)),"△不在本账期（"&amp;TEXT(起始月份,"yyyy-mm")&amp;" ~ "&amp;TEXT(EOMONTH(起始月份,15),"yyyy-mm")&amp;"）内，报表里看不到",IF(AND($H1797&lt;&gt;"",$I1797&lt;&gt;""),"※收入和支出不能同时填",IF(AND(N($H1797)=0,N($I1797)=0),IF(ISNUMBER(SEARCH("【待补】",$R1797&amp;"")),"△源数据不全（源表缺金额），请补充","※收入和支出都没填"),IF($E1797="","※没填收支类别，分类报表会漏掉这一笔",IF(ISNA(MATCH($E1797,类别表,0)),"※收支类别不在【参数设置】的清单里",IF($K1797="","△"&amp;$D1797&amp;" 还没填汇率，去【月度汇率】补上就自动算了",IF(ISNUMBER(SEARCH("【待补】",$R1797&amp;"")),"△源数据不全（源表缺摘要或用途），请补充",IF(AND($F1797="内部转账",$Q1797=""),"△内部转账建议在「往来单位」写上对方账户",IF($N1797&lt;0,"△这一笔之后该账户余额成负数了，核一下",""))))))))))))</f>
        <v/>
      </c>
    </row>
    <row r="1798" ht="16.5" spans="1:19">
      <c r="A1798" s="114">
        <v>46160</v>
      </c>
      <c r="B1798" s="115" t="s">
        <v>1238</v>
      </c>
      <c r="C1798" s="116" t="str">
        <f>IF($B1798="","",IFERROR(INDEX(账户银行,MATCH($B1798,账户名,0)),""))</f>
        <v>NBU银行</v>
      </c>
      <c r="D1798" s="116" t="str">
        <f>IF($B1798="","",IFERROR(INDEX(账户币种,MATCH($B1798,账户名,0)),""))</f>
        <v>UZS</v>
      </c>
      <c r="E1798" s="117" t="s">
        <v>54</v>
      </c>
      <c r="F1798" s="116" t="str">
        <f>IF($E1798="","",IFERROR(INDEX(类别属性,MATCH($E1798,类别表,0)),""))</f>
        <v>支出</v>
      </c>
      <c r="G1798" s="118" t="s">
        <v>1268</v>
      </c>
      <c r="H1798" s="119"/>
      <c r="I1798" s="119">
        <v>2860000</v>
      </c>
      <c r="J1798" s="120"/>
      <c r="K1798" s="125">
        <f>IF(OR($A1798="",$B1798=""),"",IF($J1798&lt;&gt;"",$J1798,IF($D1798=本位币,1,IFERROR(LOOKUP(2,1/((汇率月份&lt;=$A1798)*(INDEX(记账汇率区,0,MATCH($D1798,汇率币种头,0))&lt;&gt;"")),INDEX(记账汇率区,0,MATCH($D1798,汇率币种头,0))),""))))</f>
        <v>1</v>
      </c>
      <c r="L1798" s="123">
        <f t="shared" ref="L1798:L1861" si="56">IF(AND($H1798="",$I1798=""),"",ROUND(N($H1798)-N($I1798),2))</f>
        <v>-2860000</v>
      </c>
      <c r="M1798" s="123">
        <f t="shared" ref="M1798:M1861" si="57">IF(OR($L1798="",$K1798=""),"",ROUND($L1798*$K1798,2))</f>
        <v>-2860000</v>
      </c>
      <c r="N1798" s="122">
        <f>IF($B1798="","",ROUND(SUMIF(账户名,$B1798,账户期初)+SUMIFS($L$6:L1798,$B$6:B1798,$B1798),2))</f>
        <v>30980850</v>
      </c>
      <c r="O1798" s="123">
        <f>IF($B1798="","",IFERROR(ROUND(INDEX(账户期初本位,MATCH($B1798,账户名,0))+SUMIFS($M$6:M1798,$B$6:B1798,$B1798),2),""))</f>
        <v>30980850</v>
      </c>
      <c r="P1798" s="117" t="s">
        <v>48</v>
      </c>
      <c r="Q1798" s="115" t="s">
        <v>1269</v>
      </c>
      <c r="R1798" s="115" t="s">
        <v>1270</v>
      </c>
      <c r="S1798" s="124" t="str">
        <f>IF($B1798="","",IF(ISNA(MATCH($B1798,账户名,0)),"※这个账户不在【参数设置】的账户档案里",IF($A1798="","※没填日期，这一笔不会进任何月份的报表",IF(OR($A1798&lt;起始月份,$A1798&gt;EOMONTH(起始月份,15)),"△不在本账期（"&amp;TEXT(起始月份,"yyyy-mm")&amp;" ~ "&amp;TEXT(EOMONTH(起始月份,15),"yyyy-mm")&amp;"）内，报表里看不到",IF(AND($H1798&lt;&gt;"",$I1798&lt;&gt;""),"※收入和支出不能同时填",IF(AND(N($H1798)=0,N($I1798)=0),IF(ISNUMBER(SEARCH("【待补】",$R1798&amp;"")),"△源数据不全（源表缺金额），请补充","※收入和支出都没填"),IF($E1798="","※没填收支类别，分类报表会漏掉这一笔",IF(ISNA(MATCH($E1798,类别表,0)),"※收支类别不在【参数设置】的清单里",IF($K1798="","△"&amp;$D1798&amp;" 还没填汇率，去【月度汇率】补上就自动算了",IF(ISNUMBER(SEARCH("【待补】",$R1798&amp;"")),"△源数据不全（源表缺摘要或用途），请补充",IF(AND($F1798="内部转账",$Q1798=""),"△内部转账建议在「往来单位」写上对方账户",IF($N1798&lt;0,"△这一笔之后该账户余额成负数了，核一下",""))))))))))))</f>
        <v/>
      </c>
    </row>
    <row r="1799" ht="16.5" spans="1:19">
      <c r="A1799" s="114">
        <v>46160</v>
      </c>
      <c r="B1799" s="115" t="s">
        <v>1238</v>
      </c>
      <c r="C1799" s="116" t="str">
        <f>IF($B1799="","",IFERROR(INDEX(账户银行,MATCH($B1799,账户名,0)),""))</f>
        <v>NBU银行</v>
      </c>
      <c r="D1799" s="116" t="str">
        <f>IF($B1799="","",IFERROR(INDEX(账户币种,MATCH($B1799,账户名,0)),""))</f>
        <v>UZS</v>
      </c>
      <c r="E1799" s="117" t="s">
        <v>44</v>
      </c>
      <c r="F1799" s="116" t="str">
        <f>IF($E1799="","",IFERROR(INDEX(类别属性,MATCH($E1799,类别表,0)),""))</f>
        <v>支出</v>
      </c>
      <c r="G1799" s="118" t="s">
        <v>1268</v>
      </c>
      <c r="H1799" s="119"/>
      <c r="I1799" s="119">
        <v>360000</v>
      </c>
      <c r="J1799" s="120"/>
      <c r="K1799" s="125">
        <f>IF(OR($A1799="",$B1799=""),"",IF($J1799&lt;&gt;"",$J1799,IF($D1799=本位币,1,IFERROR(LOOKUP(2,1/((汇率月份&lt;=$A1799)*(INDEX(记账汇率区,0,MATCH($D1799,汇率币种头,0))&lt;&gt;"")),INDEX(记账汇率区,0,MATCH($D1799,汇率币种头,0))),""))))</f>
        <v>1</v>
      </c>
      <c r="L1799" s="123">
        <f t="shared" si="56"/>
        <v>-360000</v>
      </c>
      <c r="M1799" s="123">
        <f t="shared" si="57"/>
        <v>-360000</v>
      </c>
      <c r="N1799" s="122">
        <f>IF($B1799="","",ROUND(SUMIF(账户名,$B1799,账户期初)+SUMIFS($L$6:L1799,$B$6:B1799,$B1799),2))</f>
        <v>30620850</v>
      </c>
      <c r="O1799" s="123">
        <f>IF($B1799="","",IFERROR(ROUND(INDEX(账户期初本位,MATCH($B1799,账户名,0))+SUMIFS($M$6:M1799,$B$6:B1799,$B1799),2),""))</f>
        <v>30620850</v>
      </c>
      <c r="P1799" s="117" t="s">
        <v>26</v>
      </c>
      <c r="Q1799" s="115" t="s">
        <v>1269</v>
      </c>
      <c r="R1799" s="115" t="s">
        <v>1270</v>
      </c>
      <c r="S1799" s="124" t="str">
        <f>IF($B1799="","",IF(ISNA(MATCH($B1799,账户名,0)),"※这个账户不在【参数设置】的账户档案里",IF($A1799="","※没填日期，这一笔不会进任何月份的报表",IF(OR($A1799&lt;起始月份,$A1799&gt;EOMONTH(起始月份,15)),"△不在本账期（"&amp;TEXT(起始月份,"yyyy-mm")&amp;" ~ "&amp;TEXT(EOMONTH(起始月份,15),"yyyy-mm")&amp;"）内，报表里看不到",IF(AND($H1799&lt;&gt;"",$I1799&lt;&gt;""),"※收入和支出不能同时填",IF(AND(N($H1799)=0,N($I1799)=0),IF(ISNUMBER(SEARCH("【待补】",$R1799&amp;"")),"△源数据不全（源表缺金额），请补充","※收入和支出都没填"),IF($E1799="","※没填收支类别，分类报表会漏掉这一笔",IF(ISNA(MATCH($E1799,类别表,0)),"※收支类别不在【参数设置】的清单里",IF($K1799="","△"&amp;$D1799&amp;" 还没填汇率，去【月度汇率】补上就自动算了",IF(ISNUMBER(SEARCH("【待补】",$R1799&amp;"")),"△源数据不全（源表缺摘要或用途），请补充",IF(AND($F1799="内部转账",$Q1799=""),"△内部转账建议在「往来单位」写上对方账户",IF($N1799&lt;0,"△这一笔之后该账户余额成负数了，核一下",""))))))))))))</f>
        <v/>
      </c>
    </row>
    <row r="1800" ht="16.5" spans="1:19">
      <c r="A1800" s="114">
        <v>46160</v>
      </c>
      <c r="B1800" s="115" t="s">
        <v>1238</v>
      </c>
      <c r="C1800" s="116" t="str">
        <f>IF($B1800="","",IFERROR(INDEX(账户银行,MATCH($B1800,账户名,0)),""))</f>
        <v>NBU银行</v>
      </c>
      <c r="D1800" s="116" t="str">
        <f>IF($B1800="","",IFERROR(INDEX(账户币种,MATCH($B1800,账户名,0)),""))</f>
        <v>UZS</v>
      </c>
      <c r="E1800" s="117" t="s">
        <v>38</v>
      </c>
      <c r="F1800" s="116" t="str">
        <f>IF($E1800="","",IFERROR(INDEX(类别属性,MATCH($E1800,类别表,0)),""))</f>
        <v>支出</v>
      </c>
      <c r="G1800" s="118" t="s">
        <v>1268</v>
      </c>
      <c r="H1800" s="119"/>
      <c r="I1800" s="119">
        <v>900000</v>
      </c>
      <c r="J1800" s="120"/>
      <c r="K1800" s="125">
        <f>IF(OR($A1800="",$B1800=""),"",IF($J1800&lt;&gt;"",$J1800,IF($D1800=本位币,1,IFERROR(LOOKUP(2,1/((汇率月份&lt;=$A1800)*(INDEX(记账汇率区,0,MATCH($D1800,汇率币种头,0))&lt;&gt;"")),INDEX(记账汇率区,0,MATCH($D1800,汇率币种头,0))),""))))</f>
        <v>1</v>
      </c>
      <c r="L1800" s="123">
        <f t="shared" si="56"/>
        <v>-900000</v>
      </c>
      <c r="M1800" s="123">
        <f t="shared" si="57"/>
        <v>-900000</v>
      </c>
      <c r="N1800" s="122">
        <f>IF($B1800="","",ROUND(SUMIF(账户名,$B1800,账户期初)+SUMIFS($L$6:L1800,$B$6:B1800,$B1800),2))</f>
        <v>29720850</v>
      </c>
      <c r="O1800" s="123">
        <f>IF($B1800="","",IFERROR(ROUND(INDEX(账户期初本位,MATCH($B1800,账户名,0))+SUMIFS($M$6:M1800,$B$6:B1800,$B1800),2),""))</f>
        <v>29720850</v>
      </c>
      <c r="P1800" s="117" t="s">
        <v>26</v>
      </c>
      <c r="Q1800" s="115" t="s">
        <v>1269</v>
      </c>
      <c r="R1800" s="115" t="s">
        <v>1270</v>
      </c>
      <c r="S1800" s="124" t="str">
        <f>IF($B1800="","",IF(ISNA(MATCH($B1800,账户名,0)),"※这个账户不在【参数设置】的账户档案里",IF($A1800="","※没填日期，这一笔不会进任何月份的报表",IF(OR($A1800&lt;起始月份,$A1800&gt;EOMONTH(起始月份,15)),"△不在本账期（"&amp;TEXT(起始月份,"yyyy-mm")&amp;" ~ "&amp;TEXT(EOMONTH(起始月份,15),"yyyy-mm")&amp;"）内，报表里看不到",IF(AND($H1800&lt;&gt;"",$I1800&lt;&gt;""),"※收入和支出不能同时填",IF(AND(N($H1800)=0,N($I1800)=0),IF(ISNUMBER(SEARCH("【待补】",$R1800&amp;"")),"△源数据不全（源表缺金额），请补充","※收入和支出都没填"),IF($E1800="","※没填收支类别，分类报表会漏掉这一笔",IF(ISNA(MATCH($E1800,类别表,0)),"※收支类别不在【参数设置】的清单里",IF($K1800="","△"&amp;$D1800&amp;" 还没填汇率，去【月度汇率】补上就自动算了",IF(ISNUMBER(SEARCH("【待补】",$R1800&amp;"")),"△源数据不全（源表缺摘要或用途），请补充",IF(AND($F1800="内部转账",$Q1800=""),"△内部转账建议在「往来单位」写上对方账户",IF($N1800&lt;0,"△这一笔之后该账户余额成负数了，核一下",""))))))))))))</f>
        <v/>
      </c>
    </row>
    <row r="1801" ht="49.5" spans="1:19">
      <c r="A1801" s="114">
        <v>46160</v>
      </c>
      <c r="B1801" s="115" t="s">
        <v>1238</v>
      </c>
      <c r="C1801" s="116" t="str">
        <f>IF($B1801="","",IFERROR(INDEX(账户银行,MATCH($B1801,账户名,0)),""))</f>
        <v>NBU银行</v>
      </c>
      <c r="D1801" s="116" t="str">
        <f>IF($B1801="","",IFERROR(INDEX(账户币种,MATCH($B1801,账户名,0)),""))</f>
        <v>UZS</v>
      </c>
      <c r="E1801" s="117" t="s">
        <v>44</v>
      </c>
      <c r="F1801" s="116" t="str">
        <f>IF($E1801="","",IFERROR(INDEX(类别属性,MATCH($E1801,类别表,0)),""))</f>
        <v>支出</v>
      </c>
      <c r="G1801" s="118" t="s">
        <v>1392</v>
      </c>
      <c r="H1801" s="119"/>
      <c r="I1801" s="119">
        <v>504000</v>
      </c>
      <c r="J1801" s="120"/>
      <c r="K1801" s="125">
        <f>IF(OR($A1801="",$B1801=""),"",IF($J1801&lt;&gt;"",$J1801,IF($D1801=本位币,1,IFERROR(LOOKUP(2,1/((汇率月份&lt;=$A1801)*(INDEX(记账汇率区,0,MATCH($D1801,汇率币种头,0))&lt;&gt;"")),INDEX(记账汇率区,0,MATCH($D1801,汇率币种头,0))),""))))</f>
        <v>1</v>
      </c>
      <c r="L1801" s="123">
        <f t="shared" si="56"/>
        <v>-504000</v>
      </c>
      <c r="M1801" s="123">
        <f t="shared" si="57"/>
        <v>-504000</v>
      </c>
      <c r="N1801" s="122">
        <f>IF($B1801="","",ROUND(SUMIF(账户名,$B1801,账户期初)+SUMIFS($L$6:L1801,$B$6:B1801,$B1801),2))</f>
        <v>29216850</v>
      </c>
      <c r="O1801" s="123">
        <f>IF($B1801="","",IFERROR(ROUND(INDEX(账户期初本位,MATCH($B1801,账户名,0))+SUMIFS($M$6:M1801,$B$6:B1801,$B1801),2),""))</f>
        <v>29216850</v>
      </c>
      <c r="P1801" s="117" t="s">
        <v>26</v>
      </c>
      <c r="Q1801" s="115"/>
      <c r="R1801" s="115" t="s">
        <v>1393</v>
      </c>
      <c r="S1801" s="124" t="str">
        <f>IF($B1801="","",IF(ISNA(MATCH($B1801,账户名,0)),"※这个账户不在【参数设置】的账户档案里",IF($A1801="","※没填日期，这一笔不会进任何月份的报表",IF(OR($A1801&lt;起始月份,$A1801&gt;EOMONTH(起始月份,15)),"△不在本账期（"&amp;TEXT(起始月份,"yyyy-mm")&amp;" ~ "&amp;TEXT(EOMONTH(起始月份,15),"yyyy-mm")&amp;"）内，报表里看不到",IF(AND($H1801&lt;&gt;"",$I1801&lt;&gt;""),"※收入和支出不能同时填",IF(AND(N($H1801)=0,N($I1801)=0),IF(ISNUMBER(SEARCH("【待补】",$R1801&amp;"")),"△源数据不全（源表缺金额），请补充","※收入和支出都没填"),IF($E1801="","※没填收支类别，分类报表会漏掉这一笔",IF(ISNA(MATCH($E1801,类别表,0)),"※收支类别不在【参数设置】的清单里",IF($K1801="","△"&amp;$D1801&amp;" 还没填汇率，去【月度汇率】补上就自动算了",IF(ISNUMBER(SEARCH("【待补】",$R1801&amp;"")),"△源数据不全（源表缺摘要或用途），请补充",IF(AND($F1801="内部转账",$Q1801=""),"△内部转账建议在「往来单位」写上对方账户",IF($N1801&lt;0,"△这一笔之后该账户余额成负数了，核一下",""))))))))))))</f>
        <v/>
      </c>
    </row>
    <row r="1802" ht="33" spans="1:19">
      <c r="A1802" s="114">
        <v>46160</v>
      </c>
      <c r="B1802" s="115" t="s">
        <v>34</v>
      </c>
      <c r="C1802" s="116" t="str">
        <f>IF($B1802="","",IFERROR(INDEX(账户银行,MATCH($B1802,账户名,0)),""))</f>
        <v>现金</v>
      </c>
      <c r="D1802" s="116" t="str">
        <f>IF($B1802="","",IFERROR(INDEX(账户币种,MATCH($B1802,账户名,0)),""))</f>
        <v>UZS</v>
      </c>
      <c r="E1802" s="117" t="s">
        <v>44</v>
      </c>
      <c r="F1802" s="116" t="str">
        <f>IF($E1802="","",IFERROR(INDEX(类别属性,MATCH($E1802,类别表,0)),""))</f>
        <v>支出</v>
      </c>
      <c r="G1802" s="118" t="s">
        <v>1604</v>
      </c>
      <c r="H1802" s="119"/>
      <c r="I1802" s="119">
        <v>200000</v>
      </c>
      <c r="J1802" s="120"/>
      <c r="K1802" s="125">
        <f>IF(OR($A1802="",$B1802=""),"",IF($J1802&lt;&gt;"",$J1802,IF($D1802=本位币,1,IFERROR(LOOKUP(2,1/((汇率月份&lt;=$A1802)*(INDEX(记账汇率区,0,MATCH($D1802,汇率币种头,0))&lt;&gt;"")),INDEX(记账汇率区,0,MATCH($D1802,汇率币种头,0))),""))))</f>
        <v>1</v>
      </c>
      <c r="L1802" s="123">
        <f t="shared" si="56"/>
        <v>-200000</v>
      </c>
      <c r="M1802" s="123">
        <f t="shared" si="57"/>
        <v>-200000</v>
      </c>
      <c r="N1802" s="122">
        <f>IF($B1802="","",ROUND(SUMIF(账户名,$B1802,账户期初)+SUMIFS($L$6:L1802,$B$6:B1802,$B1802),2))</f>
        <v>-768920979.33</v>
      </c>
      <c r="O1802" s="123">
        <f>IF($B1802="","",IFERROR(ROUND(INDEX(账户期初本位,MATCH($B1802,账户名,0))+SUMIFS($M$6:M1802,$B$6:B1802,$B1802),2),""))</f>
        <v>-768920979.33</v>
      </c>
      <c r="P1802" s="117" t="s">
        <v>26</v>
      </c>
      <c r="Q1802" s="115"/>
      <c r="R1802" s="115"/>
      <c r="S1802" s="124" t="str">
        <f>IF($B1802="","",IF(ISNA(MATCH($B1802,账户名,0)),"※这个账户不在【参数设置】的账户档案里",IF($A1802="","※没填日期，这一笔不会进任何月份的报表",IF(OR($A1802&lt;起始月份,$A1802&gt;EOMONTH(起始月份,15)),"△不在本账期（"&amp;TEXT(起始月份,"yyyy-mm")&amp;" ~ "&amp;TEXT(EOMONTH(起始月份,15),"yyyy-mm")&amp;"）内，报表里看不到",IF(AND($H1802&lt;&gt;"",$I1802&lt;&gt;""),"※收入和支出不能同时填",IF(AND(N($H1802)=0,N($I1802)=0),IF(ISNUMBER(SEARCH("【待补】",$R1802&amp;"")),"△源数据不全（源表缺金额），请补充","※收入和支出都没填"),IF($E1802="","※没填收支类别，分类报表会漏掉这一笔",IF(ISNA(MATCH($E1802,类别表,0)),"※收支类别不在【参数设置】的清单里",IF($K1802="","△"&amp;$D1802&amp;" 还没填汇率，去【月度汇率】补上就自动算了",IF(ISNUMBER(SEARCH("【待补】",$R1802&amp;"")),"△源数据不全（源表缺摘要或用途），请补充",IF(AND($F1802="内部转账",$Q1802=""),"△内部转账建议在「往来单位」写上对方账户",IF($N1802&lt;0,"△这一笔之后该账户余额成负数了，核一下",""))))))))))))</f>
        <v>△这一笔之后该账户余额成负数了，核一下</v>
      </c>
    </row>
    <row r="1803" ht="33" spans="1:19">
      <c r="A1803" s="114">
        <v>46160</v>
      </c>
      <c r="B1803" s="115" t="s">
        <v>34</v>
      </c>
      <c r="C1803" s="116" t="str">
        <f>IF($B1803="","",IFERROR(INDEX(账户银行,MATCH($B1803,账户名,0)),""))</f>
        <v>现金</v>
      </c>
      <c r="D1803" s="116" t="str">
        <f>IF($B1803="","",IFERROR(INDEX(账户币种,MATCH($B1803,账户名,0)),""))</f>
        <v>UZS</v>
      </c>
      <c r="E1803" s="117" t="s">
        <v>44</v>
      </c>
      <c r="F1803" s="116" t="str">
        <f>IF($E1803="","",IFERROR(INDEX(类别属性,MATCH($E1803,类别表,0)),""))</f>
        <v>支出</v>
      </c>
      <c r="G1803" s="118" t="s">
        <v>1605</v>
      </c>
      <c r="H1803" s="119"/>
      <c r="I1803" s="119">
        <v>15000</v>
      </c>
      <c r="J1803" s="120"/>
      <c r="K1803" s="125">
        <f>IF(OR($A1803="",$B1803=""),"",IF($J1803&lt;&gt;"",$J1803,IF($D1803=本位币,1,IFERROR(LOOKUP(2,1/((汇率月份&lt;=$A1803)*(INDEX(记账汇率区,0,MATCH($D1803,汇率币种头,0))&lt;&gt;"")),INDEX(记账汇率区,0,MATCH($D1803,汇率币种头,0))),""))))</f>
        <v>1</v>
      </c>
      <c r="L1803" s="123">
        <f t="shared" si="56"/>
        <v>-15000</v>
      </c>
      <c r="M1803" s="123">
        <f t="shared" si="57"/>
        <v>-15000</v>
      </c>
      <c r="N1803" s="122">
        <f>IF($B1803="","",ROUND(SUMIF(账户名,$B1803,账户期初)+SUMIFS($L$6:L1803,$B$6:B1803,$B1803),2))</f>
        <v>-768935979.33</v>
      </c>
      <c r="O1803" s="123">
        <f>IF($B1803="","",IFERROR(ROUND(INDEX(账户期初本位,MATCH($B1803,账户名,0))+SUMIFS($M$6:M1803,$B$6:B1803,$B1803),2),""))</f>
        <v>-768935979.33</v>
      </c>
      <c r="P1803" s="117" t="s">
        <v>26</v>
      </c>
      <c r="Q1803" s="115"/>
      <c r="R1803" s="115"/>
      <c r="S1803" s="124" t="str">
        <f>IF($B1803="","",IF(ISNA(MATCH($B1803,账户名,0)),"※这个账户不在【参数设置】的账户档案里",IF($A1803="","※没填日期，这一笔不会进任何月份的报表",IF(OR($A1803&lt;起始月份,$A1803&gt;EOMONTH(起始月份,15)),"△不在本账期（"&amp;TEXT(起始月份,"yyyy-mm")&amp;" ~ "&amp;TEXT(EOMONTH(起始月份,15),"yyyy-mm")&amp;"）内，报表里看不到",IF(AND($H1803&lt;&gt;"",$I1803&lt;&gt;""),"※收入和支出不能同时填",IF(AND(N($H1803)=0,N($I1803)=0),IF(ISNUMBER(SEARCH("【待补】",$R1803&amp;"")),"△源数据不全（源表缺金额），请补充","※收入和支出都没填"),IF($E1803="","※没填收支类别，分类报表会漏掉这一笔",IF(ISNA(MATCH($E1803,类别表,0)),"※收支类别不在【参数设置】的清单里",IF($K1803="","△"&amp;$D1803&amp;" 还没填汇率，去【月度汇率】补上就自动算了",IF(ISNUMBER(SEARCH("【待补】",$R1803&amp;"")),"△源数据不全（源表缺摘要或用途），请补充",IF(AND($F1803="内部转账",$Q1803=""),"△内部转账建议在「往来单位」写上对方账户",IF($N1803&lt;0,"△这一笔之后该账户余额成负数了，核一下",""))))))))))))</f>
        <v>△这一笔之后该账户余额成负数了，核一下</v>
      </c>
    </row>
    <row r="1804" ht="66" spans="1:19">
      <c r="A1804" s="114">
        <v>46161</v>
      </c>
      <c r="B1804" s="115" t="s">
        <v>34</v>
      </c>
      <c r="C1804" s="116" t="str">
        <f>IF($B1804="","",IFERROR(INDEX(账户银行,MATCH($B1804,账户名,0)),""))</f>
        <v>现金</v>
      </c>
      <c r="D1804" s="116" t="str">
        <f>IF($B1804="","",IFERROR(INDEX(账户币种,MATCH($B1804,账户名,0)),""))</f>
        <v>UZS</v>
      </c>
      <c r="E1804" s="117" t="s">
        <v>54</v>
      </c>
      <c r="F1804" s="116" t="str">
        <f>IF($E1804="","",IFERROR(INDEX(类别属性,MATCH($E1804,类别表,0)),""))</f>
        <v>支出</v>
      </c>
      <c r="G1804" s="118" t="s">
        <v>1606</v>
      </c>
      <c r="H1804" s="119"/>
      <c r="I1804" s="119">
        <v>2145000</v>
      </c>
      <c r="J1804" s="120"/>
      <c r="K1804" s="125">
        <f>IF(OR($A1804="",$B1804=""),"",IF($J1804&lt;&gt;"",$J1804,IF($D1804=本位币,1,IFERROR(LOOKUP(2,1/((汇率月份&lt;=$A1804)*(INDEX(记账汇率区,0,MATCH($D1804,汇率币种头,0))&lt;&gt;"")),INDEX(记账汇率区,0,MATCH($D1804,汇率币种头,0))),""))))</f>
        <v>1</v>
      </c>
      <c r="L1804" s="123">
        <f t="shared" si="56"/>
        <v>-2145000</v>
      </c>
      <c r="M1804" s="123">
        <f t="shared" si="57"/>
        <v>-2145000</v>
      </c>
      <c r="N1804" s="122">
        <f>IF($B1804="","",ROUND(SUMIF(账户名,$B1804,账户期初)+SUMIFS($L$6:L1804,$B$6:B1804,$B1804),2))</f>
        <v>-771080979.33</v>
      </c>
      <c r="O1804" s="123">
        <f>IF($B1804="","",IFERROR(ROUND(INDEX(账户期初本位,MATCH($B1804,账户名,0))+SUMIFS($M$6:M1804,$B$6:B1804,$B1804),2),""))</f>
        <v>-771080979.33</v>
      </c>
      <c r="P1804" s="117" t="s">
        <v>48</v>
      </c>
      <c r="Q1804" s="115"/>
      <c r="R1804" s="115"/>
      <c r="S1804" s="124" t="str">
        <f>IF($B1804="","",IF(ISNA(MATCH($B1804,账户名,0)),"※这个账户不在【参数设置】的账户档案里",IF($A1804="","※没填日期，这一笔不会进任何月份的报表",IF(OR($A1804&lt;起始月份,$A1804&gt;EOMONTH(起始月份,15)),"△不在本账期（"&amp;TEXT(起始月份,"yyyy-mm")&amp;" ~ "&amp;TEXT(EOMONTH(起始月份,15),"yyyy-mm")&amp;"）内，报表里看不到",IF(AND($H1804&lt;&gt;"",$I1804&lt;&gt;""),"※收入和支出不能同时填",IF(AND(N($H1804)=0,N($I1804)=0),IF(ISNUMBER(SEARCH("【待补】",$R1804&amp;"")),"△源数据不全（源表缺金额），请补充","※收入和支出都没填"),IF($E1804="","※没填收支类别，分类报表会漏掉这一笔",IF(ISNA(MATCH($E1804,类别表,0)),"※收支类别不在【参数设置】的清单里",IF($K1804="","△"&amp;$D1804&amp;" 还没填汇率，去【月度汇率】补上就自动算了",IF(ISNUMBER(SEARCH("【待补】",$R1804&amp;"")),"△源数据不全（源表缺摘要或用途），请补充",IF(AND($F1804="内部转账",$Q1804=""),"△内部转账建议在「往来单位」写上对方账户",IF($N1804&lt;0,"△这一笔之后该账户余额成负数了，核一下",""))))))))))))</f>
        <v>△这一笔之后该账户余额成负数了，核一下</v>
      </c>
    </row>
    <row r="1805" ht="16.5" spans="1:19">
      <c r="A1805" s="114">
        <v>46162</v>
      </c>
      <c r="B1805" s="115" t="s">
        <v>1238</v>
      </c>
      <c r="C1805" s="116" t="str">
        <f>IF($B1805="","",IFERROR(INDEX(账户银行,MATCH($B1805,账户名,0)),""))</f>
        <v>NBU银行</v>
      </c>
      <c r="D1805" s="116" t="str">
        <f>IF($B1805="","",IFERROR(INDEX(账户币种,MATCH($B1805,账户名,0)),""))</f>
        <v>UZS</v>
      </c>
      <c r="E1805" s="117" t="s">
        <v>38</v>
      </c>
      <c r="F1805" s="116" t="str">
        <f>IF($E1805="","",IFERROR(INDEX(类别属性,MATCH($E1805,类别表,0)),""))</f>
        <v>支出</v>
      </c>
      <c r="G1805" s="118" t="s">
        <v>1268</v>
      </c>
      <c r="H1805" s="119"/>
      <c r="I1805" s="119">
        <v>45000</v>
      </c>
      <c r="J1805" s="120"/>
      <c r="K1805" s="125">
        <f>IF(OR($A1805="",$B1805=""),"",IF($J1805&lt;&gt;"",$J1805,IF($D1805=本位币,1,IFERROR(LOOKUP(2,1/((汇率月份&lt;=$A1805)*(INDEX(记账汇率区,0,MATCH($D1805,汇率币种头,0))&lt;&gt;"")),INDEX(记账汇率区,0,MATCH($D1805,汇率币种头,0))),""))))</f>
        <v>1</v>
      </c>
      <c r="L1805" s="123">
        <f t="shared" si="56"/>
        <v>-45000</v>
      </c>
      <c r="M1805" s="123">
        <f t="shared" si="57"/>
        <v>-45000</v>
      </c>
      <c r="N1805" s="122">
        <f>IF($B1805="","",ROUND(SUMIF(账户名,$B1805,账户期初)+SUMIFS($L$6:L1805,$B$6:B1805,$B1805),2))</f>
        <v>29171850</v>
      </c>
      <c r="O1805" s="123">
        <f>IF($B1805="","",IFERROR(ROUND(INDEX(账户期初本位,MATCH($B1805,账户名,0))+SUMIFS($M$6:M1805,$B$6:B1805,$B1805),2),""))</f>
        <v>29171850</v>
      </c>
      <c r="P1805" s="117" t="s">
        <v>26</v>
      </c>
      <c r="Q1805" s="115" t="s">
        <v>1269</v>
      </c>
      <c r="R1805" s="115" t="s">
        <v>1270</v>
      </c>
      <c r="S1805" s="124" t="str">
        <f>IF($B1805="","",IF(ISNA(MATCH($B1805,账户名,0)),"※这个账户不在【参数设置】的账户档案里",IF($A1805="","※没填日期，这一笔不会进任何月份的报表",IF(OR($A1805&lt;起始月份,$A1805&gt;EOMONTH(起始月份,15)),"△不在本账期（"&amp;TEXT(起始月份,"yyyy-mm")&amp;" ~ "&amp;TEXT(EOMONTH(起始月份,15),"yyyy-mm")&amp;"）内，报表里看不到",IF(AND($H1805&lt;&gt;"",$I1805&lt;&gt;""),"※收入和支出不能同时填",IF(AND(N($H1805)=0,N($I1805)=0),IF(ISNUMBER(SEARCH("【待补】",$R1805&amp;"")),"△源数据不全（源表缺金额），请补充","※收入和支出都没填"),IF($E1805="","※没填收支类别，分类报表会漏掉这一笔",IF(ISNA(MATCH($E1805,类别表,0)),"※收支类别不在【参数设置】的清单里",IF($K1805="","△"&amp;$D1805&amp;" 还没填汇率，去【月度汇率】补上就自动算了",IF(ISNUMBER(SEARCH("【待补】",$R1805&amp;"")),"△源数据不全（源表缺摘要或用途），请补充",IF(AND($F1805="内部转账",$Q1805=""),"△内部转账建议在「往来单位」写上对方账户",IF($N1805&lt;0,"△这一笔之后该账户余额成负数了，核一下",""))))))))))))</f>
        <v/>
      </c>
    </row>
    <row r="1806" ht="33" spans="1:19">
      <c r="A1806" s="114">
        <v>46162</v>
      </c>
      <c r="B1806" s="115" t="s">
        <v>30</v>
      </c>
      <c r="C1806" s="116" t="str">
        <f>IF($B1806="","",IFERROR(INDEX(账户银行,MATCH($B1806,账户名,0)),""))</f>
        <v>现金</v>
      </c>
      <c r="D1806" s="116" t="str">
        <f>IF($B1806="","",IFERROR(INDEX(账户币种,MATCH($B1806,账户名,0)),""))</f>
        <v>USD</v>
      </c>
      <c r="E1806" s="117" t="s">
        <v>24</v>
      </c>
      <c r="F1806" s="116" t="str">
        <f>IF($E1806="","",IFERROR(INDEX(类别属性,MATCH($E1806,类别表,0)),""))</f>
        <v>支出</v>
      </c>
      <c r="G1806" s="118" t="s">
        <v>1607</v>
      </c>
      <c r="H1806" s="119"/>
      <c r="I1806" s="119">
        <v>50</v>
      </c>
      <c r="J1806" s="120"/>
      <c r="K1806" s="125">
        <f>IF(OR($A1806="",$B1806=""),"",IF($J1806&lt;&gt;"",$J1806,IF($D1806=本位币,1,IFERROR(LOOKUP(2,1/((汇率月份&lt;=$A1806)*(INDEX(记账汇率区,0,MATCH($D1806,汇率币种头,0))&lt;&gt;"")),INDEX(记账汇率区,0,MATCH($D1806,汇率币种头,0))),""))))</f>
        <v>12000</v>
      </c>
      <c r="L1806" s="123">
        <f t="shared" si="56"/>
        <v>-50</v>
      </c>
      <c r="M1806" s="123">
        <f t="shared" si="57"/>
        <v>-600000</v>
      </c>
      <c r="N1806" s="122">
        <f>IF($B1806="","",ROUND(SUMIF(账户名,$B1806,账户期初)+SUMIFS($L$6:L1806,$B$6:B1806,$B1806),2))</f>
        <v>129646</v>
      </c>
      <c r="O1806" s="123">
        <f>IF($B1806="","",IFERROR(ROUND(INDEX(账户期初本位,MATCH($B1806,账户名,0))+SUMIFS($M$6:M1806,$B$6:B1806,$B1806),2),""))</f>
        <v>1568247925</v>
      </c>
      <c r="P1806" s="117" t="s">
        <v>26</v>
      </c>
      <c r="Q1806" s="115"/>
      <c r="R1806" s="115" t="s">
        <v>1608</v>
      </c>
      <c r="S1806" s="124" t="str">
        <f>IF($B1806="","",IF(ISNA(MATCH($B1806,账户名,0)),"※这个账户不在【参数设置】的账户档案里",IF($A1806="","※没填日期，这一笔不会进任何月份的报表",IF(OR($A1806&lt;起始月份,$A1806&gt;EOMONTH(起始月份,15)),"△不在本账期（"&amp;TEXT(起始月份,"yyyy-mm")&amp;" ~ "&amp;TEXT(EOMONTH(起始月份,15),"yyyy-mm")&amp;"）内，报表里看不到",IF(AND($H1806&lt;&gt;"",$I1806&lt;&gt;""),"※收入和支出不能同时填",IF(AND(N($H1806)=0,N($I1806)=0),IF(ISNUMBER(SEARCH("【待补】",$R1806&amp;"")),"△源数据不全（源表缺金额），请补充","※收入和支出都没填"),IF($E1806="","※没填收支类别，分类报表会漏掉这一笔",IF(ISNA(MATCH($E1806,类别表,0)),"※收支类别不在【参数设置】的清单里",IF($K1806="","△"&amp;$D1806&amp;" 还没填汇率，去【月度汇率】补上就自动算了",IF(ISNUMBER(SEARCH("【待补】",$R1806&amp;"")),"△源数据不全（源表缺摘要或用途），请补充",IF(AND($F1806="内部转账",$Q1806=""),"△内部转账建议在「往来单位」写上对方账户",IF($N1806&lt;0,"△这一笔之后该账户余额成负数了，核一下",""))))))))))))</f>
        <v/>
      </c>
    </row>
    <row r="1807" ht="82.5" spans="1:19">
      <c r="A1807" s="114">
        <v>46162</v>
      </c>
      <c r="B1807" s="115" t="s">
        <v>34</v>
      </c>
      <c r="C1807" s="116" t="str">
        <f>IF($B1807="","",IFERROR(INDEX(账户银行,MATCH($B1807,账户名,0)),""))</f>
        <v>现金</v>
      </c>
      <c r="D1807" s="116" t="str">
        <f>IF($B1807="","",IFERROR(INDEX(账户币种,MATCH($B1807,账户名,0)),""))</f>
        <v>UZS</v>
      </c>
      <c r="E1807" s="117" t="s">
        <v>24</v>
      </c>
      <c r="F1807" s="116" t="str">
        <f>IF($E1807="","",IFERROR(INDEX(类别属性,MATCH($E1807,类别表,0)),""))</f>
        <v>支出</v>
      </c>
      <c r="G1807" s="118" t="s">
        <v>1609</v>
      </c>
      <c r="H1807" s="119"/>
      <c r="I1807" s="119">
        <v>5106000</v>
      </c>
      <c r="J1807" s="120"/>
      <c r="K1807" s="125">
        <f>IF(OR($A1807="",$B1807=""),"",IF($J1807&lt;&gt;"",$J1807,IF($D1807=本位币,1,IFERROR(LOOKUP(2,1/((汇率月份&lt;=$A1807)*(INDEX(记账汇率区,0,MATCH($D1807,汇率币种头,0))&lt;&gt;"")),INDEX(记账汇率区,0,MATCH($D1807,汇率币种头,0))),""))))</f>
        <v>1</v>
      </c>
      <c r="L1807" s="123">
        <f t="shared" si="56"/>
        <v>-5106000</v>
      </c>
      <c r="M1807" s="123">
        <f t="shared" si="57"/>
        <v>-5106000</v>
      </c>
      <c r="N1807" s="122">
        <f>IF($B1807="","",ROUND(SUMIF(账户名,$B1807,账户期初)+SUMIFS($L$6:L1807,$B$6:B1807,$B1807),2))</f>
        <v>-776186979.33</v>
      </c>
      <c r="O1807" s="123">
        <f>IF($B1807="","",IFERROR(ROUND(INDEX(账户期初本位,MATCH($B1807,账户名,0))+SUMIFS($M$6:M1807,$B$6:B1807,$B1807),2),""))</f>
        <v>-776186979.33</v>
      </c>
      <c r="P1807" s="117" t="s">
        <v>26</v>
      </c>
      <c r="Q1807" s="115"/>
      <c r="R1807" s="115"/>
      <c r="S1807" s="124" t="str">
        <f>IF($B1807="","",IF(ISNA(MATCH($B1807,账户名,0)),"※这个账户不在【参数设置】的账户档案里",IF($A1807="","※没填日期，这一笔不会进任何月份的报表",IF(OR($A1807&lt;起始月份,$A1807&gt;EOMONTH(起始月份,15)),"△不在本账期（"&amp;TEXT(起始月份,"yyyy-mm")&amp;" ~ "&amp;TEXT(EOMONTH(起始月份,15),"yyyy-mm")&amp;"）内，报表里看不到",IF(AND($H1807&lt;&gt;"",$I1807&lt;&gt;""),"※收入和支出不能同时填",IF(AND(N($H1807)=0,N($I1807)=0),IF(ISNUMBER(SEARCH("【待补】",$R1807&amp;"")),"△源数据不全（源表缺金额），请补充","※收入和支出都没填"),IF($E1807="","※没填收支类别，分类报表会漏掉这一笔",IF(ISNA(MATCH($E1807,类别表,0)),"※收支类别不在【参数设置】的清单里",IF($K1807="","△"&amp;$D1807&amp;" 还没填汇率，去【月度汇率】补上就自动算了",IF(ISNUMBER(SEARCH("【待补】",$R1807&amp;"")),"△源数据不全（源表缺摘要或用途），请补充",IF(AND($F1807="内部转账",$Q1807=""),"△内部转账建议在「往来单位」写上对方账户",IF($N1807&lt;0,"△这一笔之后该账户余额成负数了，核一下",""))))))))))))</f>
        <v>△这一笔之后该账户余额成负数了，核一下</v>
      </c>
    </row>
    <row r="1808" ht="33" spans="1:19">
      <c r="A1808" s="114">
        <v>46163</v>
      </c>
      <c r="B1808" s="115" t="s">
        <v>72</v>
      </c>
      <c r="C1808" s="116" t="str">
        <f>IF($B1808="","",IFERROR(INDEX(账户银行,MATCH($B1808,账户名,0)),""))</f>
        <v>NBU银行</v>
      </c>
      <c r="D1808" s="116" t="str">
        <f>IF($B1808="","",IFERROR(INDEX(账户币种,MATCH($B1808,账户名,0)),""))</f>
        <v>UZS</v>
      </c>
      <c r="E1808" s="117" t="s">
        <v>107</v>
      </c>
      <c r="F1808" s="116" t="str">
        <f>IF($E1808="","",IFERROR(INDEX(类别属性,MATCH($E1808,类别表,0)),""))</f>
        <v>收入</v>
      </c>
      <c r="G1808" s="118" t="s">
        <v>1610</v>
      </c>
      <c r="H1808" s="119">
        <v>13000000</v>
      </c>
      <c r="I1808" s="119"/>
      <c r="J1808" s="120"/>
      <c r="K1808" s="125">
        <f>IF(OR($A1808="",$B1808=""),"",IF($J1808&lt;&gt;"",$J1808,IF($D1808=本位币,1,IFERROR(LOOKUP(2,1/((汇率月份&lt;=$A1808)*(INDEX(记账汇率区,0,MATCH($D1808,汇率币种头,0))&lt;&gt;"")),INDEX(记账汇率区,0,MATCH($D1808,汇率币种头,0))),""))))</f>
        <v>1</v>
      </c>
      <c r="L1808" s="123">
        <f t="shared" si="56"/>
        <v>13000000</v>
      </c>
      <c r="M1808" s="123">
        <f t="shared" si="57"/>
        <v>13000000</v>
      </c>
      <c r="N1808" s="122">
        <f>IF($B1808="","",ROUND(SUMIF(账户名,$B1808,账户期初)+SUMIFS($L$6:L1808,$B$6:B1808,$B1808),2))</f>
        <v>50673573.12</v>
      </c>
      <c r="O1808" s="123">
        <f>IF($B1808="","",IFERROR(ROUND(INDEX(账户期初本位,MATCH($B1808,账户名,0))+SUMIFS($M$6:M1808,$B$6:B1808,$B1808),2),""))</f>
        <v>50673573.12</v>
      </c>
      <c r="P1808" s="117" t="s">
        <v>109</v>
      </c>
      <c r="Q1808" s="115"/>
      <c r="R1808" s="115"/>
      <c r="S1808" s="124" t="str">
        <f>IF($B1808="","",IF(ISNA(MATCH($B1808,账户名,0)),"※这个账户不在【参数设置】的账户档案里",IF($A1808="","※没填日期，这一笔不会进任何月份的报表",IF(OR($A1808&lt;起始月份,$A1808&gt;EOMONTH(起始月份,15)),"△不在本账期（"&amp;TEXT(起始月份,"yyyy-mm")&amp;" ~ "&amp;TEXT(EOMONTH(起始月份,15),"yyyy-mm")&amp;"）内，报表里看不到",IF(AND($H1808&lt;&gt;"",$I1808&lt;&gt;""),"※收入和支出不能同时填",IF(AND(N($H1808)=0,N($I1808)=0),IF(ISNUMBER(SEARCH("【待补】",$R1808&amp;"")),"△源数据不全（源表缺金额），请补充","※收入和支出都没填"),IF($E1808="","※没填收支类别，分类报表会漏掉这一笔",IF(ISNA(MATCH($E1808,类别表,0)),"※收支类别不在【参数设置】的清单里",IF($K1808="","△"&amp;$D1808&amp;" 还没填汇率，去【月度汇率】补上就自动算了",IF(ISNUMBER(SEARCH("【待补】",$R1808&amp;"")),"△源数据不全（源表缺摘要或用途），请补充",IF(AND($F1808="内部转账",$Q1808=""),"△内部转账建议在「往来单位」写上对方账户",IF($N1808&lt;0,"△这一笔之后该账户余额成负数了，核一下",""))))))))))))</f>
        <v/>
      </c>
    </row>
    <row r="1809" ht="33" spans="1:19">
      <c r="A1809" s="114">
        <v>46163</v>
      </c>
      <c r="B1809" s="115" t="s">
        <v>34</v>
      </c>
      <c r="C1809" s="116" t="str">
        <f>IF($B1809="","",IFERROR(INDEX(账户银行,MATCH($B1809,账户名,0)),""))</f>
        <v>现金</v>
      </c>
      <c r="D1809" s="116" t="str">
        <f>IF($B1809="","",IFERROR(INDEX(账户币种,MATCH($B1809,账户名,0)),""))</f>
        <v>UZS</v>
      </c>
      <c r="E1809" s="117" t="s">
        <v>95</v>
      </c>
      <c r="F1809" s="116" t="str">
        <f>IF($E1809="","",IFERROR(INDEX(类别属性,MATCH($E1809,类别表,0)),""))</f>
        <v>支出</v>
      </c>
      <c r="G1809" s="118" t="s">
        <v>1284</v>
      </c>
      <c r="H1809" s="119"/>
      <c r="I1809" s="119">
        <v>150000</v>
      </c>
      <c r="J1809" s="120"/>
      <c r="K1809" s="125">
        <f>IF(OR($A1809="",$B1809=""),"",IF($J1809&lt;&gt;"",$J1809,IF($D1809=本位币,1,IFERROR(LOOKUP(2,1/((汇率月份&lt;=$A1809)*(INDEX(记账汇率区,0,MATCH($D1809,汇率币种头,0))&lt;&gt;"")),INDEX(记账汇率区,0,MATCH($D1809,汇率币种头,0))),""))))</f>
        <v>1</v>
      </c>
      <c r="L1809" s="123">
        <f t="shared" si="56"/>
        <v>-150000</v>
      </c>
      <c r="M1809" s="123">
        <f t="shared" si="57"/>
        <v>-150000</v>
      </c>
      <c r="N1809" s="122">
        <f>IF($B1809="","",ROUND(SUMIF(账户名,$B1809,账户期初)+SUMIFS($L$6:L1809,$B$6:B1809,$B1809),2))</f>
        <v>-776336979.33</v>
      </c>
      <c r="O1809" s="123">
        <f>IF($B1809="","",IFERROR(ROUND(INDEX(账户期初本位,MATCH($B1809,账户名,0))+SUMIFS($M$6:M1809,$B$6:B1809,$B1809),2),""))</f>
        <v>-776336979.33</v>
      </c>
      <c r="P1809" s="117" t="s">
        <v>97</v>
      </c>
      <c r="Q1809" s="115"/>
      <c r="R1809" s="115"/>
      <c r="S1809" s="124" t="str">
        <f>IF($B1809="","",IF(ISNA(MATCH($B1809,账户名,0)),"※这个账户不在【参数设置】的账户档案里",IF($A1809="","※没填日期，这一笔不会进任何月份的报表",IF(OR($A1809&lt;起始月份,$A1809&gt;EOMONTH(起始月份,15)),"△不在本账期（"&amp;TEXT(起始月份,"yyyy-mm")&amp;" ~ "&amp;TEXT(EOMONTH(起始月份,15),"yyyy-mm")&amp;"）内，报表里看不到",IF(AND($H1809&lt;&gt;"",$I1809&lt;&gt;""),"※收入和支出不能同时填",IF(AND(N($H1809)=0,N($I1809)=0),IF(ISNUMBER(SEARCH("【待补】",$R1809&amp;"")),"△源数据不全（源表缺金额），请补充","※收入和支出都没填"),IF($E1809="","※没填收支类别，分类报表会漏掉这一笔",IF(ISNA(MATCH($E1809,类别表,0)),"※收支类别不在【参数设置】的清单里",IF($K1809="","△"&amp;$D1809&amp;" 还没填汇率，去【月度汇率】补上就自动算了",IF(ISNUMBER(SEARCH("【待补】",$R1809&amp;"")),"△源数据不全（源表缺摘要或用途），请补充",IF(AND($F1809="内部转账",$Q1809=""),"△内部转账建议在「往来单位」写上对方账户",IF($N1809&lt;0,"△这一笔之后该账户余额成负数了，核一下",""))))))))))))</f>
        <v>△这一笔之后该账户余额成负数了，核一下</v>
      </c>
    </row>
    <row r="1810" ht="33" spans="1:19">
      <c r="A1810" s="114">
        <v>46164</v>
      </c>
      <c r="B1810" s="115" t="s">
        <v>72</v>
      </c>
      <c r="C1810" s="116" t="str">
        <f>IF($B1810="","",IFERROR(INDEX(账户银行,MATCH($B1810,账户名,0)),""))</f>
        <v>NBU银行</v>
      </c>
      <c r="D1810" s="116" t="str">
        <f>IF($B1810="","",IFERROR(INDEX(账户币种,MATCH($B1810,账户名,0)),""))</f>
        <v>UZS</v>
      </c>
      <c r="E1810" s="117" t="s">
        <v>62</v>
      </c>
      <c r="F1810" s="116" t="str">
        <f>IF($E1810="","",IFERROR(INDEX(类别属性,MATCH($E1810,类别表,0)),""))</f>
        <v>支出</v>
      </c>
      <c r="G1810" s="118" t="s">
        <v>1611</v>
      </c>
      <c r="H1810" s="119"/>
      <c r="I1810" s="119">
        <v>11267760</v>
      </c>
      <c r="J1810" s="120"/>
      <c r="K1810" s="125">
        <f>IF(OR($A1810="",$B1810=""),"",IF($J1810&lt;&gt;"",$J1810,IF($D1810=本位币,1,IFERROR(LOOKUP(2,1/((汇率月份&lt;=$A1810)*(INDEX(记账汇率区,0,MATCH($D1810,汇率币种头,0))&lt;&gt;"")),INDEX(记账汇率区,0,MATCH($D1810,汇率币种头,0))),""))))</f>
        <v>1</v>
      </c>
      <c r="L1810" s="123">
        <f t="shared" si="56"/>
        <v>-11267760</v>
      </c>
      <c r="M1810" s="123">
        <f t="shared" si="57"/>
        <v>-11267760</v>
      </c>
      <c r="N1810" s="122">
        <f>IF($B1810="","",ROUND(SUMIF(账户名,$B1810,账户期初)+SUMIFS($L$6:L1810,$B$6:B1810,$B1810),2))</f>
        <v>39405813.12</v>
      </c>
      <c r="O1810" s="123">
        <f>IF($B1810="","",IFERROR(ROUND(INDEX(账户期初本位,MATCH($B1810,账户名,0))+SUMIFS($M$6:M1810,$B$6:B1810,$B1810),2),""))</f>
        <v>39405813.12</v>
      </c>
      <c r="P1810" s="117" t="s">
        <v>26</v>
      </c>
      <c r="Q1810" s="115"/>
      <c r="R1810" s="115"/>
      <c r="S1810" s="124" t="str">
        <f>IF($B1810="","",IF(ISNA(MATCH($B1810,账户名,0)),"※这个账户不在【参数设置】的账户档案里",IF($A1810="","※没填日期，这一笔不会进任何月份的报表",IF(OR($A1810&lt;起始月份,$A1810&gt;EOMONTH(起始月份,15)),"△不在本账期（"&amp;TEXT(起始月份,"yyyy-mm")&amp;" ~ "&amp;TEXT(EOMONTH(起始月份,15),"yyyy-mm")&amp;"）内，报表里看不到",IF(AND($H1810&lt;&gt;"",$I1810&lt;&gt;""),"※收入和支出不能同时填",IF(AND(N($H1810)=0,N($I1810)=0),IF(ISNUMBER(SEARCH("【待补】",$R1810&amp;"")),"△源数据不全（源表缺金额），请补充","※收入和支出都没填"),IF($E1810="","※没填收支类别，分类报表会漏掉这一笔",IF(ISNA(MATCH($E1810,类别表,0)),"※收支类别不在【参数设置】的清单里",IF($K1810="","△"&amp;$D1810&amp;" 还没填汇率，去【月度汇率】补上就自动算了",IF(ISNUMBER(SEARCH("【待补】",$R1810&amp;"")),"△源数据不全（源表缺摘要或用途），请补充",IF(AND($F1810="内部转账",$Q1810=""),"△内部转账建议在「往来单位」写上对方账户",IF($N1810&lt;0,"△这一笔之后该账户余额成负数了，核一下",""))))))))))))</f>
        <v/>
      </c>
    </row>
    <row r="1811" ht="16.5" spans="1:19">
      <c r="A1811" s="114">
        <v>46164</v>
      </c>
      <c r="B1811" s="115" t="s">
        <v>72</v>
      </c>
      <c r="C1811" s="116" t="str">
        <f>IF($B1811="","",IFERROR(INDEX(账户银行,MATCH($B1811,账户名,0)),""))</f>
        <v>NBU银行</v>
      </c>
      <c r="D1811" s="116" t="str">
        <f>IF($B1811="","",IFERROR(INDEX(账户币种,MATCH($B1811,账户名,0)),""))</f>
        <v>UZS</v>
      </c>
      <c r="E1811" s="117" t="s">
        <v>60</v>
      </c>
      <c r="F1811" s="116" t="str">
        <f>IF($E1811="","",IFERROR(INDEX(类别属性,MATCH($E1811,类别表,0)),""))</f>
        <v>支出</v>
      </c>
      <c r="G1811" s="118" t="s">
        <v>1612</v>
      </c>
      <c r="H1811" s="119"/>
      <c r="I1811" s="119">
        <v>56338.8</v>
      </c>
      <c r="J1811" s="120"/>
      <c r="K1811" s="125">
        <f>IF(OR($A1811="",$B1811=""),"",IF($J1811&lt;&gt;"",$J1811,IF($D1811=本位币,1,IFERROR(LOOKUP(2,1/((汇率月份&lt;=$A1811)*(INDEX(记账汇率区,0,MATCH($D1811,汇率币种头,0))&lt;&gt;"")),INDEX(记账汇率区,0,MATCH($D1811,汇率币种头,0))),""))))</f>
        <v>1</v>
      </c>
      <c r="L1811" s="123">
        <f t="shared" si="56"/>
        <v>-56338.8</v>
      </c>
      <c r="M1811" s="123">
        <f t="shared" si="57"/>
        <v>-56338.8</v>
      </c>
      <c r="N1811" s="122">
        <f>IF($B1811="","",ROUND(SUMIF(账户名,$B1811,账户期初)+SUMIFS($L$6:L1811,$B$6:B1811,$B1811),2))</f>
        <v>39349474.32</v>
      </c>
      <c r="O1811" s="123">
        <f>IF($B1811="","",IFERROR(ROUND(INDEX(账户期初本位,MATCH($B1811,账户名,0))+SUMIFS($M$6:M1811,$B$6:B1811,$B1811),2),""))</f>
        <v>39349474.32</v>
      </c>
      <c r="P1811" s="117" t="s">
        <v>43</v>
      </c>
      <c r="Q1811" s="115"/>
      <c r="R1811" s="115"/>
      <c r="S1811" s="124" t="str">
        <f>IF($B1811="","",IF(ISNA(MATCH($B1811,账户名,0)),"※这个账户不在【参数设置】的账户档案里",IF($A1811="","※没填日期，这一笔不会进任何月份的报表",IF(OR($A1811&lt;起始月份,$A1811&gt;EOMONTH(起始月份,15)),"△不在本账期（"&amp;TEXT(起始月份,"yyyy-mm")&amp;" ~ "&amp;TEXT(EOMONTH(起始月份,15),"yyyy-mm")&amp;"）内，报表里看不到",IF(AND($H1811&lt;&gt;"",$I1811&lt;&gt;""),"※收入和支出不能同时填",IF(AND(N($H1811)=0,N($I1811)=0),IF(ISNUMBER(SEARCH("【待补】",$R1811&amp;"")),"△源数据不全（源表缺金额），请补充","※收入和支出都没填"),IF($E1811="","※没填收支类别，分类报表会漏掉这一笔",IF(ISNA(MATCH($E1811,类别表,0)),"※收支类别不在【参数设置】的清单里",IF($K1811="","△"&amp;$D1811&amp;" 还没填汇率，去【月度汇率】补上就自动算了",IF(ISNUMBER(SEARCH("【待补】",$R1811&amp;"")),"△源数据不全（源表缺摘要或用途），请补充",IF(AND($F1811="内部转账",$Q1811=""),"△内部转账建议在「往来单位」写上对方账户",IF($N1811&lt;0,"△这一笔之后该账户余额成负数了，核一下",""))))))))))))</f>
        <v/>
      </c>
    </row>
    <row r="1812" ht="16.5" spans="1:19">
      <c r="A1812" s="114">
        <v>46164</v>
      </c>
      <c r="B1812" s="115" t="s">
        <v>72</v>
      </c>
      <c r="C1812" s="116" t="str">
        <f>IF($B1812="","",IFERROR(INDEX(账户银行,MATCH($B1812,账户名,0)),""))</f>
        <v>NBU银行</v>
      </c>
      <c r="D1812" s="116" t="str">
        <f>IF($B1812="","",IFERROR(INDEX(账户币种,MATCH($B1812,账户名,0)),""))</f>
        <v>UZS</v>
      </c>
      <c r="E1812" s="117" t="s">
        <v>60</v>
      </c>
      <c r="F1812" s="116" t="str">
        <f>IF($E1812="","",IFERROR(INDEX(类别属性,MATCH($E1812,类别表,0)),""))</f>
        <v>支出</v>
      </c>
      <c r="G1812" s="118" t="s">
        <v>1612</v>
      </c>
      <c r="H1812" s="119"/>
      <c r="I1812" s="119">
        <v>14750</v>
      </c>
      <c r="J1812" s="120"/>
      <c r="K1812" s="125">
        <f>IF(OR($A1812="",$B1812=""),"",IF($J1812&lt;&gt;"",$J1812,IF($D1812=本位币,1,IFERROR(LOOKUP(2,1/((汇率月份&lt;=$A1812)*(INDEX(记账汇率区,0,MATCH($D1812,汇率币种头,0))&lt;&gt;"")),INDEX(记账汇率区,0,MATCH($D1812,汇率币种头,0))),""))))</f>
        <v>1</v>
      </c>
      <c r="L1812" s="123">
        <f t="shared" si="56"/>
        <v>-14750</v>
      </c>
      <c r="M1812" s="123">
        <f t="shared" si="57"/>
        <v>-14750</v>
      </c>
      <c r="N1812" s="122">
        <f>IF($B1812="","",ROUND(SUMIF(账户名,$B1812,账户期初)+SUMIFS($L$6:L1812,$B$6:B1812,$B1812),2))</f>
        <v>39334724.32</v>
      </c>
      <c r="O1812" s="123">
        <f>IF($B1812="","",IFERROR(ROUND(INDEX(账户期初本位,MATCH($B1812,账户名,0))+SUMIFS($M$6:M1812,$B$6:B1812,$B1812),2),""))</f>
        <v>39334724.32</v>
      </c>
      <c r="P1812" s="117" t="s">
        <v>43</v>
      </c>
      <c r="Q1812" s="115"/>
      <c r="R1812" s="115"/>
      <c r="S1812" s="124" t="str">
        <f>IF($B1812="","",IF(ISNA(MATCH($B1812,账户名,0)),"※这个账户不在【参数设置】的账户档案里",IF($A1812="","※没填日期，这一笔不会进任何月份的报表",IF(OR($A1812&lt;起始月份,$A1812&gt;EOMONTH(起始月份,15)),"△不在本账期（"&amp;TEXT(起始月份,"yyyy-mm")&amp;" ~ "&amp;TEXT(EOMONTH(起始月份,15),"yyyy-mm")&amp;"）内，报表里看不到",IF(AND($H1812&lt;&gt;"",$I1812&lt;&gt;""),"※收入和支出不能同时填",IF(AND(N($H1812)=0,N($I1812)=0),IF(ISNUMBER(SEARCH("【待补】",$R1812&amp;"")),"△源数据不全（源表缺金额），请补充","※收入和支出都没填"),IF($E1812="","※没填收支类别，分类报表会漏掉这一笔",IF(ISNA(MATCH($E1812,类别表,0)),"※收支类别不在【参数设置】的清单里",IF($K1812="","△"&amp;$D1812&amp;" 还没填汇率，去【月度汇率】补上就自动算了",IF(ISNUMBER(SEARCH("【待补】",$R1812&amp;"")),"△源数据不全（源表缺摘要或用途），请补充",IF(AND($F1812="内部转账",$Q1812=""),"△内部转账建议在「往来单位」写上对方账户",IF($N1812&lt;0,"△这一笔之后该账户余额成负数了，核一下",""))))))))))))</f>
        <v/>
      </c>
    </row>
    <row r="1813" ht="16.5" spans="1:19">
      <c r="A1813" s="114">
        <v>46164</v>
      </c>
      <c r="B1813" s="115" t="s">
        <v>72</v>
      </c>
      <c r="C1813" s="116" t="str">
        <f>IF($B1813="","",IFERROR(INDEX(账户银行,MATCH($B1813,账户名,0)),""))</f>
        <v>NBU银行</v>
      </c>
      <c r="D1813" s="116" t="str">
        <f>IF($B1813="","",IFERROR(INDEX(账户币种,MATCH($B1813,账户名,0)),""))</f>
        <v>UZS</v>
      </c>
      <c r="E1813" s="117" t="s">
        <v>60</v>
      </c>
      <c r="F1813" s="116" t="str">
        <f>IF($E1813="","",IFERROR(INDEX(类别属性,MATCH($E1813,类别表,0)),""))</f>
        <v>支出</v>
      </c>
      <c r="G1813" s="118" t="s">
        <v>1538</v>
      </c>
      <c r="H1813" s="119"/>
      <c r="I1813" s="119">
        <v>741.6</v>
      </c>
      <c r="J1813" s="120"/>
      <c r="K1813" s="125">
        <f>IF(OR($A1813="",$B1813=""),"",IF($J1813&lt;&gt;"",$J1813,IF($D1813=本位币,1,IFERROR(LOOKUP(2,1/((汇率月份&lt;=$A1813)*(INDEX(记账汇率区,0,MATCH($D1813,汇率币种头,0))&lt;&gt;"")),INDEX(记账汇率区,0,MATCH($D1813,汇率币种头,0))),""))))</f>
        <v>1</v>
      </c>
      <c r="L1813" s="123">
        <f t="shared" si="56"/>
        <v>-741.6</v>
      </c>
      <c r="M1813" s="123">
        <f t="shared" si="57"/>
        <v>-741.6</v>
      </c>
      <c r="N1813" s="122">
        <f>IF($B1813="","",ROUND(SUMIF(账户名,$B1813,账户期初)+SUMIFS($L$6:L1813,$B$6:B1813,$B1813),2))</f>
        <v>39333982.72</v>
      </c>
      <c r="O1813" s="123">
        <f>IF($B1813="","",IFERROR(ROUND(INDEX(账户期初本位,MATCH($B1813,账户名,0))+SUMIFS($M$6:M1813,$B$6:B1813,$B1813),2),""))</f>
        <v>39333982.72</v>
      </c>
      <c r="P1813" s="117" t="s">
        <v>43</v>
      </c>
      <c r="Q1813" s="115"/>
      <c r="R1813" s="115"/>
      <c r="S1813" s="124" t="str">
        <f>IF($B1813="","",IF(ISNA(MATCH($B1813,账户名,0)),"※这个账户不在【参数设置】的账户档案里",IF($A1813="","※没填日期，这一笔不会进任何月份的报表",IF(OR($A1813&lt;起始月份,$A1813&gt;EOMONTH(起始月份,15)),"△不在本账期（"&amp;TEXT(起始月份,"yyyy-mm")&amp;" ~ "&amp;TEXT(EOMONTH(起始月份,15),"yyyy-mm")&amp;"）内，报表里看不到",IF(AND($H1813&lt;&gt;"",$I1813&lt;&gt;""),"※收入和支出不能同时填",IF(AND(N($H1813)=0,N($I1813)=0),IF(ISNUMBER(SEARCH("【待补】",$R1813&amp;"")),"△源数据不全（源表缺金额），请补充","※收入和支出都没填"),IF($E1813="","※没填收支类别，分类报表会漏掉这一笔",IF(ISNA(MATCH($E1813,类别表,0)),"※收支类别不在【参数设置】的清单里",IF($K1813="","△"&amp;$D1813&amp;" 还没填汇率，去【月度汇率】补上就自动算了",IF(ISNUMBER(SEARCH("【待补】",$R1813&amp;"")),"△源数据不全（源表缺摘要或用途），请补充",IF(AND($F1813="内部转账",$Q1813=""),"△内部转账建议在「往来单位」写上对方账户",IF($N1813&lt;0,"△这一笔之后该账户余额成负数了，核一下",""))))))))))))</f>
        <v/>
      </c>
    </row>
    <row r="1814" ht="16.5" spans="1:19">
      <c r="A1814" s="114">
        <v>46164</v>
      </c>
      <c r="B1814" s="115" t="s">
        <v>72</v>
      </c>
      <c r="C1814" s="116" t="str">
        <f>IF($B1814="","",IFERROR(INDEX(账户银行,MATCH($B1814,账户名,0)),""))</f>
        <v>NBU银行</v>
      </c>
      <c r="D1814" s="116" t="str">
        <f>IF($B1814="","",IFERROR(INDEX(账户币种,MATCH($B1814,账户名,0)),""))</f>
        <v>UZS</v>
      </c>
      <c r="E1814" s="117" t="s">
        <v>60</v>
      </c>
      <c r="F1814" s="116" t="str">
        <f>IF($E1814="","",IFERROR(INDEX(类别属性,MATCH($E1814,类别表,0)),""))</f>
        <v>支出</v>
      </c>
      <c r="G1814" s="118" t="s">
        <v>1538</v>
      </c>
      <c r="H1814" s="119"/>
      <c r="I1814" s="119">
        <v>741.6</v>
      </c>
      <c r="J1814" s="120"/>
      <c r="K1814" s="125">
        <f>IF(OR($A1814="",$B1814=""),"",IF($J1814&lt;&gt;"",$J1814,IF($D1814=本位币,1,IFERROR(LOOKUP(2,1/((汇率月份&lt;=$A1814)*(INDEX(记账汇率区,0,MATCH($D1814,汇率币种头,0))&lt;&gt;"")),INDEX(记账汇率区,0,MATCH($D1814,汇率币种头,0))),""))))</f>
        <v>1</v>
      </c>
      <c r="L1814" s="123">
        <f t="shared" si="56"/>
        <v>-741.6</v>
      </c>
      <c r="M1814" s="123">
        <f t="shared" si="57"/>
        <v>-741.6</v>
      </c>
      <c r="N1814" s="122">
        <f>IF($B1814="","",ROUND(SUMIF(账户名,$B1814,账户期初)+SUMIFS($L$6:L1814,$B$6:B1814,$B1814),2))</f>
        <v>39333241.12</v>
      </c>
      <c r="O1814" s="123">
        <f>IF($B1814="","",IFERROR(ROUND(INDEX(账户期初本位,MATCH($B1814,账户名,0))+SUMIFS($M$6:M1814,$B$6:B1814,$B1814),2),""))</f>
        <v>39333241.12</v>
      </c>
      <c r="P1814" s="117" t="s">
        <v>43</v>
      </c>
      <c r="Q1814" s="115"/>
      <c r="R1814" s="115"/>
      <c r="S1814" s="124" t="str">
        <f>IF($B1814="","",IF(ISNA(MATCH($B1814,账户名,0)),"※这个账户不在【参数设置】的账户档案里",IF($A1814="","※没填日期，这一笔不会进任何月份的报表",IF(OR($A1814&lt;起始月份,$A1814&gt;EOMONTH(起始月份,15)),"△不在本账期（"&amp;TEXT(起始月份,"yyyy-mm")&amp;" ~ "&amp;TEXT(EOMONTH(起始月份,15),"yyyy-mm")&amp;"）内，报表里看不到",IF(AND($H1814&lt;&gt;"",$I1814&lt;&gt;""),"※收入和支出不能同时填",IF(AND(N($H1814)=0,N($I1814)=0),IF(ISNUMBER(SEARCH("【待补】",$R1814&amp;"")),"△源数据不全（源表缺金额），请补充","※收入和支出都没填"),IF($E1814="","※没填收支类别，分类报表会漏掉这一笔",IF(ISNA(MATCH($E1814,类别表,0)),"※收支类别不在【参数设置】的清单里",IF($K1814="","△"&amp;$D1814&amp;" 还没填汇率，去【月度汇率】补上就自动算了",IF(ISNUMBER(SEARCH("【待补】",$R1814&amp;"")),"△源数据不全（源表缺摘要或用途），请补充",IF(AND($F1814="内部转账",$Q1814=""),"△内部转账建议在「往来单位」写上对方账户",IF($N1814&lt;0,"△这一笔之后该账户余额成负数了，核一下",""))))))))))))</f>
        <v/>
      </c>
    </row>
    <row r="1815" ht="16.5" spans="1:19">
      <c r="A1815" s="114">
        <v>46164</v>
      </c>
      <c r="B1815" s="115" t="s">
        <v>72</v>
      </c>
      <c r="C1815" s="116" t="str">
        <f>IF($B1815="","",IFERROR(INDEX(账户银行,MATCH($B1815,账户名,0)),""))</f>
        <v>NBU银行</v>
      </c>
      <c r="D1815" s="116" t="str">
        <f>IF($B1815="","",IFERROR(INDEX(账户币种,MATCH($B1815,账户名,0)),""))</f>
        <v>UZS</v>
      </c>
      <c r="E1815" s="117" t="s">
        <v>60</v>
      </c>
      <c r="F1815" s="116" t="str">
        <f>IF($E1815="","",IFERROR(INDEX(类别属性,MATCH($E1815,类别表,0)),""))</f>
        <v>支出</v>
      </c>
      <c r="G1815" s="118" t="s">
        <v>1538</v>
      </c>
      <c r="H1815" s="119"/>
      <c r="I1815" s="119">
        <v>741.6</v>
      </c>
      <c r="J1815" s="120"/>
      <c r="K1815" s="125">
        <f>IF(OR($A1815="",$B1815=""),"",IF($J1815&lt;&gt;"",$J1815,IF($D1815=本位币,1,IFERROR(LOOKUP(2,1/((汇率月份&lt;=$A1815)*(INDEX(记账汇率区,0,MATCH($D1815,汇率币种头,0))&lt;&gt;"")),INDEX(记账汇率区,0,MATCH($D1815,汇率币种头,0))),""))))</f>
        <v>1</v>
      </c>
      <c r="L1815" s="123">
        <f t="shared" si="56"/>
        <v>-741.6</v>
      </c>
      <c r="M1815" s="123">
        <f t="shared" si="57"/>
        <v>-741.6</v>
      </c>
      <c r="N1815" s="122">
        <f>IF($B1815="","",ROUND(SUMIF(账户名,$B1815,账户期初)+SUMIFS($L$6:L1815,$B$6:B1815,$B1815),2))</f>
        <v>39332499.52</v>
      </c>
      <c r="O1815" s="123">
        <f>IF($B1815="","",IFERROR(ROUND(INDEX(账户期初本位,MATCH($B1815,账户名,0))+SUMIFS($M$6:M1815,$B$6:B1815,$B1815),2),""))</f>
        <v>39332499.52</v>
      </c>
      <c r="P1815" s="117" t="s">
        <v>43</v>
      </c>
      <c r="Q1815" s="115"/>
      <c r="R1815" s="115"/>
      <c r="S1815" s="124" t="str">
        <f>IF($B1815="","",IF(ISNA(MATCH($B1815,账户名,0)),"※这个账户不在【参数设置】的账户档案里",IF($A1815="","※没填日期，这一笔不会进任何月份的报表",IF(OR($A1815&lt;起始月份,$A1815&gt;EOMONTH(起始月份,15)),"△不在本账期（"&amp;TEXT(起始月份,"yyyy-mm")&amp;" ~ "&amp;TEXT(EOMONTH(起始月份,15),"yyyy-mm")&amp;"）内，报表里看不到",IF(AND($H1815&lt;&gt;"",$I1815&lt;&gt;""),"※收入和支出不能同时填",IF(AND(N($H1815)=0,N($I1815)=0),IF(ISNUMBER(SEARCH("【待补】",$R1815&amp;"")),"△源数据不全（源表缺金额），请补充","※收入和支出都没填"),IF($E1815="","※没填收支类别，分类报表会漏掉这一笔",IF(ISNA(MATCH($E1815,类别表,0)),"※收支类别不在【参数设置】的清单里",IF($K1815="","△"&amp;$D1815&amp;" 还没填汇率，去【月度汇率】补上就自动算了",IF(ISNUMBER(SEARCH("【待补】",$R1815&amp;"")),"△源数据不全（源表缺摘要或用途），请补充",IF(AND($F1815="内部转账",$Q1815=""),"△内部转账建议在「往来单位」写上对方账户",IF($N1815&lt;0,"△这一笔之后该账户余额成负数了，核一下",""))))))))))))</f>
        <v/>
      </c>
    </row>
    <row r="1816" ht="16.5" spans="1:19">
      <c r="A1816" s="114">
        <v>46164</v>
      </c>
      <c r="B1816" s="115" t="s">
        <v>72</v>
      </c>
      <c r="C1816" s="116" t="str">
        <f>IF($B1816="","",IFERROR(INDEX(账户银行,MATCH($B1816,账户名,0)),""))</f>
        <v>NBU银行</v>
      </c>
      <c r="D1816" s="116" t="str">
        <f>IF($B1816="","",IFERROR(INDEX(账户币种,MATCH($B1816,账户名,0)),""))</f>
        <v>UZS</v>
      </c>
      <c r="E1816" s="117" t="s">
        <v>60</v>
      </c>
      <c r="F1816" s="116" t="str">
        <f>IF($E1816="","",IFERROR(INDEX(类别属性,MATCH($E1816,类别表,0)),""))</f>
        <v>支出</v>
      </c>
      <c r="G1816" s="118" t="s">
        <v>1538</v>
      </c>
      <c r="H1816" s="119"/>
      <c r="I1816" s="119">
        <v>741.6</v>
      </c>
      <c r="J1816" s="120"/>
      <c r="K1816" s="125">
        <f>IF(OR($A1816="",$B1816=""),"",IF($J1816&lt;&gt;"",$J1816,IF($D1816=本位币,1,IFERROR(LOOKUP(2,1/((汇率月份&lt;=$A1816)*(INDEX(记账汇率区,0,MATCH($D1816,汇率币种头,0))&lt;&gt;"")),INDEX(记账汇率区,0,MATCH($D1816,汇率币种头,0))),""))))</f>
        <v>1</v>
      </c>
      <c r="L1816" s="123">
        <f t="shared" si="56"/>
        <v>-741.6</v>
      </c>
      <c r="M1816" s="123">
        <f t="shared" si="57"/>
        <v>-741.6</v>
      </c>
      <c r="N1816" s="122">
        <f>IF($B1816="","",ROUND(SUMIF(账户名,$B1816,账户期初)+SUMIFS($L$6:L1816,$B$6:B1816,$B1816),2))</f>
        <v>39331757.92</v>
      </c>
      <c r="O1816" s="123">
        <f>IF($B1816="","",IFERROR(ROUND(INDEX(账户期初本位,MATCH($B1816,账户名,0))+SUMIFS($M$6:M1816,$B$6:B1816,$B1816),2),""))</f>
        <v>39331757.92</v>
      </c>
      <c r="P1816" s="117" t="s">
        <v>43</v>
      </c>
      <c r="Q1816" s="115"/>
      <c r="R1816" s="115"/>
      <c r="S1816" s="124" t="str">
        <f>IF($B1816="","",IF(ISNA(MATCH($B1816,账户名,0)),"※这个账户不在【参数设置】的账户档案里",IF($A1816="","※没填日期，这一笔不会进任何月份的报表",IF(OR($A1816&lt;起始月份,$A1816&gt;EOMONTH(起始月份,15)),"△不在本账期（"&amp;TEXT(起始月份,"yyyy-mm")&amp;" ~ "&amp;TEXT(EOMONTH(起始月份,15),"yyyy-mm")&amp;"）内，报表里看不到",IF(AND($H1816&lt;&gt;"",$I1816&lt;&gt;""),"※收入和支出不能同时填",IF(AND(N($H1816)=0,N($I1816)=0),IF(ISNUMBER(SEARCH("【待补】",$R1816&amp;"")),"△源数据不全（源表缺金额），请补充","※收入和支出都没填"),IF($E1816="","※没填收支类别，分类报表会漏掉这一笔",IF(ISNA(MATCH($E1816,类别表,0)),"※收支类别不在【参数设置】的清单里",IF($K1816="","△"&amp;$D1816&amp;" 还没填汇率，去【月度汇率】补上就自动算了",IF(ISNUMBER(SEARCH("【待补】",$R1816&amp;"")),"△源数据不全（源表缺摘要或用途），请补充",IF(AND($F1816="内部转账",$Q1816=""),"△内部转账建议在「往来单位」写上对方账户",IF($N1816&lt;0,"△这一笔之后该账户余额成负数了，核一下",""))))))))))))</f>
        <v/>
      </c>
    </row>
    <row r="1817" ht="16.5" spans="1:19">
      <c r="A1817" s="114">
        <v>46164</v>
      </c>
      <c r="B1817" s="115" t="s">
        <v>72</v>
      </c>
      <c r="C1817" s="116" t="str">
        <f>IF($B1817="","",IFERROR(INDEX(账户银行,MATCH($B1817,账户名,0)),""))</f>
        <v>NBU银行</v>
      </c>
      <c r="D1817" s="116" t="str">
        <f>IF($B1817="","",IFERROR(INDEX(账户币种,MATCH($B1817,账户名,0)),""))</f>
        <v>UZS</v>
      </c>
      <c r="E1817" s="117" t="s">
        <v>62</v>
      </c>
      <c r="F1817" s="116" t="str">
        <f>IF($E1817="","",IFERROR(INDEX(类别属性,MATCH($E1817,类别表,0)),""))</f>
        <v>支出</v>
      </c>
      <c r="G1817" s="118" t="s">
        <v>1613</v>
      </c>
      <c r="H1817" s="119"/>
      <c r="I1817" s="119">
        <v>2950000</v>
      </c>
      <c r="J1817" s="120"/>
      <c r="K1817" s="125">
        <f>IF(OR($A1817="",$B1817=""),"",IF($J1817&lt;&gt;"",$J1817,IF($D1817=本位币,1,IFERROR(LOOKUP(2,1/((汇率月份&lt;=$A1817)*(INDEX(记账汇率区,0,MATCH($D1817,汇率币种头,0))&lt;&gt;"")),INDEX(记账汇率区,0,MATCH($D1817,汇率币种头,0))),""))))</f>
        <v>1</v>
      </c>
      <c r="L1817" s="123">
        <f t="shared" si="56"/>
        <v>-2950000</v>
      </c>
      <c r="M1817" s="123">
        <f t="shared" si="57"/>
        <v>-2950000</v>
      </c>
      <c r="N1817" s="122">
        <f>IF($B1817="","",ROUND(SUMIF(账户名,$B1817,账户期初)+SUMIFS($L$6:L1817,$B$6:B1817,$B1817),2))</f>
        <v>36381757.92</v>
      </c>
      <c r="O1817" s="123">
        <f>IF($B1817="","",IFERROR(ROUND(INDEX(账户期初本位,MATCH($B1817,账户名,0))+SUMIFS($M$6:M1817,$B$6:B1817,$B1817),2),""))</f>
        <v>36381757.92</v>
      </c>
      <c r="P1817" s="117" t="s">
        <v>26</v>
      </c>
      <c r="Q1817" s="115"/>
      <c r="R1817" s="115"/>
      <c r="S1817" s="124" t="str">
        <f>IF($B1817="","",IF(ISNA(MATCH($B1817,账户名,0)),"※这个账户不在【参数设置】的账户档案里",IF($A1817="","※没填日期，这一笔不会进任何月份的报表",IF(OR($A1817&lt;起始月份,$A1817&gt;EOMONTH(起始月份,15)),"△不在本账期（"&amp;TEXT(起始月份,"yyyy-mm")&amp;" ~ "&amp;TEXT(EOMONTH(起始月份,15),"yyyy-mm")&amp;"）内，报表里看不到",IF(AND($H1817&lt;&gt;"",$I1817&lt;&gt;""),"※收入和支出不能同时填",IF(AND(N($H1817)=0,N($I1817)=0),IF(ISNUMBER(SEARCH("【待补】",$R1817&amp;"")),"△源数据不全（源表缺金额），请补充","※收入和支出都没填"),IF($E1817="","※没填收支类别，分类报表会漏掉这一笔",IF(ISNA(MATCH($E1817,类别表,0)),"※收支类别不在【参数设置】的清单里",IF($K1817="","△"&amp;$D1817&amp;" 还没填汇率，去【月度汇率】补上就自动算了",IF(ISNUMBER(SEARCH("【待补】",$R1817&amp;"")),"△源数据不全（源表缺摘要或用途），请补充",IF(AND($F1817="内部转账",$Q1817=""),"△内部转账建议在「往来单位」写上对方账户",IF($N1817&lt;0,"△这一笔之后该账户余额成负数了，核一下",""))))))))))))</f>
        <v/>
      </c>
    </row>
    <row r="1818" ht="16.5" spans="1:19">
      <c r="A1818" s="114">
        <v>46164</v>
      </c>
      <c r="B1818" s="115" t="s">
        <v>72</v>
      </c>
      <c r="C1818" s="116" t="str">
        <f>IF($B1818="","",IFERROR(INDEX(账户银行,MATCH($B1818,账户名,0)),""))</f>
        <v>NBU银行</v>
      </c>
      <c r="D1818" s="116" t="str">
        <f>IF($B1818="","",IFERROR(INDEX(账户币种,MATCH($B1818,账户名,0)),""))</f>
        <v>UZS</v>
      </c>
      <c r="E1818" s="117" t="s">
        <v>60</v>
      </c>
      <c r="F1818" s="116" t="str">
        <f>IF($E1818="","",IFERROR(INDEX(类别属性,MATCH($E1818,类别表,0)),""))</f>
        <v>支出</v>
      </c>
      <c r="G1818" s="118" t="s">
        <v>1614</v>
      </c>
      <c r="H1818" s="119"/>
      <c r="I1818" s="119">
        <v>18055</v>
      </c>
      <c r="J1818" s="120"/>
      <c r="K1818" s="125">
        <f>IF(OR($A1818="",$B1818=""),"",IF($J1818&lt;&gt;"",$J1818,IF($D1818=本位币,1,IFERROR(LOOKUP(2,1/((汇率月份&lt;=$A1818)*(INDEX(记账汇率区,0,MATCH($D1818,汇率币种头,0))&lt;&gt;"")),INDEX(记账汇率区,0,MATCH($D1818,汇率币种头,0))),""))))</f>
        <v>1</v>
      </c>
      <c r="L1818" s="123">
        <f t="shared" si="56"/>
        <v>-18055</v>
      </c>
      <c r="M1818" s="123">
        <f t="shared" si="57"/>
        <v>-18055</v>
      </c>
      <c r="N1818" s="122">
        <f>IF($B1818="","",ROUND(SUMIF(账户名,$B1818,账户期初)+SUMIFS($L$6:L1818,$B$6:B1818,$B1818),2))</f>
        <v>36363702.92</v>
      </c>
      <c r="O1818" s="123">
        <f>IF($B1818="","",IFERROR(ROUND(INDEX(账户期初本位,MATCH($B1818,账户名,0))+SUMIFS($M$6:M1818,$B$6:B1818,$B1818),2),""))</f>
        <v>36363702.92</v>
      </c>
      <c r="P1818" s="117" t="s">
        <v>43</v>
      </c>
      <c r="Q1818" s="115"/>
      <c r="R1818" s="115"/>
      <c r="S1818" s="124" t="str">
        <f>IF($B1818="","",IF(ISNA(MATCH($B1818,账户名,0)),"※这个账户不在【参数设置】的账户档案里",IF($A1818="","※没填日期，这一笔不会进任何月份的报表",IF(OR($A1818&lt;起始月份,$A1818&gt;EOMONTH(起始月份,15)),"△不在本账期（"&amp;TEXT(起始月份,"yyyy-mm")&amp;" ~ "&amp;TEXT(EOMONTH(起始月份,15),"yyyy-mm")&amp;"）内，报表里看不到",IF(AND($H1818&lt;&gt;"",$I1818&lt;&gt;""),"※收入和支出不能同时填",IF(AND(N($H1818)=0,N($I1818)=0),IF(ISNUMBER(SEARCH("【待补】",$R1818&amp;"")),"△源数据不全（源表缺金额），请补充","※收入和支出都没填"),IF($E1818="","※没填收支类别，分类报表会漏掉这一笔",IF(ISNA(MATCH($E1818,类别表,0)),"※收支类别不在【参数设置】的清单里",IF($K1818="","△"&amp;$D1818&amp;" 还没填汇率，去【月度汇率】补上就自动算了",IF(ISNUMBER(SEARCH("【待补】",$R1818&amp;"")),"△源数据不全（源表缺摘要或用途），请补充",IF(AND($F1818="内部转账",$Q1818=""),"△内部转账建议在「往来单位」写上对方账户",IF($N1818&lt;0,"△这一笔之后该账户余额成负数了，核一下",""))))))))))))</f>
        <v/>
      </c>
    </row>
    <row r="1819" ht="16.5" spans="1:19">
      <c r="A1819" s="114">
        <v>46164</v>
      </c>
      <c r="B1819" s="115" t="s">
        <v>72</v>
      </c>
      <c r="C1819" s="116" t="str">
        <f>IF($B1819="","",IFERROR(INDEX(账户银行,MATCH($B1819,账户名,0)),""))</f>
        <v>NBU银行</v>
      </c>
      <c r="D1819" s="116" t="str">
        <f>IF($B1819="","",IFERROR(INDEX(账户币种,MATCH($B1819,账户名,0)),""))</f>
        <v>UZS</v>
      </c>
      <c r="E1819" s="117" t="s">
        <v>62</v>
      </c>
      <c r="F1819" s="116" t="str">
        <f>IF($E1819="","",IFERROR(INDEX(类别属性,MATCH($E1819,类别表,0)),""))</f>
        <v>支出</v>
      </c>
      <c r="G1819" s="118" t="s">
        <v>1615</v>
      </c>
      <c r="H1819" s="119"/>
      <c r="I1819" s="119">
        <v>750000</v>
      </c>
      <c r="J1819" s="120"/>
      <c r="K1819" s="125">
        <f>IF(OR($A1819="",$B1819=""),"",IF($J1819&lt;&gt;"",$J1819,IF($D1819=本位币,1,IFERROR(LOOKUP(2,1/((汇率月份&lt;=$A1819)*(INDEX(记账汇率区,0,MATCH($D1819,汇率币种头,0))&lt;&gt;"")),INDEX(记账汇率区,0,MATCH($D1819,汇率币种头,0))),""))))</f>
        <v>1</v>
      </c>
      <c r="L1819" s="123">
        <f t="shared" si="56"/>
        <v>-750000</v>
      </c>
      <c r="M1819" s="123">
        <f t="shared" si="57"/>
        <v>-750000</v>
      </c>
      <c r="N1819" s="122">
        <f>IF($B1819="","",ROUND(SUMIF(账户名,$B1819,账户期初)+SUMIFS($L$6:L1819,$B$6:B1819,$B1819),2))</f>
        <v>35613702.92</v>
      </c>
      <c r="O1819" s="123">
        <f>IF($B1819="","",IFERROR(ROUND(INDEX(账户期初本位,MATCH($B1819,账户名,0))+SUMIFS($M$6:M1819,$B$6:B1819,$B1819),2),""))</f>
        <v>35613702.92</v>
      </c>
      <c r="P1819" s="117" t="s">
        <v>26</v>
      </c>
      <c r="Q1819" s="115"/>
      <c r="R1819" s="115"/>
      <c r="S1819" s="124" t="str">
        <f>IF($B1819="","",IF(ISNA(MATCH($B1819,账户名,0)),"※这个账户不在【参数设置】的账户档案里",IF($A1819="","※没填日期，这一笔不会进任何月份的报表",IF(OR($A1819&lt;起始月份,$A1819&gt;EOMONTH(起始月份,15)),"△不在本账期（"&amp;TEXT(起始月份,"yyyy-mm")&amp;" ~ "&amp;TEXT(EOMONTH(起始月份,15),"yyyy-mm")&amp;"）内，报表里看不到",IF(AND($H1819&lt;&gt;"",$I1819&lt;&gt;""),"※收入和支出不能同时填",IF(AND(N($H1819)=0,N($I1819)=0),IF(ISNUMBER(SEARCH("【待补】",$R1819&amp;"")),"△源数据不全（源表缺金额），请补充","※收入和支出都没填"),IF($E1819="","※没填收支类别，分类报表会漏掉这一笔",IF(ISNA(MATCH($E1819,类别表,0)),"※收支类别不在【参数设置】的清单里",IF($K1819="","△"&amp;$D1819&amp;" 还没填汇率，去【月度汇率】补上就自动算了",IF(ISNUMBER(SEARCH("【待补】",$R1819&amp;"")),"△源数据不全（源表缺摘要或用途），请补充",IF(AND($F1819="内部转账",$Q1819=""),"△内部转账建议在「往来单位」写上对方账户",IF($N1819&lt;0,"△这一笔之后该账户余额成负数了，核一下",""))))))))))))</f>
        <v/>
      </c>
    </row>
    <row r="1820" ht="16.5" spans="1:19">
      <c r="A1820" s="114">
        <v>46164</v>
      </c>
      <c r="B1820" s="115" t="s">
        <v>72</v>
      </c>
      <c r="C1820" s="116" t="str">
        <f>IF($B1820="","",IFERROR(INDEX(账户银行,MATCH($B1820,账户名,0)),""))</f>
        <v>NBU银行</v>
      </c>
      <c r="D1820" s="116" t="str">
        <f>IF($B1820="","",IFERROR(INDEX(账户币种,MATCH($B1820,账户名,0)),""))</f>
        <v>UZS</v>
      </c>
      <c r="E1820" s="117" t="s">
        <v>60</v>
      </c>
      <c r="F1820" s="116" t="str">
        <f>IF($E1820="","",IFERROR(INDEX(类别属性,MATCH($E1820,类别表,0)),""))</f>
        <v>支出</v>
      </c>
      <c r="G1820" s="118" t="s">
        <v>1616</v>
      </c>
      <c r="H1820" s="119"/>
      <c r="I1820" s="119">
        <v>3750</v>
      </c>
      <c r="J1820" s="120"/>
      <c r="K1820" s="125">
        <f>IF(OR($A1820="",$B1820=""),"",IF($J1820&lt;&gt;"",$J1820,IF($D1820=本位币,1,IFERROR(LOOKUP(2,1/((汇率月份&lt;=$A1820)*(INDEX(记账汇率区,0,MATCH($D1820,汇率币种头,0))&lt;&gt;"")),INDEX(记账汇率区,0,MATCH($D1820,汇率币种头,0))),""))))</f>
        <v>1</v>
      </c>
      <c r="L1820" s="123">
        <f t="shared" si="56"/>
        <v>-3750</v>
      </c>
      <c r="M1820" s="123">
        <f t="shared" si="57"/>
        <v>-3750</v>
      </c>
      <c r="N1820" s="122">
        <f>IF($B1820="","",ROUND(SUMIF(账户名,$B1820,账户期初)+SUMIFS($L$6:L1820,$B$6:B1820,$B1820),2))</f>
        <v>35609952.92</v>
      </c>
      <c r="O1820" s="123">
        <f>IF($B1820="","",IFERROR(ROUND(INDEX(账户期初本位,MATCH($B1820,账户名,0))+SUMIFS($M$6:M1820,$B$6:B1820,$B1820),2),""))</f>
        <v>35609952.92</v>
      </c>
      <c r="P1820" s="117" t="s">
        <v>43</v>
      </c>
      <c r="Q1820" s="115"/>
      <c r="R1820" s="115"/>
      <c r="S1820" s="124" t="str">
        <f>IF($B1820="","",IF(ISNA(MATCH($B1820,账户名,0)),"※这个账户不在【参数设置】的账户档案里",IF($A1820="","※没填日期，这一笔不会进任何月份的报表",IF(OR($A1820&lt;起始月份,$A1820&gt;EOMONTH(起始月份,15)),"△不在本账期（"&amp;TEXT(起始月份,"yyyy-mm")&amp;" ~ "&amp;TEXT(EOMONTH(起始月份,15),"yyyy-mm")&amp;"）内，报表里看不到",IF(AND($H1820&lt;&gt;"",$I1820&lt;&gt;""),"※收入和支出不能同时填",IF(AND(N($H1820)=0,N($I1820)=0),IF(ISNUMBER(SEARCH("【待补】",$R1820&amp;"")),"△源数据不全（源表缺金额），请补充","※收入和支出都没填"),IF($E1820="","※没填收支类别，分类报表会漏掉这一笔",IF(ISNA(MATCH($E1820,类别表,0)),"※收支类别不在【参数设置】的清单里",IF($K1820="","△"&amp;$D1820&amp;" 还没填汇率，去【月度汇率】补上就自动算了",IF(ISNUMBER(SEARCH("【待补】",$R1820&amp;"")),"△源数据不全（源表缺摘要或用途），请补充",IF(AND($F1820="内部转账",$Q1820=""),"△内部转账建议在「往来单位」写上对方账户",IF($N1820&lt;0,"△这一笔之后该账户余额成负数了，核一下",""))))))))))))</f>
        <v/>
      </c>
    </row>
    <row r="1821" ht="16.5" spans="1:19">
      <c r="A1821" s="114">
        <v>46164</v>
      </c>
      <c r="B1821" s="115" t="s">
        <v>72</v>
      </c>
      <c r="C1821" s="116" t="str">
        <f>IF($B1821="","",IFERROR(INDEX(账户银行,MATCH($B1821,账户名,0)),""))</f>
        <v>NBU银行</v>
      </c>
      <c r="D1821" s="116" t="str">
        <f>IF($B1821="","",IFERROR(INDEX(账户币种,MATCH($B1821,账户名,0)),""))</f>
        <v>UZS</v>
      </c>
      <c r="E1821" s="117" t="s">
        <v>84</v>
      </c>
      <c r="F1821" s="116" t="str">
        <f>IF($E1821="","",IFERROR(INDEX(类别属性,MATCH($E1821,类别表,0)),""))</f>
        <v>支出</v>
      </c>
      <c r="G1821" s="118" t="s">
        <v>1617</v>
      </c>
      <c r="H1821" s="119"/>
      <c r="I1821" s="119">
        <v>3611000</v>
      </c>
      <c r="J1821" s="120"/>
      <c r="K1821" s="125">
        <f>IF(OR($A1821="",$B1821=""),"",IF($J1821&lt;&gt;"",$J1821,IF($D1821=本位币,1,IFERROR(LOOKUP(2,1/((汇率月份&lt;=$A1821)*(INDEX(记账汇率区,0,MATCH($D1821,汇率币种头,0))&lt;&gt;"")),INDEX(记账汇率区,0,MATCH($D1821,汇率币种头,0))),""))))</f>
        <v>1</v>
      </c>
      <c r="L1821" s="123">
        <f t="shared" si="56"/>
        <v>-3611000</v>
      </c>
      <c r="M1821" s="123">
        <f t="shared" si="57"/>
        <v>-3611000</v>
      </c>
      <c r="N1821" s="122">
        <f>IF($B1821="","",ROUND(SUMIF(账户名,$B1821,账户期初)+SUMIFS($L$6:L1821,$B$6:B1821,$B1821),2))</f>
        <v>31998952.92</v>
      </c>
      <c r="O1821" s="123">
        <f>IF($B1821="","",IFERROR(ROUND(INDEX(账户期初本位,MATCH($B1821,账户名,0))+SUMIFS($M$6:M1821,$B$6:B1821,$B1821),2),""))</f>
        <v>31998952.92</v>
      </c>
      <c r="P1821" s="117" t="s">
        <v>48</v>
      </c>
      <c r="Q1821" s="115"/>
      <c r="R1821" s="115"/>
      <c r="S1821" s="124" t="str">
        <f>IF($B1821="","",IF(ISNA(MATCH($B1821,账户名,0)),"※这个账户不在【参数设置】的账户档案里",IF($A1821="","※没填日期，这一笔不会进任何月份的报表",IF(OR($A1821&lt;起始月份,$A1821&gt;EOMONTH(起始月份,15)),"△不在本账期（"&amp;TEXT(起始月份,"yyyy-mm")&amp;" ~ "&amp;TEXT(EOMONTH(起始月份,15),"yyyy-mm")&amp;"）内，报表里看不到",IF(AND($H1821&lt;&gt;"",$I1821&lt;&gt;""),"※收入和支出不能同时填",IF(AND(N($H1821)=0,N($I1821)=0),IF(ISNUMBER(SEARCH("【待补】",$R1821&amp;"")),"△源数据不全（源表缺金额），请补充","※收入和支出都没填"),IF($E1821="","※没填收支类别，分类报表会漏掉这一笔",IF(ISNA(MATCH($E1821,类别表,0)),"※收支类别不在【参数设置】的清单里",IF($K1821="","△"&amp;$D1821&amp;" 还没填汇率，去【月度汇率】补上就自动算了",IF(ISNUMBER(SEARCH("【待补】",$R1821&amp;"")),"△源数据不全（源表缺摘要或用途），请补充",IF(AND($F1821="内部转账",$Q1821=""),"△内部转账建议在「往来单位」写上对方账户",IF($N1821&lt;0,"△这一笔之后该账户余额成负数了，核一下",""))))))))))))</f>
        <v/>
      </c>
    </row>
    <row r="1822" ht="16.5" spans="1:19">
      <c r="A1822" s="114">
        <v>46164</v>
      </c>
      <c r="B1822" s="115" t="s">
        <v>1238</v>
      </c>
      <c r="C1822" s="116" t="str">
        <f>IF($B1822="","",IFERROR(INDEX(账户银行,MATCH($B1822,账户名,0)),""))</f>
        <v>NBU银行</v>
      </c>
      <c r="D1822" s="116" t="str">
        <f>IF($B1822="","",IFERROR(INDEX(账户币种,MATCH($B1822,账户名,0)),""))</f>
        <v>UZS</v>
      </c>
      <c r="E1822" s="117" t="s">
        <v>44</v>
      </c>
      <c r="F1822" s="116" t="str">
        <f>IF($E1822="","",IFERROR(INDEX(类别属性,MATCH($E1822,类别表,0)),""))</f>
        <v>支出</v>
      </c>
      <c r="G1822" s="118" t="s">
        <v>1268</v>
      </c>
      <c r="H1822" s="119"/>
      <c r="I1822" s="119">
        <v>520400</v>
      </c>
      <c r="J1822" s="120"/>
      <c r="K1822" s="125">
        <f>IF(OR($A1822="",$B1822=""),"",IF($J1822&lt;&gt;"",$J1822,IF($D1822=本位币,1,IFERROR(LOOKUP(2,1/((汇率月份&lt;=$A1822)*(INDEX(记账汇率区,0,MATCH($D1822,汇率币种头,0))&lt;&gt;"")),INDEX(记账汇率区,0,MATCH($D1822,汇率币种头,0))),""))))</f>
        <v>1</v>
      </c>
      <c r="L1822" s="123">
        <f t="shared" si="56"/>
        <v>-520400</v>
      </c>
      <c r="M1822" s="123">
        <f t="shared" si="57"/>
        <v>-520400</v>
      </c>
      <c r="N1822" s="122">
        <f>IF($B1822="","",ROUND(SUMIF(账户名,$B1822,账户期初)+SUMIFS($L$6:L1822,$B$6:B1822,$B1822),2))</f>
        <v>28651450</v>
      </c>
      <c r="O1822" s="123">
        <f>IF($B1822="","",IFERROR(ROUND(INDEX(账户期初本位,MATCH($B1822,账户名,0))+SUMIFS($M$6:M1822,$B$6:B1822,$B1822),2),""))</f>
        <v>28651450</v>
      </c>
      <c r="P1822" s="117" t="s">
        <v>26</v>
      </c>
      <c r="Q1822" s="115" t="s">
        <v>1269</v>
      </c>
      <c r="R1822" s="115" t="s">
        <v>1270</v>
      </c>
      <c r="S1822" s="124" t="str">
        <f>IF($B1822="","",IF(ISNA(MATCH($B1822,账户名,0)),"※这个账户不在【参数设置】的账户档案里",IF($A1822="","※没填日期，这一笔不会进任何月份的报表",IF(OR($A1822&lt;起始月份,$A1822&gt;EOMONTH(起始月份,15)),"△不在本账期（"&amp;TEXT(起始月份,"yyyy-mm")&amp;" ~ "&amp;TEXT(EOMONTH(起始月份,15),"yyyy-mm")&amp;"）内，报表里看不到",IF(AND($H1822&lt;&gt;"",$I1822&lt;&gt;""),"※收入和支出不能同时填",IF(AND(N($H1822)=0,N($I1822)=0),IF(ISNUMBER(SEARCH("【待补】",$R1822&amp;"")),"△源数据不全（源表缺金额），请补充","※收入和支出都没填"),IF($E1822="","※没填收支类别，分类报表会漏掉这一笔",IF(ISNA(MATCH($E1822,类别表,0)),"※收支类别不在【参数设置】的清单里",IF($K1822="","△"&amp;$D1822&amp;" 还没填汇率，去【月度汇率】补上就自动算了",IF(ISNUMBER(SEARCH("【待补】",$R1822&amp;"")),"△源数据不全（源表缺摘要或用途），请补充",IF(AND($F1822="内部转账",$Q1822=""),"△内部转账建议在「往来单位」写上对方账户",IF($N1822&lt;0,"△这一笔之后该账户余额成负数了，核一下",""))))))))))))</f>
        <v/>
      </c>
    </row>
    <row r="1823" ht="16.5" spans="1:19">
      <c r="A1823" s="114">
        <v>46164</v>
      </c>
      <c r="B1823" s="115" t="s">
        <v>1238</v>
      </c>
      <c r="C1823" s="116" t="str">
        <f>IF($B1823="","",IFERROR(INDEX(账户银行,MATCH($B1823,账户名,0)),""))</f>
        <v>NBU银行</v>
      </c>
      <c r="D1823" s="116" t="str">
        <f>IF($B1823="","",IFERROR(INDEX(账户币种,MATCH($B1823,账户名,0)),""))</f>
        <v>UZS</v>
      </c>
      <c r="E1823" s="117" t="s">
        <v>1618</v>
      </c>
      <c r="F1823" s="116" t="str">
        <f>IF($E1823="","",IFERROR(INDEX(类别属性,MATCH($E1823,类别表,0)),""))</f>
        <v>支出</v>
      </c>
      <c r="G1823" s="118" t="s">
        <v>1268</v>
      </c>
      <c r="H1823" s="119"/>
      <c r="I1823" s="119">
        <v>59000</v>
      </c>
      <c r="J1823" s="120"/>
      <c r="K1823" s="125">
        <f>IF(OR($A1823="",$B1823=""),"",IF($J1823&lt;&gt;"",$J1823,IF($D1823=本位币,1,IFERROR(LOOKUP(2,1/((汇率月份&lt;=$A1823)*(INDEX(记账汇率区,0,MATCH($D1823,汇率币种头,0))&lt;&gt;"")),INDEX(记账汇率区,0,MATCH($D1823,汇率币种头,0))),""))))</f>
        <v>1</v>
      </c>
      <c r="L1823" s="123">
        <f t="shared" si="56"/>
        <v>-59000</v>
      </c>
      <c r="M1823" s="123">
        <f t="shared" si="57"/>
        <v>-59000</v>
      </c>
      <c r="N1823" s="122">
        <f>IF($B1823="","",ROUND(SUMIF(账户名,$B1823,账户期初)+SUMIFS($L$6:L1823,$B$6:B1823,$B1823),2))</f>
        <v>28592450</v>
      </c>
      <c r="O1823" s="123">
        <f>IF($B1823="","",IFERROR(ROUND(INDEX(账户期初本位,MATCH($B1823,账户名,0))+SUMIFS($M$6:M1823,$B$6:B1823,$B1823),2),""))</f>
        <v>28592450</v>
      </c>
      <c r="P1823" s="117" t="s">
        <v>26</v>
      </c>
      <c r="Q1823" s="115" t="s">
        <v>1269</v>
      </c>
      <c r="R1823" s="115" t="s">
        <v>1270</v>
      </c>
      <c r="S1823" s="124" t="str">
        <f>IF($B1823="","",IF(ISNA(MATCH($B1823,账户名,0)),"※这个账户不在【参数设置】的账户档案里",IF($A1823="","※没填日期，这一笔不会进任何月份的报表",IF(OR($A1823&lt;起始月份,$A1823&gt;EOMONTH(起始月份,15)),"△不在本账期（"&amp;TEXT(起始月份,"yyyy-mm")&amp;" ~ "&amp;TEXT(EOMONTH(起始月份,15),"yyyy-mm")&amp;"）内，报表里看不到",IF(AND($H1823&lt;&gt;"",$I1823&lt;&gt;""),"※收入和支出不能同时填",IF(AND(N($H1823)=0,N($I1823)=0),IF(ISNUMBER(SEARCH("【待补】",$R1823&amp;"")),"△源数据不全（源表缺金额），请补充","※收入和支出都没填"),IF($E1823="","※没填收支类别，分类报表会漏掉这一笔",IF(ISNA(MATCH($E1823,类别表,0)),"※收支类别不在【参数设置】的清单里",IF($K1823="","△"&amp;$D1823&amp;" 还没填汇率，去【月度汇率】补上就自动算了",IF(ISNUMBER(SEARCH("【待补】",$R1823&amp;"")),"△源数据不全（源表缺摘要或用途），请补充",IF(AND($F1823="内部转账",$Q1823=""),"△内部转账建议在「往来单位」写上对方账户",IF($N1823&lt;0,"△这一笔之后该账户余额成负数了，核一下",""))))))))))))</f>
        <v/>
      </c>
    </row>
    <row r="1824" ht="16.5" spans="1:19">
      <c r="A1824" s="114">
        <v>46164</v>
      </c>
      <c r="B1824" s="115" t="s">
        <v>1238</v>
      </c>
      <c r="C1824" s="116" t="str">
        <f>IF($B1824="","",IFERROR(INDEX(账户银行,MATCH($B1824,账户名,0)),""))</f>
        <v>NBU银行</v>
      </c>
      <c r="D1824" s="116" t="str">
        <f>IF($B1824="","",IFERROR(INDEX(账户币种,MATCH($B1824,账户名,0)),""))</f>
        <v>UZS</v>
      </c>
      <c r="E1824" s="117" t="s">
        <v>1618</v>
      </c>
      <c r="F1824" s="116" t="str">
        <f>IF($E1824="","",IFERROR(INDEX(类别属性,MATCH($E1824,类别表,0)),""))</f>
        <v>支出</v>
      </c>
      <c r="G1824" s="118" t="s">
        <v>1268</v>
      </c>
      <c r="H1824" s="119"/>
      <c r="I1824" s="119">
        <v>135000</v>
      </c>
      <c r="J1824" s="120"/>
      <c r="K1824" s="125">
        <f>IF(OR($A1824="",$B1824=""),"",IF($J1824&lt;&gt;"",$J1824,IF($D1824=本位币,1,IFERROR(LOOKUP(2,1/((汇率月份&lt;=$A1824)*(INDEX(记账汇率区,0,MATCH($D1824,汇率币种头,0))&lt;&gt;"")),INDEX(记账汇率区,0,MATCH($D1824,汇率币种头,0))),""))))</f>
        <v>1</v>
      </c>
      <c r="L1824" s="123">
        <f t="shared" si="56"/>
        <v>-135000</v>
      </c>
      <c r="M1824" s="123">
        <f t="shared" si="57"/>
        <v>-135000</v>
      </c>
      <c r="N1824" s="122">
        <f>IF($B1824="","",ROUND(SUMIF(账户名,$B1824,账户期初)+SUMIFS($L$6:L1824,$B$6:B1824,$B1824),2))</f>
        <v>28457450</v>
      </c>
      <c r="O1824" s="123">
        <f>IF($B1824="","",IFERROR(ROUND(INDEX(账户期初本位,MATCH($B1824,账户名,0))+SUMIFS($M$6:M1824,$B$6:B1824,$B1824),2),""))</f>
        <v>28457450</v>
      </c>
      <c r="P1824" s="117" t="s">
        <v>26</v>
      </c>
      <c r="Q1824" s="115" t="s">
        <v>1269</v>
      </c>
      <c r="R1824" s="115" t="s">
        <v>1270</v>
      </c>
      <c r="S1824" s="124" t="str">
        <f>IF($B1824="","",IF(ISNA(MATCH($B1824,账户名,0)),"※这个账户不在【参数设置】的账户档案里",IF($A1824="","※没填日期，这一笔不会进任何月份的报表",IF(OR($A1824&lt;起始月份,$A1824&gt;EOMONTH(起始月份,15)),"△不在本账期（"&amp;TEXT(起始月份,"yyyy-mm")&amp;" ~ "&amp;TEXT(EOMONTH(起始月份,15),"yyyy-mm")&amp;"）内，报表里看不到",IF(AND($H1824&lt;&gt;"",$I1824&lt;&gt;""),"※收入和支出不能同时填",IF(AND(N($H1824)=0,N($I1824)=0),IF(ISNUMBER(SEARCH("【待补】",$R1824&amp;"")),"△源数据不全（源表缺金额），请补充","※收入和支出都没填"),IF($E1824="","※没填收支类别，分类报表会漏掉这一笔",IF(ISNA(MATCH($E1824,类别表,0)),"※收支类别不在【参数设置】的清单里",IF($K1824="","△"&amp;$D1824&amp;" 还没填汇率，去【月度汇率】补上就自动算了",IF(ISNUMBER(SEARCH("【待补】",$R1824&amp;"")),"△源数据不全（源表缺摘要或用途），请补充",IF(AND($F1824="内部转账",$Q1824=""),"△内部转账建议在「往来单位」写上对方账户",IF($N1824&lt;0,"△这一笔之后该账户余额成负数了，核一下",""))))))))))))</f>
        <v/>
      </c>
    </row>
    <row r="1825" ht="82.5" spans="1:19">
      <c r="A1825" s="114">
        <v>46164</v>
      </c>
      <c r="B1825" s="115" t="s">
        <v>34</v>
      </c>
      <c r="C1825" s="116" t="str">
        <f>IF($B1825="","",IFERROR(INDEX(账户银行,MATCH($B1825,账户名,0)),""))</f>
        <v>现金</v>
      </c>
      <c r="D1825" s="116" t="str">
        <f>IF($B1825="","",IFERROR(INDEX(账户币种,MATCH($B1825,账户名,0)),""))</f>
        <v>UZS</v>
      </c>
      <c r="E1825" s="117" t="s">
        <v>57</v>
      </c>
      <c r="F1825" s="116" t="str">
        <f>IF($E1825="","",IFERROR(INDEX(类别属性,MATCH($E1825,类别表,0)),""))</f>
        <v>支出</v>
      </c>
      <c r="G1825" s="118" t="s">
        <v>1619</v>
      </c>
      <c r="H1825" s="119"/>
      <c r="I1825" s="119">
        <v>3460000</v>
      </c>
      <c r="J1825" s="120"/>
      <c r="K1825" s="125">
        <f>IF(OR($A1825="",$B1825=""),"",IF($J1825&lt;&gt;"",$J1825,IF($D1825=本位币,1,IFERROR(LOOKUP(2,1/((汇率月份&lt;=$A1825)*(INDEX(记账汇率区,0,MATCH($D1825,汇率币种头,0))&lt;&gt;"")),INDEX(记账汇率区,0,MATCH($D1825,汇率币种头,0))),""))))</f>
        <v>1</v>
      </c>
      <c r="L1825" s="123">
        <f t="shared" si="56"/>
        <v>-3460000</v>
      </c>
      <c r="M1825" s="123">
        <f t="shared" si="57"/>
        <v>-3460000</v>
      </c>
      <c r="N1825" s="122">
        <f>IF($B1825="","",ROUND(SUMIF(账户名,$B1825,账户期初)+SUMIFS($L$6:L1825,$B$6:B1825,$B1825),2))</f>
        <v>-779796979.33</v>
      </c>
      <c r="O1825" s="123">
        <f>IF($B1825="","",IFERROR(ROUND(INDEX(账户期初本位,MATCH($B1825,账户名,0))+SUMIFS($M$6:M1825,$B$6:B1825,$B1825),2),""))</f>
        <v>-779796979.33</v>
      </c>
      <c r="P1825" s="117" t="s">
        <v>59</v>
      </c>
      <c r="Q1825" s="115"/>
      <c r="R1825" s="115"/>
      <c r="S1825" s="124" t="str">
        <f>IF($B1825="","",IF(ISNA(MATCH($B1825,账户名,0)),"※这个账户不在【参数设置】的账户档案里",IF($A1825="","※没填日期，这一笔不会进任何月份的报表",IF(OR($A1825&lt;起始月份,$A1825&gt;EOMONTH(起始月份,15)),"△不在本账期（"&amp;TEXT(起始月份,"yyyy-mm")&amp;" ~ "&amp;TEXT(EOMONTH(起始月份,15),"yyyy-mm")&amp;"）内，报表里看不到",IF(AND($H1825&lt;&gt;"",$I1825&lt;&gt;""),"※收入和支出不能同时填",IF(AND(N($H1825)=0,N($I1825)=0),IF(ISNUMBER(SEARCH("【待补】",$R1825&amp;"")),"△源数据不全（源表缺金额），请补充","※收入和支出都没填"),IF($E1825="","※没填收支类别，分类报表会漏掉这一笔",IF(ISNA(MATCH($E1825,类别表,0)),"※收支类别不在【参数设置】的清单里",IF($K1825="","△"&amp;$D1825&amp;" 还没填汇率，去【月度汇率】补上就自动算了",IF(ISNUMBER(SEARCH("【待补】",$R1825&amp;"")),"△源数据不全（源表缺摘要或用途），请补充",IF(AND($F1825="内部转账",$Q1825=""),"△内部转账建议在「往来单位」写上对方账户",IF($N1825&lt;0,"△这一笔之后该账户余额成负数了，核一下",""))))))))))))</f>
        <v>△这一笔之后该账户余额成负数了，核一下</v>
      </c>
    </row>
    <row r="1826" ht="49.5" spans="1:19">
      <c r="A1826" s="114">
        <v>46165</v>
      </c>
      <c r="B1826" s="115" t="s">
        <v>34</v>
      </c>
      <c r="C1826" s="116" t="str">
        <f>IF($B1826="","",IFERROR(INDEX(账户银行,MATCH($B1826,账户名,0)),""))</f>
        <v>现金</v>
      </c>
      <c r="D1826" s="116" t="str">
        <f>IF($B1826="","",IFERROR(INDEX(账户币种,MATCH($B1826,账户名,0)),""))</f>
        <v>UZS</v>
      </c>
      <c r="E1826" s="117" t="s">
        <v>57</v>
      </c>
      <c r="F1826" s="116" t="str">
        <f>IF($E1826="","",IFERROR(INDEX(类别属性,MATCH($E1826,类别表,0)),""))</f>
        <v>支出</v>
      </c>
      <c r="G1826" s="118" t="s">
        <v>1620</v>
      </c>
      <c r="H1826" s="119"/>
      <c r="I1826" s="119">
        <v>4350000</v>
      </c>
      <c r="J1826" s="120"/>
      <c r="K1826" s="125">
        <f>IF(OR($A1826="",$B1826=""),"",IF($J1826&lt;&gt;"",$J1826,IF($D1826=本位币,1,IFERROR(LOOKUP(2,1/((汇率月份&lt;=$A1826)*(INDEX(记账汇率区,0,MATCH($D1826,汇率币种头,0))&lt;&gt;"")),INDEX(记账汇率区,0,MATCH($D1826,汇率币种头,0))),""))))</f>
        <v>1</v>
      </c>
      <c r="L1826" s="123">
        <f t="shared" si="56"/>
        <v>-4350000</v>
      </c>
      <c r="M1826" s="123">
        <f t="shared" si="57"/>
        <v>-4350000</v>
      </c>
      <c r="N1826" s="122">
        <f>IF($B1826="","",ROUND(SUMIF(账户名,$B1826,账户期初)+SUMIFS($L$6:L1826,$B$6:B1826,$B1826),2))</f>
        <v>-784146979.33</v>
      </c>
      <c r="O1826" s="123">
        <f>IF($B1826="","",IFERROR(ROUND(INDEX(账户期初本位,MATCH($B1826,账户名,0))+SUMIFS($M$6:M1826,$B$6:B1826,$B1826),2),""))</f>
        <v>-784146979.33</v>
      </c>
      <c r="P1826" s="117" t="s">
        <v>59</v>
      </c>
      <c r="Q1826" s="115"/>
      <c r="R1826" s="115"/>
      <c r="S1826" s="124" t="str">
        <f>IF($B1826="","",IF(ISNA(MATCH($B1826,账户名,0)),"※这个账户不在【参数设置】的账户档案里",IF($A1826="","※没填日期，这一笔不会进任何月份的报表",IF(OR($A1826&lt;起始月份,$A1826&gt;EOMONTH(起始月份,15)),"△不在本账期（"&amp;TEXT(起始月份,"yyyy-mm")&amp;" ~ "&amp;TEXT(EOMONTH(起始月份,15),"yyyy-mm")&amp;"）内，报表里看不到",IF(AND($H1826&lt;&gt;"",$I1826&lt;&gt;""),"※收入和支出不能同时填",IF(AND(N($H1826)=0,N($I1826)=0),IF(ISNUMBER(SEARCH("【待补】",$R1826&amp;"")),"△源数据不全（源表缺金额），请补充","※收入和支出都没填"),IF($E1826="","※没填收支类别，分类报表会漏掉这一笔",IF(ISNA(MATCH($E1826,类别表,0)),"※收支类别不在【参数设置】的清单里",IF($K1826="","△"&amp;$D1826&amp;" 还没填汇率，去【月度汇率】补上就自动算了",IF(ISNUMBER(SEARCH("【待补】",$R1826&amp;"")),"△源数据不全（源表缺摘要或用途），请补充",IF(AND($F1826="内部转账",$Q1826=""),"△内部转账建议在「往来单位」写上对方账户",IF($N1826&lt;0,"△这一笔之后该账户余额成负数了，核一下",""))))))))))))</f>
        <v>△这一笔之后该账户余额成负数了，核一下</v>
      </c>
    </row>
    <row r="1827" ht="33" spans="1:19">
      <c r="A1827" s="114">
        <v>46167</v>
      </c>
      <c r="B1827" s="115" t="s">
        <v>72</v>
      </c>
      <c r="C1827" s="116" t="str">
        <f>IF($B1827="","",IFERROR(INDEX(账户银行,MATCH($B1827,账户名,0)),""))</f>
        <v>NBU银行</v>
      </c>
      <c r="D1827" s="116" t="str">
        <f>IF($B1827="","",IFERROR(INDEX(账户币种,MATCH($B1827,账户名,0)),""))</f>
        <v>UZS</v>
      </c>
      <c r="E1827" s="117" t="s">
        <v>107</v>
      </c>
      <c r="F1827" s="116" t="str">
        <f>IF($E1827="","",IFERROR(INDEX(类别属性,MATCH($E1827,类别表,0)),""))</f>
        <v>收入</v>
      </c>
      <c r="G1827" s="118" t="s">
        <v>1621</v>
      </c>
      <c r="H1827" s="119"/>
      <c r="I1827" s="119">
        <v>11000000</v>
      </c>
      <c r="J1827" s="120"/>
      <c r="K1827" s="125">
        <f>IF(OR($A1827="",$B1827=""),"",IF($J1827&lt;&gt;"",$J1827,IF($D1827=本位币,1,IFERROR(LOOKUP(2,1/((汇率月份&lt;=$A1827)*(INDEX(记账汇率区,0,MATCH($D1827,汇率币种头,0))&lt;&gt;"")),INDEX(记账汇率区,0,MATCH($D1827,汇率币种头,0))),""))))</f>
        <v>1</v>
      </c>
      <c r="L1827" s="123">
        <f t="shared" si="56"/>
        <v>-11000000</v>
      </c>
      <c r="M1827" s="123">
        <f t="shared" si="57"/>
        <v>-11000000</v>
      </c>
      <c r="N1827" s="122">
        <f>IF($B1827="","",ROUND(SUMIF(账户名,$B1827,账户期初)+SUMIFS($L$6:L1827,$B$6:B1827,$B1827),2))</f>
        <v>20998952.92</v>
      </c>
      <c r="O1827" s="123">
        <f>IF($B1827="","",IFERROR(ROUND(INDEX(账户期初本位,MATCH($B1827,账户名,0))+SUMIFS($M$6:M1827,$B$6:B1827,$B1827),2),""))</f>
        <v>20998952.92</v>
      </c>
      <c r="P1827" s="117" t="s">
        <v>109</v>
      </c>
      <c r="Q1827" s="115"/>
      <c r="R1827" s="115"/>
      <c r="S1827" s="124" t="str">
        <f>IF($B1827="","",IF(ISNA(MATCH($B1827,账户名,0)),"※这个账户不在【参数设置】的账户档案里",IF($A1827="","※没填日期，这一笔不会进任何月份的报表",IF(OR($A1827&lt;起始月份,$A1827&gt;EOMONTH(起始月份,15)),"△不在本账期（"&amp;TEXT(起始月份,"yyyy-mm")&amp;" ~ "&amp;TEXT(EOMONTH(起始月份,15),"yyyy-mm")&amp;"）内，报表里看不到",IF(AND($H1827&lt;&gt;"",$I1827&lt;&gt;""),"※收入和支出不能同时填",IF(AND(N($H1827)=0,N($I1827)=0),IF(ISNUMBER(SEARCH("【待补】",$R1827&amp;"")),"△源数据不全（源表缺金额），请补充","※收入和支出都没填"),IF($E1827="","※没填收支类别，分类报表会漏掉这一笔",IF(ISNA(MATCH($E1827,类别表,0)),"※收支类别不在【参数设置】的清单里",IF($K1827="","△"&amp;$D1827&amp;" 还没填汇率，去【月度汇率】补上就自动算了",IF(ISNUMBER(SEARCH("【待补】",$R1827&amp;"")),"△源数据不全（源表缺摘要或用途），请补充",IF(AND($F1827="内部转账",$Q1827=""),"△内部转账建议在「往来单位」写上对方账户",IF($N1827&lt;0,"△这一笔之后该账户余额成负数了，核一下",""))))))))))))</f>
        <v/>
      </c>
    </row>
    <row r="1828" ht="16.5" spans="1:19">
      <c r="A1828" s="114">
        <v>46167</v>
      </c>
      <c r="B1828" s="115" t="s">
        <v>20</v>
      </c>
      <c r="C1828" s="116" t="str">
        <f>IF($B1828="","",IFERROR(INDEX(账户银行,MATCH($B1828,账户名,0)),""))</f>
        <v>现金</v>
      </c>
      <c r="D1828" s="116" t="str">
        <f>IF($B1828="","",IFERROR(INDEX(账户币种,MATCH($B1828,账户名,0)),""))</f>
        <v>CNY</v>
      </c>
      <c r="E1828" s="117" t="s">
        <v>95</v>
      </c>
      <c r="F1828" s="116" t="str">
        <f>IF($E1828="","",IFERROR(INDEX(类别属性,MATCH($E1828,类别表,0)),""))</f>
        <v>支出</v>
      </c>
      <c r="G1828" s="118" t="s">
        <v>1622</v>
      </c>
      <c r="H1828" s="119"/>
      <c r="I1828" s="119">
        <v>15828.9</v>
      </c>
      <c r="J1828" s="120"/>
      <c r="K1828" s="121">
        <f>IF(OR($A1828="",$B1828=""),"",IF($J1828&lt;&gt;"",$J1828,IF($D1828=本位币,1,IFERROR(LOOKUP(2,1/((汇率月份&lt;=$A1828)*(INDEX(记账汇率区,0,MATCH($D1828,汇率币种头,0))&lt;&gt;"")),INDEX(记账汇率区,0,MATCH($D1828,汇率币种头,0))),""))))</f>
        <v>1700</v>
      </c>
      <c r="L1828" s="122">
        <f t="shared" si="56"/>
        <v>-15828.9</v>
      </c>
      <c r="M1828" s="123">
        <f t="shared" si="57"/>
        <v>-26909130</v>
      </c>
      <c r="N1828" s="122">
        <f>IF($B1828="","",ROUND(SUMIF(账户名,$B1828,账户期初)+SUMIFS($L$6:L1828,$B$6:B1828,$B1828),2))</f>
        <v>1479291.94</v>
      </c>
      <c r="O1828" s="123">
        <f>IF($B1828="","",IFERROR(ROUND(INDEX(账户期初本位,MATCH($B1828,账户名,0))+SUMIFS($M$6:M1828,$B$6:B1828,$B1828),2),""))</f>
        <v>2486457814.96</v>
      </c>
      <c r="P1828" s="117" t="s">
        <v>97</v>
      </c>
      <c r="Q1828" s="115" t="s">
        <v>1057</v>
      </c>
      <c r="R1828" s="115"/>
      <c r="S1828" s="124" t="str">
        <f>IF($B1828="","",IF(ISNA(MATCH($B1828,账户名,0)),"※这个账户不在【参数设置】的账户档案里",IF($A1828="","※没填日期，这一笔不会进任何月份的报表",IF(OR($A1828&lt;起始月份,$A1828&gt;EOMONTH(起始月份,15)),"△不在本账期（"&amp;TEXT(起始月份,"yyyy-mm")&amp;" ~ "&amp;TEXT(EOMONTH(起始月份,15),"yyyy-mm")&amp;"）内，报表里看不到",IF(AND($H1828&lt;&gt;"",$I1828&lt;&gt;""),"※收入和支出不能同时填",IF(AND(N($H1828)=0,N($I1828)=0),IF(ISNUMBER(SEARCH("【待补】",$R1828&amp;"")),"△源数据不全（源表缺金额），请补充","※收入和支出都没填"),IF($E1828="","※没填收支类别，分类报表会漏掉这一笔",IF(ISNA(MATCH($E1828,类别表,0)),"※收支类别不在【参数设置】的清单里",IF($K1828="","△"&amp;$D1828&amp;" 还没填汇率，去【月度汇率】补上就自动算了",IF(ISNUMBER(SEARCH("【待补】",$R1828&amp;"")),"△源数据不全（源表缺摘要或用途），请补充",IF(AND($F1828="内部转账",$Q1828=""),"△内部转账建议在「往来单位」写上对方账户",IF($N1828&lt;0,"△这一笔之后该账户余额成负数了，核一下",""))))))))))))</f>
        <v/>
      </c>
    </row>
    <row r="1829" ht="33" spans="1:19">
      <c r="A1829" s="114">
        <v>46167</v>
      </c>
      <c r="B1829" s="115" t="s">
        <v>34</v>
      </c>
      <c r="C1829" s="116" t="str">
        <f>IF($B1829="","",IFERROR(INDEX(账户银行,MATCH($B1829,账户名,0)),""))</f>
        <v>现金</v>
      </c>
      <c r="D1829" s="116" t="str">
        <f>IF($B1829="","",IFERROR(INDEX(账户币种,MATCH($B1829,账户名,0)),""))</f>
        <v>UZS</v>
      </c>
      <c r="E1829" s="117" t="s">
        <v>57</v>
      </c>
      <c r="F1829" s="116" t="str">
        <f>IF($E1829="","",IFERROR(INDEX(类别属性,MATCH($E1829,类别表,0)),""))</f>
        <v>支出</v>
      </c>
      <c r="G1829" s="118" t="s">
        <v>1623</v>
      </c>
      <c r="H1829" s="119"/>
      <c r="I1829" s="119">
        <v>3000000</v>
      </c>
      <c r="J1829" s="120"/>
      <c r="K1829" s="125">
        <f>IF(OR($A1829="",$B1829=""),"",IF($J1829&lt;&gt;"",$J1829,IF($D1829=本位币,1,IFERROR(LOOKUP(2,1/((汇率月份&lt;=$A1829)*(INDEX(记账汇率区,0,MATCH($D1829,汇率币种头,0))&lt;&gt;"")),INDEX(记账汇率区,0,MATCH($D1829,汇率币种头,0))),""))))</f>
        <v>1</v>
      </c>
      <c r="L1829" s="123">
        <f t="shared" si="56"/>
        <v>-3000000</v>
      </c>
      <c r="M1829" s="123">
        <f t="shared" si="57"/>
        <v>-3000000</v>
      </c>
      <c r="N1829" s="122">
        <f>IF($B1829="","",ROUND(SUMIF(账户名,$B1829,账户期初)+SUMIFS($L$6:L1829,$B$6:B1829,$B1829),2))</f>
        <v>-787146979.33</v>
      </c>
      <c r="O1829" s="123">
        <f>IF($B1829="","",IFERROR(ROUND(INDEX(账户期初本位,MATCH($B1829,账户名,0))+SUMIFS($M$6:M1829,$B$6:B1829,$B1829),2),""))</f>
        <v>-787146979.33</v>
      </c>
      <c r="P1829" s="117" t="s">
        <v>59</v>
      </c>
      <c r="Q1829" s="115"/>
      <c r="R1829" s="115"/>
      <c r="S1829" s="124" t="str">
        <f>IF($B1829="","",IF(ISNA(MATCH($B1829,账户名,0)),"※这个账户不在【参数设置】的账户档案里",IF($A1829="","※没填日期，这一笔不会进任何月份的报表",IF(OR($A1829&lt;起始月份,$A1829&gt;EOMONTH(起始月份,15)),"△不在本账期（"&amp;TEXT(起始月份,"yyyy-mm")&amp;" ~ "&amp;TEXT(EOMONTH(起始月份,15),"yyyy-mm")&amp;"）内，报表里看不到",IF(AND($H1829&lt;&gt;"",$I1829&lt;&gt;""),"※收入和支出不能同时填",IF(AND(N($H1829)=0,N($I1829)=0),IF(ISNUMBER(SEARCH("【待补】",$R1829&amp;"")),"△源数据不全（源表缺金额），请补充","※收入和支出都没填"),IF($E1829="","※没填收支类别，分类报表会漏掉这一笔",IF(ISNA(MATCH($E1829,类别表,0)),"※收支类别不在【参数设置】的清单里",IF($K1829="","△"&amp;$D1829&amp;" 还没填汇率，去【月度汇率】补上就自动算了",IF(ISNUMBER(SEARCH("【待补】",$R1829&amp;"")),"△源数据不全（源表缺摘要或用途），请补充",IF(AND($F1829="内部转账",$Q1829=""),"△内部转账建议在「往来单位」写上对方账户",IF($N1829&lt;0,"△这一笔之后该账户余额成负数了，核一下",""))))))))))))</f>
        <v>△这一笔之后该账户余额成负数了，核一下</v>
      </c>
    </row>
    <row r="1830" ht="16.5" spans="1:19">
      <c r="A1830" s="114">
        <v>46168</v>
      </c>
      <c r="B1830" s="115" t="s">
        <v>72</v>
      </c>
      <c r="C1830" s="116" t="str">
        <f>IF($B1830="","",IFERROR(INDEX(账户银行,MATCH($B1830,账户名,0)),""))</f>
        <v>NBU银行</v>
      </c>
      <c r="D1830" s="116" t="str">
        <f>IF($B1830="","",IFERROR(INDEX(账户币种,MATCH($B1830,账户名,0)),""))</f>
        <v>UZS</v>
      </c>
      <c r="E1830" s="117" t="s">
        <v>120</v>
      </c>
      <c r="F1830" s="116" t="str">
        <f>IF($E1830="","",IFERROR(INDEX(类别属性,MATCH($E1830,类别表,0)),""))</f>
        <v>支出</v>
      </c>
      <c r="G1830" s="118" t="s">
        <v>1624</v>
      </c>
      <c r="H1830" s="119"/>
      <c r="I1830" s="119">
        <v>12360000</v>
      </c>
      <c r="J1830" s="120"/>
      <c r="K1830" s="125">
        <f>IF(OR($A1830="",$B1830=""),"",IF($J1830&lt;&gt;"",$J1830,IF($D1830=本位币,1,IFERROR(LOOKUP(2,1/((汇率月份&lt;=$A1830)*(INDEX(记账汇率区,0,MATCH($D1830,汇率币种头,0))&lt;&gt;"")),INDEX(记账汇率区,0,MATCH($D1830,汇率币种头,0))),""))))</f>
        <v>1</v>
      </c>
      <c r="L1830" s="123">
        <f t="shared" si="56"/>
        <v>-12360000</v>
      </c>
      <c r="M1830" s="123">
        <f t="shared" si="57"/>
        <v>-12360000</v>
      </c>
      <c r="N1830" s="122">
        <f>IF($B1830="","",ROUND(SUMIF(账户名,$B1830,账户期初)+SUMIFS($L$6:L1830,$B$6:B1830,$B1830),2))</f>
        <v>8638952.92</v>
      </c>
      <c r="O1830" s="123">
        <f>IF($B1830="","",IFERROR(ROUND(INDEX(账户期初本位,MATCH($B1830,账户名,0))+SUMIFS($M$6:M1830,$B$6:B1830,$B1830),2),""))</f>
        <v>8638952.92</v>
      </c>
      <c r="P1830" s="117" t="s">
        <v>122</v>
      </c>
      <c r="Q1830" s="115"/>
      <c r="R1830" s="115"/>
      <c r="S1830" s="124" t="str">
        <f>IF($B1830="","",IF(ISNA(MATCH($B1830,账户名,0)),"※这个账户不在【参数设置】的账户档案里",IF($A1830="","※没填日期，这一笔不会进任何月份的报表",IF(OR($A1830&lt;起始月份,$A1830&gt;EOMONTH(起始月份,15)),"△不在本账期（"&amp;TEXT(起始月份,"yyyy-mm")&amp;" ~ "&amp;TEXT(EOMONTH(起始月份,15),"yyyy-mm")&amp;"）内，报表里看不到",IF(AND($H1830&lt;&gt;"",$I1830&lt;&gt;""),"※收入和支出不能同时填",IF(AND(N($H1830)=0,N($I1830)=0),IF(ISNUMBER(SEARCH("【待补】",$R1830&amp;"")),"△源数据不全（源表缺金额），请补充","※收入和支出都没填"),IF($E1830="","※没填收支类别，分类报表会漏掉这一笔",IF(ISNA(MATCH($E1830,类别表,0)),"※收支类别不在【参数设置】的清单里",IF($K1830="","△"&amp;$D1830&amp;" 还没填汇率，去【月度汇率】补上就自动算了",IF(ISNUMBER(SEARCH("【待补】",$R1830&amp;"")),"△源数据不全（源表缺摘要或用途），请补充",IF(AND($F1830="内部转账",$Q1830=""),"△内部转账建议在「往来单位」写上对方账户",IF($N1830&lt;0,"△这一笔之后该账户余额成负数了，核一下",""))))))))))))</f>
        <v/>
      </c>
    </row>
    <row r="1831" ht="16.5" spans="1:19">
      <c r="A1831" s="114">
        <v>46168</v>
      </c>
      <c r="B1831" s="115" t="s">
        <v>72</v>
      </c>
      <c r="C1831" s="116" t="str">
        <f>IF($B1831="","",IFERROR(INDEX(账户银行,MATCH($B1831,账户名,0)),""))</f>
        <v>NBU银行</v>
      </c>
      <c r="D1831" s="116" t="str">
        <f>IF($B1831="","",IFERROR(INDEX(账户币种,MATCH($B1831,账户名,0)),""))</f>
        <v>UZS</v>
      </c>
      <c r="E1831" s="117" t="s">
        <v>120</v>
      </c>
      <c r="F1831" s="116" t="str">
        <f>IF($E1831="","",IFERROR(INDEX(类别属性,MATCH($E1831,类别表,0)),""))</f>
        <v>支出</v>
      </c>
      <c r="G1831" s="118" t="s">
        <v>1624</v>
      </c>
      <c r="H1831" s="119"/>
      <c r="I1831" s="119">
        <v>12360000</v>
      </c>
      <c r="J1831" s="120"/>
      <c r="K1831" s="125">
        <f>IF(OR($A1831="",$B1831=""),"",IF($J1831&lt;&gt;"",$J1831,IF($D1831=本位币,1,IFERROR(LOOKUP(2,1/((汇率月份&lt;=$A1831)*(INDEX(记账汇率区,0,MATCH($D1831,汇率币种头,0))&lt;&gt;"")),INDEX(记账汇率区,0,MATCH($D1831,汇率币种头,0))),""))))</f>
        <v>1</v>
      </c>
      <c r="L1831" s="123">
        <f t="shared" si="56"/>
        <v>-12360000</v>
      </c>
      <c r="M1831" s="123">
        <f t="shared" si="57"/>
        <v>-12360000</v>
      </c>
      <c r="N1831" s="122">
        <f>IF($B1831="","",ROUND(SUMIF(账户名,$B1831,账户期初)+SUMIFS($L$6:L1831,$B$6:B1831,$B1831),2))</f>
        <v>-3721047.08</v>
      </c>
      <c r="O1831" s="123">
        <f>IF($B1831="","",IFERROR(ROUND(INDEX(账户期初本位,MATCH($B1831,账户名,0))+SUMIFS($M$6:M1831,$B$6:B1831,$B1831),2),""))</f>
        <v>-3721047.08</v>
      </c>
      <c r="P1831" s="117" t="s">
        <v>122</v>
      </c>
      <c r="Q1831" s="115"/>
      <c r="R1831" s="115"/>
      <c r="S1831" s="124" t="str">
        <f>IF($B1831="","",IF(ISNA(MATCH($B1831,账户名,0)),"※这个账户不在【参数设置】的账户档案里",IF($A1831="","※没填日期，这一笔不会进任何月份的报表",IF(OR($A1831&lt;起始月份,$A1831&gt;EOMONTH(起始月份,15)),"△不在本账期（"&amp;TEXT(起始月份,"yyyy-mm")&amp;" ~ "&amp;TEXT(EOMONTH(起始月份,15),"yyyy-mm")&amp;"）内，报表里看不到",IF(AND($H1831&lt;&gt;"",$I1831&lt;&gt;""),"※收入和支出不能同时填",IF(AND(N($H1831)=0,N($I1831)=0),IF(ISNUMBER(SEARCH("【待补】",$R1831&amp;"")),"△源数据不全（源表缺金额），请补充","※收入和支出都没填"),IF($E1831="","※没填收支类别，分类报表会漏掉这一笔",IF(ISNA(MATCH($E1831,类别表,0)),"※收支类别不在【参数设置】的清单里",IF($K1831="","△"&amp;$D1831&amp;" 还没填汇率，去【月度汇率】补上就自动算了",IF(ISNUMBER(SEARCH("【待补】",$R1831&amp;"")),"△源数据不全（源表缺摘要或用途），请补充",IF(AND($F1831="内部转账",$Q1831=""),"△内部转账建议在「往来单位」写上对方账户",IF($N1831&lt;0,"△这一笔之后该账户余额成负数了，核一下",""))))))))))))</f>
        <v>△这一笔之后该账户余额成负数了，核一下</v>
      </c>
    </row>
    <row r="1832" ht="33" spans="1:19">
      <c r="A1832" s="114">
        <v>46168</v>
      </c>
      <c r="B1832" s="115" t="s">
        <v>72</v>
      </c>
      <c r="C1832" s="116" t="str">
        <f>IF($B1832="","",IFERROR(INDEX(账户银行,MATCH($B1832,账户名,0)),""))</f>
        <v>NBU银行</v>
      </c>
      <c r="D1832" s="116" t="str">
        <f>IF($B1832="","",IFERROR(INDEX(账户币种,MATCH($B1832,账户名,0)),""))</f>
        <v>UZS</v>
      </c>
      <c r="E1832" s="117" t="s">
        <v>120</v>
      </c>
      <c r="F1832" s="116" t="str">
        <f>IF($E1832="","",IFERROR(INDEX(类别属性,MATCH($E1832,类别表,0)),""))</f>
        <v>支出</v>
      </c>
      <c r="G1832" s="118" t="s">
        <v>1496</v>
      </c>
      <c r="H1832" s="119"/>
      <c r="I1832" s="119">
        <v>12360</v>
      </c>
      <c r="J1832" s="120"/>
      <c r="K1832" s="125">
        <f>IF(OR($A1832="",$B1832=""),"",IF($J1832&lt;&gt;"",$J1832,IF($D1832=本位币,1,IFERROR(LOOKUP(2,1/((汇率月份&lt;=$A1832)*(INDEX(记账汇率区,0,MATCH($D1832,汇率币种头,0))&lt;&gt;"")),INDEX(记账汇率区,0,MATCH($D1832,汇率币种头,0))),""))))</f>
        <v>1</v>
      </c>
      <c r="L1832" s="123">
        <f t="shared" si="56"/>
        <v>-12360</v>
      </c>
      <c r="M1832" s="123">
        <f t="shared" si="57"/>
        <v>-12360</v>
      </c>
      <c r="N1832" s="122">
        <f>IF($B1832="","",ROUND(SUMIF(账户名,$B1832,账户期初)+SUMIFS($L$6:L1832,$B$6:B1832,$B1832),2))</f>
        <v>-3733407.08</v>
      </c>
      <c r="O1832" s="123">
        <f>IF($B1832="","",IFERROR(ROUND(INDEX(账户期初本位,MATCH($B1832,账户名,0))+SUMIFS($M$6:M1832,$B$6:B1832,$B1832),2),""))</f>
        <v>-3733407.08</v>
      </c>
      <c r="P1832" s="117" t="s">
        <v>122</v>
      </c>
      <c r="Q1832" s="115"/>
      <c r="R1832" s="115"/>
      <c r="S1832" s="124" t="str">
        <f>IF($B1832="","",IF(ISNA(MATCH($B1832,账户名,0)),"※这个账户不在【参数设置】的账户档案里",IF($A1832="","※没填日期，这一笔不会进任何月份的报表",IF(OR($A1832&lt;起始月份,$A1832&gt;EOMONTH(起始月份,15)),"△不在本账期（"&amp;TEXT(起始月份,"yyyy-mm")&amp;" ~ "&amp;TEXT(EOMONTH(起始月份,15),"yyyy-mm")&amp;"）内，报表里看不到",IF(AND($H1832&lt;&gt;"",$I1832&lt;&gt;""),"※收入和支出不能同时填",IF(AND(N($H1832)=0,N($I1832)=0),IF(ISNUMBER(SEARCH("【待补】",$R1832&amp;"")),"△源数据不全（源表缺金额），请补充","※收入和支出都没填"),IF($E1832="","※没填收支类别，分类报表会漏掉这一笔",IF(ISNA(MATCH($E1832,类别表,0)),"※收支类别不在【参数设置】的清单里",IF($K1832="","△"&amp;$D1832&amp;" 还没填汇率，去【月度汇率】补上就自动算了",IF(ISNUMBER(SEARCH("【待补】",$R1832&amp;"")),"△源数据不全（源表缺摘要或用途），请补充",IF(AND($F1832="内部转账",$Q1832=""),"△内部转账建议在「往来单位」写上对方账户",IF($N1832&lt;0,"△这一笔之后该账户余额成负数了，核一下",""))))))))))))</f>
        <v>△这一笔之后该账户余额成负数了，核一下</v>
      </c>
    </row>
    <row r="1833" ht="33" spans="1:19">
      <c r="A1833" s="114">
        <v>46168</v>
      </c>
      <c r="B1833" s="115" t="s">
        <v>72</v>
      </c>
      <c r="C1833" s="116" t="str">
        <f>IF($B1833="","",IFERROR(INDEX(账户银行,MATCH($B1833,账户名,0)),""))</f>
        <v>NBU银行</v>
      </c>
      <c r="D1833" s="116" t="str">
        <f>IF($B1833="","",IFERROR(INDEX(账户币种,MATCH($B1833,账户名,0)),""))</f>
        <v>UZS</v>
      </c>
      <c r="E1833" s="117" t="s">
        <v>74</v>
      </c>
      <c r="F1833" s="116" t="str">
        <f>IF($E1833="","",IFERROR(INDEX(类别属性,MATCH($E1833,类别表,0)),""))</f>
        <v>收入</v>
      </c>
      <c r="G1833" s="118" t="s">
        <v>1625</v>
      </c>
      <c r="H1833" s="119">
        <v>81396000</v>
      </c>
      <c r="I1833" s="119"/>
      <c r="J1833" s="120"/>
      <c r="K1833" s="125">
        <f>IF(OR($A1833="",$B1833=""),"",IF($J1833&lt;&gt;"",$J1833,IF($D1833=本位币,1,IFERROR(LOOKUP(2,1/((汇率月份&lt;=$A1833)*(INDEX(记账汇率区,0,MATCH($D1833,汇率币种头,0))&lt;&gt;"")),INDEX(记账汇率区,0,MATCH($D1833,汇率币种头,0))),""))))</f>
        <v>1</v>
      </c>
      <c r="L1833" s="123">
        <f t="shared" si="56"/>
        <v>81396000</v>
      </c>
      <c r="M1833" s="123">
        <f t="shared" si="57"/>
        <v>81396000</v>
      </c>
      <c r="N1833" s="122">
        <f>IF($B1833="","",ROUND(SUMIF(账户名,$B1833,账户期初)+SUMIFS($L$6:L1833,$B$6:B1833,$B1833),2))</f>
        <v>77662592.92</v>
      </c>
      <c r="O1833" s="123">
        <f>IF($B1833="","",IFERROR(ROUND(INDEX(账户期初本位,MATCH($B1833,账户名,0))+SUMIFS($M$6:M1833,$B$6:B1833,$B1833),2),""))</f>
        <v>77662592.92</v>
      </c>
      <c r="P1833" s="117" t="s">
        <v>76</v>
      </c>
      <c r="Q1833" s="115" t="s">
        <v>68</v>
      </c>
      <c r="R1833" s="115"/>
      <c r="S1833" s="124" t="str">
        <f>IF($B1833="","",IF(ISNA(MATCH($B1833,账户名,0)),"※这个账户不在【参数设置】的账户档案里",IF($A1833="","※没填日期，这一笔不会进任何月份的报表",IF(OR($A1833&lt;起始月份,$A1833&gt;EOMONTH(起始月份,15)),"△不在本账期（"&amp;TEXT(起始月份,"yyyy-mm")&amp;" ~ "&amp;TEXT(EOMONTH(起始月份,15),"yyyy-mm")&amp;"）内，报表里看不到",IF(AND($H1833&lt;&gt;"",$I1833&lt;&gt;""),"※收入和支出不能同时填",IF(AND(N($H1833)=0,N($I1833)=0),IF(ISNUMBER(SEARCH("【待补】",$R1833&amp;"")),"△源数据不全（源表缺金额），请补充","※收入和支出都没填"),IF($E1833="","※没填收支类别，分类报表会漏掉这一笔",IF(ISNA(MATCH($E1833,类别表,0)),"※收支类别不在【参数设置】的清单里",IF($K1833="","△"&amp;$D1833&amp;" 还没填汇率，去【月度汇率】补上就自动算了",IF(ISNUMBER(SEARCH("【待补】",$R1833&amp;"")),"△源数据不全（源表缺摘要或用途），请补充",IF(AND($F1833="内部转账",$Q1833=""),"△内部转账建议在「往来单位」写上对方账户",IF($N1833&lt;0,"△这一笔之后该账户余额成负数了，核一下",""))))))))))))</f>
        <v/>
      </c>
    </row>
    <row r="1834" ht="115.5" spans="1:19">
      <c r="A1834" s="114">
        <v>46168</v>
      </c>
      <c r="B1834" s="115" t="s">
        <v>72</v>
      </c>
      <c r="C1834" s="116" t="str">
        <f>IF($B1834="","",IFERROR(INDEX(账户银行,MATCH($B1834,账户名,0)),""))</f>
        <v>NBU银行</v>
      </c>
      <c r="D1834" s="116" t="str">
        <f>IF($B1834="","",IFERROR(INDEX(账户币种,MATCH($B1834,账户名,0)),""))</f>
        <v>UZS</v>
      </c>
      <c r="E1834" s="117" t="s">
        <v>120</v>
      </c>
      <c r="F1834" s="116" t="str">
        <f>IF($E1834="","",IFERROR(INDEX(类别属性,MATCH($E1834,类别表,0)),""))</f>
        <v>支出</v>
      </c>
      <c r="G1834" s="118" t="s">
        <v>1626</v>
      </c>
      <c r="H1834" s="119"/>
      <c r="I1834" s="119">
        <v>12360000</v>
      </c>
      <c r="J1834" s="120"/>
      <c r="K1834" s="125">
        <f>IF(OR($A1834="",$B1834=""),"",IF($J1834&lt;&gt;"",$J1834,IF($D1834=本位币,1,IFERROR(LOOKUP(2,1/((汇率月份&lt;=$A1834)*(INDEX(记账汇率区,0,MATCH($D1834,汇率币种头,0))&lt;&gt;"")),INDEX(记账汇率区,0,MATCH($D1834,汇率币种头,0))),""))))</f>
        <v>1</v>
      </c>
      <c r="L1834" s="123">
        <f t="shared" si="56"/>
        <v>-12360000</v>
      </c>
      <c r="M1834" s="123">
        <f t="shared" si="57"/>
        <v>-12360000</v>
      </c>
      <c r="N1834" s="122">
        <f>IF($B1834="","",ROUND(SUMIF(账户名,$B1834,账户期初)+SUMIFS($L$6:L1834,$B$6:B1834,$B1834),2))</f>
        <v>65302592.92</v>
      </c>
      <c r="O1834" s="123">
        <f>IF($B1834="","",IFERROR(ROUND(INDEX(账户期初本位,MATCH($B1834,账户名,0))+SUMIFS($M$6:M1834,$B$6:B1834,$B1834),2),""))</f>
        <v>65302592.92</v>
      </c>
      <c r="P1834" s="117" t="s">
        <v>122</v>
      </c>
      <c r="Q1834" s="115"/>
      <c r="R1834" s="115"/>
      <c r="S1834" s="124" t="str">
        <f>IF($B1834="","",IF(ISNA(MATCH($B1834,账户名,0)),"※这个账户不在【参数设置】的账户档案里",IF($A1834="","※没填日期，这一笔不会进任何月份的报表",IF(OR($A1834&lt;起始月份,$A1834&gt;EOMONTH(起始月份,15)),"△不在本账期（"&amp;TEXT(起始月份,"yyyy-mm")&amp;" ~ "&amp;TEXT(EOMONTH(起始月份,15),"yyyy-mm")&amp;"）内，报表里看不到",IF(AND($H1834&lt;&gt;"",$I1834&lt;&gt;""),"※收入和支出不能同时填",IF(AND(N($H1834)=0,N($I1834)=0),IF(ISNUMBER(SEARCH("【待补】",$R1834&amp;"")),"△源数据不全（源表缺金额），请补充","※收入和支出都没填"),IF($E1834="","※没填收支类别，分类报表会漏掉这一笔",IF(ISNA(MATCH($E1834,类别表,0)),"※收支类别不在【参数设置】的清单里",IF($K1834="","△"&amp;$D1834&amp;" 还没填汇率，去【月度汇率】补上就自动算了",IF(ISNUMBER(SEARCH("【待补】",$R1834&amp;"")),"△源数据不全（源表缺摘要或用途），请补充",IF(AND($F1834="内部转账",$Q1834=""),"△内部转账建议在「往来单位」写上对方账户",IF($N1834&lt;0,"△这一笔之后该账户余额成负数了，核一下",""))))))))))))</f>
        <v/>
      </c>
    </row>
    <row r="1835" ht="115.5" spans="1:19">
      <c r="A1835" s="114">
        <v>46168</v>
      </c>
      <c r="B1835" s="115" t="s">
        <v>72</v>
      </c>
      <c r="C1835" s="116" t="str">
        <f>IF($B1835="","",IFERROR(INDEX(账户银行,MATCH($B1835,账户名,0)),""))</f>
        <v>NBU银行</v>
      </c>
      <c r="D1835" s="116" t="str">
        <f>IF($B1835="","",IFERROR(INDEX(账户币种,MATCH($B1835,账户名,0)),""))</f>
        <v>UZS</v>
      </c>
      <c r="E1835" s="117" t="s">
        <v>120</v>
      </c>
      <c r="F1835" s="116" t="str">
        <f>IF($E1835="","",IFERROR(INDEX(类别属性,MATCH($E1835,类别表,0)),""))</f>
        <v>支出</v>
      </c>
      <c r="G1835" s="118" t="s">
        <v>1627</v>
      </c>
      <c r="H1835" s="119"/>
      <c r="I1835" s="119">
        <v>12360000</v>
      </c>
      <c r="J1835" s="120"/>
      <c r="K1835" s="125">
        <f>IF(OR($A1835="",$B1835=""),"",IF($J1835&lt;&gt;"",$J1835,IF($D1835=本位币,1,IFERROR(LOOKUP(2,1/((汇率月份&lt;=$A1835)*(INDEX(记账汇率区,0,MATCH($D1835,汇率币种头,0))&lt;&gt;"")),INDEX(记账汇率区,0,MATCH($D1835,汇率币种头,0))),""))))</f>
        <v>1</v>
      </c>
      <c r="L1835" s="123">
        <f t="shared" si="56"/>
        <v>-12360000</v>
      </c>
      <c r="M1835" s="123">
        <f t="shared" si="57"/>
        <v>-12360000</v>
      </c>
      <c r="N1835" s="122">
        <f>IF($B1835="","",ROUND(SUMIF(账户名,$B1835,账户期初)+SUMIFS($L$6:L1835,$B$6:B1835,$B1835),2))</f>
        <v>52942592.92</v>
      </c>
      <c r="O1835" s="123">
        <f>IF($B1835="","",IFERROR(ROUND(INDEX(账户期初本位,MATCH($B1835,账户名,0))+SUMIFS($M$6:M1835,$B$6:B1835,$B1835),2),""))</f>
        <v>52942592.92</v>
      </c>
      <c r="P1835" s="117" t="s">
        <v>122</v>
      </c>
      <c r="Q1835" s="115"/>
      <c r="R1835" s="115"/>
      <c r="S1835" s="124" t="str">
        <f>IF($B1835="","",IF(ISNA(MATCH($B1835,账户名,0)),"※这个账户不在【参数设置】的账户档案里",IF($A1835="","※没填日期，这一笔不会进任何月份的报表",IF(OR($A1835&lt;起始月份,$A1835&gt;EOMONTH(起始月份,15)),"△不在本账期（"&amp;TEXT(起始月份,"yyyy-mm")&amp;" ~ "&amp;TEXT(EOMONTH(起始月份,15),"yyyy-mm")&amp;"）内，报表里看不到",IF(AND($H1835&lt;&gt;"",$I1835&lt;&gt;""),"※收入和支出不能同时填",IF(AND(N($H1835)=0,N($I1835)=0),IF(ISNUMBER(SEARCH("【待补】",$R1835&amp;"")),"△源数据不全（源表缺金额），请补充","※收入和支出都没填"),IF($E1835="","※没填收支类别，分类报表会漏掉这一笔",IF(ISNA(MATCH($E1835,类别表,0)),"※收支类别不在【参数设置】的清单里",IF($K1835="","△"&amp;$D1835&amp;" 还没填汇率，去【月度汇率】补上就自动算了",IF(ISNUMBER(SEARCH("【待补】",$R1835&amp;"")),"△源数据不全（源表缺摘要或用途），请补充",IF(AND($F1835="内部转账",$Q1835=""),"△内部转账建议在「往来单位」写上对方账户",IF($N1835&lt;0,"△这一笔之后该账户余额成负数了，核一下",""))))))))))))</f>
        <v/>
      </c>
    </row>
    <row r="1836" ht="115.5" spans="1:19">
      <c r="A1836" s="114">
        <v>46168</v>
      </c>
      <c r="B1836" s="115" t="s">
        <v>72</v>
      </c>
      <c r="C1836" s="116" t="str">
        <f>IF($B1836="","",IFERROR(INDEX(账户银行,MATCH($B1836,账户名,0)),""))</f>
        <v>NBU银行</v>
      </c>
      <c r="D1836" s="116" t="str">
        <f>IF($B1836="","",IFERROR(INDEX(账户币种,MATCH($B1836,账户名,0)),""))</f>
        <v>UZS</v>
      </c>
      <c r="E1836" s="117" t="s">
        <v>120</v>
      </c>
      <c r="F1836" s="116" t="str">
        <f>IF($E1836="","",IFERROR(INDEX(类别属性,MATCH($E1836,类别表,0)),""))</f>
        <v>支出</v>
      </c>
      <c r="G1836" s="118" t="s">
        <v>1628</v>
      </c>
      <c r="H1836" s="119"/>
      <c r="I1836" s="119">
        <v>12360000</v>
      </c>
      <c r="J1836" s="120"/>
      <c r="K1836" s="125">
        <f>IF(OR($A1836="",$B1836=""),"",IF($J1836&lt;&gt;"",$J1836,IF($D1836=本位币,1,IFERROR(LOOKUP(2,1/((汇率月份&lt;=$A1836)*(INDEX(记账汇率区,0,MATCH($D1836,汇率币种头,0))&lt;&gt;"")),INDEX(记账汇率区,0,MATCH($D1836,汇率币种头,0))),""))))</f>
        <v>1</v>
      </c>
      <c r="L1836" s="123">
        <f t="shared" si="56"/>
        <v>-12360000</v>
      </c>
      <c r="M1836" s="123">
        <f t="shared" si="57"/>
        <v>-12360000</v>
      </c>
      <c r="N1836" s="122">
        <f>IF($B1836="","",ROUND(SUMIF(账户名,$B1836,账户期初)+SUMIFS($L$6:L1836,$B$6:B1836,$B1836),2))</f>
        <v>40582592.92</v>
      </c>
      <c r="O1836" s="123">
        <f>IF($B1836="","",IFERROR(ROUND(INDEX(账户期初本位,MATCH($B1836,账户名,0))+SUMIFS($M$6:M1836,$B$6:B1836,$B1836),2),""))</f>
        <v>40582592.92</v>
      </c>
      <c r="P1836" s="117" t="s">
        <v>122</v>
      </c>
      <c r="Q1836" s="115"/>
      <c r="R1836" s="115"/>
      <c r="S1836" s="124" t="str">
        <f>IF($B1836="","",IF(ISNA(MATCH($B1836,账户名,0)),"※这个账户不在【参数设置】的账户档案里",IF($A1836="","※没填日期，这一笔不会进任何月份的报表",IF(OR($A1836&lt;起始月份,$A1836&gt;EOMONTH(起始月份,15)),"△不在本账期（"&amp;TEXT(起始月份,"yyyy-mm")&amp;" ~ "&amp;TEXT(EOMONTH(起始月份,15),"yyyy-mm")&amp;"）内，报表里看不到",IF(AND($H1836&lt;&gt;"",$I1836&lt;&gt;""),"※收入和支出不能同时填",IF(AND(N($H1836)=0,N($I1836)=0),IF(ISNUMBER(SEARCH("【待补】",$R1836&amp;"")),"△源数据不全（源表缺金额），请补充","※收入和支出都没填"),IF($E1836="","※没填收支类别，分类报表会漏掉这一笔",IF(ISNA(MATCH($E1836,类别表,0)),"※收支类别不在【参数设置】的清单里",IF($K1836="","△"&amp;$D1836&amp;" 还没填汇率，去【月度汇率】补上就自动算了",IF(ISNUMBER(SEARCH("【待补】",$R1836&amp;"")),"△源数据不全（源表缺摘要或用途），请补充",IF(AND($F1836="内部转账",$Q1836=""),"△内部转账建议在「往来单位」写上对方账户",IF($N1836&lt;0,"△这一笔之后该账户余额成负数了，核一下",""))))))))))))</f>
        <v/>
      </c>
    </row>
    <row r="1837" ht="115.5" spans="1:19">
      <c r="A1837" s="114">
        <v>46168</v>
      </c>
      <c r="B1837" s="115" t="s">
        <v>72</v>
      </c>
      <c r="C1837" s="116" t="str">
        <f>IF($B1837="","",IFERROR(INDEX(账户银行,MATCH($B1837,账户名,0)),""))</f>
        <v>NBU银行</v>
      </c>
      <c r="D1837" s="116" t="str">
        <f>IF($B1837="","",IFERROR(INDEX(账户币种,MATCH($B1837,账户名,0)),""))</f>
        <v>UZS</v>
      </c>
      <c r="E1837" s="117" t="s">
        <v>120</v>
      </c>
      <c r="F1837" s="116" t="str">
        <f>IF($E1837="","",IFERROR(INDEX(类别属性,MATCH($E1837,类别表,0)),""))</f>
        <v>支出</v>
      </c>
      <c r="G1837" s="118" t="s">
        <v>1629</v>
      </c>
      <c r="H1837" s="119"/>
      <c r="I1837" s="119">
        <v>12360000</v>
      </c>
      <c r="J1837" s="120"/>
      <c r="K1837" s="125">
        <f>IF(OR($A1837="",$B1837=""),"",IF($J1837&lt;&gt;"",$J1837,IF($D1837=本位币,1,IFERROR(LOOKUP(2,1/((汇率月份&lt;=$A1837)*(INDEX(记账汇率区,0,MATCH($D1837,汇率币种头,0))&lt;&gt;"")),INDEX(记账汇率区,0,MATCH($D1837,汇率币种头,0))),""))))</f>
        <v>1</v>
      </c>
      <c r="L1837" s="123">
        <f t="shared" si="56"/>
        <v>-12360000</v>
      </c>
      <c r="M1837" s="123">
        <f t="shared" si="57"/>
        <v>-12360000</v>
      </c>
      <c r="N1837" s="122">
        <f>IF($B1837="","",ROUND(SUMIF(账户名,$B1837,账户期初)+SUMIFS($L$6:L1837,$B$6:B1837,$B1837),2))</f>
        <v>28222592.92</v>
      </c>
      <c r="O1837" s="123">
        <f>IF($B1837="","",IFERROR(ROUND(INDEX(账户期初本位,MATCH($B1837,账户名,0))+SUMIFS($M$6:M1837,$B$6:B1837,$B1837),2),""))</f>
        <v>28222592.92</v>
      </c>
      <c r="P1837" s="117" t="s">
        <v>122</v>
      </c>
      <c r="Q1837" s="115"/>
      <c r="R1837" s="115"/>
      <c r="S1837" s="124" t="str">
        <f>IF($B1837="","",IF(ISNA(MATCH($B1837,账户名,0)),"※这个账户不在【参数设置】的账户档案里",IF($A1837="","※没填日期，这一笔不会进任何月份的报表",IF(OR($A1837&lt;起始月份,$A1837&gt;EOMONTH(起始月份,15)),"△不在本账期（"&amp;TEXT(起始月份,"yyyy-mm")&amp;" ~ "&amp;TEXT(EOMONTH(起始月份,15),"yyyy-mm")&amp;"）内，报表里看不到",IF(AND($H1837&lt;&gt;"",$I1837&lt;&gt;""),"※收入和支出不能同时填",IF(AND(N($H1837)=0,N($I1837)=0),IF(ISNUMBER(SEARCH("【待补】",$R1837&amp;"")),"△源数据不全（源表缺金额），请补充","※收入和支出都没填"),IF($E1837="","※没填收支类别，分类报表会漏掉这一笔",IF(ISNA(MATCH($E1837,类别表,0)),"※收支类别不在【参数设置】的清单里",IF($K1837="","△"&amp;$D1837&amp;" 还没填汇率，去【月度汇率】补上就自动算了",IF(ISNUMBER(SEARCH("【待补】",$R1837&amp;"")),"△源数据不全（源表缺摘要或用途），请补充",IF(AND($F1837="内部转账",$Q1837=""),"△内部转账建议在「往来单位」写上对方账户",IF($N1837&lt;0,"△这一笔之后该账户余额成负数了，核一下",""))))))))))))</f>
        <v/>
      </c>
    </row>
    <row r="1838" ht="115.5" spans="1:19">
      <c r="A1838" s="114">
        <v>46168</v>
      </c>
      <c r="B1838" s="115" t="s">
        <v>72</v>
      </c>
      <c r="C1838" s="116" t="str">
        <f>IF($B1838="","",IFERROR(INDEX(账户银行,MATCH($B1838,账户名,0)),""))</f>
        <v>NBU银行</v>
      </c>
      <c r="D1838" s="116" t="str">
        <f>IF($B1838="","",IFERROR(INDEX(账户币种,MATCH($B1838,账户名,0)),""))</f>
        <v>UZS</v>
      </c>
      <c r="E1838" s="117" t="s">
        <v>120</v>
      </c>
      <c r="F1838" s="116" t="str">
        <f>IF($E1838="","",IFERROR(INDEX(类别属性,MATCH($E1838,类别表,0)),""))</f>
        <v>支出</v>
      </c>
      <c r="G1838" s="118" t="s">
        <v>1630</v>
      </c>
      <c r="H1838" s="119"/>
      <c r="I1838" s="119">
        <v>12360000</v>
      </c>
      <c r="J1838" s="120"/>
      <c r="K1838" s="125">
        <f>IF(OR($A1838="",$B1838=""),"",IF($J1838&lt;&gt;"",$J1838,IF($D1838=本位币,1,IFERROR(LOOKUP(2,1/((汇率月份&lt;=$A1838)*(INDEX(记账汇率区,0,MATCH($D1838,汇率币种头,0))&lt;&gt;"")),INDEX(记账汇率区,0,MATCH($D1838,汇率币种头,0))),""))))</f>
        <v>1</v>
      </c>
      <c r="L1838" s="123">
        <f t="shared" si="56"/>
        <v>-12360000</v>
      </c>
      <c r="M1838" s="123">
        <f t="shared" si="57"/>
        <v>-12360000</v>
      </c>
      <c r="N1838" s="122">
        <f>IF($B1838="","",ROUND(SUMIF(账户名,$B1838,账户期初)+SUMIFS($L$6:L1838,$B$6:B1838,$B1838),2))</f>
        <v>15862592.92</v>
      </c>
      <c r="O1838" s="123">
        <f>IF($B1838="","",IFERROR(ROUND(INDEX(账户期初本位,MATCH($B1838,账户名,0))+SUMIFS($M$6:M1838,$B$6:B1838,$B1838),2),""))</f>
        <v>15862592.92</v>
      </c>
      <c r="P1838" s="117" t="s">
        <v>122</v>
      </c>
      <c r="Q1838" s="115"/>
      <c r="R1838" s="115"/>
      <c r="S1838" s="124" t="str">
        <f>IF($B1838="","",IF(ISNA(MATCH($B1838,账户名,0)),"※这个账户不在【参数设置】的账户档案里",IF($A1838="","※没填日期，这一笔不会进任何月份的报表",IF(OR($A1838&lt;起始月份,$A1838&gt;EOMONTH(起始月份,15)),"△不在本账期（"&amp;TEXT(起始月份,"yyyy-mm")&amp;" ~ "&amp;TEXT(EOMONTH(起始月份,15),"yyyy-mm")&amp;"）内，报表里看不到",IF(AND($H1838&lt;&gt;"",$I1838&lt;&gt;""),"※收入和支出不能同时填",IF(AND(N($H1838)=0,N($I1838)=0),IF(ISNUMBER(SEARCH("【待补】",$R1838&amp;"")),"△源数据不全（源表缺金额），请补充","※收入和支出都没填"),IF($E1838="","※没填收支类别，分类报表会漏掉这一笔",IF(ISNA(MATCH($E1838,类别表,0)),"※收支类别不在【参数设置】的清单里",IF($K1838="","△"&amp;$D1838&amp;" 还没填汇率，去【月度汇率】补上就自动算了",IF(ISNUMBER(SEARCH("【待补】",$R1838&amp;"")),"△源数据不全（源表缺摘要或用途），请补充",IF(AND($F1838="内部转账",$Q1838=""),"△内部转账建议在「往来单位」写上对方账户",IF($N1838&lt;0,"△这一笔之后该账户余额成负数了，核一下",""))))))))))))</f>
        <v/>
      </c>
    </row>
    <row r="1839" ht="82.5" spans="1:19">
      <c r="A1839" s="114">
        <v>46168</v>
      </c>
      <c r="B1839" s="115" t="s">
        <v>72</v>
      </c>
      <c r="C1839" s="116" t="str">
        <f>IF($B1839="","",IFERROR(INDEX(账户银行,MATCH($B1839,账户名,0)),""))</f>
        <v>NBU银行</v>
      </c>
      <c r="D1839" s="116" t="str">
        <f>IF($B1839="","",IFERROR(INDEX(账户币种,MATCH($B1839,账户名,0)),""))</f>
        <v>UZS</v>
      </c>
      <c r="E1839" s="117" t="s">
        <v>77</v>
      </c>
      <c r="F1839" s="116" t="str">
        <f>IF($E1839="","",IFERROR(INDEX(类别属性,MATCH($E1839,类别表,0)),""))</f>
        <v>内部转账</v>
      </c>
      <c r="G1839" s="118" t="s">
        <v>1631</v>
      </c>
      <c r="H1839" s="119"/>
      <c r="I1839" s="119">
        <v>12360</v>
      </c>
      <c r="J1839" s="120"/>
      <c r="K1839" s="125">
        <f>IF(OR($A1839="",$B1839=""),"",IF($J1839&lt;&gt;"",$J1839,IF($D1839=本位币,1,IFERROR(LOOKUP(2,1/((汇率月份&lt;=$A1839)*(INDEX(记账汇率区,0,MATCH($D1839,汇率币种头,0))&lt;&gt;"")),INDEX(记账汇率区,0,MATCH($D1839,汇率币种头,0))),""))))</f>
        <v>1</v>
      </c>
      <c r="L1839" s="123">
        <f t="shared" si="56"/>
        <v>-12360</v>
      </c>
      <c r="M1839" s="123">
        <f t="shared" si="57"/>
        <v>-12360</v>
      </c>
      <c r="N1839" s="122">
        <f>IF($B1839="","",ROUND(SUMIF(账户名,$B1839,账户期初)+SUMIFS($L$6:L1839,$B$6:B1839,$B1839),2))</f>
        <v>15850232.92</v>
      </c>
      <c r="O1839" s="123">
        <f>IF($B1839="","",IFERROR(ROUND(INDEX(账户期初本位,MATCH($B1839,账户名,0))+SUMIFS($M$6:M1839,$B$6:B1839,$B1839),2),""))</f>
        <v>15850232.92</v>
      </c>
      <c r="P1839" s="117" t="s">
        <v>43</v>
      </c>
      <c r="Q1839" s="115"/>
      <c r="R1839" s="115"/>
      <c r="S1839" s="124" t="str">
        <f>IF($B1839="","",IF(ISNA(MATCH($B1839,账户名,0)),"※这个账户不在【参数设置】的账户档案里",IF($A1839="","※没填日期，这一笔不会进任何月份的报表",IF(OR($A1839&lt;起始月份,$A1839&gt;EOMONTH(起始月份,15)),"△不在本账期（"&amp;TEXT(起始月份,"yyyy-mm")&amp;" ~ "&amp;TEXT(EOMONTH(起始月份,15),"yyyy-mm")&amp;"）内，报表里看不到",IF(AND($H1839&lt;&gt;"",$I1839&lt;&gt;""),"※收入和支出不能同时填",IF(AND(N($H1839)=0,N($I1839)=0),IF(ISNUMBER(SEARCH("【待补】",$R1839&amp;"")),"△源数据不全（源表缺金额），请补充","※收入和支出都没填"),IF($E1839="","※没填收支类别，分类报表会漏掉这一笔",IF(ISNA(MATCH($E1839,类别表,0)),"※收支类别不在【参数设置】的清单里",IF($K1839="","△"&amp;$D1839&amp;" 还没填汇率，去【月度汇率】补上就自动算了",IF(ISNUMBER(SEARCH("【待补】",$R1839&amp;"")),"△源数据不全（源表缺摘要或用途），请补充",IF(AND($F1839="内部转账",$Q1839=""),"△内部转账建议在「往来单位」写上对方账户",IF($N1839&lt;0,"△这一笔之后该账户余额成负数了，核一下",""))))))))))))</f>
        <v>△内部转账建议在「往来单位」写上对方账户</v>
      </c>
    </row>
    <row r="1840" ht="82.5" spans="1:19">
      <c r="A1840" s="114">
        <v>46168</v>
      </c>
      <c r="B1840" s="115" t="s">
        <v>72</v>
      </c>
      <c r="C1840" s="116" t="str">
        <f>IF($B1840="","",IFERROR(INDEX(账户银行,MATCH($B1840,账户名,0)),""))</f>
        <v>NBU银行</v>
      </c>
      <c r="D1840" s="116" t="str">
        <f>IF($B1840="","",IFERROR(INDEX(账户币种,MATCH($B1840,账户名,0)),""))</f>
        <v>UZS</v>
      </c>
      <c r="E1840" s="117" t="s">
        <v>77</v>
      </c>
      <c r="F1840" s="116" t="str">
        <f>IF($E1840="","",IFERROR(INDEX(类别属性,MATCH($E1840,类别表,0)),""))</f>
        <v>内部转账</v>
      </c>
      <c r="G1840" s="118" t="s">
        <v>1631</v>
      </c>
      <c r="H1840" s="119"/>
      <c r="I1840" s="119">
        <v>12360</v>
      </c>
      <c r="J1840" s="120"/>
      <c r="K1840" s="125">
        <f>IF(OR($A1840="",$B1840=""),"",IF($J1840&lt;&gt;"",$J1840,IF($D1840=本位币,1,IFERROR(LOOKUP(2,1/((汇率月份&lt;=$A1840)*(INDEX(记账汇率区,0,MATCH($D1840,汇率币种头,0))&lt;&gt;"")),INDEX(记账汇率区,0,MATCH($D1840,汇率币种头,0))),""))))</f>
        <v>1</v>
      </c>
      <c r="L1840" s="123">
        <f t="shared" si="56"/>
        <v>-12360</v>
      </c>
      <c r="M1840" s="123">
        <f t="shared" si="57"/>
        <v>-12360</v>
      </c>
      <c r="N1840" s="122">
        <f>IF($B1840="","",ROUND(SUMIF(账户名,$B1840,账户期初)+SUMIFS($L$6:L1840,$B$6:B1840,$B1840),2))</f>
        <v>15837872.92</v>
      </c>
      <c r="O1840" s="123">
        <f>IF($B1840="","",IFERROR(ROUND(INDEX(账户期初本位,MATCH($B1840,账户名,0))+SUMIFS($M$6:M1840,$B$6:B1840,$B1840),2),""))</f>
        <v>15837872.92</v>
      </c>
      <c r="P1840" s="117" t="s">
        <v>43</v>
      </c>
      <c r="Q1840" s="115"/>
      <c r="R1840" s="115"/>
      <c r="S1840" s="124" t="str">
        <f>IF($B1840="","",IF(ISNA(MATCH($B1840,账户名,0)),"※这个账户不在【参数设置】的账户档案里",IF($A1840="","※没填日期，这一笔不会进任何月份的报表",IF(OR($A1840&lt;起始月份,$A1840&gt;EOMONTH(起始月份,15)),"△不在本账期（"&amp;TEXT(起始月份,"yyyy-mm")&amp;" ~ "&amp;TEXT(EOMONTH(起始月份,15),"yyyy-mm")&amp;"）内，报表里看不到",IF(AND($H1840&lt;&gt;"",$I1840&lt;&gt;""),"※收入和支出不能同时填",IF(AND(N($H1840)=0,N($I1840)=0),IF(ISNUMBER(SEARCH("【待补】",$R1840&amp;"")),"△源数据不全（源表缺金额），请补充","※收入和支出都没填"),IF($E1840="","※没填收支类别，分类报表会漏掉这一笔",IF(ISNA(MATCH($E1840,类别表,0)),"※收支类别不在【参数设置】的清单里",IF($K1840="","△"&amp;$D1840&amp;" 还没填汇率，去【月度汇率】补上就自动算了",IF(ISNUMBER(SEARCH("【待补】",$R1840&amp;"")),"△源数据不全（源表缺摘要或用途），请补充",IF(AND($F1840="内部转账",$Q1840=""),"△内部转账建议在「往来单位」写上对方账户",IF($N1840&lt;0,"△这一笔之后该账户余额成负数了，核一下",""))))))))))))</f>
        <v>△内部转账建议在「往来单位」写上对方账户</v>
      </c>
    </row>
    <row r="1841" ht="82.5" spans="1:19">
      <c r="A1841" s="114">
        <v>46168</v>
      </c>
      <c r="B1841" s="115" t="s">
        <v>72</v>
      </c>
      <c r="C1841" s="116" t="str">
        <f>IF($B1841="","",IFERROR(INDEX(账户银行,MATCH($B1841,账户名,0)),""))</f>
        <v>NBU银行</v>
      </c>
      <c r="D1841" s="116" t="str">
        <f>IF($B1841="","",IFERROR(INDEX(账户币种,MATCH($B1841,账户名,0)),""))</f>
        <v>UZS</v>
      </c>
      <c r="E1841" s="117" t="s">
        <v>77</v>
      </c>
      <c r="F1841" s="116" t="str">
        <f>IF($E1841="","",IFERROR(INDEX(类别属性,MATCH($E1841,类别表,0)),""))</f>
        <v>内部转账</v>
      </c>
      <c r="G1841" s="118" t="s">
        <v>1631</v>
      </c>
      <c r="H1841" s="119"/>
      <c r="I1841" s="119">
        <v>12360</v>
      </c>
      <c r="J1841" s="120"/>
      <c r="K1841" s="125">
        <f>IF(OR($A1841="",$B1841=""),"",IF($J1841&lt;&gt;"",$J1841,IF($D1841=本位币,1,IFERROR(LOOKUP(2,1/((汇率月份&lt;=$A1841)*(INDEX(记账汇率区,0,MATCH($D1841,汇率币种头,0))&lt;&gt;"")),INDEX(记账汇率区,0,MATCH($D1841,汇率币种头,0))),""))))</f>
        <v>1</v>
      </c>
      <c r="L1841" s="123">
        <f t="shared" si="56"/>
        <v>-12360</v>
      </c>
      <c r="M1841" s="123">
        <f t="shared" si="57"/>
        <v>-12360</v>
      </c>
      <c r="N1841" s="122">
        <f>IF($B1841="","",ROUND(SUMIF(账户名,$B1841,账户期初)+SUMIFS($L$6:L1841,$B$6:B1841,$B1841),2))</f>
        <v>15825512.92</v>
      </c>
      <c r="O1841" s="123">
        <f>IF($B1841="","",IFERROR(ROUND(INDEX(账户期初本位,MATCH($B1841,账户名,0))+SUMIFS($M$6:M1841,$B$6:B1841,$B1841),2),""))</f>
        <v>15825512.92</v>
      </c>
      <c r="P1841" s="117" t="s">
        <v>43</v>
      </c>
      <c r="Q1841" s="115"/>
      <c r="R1841" s="115"/>
      <c r="S1841" s="124" t="str">
        <f>IF($B1841="","",IF(ISNA(MATCH($B1841,账户名,0)),"※这个账户不在【参数设置】的账户档案里",IF($A1841="","※没填日期，这一笔不会进任何月份的报表",IF(OR($A1841&lt;起始月份,$A1841&gt;EOMONTH(起始月份,15)),"△不在本账期（"&amp;TEXT(起始月份,"yyyy-mm")&amp;" ~ "&amp;TEXT(EOMONTH(起始月份,15),"yyyy-mm")&amp;"）内，报表里看不到",IF(AND($H1841&lt;&gt;"",$I1841&lt;&gt;""),"※收入和支出不能同时填",IF(AND(N($H1841)=0,N($I1841)=0),IF(ISNUMBER(SEARCH("【待补】",$R1841&amp;"")),"△源数据不全（源表缺金额），请补充","※收入和支出都没填"),IF($E1841="","※没填收支类别，分类报表会漏掉这一笔",IF(ISNA(MATCH($E1841,类别表,0)),"※收支类别不在【参数设置】的清单里",IF($K1841="","△"&amp;$D1841&amp;" 还没填汇率，去【月度汇率】补上就自动算了",IF(ISNUMBER(SEARCH("【待补】",$R1841&amp;"")),"△源数据不全（源表缺摘要或用途），请补充",IF(AND($F1841="内部转账",$Q1841=""),"△内部转账建议在「往来单位」写上对方账户",IF($N1841&lt;0,"△这一笔之后该账户余额成负数了，核一下",""))))))))))))</f>
        <v>△内部转账建议在「往来单位」写上对方账户</v>
      </c>
    </row>
    <row r="1842" ht="82.5" spans="1:19">
      <c r="A1842" s="114">
        <v>46168</v>
      </c>
      <c r="B1842" s="115" t="s">
        <v>72</v>
      </c>
      <c r="C1842" s="116" t="str">
        <f>IF($B1842="","",IFERROR(INDEX(账户银行,MATCH($B1842,账户名,0)),""))</f>
        <v>NBU银行</v>
      </c>
      <c r="D1842" s="116" t="str">
        <f>IF($B1842="","",IFERROR(INDEX(账户币种,MATCH($B1842,账户名,0)),""))</f>
        <v>UZS</v>
      </c>
      <c r="E1842" s="117" t="s">
        <v>77</v>
      </c>
      <c r="F1842" s="116" t="str">
        <f>IF($E1842="","",IFERROR(INDEX(类别属性,MATCH($E1842,类别表,0)),""))</f>
        <v>内部转账</v>
      </c>
      <c r="G1842" s="118" t="s">
        <v>1631</v>
      </c>
      <c r="H1842" s="119"/>
      <c r="I1842" s="119">
        <v>12360</v>
      </c>
      <c r="J1842" s="120"/>
      <c r="K1842" s="125">
        <f>IF(OR($A1842="",$B1842=""),"",IF($J1842&lt;&gt;"",$J1842,IF($D1842=本位币,1,IFERROR(LOOKUP(2,1/((汇率月份&lt;=$A1842)*(INDEX(记账汇率区,0,MATCH($D1842,汇率币种头,0))&lt;&gt;"")),INDEX(记账汇率区,0,MATCH($D1842,汇率币种头,0))),""))))</f>
        <v>1</v>
      </c>
      <c r="L1842" s="123">
        <f t="shared" si="56"/>
        <v>-12360</v>
      </c>
      <c r="M1842" s="123">
        <f t="shared" si="57"/>
        <v>-12360</v>
      </c>
      <c r="N1842" s="122">
        <f>IF($B1842="","",ROUND(SUMIF(账户名,$B1842,账户期初)+SUMIFS($L$6:L1842,$B$6:B1842,$B1842),2))</f>
        <v>15813152.92</v>
      </c>
      <c r="O1842" s="123">
        <f>IF($B1842="","",IFERROR(ROUND(INDEX(账户期初本位,MATCH($B1842,账户名,0))+SUMIFS($M$6:M1842,$B$6:B1842,$B1842),2),""))</f>
        <v>15813152.92</v>
      </c>
      <c r="P1842" s="117" t="s">
        <v>43</v>
      </c>
      <c r="Q1842" s="115"/>
      <c r="R1842" s="115"/>
      <c r="S1842" s="124" t="str">
        <f>IF($B1842="","",IF(ISNA(MATCH($B1842,账户名,0)),"※这个账户不在【参数设置】的账户档案里",IF($A1842="","※没填日期，这一笔不会进任何月份的报表",IF(OR($A1842&lt;起始月份,$A1842&gt;EOMONTH(起始月份,15)),"△不在本账期（"&amp;TEXT(起始月份,"yyyy-mm")&amp;" ~ "&amp;TEXT(EOMONTH(起始月份,15),"yyyy-mm")&amp;"）内，报表里看不到",IF(AND($H1842&lt;&gt;"",$I1842&lt;&gt;""),"※收入和支出不能同时填",IF(AND(N($H1842)=0,N($I1842)=0),IF(ISNUMBER(SEARCH("【待补】",$R1842&amp;"")),"△源数据不全（源表缺金额），请补充","※收入和支出都没填"),IF($E1842="","※没填收支类别，分类报表会漏掉这一笔",IF(ISNA(MATCH($E1842,类别表,0)),"※收支类别不在【参数设置】的清单里",IF($K1842="","△"&amp;$D1842&amp;" 还没填汇率，去【月度汇率】补上就自动算了",IF(ISNUMBER(SEARCH("【待补】",$R1842&amp;"")),"△源数据不全（源表缺摘要或用途），请补充",IF(AND($F1842="内部转账",$Q1842=""),"△内部转账建议在「往来单位」写上对方账户",IF($N1842&lt;0,"△这一笔之后该账户余额成负数了，核一下",""))))))))))))</f>
        <v>△内部转账建议在「往来单位」写上对方账户</v>
      </c>
    </row>
    <row r="1843" ht="82.5" spans="1:19">
      <c r="A1843" s="114">
        <v>46168</v>
      </c>
      <c r="B1843" s="115" t="s">
        <v>72</v>
      </c>
      <c r="C1843" s="116" t="str">
        <f>IF($B1843="","",IFERROR(INDEX(账户银行,MATCH($B1843,账户名,0)),""))</f>
        <v>NBU银行</v>
      </c>
      <c r="D1843" s="116" t="str">
        <f>IF($B1843="","",IFERROR(INDEX(账户币种,MATCH($B1843,账户名,0)),""))</f>
        <v>UZS</v>
      </c>
      <c r="E1843" s="117" t="s">
        <v>77</v>
      </c>
      <c r="F1843" s="116" t="str">
        <f>IF($E1843="","",IFERROR(INDEX(类别属性,MATCH($E1843,类别表,0)),""))</f>
        <v>内部转账</v>
      </c>
      <c r="G1843" s="118" t="s">
        <v>1631</v>
      </c>
      <c r="H1843" s="119"/>
      <c r="I1843" s="119">
        <v>12360</v>
      </c>
      <c r="J1843" s="120"/>
      <c r="K1843" s="125">
        <f>IF(OR($A1843="",$B1843=""),"",IF($J1843&lt;&gt;"",$J1843,IF($D1843=本位币,1,IFERROR(LOOKUP(2,1/((汇率月份&lt;=$A1843)*(INDEX(记账汇率区,0,MATCH($D1843,汇率币种头,0))&lt;&gt;"")),INDEX(记账汇率区,0,MATCH($D1843,汇率币种头,0))),""))))</f>
        <v>1</v>
      </c>
      <c r="L1843" s="123">
        <f t="shared" si="56"/>
        <v>-12360</v>
      </c>
      <c r="M1843" s="123">
        <f t="shared" si="57"/>
        <v>-12360</v>
      </c>
      <c r="N1843" s="122">
        <f>IF($B1843="","",ROUND(SUMIF(账户名,$B1843,账户期初)+SUMIFS($L$6:L1843,$B$6:B1843,$B1843),2))</f>
        <v>15800792.92</v>
      </c>
      <c r="O1843" s="123">
        <f>IF($B1843="","",IFERROR(ROUND(INDEX(账户期初本位,MATCH($B1843,账户名,0))+SUMIFS($M$6:M1843,$B$6:B1843,$B1843),2),""))</f>
        <v>15800792.92</v>
      </c>
      <c r="P1843" s="117" t="s">
        <v>43</v>
      </c>
      <c r="Q1843" s="115"/>
      <c r="R1843" s="115"/>
      <c r="S1843" s="124" t="str">
        <f>IF($B1843="","",IF(ISNA(MATCH($B1843,账户名,0)),"※这个账户不在【参数设置】的账户档案里",IF($A1843="","※没填日期，这一笔不会进任何月份的报表",IF(OR($A1843&lt;起始月份,$A1843&gt;EOMONTH(起始月份,15)),"△不在本账期（"&amp;TEXT(起始月份,"yyyy-mm")&amp;" ~ "&amp;TEXT(EOMONTH(起始月份,15),"yyyy-mm")&amp;"）内，报表里看不到",IF(AND($H1843&lt;&gt;"",$I1843&lt;&gt;""),"※收入和支出不能同时填",IF(AND(N($H1843)=0,N($I1843)=0),IF(ISNUMBER(SEARCH("【待补】",$R1843&amp;"")),"△源数据不全（源表缺金额），请补充","※收入和支出都没填"),IF($E1843="","※没填收支类别，分类报表会漏掉这一笔",IF(ISNA(MATCH($E1843,类别表,0)),"※收支类别不在【参数设置】的清单里",IF($K1843="","△"&amp;$D1843&amp;" 还没填汇率，去【月度汇率】补上就自动算了",IF(ISNUMBER(SEARCH("【待补】",$R1843&amp;"")),"△源数据不全（源表缺摘要或用途），请补充",IF(AND($F1843="内部转账",$Q1843=""),"△内部转账建议在「往来单位」写上对方账户",IF($N1843&lt;0,"△这一笔之后该账户余额成负数了，核一下",""))))))))))))</f>
        <v>△内部转账建议在「往来单位」写上对方账户</v>
      </c>
    </row>
    <row r="1844" ht="82.5" spans="1:19">
      <c r="A1844" s="114">
        <v>46168</v>
      </c>
      <c r="B1844" s="115" t="s">
        <v>72</v>
      </c>
      <c r="C1844" s="116" t="str">
        <f>IF($B1844="","",IFERROR(INDEX(账户银行,MATCH($B1844,账户名,0)),""))</f>
        <v>NBU银行</v>
      </c>
      <c r="D1844" s="116" t="str">
        <f>IF($B1844="","",IFERROR(INDEX(账户币种,MATCH($B1844,账户名,0)),""))</f>
        <v>UZS</v>
      </c>
      <c r="E1844" s="117" t="s">
        <v>77</v>
      </c>
      <c r="F1844" s="116" t="str">
        <f>IF($E1844="","",IFERROR(INDEX(类别属性,MATCH($E1844,类别表,0)),""))</f>
        <v>内部转账</v>
      </c>
      <c r="G1844" s="118" t="s">
        <v>1631</v>
      </c>
      <c r="H1844" s="119"/>
      <c r="I1844" s="119">
        <v>12360</v>
      </c>
      <c r="J1844" s="120"/>
      <c r="K1844" s="125">
        <f>IF(OR($A1844="",$B1844=""),"",IF($J1844&lt;&gt;"",$J1844,IF($D1844=本位币,1,IFERROR(LOOKUP(2,1/((汇率月份&lt;=$A1844)*(INDEX(记账汇率区,0,MATCH($D1844,汇率币种头,0))&lt;&gt;"")),INDEX(记账汇率区,0,MATCH($D1844,汇率币种头,0))),""))))</f>
        <v>1</v>
      </c>
      <c r="L1844" s="123">
        <f t="shared" si="56"/>
        <v>-12360</v>
      </c>
      <c r="M1844" s="123">
        <f t="shared" si="57"/>
        <v>-12360</v>
      </c>
      <c r="N1844" s="122">
        <f>IF($B1844="","",ROUND(SUMIF(账户名,$B1844,账户期初)+SUMIFS($L$6:L1844,$B$6:B1844,$B1844),2))</f>
        <v>15788432.92</v>
      </c>
      <c r="O1844" s="123">
        <f>IF($B1844="","",IFERROR(ROUND(INDEX(账户期初本位,MATCH($B1844,账户名,0))+SUMIFS($M$6:M1844,$B$6:B1844,$B1844),2),""))</f>
        <v>15788432.92</v>
      </c>
      <c r="P1844" s="117" t="s">
        <v>43</v>
      </c>
      <c r="Q1844" s="115"/>
      <c r="R1844" s="115"/>
      <c r="S1844" s="124" t="str">
        <f>IF($B1844="","",IF(ISNA(MATCH($B1844,账户名,0)),"※这个账户不在【参数设置】的账户档案里",IF($A1844="","※没填日期，这一笔不会进任何月份的报表",IF(OR($A1844&lt;起始月份,$A1844&gt;EOMONTH(起始月份,15)),"△不在本账期（"&amp;TEXT(起始月份,"yyyy-mm")&amp;" ~ "&amp;TEXT(EOMONTH(起始月份,15),"yyyy-mm")&amp;"）内，报表里看不到",IF(AND($H1844&lt;&gt;"",$I1844&lt;&gt;""),"※收入和支出不能同时填",IF(AND(N($H1844)=0,N($I1844)=0),IF(ISNUMBER(SEARCH("【待补】",$R1844&amp;"")),"△源数据不全（源表缺金额），请补充","※收入和支出都没填"),IF($E1844="","※没填收支类别，分类报表会漏掉这一笔",IF(ISNA(MATCH($E1844,类别表,0)),"※收支类别不在【参数设置】的清单里",IF($K1844="","△"&amp;$D1844&amp;" 还没填汇率，去【月度汇率】补上就自动算了",IF(ISNUMBER(SEARCH("【待补】",$R1844&amp;"")),"△源数据不全（源表缺摘要或用途），请补充",IF(AND($F1844="内部转账",$Q1844=""),"△内部转账建议在「往来单位」写上对方账户",IF($N1844&lt;0,"△这一笔之后该账户余额成负数了，核一下",""))))))))))))</f>
        <v>△内部转账建议在「往来单位」写上对方账户</v>
      </c>
    </row>
    <row r="1845" ht="16.5" spans="1:19">
      <c r="A1845" s="114">
        <v>46168</v>
      </c>
      <c r="B1845" s="115" t="s">
        <v>1238</v>
      </c>
      <c r="C1845" s="116" t="str">
        <f>IF($B1845="","",IFERROR(INDEX(账户银行,MATCH($B1845,账户名,0)),""))</f>
        <v>NBU银行</v>
      </c>
      <c r="D1845" s="116" t="str">
        <f>IF($B1845="","",IFERROR(INDEX(账户币种,MATCH($B1845,账户名,0)),""))</f>
        <v>UZS</v>
      </c>
      <c r="E1845" s="117" t="s">
        <v>44</v>
      </c>
      <c r="F1845" s="116" t="str">
        <f>IF($E1845="","",IFERROR(INDEX(类别属性,MATCH($E1845,类别表,0)),""))</f>
        <v>支出</v>
      </c>
      <c r="G1845" s="118" t="s">
        <v>1268</v>
      </c>
      <c r="H1845" s="119"/>
      <c r="I1845" s="119">
        <v>480000</v>
      </c>
      <c r="J1845" s="120"/>
      <c r="K1845" s="125">
        <f>IF(OR($A1845="",$B1845=""),"",IF($J1845&lt;&gt;"",$J1845,IF($D1845=本位币,1,IFERROR(LOOKUP(2,1/((汇率月份&lt;=$A1845)*(INDEX(记账汇率区,0,MATCH($D1845,汇率币种头,0))&lt;&gt;"")),INDEX(记账汇率区,0,MATCH($D1845,汇率币种头,0))),""))))</f>
        <v>1</v>
      </c>
      <c r="L1845" s="123">
        <f t="shared" si="56"/>
        <v>-480000</v>
      </c>
      <c r="M1845" s="123">
        <f t="shared" si="57"/>
        <v>-480000</v>
      </c>
      <c r="N1845" s="122">
        <f>IF($B1845="","",ROUND(SUMIF(账户名,$B1845,账户期初)+SUMIFS($L$6:L1845,$B$6:B1845,$B1845),2))</f>
        <v>27977450</v>
      </c>
      <c r="O1845" s="123">
        <f>IF($B1845="","",IFERROR(ROUND(INDEX(账户期初本位,MATCH($B1845,账户名,0))+SUMIFS($M$6:M1845,$B$6:B1845,$B1845),2),""))</f>
        <v>27977450</v>
      </c>
      <c r="P1845" s="117" t="s">
        <v>26</v>
      </c>
      <c r="Q1845" s="115" t="s">
        <v>1269</v>
      </c>
      <c r="R1845" s="115" t="s">
        <v>1270</v>
      </c>
      <c r="S1845" s="124" t="str">
        <f>IF($B1845="","",IF(ISNA(MATCH($B1845,账户名,0)),"※这个账户不在【参数设置】的账户档案里",IF($A1845="","※没填日期，这一笔不会进任何月份的报表",IF(OR($A1845&lt;起始月份,$A1845&gt;EOMONTH(起始月份,15)),"△不在本账期（"&amp;TEXT(起始月份,"yyyy-mm")&amp;" ~ "&amp;TEXT(EOMONTH(起始月份,15),"yyyy-mm")&amp;"）内，报表里看不到",IF(AND($H1845&lt;&gt;"",$I1845&lt;&gt;""),"※收入和支出不能同时填",IF(AND(N($H1845)=0,N($I1845)=0),IF(ISNUMBER(SEARCH("【待补】",$R1845&amp;"")),"△源数据不全（源表缺金额），请补充","※收入和支出都没填"),IF($E1845="","※没填收支类别，分类报表会漏掉这一笔",IF(ISNA(MATCH($E1845,类别表,0)),"※收支类别不在【参数设置】的清单里",IF($K1845="","△"&amp;$D1845&amp;" 还没填汇率，去【月度汇率】补上就自动算了",IF(ISNUMBER(SEARCH("【待补】",$R1845&amp;"")),"△源数据不全（源表缺摘要或用途），请补充",IF(AND($F1845="内部转账",$Q1845=""),"△内部转账建议在「往来单位」写上对方账户",IF($N1845&lt;0,"△这一笔之后该账户余额成负数了，核一下",""))))))))))))</f>
        <v/>
      </c>
    </row>
    <row r="1846" ht="49.5" spans="1:19">
      <c r="A1846" s="114">
        <v>46168</v>
      </c>
      <c r="B1846" s="115" t="s">
        <v>1238</v>
      </c>
      <c r="C1846" s="116" t="str">
        <f>IF($B1846="","",IFERROR(INDEX(账户银行,MATCH($B1846,账户名,0)),""))</f>
        <v>NBU银行</v>
      </c>
      <c r="D1846" s="116" t="str">
        <f>IF($B1846="","",IFERROR(INDEX(账户币种,MATCH($B1846,账户名,0)),""))</f>
        <v>UZS</v>
      </c>
      <c r="E1846" s="117" t="s">
        <v>44</v>
      </c>
      <c r="F1846" s="116" t="str">
        <f>IF($E1846="","",IFERROR(INDEX(类别属性,MATCH($E1846,类别表,0)),""))</f>
        <v>支出</v>
      </c>
      <c r="G1846" s="118" t="s">
        <v>1392</v>
      </c>
      <c r="H1846" s="119"/>
      <c r="I1846" s="119">
        <v>258300</v>
      </c>
      <c r="J1846" s="120"/>
      <c r="K1846" s="125">
        <f>IF(OR($A1846="",$B1846=""),"",IF($J1846&lt;&gt;"",$J1846,IF($D1846=本位币,1,IFERROR(LOOKUP(2,1/((汇率月份&lt;=$A1846)*(INDEX(记账汇率区,0,MATCH($D1846,汇率币种头,0))&lt;&gt;"")),INDEX(记账汇率区,0,MATCH($D1846,汇率币种头,0))),""))))</f>
        <v>1</v>
      </c>
      <c r="L1846" s="123">
        <f t="shared" si="56"/>
        <v>-258300</v>
      </c>
      <c r="M1846" s="123">
        <f t="shared" si="57"/>
        <v>-258300</v>
      </c>
      <c r="N1846" s="122">
        <f>IF($B1846="","",ROUND(SUMIF(账户名,$B1846,账户期初)+SUMIFS($L$6:L1846,$B$6:B1846,$B1846),2))</f>
        <v>27719150</v>
      </c>
      <c r="O1846" s="123">
        <f>IF($B1846="","",IFERROR(ROUND(INDEX(账户期初本位,MATCH($B1846,账户名,0))+SUMIFS($M$6:M1846,$B$6:B1846,$B1846),2),""))</f>
        <v>27719150</v>
      </c>
      <c r="P1846" s="117" t="s">
        <v>26</v>
      </c>
      <c r="Q1846" s="115"/>
      <c r="R1846" s="115" t="s">
        <v>1393</v>
      </c>
      <c r="S1846" s="124" t="str">
        <f>IF($B1846="","",IF(ISNA(MATCH($B1846,账户名,0)),"※这个账户不在【参数设置】的账户档案里",IF($A1846="","※没填日期，这一笔不会进任何月份的报表",IF(OR($A1846&lt;起始月份,$A1846&gt;EOMONTH(起始月份,15)),"△不在本账期（"&amp;TEXT(起始月份,"yyyy-mm")&amp;" ~ "&amp;TEXT(EOMONTH(起始月份,15),"yyyy-mm")&amp;"）内，报表里看不到",IF(AND($H1846&lt;&gt;"",$I1846&lt;&gt;""),"※收入和支出不能同时填",IF(AND(N($H1846)=0,N($I1846)=0),IF(ISNUMBER(SEARCH("【待补】",$R1846&amp;"")),"△源数据不全（源表缺金额），请补充","※收入和支出都没填"),IF($E1846="","※没填收支类别，分类报表会漏掉这一笔",IF(ISNA(MATCH($E1846,类别表,0)),"※收支类别不在【参数设置】的清单里",IF($K1846="","△"&amp;$D1846&amp;" 还没填汇率，去【月度汇率】补上就自动算了",IF(ISNUMBER(SEARCH("【待补】",$R1846&amp;"")),"△源数据不全（源表缺摘要或用途），请补充",IF(AND($F1846="内部转账",$Q1846=""),"△内部转账建议在「往来单位」写上对方账户",IF($N1846&lt;0,"△这一笔之后该账户余额成负数了，核一下",""))))))))))))</f>
        <v/>
      </c>
    </row>
    <row r="1847" ht="33" spans="1:19">
      <c r="A1847" s="114">
        <v>46168</v>
      </c>
      <c r="B1847" s="115" t="s">
        <v>30</v>
      </c>
      <c r="C1847" s="116" t="str">
        <f>IF($B1847="","",IFERROR(INDEX(账户银行,MATCH($B1847,账户名,0)),""))</f>
        <v>现金</v>
      </c>
      <c r="D1847" s="116" t="str">
        <f>IF($B1847="","",IFERROR(INDEX(账户币种,MATCH($B1847,账户名,0)),""))</f>
        <v>USD</v>
      </c>
      <c r="E1847" s="117" t="s">
        <v>41</v>
      </c>
      <c r="F1847" s="116" t="str">
        <f>IF($E1847="","",IFERROR(INDEX(类别属性,MATCH($E1847,类别表,0)),""))</f>
        <v>内部转账</v>
      </c>
      <c r="G1847" s="118" t="s">
        <v>1632</v>
      </c>
      <c r="H1847" s="119"/>
      <c r="I1847" s="119">
        <v>6800</v>
      </c>
      <c r="J1847" s="120"/>
      <c r="K1847" s="125">
        <f>IF(OR($A1847="",$B1847=""),"",IF($J1847&lt;&gt;"",$J1847,IF($D1847=本位币,1,IFERROR(LOOKUP(2,1/((汇率月份&lt;=$A1847)*(INDEX(记账汇率区,0,MATCH($D1847,汇率币种头,0))&lt;&gt;"")),INDEX(记账汇率区,0,MATCH($D1847,汇率币种头,0))),""))))</f>
        <v>12000</v>
      </c>
      <c r="L1847" s="123">
        <f t="shared" si="56"/>
        <v>-6800</v>
      </c>
      <c r="M1847" s="123">
        <f t="shared" si="57"/>
        <v>-81600000</v>
      </c>
      <c r="N1847" s="122">
        <f>IF($B1847="","",ROUND(SUMIF(账户名,$B1847,账户期初)+SUMIFS($L$6:L1847,$B$6:B1847,$B1847),2))</f>
        <v>122846</v>
      </c>
      <c r="O1847" s="123">
        <f>IF($B1847="","",IFERROR(ROUND(INDEX(账户期初本位,MATCH($B1847,账户名,0))+SUMIFS($M$6:M1847,$B$6:B1847,$B1847),2),""))</f>
        <v>1486647925</v>
      </c>
      <c r="P1847" s="117" t="s">
        <v>43</v>
      </c>
      <c r="Q1847" s="115"/>
      <c r="R1847" s="115" t="s">
        <v>1633</v>
      </c>
      <c r="S1847" s="124" t="str">
        <f>IF($B1847="","",IF(ISNA(MATCH($B1847,账户名,0)),"※这个账户不在【参数设置】的账户档案里",IF($A1847="","※没填日期，这一笔不会进任何月份的报表",IF(OR($A1847&lt;起始月份,$A1847&gt;EOMONTH(起始月份,15)),"△不在本账期（"&amp;TEXT(起始月份,"yyyy-mm")&amp;" ~ "&amp;TEXT(EOMONTH(起始月份,15),"yyyy-mm")&amp;"）内，报表里看不到",IF(AND($H1847&lt;&gt;"",$I1847&lt;&gt;""),"※收入和支出不能同时填",IF(AND(N($H1847)=0,N($I1847)=0),IF(ISNUMBER(SEARCH("【待补】",$R1847&amp;"")),"△源数据不全（源表缺金额），请补充","※收入和支出都没填"),IF($E1847="","※没填收支类别，分类报表会漏掉这一笔",IF(ISNA(MATCH($E1847,类别表,0)),"※收支类别不在【参数设置】的清单里",IF($K1847="","△"&amp;$D1847&amp;" 还没填汇率，去【月度汇率】补上就自动算了",IF(ISNUMBER(SEARCH("【待补】",$R1847&amp;"")),"△源数据不全（源表缺摘要或用途），请补充",IF(AND($F1847="内部转账",$Q1847=""),"△内部转账建议在「往来单位」写上对方账户",IF($N1847&lt;0,"△这一笔之后该账户余额成负数了，核一下",""))))))))))))</f>
        <v>△内部转账建议在「往来单位」写上对方账户</v>
      </c>
    </row>
    <row r="1848" ht="33" spans="1:19">
      <c r="A1848" s="114">
        <v>46168</v>
      </c>
      <c r="B1848" s="115" t="s">
        <v>34</v>
      </c>
      <c r="C1848" s="116" t="str">
        <f>IF($B1848="","",IFERROR(INDEX(账户银行,MATCH($B1848,账户名,0)),""))</f>
        <v>现金</v>
      </c>
      <c r="D1848" s="116" t="str">
        <f>IF($B1848="","",IFERROR(INDEX(账户币种,MATCH($B1848,账户名,0)),""))</f>
        <v>UZS</v>
      </c>
      <c r="E1848" s="117" t="s">
        <v>41</v>
      </c>
      <c r="F1848" s="116" t="str">
        <f>IF($E1848="","",IFERROR(INDEX(类别属性,MATCH($E1848,类别表,0)),""))</f>
        <v>内部转账</v>
      </c>
      <c r="G1848" s="118" t="s">
        <v>1632</v>
      </c>
      <c r="H1848" s="119"/>
      <c r="I1848" s="119"/>
      <c r="J1848" s="120"/>
      <c r="K1848" s="125">
        <f>IF(OR($A1848="",$B1848=""),"",IF($J1848&lt;&gt;"",$J1848,IF($D1848=本位币,1,IFERROR(LOOKUP(2,1/((汇率月份&lt;=$A1848)*(INDEX(记账汇率区,0,MATCH($D1848,汇率币种头,0))&lt;&gt;"")),INDEX(记账汇率区,0,MATCH($D1848,汇率币种头,0))),""))))</f>
        <v>1</v>
      </c>
      <c r="L1848" s="123" t="str">
        <f t="shared" si="56"/>
        <v/>
      </c>
      <c r="M1848" s="123" t="str">
        <f t="shared" si="57"/>
        <v/>
      </c>
      <c r="N1848" s="122">
        <f>IF($B1848="","",ROUND(SUMIF(账户名,$B1848,账户期初)+SUMIFS($L$6:L1848,$B$6:B1848,$B1848),2))</f>
        <v>-787146979.33</v>
      </c>
      <c r="O1848" s="123">
        <f>IF($B1848="","",IFERROR(ROUND(INDEX(账户期初本位,MATCH($B1848,账户名,0))+SUMIFS($M$6:M1848,$B$6:B1848,$B1848),2),""))</f>
        <v>-787146979.33</v>
      </c>
      <c r="P1848" s="117" t="s">
        <v>43</v>
      </c>
      <c r="Q1848" s="115"/>
      <c r="R1848" s="115" t="s">
        <v>119</v>
      </c>
      <c r="S1848" s="124" t="str">
        <f>IF($B1848="","",IF(ISNA(MATCH($B1848,账户名,0)),"※这个账户不在【参数设置】的账户档案里",IF($A1848="","※没填日期，这一笔不会进任何月份的报表",IF(OR($A1848&lt;起始月份,$A1848&gt;EOMONTH(起始月份,15)),"△不在本账期（"&amp;TEXT(起始月份,"yyyy-mm")&amp;" ~ "&amp;TEXT(EOMONTH(起始月份,15),"yyyy-mm")&amp;"）内，报表里看不到",IF(AND($H1848&lt;&gt;"",$I1848&lt;&gt;""),"※收入和支出不能同时填",IF(AND(N($H1848)=0,N($I1848)=0),IF(ISNUMBER(SEARCH("【待补】",$R1848&amp;"")),"△源数据不全（源表缺金额），请补充","※收入和支出都没填"),IF($E1848="","※没填收支类别，分类报表会漏掉这一笔",IF(ISNA(MATCH($E1848,类别表,0)),"※收支类别不在【参数设置】的清单里",IF($K1848="","△"&amp;$D1848&amp;" 还没填汇率，去【月度汇率】补上就自动算了",IF(ISNUMBER(SEARCH("【待补】",$R1848&amp;"")),"△源数据不全（源表缺摘要或用途），请补充",IF(AND($F1848="内部转账",$Q1848=""),"△内部转账建议在「往来单位」写上对方账户",IF($N1848&lt;0,"△这一笔之后该账户余额成负数了，核一下",""))))))))))))</f>
        <v>△源数据不全（源表缺金额），请补充</v>
      </c>
    </row>
    <row r="1849" ht="33" spans="1:19">
      <c r="A1849" s="114">
        <v>46168</v>
      </c>
      <c r="B1849" s="115" t="s">
        <v>34</v>
      </c>
      <c r="C1849" s="116" t="str">
        <f>IF($B1849="","",IFERROR(INDEX(账户银行,MATCH($B1849,账户名,0)),""))</f>
        <v>现金</v>
      </c>
      <c r="D1849" s="116" t="str">
        <f>IF($B1849="","",IFERROR(INDEX(账户币种,MATCH($B1849,账户名,0)),""))</f>
        <v>UZS</v>
      </c>
      <c r="E1849" s="117" t="s">
        <v>38</v>
      </c>
      <c r="F1849" s="116" t="str">
        <f>IF($E1849="","",IFERROR(INDEX(类别属性,MATCH($E1849,类别表,0)),""))</f>
        <v>支出</v>
      </c>
      <c r="G1849" s="118" t="s">
        <v>1634</v>
      </c>
      <c r="H1849" s="119"/>
      <c r="I1849" s="119">
        <v>133000</v>
      </c>
      <c r="J1849" s="120"/>
      <c r="K1849" s="125">
        <f>IF(OR($A1849="",$B1849=""),"",IF($J1849&lt;&gt;"",$J1849,IF($D1849=本位币,1,IFERROR(LOOKUP(2,1/((汇率月份&lt;=$A1849)*(INDEX(记账汇率区,0,MATCH($D1849,汇率币种头,0))&lt;&gt;"")),INDEX(记账汇率区,0,MATCH($D1849,汇率币种头,0))),""))))</f>
        <v>1</v>
      </c>
      <c r="L1849" s="123">
        <f t="shared" si="56"/>
        <v>-133000</v>
      </c>
      <c r="M1849" s="123">
        <f t="shared" si="57"/>
        <v>-133000</v>
      </c>
      <c r="N1849" s="122">
        <f>IF($B1849="","",ROUND(SUMIF(账户名,$B1849,账户期初)+SUMIFS($L$6:L1849,$B$6:B1849,$B1849),2))</f>
        <v>-787279979.33</v>
      </c>
      <c r="O1849" s="123">
        <f>IF($B1849="","",IFERROR(ROUND(INDEX(账户期初本位,MATCH($B1849,账户名,0))+SUMIFS($M$6:M1849,$B$6:B1849,$B1849),2),""))</f>
        <v>-787279979.33</v>
      </c>
      <c r="P1849" s="117" t="s">
        <v>26</v>
      </c>
      <c r="Q1849" s="115"/>
      <c r="R1849" s="115"/>
      <c r="S1849" s="124" t="str">
        <f>IF($B1849="","",IF(ISNA(MATCH($B1849,账户名,0)),"※这个账户不在【参数设置】的账户档案里",IF($A1849="","※没填日期，这一笔不会进任何月份的报表",IF(OR($A1849&lt;起始月份,$A1849&gt;EOMONTH(起始月份,15)),"△不在本账期（"&amp;TEXT(起始月份,"yyyy-mm")&amp;" ~ "&amp;TEXT(EOMONTH(起始月份,15),"yyyy-mm")&amp;"）内，报表里看不到",IF(AND($H1849&lt;&gt;"",$I1849&lt;&gt;""),"※收入和支出不能同时填",IF(AND(N($H1849)=0,N($I1849)=0),IF(ISNUMBER(SEARCH("【待补】",$R1849&amp;"")),"△源数据不全（源表缺金额），请补充","※收入和支出都没填"),IF($E1849="","※没填收支类别，分类报表会漏掉这一笔",IF(ISNA(MATCH($E1849,类别表,0)),"※收支类别不在【参数设置】的清单里",IF($K1849="","△"&amp;$D1849&amp;" 还没填汇率，去【月度汇率】补上就自动算了",IF(ISNUMBER(SEARCH("【待补】",$R1849&amp;"")),"△源数据不全（源表缺摘要或用途），请补充",IF(AND($F1849="内部转账",$Q1849=""),"△内部转账建议在「往来单位」写上对方账户",IF($N1849&lt;0,"△这一笔之后该账户余额成负数了，核一下",""))))))))))))</f>
        <v>△这一笔之后该账户余额成负数了，核一下</v>
      </c>
    </row>
    <row r="1850" ht="33" spans="1:19">
      <c r="A1850" s="114">
        <v>46168</v>
      </c>
      <c r="B1850" s="115" t="s">
        <v>34</v>
      </c>
      <c r="C1850" s="116" t="str">
        <f>IF($B1850="","",IFERROR(INDEX(账户银行,MATCH($B1850,账户名,0)),""))</f>
        <v>现金</v>
      </c>
      <c r="D1850" s="116" t="str">
        <f>IF($B1850="","",IFERROR(INDEX(账户币种,MATCH($B1850,账户名,0)),""))</f>
        <v>UZS</v>
      </c>
      <c r="E1850" s="117" t="s">
        <v>38</v>
      </c>
      <c r="F1850" s="116" t="str">
        <f>IF($E1850="","",IFERROR(INDEX(类别属性,MATCH($E1850,类别表,0)),""))</f>
        <v>支出</v>
      </c>
      <c r="G1850" s="118" t="s">
        <v>1635</v>
      </c>
      <c r="H1850" s="119"/>
      <c r="I1850" s="119">
        <v>65000</v>
      </c>
      <c r="J1850" s="120"/>
      <c r="K1850" s="125">
        <f>IF(OR($A1850="",$B1850=""),"",IF($J1850&lt;&gt;"",$J1850,IF($D1850=本位币,1,IFERROR(LOOKUP(2,1/((汇率月份&lt;=$A1850)*(INDEX(记账汇率区,0,MATCH($D1850,汇率币种头,0))&lt;&gt;"")),INDEX(记账汇率区,0,MATCH($D1850,汇率币种头,0))),""))))</f>
        <v>1</v>
      </c>
      <c r="L1850" s="123">
        <f t="shared" si="56"/>
        <v>-65000</v>
      </c>
      <c r="M1850" s="123">
        <f t="shared" si="57"/>
        <v>-65000</v>
      </c>
      <c r="N1850" s="122">
        <f>IF($B1850="","",ROUND(SUMIF(账户名,$B1850,账户期初)+SUMIFS($L$6:L1850,$B$6:B1850,$B1850),2))</f>
        <v>-787344979.33</v>
      </c>
      <c r="O1850" s="123">
        <f>IF($B1850="","",IFERROR(ROUND(INDEX(账户期初本位,MATCH($B1850,账户名,0))+SUMIFS($M$6:M1850,$B$6:B1850,$B1850),2),""))</f>
        <v>-787344979.33</v>
      </c>
      <c r="P1850" s="117" t="s">
        <v>26</v>
      </c>
      <c r="Q1850" s="115" t="s">
        <v>172</v>
      </c>
      <c r="R1850" s="115"/>
      <c r="S1850" s="124" t="str">
        <f>IF($B1850="","",IF(ISNA(MATCH($B1850,账户名,0)),"※这个账户不在【参数设置】的账户档案里",IF($A1850="","※没填日期，这一笔不会进任何月份的报表",IF(OR($A1850&lt;起始月份,$A1850&gt;EOMONTH(起始月份,15)),"△不在本账期（"&amp;TEXT(起始月份,"yyyy-mm")&amp;" ~ "&amp;TEXT(EOMONTH(起始月份,15),"yyyy-mm")&amp;"）内，报表里看不到",IF(AND($H1850&lt;&gt;"",$I1850&lt;&gt;""),"※收入和支出不能同时填",IF(AND(N($H1850)=0,N($I1850)=0),IF(ISNUMBER(SEARCH("【待补】",$R1850&amp;"")),"△源数据不全（源表缺金额），请补充","※收入和支出都没填"),IF($E1850="","※没填收支类别，分类报表会漏掉这一笔",IF(ISNA(MATCH($E1850,类别表,0)),"※收支类别不在【参数设置】的清单里",IF($K1850="","△"&amp;$D1850&amp;" 还没填汇率，去【月度汇率】补上就自动算了",IF(ISNUMBER(SEARCH("【待补】",$R1850&amp;"")),"△源数据不全（源表缺摘要或用途），请补充",IF(AND($F1850="内部转账",$Q1850=""),"△内部转账建议在「往来单位」写上对方账户",IF($N1850&lt;0,"△这一笔之后该账户余额成负数了，核一下",""))))))))))))</f>
        <v>△这一笔之后该账户余额成负数了，核一下</v>
      </c>
    </row>
    <row r="1851" ht="33" spans="1:19">
      <c r="A1851" s="114">
        <v>46168</v>
      </c>
      <c r="B1851" s="115" t="s">
        <v>34</v>
      </c>
      <c r="C1851" s="116" t="str">
        <f>IF($B1851="","",IFERROR(INDEX(账户银行,MATCH($B1851,账户名,0)),""))</f>
        <v>现金</v>
      </c>
      <c r="D1851" s="116" t="str">
        <f>IF($B1851="","",IFERROR(INDEX(账户币种,MATCH($B1851,账户名,0)),""))</f>
        <v>UZS</v>
      </c>
      <c r="E1851" s="117" t="s">
        <v>38</v>
      </c>
      <c r="F1851" s="116" t="str">
        <f>IF($E1851="","",IFERROR(INDEX(类别属性,MATCH($E1851,类别表,0)),""))</f>
        <v>支出</v>
      </c>
      <c r="G1851" s="118" t="s">
        <v>1636</v>
      </c>
      <c r="H1851" s="119"/>
      <c r="I1851" s="119">
        <v>1715000</v>
      </c>
      <c r="J1851" s="120"/>
      <c r="K1851" s="125">
        <f>IF(OR($A1851="",$B1851=""),"",IF($J1851&lt;&gt;"",$J1851,IF($D1851=本位币,1,IFERROR(LOOKUP(2,1/((汇率月份&lt;=$A1851)*(INDEX(记账汇率区,0,MATCH($D1851,汇率币种头,0))&lt;&gt;"")),INDEX(记账汇率区,0,MATCH($D1851,汇率币种头,0))),""))))</f>
        <v>1</v>
      </c>
      <c r="L1851" s="123">
        <f t="shared" si="56"/>
        <v>-1715000</v>
      </c>
      <c r="M1851" s="123">
        <f t="shared" si="57"/>
        <v>-1715000</v>
      </c>
      <c r="N1851" s="122">
        <f>IF($B1851="","",ROUND(SUMIF(账户名,$B1851,账户期初)+SUMIFS($L$6:L1851,$B$6:B1851,$B1851),2))</f>
        <v>-789059979.33</v>
      </c>
      <c r="O1851" s="123">
        <f>IF($B1851="","",IFERROR(ROUND(INDEX(账户期初本位,MATCH($B1851,账户名,0))+SUMIFS($M$6:M1851,$B$6:B1851,$B1851),2),""))</f>
        <v>-789059979.33</v>
      </c>
      <c r="P1851" s="117" t="s">
        <v>26</v>
      </c>
      <c r="Q1851" s="115"/>
      <c r="R1851" s="115"/>
      <c r="S1851" s="124" t="str">
        <f>IF($B1851="","",IF(ISNA(MATCH($B1851,账户名,0)),"※这个账户不在【参数设置】的账户档案里",IF($A1851="","※没填日期，这一笔不会进任何月份的报表",IF(OR($A1851&lt;起始月份,$A1851&gt;EOMONTH(起始月份,15)),"△不在本账期（"&amp;TEXT(起始月份,"yyyy-mm")&amp;" ~ "&amp;TEXT(EOMONTH(起始月份,15),"yyyy-mm")&amp;"）内，报表里看不到",IF(AND($H1851&lt;&gt;"",$I1851&lt;&gt;""),"※收入和支出不能同时填",IF(AND(N($H1851)=0,N($I1851)=0),IF(ISNUMBER(SEARCH("【待补】",$R1851&amp;"")),"△源数据不全（源表缺金额），请补充","※收入和支出都没填"),IF($E1851="","※没填收支类别，分类报表会漏掉这一笔",IF(ISNA(MATCH($E1851,类别表,0)),"※收支类别不在【参数设置】的清单里",IF($K1851="","△"&amp;$D1851&amp;" 还没填汇率，去【月度汇率】补上就自动算了",IF(ISNUMBER(SEARCH("【待补】",$R1851&amp;"")),"△源数据不全（源表缺摘要或用途），请补充",IF(AND($F1851="内部转账",$Q1851=""),"△内部转账建议在「往来单位」写上对方账户",IF($N1851&lt;0,"△这一笔之后该账户余额成负数了，核一下",""))))))))))))</f>
        <v>△这一笔之后该账户余额成负数了，核一下</v>
      </c>
    </row>
    <row r="1852" ht="16.5" spans="1:19">
      <c r="A1852" s="114">
        <v>46169</v>
      </c>
      <c r="B1852" s="115" t="s">
        <v>34</v>
      </c>
      <c r="C1852" s="116" t="str">
        <f>IF($B1852="","",IFERROR(INDEX(账户银行,MATCH($B1852,账户名,0)),""))</f>
        <v>现金</v>
      </c>
      <c r="D1852" s="116" t="str">
        <f>IF($B1852="","",IFERROR(INDEX(账户币种,MATCH($B1852,账户名,0)),""))</f>
        <v>UZS</v>
      </c>
      <c r="E1852" s="117" t="s">
        <v>27</v>
      </c>
      <c r="F1852" s="116" t="str">
        <f>IF($E1852="","",IFERROR(INDEX(类别属性,MATCH($E1852,类别表,0)),""))</f>
        <v>支出</v>
      </c>
      <c r="G1852" s="118" t="s">
        <v>1637</v>
      </c>
      <c r="H1852" s="119"/>
      <c r="I1852" s="119">
        <v>381000</v>
      </c>
      <c r="J1852" s="120"/>
      <c r="K1852" s="125">
        <f>IF(OR($A1852="",$B1852=""),"",IF($J1852&lt;&gt;"",$J1852,IF($D1852=本位币,1,IFERROR(LOOKUP(2,1/((汇率月份&lt;=$A1852)*(INDEX(记账汇率区,0,MATCH($D1852,汇率币种头,0))&lt;&gt;"")),INDEX(记账汇率区,0,MATCH($D1852,汇率币种头,0))),""))))</f>
        <v>1</v>
      </c>
      <c r="L1852" s="123">
        <f t="shared" si="56"/>
        <v>-381000</v>
      </c>
      <c r="M1852" s="123">
        <f t="shared" si="57"/>
        <v>-381000</v>
      </c>
      <c r="N1852" s="122">
        <f>IF($B1852="","",ROUND(SUMIF(账户名,$B1852,账户期初)+SUMIFS($L$6:L1852,$B$6:B1852,$B1852),2))</f>
        <v>-789440979.33</v>
      </c>
      <c r="O1852" s="123">
        <f>IF($B1852="","",IFERROR(ROUND(INDEX(账户期初本位,MATCH($B1852,账户名,0))+SUMIFS($M$6:M1852,$B$6:B1852,$B1852),2),""))</f>
        <v>-789440979.33</v>
      </c>
      <c r="P1852" s="117" t="s">
        <v>26</v>
      </c>
      <c r="Q1852" s="115"/>
      <c r="R1852" s="115"/>
      <c r="S1852" s="124" t="str">
        <f>IF($B1852="","",IF(ISNA(MATCH($B1852,账户名,0)),"※这个账户不在【参数设置】的账户档案里",IF($A1852="","※没填日期，这一笔不会进任何月份的报表",IF(OR($A1852&lt;起始月份,$A1852&gt;EOMONTH(起始月份,15)),"△不在本账期（"&amp;TEXT(起始月份,"yyyy-mm")&amp;" ~ "&amp;TEXT(EOMONTH(起始月份,15),"yyyy-mm")&amp;"）内，报表里看不到",IF(AND($H1852&lt;&gt;"",$I1852&lt;&gt;""),"※收入和支出不能同时填",IF(AND(N($H1852)=0,N($I1852)=0),IF(ISNUMBER(SEARCH("【待补】",$R1852&amp;"")),"△源数据不全（源表缺金额），请补充","※收入和支出都没填"),IF($E1852="","※没填收支类别，分类报表会漏掉这一笔",IF(ISNA(MATCH($E1852,类别表,0)),"※收支类别不在【参数设置】的清单里",IF($K1852="","△"&amp;$D1852&amp;" 还没填汇率，去【月度汇率】补上就自动算了",IF(ISNUMBER(SEARCH("【待补】",$R1852&amp;"")),"△源数据不全（源表缺摘要或用途），请补充",IF(AND($F1852="内部转账",$Q1852=""),"△内部转账建议在「往来单位」写上对方账户",IF($N1852&lt;0,"△这一笔之后该账户余额成负数了，核一下",""))))))))))))</f>
        <v>△这一笔之后该账户余额成负数了，核一下</v>
      </c>
    </row>
    <row r="1853" ht="33" spans="1:19">
      <c r="A1853" s="114">
        <v>46170</v>
      </c>
      <c r="B1853" s="115" t="s">
        <v>34</v>
      </c>
      <c r="C1853" s="116" t="str">
        <f>IF($B1853="","",IFERROR(INDEX(账户银行,MATCH($B1853,账户名,0)),""))</f>
        <v>现金</v>
      </c>
      <c r="D1853" s="116" t="str">
        <f>IF($B1853="","",IFERROR(INDEX(账户币种,MATCH($B1853,账户名,0)),""))</f>
        <v>UZS</v>
      </c>
      <c r="E1853" s="117" t="s">
        <v>38</v>
      </c>
      <c r="F1853" s="116" t="str">
        <f>IF($E1853="","",IFERROR(INDEX(类别属性,MATCH($E1853,类别表,0)),""))</f>
        <v>支出</v>
      </c>
      <c r="G1853" s="118" t="s">
        <v>1305</v>
      </c>
      <c r="H1853" s="119"/>
      <c r="I1853" s="119">
        <v>150000</v>
      </c>
      <c r="J1853" s="120"/>
      <c r="K1853" s="125">
        <f>IF(OR($A1853="",$B1853=""),"",IF($J1853&lt;&gt;"",$J1853,IF($D1853=本位币,1,IFERROR(LOOKUP(2,1/((汇率月份&lt;=$A1853)*(INDEX(记账汇率区,0,MATCH($D1853,汇率币种头,0))&lt;&gt;"")),INDEX(记账汇率区,0,MATCH($D1853,汇率币种头,0))),""))))</f>
        <v>1</v>
      </c>
      <c r="L1853" s="123">
        <f t="shared" si="56"/>
        <v>-150000</v>
      </c>
      <c r="M1853" s="123">
        <f t="shared" si="57"/>
        <v>-150000</v>
      </c>
      <c r="N1853" s="122">
        <f>IF($B1853="","",ROUND(SUMIF(账户名,$B1853,账户期初)+SUMIFS($L$6:L1853,$B$6:B1853,$B1853),2))</f>
        <v>-789590979.33</v>
      </c>
      <c r="O1853" s="123">
        <f>IF($B1853="","",IFERROR(ROUND(INDEX(账户期初本位,MATCH($B1853,账户名,0))+SUMIFS($M$6:M1853,$B$6:B1853,$B1853),2),""))</f>
        <v>-789590979.33</v>
      </c>
      <c r="P1853" s="117" t="s">
        <v>26</v>
      </c>
      <c r="Q1853" s="115"/>
      <c r="R1853" s="115"/>
      <c r="S1853" s="124" t="str">
        <f>IF($B1853="","",IF(ISNA(MATCH($B1853,账户名,0)),"※这个账户不在【参数设置】的账户档案里",IF($A1853="","※没填日期，这一笔不会进任何月份的报表",IF(OR($A1853&lt;起始月份,$A1853&gt;EOMONTH(起始月份,15)),"△不在本账期（"&amp;TEXT(起始月份,"yyyy-mm")&amp;" ~ "&amp;TEXT(EOMONTH(起始月份,15),"yyyy-mm")&amp;"）内，报表里看不到",IF(AND($H1853&lt;&gt;"",$I1853&lt;&gt;""),"※收入和支出不能同时填",IF(AND(N($H1853)=0,N($I1853)=0),IF(ISNUMBER(SEARCH("【待补】",$R1853&amp;"")),"△源数据不全（源表缺金额），请补充","※收入和支出都没填"),IF($E1853="","※没填收支类别，分类报表会漏掉这一笔",IF(ISNA(MATCH($E1853,类别表,0)),"※收支类别不在【参数设置】的清单里",IF($K1853="","△"&amp;$D1853&amp;" 还没填汇率，去【月度汇率】补上就自动算了",IF(ISNUMBER(SEARCH("【待补】",$R1853&amp;"")),"△源数据不全（源表缺摘要或用途），请补充",IF(AND($F1853="内部转账",$Q1853=""),"△内部转账建议在「往来单位」写上对方账户",IF($N1853&lt;0,"△这一笔之后该账户余额成负数了，核一下",""))))))))))))</f>
        <v>△这一笔之后该账户余额成负数了，核一下</v>
      </c>
    </row>
    <row r="1854" ht="16.5" spans="1:19">
      <c r="A1854" s="114">
        <v>46171</v>
      </c>
      <c r="B1854" s="115" t="s">
        <v>20</v>
      </c>
      <c r="C1854" s="116" t="str">
        <f>IF($B1854="","",IFERROR(INDEX(账户银行,MATCH($B1854,账户名,0)),""))</f>
        <v>现金</v>
      </c>
      <c r="D1854" s="116" t="str">
        <f>IF($B1854="","",IFERROR(INDEX(账户币种,MATCH($B1854,账户名,0)),""))</f>
        <v>CNY</v>
      </c>
      <c r="E1854" s="117" t="s">
        <v>95</v>
      </c>
      <c r="F1854" s="116" t="str">
        <f>IF($E1854="","",IFERROR(INDEX(类别属性,MATCH($E1854,类别表,0)),""))</f>
        <v>支出</v>
      </c>
      <c r="G1854" s="118" t="s">
        <v>1638</v>
      </c>
      <c r="H1854" s="119"/>
      <c r="I1854" s="119">
        <v>10000</v>
      </c>
      <c r="J1854" s="120"/>
      <c r="K1854" s="121">
        <f>IF(OR($A1854="",$B1854=""),"",IF($J1854&lt;&gt;"",$J1854,IF($D1854=本位币,1,IFERROR(LOOKUP(2,1/((汇率月份&lt;=$A1854)*(INDEX(记账汇率区,0,MATCH($D1854,汇率币种头,0))&lt;&gt;"")),INDEX(记账汇率区,0,MATCH($D1854,汇率币种头,0))),""))))</f>
        <v>1700</v>
      </c>
      <c r="L1854" s="122">
        <f t="shared" si="56"/>
        <v>-10000</v>
      </c>
      <c r="M1854" s="123">
        <f t="shared" si="57"/>
        <v>-17000000</v>
      </c>
      <c r="N1854" s="122">
        <f>IF($B1854="","",ROUND(SUMIF(账户名,$B1854,账户期初)+SUMIFS($L$6:L1854,$B$6:B1854,$B1854),2))</f>
        <v>1469291.94</v>
      </c>
      <c r="O1854" s="123">
        <f>IF($B1854="","",IFERROR(ROUND(INDEX(账户期初本位,MATCH($B1854,账户名,0))+SUMIFS($M$6:M1854,$B$6:B1854,$B1854),2),""))</f>
        <v>2469457814.96</v>
      </c>
      <c r="P1854" s="117" t="s">
        <v>97</v>
      </c>
      <c r="Q1854" s="115"/>
      <c r="R1854" s="115"/>
      <c r="S1854" s="124" t="str">
        <f>IF($B1854="","",IF(ISNA(MATCH($B1854,账户名,0)),"※这个账户不在【参数设置】的账户档案里",IF($A1854="","※没填日期，这一笔不会进任何月份的报表",IF(OR($A1854&lt;起始月份,$A1854&gt;EOMONTH(起始月份,15)),"△不在本账期（"&amp;TEXT(起始月份,"yyyy-mm")&amp;" ~ "&amp;TEXT(EOMONTH(起始月份,15),"yyyy-mm")&amp;"）内，报表里看不到",IF(AND($H1854&lt;&gt;"",$I1854&lt;&gt;""),"※收入和支出不能同时填",IF(AND(N($H1854)=0,N($I1854)=0),IF(ISNUMBER(SEARCH("【待补】",$R1854&amp;"")),"△源数据不全（源表缺金额），请补充","※收入和支出都没填"),IF($E1854="","※没填收支类别，分类报表会漏掉这一笔",IF(ISNA(MATCH($E1854,类别表,0)),"※收支类别不在【参数设置】的清单里",IF($K1854="","△"&amp;$D1854&amp;" 还没填汇率，去【月度汇率】补上就自动算了",IF(ISNUMBER(SEARCH("【待补】",$R1854&amp;"")),"△源数据不全（源表缺摘要或用途），请补充",IF(AND($F1854="内部转账",$Q1854=""),"△内部转账建议在「往来单位」写上对方账户",IF($N1854&lt;0,"△这一笔之后该账户余额成负数了，核一下",""))))))))))))</f>
        <v/>
      </c>
    </row>
    <row r="1855" ht="33" spans="1:19">
      <c r="A1855" s="114">
        <v>46171</v>
      </c>
      <c r="B1855" s="115" t="s">
        <v>34</v>
      </c>
      <c r="C1855" s="116" t="str">
        <f>IF($B1855="","",IFERROR(INDEX(账户银行,MATCH($B1855,账户名,0)),""))</f>
        <v>现金</v>
      </c>
      <c r="D1855" s="116" t="str">
        <f>IF($B1855="","",IFERROR(INDEX(账户币种,MATCH($B1855,账户名,0)),""))</f>
        <v>UZS</v>
      </c>
      <c r="E1855" s="117" t="s">
        <v>38</v>
      </c>
      <c r="F1855" s="116" t="str">
        <f>IF($E1855="","",IFERROR(INDEX(类别属性,MATCH($E1855,类别表,0)),""))</f>
        <v>支出</v>
      </c>
      <c r="G1855" s="118" t="s">
        <v>1639</v>
      </c>
      <c r="H1855" s="119"/>
      <c r="I1855" s="119">
        <v>65000</v>
      </c>
      <c r="J1855" s="120"/>
      <c r="K1855" s="125">
        <f>IF(OR($A1855="",$B1855=""),"",IF($J1855&lt;&gt;"",$J1855,IF($D1855=本位币,1,IFERROR(LOOKUP(2,1/((汇率月份&lt;=$A1855)*(INDEX(记账汇率区,0,MATCH($D1855,汇率币种头,0))&lt;&gt;"")),INDEX(记账汇率区,0,MATCH($D1855,汇率币种头,0))),""))))</f>
        <v>1</v>
      </c>
      <c r="L1855" s="123">
        <f t="shared" si="56"/>
        <v>-65000</v>
      </c>
      <c r="M1855" s="123">
        <f t="shared" si="57"/>
        <v>-65000</v>
      </c>
      <c r="N1855" s="122">
        <f>IF($B1855="","",ROUND(SUMIF(账户名,$B1855,账户期初)+SUMIFS($L$6:L1855,$B$6:B1855,$B1855),2))</f>
        <v>-789655979.33</v>
      </c>
      <c r="O1855" s="123">
        <f>IF($B1855="","",IFERROR(ROUND(INDEX(账户期初本位,MATCH($B1855,账户名,0))+SUMIFS($M$6:M1855,$B$6:B1855,$B1855),2),""))</f>
        <v>-789655979.33</v>
      </c>
      <c r="P1855" s="117" t="s">
        <v>26</v>
      </c>
      <c r="Q1855" s="115"/>
      <c r="R1855" s="115"/>
      <c r="S1855" s="124" t="str">
        <f>IF($B1855="","",IF(ISNA(MATCH($B1855,账户名,0)),"※这个账户不在【参数设置】的账户档案里",IF($A1855="","※没填日期，这一笔不会进任何月份的报表",IF(OR($A1855&lt;起始月份,$A1855&gt;EOMONTH(起始月份,15)),"△不在本账期（"&amp;TEXT(起始月份,"yyyy-mm")&amp;" ~ "&amp;TEXT(EOMONTH(起始月份,15),"yyyy-mm")&amp;"）内，报表里看不到",IF(AND($H1855&lt;&gt;"",$I1855&lt;&gt;""),"※收入和支出不能同时填",IF(AND(N($H1855)=0,N($I1855)=0),IF(ISNUMBER(SEARCH("【待补】",$R1855&amp;"")),"△源数据不全（源表缺金额），请补充","※收入和支出都没填"),IF($E1855="","※没填收支类别，分类报表会漏掉这一笔",IF(ISNA(MATCH($E1855,类别表,0)),"※收支类别不在【参数设置】的清单里",IF($K1855="","△"&amp;$D1855&amp;" 还没填汇率，去【月度汇率】补上就自动算了",IF(ISNUMBER(SEARCH("【待补】",$R1855&amp;"")),"△源数据不全（源表缺摘要或用途），请补充",IF(AND($F1855="内部转账",$Q1855=""),"△内部转账建议在「往来单位」写上对方账户",IF($N1855&lt;0,"△这一笔之后该账户余额成负数了，核一下",""))))))))))))</f>
        <v>△这一笔之后该账户余额成负数了，核一下</v>
      </c>
    </row>
    <row r="1856" ht="33" spans="1:19">
      <c r="A1856" s="114">
        <v>46172</v>
      </c>
      <c r="B1856" s="115" t="s">
        <v>30</v>
      </c>
      <c r="C1856" s="116" t="str">
        <f>IF($B1856="","",IFERROR(INDEX(账户银行,MATCH($B1856,账户名,0)),""))</f>
        <v>现金</v>
      </c>
      <c r="D1856" s="116" t="str">
        <f>IF($B1856="","",IFERROR(INDEX(账户币种,MATCH($B1856,账户名,0)),""))</f>
        <v>USD</v>
      </c>
      <c r="E1856" s="117" t="s">
        <v>114</v>
      </c>
      <c r="F1856" s="116" t="str">
        <f>IF($E1856="","",IFERROR(INDEX(类别属性,MATCH($E1856,类别表,0)),""))</f>
        <v>支出</v>
      </c>
      <c r="G1856" s="118" t="s">
        <v>1640</v>
      </c>
      <c r="H1856" s="119"/>
      <c r="I1856" s="119">
        <v>1700</v>
      </c>
      <c r="J1856" s="120"/>
      <c r="K1856" s="125">
        <f>IF(OR($A1856="",$B1856=""),"",IF($J1856&lt;&gt;"",$J1856,IF($D1856=本位币,1,IFERROR(LOOKUP(2,1/((汇率月份&lt;=$A1856)*(INDEX(记账汇率区,0,MATCH($D1856,汇率币种头,0))&lt;&gt;"")),INDEX(记账汇率区,0,MATCH($D1856,汇率币种头,0))),""))))</f>
        <v>12000</v>
      </c>
      <c r="L1856" s="123">
        <f t="shared" si="56"/>
        <v>-1700</v>
      </c>
      <c r="M1856" s="123">
        <f t="shared" si="57"/>
        <v>-20400000</v>
      </c>
      <c r="N1856" s="122">
        <f>IF($B1856="","",ROUND(SUMIF(账户名,$B1856,账户期初)+SUMIFS($L$6:L1856,$B$6:B1856,$B1856),2))</f>
        <v>121146</v>
      </c>
      <c r="O1856" s="123">
        <f>IF($B1856="","",IFERROR(ROUND(INDEX(账户期初本位,MATCH($B1856,账户名,0))+SUMIFS($M$6:M1856,$B$6:B1856,$B1856),2),""))</f>
        <v>1466247925</v>
      </c>
      <c r="P1856" s="117" t="s">
        <v>76</v>
      </c>
      <c r="Q1856" s="115"/>
      <c r="R1856" s="115"/>
      <c r="S1856" s="124" t="str">
        <f>IF($B1856="","",IF(ISNA(MATCH($B1856,账户名,0)),"※这个账户不在【参数设置】的账户档案里",IF($A1856="","※没填日期，这一笔不会进任何月份的报表",IF(OR($A1856&lt;起始月份,$A1856&gt;EOMONTH(起始月份,15)),"△不在本账期（"&amp;TEXT(起始月份,"yyyy-mm")&amp;" ~ "&amp;TEXT(EOMONTH(起始月份,15),"yyyy-mm")&amp;"）内，报表里看不到",IF(AND($H1856&lt;&gt;"",$I1856&lt;&gt;""),"※收入和支出不能同时填",IF(AND(N($H1856)=0,N($I1856)=0),IF(ISNUMBER(SEARCH("【待补】",$R1856&amp;"")),"△源数据不全（源表缺金额），请补充","※收入和支出都没填"),IF($E1856="","※没填收支类别，分类报表会漏掉这一笔",IF(ISNA(MATCH($E1856,类别表,0)),"※收支类别不在【参数设置】的清单里",IF($K1856="","△"&amp;$D1856&amp;" 还没填汇率，去【月度汇率】补上就自动算了",IF(ISNUMBER(SEARCH("【待补】",$R1856&amp;"")),"△源数据不全（源表缺摘要或用途），请补充",IF(AND($F1856="内部转账",$Q1856=""),"△内部转账建议在「往来单位」写上对方账户",IF($N1856&lt;0,"△这一笔之后该账户余额成负数了，核一下",""))))))))))))</f>
        <v/>
      </c>
    </row>
    <row r="1857" ht="33" spans="1:19">
      <c r="A1857" s="114">
        <v>46172</v>
      </c>
      <c r="B1857" s="115" t="s">
        <v>30</v>
      </c>
      <c r="C1857" s="116" t="str">
        <f>IF($B1857="","",IFERROR(INDEX(账户银行,MATCH($B1857,账户名,0)),""))</f>
        <v>现金</v>
      </c>
      <c r="D1857" s="116" t="str">
        <f>IF($B1857="","",IFERROR(INDEX(账户币种,MATCH($B1857,账户名,0)),""))</f>
        <v>USD</v>
      </c>
      <c r="E1857" s="117" t="s">
        <v>114</v>
      </c>
      <c r="F1857" s="116" t="str">
        <f>IF($E1857="","",IFERROR(INDEX(类别属性,MATCH($E1857,类别表,0)),""))</f>
        <v>支出</v>
      </c>
      <c r="G1857" s="118" t="s">
        <v>1641</v>
      </c>
      <c r="H1857" s="119"/>
      <c r="I1857" s="119"/>
      <c r="J1857" s="120"/>
      <c r="K1857" s="125">
        <f>IF(OR($A1857="",$B1857=""),"",IF($J1857&lt;&gt;"",$J1857,IF($D1857=本位币,1,IFERROR(LOOKUP(2,1/((汇率月份&lt;=$A1857)*(INDEX(记账汇率区,0,MATCH($D1857,汇率币种头,0))&lt;&gt;"")),INDEX(记账汇率区,0,MATCH($D1857,汇率币种头,0))),""))))</f>
        <v>12000</v>
      </c>
      <c r="L1857" s="123" t="str">
        <f t="shared" si="56"/>
        <v/>
      </c>
      <c r="M1857" s="123" t="str">
        <f t="shared" si="57"/>
        <v/>
      </c>
      <c r="N1857" s="122">
        <f>IF($B1857="","",ROUND(SUMIF(账户名,$B1857,账户期初)+SUMIFS($L$6:L1857,$B$6:B1857,$B1857),2))</f>
        <v>121146</v>
      </c>
      <c r="O1857" s="123">
        <f>IF($B1857="","",IFERROR(ROUND(INDEX(账户期初本位,MATCH($B1857,账户名,0))+SUMIFS($M$6:M1857,$B$6:B1857,$B1857),2),""))</f>
        <v>1466247925</v>
      </c>
      <c r="P1857" s="117" t="s">
        <v>76</v>
      </c>
      <c r="Q1857" s="115" t="s">
        <v>33</v>
      </c>
      <c r="R1857" s="115" t="s">
        <v>119</v>
      </c>
      <c r="S1857" s="124" t="str">
        <f>IF($B1857="","",IF(ISNA(MATCH($B1857,账户名,0)),"※这个账户不在【参数设置】的账户档案里",IF($A1857="","※没填日期，这一笔不会进任何月份的报表",IF(OR($A1857&lt;起始月份,$A1857&gt;EOMONTH(起始月份,15)),"△不在本账期（"&amp;TEXT(起始月份,"yyyy-mm")&amp;" ~ "&amp;TEXT(EOMONTH(起始月份,15),"yyyy-mm")&amp;"）内，报表里看不到",IF(AND($H1857&lt;&gt;"",$I1857&lt;&gt;""),"※收入和支出不能同时填",IF(AND(N($H1857)=0,N($I1857)=0),IF(ISNUMBER(SEARCH("【待补】",$R1857&amp;"")),"△源数据不全（源表缺金额），请补充","※收入和支出都没填"),IF($E1857="","※没填收支类别，分类报表会漏掉这一笔",IF(ISNA(MATCH($E1857,类别表,0)),"※收支类别不在【参数设置】的清单里",IF($K1857="","△"&amp;$D1857&amp;" 还没填汇率，去【月度汇率】补上就自动算了",IF(ISNUMBER(SEARCH("【待补】",$R1857&amp;"")),"△源数据不全（源表缺摘要或用途），请补充",IF(AND($F1857="内部转账",$Q1857=""),"△内部转账建议在「往来单位」写上对方账户",IF($N1857&lt;0,"△这一笔之后该账户余额成负数了，核一下",""))))))))))))</f>
        <v>△源数据不全（源表缺金额），请补充</v>
      </c>
    </row>
    <row r="1858" ht="33" spans="1:19">
      <c r="A1858" s="114">
        <v>46172</v>
      </c>
      <c r="B1858" s="115" t="s">
        <v>30</v>
      </c>
      <c r="C1858" s="116" t="str">
        <f>IF($B1858="","",IFERROR(INDEX(账户银行,MATCH($B1858,账户名,0)),""))</f>
        <v>现金</v>
      </c>
      <c r="D1858" s="116" t="str">
        <f>IF($B1858="","",IFERROR(INDEX(账户币种,MATCH($B1858,账户名,0)),""))</f>
        <v>USD</v>
      </c>
      <c r="E1858" s="117" t="s">
        <v>114</v>
      </c>
      <c r="F1858" s="116" t="str">
        <f>IF($E1858="","",IFERROR(INDEX(类别属性,MATCH($E1858,类别表,0)),""))</f>
        <v>支出</v>
      </c>
      <c r="G1858" s="118" t="s">
        <v>1642</v>
      </c>
      <c r="H1858" s="119"/>
      <c r="I1858" s="119">
        <v>500</v>
      </c>
      <c r="J1858" s="120"/>
      <c r="K1858" s="125">
        <f>IF(OR($A1858="",$B1858=""),"",IF($J1858&lt;&gt;"",$J1858,IF($D1858=本位币,1,IFERROR(LOOKUP(2,1/((汇率月份&lt;=$A1858)*(INDEX(记账汇率区,0,MATCH($D1858,汇率币种头,0))&lt;&gt;"")),INDEX(记账汇率区,0,MATCH($D1858,汇率币种头,0))),""))))</f>
        <v>12000</v>
      </c>
      <c r="L1858" s="123">
        <f t="shared" si="56"/>
        <v>-500</v>
      </c>
      <c r="M1858" s="123">
        <f t="shared" si="57"/>
        <v>-6000000</v>
      </c>
      <c r="N1858" s="122">
        <f>IF($B1858="","",ROUND(SUMIF(账户名,$B1858,账户期初)+SUMIFS($L$6:L1858,$B$6:B1858,$B1858),2))</f>
        <v>120646</v>
      </c>
      <c r="O1858" s="123">
        <f>IF($B1858="","",IFERROR(ROUND(INDEX(账户期初本位,MATCH($B1858,账户名,0))+SUMIFS($M$6:M1858,$B$6:B1858,$B1858),2),""))</f>
        <v>1460247925</v>
      </c>
      <c r="P1858" s="117" t="s">
        <v>76</v>
      </c>
      <c r="Q1858" s="115" t="s">
        <v>753</v>
      </c>
      <c r="R1858" s="115"/>
      <c r="S1858" s="124" t="str">
        <f>IF($B1858="","",IF(ISNA(MATCH($B1858,账户名,0)),"※这个账户不在【参数设置】的账户档案里",IF($A1858="","※没填日期，这一笔不会进任何月份的报表",IF(OR($A1858&lt;起始月份,$A1858&gt;EOMONTH(起始月份,15)),"△不在本账期（"&amp;TEXT(起始月份,"yyyy-mm")&amp;" ~ "&amp;TEXT(EOMONTH(起始月份,15),"yyyy-mm")&amp;"）内，报表里看不到",IF(AND($H1858&lt;&gt;"",$I1858&lt;&gt;""),"※收入和支出不能同时填",IF(AND(N($H1858)=0,N($I1858)=0),IF(ISNUMBER(SEARCH("【待补】",$R1858&amp;"")),"△源数据不全（源表缺金额），请补充","※收入和支出都没填"),IF($E1858="","※没填收支类别，分类报表会漏掉这一笔",IF(ISNA(MATCH($E1858,类别表,0)),"※收支类别不在【参数设置】的清单里",IF($K1858="","△"&amp;$D1858&amp;" 还没填汇率，去【月度汇率】补上就自动算了",IF(ISNUMBER(SEARCH("【待补】",$R1858&amp;"")),"△源数据不全（源表缺摘要或用途），请补充",IF(AND($F1858="内部转账",$Q1858=""),"△内部转账建议在「往来单位」写上对方账户",IF($N1858&lt;0,"△这一笔之后该账户余额成负数了，核一下",""))))))))))))</f>
        <v/>
      </c>
    </row>
    <row r="1859" ht="16.5" spans="1:19">
      <c r="A1859" s="114">
        <v>46172</v>
      </c>
      <c r="B1859" s="115" t="s">
        <v>34</v>
      </c>
      <c r="C1859" s="116" t="str">
        <f>IF($B1859="","",IFERROR(INDEX(账户银行,MATCH($B1859,账户名,0)),""))</f>
        <v>现金</v>
      </c>
      <c r="D1859" s="116" t="str">
        <f>IF($B1859="","",IFERROR(INDEX(账户币种,MATCH($B1859,账户名,0)),""))</f>
        <v>UZS</v>
      </c>
      <c r="E1859" s="117" t="s">
        <v>38</v>
      </c>
      <c r="F1859" s="116" t="str">
        <f>IF($E1859="","",IFERROR(INDEX(类别属性,MATCH($E1859,类别表,0)),""))</f>
        <v>支出</v>
      </c>
      <c r="G1859" s="118" t="s">
        <v>703</v>
      </c>
      <c r="H1859" s="119"/>
      <c r="I1859" s="119">
        <v>1520000</v>
      </c>
      <c r="J1859" s="120"/>
      <c r="K1859" s="125">
        <f>IF(OR($A1859="",$B1859=""),"",IF($J1859&lt;&gt;"",$J1859,IF($D1859=本位币,1,IFERROR(LOOKUP(2,1/((汇率月份&lt;=$A1859)*(INDEX(记账汇率区,0,MATCH($D1859,汇率币种头,0))&lt;&gt;"")),INDEX(记账汇率区,0,MATCH($D1859,汇率币种头,0))),""))))</f>
        <v>1</v>
      </c>
      <c r="L1859" s="123">
        <f t="shared" si="56"/>
        <v>-1520000</v>
      </c>
      <c r="M1859" s="123">
        <f t="shared" si="57"/>
        <v>-1520000</v>
      </c>
      <c r="N1859" s="122">
        <f>IF($B1859="","",ROUND(SUMIF(账户名,$B1859,账户期初)+SUMIFS($L$6:L1859,$B$6:B1859,$B1859),2))</f>
        <v>-791175979.33</v>
      </c>
      <c r="O1859" s="123">
        <f>IF($B1859="","",IFERROR(ROUND(INDEX(账户期初本位,MATCH($B1859,账户名,0))+SUMIFS($M$6:M1859,$B$6:B1859,$B1859),2),""))</f>
        <v>-791175979.33</v>
      </c>
      <c r="P1859" s="117" t="s">
        <v>26</v>
      </c>
      <c r="Q1859" s="115"/>
      <c r="R1859" s="115"/>
      <c r="S1859" s="124" t="str">
        <f>IF($B1859="","",IF(ISNA(MATCH($B1859,账户名,0)),"※这个账户不在【参数设置】的账户档案里",IF($A1859="","※没填日期，这一笔不会进任何月份的报表",IF(OR($A1859&lt;起始月份,$A1859&gt;EOMONTH(起始月份,15)),"△不在本账期（"&amp;TEXT(起始月份,"yyyy-mm")&amp;" ~ "&amp;TEXT(EOMONTH(起始月份,15),"yyyy-mm")&amp;"）内，报表里看不到",IF(AND($H1859&lt;&gt;"",$I1859&lt;&gt;""),"※收入和支出不能同时填",IF(AND(N($H1859)=0,N($I1859)=0),IF(ISNUMBER(SEARCH("【待补】",$R1859&amp;"")),"△源数据不全（源表缺金额），请补充","※收入和支出都没填"),IF($E1859="","※没填收支类别，分类报表会漏掉这一笔",IF(ISNA(MATCH($E1859,类别表,0)),"※收支类别不在【参数设置】的清单里",IF($K1859="","△"&amp;$D1859&amp;" 还没填汇率，去【月度汇率】补上就自动算了",IF(ISNUMBER(SEARCH("【待补】",$R1859&amp;"")),"△源数据不全（源表缺摘要或用途），请补充",IF(AND($F1859="内部转账",$Q1859=""),"△内部转账建议在「往来单位」写上对方账户",IF($N1859&lt;0,"△这一笔之后该账户余额成负数了，核一下",""))))))))))))</f>
        <v>△这一笔之后该账户余额成负数了，核一下</v>
      </c>
    </row>
    <row r="1860" ht="16.5" spans="1:19">
      <c r="A1860" s="114">
        <v>46172</v>
      </c>
      <c r="B1860" s="115" t="s">
        <v>34</v>
      </c>
      <c r="C1860" s="116" t="str">
        <f>IF($B1860="","",IFERROR(INDEX(账户银行,MATCH($B1860,账户名,0)),""))</f>
        <v>现金</v>
      </c>
      <c r="D1860" s="116" t="str">
        <f>IF($B1860="","",IFERROR(INDEX(账户币种,MATCH($B1860,账户名,0)),""))</f>
        <v>UZS</v>
      </c>
      <c r="E1860" s="117" t="s">
        <v>1643</v>
      </c>
      <c r="F1860" s="116" t="str">
        <f>IF($E1860="","",IFERROR(INDEX(类别属性,MATCH($E1860,类别表,0)),""))</f>
        <v>支出</v>
      </c>
      <c r="G1860" s="118" t="s">
        <v>1644</v>
      </c>
      <c r="H1860" s="119"/>
      <c r="I1860" s="119">
        <v>16450000</v>
      </c>
      <c r="J1860" s="120"/>
      <c r="K1860" s="125">
        <f>IF(OR($A1860="",$B1860=""),"",IF($J1860&lt;&gt;"",$J1860,IF($D1860=本位币,1,IFERROR(LOOKUP(2,1/((汇率月份&lt;=$A1860)*(INDEX(记账汇率区,0,MATCH($D1860,汇率币种头,0))&lt;&gt;"")),INDEX(记账汇率区,0,MATCH($D1860,汇率币种头,0))),""))))</f>
        <v>1</v>
      </c>
      <c r="L1860" s="123">
        <f t="shared" si="56"/>
        <v>-16450000</v>
      </c>
      <c r="M1860" s="123">
        <f t="shared" si="57"/>
        <v>-16450000</v>
      </c>
      <c r="N1860" s="122">
        <f>IF($B1860="","",ROUND(SUMIF(账户名,$B1860,账户期初)+SUMIFS($L$6:L1860,$B$6:B1860,$B1860),2))</f>
        <v>-807625979.33</v>
      </c>
      <c r="O1860" s="123">
        <f>IF($B1860="","",IFERROR(ROUND(INDEX(账户期初本位,MATCH($B1860,账户名,0))+SUMIFS($M$6:M1860,$B$6:B1860,$B1860),2),""))</f>
        <v>-807625979.33</v>
      </c>
      <c r="P1860" s="117" t="s">
        <v>109</v>
      </c>
      <c r="Q1860" s="115"/>
      <c r="R1860" s="115"/>
      <c r="S1860" s="124" t="str">
        <f>IF($B1860="","",IF(ISNA(MATCH($B1860,账户名,0)),"※这个账户不在【参数设置】的账户档案里",IF($A1860="","※没填日期，这一笔不会进任何月份的报表",IF(OR($A1860&lt;起始月份,$A1860&gt;EOMONTH(起始月份,15)),"△不在本账期（"&amp;TEXT(起始月份,"yyyy-mm")&amp;" ~ "&amp;TEXT(EOMONTH(起始月份,15),"yyyy-mm")&amp;"）内，报表里看不到",IF(AND($H1860&lt;&gt;"",$I1860&lt;&gt;""),"※收入和支出不能同时填",IF(AND(N($H1860)=0,N($I1860)=0),IF(ISNUMBER(SEARCH("【待补】",$R1860&amp;"")),"△源数据不全（源表缺金额），请补充","※收入和支出都没填"),IF($E1860="","※没填收支类别，分类报表会漏掉这一笔",IF(ISNA(MATCH($E1860,类别表,0)),"※收支类别不在【参数设置】的清单里",IF($K1860="","△"&amp;$D1860&amp;" 还没填汇率，去【月度汇率】补上就自动算了",IF(ISNUMBER(SEARCH("【待补】",$R1860&amp;"")),"△源数据不全（源表缺摘要或用途），请补充",IF(AND($F1860="内部转账",$Q1860=""),"△内部转账建议在「往来单位」写上对方账户",IF($N1860&lt;0,"△这一笔之后该账户余额成负数了，核一下",""))))))))))))</f>
        <v>△这一笔之后该账户余额成负数了，核一下</v>
      </c>
    </row>
    <row r="1861" ht="33" spans="1:19">
      <c r="A1861" s="114">
        <v>46173</v>
      </c>
      <c r="B1861" s="115" t="s">
        <v>34</v>
      </c>
      <c r="C1861" s="116" t="str">
        <f>IF($B1861="","",IFERROR(INDEX(账户银行,MATCH($B1861,账户名,0)),""))</f>
        <v>现金</v>
      </c>
      <c r="D1861" s="116" t="str">
        <f>IF($B1861="","",IFERROR(INDEX(账户币种,MATCH($B1861,账户名,0)),""))</f>
        <v>UZS</v>
      </c>
      <c r="E1861" s="117" t="s">
        <v>114</v>
      </c>
      <c r="F1861" s="116" t="str">
        <f>IF($E1861="","",IFERROR(INDEX(类别属性,MATCH($E1861,类别表,0)),""))</f>
        <v>支出</v>
      </c>
      <c r="G1861" s="118" t="s">
        <v>1645</v>
      </c>
      <c r="H1861" s="119"/>
      <c r="I1861" s="119">
        <v>26000000</v>
      </c>
      <c r="J1861" s="120"/>
      <c r="K1861" s="125">
        <f>IF(OR($A1861="",$B1861=""),"",IF($J1861&lt;&gt;"",$J1861,IF($D1861=本位币,1,IFERROR(LOOKUP(2,1/((汇率月份&lt;=$A1861)*(INDEX(记账汇率区,0,MATCH($D1861,汇率币种头,0))&lt;&gt;"")),INDEX(记账汇率区,0,MATCH($D1861,汇率币种头,0))),""))))</f>
        <v>1</v>
      </c>
      <c r="L1861" s="123">
        <f t="shared" si="56"/>
        <v>-26000000</v>
      </c>
      <c r="M1861" s="123">
        <f t="shared" si="57"/>
        <v>-26000000</v>
      </c>
      <c r="N1861" s="122">
        <f>IF($B1861="","",ROUND(SUMIF(账户名,$B1861,账户期初)+SUMIFS($L$6:L1861,$B$6:B1861,$B1861),2))</f>
        <v>-833625979.33</v>
      </c>
      <c r="O1861" s="123">
        <f>IF($B1861="","",IFERROR(ROUND(INDEX(账户期初本位,MATCH($B1861,账户名,0))+SUMIFS($M$6:M1861,$B$6:B1861,$B1861),2),""))</f>
        <v>-833625979.33</v>
      </c>
      <c r="P1861" s="117" t="s">
        <v>76</v>
      </c>
      <c r="Q1861" s="115"/>
      <c r="R1861" s="115"/>
      <c r="S1861" s="124" t="str">
        <f>IF($B1861="","",IF(ISNA(MATCH($B1861,账户名,0)),"※这个账户不在【参数设置】的账户档案里",IF($A1861="","※没填日期，这一笔不会进任何月份的报表",IF(OR($A1861&lt;起始月份,$A1861&gt;EOMONTH(起始月份,15)),"△不在本账期（"&amp;TEXT(起始月份,"yyyy-mm")&amp;" ~ "&amp;TEXT(EOMONTH(起始月份,15),"yyyy-mm")&amp;"）内，报表里看不到",IF(AND($H1861&lt;&gt;"",$I1861&lt;&gt;""),"※收入和支出不能同时填",IF(AND(N($H1861)=0,N($I1861)=0),IF(ISNUMBER(SEARCH("【待补】",$R1861&amp;"")),"△源数据不全（源表缺金额），请补充","※收入和支出都没填"),IF($E1861="","※没填收支类别，分类报表会漏掉这一笔",IF(ISNA(MATCH($E1861,类别表,0)),"※收支类别不在【参数设置】的清单里",IF($K1861="","△"&amp;$D1861&amp;" 还没填汇率，去【月度汇率】补上就自动算了",IF(ISNUMBER(SEARCH("【待补】",$R1861&amp;"")),"△源数据不全（源表缺摘要或用途），请补充",IF(AND($F1861="内部转账",$Q1861=""),"△内部转账建议在「往来单位」写上对方账户",IF($N1861&lt;0,"△这一笔之后该账户余额成负数了，核一下",""))))))))))))</f>
        <v>△这一笔之后该账户余额成负数了，核一下</v>
      </c>
    </row>
    <row r="1862" ht="49.5" spans="1:19">
      <c r="A1862" s="114">
        <v>46173</v>
      </c>
      <c r="B1862" s="115" t="s">
        <v>34</v>
      </c>
      <c r="C1862" s="116" t="str">
        <f>IF($B1862="","",IFERROR(INDEX(账户银行,MATCH($B1862,账户名,0)),""))</f>
        <v>现金</v>
      </c>
      <c r="D1862" s="116" t="str">
        <f>IF($B1862="","",IFERROR(INDEX(账户币种,MATCH($B1862,账户名,0)),""))</f>
        <v>UZS</v>
      </c>
      <c r="E1862" s="117" t="s">
        <v>38</v>
      </c>
      <c r="F1862" s="116" t="str">
        <f>IF($E1862="","",IFERROR(INDEX(类别属性,MATCH($E1862,类别表,0)),""))</f>
        <v>支出</v>
      </c>
      <c r="G1862" s="118" t="s">
        <v>1646</v>
      </c>
      <c r="H1862" s="119"/>
      <c r="I1862" s="119">
        <v>265000</v>
      </c>
      <c r="J1862" s="120"/>
      <c r="K1862" s="125">
        <f>IF(OR($A1862="",$B1862=""),"",IF($J1862&lt;&gt;"",$J1862,IF($D1862=本位币,1,IFERROR(LOOKUP(2,1/((汇率月份&lt;=$A1862)*(INDEX(记账汇率区,0,MATCH($D1862,汇率币种头,0))&lt;&gt;"")),INDEX(记账汇率区,0,MATCH($D1862,汇率币种头,0))),""))))</f>
        <v>1</v>
      </c>
      <c r="L1862" s="123">
        <f t="shared" ref="L1862:L1925" si="58">IF(AND($H1862="",$I1862=""),"",ROUND(N($H1862)-N($I1862),2))</f>
        <v>-265000</v>
      </c>
      <c r="M1862" s="123">
        <f t="shared" ref="M1862:M1925" si="59">IF(OR($L1862="",$K1862=""),"",ROUND($L1862*$K1862,2))</f>
        <v>-265000</v>
      </c>
      <c r="N1862" s="122">
        <f>IF($B1862="","",ROUND(SUMIF(账户名,$B1862,账户期初)+SUMIFS($L$6:L1862,$B$6:B1862,$B1862),2))</f>
        <v>-833890979.33</v>
      </c>
      <c r="O1862" s="123">
        <f>IF($B1862="","",IFERROR(ROUND(INDEX(账户期初本位,MATCH($B1862,账户名,0))+SUMIFS($M$6:M1862,$B$6:B1862,$B1862),2),""))</f>
        <v>-833890979.33</v>
      </c>
      <c r="P1862" s="117" t="s">
        <v>26</v>
      </c>
      <c r="Q1862" s="115"/>
      <c r="R1862" s="115"/>
      <c r="S1862" s="124" t="str">
        <f>IF($B1862="","",IF(ISNA(MATCH($B1862,账户名,0)),"※这个账户不在【参数设置】的账户档案里",IF($A1862="","※没填日期，这一笔不会进任何月份的报表",IF(OR($A1862&lt;起始月份,$A1862&gt;EOMONTH(起始月份,15)),"△不在本账期（"&amp;TEXT(起始月份,"yyyy-mm")&amp;" ~ "&amp;TEXT(EOMONTH(起始月份,15),"yyyy-mm")&amp;"）内，报表里看不到",IF(AND($H1862&lt;&gt;"",$I1862&lt;&gt;""),"※收入和支出不能同时填",IF(AND(N($H1862)=0,N($I1862)=0),IF(ISNUMBER(SEARCH("【待补】",$R1862&amp;"")),"△源数据不全（源表缺金额），请补充","※收入和支出都没填"),IF($E1862="","※没填收支类别，分类报表会漏掉这一笔",IF(ISNA(MATCH($E1862,类别表,0)),"※收支类别不在【参数设置】的清单里",IF($K1862="","△"&amp;$D1862&amp;" 还没填汇率，去【月度汇率】补上就自动算了",IF(ISNUMBER(SEARCH("【待补】",$R1862&amp;"")),"△源数据不全（源表缺摘要或用途），请补充",IF(AND($F1862="内部转账",$Q1862=""),"△内部转账建议在「往来单位」写上对方账户",IF($N1862&lt;0,"△这一笔之后该账户余额成负数了，核一下",""))))))))))))</f>
        <v>△这一笔之后该账户余额成负数了，核一下</v>
      </c>
    </row>
    <row r="1863" ht="16.5" spans="1:19">
      <c r="A1863" s="114">
        <v>46173</v>
      </c>
      <c r="B1863" s="115" t="s">
        <v>34</v>
      </c>
      <c r="C1863" s="116" t="str">
        <f>IF($B1863="","",IFERROR(INDEX(账户银行,MATCH($B1863,账户名,0)),""))</f>
        <v>现金</v>
      </c>
      <c r="D1863" s="116" t="str">
        <f>IF($B1863="","",IFERROR(INDEX(账户币种,MATCH($B1863,账户名,0)),""))</f>
        <v>UZS</v>
      </c>
      <c r="E1863" s="117" t="s">
        <v>114</v>
      </c>
      <c r="F1863" s="116" t="str">
        <f>IF($E1863="","",IFERROR(INDEX(类别属性,MATCH($E1863,类别表,0)),""))</f>
        <v>支出</v>
      </c>
      <c r="G1863" s="118" t="s">
        <v>1208</v>
      </c>
      <c r="H1863" s="119"/>
      <c r="I1863" s="119"/>
      <c r="J1863" s="120"/>
      <c r="K1863" s="125">
        <f>IF(OR($A1863="",$B1863=""),"",IF($J1863&lt;&gt;"",$J1863,IF($D1863=本位币,1,IFERROR(LOOKUP(2,1/((汇率月份&lt;=$A1863)*(INDEX(记账汇率区,0,MATCH($D1863,汇率币种头,0))&lt;&gt;"")),INDEX(记账汇率区,0,MATCH($D1863,汇率币种头,0))),""))))</f>
        <v>1</v>
      </c>
      <c r="L1863" s="123" t="str">
        <f t="shared" si="58"/>
        <v/>
      </c>
      <c r="M1863" s="123" t="str">
        <f t="shared" si="59"/>
        <v/>
      </c>
      <c r="N1863" s="122">
        <f>IF($B1863="","",ROUND(SUMIF(账户名,$B1863,账户期初)+SUMIFS($L$6:L1863,$B$6:B1863,$B1863),2))</f>
        <v>-833890979.33</v>
      </c>
      <c r="O1863" s="123">
        <f>IF($B1863="","",IFERROR(ROUND(INDEX(账户期初本位,MATCH($B1863,账户名,0))+SUMIFS($M$6:M1863,$B$6:B1863,$B1863),2),""))</f>
        <v>-833890979.33</v>
      </c>
      <c r="P1863" s="117" t="s">
        <v>76</v>
      </c>
      <c r="Q1863" s="115"/>
      <c r="R1863" s="115" t="s">
        <v>119</v>
      </c>
      <c r="S1863" s="124" t="str">
        <f>IF($B1863="","",IF(ISNA(MATCH($B1863,账户名,0)),"※这个账户不在【参数设置】的账户档案里",IF($A1863="","※没填日期，这一笔不会进任何月份的报表",IF(OR($A1863&lt;起始月份,$A1863&gt;EOMONTH(起始月份,15)),"△不在本账期（"&amp;TEXT(起始月份,"yyyy-mm")&amp;" ~ "&amp;TEXT(EOMONTH(起始月份,15),"yyyy-mm")&amp;"）内，报表里看不到",IF(AND($H1863&lt;&gt;"",$I1863&lt;&gt;""),"※收入和支出不能同时填",IF(AND(N($H1863)=0,N($I1863)=0),IF(ISNUMBER(SEARCH("【待补】",$R1863&amp;"")),"△源数据不全（源表缺金额），请补充","※收入和支出都没填"),IF($E1863="","※没填收支类别，分类报表会漏掉这一笔",IF(ISNA(MATCH($E1863,类别表,0)),"※收支类别不在【参数设置】的清单里",IF($K1863="","△"&amp;$D1863&amp;" 还没填汇率，去【月度汇率】补上就自动算了",IF(ISNUMBER(SEARCH("【待补】",$R1863&amp;"")),"△源数据不全（源表缺摘要或用途），请补充",IF(AND($F1863="内部转账",$Q1863=""),"△内部转账建议在「往来单位」写上对方账户",IF($N1863&lt;0,"△这一笔之后该账户余额成负数了，核一下",""))))))))))))</f>
        <v>△源数据不全（源表缺金额），请补充</v>
      </c>
    </row>
    <row r="1864" ht="33" spans="1:19">
      <c r="A1864" s="114">
        <v>46174</v>
      </c>
      <c r="B1864" s="115" t="s">
        <v>72</v>
      </c>
      <c r="C1864" s="116" t="str">
        <f>IF($B1864="","",IFERROR(INDEX(账户银行,MATCH($B1864,账户名,0)),""))</f>
        <v>NBU银行</v>
      </c>
      <c r="D1864" s="116" t="str">
        <f>IF($B1864="","",IFERROR(INDEX(账户币种,MATCH($B1864,账户名,0)),""))</f>
        <v>UZS</v>
      </c>
      <c r="E1864" s="117" t="s">
        <v>60</v>
      </c>
      <c r="F1864" s="116" t="str">
        <f>IF($E1864="","",IFERROR(INDEX(类别属性,MATCH($E1864,类别表,0)),""))</f>
        <v>支出</v>
      </c>
      <c r="G1864" s="118" t="s">
        <v>1647</v>
      </c>
      <c r="H1864" s="119"/>
      <c r="I1864" s="119">
        <v>5500</v>
      </c>
      <c r="J1864" s="120"/>
      <c r="K1864" s="125">
        <f>IF(OR($A1864="",$B1864=""),"",IF($J1864&lt;&gt;"",$J1864,IF($D1864=本位币,1,IFERROR(LOOKUP(2,1/((汇率月份&lt;=$A1864)*(INDEX(记账汇率区,0,MATCH($D1864,汇率币种头,0))&lt;&gt;"")),INDEX(记账汇率区,0,MATCH($D1864,汇率币种头,0))),""))))</f>
        <v>1</v>
      </c>
      <c r="L1864" s="123">
        <f t="shared" si="58"/>
        <v>-5500</v>
      </c>
      <c r="M1864" s="123">
        <f t="shared" si="59"/>
        <v>-5500</v>
      </c>
      <c r="N1864" s="122">
        <f>IF($B1864="","",ROUND(SUMIF(账户名,$B1864,账户期初)+SUMIFS($L$6:L1864,$B$6:B1864,$B1864),2))</f>
        <v>15782932.92</v>
      </c>
      <c r="O1864" s="123">
        <f>IF($B1864="","",IFERROR(ROUND(INDEX(账户期初本位,MATCH($B1864,账户名,0))+SUMIFS($M$6:M1864,$B$6:B1864,$B1864),2),""))</f>
        <v>15782932.92</v>
      </c>
      <c r="P1864" s="117" t="s">
        <v>43</v>
      </c>
      <c r="Q1864" s="115"/>
      <c r="R1864" s="115"/>
      <c r="S1864" s="124" t="str">
        <f>IF($B1864="","",IF(ISNA(MATCH($B1864,账户名,0)),"※这个账户不在【参数设置】的账户档案里",IF($A1864="","※没填日期，这一笔不会进任何月份的报表",IF(OR($A1864&lt;起始月份,$A1864&gt;EOMONTH(起始月份,15)),"△不在本账期（"&amp;TEXT(起始月份,"yyyy-mm")&amp;" ~ "&amp;TEXT(EOMONTH(起始月份,15),"yyyy-mm")&amp;"）内，报表里看不到",IF(AND($H1864&lt;&gt;"",$I1864&lt;&gt;""),"※收入和支出不能同时填",IF(AND(N($H1864)=0,N($I1864)=0),IF(ISNUMBER(SEARCH("【待补】",$R1864&amp;"")),"△源数据不全（源表缺金额），请补充","※收入和支出都没填"),IF($E1864="","※没填收支类别，分类报表会漏掉这一笔",IF(ISNA(MATCH($E1864,类别表,0)),"※收支类别不在【参数设置】的清单里",IF($K1864="","△"&amp;$D1864&amp;" 还没填汇率，去【月度汇率】补上就自动算了",IF(ISNUMBER(SEARCH("【待补】",$R1864&amp;"")),"△源数据不全（源表缺摘要或用途），请补充",IF(AND($F1864="内部转账",$Q1864=""),"△内部转账建议在「往来单位」写上对方账户",IF($N1864&lt;0,"△这一笔之后该账户余额成负数了，核一下",""))))))))))))</f>
        <v/>
      </c>
    </row>
    <row r="1865" ht="49.5" spans="1:19">
      <c r="A1865" s="114">
        <v>46174</v>
      </c>
      <c r="B1865" s="115" t="s">
        <v>72</v>
      </c>
      <c r="C1865" s="116" t="str">
        <f>IF($B1865="","",IFERROR(INDEX(账户银行,MATCH($B1865,账户名,0)),""))</f>
        <v>NBU银行</v>
      </c>
      <c r="D1865" s="116" t="str">
        <f>IF($B1865="","",IFERROR(INDEX(账户币种,MATCH($B1865,账户名,0)),""))</f>
        <v>UZS</v>
      </c>
      <c r="E1865" s="117" t="s">
        <v>60</v>
      </c>
      <c r="F1865" s="116" t="str">
        <f>IF($E1865="","",IFERROR(INDEX(类别属性,MATCH($E1865,类别表,0)),""))</f>
        <v>支出</v>
      </c>
      <c r="G1865" s="118" t="s">
        <v>1648</v>
      </c>
      <c r="H1865" s="119"/>
      <c r="I1865" s="119">
        <v>741.6</v>
      </c>
      <c r="J1865" s="120"/>
      <c r="K1865" s="125">
        <f>IF(OR($A1865="",$B1865=""),"",IF($J1865&lt;&gt;"",$J1865,IF($D1865=本位币,1,IFERROR(LOOKUP(2,1/((汇率月份&lt;=$A1865)*(INDEX(记账汇率区,0,MATCH($D1865,汇率币种头,0))&lt;&gt;"")),INDEX(记账汇率区,0,MATCH($D1865,汇率币种头,0))),""))))</f>
        <v>1</v>
      </c>
      <c r="L1865" s="123">
        <f t="shared" si="58"/>
        <v>-741.6</v>
      </c>
      <c r="M1865" s="123">
        <f t="shared" si="59"/>
        <v>-741.6</v>
      </c>
      <c r="N1865" s="122">
        <f>IF($B1865="","",ROUND(SUMIF(账户名,$B1865,账户期初)+SUMIFS($L$6:L1865,$B$6:B1865,$B1865),2))</f>
        <v>15782191.32</v>
      </c>
      <c r="O1865" s="123">
        <f>IF($B1865="","",IFERROR(ROUND(INDEX(账户期初本位,MATCH($B1865,账户名,0))+SUMIFS($M$6:M1865,$B$6:B1865,$B1865),2),""))</f>
        <v>15782191.32</v>
      </c>
      <c r="P1865" s="117" t="s">
        <v>43</v>
      </c>
      <c r="Q1865" s="115"/>
      <c r="R1865" s="115"/>
      <c r="S1865" s="124" t="str">
        <f>IF($B1865="","",IF(ISNA(MATCH($B1865,账户名,0)),"※这个账户不在【参数设置】的账户档案里",IF($A1865="","※没填日期，这一笔不会进任何月份的报表",IF(OR($A1865&lt;起始月份,$A1865&gt;EOMONTH(起始月份,15)),"△不在本账期（"&amp;TEXT(起始月份,"yyyy-mm")&amp;" ~ "&amp;TEXT(EOMONTH(起始月份,15),"yyyy-mm")&amp;"）内，报表里看不到",IF(AND($H1865&lt;&gt;"",$I1865&lt;&gt;""),"※收入和支出不能同时填",IF(AND(N($H1865)=0,N($I1865)=0),IF(ISNUMBER(SEARCH("【待补】",$R1865&amp;"")),"△源数据不全（源表缺金额），请补充","※收入和支出都没填"),IF($E1865="","※没填收支类别，分类报表会漏掉这一笔",IF(ISNA(MATCH($E1865,类别表,0)),"※收支类别不在【参数设置】的清单里",IF($K1865="","△"&amp;$D1865&amp;" 还没填汇率，去【月度汇率】补上就自动算了",IF(ISNUMBER(SEARCH("【待补】",$R1865&amp;"")),"△源数据不全（源表缺摘要或用途），请补充",IF(AND($F1865="内部转账",$Q1865=""),"△内部转账建议在「往来单位」写上对方账户",IF($N1865&lt;0,"△这一笔之后该账户余额成负数了，核一下",""))))))))))))</f>
        <v/>
      </c>
    </row>
    <row r="1866" ht="33" spans="1:19">
      <c r="A1866" s="114">
        <v>46174</v>
      </c>
      <c r="B1866" s="115" t="s">
        <v>72</v>
      </c>
      <c r="C1866" s="116" t="str">
        <f>IF($B1866="","",IFERROR(INDEX(账户银行,MATCH($B1866,账户名,0)),""))</f>
        <v>NBU银行</v>
      </c>
      <c r="D1866" s="116" t="str">
        <f>IF($B1866="","",IFERROR(INDEX(账户币种,MATCH($B1866,账户名,0)),""))</f>
        <v>UZS</v>
      </c>
      <c r="E1866" s="117" t="s">
        <v>60</v>
      </c>
      <c r="F1866" s="116" t="str">
        <f>IF($E1866="","",IFERROR(INDEX(类别属性,MATCH($E1866,类别表,0)),""))</f>
        <v>支出</v>
      </c>
      <c r="G1866" s="118" t="s">
        <v>1649</v>
      </c>
      <c r="H1866" s="119"/>
      <c r="I1866" s="119">
        <v>3735.2</v>
      </c>
      <c r="J1866" s="120"/>
      <c r="K1866" s="125">
        <f>IF(OR($A1866="",$B1866=""),"",IF($J1866&lt;&gt;"",$J1866,IF($D1866=本位币,1,IFERROR(LOOKUP(2,1/((汇率月份&lt;=$A1866)*(INDEX(记账汇率区,0,MATCH($D1866,汇率币种头,0))&lt;&gt;"")),INDEX(记账汇率区,0,MATCH($D1866,汇率币种头,0))),""))))</f>
        <v>1</v>
      </c>
      <c r="L1866" s="123">
        <f t="shared" si="58"/>
        <v>-3735.2</v>
      </c>
      <c r="M1866" s="123">
        <f t="shared" si="59"/>
        <v>-3735.2</v>
      </c>
      <c r="N1866" s="122">
        <f>IF($B1866="","",ROUND(SUMIF(账户名,$B1866,账户期初)+SUMIFS($L$6:L1866,$B$6:B1866,$B1866),2))</f>
        <v>15778456.12</v>
      </c>
      <c r="O1866" s="123">
        <f>IF($B1866="","",IFERROR(ROUND(INDEX(账户期初本位,MATCH($B1866,账户名,0))+SUMIFS($M$6:M1866,$B$6:B1866,$B1866),2),""))</f>
        <v>15778456.12</v>
      </c>
      <c r="P1866" s="117" t="s">
        <v>43</v>
      </c>
      <c r="Q1866" s="115"/>
      <c r="R1866" s="115"/>
      <c r="S1866" s="124" t="str">
        <f>IF($B1866="","",IF(ISNA(MATCH($B1866,账户名,0)),"※这个账户不在【参数设置】的账户档案里",IF($A1866="","※没填日期，这一笔不会进任何月份的报表",IF(OR($A1866&lt;起始月份,$A1866&gt;EOMONTH(起始月份,15)),"△不在本账期（"&amp;TEXT(起始月份,"yyyy-mm")&amp;" ~ "&amp;TEXT(EOMONTH(起始月份,15),"yyyy-mm")&amp;"）内，报表里看不到",IF(AND($H1866&lt;&gt;"",$I1866&lt;&gt;""),"※收入和支出不能同时填",IF(AND(N($H1866)=0,N($I1866)=0),IF(ISNUMBER(SEARCH("【待补】",$R1866&amp;"")),"△源数据不全（源表缺金额），请补充","※收入和支出都没填"),IF($E1866="","※没填收支类别，分类报表会漏掉这一笔",IF(ISNA(MATCH($E1866,类别表,0)),"※收支类别不在【参数设置】的清单里",IF($K1866="","△"&amp;$D1866&amp;" 还没填汇率，去【月度汇率】补上就自动算了",IF(ISNUMBER(SEARCH("【待补】",$R1866&amp;"")),"△源数据不全（源表缺摘要或用途），请补充",IF(AND($F1866="内部转账",$Q1866=""),"△内部转账建议在「往来单位」写上对方账户",IF($N1866&lt;0,"△这一笔之后该账户余额成负数了，核一下",""))))))))))))</f>
        <v/>
      </c>
    </row>
    <row r="1867" ht="49.5" spans="1:19">
      <c r="A1867" s="114">
        <v>46174</v>
      </c>
      <c r="B1867" s="115" t="s">
        <v>72</v>
      </c>
      <c r="C1867" s="116" t="str">
        <f>IF($B1867="","",IFERROR(INDEX(账户银行,MATCH($B1867,账户名,0)),""))</f>
        <v>NBU银行</v>
      </c>
      <c r="D1867" s="116" t="str">
        <f>IF($B1867="","",IFERROR(INDEX(账户币种,MATCH($B1867,账户名,0)),""))</f>
        <v>UZS</v>
      </c>
      <c r="E1867" s="117" t="s">
        <v>60</v>
      </c>
      <c r="F1867" s="116" t="str">
        <f>IF($E1867="","",IFERROR(INDEX(类别属性,MATCH($E1867,类别表,0)),""))</f>
        <v>支出</v>
      </c>
      <c r="G1867" s="118" t="s">
        <v>1650</v>
      </c>
      <c r="H1867" s="119"/>
      <c r="I1867" s="119">
        <v>741.6</v>
      </c>
      <c r="J1867" s="120"/>
      <c r="K1867" s="125">
        <f>IF(OR($A1867="",$B1867=""),"",IF($J1867&lt;&gt;"",$J1867,IF($D1867=本位币,1,IFERROR(LOOKUP(2,1/((汇率月份&lt;=$A1867)*(INDEX(记账汇率区,0,MATCH($D1867,汇率币种头,0))&lt;&gt;"")),INDEX(记账汇率区,0,MATCH($D1867,汇率币种头,0))),""))))</f>
        <v>1</v>
      </c>
      <c r="L1867" s="123">
        <f t="shared" si="58"/>
        <v>-741.6</v>
      </c>
      <c r="M1867" s="123">
        <f t="shared" si="59"/>
        <v>-741.6</v>
      </c>
      <c r="N1867" s="122">
        <f>IF($B1867="","",ROUND(SUMIF(账户名,$B1867,账户期初)+SUMIFS($L$6:L1867,$B$6:B1867,$B1867),2))</f>
        <v>15777714.52</v>
      </c>
      <c r="O1867" s="123">
        <f>IF($B1867="","",IFERROR(ROUND(INDEX(账户期初本位,MATCH($B1867,账户名,0))+SUMIFS($M$6:M1867,$B$6:B1867,$B1867),2),""))</f>
        <v>15777714.52</v>
      </c>
      <c r="P1867" s="117" t="s">
        <v>43</v>
      </c>
      <c r="Q1867" s="115"/>
      <c r="R1867" s="115"/>
      <c r="S1867" s="124" t="str">
        <f>IF($B1867="","",IF(ISNA(MATCH($B1867,账户名,0)),"※这个账户不在【参数设置】的账户档案里",IF($A1867="","※没填日期，这一笔不会进任何月份的报表",IF(OR($A1867&lt;起始月份,$A1867&gt;EOMONTH(起始月份,15)),"△不在本账期（"&amp;TEXT(起始月份,"yyyy-mm")&amp;" ~ "&amp;TEXT(EOMONTH(起始月份,15),"yyyy-mm")&amp;"）内，报表里看不到",IF(AND($H1867&lt;&gt;"",$I1867&lt;&gt;""),"※收入和支出不能同时填",IF(AND(N($H1867)=0,N($I1867)=0),IF(ISNUMBER(SEARCH("【待补】",$R1867&amp;"")),"△源数据不全（源表缺金额），请补充","※收入和支出都没填"),IF($E1867="","※没填收支类别，分类报表会漏掉这一笔",IF(ISNA(MATCH($E1867,类别表,0)),"※收支类别不在【参数设置】的清单里",IF($K1867="","△"&amp;$D1867&amp;" 还没填汇率，去【月度汇率】补上就自动算了",IF(ISNUMBER(SEARCH("【待补】",$R1867&amp;"")),"△源数据不全（源表缺摘要或用途），请补充",IF(AND($F1867="内部转账",$Q1867=""),"△内部转账建议在「往来单位」写上对方账户",IF($N1867&lt;0,"△这一笔之后该账户余额成负数了，核一下",""))))))))))))</f>
        <v/>
      </c>
    </row>
    <row r="1868" ht="66" spans="1:19">
      <c r="A1868" s="114">
        <v>46174</v>
      </c>
      <c r="B1868" s="115" t="s">
        <v>72</v>
      </c>
      <c r="C1868" s="116" t="str">
        <f>IF($B1868="","",IFERROR(INDEX(账户银行,MATCH($B1868,账户名,0)),""))</f>
        <v>NBU银行</v>
      </c>
      <c r="D1868" s="116" t="str">
        <f>IF($B1868="","",IFERROR(INDEX(账户币种,MATCH($B1868,账户名,0)),""))</f>
        <v>UZS</v>
      </c>
      <c r="E1868" s="117" t="s">
        <v>21</v>
      </c>
      <c r="F1868" s="116" t="str">
        <f>IF($E1868="","",IFERROR(INDEX(类别属性,MATCH($E1868,类别表,0)),""))</f>
        <v>支出</v>
      </c>
      <c r="G1868" s="118" t="s">
        <v>1651</v>
      </c>
      <c r="H1868" s="119"/>
      <c r="I1868" s="119">
        <v>747040</v>
      </c>
      <c r="J1868" s="120"/>
      <c r="K1868" s="125">
        <f>IF(OR($A1868="",$B1868=""),"",IF($J1868&lt;&gt;"",$J1868,IF($D1868=本位币,1,IFERROR(LOOKUP(2,1/((汇率月份&lt;=$A1868)*(INDEX(记账汇率区,0,MATCH($D1868,汇率币种头,0))&lt;&gt;"")),INDEX(记账汇率区,0,MATCH($D1868,汇率币种头,0))),""))))</f>
        <v>1</v>
      </c>
      <c r="L1868" s="123">
        <f t="shared" si="58"/>
        <v>-747040</v>
      </c>
      <c r="M1868" s="123">
        <f t="shared" si="59"/>
        <v>-747040</v>
      </c>
      <c r="N1868" s="122">
        <f>IF($B1868="","",ROUND(SUMIF(账户名,$B1868,账户期初)+SUMIFS($L$6:L1868,$B$6:B1868,$B1868),2))</f>
        <v>15030674.52</v>
      </c>
      <c r="O1868" s="123">
        <f>IF($B1868="","",IFERROR(ROUND(INDEX(账户期初本位,MATCH($B1868,账户名,0))+SUMIFS($M$6:M1868,$B$6:B1868,$B1868),2),""))</f>
        <v>15030674.52</v>
      </c>
      <c r="P1868" s="117" t="s">
        <v>23</v>
      </c>
      <c r="Q1868" s="115"/>
      <c r="R1868" s="115"/>
      <c r="S1868" s="124" t="str">
        <f>IF($B1868="","",IF(ISNA(MATCH($B1868,账户名,0)),"※这个账户不在【参数设置】的账户档案里",IF($A1868="","※没填日期，这一笔不会进任何月份的报表",IF(OR($A1868&lt;起始月份,$A1868&gt;EOMONTH(起始月份,15)),"△不在本账期（"&amp;TEXT(起始月份,"yyyy-mm")&amp;" ~ "&amp;TEXT(EOMONTH(起始月份,15),"yyyy-mm")&amp;"）内，报表里看不到",IF(AND($H1868&lt;&gt;"",$I1868&lt;&gt;""),"※收入和支出不能同时填",IF(AND(N($H1868)=0,N($I1868)=0),IF(ISNUMBER(SEARCH("【待补】",$R1868&amp;"")),"△源数据不全（源表缺金额），请补充","※收入和支出都没填"),IF($E1868="","※没填收支类别，分类报表会漏掉这一笔",IF(ISNA(MATCH($E1868,类别表,0)),"※收支类别不在【参数设置】的清单里",IF($K1868="","△"&amp;$D1868&amp;" 还没填汇率，去【月度汇率】补上就自动算了",IF(ISNUMBER(SEARCH("【待补】",$R1868&amp;"")),"△源数据不全（源表缺摘要或用途），请补充",IF(AND($F1868="内部转账",$Q1868=""),"△内部转账建议在「往来单位」写上对方账户",IF($N1868&lt;0,"△这一笔之后该账户余额成负数了，核一下",""))))))))))))</f>
        <v/>
      </c>
    </row>
    <row r="1869" ht="66" spans="1:19">
      <c r="A1869" s="114">
        <v>46174</v>
      </c>
      <c r="B1869" s="115" t="s">
        <v>72</v>
      </c>
      <c r="C1869" s="116" t="str">
        <f>IF($B1869="","",IFERROR(INDEX(账户银行,MATCH($B1869,账户名,0)),""))</f>
        <v>NBU银行</v>
      </c>
      <c r="D1869" s="116" t="str">
        <f>IF($B1869="","",IFERROR(INDEX(账户币种,MATCH($B1869,账户名,0)),""))</f>
        <v>UZS</v>
      </c>
      <c r="E1869" s="117" t="s">
        <v>438</v>
      </c>
      <c r="F1869" s="116" t="str">
        <f>IF($E1869="","",IFERROR(INDEX(类别属性,MATCH($E1869,类别表,0)),""))</f>
        <v>支出</v>
      </c>
      <c r="G1869" s="118" t="s">
        <v>1652</v>
      </c>
      <c r="H1869" s="119"/>
      <c r="I1869" s="119">
        <v>1100000</v>
      </c>
      <c r="J1869" s="120"/>
      <c r="K1869" s="125">
        <f>IF(OR($A1869="",$B1869=""),"",IF($J1869&lt;&gt;"",$J1869,IF($D1869=本位币,1,IFERROR(LOOKUP(2,1/((汇率月份&lt;=$A1869)*(INDEX(记账汇率区,0,MATCH($D1869,汇率币种头,0))&lt;&gt;"")),INDEX(记账汇率区,0,MATCH($D1869,汇率币种头,0))),""))))</f>
        <v>1</v>
      </c>
      <c r="L1869" s="123">
        <f t="shared" si="58"/>
        <v>-1100000</v>
      </c>
      <c r="M1869" s="123">
        <f t="shared" si="59"/>
        <v>-1100000</v>
      </c>
      <c r="N1869" s="122">
        <f>IF($B1869="","",ROUND(SUMIF(账户名,$B1869,账户期初)+SUMIFS($L$6:L1869,$B$6:B1869,$B1869),2))</f>
        <v>13930674.52</v>
      </c>
      <c r="O1869" s="123">
        <f>IF($B1869="","",IFERROR(ROUND(INDEX(账户期初本位,MATCH($B1869,账户名,0))+SUMIFS($M$6:M1869,$B$6:B1869,$B1869),2),""))</f>
        <v>13930674.52</v>
      </c>
      <c r="P1869" s="117" t="s">
        <v>26</v>
      </c>
      <c r="Q1869" s="115"/>
      <c r="R1869" s="115"/>
      <c r="S1869" s="124" t="str">
        <f>IF($B1869="","",IF(ISNA(MATCH($B1869,账户名,0)),"※这个账户不在【参数设置】的账户档案里",IF($A1869="","※没填日期，这一笔不会进任何月份的报表",IF(OR($A1869&lt;起始月份,$A1869&gt;EOMONTH(起始月份,15)),"△不在本账期（"&amp;TEXT(起始月份,"yyyy-mm")&amp;" ~ "&amp;TEXT(EOMONTH(起始月份,15),"yyyy-mm")&amp;"）内，报表里看不到",IF(AND($H1869&lt;&gt;"",$I1869&lt;&gt;""),"※收入和支出不能同时填",IF(AND(N($H1869)=0,N($I1869)=0),IF(ISNUMBER(SEARCH("【待补】",$R1869&amp;"")),"△源数据不全（源表缺金额），请补充","※收入和支出都没填"),IF($E1869="","※没填收支类别，分类报表会漏掉这一笔",IF(ISNA(MATCH($E1869,类别表,0)),"※收支类别不在【参数设置】的清单里",IF($K1869="","△"&amp;$D1869&amp;" 还没填汇率，去【月度汇率】补上就自动算了",IF(ISNUMBER(SEARCH("【待补】",$R1869&amp;"")),"△源数据不全（源表缺摘要或用途），请补充",IF(AND($F1869="内部转账",$Q1869=""),"△内部转账建议在「往来单位」写上对方账户",IF($N1869&lt;0,"△这一笔之后该账户余额成负数了，核一下",""))))))))))))</f>
        <v/>
      </c>
    </row>
    <row r="1870" ht="33" spans="1:19">
      <c r="A1870" s="114">
        <v>46174</v>
      </c>
      <c r="B1870" s="115" t="s">
        <v>72</v>
      </c>
      <c r="C1870" s="116" t="str">
        <f>IF($B1870="","",IFERROR(INDEX(账户银行,MATCH($B1870,账户名,0)),""))</f>
        <v>NBU银行</v>
      </c>
      <c r="D1870" s="116" t="str">
        <f>IF($B1870="","",IFERROR(INDEX(账户币种,MATCH($B1870,账户名,0)),""))</f>
        <v>UZS</v>
      </c>
      <c r="E1870" s="117" t="s">
        <v>114</v>
      </c>
      <c r="F1870" s="116" t="str">
        <f>IF($E1870="","",IFERROR(INDEX(类别属性,MATCH($E1870,类别表,0)),""))</f>
        <v>支出</v>
      </c>
      <c r="G1870" s="118" t="s">
        <v>1653</v>
      </c>
      <c r="H1870" s="119">
        <v>200000000</v>
      </c>
      <c r="I1870" s="119"/>
      <c r="J1870" s="120"/>
      <c r="K1870" s="125">
        <f>IF(OR($A1870="",$B1870=""),"",IF($J1870&lt;&gt;"",$J1870,IF($D1870=本位币,1,IFERROR(LOOKUP(2,1/((汇率月份&lt;=$A1870)*(INDEX(记账汇率区,0,MATCH($D1870,汇率币种头,0))&lt;&gt;"")),INDEX(记账汇率区,0,MATCH($D1870,汇率币种头,0))),""))))</f>
        <v>1</v>
      </c>
      <c r="L1870" s="123">
        <f t="shared" si="58"/>
        <v>200000000</v>
      </c>
      <c r="M1870" s="123">
        <f t="shared" si="59"/>
        <v>200000000</v>
      </c>
      <c r="N1870" s="122">
        <f>IF($B1870="","",ROUND(SUMIF(账户名,$B1870,账户期初)+SUMIFS($L$6:L1870,$B$6:B1870,$B1870),2))</f>
        <v>213930674.52</v>
      </c>
      <c r="O1870" s="123">
        <f>IF($B1870="","",IFERROR(ROUND(INDEX(账户期初本位,MATCH($B1870,账户名,0))+SUMIFS($M$6:M1870,$B$6:B1870,$B1870),2),""))</f>
        <v>213930674.52</v>
      </c>
      <c r="P1870" s="117" t="s">
        <v>76</v>
      </c>
      <c r="Q1870" s="115" t="s">
        <v>771</v>
      </c>
      <c r="R1870" s="115"/>
      <c r="S1870" s="124" t="str">
        <f>IF($B1870="","",IF(ISNA(MATCH($B1870,账户名,0)),"※这个账户不在【参数设置】的账户档案里",IF($A1870="","※没填日期，这一笔不会进任何月份的报表",IF(OR($A1870&lt;起始月份,$A1870&gt;EOMONTH(起始月份,15)),"△不在本账期（"&amp;TEXT(起始月份,"yyyy-mm")&amp;" ~ "&amp;TEXT(EOMONTH(起始月份,15),"yyyy-mm")&amp;"）内，报表里看不到",IF(AND($H1870&lt;&gt;"",$I1870&lt;&gt;""),"※收入和支出不能同时填",IF(AND(N($H1870)=0,N($I1870)=0),IF(ISNUMBER(SEARCH("【待补】",$R1870&amp;"")),"△源数据不全（源表缺金额），请补充","※收入和支出都没填"),IF($E1870="","※没填收支类别，分类报表会漏掉这一笔",IF(ISNA(MATCH($E1870,类别表,0)),"※收支类别不在【参数设置】的清单里",IF($K1870="","△"&amp;$D1870&amp;" 还没填汇率，去【月度汇率】补上就自动算了",IF(ISNUMBER(SEARCH("【待补】",$R1870&amp;"")),"△源数据不全（源表缺摘要或用途），请补充",IF(AND($F1870="内部转账",$Q1870=""),"△内部转账建议在「往来单位」写上对方账户",IF($N1870&lt;0,"△这一笔之后该账户余额成负数了，核一下",""))))))))))))</f>
        <v/>
      </c>
    </row>
    <row r="1871" ht="16.5" spans="1:19">
      <c r="A1871" s="114">
        <v>46174</v>
      </c>
      <c r="B1871" s="115" t="s">
        <v>1238</v>
      </c>
      <c r="C1871" s="116" t="str">
        <f>IF($B1871="","",IFERROR(INDEX(账户银行,MATCH($B1871,账户名,0)),""))</f>
        <v>NBU银行</v>
      </c>
      <c r="D1871" s="116" t="str">
        <f>IF($B1871="","",IFERROR(INDEX(账户币种,MATCH($B1871,账户名,0)),""))</f>
        <v>UZS</v>
      </c>
      <c r="E1871" s="117" t="s">
        <v>44</v>
      </c>
      <c r="F1871" s="116" t="str">
        <f>IF($E1871="","",IFERROR(INDEX(类别属性,MATCH($E1871,类别表,0)),""))</f>
        <v>支出</v>
      </c>
      <c r="G1871" s="118" t="s">
        <v>1268</v>
      </c>
      <c r="H1871" s="119"/>
      <c r="I1871" s="119">
        <v>330000</v>
      </c>
      <c r="J1871" s="120"/>
      <c r="K1871" s="125">
        <f>IF(OR($A1871="",$B1871=""),"",IF($J1871&lt;&gt;"",$J1871,IF($D1871=本位币,1,IFERROR(LOOKUP(2,1/((汇率月份&lt;=$A1871)*(INDEX(记账汇率区,0,MATCH($D1871,汇率币种头,0))&lt;&gt;"")),INDEX(记账汇率区,0,MATCH($D1871,汇率币种头,0))),""))))</f>
        <v>1</v>
      </c>
      <c r="L1871" s="123">
        <f t="shared" si="58"/>
        <v>-330000</v>
      </c>
      <c r="M1871" s="123">
        <f t="shared" si="59"/>
        <v>-330000</v>
      </c>
      <c r="N1871" s="122">
        <f>IF($B1871="","",ROUND(SUMIF(账户名,$B1871,账户期初)+SUMIFS($L$6:L1871,$B$6:B1871,$B1871),2))</f>
        <v>27389150</v>
      </c>
      <c r="O1871" s="123">
        <f>IF($B1871="","",IFERROR(ROUND(INDEX(账户期初本位,MATCH($B1871,账户名,0))+SUMIFS($M$6:M1871,$B$6:B1871,$B1871),2),""))</f>
        <v>27389150</v>
      </c>
      <c r="P1871" s="117" t="s">
        <v>26</v>
      </c>
      <c r="Q1871" s="115" t="s">
        <v>1269</v>
      </c>
      <c r="R1871" s="115" t="s">
        <v>1270</v>
      </c>
      <c r="S1871" s="124" t="str">
        <f>IF($B1871="","",IF(ISNA(MATCH($B1871,账户名,0)),"※这个账户不在【参数设置】的账户档案里",IF($A1871="","※没填日期，这一笔不会进任何月份的报表",IF(OR($A1871&lt;起始月份,$A1871&gt;EOMONTH(起始月份,15)),"△不在本账期（"&amp;TEXT(起始月份,"yyyy-mm")&amp;" ~ "&amp;TEXT(EOMONTH(起始月份,15),"yyyy-mm")&amp;"）内，报表里看不到",IF(AND($H1871&lt;&gt;"",$I1871&lt;&gt;""),"※收入和支出不能同时填",IF(AND(N($H1871)=0,N($I1871)=0),IF(ISNUMBER(SEARCH("【待补】",$R1871&amp;"")),"△源数据不全（源表缺金额），请补充","※收入和支出都没填"),IF($E1871="","※没填收支类别，分类报表会漏掉这一笔",IF(ISNA(MATCH($E1871,类别表,0)),"※收支类别不在【参数设置】的清单里",IF($K1871="","△"&amp;$D1871&amp;" 还没填汇率，去【月度汇率】补上就自动算了",IF(ISNUMBER(SEARCH("【待补】",$R1871&amp;"")),"△源数据不全（源表缺摘要或用途），请补充",IF(AND($F1871="内部转账",$Q1871=""),"△内部转账建议在「往来单位」写上对方账户",IF($N1871&lt;0,"△这一笔之后该账户余额成负数了，核一下",""))))))))))))</f>
        <v/>
      </c>
    </row>
    <row r="1872" ht="16.5" spans="1:19">
      <c r="A1872" s="114">
        <v>46174</v>
      </c>
      <c r="B1872" s="115" t="s">
        <v>1238</v>
      </c>
      <c r="C1872" s="116" t="str">
        <f>IF($B1872="","",IFERROR(INDEX(账户银行,MATCH($B1872,账户名,0)),""))</f>
        <v>NBU银行</v>
      </c>
      <c r="D1872" s="116" t="str">
        <f>IF($B1872="","",IFERROR(INDEX(账户币种,MATCH($B1872,账户名,0)),""))</f>
        <v>UZS</v>
      </c>
      <c r="E1872" s="117" t="s">
        <v>54</v>
      </c>
      <c r="F1872" s="116" t="str">
        <f>IF($E1872="","",IFERROR(INDEX(类别属性,MATCH($E1872,类别表,0)),""))</f>
        <v>支出</v>
      </c>
      <c r="G1872" s="118" t="s">
        <v>1268</v>
      </c>
      <c r="H1872" s="119"/>
      <c r="I1872" s="119">
        <v>555000</v>
      </c>
      <c r="J1872" s="120"/>
      <c r="K1872" s="125">
        <f>IF(OR($A1872="",$B1872=""),"",IF($J1872&lt;&gt;"",$J1872,IF($D1872=本位币,1,IFERROR(LOOKUP(2,1/((汇率月份&lt;=$A1872)*(INDEX(记账汇率区,0,MATCH($D1872,汇率币种头,0))&lt;&gt;"")),INDEX(记账汇率区,0,MATCH($D1872,汇率币种头,0))),""))))</f>
        <v>1</v>
      </c>
      <c r="L1872" s="123">
        <f t="shared" si="58"/>
        <v>-555000</v>
      </c>
      <c r="M1872" s="123">
        <f t="shared" si="59"/>
        <v>-555000</v>
      </c>
      <c r="N1872" s="122">
        <f>IF($B1872="","",ROUND(SUMIF(账户名,$B1872,账户期初)+SUMIFS($L$6:L1872,$B$6:B1872,$B1872),2))</f>
        <v>26834150</v>
      </c>
      <c r="O1872" s="123">
        <f>IF($B1872="","",IFERROR(ROUND(INDEX(账户期初本位,MATCH($B1872,账户名,0))+SUMIFS($M$6:M1872,$B$6:B1872,$B1872),2),""))</f>
        <v>26834150</v>
      </c>
      <c r="P1872" s="117" t="s">
        <v>48</v>
      </c>
      <c r="Q1872" s="115" t="s">
        <v>1269</v>
      </c>
      <c r="R1872" s="115" t="s">
        <v>1270</v>
      </c>
      <c r="S1872" s="124" t="str">
        <f>IF($B1872="","",IF(ISNA(MATCH($B1872,账户名,0)),"※这个账户不在【参数设置】的账户档案里",IF($A1872="","※没填日期，这一笔不会进任何月份的报表",IF(OR($A1872&lt;起始月份,$A1872&gt;EOMONTH(起始月份,15)),"△不在本账期（"&amp;TEXT(起始月份,"yyyy-mm")&amp;" ~ "&amp;TEXT(EOMONTH(起始月份,15),"yyyy-mm")&amp;"）内，报表里看不到",IF(AND($H1872&lt;&gt;"",$I1872&lt;&gt;""),"※收入和支出不能同时填",IF(AND(N($H1872)=0,N($I1872)=0),IF(ISNUMBER(SEARCH("【待补】",$R1872&amp;"")),"△源数据不全（源表缺金额），请补充","※收入和支出都没填"),IF($E1872="","※没填收支类别，分类报表会漏掉这一笔",IF(ISNA(MATCH($E1872,类别表,0)),"※收支类别不在【参数设置】的清单里",IF($K1872="","△"&amp;$D1872&amp;" 还没填汇率，去【月度汇率】补上就自动算了",IF(ISNUMBER(SEARCH("【待补】",$R1872&amp;"")),"△源数据不全（源表缺摘要或用途），请补充",IF(AND($F1872="内部转账",$Q1872=""),"△内部转账建议在「往来单位」写上对方账户",IF($N1872&lt;0,"△这一笔之后该账户余额成负数了，核一下",""))))))))))))</f>
        <v/>
      </c>
    </row>
    <row r="1873" ht="16.5" spans="1:19">
      <c r="A1873" s="114">
        <v>46174</v>
      </c>
      <c r="B1873" s="115" t="s">
        <v>1238</v>
      </c>
      <c r="C1873" s="116" t="str">
        <f>IF($B1873="","",IFERROR(INDEX(账户银行,MATCH($B1873,账户名,0)),""))</f>
        <v>NBU银行</v>
      </c>
      <c r="D1873" s="116" t="str">
        <f>IF($B1873="","",IFERROR(INDEX(账户币种,MATCH($B1873,账户名,0)),""))</f>
        <v>UZS</v>
      </c>
      <c r="E1873" s="117" t="s">
        <v>38</v>
      </c>
      <c r="F1873" s="116" t="str">
        <f>IF($E1873="","",IFERROR(INDEX(类别属性,MATCH($E1873,类别表,0)),""))</f>
        <v>支出</v>
      </c>
      <c r="G1873" s="118" t="s">
        <v>1268</v>
      </c>
      <c r="H1873" s="119"/>
      <c r="I1873" s="119">
        <v>540000</v>
      </c>
      <c r="J1873" s="120"/>
      <c r="K1873" s="125">
        <f>IF(OR($A1873="",$B1873=""),"",IF($J1873&lt;&gt;"",$J1873,IF($D1873=本位币,1,IFERROR(LOOKUP(2,1/((汇率月份&lt;=$A1873)*(INDEX(记账汇率区,0,MATCH($D1873,汇率币种头,0))&lt;&gt;"")),INDEX(记账汇率区,0,MATCH($D1873,汇率币种头,0))),""))))</f>
        <v>1</v>
      </c>
      <c r="L1873" s="123">
        <f t="shared" si="58"/>
        <v>-540000</v>
      </c>
      <c r="M1873" s="123">
        <f t="shared" si="59"/>
        <v>-540000</v>
      </c>
      <c r="N1873" s="122">
        <f>IF($B1873="","",ROUND(SUMIF(账户名,$B1873,账户期初)+SUMIFS($L$6:L1873,$B$6:B1873,$B1873),2))</f>
        <v>26294150</v>
      </c>
      <c r="O1873" s="123">
        <f>IF($B1873="","",IFERROR(ROUND(INDEX(账户期初本位,MATCH($B1873,账户名,0))+SUMIFS($M$6:M1873,$B$6:B1873,$B1873),2),""))</f>
        <v>26294150</v>
      </c>
      <c r="P1873" s="117" t="s">
        <v>26</v>
      </c>
      <c r="Q1873" s="115" t="s">
        <v>1269</v>
      </c>
      <c r="R1873" s="115" t="s">
        <v>1270</v>
      </c>
      <c r="S1873" s="124" t="str">
        <f>IF($B1873="","",IF(ISNA(MATCH($B1873,账户名,0)),"※这个账户不在【参数设置】的账户档案里",IF($A1873="","※没填日期，这一笔不会进任何月份的报表",IF(OR($A1873&lt;起始月份,$A1873&gt;EOMONTH(起始月份,15)),"△不在本账期（"&amp;TEXT(起始月份,"yyyy-mm")&amp;" ~ "&amp;TEXT(EOMONTH(起始月份,15),"yyyy-mm")&amp;"）内，报表里看不到",IF(AND($H1873&lt;&gt;"",$I1873&lt;&gt;""),"※收入和支出不能同时填",IF(AND(N($H1873)=0,N($I1873)=0),IF(ISNUMBER(SEARCH("【待补】",$R1873&amp;"")),"△源数据不全（源表缺金额），请补充","※收入和支出都没填"),IF($E1873="","※没填收支类别，分类报表会漏掉这一笔",IF(ISNA(MATCH($E1873,类别表,0)),"※收支类别不在【参数设置】的清单里",IF($K1873="","△"&amp;$D1873&amp;" 还没填汇率，去【月度汇率】补上就自动算了",IF(ISNUMBER(SEARCH("【待补】",$R1873&amp;"")),"△源数据不全（源表缺摘要或用途），请补充",IF(AND($F1873="内部转账",$Q1873=""),"△内部转账建议在「往来单位」写上对方账户",IF($N1873&lt;0,"△这一笔之后该账户余额成负数了，核一下",""))))))))))))</f>
        <v/>
      </c>
    </row>
    <row r="1874" ht="16.5" spans="1:19">
      <c r="A1874" s="114">
        <v>46174</v>
      </c>
      <c r="B1874" s="115" t="s">
        <v>1238</v>
      </c>
      <c r="C1874" s="116" t="str">
        <f>IF($B1874="","",IFERROR(INDEX(账户银行,MATCH($B1874,账户名,0)),""))</f>
        <v>NBU银行</v>
      </c>
      <c r="D1874" s="116" t="str">
        <f>IF($B1874="","",IFERROR(INDEX(账户币种,MATCH($B1874,账户名,0)),""))</f>
        <v>UZS</v>
      </c>
      <c r="E1874" s="117" t="s">
        <v>38</v>
      </c>
      <c r="F1874" s="116" t="str">
        <f>IF($E1874="","",IFERROR(INDEX(类别属性,MATCH($E1874,类别表,0)),""))</f>
        <v>支出</v>
      </c>
      <c r="G1874" s="118" t="s">
        <v>1268</v>
      </c>
      <c r="H1874" s="119"/>
      <c r="I1874" s="119">
        <v>55000</v>
      </c>
      <c r="J1874" s="120"/>
      <c r="K1874" s="125">
        <f>IF(OR($A1874="",$B1874=""),"",IF($J1874&lt;&gt;"",$J1874,IF($D1874=本位币,1,IFERROR(LOOKUP(2,1/((汇率月份&lt;=$A1874)*(INDEX(记账汇率区,0,MATCH($D1874,汇率币种头,0))&lt;&gt;"")),INDEX(记账汇率区,0,MATCH($D1874,汇率币种头,0))),""))))</f>
        <v>1</v>
      </c>
      <c r="L1874" s="123">
        <f t="shared" si="58"/>
        <v>-55000</v>
      </c>
      <c r="M1874" s="123">
        <f t="shared" si="59"/>
        <v>-55000</v>
      </c>
      <c r="N1874" s="122">
        <f>IF($B1874="","",ROUND(SUMIF(账户名,$B1874,账户期初)+SUMIFS($L$6:L1874,$B$6:B1874,$B1874),2))</f>
        <v>26239150</v>
      </c>
      <c r="O1874" s="123">
        <f>IF($B1874="","",IFERROR(ROUND(INDEX(账户期初本位,MATCH($B1874,账户名,0))+SUMIFS($M$6:M1874,$B$6:B1874,$B1874),2),""))</f>
        <v>26239150</v>
      </c>
      <c r="P1874" s="117" t="s">
        <v>26</v>
      </c>
      <c r="Q1874" s="115" t="s">
        <v>1269</v>
      </c>
      <c r="R1874" s="115" t="s">
        <v>1270</v>
      </c>
      <c r="S1874" s="124" t="str">
        <f>IF($B1874="","",IF(ISNA(MATCH($B1874,账户名,0)),"※这个账户不在【参数设置】的账户档案里",IF($A1874="","※没填日期，这一笔不会进任何月份的报表",IF(OR($A1874&lt;起始月份,$A1874&gt;EOMONTH(起始月份,15)),"△不在本账期（"&amp;TEXT(起始月份,"yyyy-mm")&amp;" ~ "&amp;TEXT(EOMONTH(起始月份,15),"yyyy-mm")&amp;"）内，报表里看不到",IF(AND($H1874&lt;&gt;"",$I1874&lt;&gt;""),"※收入和支出不能同时填",IF(AND(N($H1874)=0,N($I1874)=0),IF(ISNUMBER(SEARCH("【待补】",$R1874&amp;"")),"△源数据不全（源表缺金额），请补充","※收入和支出都没填"),IF($E1874="","※没填收支类别，分类报表会漏掉这一笔",IF(ISNA(MATCH($E1874,类别表,0)),"※收支类别不在【参数设置】的清单里",IF($K1874="","△"&amp;$D1874&amp;" 还没填汇率，去【月度汇率】补上就自动算了",IF(ISNUMBER(SEARCH("【待补】",$R1874&amp;"")),"△源数据不全（源表缺摘要或用途），请补充",IF(AND($F1874="内部转账",$Q1874=""),"△内部转账建议在「往来单位」写上对方账户",IF($N1874&lt;0,"△这一笔之后该账户余额成负数了，核一下",""))))))))))))</f>
        <v/>
      </c>
    </row>
    <row r="1875" ht="16.5" spans="1:19">
      <c r="A1875" s="114">
        <v>46174</v>
      </c>
      <c r="B1875" s="115" t="s">
        <v>1238</v>
      </c>
      <c r="C1875" s="116" t="str">
        <f>IF($B1875="","",IFERROR(INDEX(账户银行,MATCH($B1875,账户名,0)),""))</f>
        <v>NBU银行</v>
      </c>
      <c r="D1875" s="116" t="str">
        <f>IF($B1875="","",IFERROR(INDEX(账户币种,MATCH($B1875,账户名,0)),""))</f>
        <v>UZS</v>
      </c>
      <c r="E1875" s="117" t="s">
        <v>188</v>
      </c>
      <c r="F1875" s="116" t="str">
        <f>IF($E1875="","",IFERROR(INDEX(类别属性,MATCH($E1875,类别表,0)),""))</f>
        <v>支出</v>
      </c>
      <c r="G1875" s="118" t="s">
        <v>1268</v>
      </c>
      <c r="H1875" s="119"/>
      <c r="I1875" s="119">
        <v>50000</v>
      </c>
      <c r="J1875" s="120"/>
      <c r="K1875" s="125">
        <f>IF(OR($A1875="",$B1875=""),"",IF($J1875&lt;&gt;"",$J1875,IF($D1875=本位币,1,IFERROR(LOOKUP(2,1/((汇率月份&lt;=$A1875)*(INDEX(记账汇率区,0,MATCH($D1875,汇率币种头,0))&lt;&gt;"")),INDEX(记账汇率区,0,MATCH($D1875,汇率币种头,0))),""))))</f>
        <v>1</v>
      </c>
      <c r="L1875" s="123">
        <f t="shared" si="58"/>
        <v>-50000</v>
      </c>
      <c r="M1875" s="123">
        <f t="shared" si="59"/>
        <v>-50000</v>
      </c>
      <c r="N1875" s="122">
        <f>IF($B1875="","",ROUND(SUMIF(账户名,$B1875,账户期初)+SUMIFS($L$6:L1875,$B$6:B1875,$B1875),2))</f>
        <v>26189150</v>
      </c>
      <c r="O1875" s="123">
        <f>IF($B1875="","",IFERROR(ROUND(INDEX(账户期初本位,MATCH($B1875,账户名,0))+SUMIFS($M$6:M1875,$B$6:B1875,$B1875),2),""))</f>
        <v>26189150</v>
      </c>
      <c r="P1875" s="117" t="s">
        <v>26</v>
      </c>
      <c r="Q1875" s="115" t="s">
        <v>1269</v>
      </c>
      <c r="R1875" s="115" t="s">
        <v>1271</v>
      </c>
      <c r="S1875" s="124" t="str">
        <f>IF($B1875="","",IF(ISNA(MATCH($B1875,账户名,0)),"※这个账户不在【参数设置】的账户档案里",IF($A1875="","※没填日期，这一笔不会进任何月份的报表",IF(OR($A1875&lt;起始月份,$A1875&gt;EOMONTH(起始月份,15)),"△不在本账期（"&amp;TEXT(起始月份,"yyyy-mm")&amp;" ~ "&amp;TEXT(EOMONTH(起始月份,15),"yyyy-mm")&amp;"）内，报表里看不到",IF(AND($H1875&lt;&gt;"",$I1875&lt;&gt;""),"※收入和支出不能同时填",IF(AND(N($H1875)=0,N($I1875)=0),IF(ISNUMBER(SEARCH("【待补】",$R1875&amp;"")),"△源数据不全（源表缺金额），请补充","※收入和支出都没填"),IF($E1875="","※没填收支类别，分类报表会漏掉这一笔",IF(ISNA(MATCH($E1875,类别表,0)),"※收支类别不在【参数设置】的清单里",IF($K1875="","△"&amp;$D1875&amp;" 还没填汇率，去【月度汇率】补上就自动算了",IF(ISNUMBER(SEARCH("【待补】",$R1875&amp;"")),"△源数据不全（源表缺摘要或用途），请补充",IF(AND($F1875="内部转账",$Q1875=""),"△内部转账建议在「往来单位」写上对方账户",IF($N1875&lt;0,"△这一笔之后该账户余额成负数了，核一下",""))))))))))))</f>
        <v>△源数据不全（源表缺摘要或用途），请补充</v>
      </c>
    </row>
    <row r="1876" ht="16.5" spans="1:19">
      <c r="A1876" s="114">
        <v>46174</v>
      </c>
      <c r="B1876" s="115" t="s">
        <v>1238</v>
      </c>
      <c r="C1876" s="116" t="str">
        <f>IF($B1876="","",IFERROR(INDEX(账户银行,MATCH($B1876,账户名,0)),""))</f>
        <v>NBU银行</v>
      </c>
      <c r="D1876" s="116" t="str">
        <f>IF($B1876="","",IFERROR(INDEX(账户币种,MATCH($B1876,账户名,0)),""))</f>
        <v>UZS</v>
      </c>
      <c r="E1876" s="117" t="s">
        <v>188</v>
      </c>
      <c r="F1876" s="116" t="str">
        <f>IF($E1876="","",IFERROR(INDEX(类别属性,MATCH($E1876,类别表,0)),""))</f>
        <v>支出</v>
      </c>
      <c r="G1876" s="118" t="s">
        <v>1268</v>
      </c>
      <c r="H1876" s="119"/>
      <c r="I1876" s="119">
        <v>280000</v>
      </c>
      <c r="J1876" s="120"/>
      <c r="K1876" s="125">
        <f>IF(OR($A1876="",$B1876=""),"",IF($J1876&lt;&gt;"",$J1876,IF($D1876=本位币,1,IFERROR(LOOKUP(2,1/((汇率月份&lt;=$A1876)*(INDEX(记账汇率区,0,MATCH($D1876,汇率币种头,0))&lt;&gt;"")),INDEX(记账汇率区,0,MATCH($D1876,汇率币种头,0))),""))))</f>
        <v>1</v>
      </c>
      <c r="L1876" s="123">
        <f t="shared" si="58"/>
        <v>-280000</v>
      </c>
      <c r="M1876" s="123">
        <f t="shared" si="59"/>
        <v>-280000</v>
      </c>
      <c r="N1876" s="122">
        <f>IF($B1876="","",ROUND(SUMIF(账户名,$B1876,账户期初)+SUMIFS($L$6:L1876,$B$6:B1876,$B1876),2))</f>
        <v>25909150</v>
      </c>
      <c r="O1876" s="123">
        <f>IF($B1876="","",IFERROR(ROUND(INDEX(账户期初本位,MATCH($B1876,账户名,0))+SUMIFS($M$6:M1876,$B$6:B1876,$B1876),2),""))</f>
        <v>25909150</v>
      </c>
      <c r="P1876" s="117" t="s">
        <v>26</v>
      </c>
      <c r="Q1876" s="115" t="s">
        <v>1269</v>
      </c>
      <c r="R1876" s="115" t="s">
        <v>1271</v>
      </c>
      <c r="S1876" s="124" t="str">
        <f>IF($B1876="","",IF(ISNA(MATCH($B1876,账户名,0)),"※这个账户不在【参数设置】的账户档案里",IF($A1876="","※没填日期，这一笔不会进任何月份的报表",IF(OR($A1876&lt;起始月份,$A1876&gt;EOMONTH(起始月份,15)),"△不在本账期（"&amp;TEXT(起始月份,"yyyy-mm")&amp;" ~ "&amp;TEXT(EOMONTH(起始月份,15),"yyyy-mm")&amp;"）内，报表里看不到",IF(AND($H1876&lt;&gt;"",$I1876&lt;&gt;""),"※收入和支出不能同时填",IF(AND(N($H1876)=0,N($I1876)=0),IF(ISNUMBER(SEARCH("【待补】",$R1876&amp;"")),"△源数据不全（源表缺金额），请补充","※收入和支出都没填"),IF($E1876="","※没填收支类别，分类报表会漏掉这一笔",IF(ISNA(MATCH($E1876,类别表,0)),"※收支类别不在【参数设置】的清单里",IF($K1876="","△"&amp;$D1876&amp;" 还没填汇率，去【月度汇率】补上就自动算了",IF(ISNUMBER(SEARCH("【待补】",$R1876&amp;"")),"△源数据不全（源表缺摘要或用途），请补充",IF(AND($F1876="内部转账",$Q1876=""),"△内部转账建议在「往来单位」写上对方账户",IF($N1876&lt;0,"△这一笔之后该账户余额成负数了，核一下",""))))))))))))</f>
        <v>△源数据不全（源表缺摘要或用途），请补充</v>
      </c>
    </row>
    <row r="1877" ht="16.5" spans="1:19">
      <c r="A1877" s="114">
        <v>46174</v>
      </c>
      <c r="B1877" s="115" t="s">
        <v>1238</v>
      </c>
      <c r="C1877" s="116" t="str">
        <f>IF($B1877="","",IFERROR(INDEX(账户银行,MATCH($B1877,账户名,0)),""))</f>
        <v>NBU银行</v>
      </c>
      <c r="D1877" s="116" t="str">
        <f>IF($B1877="","",IFERROR(INDEX(账户币种,MATCH($B1877,账户名,0)),""))</f>
        <v>UZS</v>
      </c>
      <c r="E1877" s="117" t="s">
        <v>38</v>
      </c>
      <c r="F1877" s="116" t="str">
        <f>IF($E1877="","",IFERROR(INDEX(类别属性,MATCH($E1877,类别表,0)),""))</f>
        <v>支出</v>
      </c>
      <c r="G1877" s="118" t="s">
        <v>1268</v>
      </c>
      <c r="H1877" s="119"/>
      <c r="I1877" s="119">
        <v>956000</v>
      </c>
      <c r="J1877" s="120"/>
      <c r="K1877" s="125">
        <f>IF(OR($A1877="",$B1877=""),"",IF($J1877&lt;&gt;"",$J1877,IF($D1877=本位币,1,IFERROR(LOOKUP(2,1/((汇率月份&lt;=$A1877)*(INDEX(记账汇率区,0,MATCH($D1877,汇率币种头,0))&lt;&gt;"")),INDEX(记账汇率区,0,MATCH($D1877,汇率币种头,0))),""))))</f>
        <v>1</v>
      </c>
      <c r="L1877" s="123">
        <f t="shared" si="58"/>
        <v>-956000</v>
      </c>
      <c r="M1877" s="123">
        <f t="shared" si="59"/>
        <v>-956000</v>
      </c>
      <c r="N1877" s="122">
        <f>IF($B1877="","",ROUND(SUMIF(账户名,$B1877,账户期初)+SUMIFS($L$6:L1877,$B$6:B1877,$B1877),2))</f>
        <v>24953150</v>
      </c>
      <c r="O1877" s="123">
        <f>IF($B1877="","",IFERROR(ROUND(INDEX(账户期初本位,MATCH($B1877,账户名,0))+SUMIFS($M$6:M1877,$B$6:B1877,$B1877),2),""))</f>
        <v>24953150</v>
      </c>
      <c r="P1877" s="117" t="s">
        <v>26</v>
      </c>
      <c r="Q1877" s="115" t="s">
        <v>1269</v>
      </c>
      <c r="R1877" s="115" t="s">
        <v>1270</v>
      </c>
      <c r="S1877" s="124" t="str">
        <f>IF($B1877="","",IF(ISNA(MATCH($B1877,账户名,0)),"※这个账户不在【参数设置】的账户档案里",IF($A1877="","※没填日期，这一笔不会进任何月份的报表",IF(OR($A1877&lt;起始月份,$A1877&gt;EOMONTH(起始月份,15)),"△不在本账期（"&amp;TEXT(起始月份,"yyyy-mm")&amp;" ~ "&amp;TEXT(EOMONTH(起始月份,15),"yyyy-mm")&amp;"）内，报表里看不到",IF(AND($H1877&lt;&gt;"",$I1877&lt;&gt;""),"※收入和支出不能同时填",IF(AND(N($H1877)=0,N($I1877)=0),IF(ISNUMBER(SEARCH("【待补】",$R1877&amp;"")),"△源数据不全（源表缺金额），请补充","※收入和支出都没填"),IF($E1877="","※没填收支类别，分类报表会漏掉这一笔",IF(ISNA(MATCH($E1877,类别表,0)),"※收支类别不在【参数设置】的清单里",IF($K1877="","△"&amp;$D1877&amp;" 还没填汇率，去【月度汇率】补上就自动算了",IF(ISNUMBER(SEARCH("【待补】",$R1877&amp;"")),"△源数据不全（源表缺摘要或用途），请补充",IF(AND($F1877="内部转账",$Q1877=""),"△内部转账建议在「往来单位」写上对方账户",IF($N1877&lt;0,"△这一笔之后该账户余额成负数了，核一下",""))))))))))))</f>
        <v/>
      </c>
    </row>
    <row r="1878" ht="16.5" spans="1:19">
      <c r="A1878" s="114">
        <v>46174</v>
      </c>
      <c r="B1878" s="115" t="s">
        <v>1238</v>
      </c>
      <c r="C1878" s="116" t="str">
        <f>IF($B1878="","",IFERROR(INDEX(账户银行,MATCH($B1878,账户名,0)),""))</f>
        <v>NBU银行</v>
      </c>
      <c r="D1878" s="116" t="str">
        <f>IF($B1878="","",IFERROR(INDEX(账户币种,MATCH($B1878,账户名,0)),""))</f>
        <v>UZS</v>
      </c>
      <c r="E1878" s="117" t="s">
        <v>44</v>
      </c>
      <c r="F1878" s="116" t="str">
        <f>IF($E1878="","",IFERROR(INDEX(类别属性,MATCH($E1878,类别表,0)),""))</f>
        <v>支出</v>
      </c>
      <c r="G1878" s="118" t="s">
        <v>1268</v>
      </c>
      <c r="H1878" s="119"/>
      <c r="I1878" s="119">
        <v>480000</v>
      </c>
      <c r="J1878" s="120"/>
      <c r="K1878" s="125">
        <f>IF(OR($A1878="",$B1878=""),"",IF($J1878&lt;&gt;"",$J1878,IF($D1878=本位币,1,IFERROR(LOOKUP(2,1/((汇率月份&lt;=$A1878)*(INDEX(记账汇率区,0,MATCH($D1878,汇率币种头,0))&lt;&gt;"")),INDEX(记账汇率区,0,MATCH($D1878,汇率币种头,0))),""))))</f>
        <v>1</v>
      </c>
      <c r="L1878" s="123">
        <f t="shared" si="58"/>
        <v>-480000</v>
      </c>
      <c r="M1878" s="123">
        <f t="shared" si="59"/>
        <v>-480000</v>
      </c>
      <c r="N1878" s="122">
        <f>IF($B1878="","",ROUND(SUMIF(账户名,$B1878,账户期初)+SUMIFS($L$6:L1878,$B$6:B1878,$B1878),2))</f>
        <v>24473150</v>
      </c>
      <c r="O1878" s="123">
        <f>IF($B1878="","",IFERROR(ROUND(INDEX(账户期初本位,MATCH($B1878,账户名,0))+SUMIFS($M$6:M1878,$B$6:B1878,$B1878),2),""))</f>
        <v>24473150</v>
      </c>
      <c r="P1878" s="117" t="s">
        <v>26</v>
      </c>
      <c r="Q1878" s="115" t="s">
        <v>1269</v>
      </c>
      <c r="R1878" s="115" t="s">
        <v>1270</v>
      </c>
      <c r="S1878" s="124" t="str">
        <f>IF($B1878="","",IF(ISNA(MATCH($B1878,账户名,0)),"※这个账户不在【参数设置】的账户档案里",IF($A1878="","※没填日期，这一笔不会进任何月份的报表",IF(OR($A1878&lt;起始月份,$A1878&gt;EOMONTH(起始月份,15)),"△不在本账期（"&amp;TEXT(起始月份,"yyyy-mm")&amp;" ~ "&amp;TEXT(EOMONTH(起始月份,15),"yyyy-mm")&amp;"）内，报表里看不到",IF(AND($H1878&lt;&gt;"",$I1878&lt;&gt;""),"※收入和支出不能同时填",IF(AND(N($H1878)=0,N($I1878)=0),IF(ISNUMBER(SEARCH("【待补】",$R1878&amp;"")),"△源数据不全（源表缺金额），请补充","※收入和支出都没填"),IF($E1878="","※没填收支类别，分类报表会漏掉这一笔",IF(ISNA(MATCH($E1878,类别表,0)),"※收支类别不在【参数设置】的清单里",IF($K1878="","△"&amp;$D1878&amp;" 还没填汇率，去【月度汇率】补上就自动算了",IF(ISNUMBER(SEARCH("【待补】",$R1878&amp;"")),"△源数据不全（源表缺摘要或用途），请补充",IF(AND($F1878="内部转账",$Q1878=""),"△内部转账建议在「往来单位」写上对方账户",IF($N1878&lt;0,"△这一笔之后该账户余额成负数了，核一下",""))))))))))))</f>
        <v/>
      </c>
    </row>
    <row r="1879" ht="49.5" spans="1:19">
      <c r="A1879" s="114">
        <v>46174</v>
      </c>
      <c r="B1879" s="115" t="s">
        <v>1238</v>
      </c>
      <c r="C1879" s="116" t="str">
        <f>IF($B1879="","",IFERROR(INDEX(账户银行,MATCH($B1879,账户名,0)),""))</f>
        <v>NBU银行</v>
      </c>
      <c r="D1879" s="116" t="str">
        <f>IF($B1879="","",IFERROR(INDEX(账户币种,MATCH($B1879,账户名,0)),""))</f>
        <v>UZS</v>
      </c>
      <c r="E1879" s="117" t="s">
        <v>44</v>
      </c>
      <c r="F1879" s="116" t="str">
        <f>IF($E1879="","",IFERROR(INDEX(类别属性,MATCH($E1879,类别表,0)),""))</f>
        <v>支出</v>
      </c>
      <c r="G1879" s="118" t="s">
        <v>1392</v>
      </c>
      <c r="H1879" s="119"/>
      <c r="I1879" s="119">
        <v>530400</v>
      </c>
      <c r="J1879" s="120"/>
      <c r="K1879" s="125">
        <f>IF(OR($A1879="",$B1879=""),"",IF($J1879&lt;&gt;"",$J1879,IF($D1879=本位币,1,IFERROR(LOOKUP(2,1/((汇率月份&lt;=$A1879)*(INDEX(记账汇率区,0,MATCH($D1879,汇率币种头,0))&lt;&gt;"")),INDEX(记账汇率区,0,MATCH($D1879,汇率币种头,0))),""))))</f>
        <v>1</v>
      </c>
      <c r="L1879" s="123">
        <f t="shared" si="58"/>
        <v>-530400</v>
      </c>
      <c r="M1879" s="123">
        <f t="shared" si="59"/>
        <v>-530400</v>
      </c>
      <c r="N1879" s="122">
        <f>IF($B1879="","",ROUND(SUMIF(账户名,$B1879,账户期初)+SUMIFS($L$6:L1879,$B$6:B1879,$B1879),2))</f>
        <v>23942750</v>
      </c>
      <c r="O1879" s="123">
        <f>IF($B1879="","",IFERROR(ROUND(INDEX(账户期初本位,MATCH($B1879,账户名,0))+SUMIFS($M$6:M1879,$B$6:B1879,$B1879),2),""))</f>
        <v>23942750</v>
      </c>
      <c r="P1879" s="117" t="s">
        <v>26</v>
      </c>
      <c r="Q1879" s="115"/>
      <c r="R1879" s="115" t="s">
        <v>1393</v>
      </c>
      <c r="S1879" s="124" t="str">
        <f>IF($B1879="","",IF(ISNA(MATCH($B1879,账户名,0)),"※这个账户不在【参数设置】的账户档案里",IF($A1879="","※没填日期，这一笔不会进任何月份的报表",IF(OR($A1879&lt;起始月份,$A1879&gt;EOMONTH(起始月份,15)),"△不在本账期（"&amp;TEXT(起始月份,"yyyy-mm")&amp;" ~ "&amp;TEXT(EOMONTH(起始月份,15),"yyyy-mm")&amp;"）内，报表里看不到",IF(AND($H1879&lt;&gt;"",$I1879&lt;&gt;""),"※收入和支出不能同时填",IF(AND(N($H1879)=0,N($I1879)=0),IF(ISNUMBER(SEARCH("【待补】",$R1879&amp;"")),"△源数据不全（源表缺金额），请补充","※收入和支出都没填"),IF($E1879="","※没填收支类别，分类报表会漏掉这一笔",IF(ISNA(MATCH($E1879,类别表,0)),"※收支类别不在【参数设置】的清单里",IF($K1879="","△"&amp;$D1879&amp;" 还没填汇率，去【月度汇率】补上就自动算了",IF(ISNUMBER(SEARCH("【待补】",$R1879&amp;"")),"△源数据不全（源表缺摘要或用途），请补充",IF(AND($F1879="内部转账",$Q1879=""),"△内部转账建议在「往来单位」写上对方账户",IF($N1879&lt;0,"△这一笔之后该账户余额成负数了，核一下",""))))))))))))</f>
        <v/>
      </c>
    </row>
    <row r="1880" ht="33" spans="1:19">
      <c r="A1880" s="114">
        <v>46174</v>
      </c>
      <c r="B1880" s="115" t="s">
        <v>30</v>
      </c>
      <c r="C1880" s="116" t="str">
        <f>IF($B1880="","",IFERROR(INDEX(账户银行,MATCH($B1880,账户名,0)),""))</f>
        <v>现金</v>
      </c>
      <c r="D1880" s="116" t="str">
        <f>IF($B1880="","",IFERROR(INDEX(账户币种,MATCH($B1880,账户名,0)),""))</f>
        <v>USD</v>
      </c>
      <c r="E1880" s="117" t="s">
        <v>57</v>
      </c>
      <c r="F1880" s="116" t="str">
        <f>IF($E1880="","",IFERROR(INDEX(类别属性,MATCH($E1880,类别表,0)),""))</f>
        <v>支出</v>
      </c>
      <c r="G1880" s="118" t="s">
        <v>1654</v>
      </c>
      <c r="H1880" s="119"/>
      <c r="I1880" s="119">
        <v>350</v>
      </c>
      <c r="J1880" s="120"/>
      <c r="K1880" s="125">
        <f>IF(OR($A1880="",$B1880=""),"",IF($J1880&lt;&gt;"",$J1880,IF($D1880=本位币,1,IFERROR(LOOKUP(2,1/((汇率月份&lt;=$A1880)*(INDEX(记账汇率区,0,MATCH($D1880,汇率币种头,0))&lt;&gt;"")),INDEX(记账汇率区,0,MATCH($D1880,汇率币种头,0))),""))))</f>
        <v>12000</v>
      </c>
      <c r="L1880" s="123">
        <f t="shared" si="58"/>
        <v>-350</v>
      </c>
      <c r="M1880" s="123">
        <f t="shared" si="59"/>
        <v>-4200000</v>
      </c>
      <c r="N1880" s="122">
        <f>IF($B1880="","",ROUND(SUMIF(账户名,$B1880,账户期初)+SUMIFS($L$6:L1880,$B$6:B1880,$B1880),2))</f>
        <v>120296</v>
      </c>
      <c r="O1880" s="123">
        <f>IF($B1880="","",IFERROR(ROUND(INDEX(账户期初本位,MATCH($B1880,账户名,0))+SUMIFS($M$6:M1880,$B$6:B1880,$B1880),2),""))</f>
        <v>1456047925</v>
      </c>
      <c r="P1880" s="117" t="s">
        <v>59</v>
      </c>
      <c r="Q1880" s="115"/>
      <c r="R1880" s="115" t="s">
        <v>1655</v>
      </c>
      <c r="S1880" s="124" t="str">
        <f>IF($B1880="","",IF(ISNA(MATCH($B1880,账户名,0)),"※这个账户不在【参数设置】的账户档案里",IF($A1880="","※没填日期，这一笔不会进任何月份的报表",IF(OR($A1880&lt;起始月份,$A1880&gt;EOMONTH(起始月份,15)),"△不在本账期（"&amp;TEXT(起始月份,"yyyy-mm")&amp;" ~ "&amp;TEXT(EOMONTH(起始月份,15),"yyyy-mm")&amp;"）内，报表里看不到",IF(AND($H1880&lt;&gt;"",$I1880&lt;&gt;""),"※收入和支出不能同时填",IF(AND(N($H1880)=0,N($I1880)=0),IF(ISNUMBER(SEARCH("【待补】",$R1880&amp;"")),"△源数据不全（源表缺金额），请补充","※收入和支出都没填"),IF($E1880="","※没填收支类别，分类报表会漏掉这一笔",IF(ISNA(MATCH($E1880,类别表,0)),"※收支类别不在【参数设置】的清单里",IF($K1880="","△"&amp;$D1880&amp;" 还没填汇率，去【月度汇率】补上就自动算了",IF(ISNUMBER(SEARCH("【待补】",$R1880&amp;"")),"△源数据不全（源表缺摘要或用途），请补充",IF(AND($F1880="内部转账",$Q1880=""),"△内部转账建议在「往来单位」写上对方账户",IF($N1880&lt;0,"△这一笔之后该账户余额成负数了，核一下",""))))))))))))</f>
        <v/>
      </c>
    </row>
    <row r="1881" ht="16.5" spans="1:19">
      <c r="A1881" s="114">
        <v>46174</v>
      </c>
      <c r="B1881" s="115" t="s">
        <v>34</v>
      </c>
      <c r="C1881" s="116" t="str">
        <f>IF($B1881="","",IFERROR(INDEX(账户银行,MATCH($B1881,账户名,0)),""))</f>
        <v>现金</v>
      </c>
      <c r="D1881" s="116" t="str">
        <f>IF($B1881="","",IFERROR(INDEX(账户币种,MATCH($B1881,账户名,0)),""))</f>
        <v>UZS</v>
      </c>
      <c r="E1881" s="117" t="s">
        <v>1656</v>
      </c>
      <c r="F1881" s="116" t="str">
        <f>IF($E1881="","",IFERROR(INDEX(类别属性,MATCH($E1881,类别表,0)),""))</f>
        <v>收入</v>
      </c>
      <c r="G1881" s="118" t="s">
        <v>1657</v>
      </c>
      <c r="H1881" s="119">
        <v>200000000</v>
      </c>
      <c r="I1881" s="119"/>
      <c r="J1881" s="120"/>
      <c r="K1881" s="125">
        <f>IF(OR($A1881="",$B1881=""),"",IF($J1881&lt;&gt;"",$J1881,IF($D1881=本位币,1,IFERROR(LOOKUP(2,1/((汇率月份&lt;=$A1881)*(INDEX(记账汇率区,0,MATCH($D1881,汇率币种头,0))&lt;&gt;"")),INDEX(记账汇率区,0,MATCH($D1881,汇率币种头,0))),""))))</f>
        <v>1</v>
      </c>
      <c r="L1881" s="123">
        <f t="shared" si="58"/>
        <v>200000000</v>
      </c>
      <c r="M1881" s="123">
        <f t="shared" si="59"/>
        <v>200000000</v>
      </c>
      <c r="N1881" s="122">
        <f>IF($B1881="","",ROUND(SUMIF(账户名,$B1881,账户期初)+SUMIFS($L$6:L1881,$B$6:B1881,$B1881),2))</f>
        <v>-633890979.33</v>
      </c>
      <c r="O1881" s="123">
        <f>IF($B1881="","",IFERROR(ROUND(INDEX(账户期初本位,MATCH($B1881,账户名,0))+SUMIFS($M$6:M1881,$B$6:B1881,$B1881),2),""))</f>
        <v>-633890979.33</v>
      </c>
      <c r="P1881" s="117" t="s">
        <v>76</v>
      </c>
      <c r="Q1881" s="115" t="s">
        <v>1658</v>
      </c>
      <c r="R1881" s="115"/>
      <c r="S1881" s="124" t="str">
        <f>IF($B1881="","",IF(ISNA(MATCH($B1881,账户名,0)),"※这个账户不在【参数设置】的账户档案里",IF($A1881="","※没填日期，这一笔不会进任何月份的报表",IF(OR($A1881&lt;起始月份,$A1881&gt;EOMONTH(起始月份,15)),"△不在本账期（"&amp;TEXT(起始月份,"yyyy-mm")&amp;" ~ "&amp;TEXT(EOMONTH(起始月份,15),"yyyy-mm")&amp;"）内，报表里看不到",IF(AND($H1881&lt;&gt;"",$I1881&lt;&gt;""),"※收入和支出不能同时填",IF(AND(N($H1881)=0,N($I1881)=0),IF(ISNUMBER(SEARCH("【待补】",$R1881&amp;"")),"△源数据不全（源表缺金额），请补充","※收入和支出都没填"),IF($E1881="","※没填收支类别，分类报表会漏掉这一笔",IF(ISNA(MATCH($E1881,类别表,0)),"※收支类别不在【参数设置】的清单里",IF($K1881="","△"&amp;$D1881&amp;" 还没填汇率，去【月度汇率】补上就自动算了",IF(ISNUMBER(SEARCH("【待补】",$R1881&amp;"")),"△源数据不全（源表缺摘要或用途），请补充",IF(AND($F1881="内部转账",$Q1881=""),"△内部转账建议在「往来单位」写上对方账户",IF($N1881&lt;0,"△这一笔之后该账户余额成负数了，核一下",""))))))))))))</f>
        <v>△这一笔之后该账户余额成负数了，核一下</v>
      </c>
    </row>
    <row r="1882" ht="33" spans="1:19">
      <c r="A1882" s="114">
        <v>46174</v>
      </c>
      <c r="B1882" s="115" t="s">
        <v>34</v>
      </c>
      <c r="C1882" s="116" t="str">
        <f>IF($B1882="","",IFERROR(INDEX(账户银行,MATCH($B1882,账户名,0)),""))</f>
        <v>现金</v>
      </c>
      <c r="D1882" s="116" t="str">
        <f>IF($B1882="","",IFERROR(INDEX(账户币种,MATCH($B1882,账户名,0)),""))</f>
        <v>UZS</v>
      </c>
      <c r="E1882" s="117" t="s">
        <v>77</v>
      </c>
      <c r="F1882" s="116" t="str">
        <f>IF($E1882="","",IFERROR(INDEX(类别属性,MATCH($E1882,类别表,0)),""))</f>
        <v>内部转账</v>
      </c>
      <c r="G1882" s="118" t="s">
        <v>1659</v>
      </c>
      <c r="H1882" s="119"/>
      <c r="I1882" s="119">
        <v>200000000</v>
      </c>
      <c r="J1882" s="120"/>
      <c r="K1882" s="125">
        <f>IF(OR($A1882="",$B1882=""),"",IF($J1882&lt;&gt;"",$J1882,IF($D1882=本位币,1,IFERROR(LOOKUP(2,1/((汇率月份&lt;=$A1882)*(INDEX(记账汇率区,0,MATCH($D1882,汇率币种头,0))&lt;&gt;"")),INDEX(记账汇率区,0,MATCH($D1882,汇率币种头,0))),""))))</f>
        <v>1</v>
      </c>
      <c r="L1882" s="123">
        <f t="shared" si="58"/>
        <v>-200000000</v>
      </c>
      <c r="M1882" s="123">
        <f t="shared" si="59"/>
        <v>-200000000</v>
      </c>
      <c r="N1882" s="122">
        <f>IF($B1882="","",ROUND(SUMIF(账户名,$B1882,账户期初)+SUMIFS($L$6:L1882,$B$6:B1882,$B1882),2))</f>
        <v>-833890979.33</v>
      </c>
      <c r="O1882" s="123">
        <f>IF($B1882="","",IFERROR(ROUND(INDEX(账户期初本位,MATCH($B1882,账户名,0))+SUMIFS($M$6:M1882,$B$6:B1882,$B1882),2),""))</f>
        <v>-833890979.33</v>
      </c>
      <c r="P1882" s="117" t="s">
        <v>43</v>
      </c>
      <c r="Q1882" s="115"/>
      <c r="R1882" s="115"/>
      <c r="S1882" s="124" t="str">
        <f>IF($B1882="","",IF(ISNA(MATCH($B1882,账户名,0)),"※这个账户不在【参数设置】的账户档案里",IF($A1882="","※没填日期，这一笔不会进任何月份的报表",IF(OR($A1882&lt;起始月份,$A1882&gt;EOMONTH(起始月份,15)),"△不在本账期（"&amp;TEXT(起始月份,"yyyy-mm")&amp;" ~ "&amp;TEXT(EOMONTH(起始月份,15),"yyyy-mm")&amp;"）内，报表里看不到",IF(AND($H1882&lt;&gt;"",$I1882&lt;&gt;""),"※收入和支出不能同时填",IF(AND(N($H1882)=0,N($I1882)=0),IF(ISNUMBER(SEARCH("【待补】",$R1882&amp;"")),"△源数据不全（源表缺金额），请补充","※收入和支出都没填"),IF($E1882="","※没填收支类别，分类报表会漏掉这一笔",IF(ISNA(MATCH($E1882,类别表,0)),"※收支类别不在【参数设置】的清单里",IF($K1882="","△"&amp;$D1882&amp;" 还没填汇率，去【月度汇率】补上就自动算了",IF(ISNUMBER(SEARCH("【待补】",$R1882&amp;"")),"△源数据不全（源表缺摘要或用途），请补充",IF(AND($F1882="内部转账",$Q1882=""),"△内部转账建议在「往来单位」写上对方账户",IF($N1882&lt;0,"△这一笔之后该账户余额成负数了，核一下",""))))))))))))</f>
        <v>△内部转账建议在「往来单位」写上对方账户</v>
      </c>
    </row>
    <row r="1883" ht="82.5" spans="1:19">
      <c r="A1883" s="114">
        <v>46174</v>
      </c>
      <c r="B1883" s="115" t="s">
        <v>34</v>
      </c>
      <c r="C1883" s="116" t="str">
        <f>IF($B1883="","",IFERROR(INDEX(账户银行,MATCH($B1883,账户名,0)),""))</f>
        <v>现金</v>
      </c>
      <c r="D1883" s="116" t="str">
        <f>IF($B1883="","",IFERROR(INDEX(账户币种,MATCH($B1883,账户名,0)),""))</f>
        <v>UZS</v>
      </c>
      <c r="E1883" s="117" t="s">
        <v>57</v>
      </c>
      <c r="F1883" s="116" t="str">
        <f>IF($E1883="","",IFERROR(INDEX(类别属性,MATCH($E1883,类别表,0)),""))</f>
        <v>支出</v>
      </c>
      <c r="G1883" s="118" t="s">
        <v>1660</v>
      </c>
      <c r="H1883" s="119"/>
      <c r="I1883" s="119">
        <v>515000</v>
      </c>
      <c r="J1883" s="120"/>
      <c r="K1883" s="125">
        <f>IF(OR($A1883="",$B1883=""),"",IF($J1883&lt;&gt;"",$J1883,IF($D1883=本位币,1,IFERROR(LOOKUP(2,1/((汇率月份&lt;=$A1883)*(INDEX(记账汇率区,0,MATCH($D1883,汇率币种头,0))&lt;&gt;"")),INDEX(记账汇率区,0,MATCH($D1883,汇率币种头,0))),""))))</f>
        <v>1</v>
      </c>
      <c r="L1883" s="123">
        <f t="shared" si="58"/>
        <v>-515000</v>
      </c>
      <c r="M1883" s="123">
        <f t="shared" si="59"/>
        <v>-515000</v>
      </c>
      <c r="N1883" s="122">
        <f>IF($B1883="","",ROUND(SUMIF(账户名,$B1883,账户期初)+SUMIFS($L$6:L1883,$B$6:B1883,$B1883),2))</f>
        <v>-834405979.33</v>
      </c>
      <c r="O1883" s="123">
        <f>IF($B1883="","",IFERROR(ROUND(INDEX(账户期初本位,MATCH($B1883,账户名,0))+SUMIFS($M$6:M1883,$B$6:B1883,$B1883),2),""))</f>
        <v>-834405979.33</v>
      </c>
      <c r="P1883" s="117" t="s">
        <v>59</v>
      </c>
      <c r="Q1883" s="115"/>
      <c r="R1883" s="115"/>
      <c r="S1883" s="124" t="str">
        <f>IF($B1883="","",IF(ISNA(MATCH($B1883,账户名,0)),"※这个账户不在【参数设置】的账户档案里",IF($A1883="","※没填日期，这一笔不会进任何月份的报表",IF(OR($A1883&lt;起始月份,$A1883&gt;EOMONTH(起始月份,15)),"△不在本账期（"&amp;TEXT(起始月份,"yyyy-mm")&amp;" ~ "&amp;TEXT(EOMONTH(起始月份,15),"yyyy-mm")&amp;"）内，报表里看不到",IF(AND($H1883&lt;&gt;"",$I1883&lt;&gt;""),"※收入和支出不能同时填",IF(AND(N($H1883)=0,N($I1883)=0),IF(ISNUMBER(SEARCH("【待补】",$R1883&amp;"")),"△源数据不全（源表缺金额），请补充","※收入和支出都没填"),IF($E1883="","※没填收支类别，分类报表会漏掉这一笔",IF(ISNA(MATCH($E1883,类别表,0)),"※收支类别不在【参数设置】的清单里",IF($K1883="","△"&amp;$D1883&amp;" 还没填汇率，去【月度汇率】补上就自动算了",IF(ISNUMBER(SEARCH("【待补】",$R1883&amp;"")),"△源数据不全（源表缺摘要或用途），请补充",IF(AND($F1883="内部转账",$Q1883=""),"△内部转账建议在「往来单位」写上对方账户",IF($N1883&lt;0,"△这一笔之后该账户余额成负数了，核一下",""))))))))))))</f>
        <v>△这一笔之后该账户余额成负数了，核一下</v>
      </c>
    </row>
    <row r="1884" ht="33" spans="1:19">
      <c r="A1884" s="114">
        <v>46175</v>
      </c>
      <c r="B1884" s="115" t="s">
        <v>72</v>
      </c>
      <c r="C1884" s="116" t="str">
        <f>IF($B1884="","",IFERROR(INDEX(账户银行,MATCH($B1884,账户名,0)),""))</f>
        <v>NBU银行</v>
      </c>
      <c r="D1884" s="116" t="str">
        <f>IF($B1884="","",IFERROR(INDEX(账户币种,MATCH($B1884,账户名,0)),""))</f>
        <v>UZS</v>
      </c>
      <c r="E1884" s="117" t="s">
        <v>60</v>
      </c>
      <c r="F1884" s="116" t="str">
        <f>IF($E1884="","",IFERROR(INDEX(类别属性,MATCH($E1884,类别表,0)),""))</f>
        <v>支出</v>
      </c>
      <c r="G1884" s="118" t="s">
        <v>1661</v>
      </c>
      <c r="H1884" s="119"/>
      <c r="I1884" s="119">
        <v>741.6</v>
      </c>
      <c r="J1884" s="120"/>
      <c r="K1884" s="125">
        <f>IF(OR($A1884="",$B1884=""),"",IF($J1884&lt;&gt;"",$J1884,IF($D1884=本位币,1,IFERROR(LOOKUP(2,1/((汇率月份&lt;=$A1884)*(INDEX(记账汇率区,0,MATCH($D1884,汇率币种头,0))&lt;&gt;"")),INDEX(记账汇率区,0,MATCH($D1884,汇率币种头,0))),""))))</f>
        <v>1</v>
      </c>
      <c r="L1884" s="123">
        <f t="shared" si="58"/>
        <v>-741.6</v>
      </c>
      <c r="M1884" s="123">
        <f t="shared" si="59"/>
        <v>-741.6</v>
      </c>
      <c r="N1884" s="122">
        <f>IF($B1884="","",ROUND(SUMIF(账户名,$B1884,账户期初)+SUMIFS($L$6:L1884,$B$6:B1884,$B1884),2))</f>
        <v>213929932.92</v>
      </c>
      <c r="O1884" s="123">
        <f>IF($B1884="","",IFERROR(ROUND(INDEX(账户期初本位,MATCH($B1884,账户名,0))+SUMIFS($M$6:M1884,$B$6:B1884,$B1884),2),""))</f>
        <v>213929932.92</v>
      </c>
      <c r="P1884" s="117" t="s">
        <v>43</v>
      </c>
      <c r="Q1884" s="115"/>
      <c r="R1884" s="115"/>
      <c r="S1884" s="124" t="str">
        <f>IF($B1884="","",IF(ISNA(MATCH($B1884,账户名,0)),"※这个账户不在【参数设置】的账户档案里",IF($A1884="","※没填日期，这一笔不会进任何月份的报表",IF(OR($A1884&lt;起始月份,$A1884&gt;EOMONTH(起始月份,15)),"△不在本账期（"&amp;TEXT(起始月份,"yyyy-mm")&amp;" ~ "&amp;TEXT(EOMONTH(起始月份,15),"yyyy-mm")&amp;"）内，报表里看不到",IF(AND($H1884&lt;&gt;"",$I1884&lt;&gt;""),"※收入和支出不能同时填",IF(AND(N($H1884)=0,N($I1884)=0),IF(ISNUMBER(SEARCH("【待补】",$R1884&amp;"")),"△源数据不全（源表缺金额），请补充","※收入和支出都没填"),IF($E1884="","※没填收支类别，分类报表会漏掉这一笔",IF(ISNA(MATCH($E1884,类别表,0)),"※收支类别不在【参数设置】的清单里",IF($K1884="","△"&amp;$D1884&amp;" 还没填汇率，去【月度汇率】补上就自动算了",IF(ISNUMBER(SEARCH("【待补】",$R1884&amp;"")),"△源数据不全（源表缺摘要或用途），请补充",IF(AND($F1884="内部转账",$Q1884=""),"△内部转账建议在「往来单位」写上对方账户",IF($N1884&lt;0,"△这一笔之后该账户余额成负数了，核一下",""))))))))))))</f>
        <v/>
      </c>
    </row>
    <row r="1885" ht="33" spans="1:19">
      <c r="A1885" s="114">
        <v>46175</v>
      </c>
      <c r="B1885" s="115" t="s">
        <v>72</v>
      </c>
      <c r="C1885" s="116" t="str">
        <f>IF($B1885="","",IFERROR(INDEX(账户银行,MATCH($B1885,账户名,0)),""))</f>
        <v>NBU银行</v>
      </c>
      <c r="D1885" s="116" t="str">
        <f>IF($B1885="","",IFERROR(INDEX(账户币种,MATCH($B1885,账户名,0)),""))</f>
        <v>UZS</v>
      </c>
      <c r="E1885" s="117" t="s">
        <v>60</v>
      </c>
      <c r="F1885" s="116" t="str">
        <f>IF($E1885="","",IFERROR(INDEX(类别属性,MATCH($E1885,类别表,0)),""))</f>
        <v>支出</v>
      </c>
      <c r="G1885" s="118" t="s">
        <v>1662</v>
      </c>
      <c r="H1885" s="119"/>
      <c r="I1885" s="119">
        <v>130963</v>
      </c>
      <c r="J1885" s="120"/>
      <c r="K1885" s="125">
        <f>IF(OR($A1885="",$B1885=""),"",IF($J1885&lt;&gt;"",$J1885,IF($D1885=本位币,1,IFERROR(LOOKUP(2,1/((汇率月份&lt;=$A1885)*(INDEX(记账汇率区,0,MATCH($D1885,汇率币种头,0))&lt;&gt;"")),INDEX(记账汇率区,0,MATCH($D1885,汇率币种头,0))),""))))</f>
        <v>1</v>
      </c>
      <c r="L1885" s="123">
        <f t="shared" si="58"/>
        <v>-130963</v>
      </c>
      <c r="M1885" s="123">
        <f t="shared" si="59"/>
        <v>-130963</v>
      </c>
      <c r="N1885" s="122">
        <f>IF($B1885="","",ROUND(SUMIF(账户名,$B1885,账户期初)+SUMIFS($L$6:L1885,$B$6:B1885,$B1885),2))</f>
        <v>213798969.92</v>
      </c>
      <c r="O1885" s="123">
        <f>IF($B1885="","",IFERROR(ROUND(INDEX(账户期初本位,MATCH($B1885,账户名,0))+SUMIFS($M$6:M1885,$B$6:B1885,$B1885),2),""))</f>
        <v>213798969.92</v>
      </c>
      <c r="P1885" s="117" t="s">
        <v>43</v>
      </c>
      <c r="Q1885" s="115"/>
      <c r="R1885" s="115"/>
      <c r="S1885" s="124" t="str">
        <f>IF($B1885="","",IF(ISNA(MATCH($B1885,账户名,0)),"※这个账户不在【参数设置】的账户档案里",IF($A1885="","※没填日期，这一笔不会进任何月份的报表",IF(OR($A1885&lt;起始月份,$A1885&gt;EOMONTH(起始月份,15)),"△不在本账期（"&amp;TEXT(起始月份,"yyyy-mm")&amp;" ~ "&amp;TEXT(EOMONTH(起始月份,15),"yyyy-mm")&amp;"）内，报表里看不到",IF(AND($H1885&lt;&gt;"",$I1885&lt;&gt;""),"※收入和支出不能同时填",IF(AND(N($H1885)=0,N($I1885)=0),IF(ISNUMBER(SEARCH("【待补】",$R1885&amp;"")),"△源数据不全（源表缺金额），请补充","※收入和支出都没填"),IF($E1885="","※没填收支类别，分类报表会漏掉这一笔",IF(ISNA(MATCH($E1885,类别表,0)),"※收支类别不在【参数设置】的清单里",IF($K1885="","△"&amp;$D1885&amp;" 还没填汇率，去【月度汇率】补上就自动算了",IF(ISNUMBER(SEARCH("【待补】",$R1885&amp;"")),"△源数据不全（源表缺摘要或用途），请补充",IF(AND($F1885="内部转账",$Q1885=""),"△内部转账建议在「往来单位」写上对方账户",IF($N1885&lt;0,"△这一笔之后该账户余额成负数了，核一下",""))))))))))))</f>
        <v/>
      </c>
    </row>
    <row r="1886" ht="49.5" spans="1:19">
      <c r="A1886" s="114">
        <v>46175</v>
      </c>
      <c r="B1886" s="115" t="s">
        <v>72</v>
      </c>
      <c r="C1886" s="116" t="str">
        <f>IF($B1886="","",IFERROR(INDEX(账户银行,MATCH($B1886,账户名,0)),""))</f>
        <v>NBU银行</v>
      </c>
      <c r="D1886" s="116" t="str">
        <f>IF($B1886="","",IFERROR(INDEX(账户币种,MATCH($B1886,账户名,0)),""))</f>
        <v>UZS</v>
      </c>
      <c r="E1886" s="117" t="s">
        <v>60</v>
      </c>
      <c r="F1886" s="116" t="str">
        <f>IF($E1886="","",IFERROR(INDEX(类别属性,MATCH($E1886,类别表,0)),""))</f>
        <v>支出</v>
      </c>
      <c r="G1886" s="118" t="s">
        <v>1663</v>
      </c>
      <c r="H1886" s="119"/>
      <c r="I1886" s="119">
        <v>741.6</v>
      </c>
      <c r="J1886" s="120"/>
      <c r="K1886" s="125">
        <f>IF(OR($A1886="",$B1886=""),"",IF($J1886&lt;&gt;"",$J1886,IF($D1886=本位币,1,IFERROR(LOOKUP(2,1/((汇率月份&lt;=$A1886)*(INDEX(记账汇率区,0,MATCH($D1886,汇率币种头,0))&lt;&gt;"")),INDEX(记账汇率区,0,MATCH($D1886,汇率币种头,0))),""))))</f>
        <v>1</v>
      </c>
      <c r="L1886" s="123">
        <f t="shared" si="58"/>
        <v>-741.6</v>
      </c>
      <c r="M1886" s="123">
        <f t="shared" si="59"/>
        <v>-741.6</v>
      </c>
      <c r="N1886" s="122">
        <f>IF($B1886="","",ROUND(SUMIF(账户名,$B1886,账户期初)+SUMIFS($L$6:L1886,$B$6:B1886,$B1886),2))</f>
        <v>213798228.32</v>
      </c>
      <c r="O1886" s="123">
        <f>IF($B1886="","",IFERROR(ROUND(INDEX(账户期初本位,MATCH($B1886,账户名,0))+SUMIFS($M$6:M1886,$B$6:B1886,$B1886),2),""))</f>
        <v>213798228.32</v>
      </c>
      <c r="P1886" s="117" t="s">
        <v>43</v>
      </c>
      <c r="Q1886" s="115"/>
      <c r="R1886" s="115"/>
      <c r="S1886" s="124" t="str">
        <f>IF($B1886="","",IF(ISNA(MATCH($B1886,账户名,0)),"※这个账户不在【参数设置】的账户档案里",IF($A1886="","※没填日期，这一笔不会进任何月份的报表",IF(OR($A1886&lt;起始月份,$A1886&gt;EOMONTH(起始月份,15)),"△不在本账期（"&amp;TEXT(起始月份,"yyyy-mm")&amp;" ~ "&amp;TEXT(EOMONTH(起始月份,15),"yyyy-mm")&amp;"）内，报表里看不到",IF(AND($H1886&lt;&gt;"",$I1886&lt;&gt;""),"※收入和支出不能同时填",IF(AND(N($H1886)=0,N($I1886)=0),IF(ISNUMBER(SEARCH("【待补】",$R1886&amp;"")),"△源数据不全（源表缺金额），请补充","※收入和支出都没填"),IF($E1886="","※没填收支类别，分类报表会漏掉这一笔",IF(ISNA(MATCH($E1886,类别表,0)),"※收支类别不在【参数设置】的清单里",IF($K1886="","△"&amp;$D1886&amp;" 还没填汇率，去【月度汇率】补上就自动算了",IF(ISNUMBER(SEARCH("【待补】",$R1886&amp;"")),"△源数据不全（源表缺摘要或用途），请补充",IF(AND($F1886="内部转账",$Q1886=""),"△内部转账建议在「往来单位」写上对方账户",IF($N1886&lt;0,"△这一笔之后该账户余额成负数了，核一下",""))))))))))))</f>
        <v/>
      </c>
    </row>
    <row r="1887" ht="49.5" spans="1:19">
      <c r="A1887" s="114">
        <v>46175</v>
      </c>
      <c r="B1887" s="115" t="s">
        <v>72</v>
      </c>
      <c r="C1887" s="116" t="str">
        <f>IF($B1887="","",IFERROR(INDEX(账户银行,MATCH($B1887,账户名,0)),""))</f>
        <v>NBU银行</v>
      </c>
      <c r="D1887" s="116" t="str">
        <f>IF($B1887="","",IFERROR(INDEX(账户币种,MATCH($B1887,账户名,0)),""))</f>
        <v>UZS</v>
      </c>
      <c r="E1887" s="117" t="s">
        <v>60</v>
      </c>
      <c r="F1887" s="116" t="str">
        <f>IF($E1887="","",IFERROR(INDEX(类别属性,MATCH($E1887,类别表,0)),""))</f>
        <v>支出</v>
      </c>
      <c r="G1887" s="118" t="s">
        <v>1664</v>
      </c>
      <c r="H1887" s="119"/>
      <c r="I1887" s="119">
        <v>741.6</v>
      </c>
      <c r="J1887" s="120"/>
      <c r="K1887" s="125">
        <f>IF(OR($A1887="",$B1887=""),"",IF($J1887&lt;&gt;"",$J1887,IF($D1887=本位币,1,IFERROR(LOOKUP(2,1/((汇率月份&lt;=$A1887)*(INDEX(记账汇率区,0,MATCH($D1887,汇率币种头,0))&lt;&gt;"")),INDEX(记账汇率区,0,MATCH($D1887,汇率币种头,0))),""))))</f>
        <v>1</v>
      </c>
      <c r="L1887" s="123">
        <f t="shared" si="58"/>
        <v>-741.6</v>
      </c>
      <c r="M1887" s="123">
        <f t="shared" si="59"/>
        <v>-741.6</v>
      </c>
      <c r="N1887" s="122">
        <f>IF($B1887="","",ROUND(SUMIF(账户名,$B1887,账户期初)+SUMIFS($L$6:L1887,$B$6:B1887,$B1887),2))</f>
        <v>213797486.72</v>
      </c>
      <c r="O1887" s="123">
        <f>IF($B1887="","",IFERROR(ROUND(INDEX(账户期初本位,MATCH($B1887,账户名,0))+SUMIFS($M$6:M1887,$B$6:B1887,$B1887),2),""))</f>
        <v>213797486.72</v>
      </c>
      <c r="P1887" s="117" t="s">
        <v>43</v>
      </c>
      <c r="Q1887" s="115"/>
      <c r="R1887" s="115"/>
      <c r="S1887" s="124" t="str">
        <f>IF($B1887="","",IF(ISNA(MATCH($B1887,账户名,0)),"※这个账户不在【参数设置】的账户档案里",IF($A1887="","※没填日期，这一笔不会进任何月份的报表",IF(OR($A1887&lt;起始月份,$A1887&gt;EOMONTH(起始月份,15)),"△不在本账期（"&amp;TEXT(起始月份,"yyyy-mm")&amp;" ~ "&amp;TEXT(EOMONTH(起始月份,15),"yyyy-mm")&amp;"）内，报表里看不到",IF(AND($H1887&lt;&gt;"",$I1887&lt;&gt;""),"※收入和支出不能同时填",IF(AND(N($H1887)=0,N($I1887)=0),IF(ISNUMBER(SEARCH("【待补】",$R1887&amp;"")),"△源数据不全（源表缺金额），请补充","※收入和支出都没填"),IF($E1887="","※没填收支类别，分类报表会漏掉这一笔",IF(ISNA(MATCH($E1887,类别表,0)),"※收支类别不在【参数设置】的清单里",IF($K1887="","△"&amp;$D1887&amp;" 还没填汇率，去【月度汇率】补上就自动算了",IF(ISNUMBER(SEARCH("【待补】",$R1887&amp;"")),"△源数据不全（源表缺摘要或用途），请补充",IF(AND($F1887="内部转账",$Q1887=""),"△内部转账建议在「往来单位」写上对方账户",IF($N1887&lt;0,"△这一笔之后该账户余额成负数了，核一下",""))))))))))))</f>
        <v/>
      </c>
    </row>
    <row r="1888" ht="82.5" spans="1:19">
      <c r="A1888" s="114">
        <v>46175</v>
      </c>
      <c r="B1888" s="115" t="s">
        <v>72</v>
      </c>
      <c r="C1888" s="116" t="str">
        <f>IF($B1888="","",IFERROR(INDEX(账户银行,MATCH($B1888,账户名,0)),""))</f>
        <v>NBU银行</v>
      </c>
      <c r="D1888" s="116" t="str">
        <f>IF($B1888="","",IFERROR(INDEX(账户币种,MATCH($B1888,账户名,0)),""))</f>
        <v>UZS</v>
      </c>
      <c r="E1888" s="117" t="s">
        <v>21</v>
      </c>
      <c r="F1888" s="116" t="str">
        <f>IF($E1888="","",IFERROR(INDEX(类别属性,MATCH($E1888,类别表,0)),""))</f>
        <v>支出</v>
      </c>
      <c r="G1888" s="118" t="s">
        <v>1665</v>
      </c>
      <c r="H1888" s="119"/>
      <c r="I1888" s="119">
        <v>26192600</v>
      </c>
      <c r="J1888" s="120"/>
      <c r="K1888" s="125">
        <f>IF(OR($A1888="",$B1888=""),"",IF($J1888&lt;&gt;"",$J1888,IF($D1888=本位币,1,IFERROR(LOOKUP(2,1/((汇率月份&lt;=$A1888)*(INDEX(记账汇率区,0,MATCH($D1888,汇率币种头,0))&lt;&gt;"")),INDEX(记账汇率区,0,MATCH($D1888,汇率币种头,0))),""))))</f>
        <v>1</v>
      </c>
      <c r="L1888" s="123">
        <f t="shared" si="58"/>
        <v>-26192600</v>
      </c>
      <c r="M1888" s="123">
        <f t="shared" si="59"/>
        <v>-26192600</v>
      </c>
      <c r="N1888" s="122">
        <f>IF($B1888="","",ROUND(SUMIF(账户名,$B1888,账户期初)+SUMIFS($L$6:L1888,$B$6:B1888,$B1888),2))</f>
        <v>187604886.72</v>
      </c>
      <c r="O1888" s="123">
        <f>IF($B1888="","",IFERROR(ROUND(INDEX(账户期初本位,MATCH($B1888,账户名,0))+SUMIFS($M$6:M1888,$B$6:B1888,$B1888),2),""))</f>
        <v>187604886.72</v>
      </c>
      <c r="P1888" s="117" t="s">
        <v>23</v>
      </c>
      <c r="Q1888" s="115"/>
      <c r="R1888" s="115"/>
      <c r="S1888" s="124" t="str">
        <f>IF($B1888="","",IF(ISNA(MATCH($B1888,账户名,0)),"※这个账户不在【参数设置】的账户档案里",IF($A1888="","※没填日期，这一笔不会进任何月份的报表",IF(OR($A1888&lt;起始月份,$A1888&gt;EOMONTH(起始月份,15)),"△不在本账期（"&amp;TEXT(起始月份,"yyyy-mm")&amp;" ~ "&amp;TEXT(EOMONTH(起始月份,15),"yyyy-mm")&amp;"）内，报表里看不到",IF(AND($H1888&lt;&gt;"",$I1888&lt;&gt;""),"※收入和支出不能同时填",IF(AND(N($H1888)=0,N($I1888)=0),IF(ISNUMBER(SEARCH("【待补】",$R1888&amp;"")),"△源数据不全（源表缺金额），请补充","※收入和支出都没填"),IF($E1888="","※没填收支类别，分类报表会漏掉这一笔",IF(ISNA(MATCH($E1888,类别表,0)),"※收支类别不在【参数设置】的清单里",IF($K1888="","△"&amp;$D1888&amp;" 还没填汇率，去【月度汇率】补上就自动算了",IF(ISNUMBER(SEARCH("【待补】",$R1888&amp;"")),"△源数据不全（源表缺摘要或用途），请补充",IF(AND($F1888="内部转账",$Q1888=""),"△内部转账建议在「往来单位」写上对方账户",IF($N1888&lt;0,"△这一笔之后该账户余额成负数了，核一下",""))))))))))))</f>
        <v/>
      </c>
    </row>
    <row r="1889" ht="66" spans="1:19">
      <c r="A1889" s="114">
        <v>46175</v>
      </c>
      <c r="B1889" s="115" t="s">
        <v>72</v>
      </c>
      <c r="C1889" s="116" t="str">
        <f>IF($B1889="","",IFERROR(INDEX(账户银行,MATCH($B1889,账户名,0)),""))</f>
        <v>NBU银行</v>
      </c>
      <c r="D1889" s="116" t="str">
        <f>IF($B1889="","",IFERROR(INDEX(账户币种,MATCH($B1889,账户名,0)),""))</f>
        <v>UZS</v>
      </c>
      <c r="E1889" s="117" t="s">
        <v>95</v>
      </c>
      <c r="F1889" s="116" t="str">
        <f>IF($E1889="","",IFERROR(INDEX(类别属性,MATCH($E1889,类别表,0)),""))</f>
        <v>支出</v>
      </c>
      <c r="G1889" s="118" t="s">
        <v>1666</v>
      </c>
      <c r="H1889" s="119"/>
      <c r="I1889" s="119">
        <v>8600000</v>
      </c>
      <c r="J1889" s="120"/>
      <c r="K1889" s="125">
        <f>IF(OR($A1889="",$B1889=""),"",IF($J1889&lt;&gt;"",$J1889,IF($D1889=本位币,1,IFERROR(LOOKUP(2,1/((汇率月份&lt;=$A1889)*(INDEX(记账汇率区,0,MATCH($D1889,汇率币种头,0))&lt;&gt;"")),INDEX(记账汇率区,0,MATCH($D1889,汇率币种头,0))),""))))</f>
        <v>1</v>
      </c>
      <c r="L1889" s="123">
        <f t="shared" si="58"/>
        <v>-8600000</v>
      </c>
      <c r="M1889" s="123">
        <f t="shared" si="59"/>
        <v>-8600000</v>
      </c>
      <c r="N1889" s="122">
        <f>IF($B1889="","",ROUND(SUMIF(账户名,$B1889,账户期初)+SUMIFS($L$6:L1889,$B$6:B1889,$B1889),2))</f>
        <v>179004886.72</v>
      </c>
      <c r="O1889" s="123">
        <f>IF($B1889="","",IFERROR(ROUND(INDEX(账户期初本位,MATCH($B1889,账户名,0))+SUMIFS($M$6:M1889,$B$6:B1889,$B1889),2),""))</f>
        <v>179004886.72</v>
      </c>
      <c r="P1889" s="117" t="s">
        <v>97</v>
      </c>
      <c r="Q1889" s="115"/>
      <c r="R1889" s="115"/>
      <c r="S1889" s="124" t="str">
        <f>IF($B1889="","",IF(ISNA(MATCH($B1889,账户名,0)),"※这个账户不在【参数设置】的账户档案里",IF($A1889="","※没填日期，这一笔不会进任何月份的报表",IF(OR($A1889&lt;起始月份,$A1889&gt;EOMONTH(起始月份,15)),"△不在本账期（"&amp;TEXT(起始月份,"yyyy-mm")&amp;" ~ "&amp;TEXT(EOMONTH(起始月份,15),"yyyy-mm")&amp;"）内，报表里看不到",IF(AND($H1889&lt;&gt;"",$I1889&lt;&gt;""),"※收入和支出不能同时填",IF(AND(N($H1889)=0,N($I1889)=0),IF(ISNUMBER(SEARCH("【待补】",$R1889&amp;"")),"△源数据不全（源表缺金额），请补充","※收入和支出都没填"),IF($E1889="","※没填收支类别，分类报表会漏掉这一笔",IF(ISNA(MATCH($E1889,类别表,0)),"※收支类别不在【参数设置】的清单里",IF($K1889="","△"&amp;$D1889&amp;" 还没填汇率，去【月度汇率】补上就自动算了",IF(ISNUMBER(SEARCH("【待补】",$R1889&amp;"")),"△源数据不全（源表缺摘要或用途），请补充",IF(AND($F1889="内部转账",$Q1889=""),"△内部转账建议在「往来单位」写上对方账户",IF($N1889&lt;0,"△这一笔之后该账户余额成负数了，核一下",""))))))))))))</f>
        <v/>
      </c>
    </row>
    <row r="1890" ht="66" spans="1:19">
      <c r="A1890" s="114">
        <v>46175</v>
      </c>
      <c r="B1890" s="115" t="s">
        <v>72</v>
      </c>
      <c r="C1890" s="116" t="str">
        <f>IF($B1890="","",IFERROR(INDEX(账户银行,MATCH($B1890,账户名,0)),""))</f>
        <v>NBU银行</v>
      </c>
      <c r="D1890" s="116" t="str">
        <f>IF($B1890="","",IFERROR(INDEX(账户币种,MATCH($B1890,账户名,0)),""))</f>
        <v>UZS</v>
      </c>
      <c r="E1890" s="117" t="s">
        <v>366</v>
      </c>
      <c r="F1890" s="116" t="str">
        <f>IF($E1890="","",IFERROR(INDEX(类别属性,MATCH($E1890,类别表,0)),""))</f>
        <v>支出</v>
      </c>
      <c r="G1890" s="118" t="s">
        <v>1667</v>
      </c>
      <c r="H1890" s="119"/>
      <c r="I1890" s="119">
        <v>11</v>
      </c>
      <c r="J1890" s="120"/>
      <c r="K1890" s="125">
        <f>IF(OR($A1890="",$B1890=""),"",IF($J1890&lt;&gt;"",$J1890,IF($D1890=本位币,1,IFERROR(LOOKUP(2,1/((汇率月份&lt;=$A1890)*(INDEX(记账汇率区,0,MATCH($D1890,汇率币种头,0))&lt;&gt;"")),INDEX(记账汇率区,0,MATCH($D1890,汇率币种头,0))),""))))</f>
        <v>1</v>
      </c>
      <c r="L1890" s="123">
        <f t="shared" si="58"/>
        <v>-11</v>
      </c>
      <c r="M1890" s="123">
        <f t="shared" si="59"/>
        <v>-11</v>
      </c>
      <c r="N1890" s="122">
        <f>IF($B1890="","",ROUND(SUMIF(账户名,$B1890,账户期初)+SUMIFS($L$6:L1890,$B$6:B1890,$B1890),2))</f>
        <v>179004875.72</v>
      </c>
      <c r="O1890" s="123">
        <f>IF($B1890="","",IFERROR(ROUND(INDEX(账户期初本位,MATCH($B1890,账户名,0))+SUMIFS($M$6:M1890,$B$6:B1890,$B1890),2),""))</f>
        <v>179004875.72</v>
      </c>
      <c r="P1890" s="117" t="s">
        <v>122</v>
      </c>
      <c r="Q1890" s="115"/>
      <c r="R1890" s="115"/>
      <c r="S1890" s="124" t="str">
        <f>IF($B1890="","",IF(ISNA(MATCH($B1890,账户名,0)),"※这个账户不在【参数设置】的账户档案里",IF($A1890="","※没填日期，这一笔不会进任何月份的报表",IF(OR($A1890&lt;起始月份,$A1890&gt;EOMONTH(起始月份,15)),"△不在本账期（"&amp;TEXT(起始月份,"yyyy-mm")&amp;" ~ "&amp;TEXT(EOMONTH(起始月份,15),"yyyy-mm")&amp;"）内，报表里看不到",IF(AND($H1890&lt;&gt;"",$I1890&lt;&gt;""),"※收入和支出不能同时填",IF(AND(N($H1890)=0,N($I1890)=0),IF(ISNUMBER(SEARCH("【待补】",$R1890&amp;"")),"△源数据不全（源表缺金额），请补充","※收入和支出都没填"),IF($E1890="","※没填收支类别，分类报表会漏掉这一笔",IF(ISNA(MATCH($E1890,类别表,0)),"※收支类别不在【参数设置】的清单里",IF($K1890="","△"&amp;$D1890&amp;" 还没填汇率，去【月度汇率】补上就自动算了",IF(ISNUMBER(SEARCH("【待补】",$R1890&amp;"")),"△源数据不全（源表缺摘要或用途），请补充",IF(AND($F1890="内部转账",$Q1890=""),"△内部转账建议在「往来单位」写上对方账户",IF($N1890&lt;0,"△这一笔之后该账户余额成负数了，核一下",""))))))))))))</f>
        <v/>
      </c>
    </row>
    <row r="1891" ht="49.5" spans="1:19">
      <c r="A1891" s="114">
        <v>46175</v>
      </c>
      <c r="B1891" s="115" t="s">
        <v>72</v>
      </c>
      <c r="C1891" s="116" t="str">
        <f>IF($B1891="","",IFERROR(INDEX(账户银行,MATCH($B1891,账户名,0)),""))</f>
        <v>NBU银行</v>
      </c>
      <c r="D1891" s="116" t="str">
        <f>IF($B1891="","",IFERROR(INDEX(账户币种,MATCH($B1891,账户名,0)),""))</f>
        <v>UZS</v>
      </c>
      <c r="E1891" s="117" t="s">
        <v>366</v>
      </c>
      <c r="F1891" s="116" t="str">
        <f>IF($E1891="","",IFERROR(INDEX(类别属性,MATCH($E1891,类别表,0)),""))</f>
        <v>支出</v>
      </c>
      <c r="G1891" s="118" t="s">
        <v>1668</v>
      </c>
      <c r="H1891" s="119"/>
      <c r="I1891" s="119">
        <v>5200</v>
      </c>
      <c r="J1891" s="120"/>
      <c r="K1891" s="125">
        <f>IF(OR($A1891="",$B1891=""),"",IF($J1891&lt;&gt;"",$J1891,IF($D1891=本位币,1,IFERROR(LOOKUP(2,1/((汇率月份&lt;=$A1891)*(INDEX(记账汇率区,0,MATCH($D1891,汇率币种头,0))&lt;&gt;"")),INDEX(记账汇率区,0,MATCH($D1891,汇率币种头,0))),""))))</f>
        <v>1</v>
      </c>
      <c r="L1891" s="123">
        <f t="shared" si="58"/>
        <v>-5200</v>
      </c>
      <c r="M1891" s="123">
        <f t="shared" si="59"/>
        <v>-5200</v>
      </c>
      <c r="N1891" s="122">
        <f>IF($B1891="","",ROUND(SUMIF(账户名,$B1891,账户期初)+SUMIFS($L$6:L1891,$B$6:B1891,$B1891),2))</f>
        <v>178999675.72</v>
      </c>
      <c r="O1891" s="123">
        <f>IF($B1891="","",IFERROR(ROUND(INDEX(账户期初本位,MATCH($B1891,账户名,0))+SUMIFS($M$6:M1891,$B$6:B1891,$B1891),2),""))</f>
        <v>178999675.72</v>
      </c>
      <c r="P1891" s="117" t="s">
        <v>122</v>
      </c>
      <c r="Q1891" s="115"/>
      <c r="R1891" s="115"/>
      <c r="S1891" s="124" t="str">
        <f>IF($B1891="","",IF(ISNA(MATCH($B1891,账户名,0)),"※这个账户不在【参数设置】的账户档案里",IF($A1891="","※没填日期，这一笔不会进任何月份的报表",IF(OR($A1891&lt;起始月份,$A1891&gt;EOMONTH(起始月份,15)),"△不在本账期（"&amp;TEXT(起始月份,"yyyy-mm")&amp;" ~ "&amp;TEXT(EOMONTH(起始月份,15),"yyyy-mm")&amp;"）内，报表里看不到",IF(AND($H1891&lt;&gt;"",$I1891&lt;&gt;""),"※收入和支出不能同时填",IF(AND(N($H1891)=0,N($I1891)=0),IF(ISNUMBER(SEARCH("【待补】",$R1891&amp;"")),"△源数据不全（源表缺金额），请补充","※收入和支出都没填"),IF($E1891="","※没填收支类别，分类报表会漏掉这一笔",IF(ISNA(MATCH($E1891,类别表,0)),"※收支类别不在【参数设置】的清单里",IF($K1891="","△"&amp;$D1891&amp;" 还没填汇率，去【月度汇率】补上就自动算了",IF(ISNUMBER(SEARCH("【待补】",$R1891&amp;"")),"△源数据不全（源表缺摘要或用途），请补充",IF(AND($F1891="内部转账",$Q1891=""),"△内部转账建议在「往来单位」写上对方账户",IF($N1891&lt;0,"△这一笔之后该账户余额成负数了，核一下",""))))))))))))</f>
        <v/>
      </c>
    </row>
    <row r="1892" ht="16.5" spans="1:19">
      <c r="A1892" s="114">
        <v>46175</v>
      </c>
      <c r="B1892" s="115" t="s">
        <v>1238</v>
      </c>
      <c r="C1892" s="116" t="str">
        <f>IF($B1892="","",IFERROR(INDEX(账户银行,MATCH($B1892,账户名,0)),""))</f>
        <v>NBU银行</v>
      </c>
      <c r="D1892" s="116" t="str">
        <f>IF($B1892="","",IFERROR(INDEX(账户币种,MATCH($B1892,账户名,0)),""))</f>
        <v>UZS</v>
      </c>
      <c r="E1892" s="117" t="s">
        <v>188</v>
      </c>
      <c r="F1892" s="116" t="str">
        <f>IF($E1892="","",IFERROR(INDEX(类别属性,MATCH($E1892,类别表,0)),""))</f>
        <v>支出</v>
      </c>
      <c r="G1892" s="118" t="s">
        <v>1268</v>
      </c>
      <c r="H1892" s="119"/>
      <c r="I1892" s="119">
        <v>85000</v>
      </c>
      <c r="J1892" s="120"/>
      <c r="K1892" s="125">
        <f>IF(OR($A1892="",$B1892=""),"",IF($J1892&lt;&gt;"",$J1892,IF($D1892=本位币,1,IFERROR(LOOKUP(2,1/((汇率月份&lt;=$A1892)*(INDEX(记账汇率区,0,MATCH($D1892,汇率币种头,0))&lt;&gt;"")),INDEX(记账汇率区,0,MATCH($D1892,汇率币种头,0))),""))))</f>
        <v>1</v>
      </c>
      <c r="L1892" s="123">
        <f t="shared" si="58"/>
        <v>-85000</v>
      </c>
      <c r="M1892" s="123">
        <f t="shared" si="59"/>
        <v>-85000</v>
      </c>
      <c r="N1892" s="122">
        <f>IF($B1892="","",ROUND(SUMIF(账户名,$B1892,账户期初)+SUMIFS($L$6:L1892,$B$6:B1892,$B1892),2))</f>
        <v>23857750</v>
      </c>
      <c r="O1892" s="123">
        <f>IF($B1892="","",IFERROR(ROUND(INDEX(账户期初本位,MATCH($B1892,账户名,0))+SUMIFS($M$6:M1892,$B$6:B1892,$B1892),2),""))</f>
        <v>23857750</v>
      </c>
      <c r="P1892" s="117" t="s">
        <v>26</v>
      </c>
      <c r="Q1892" s="115" t="s">
        <v>1269</v>
      </c>
      <c r="R1892" s="115" t="s">
        <v>1271</v>
      </c>
      <c r="S1892" s="124" t="str">
        <f>IF($B1892="","",IF(ISNA(MATCH($B1892,账户名,0)),"※这个账户不在【参数设置】的账户档案里",IF($A1892="","※没填日期，这一笔不会进任何月份的报表",IF(OR($A1892&lt;起始月份,$A1892&gt;EOMONTH(起始月份,15)),"△不在本账期（"&amp;TEXT(起始月份,"yyyy-mm")&amp;" ~ "&amp;TEXT(EOMONTH(起始月份,15),"yyyy-mm")&amp;"）内，报表里看不到",IF(AND($H1892&lt;&gt;"",$I1892&lt;&gt;""),"※收入和支出不能同时填",IF(AND(N($H1892)=0,N($I1892)=0),IF(ISNUMBER(SEARCH("【待补】",$R1892&amp;"")),"△源数据不全（源表缺金额），请补充","※收入和支出都没填"),IF($E1892="","※没填收支类别，分类报表会漏掉这一笔",IF(ISNA(MATCH($E1892,类别表,0)),"※收支类别不在【参数设置】的清单里",IF($K1892="","△"&amp;$D1892&amp;" 还没填汇率，去【月度汇率】补上就自动算了",IF(ISNUMBER(SEARCH("【待补】",$R1892&amp;"")),"△源数据不全（源表缺摘要或用途），请补充",IF(AND($F1892="内部转账",$Q1892=""),"△内部转账建议在「往来单位」写上对方账户",IF($N1892&lt;0,"△这一笔之后该账户余额成负数了，核一下",""))))))))))))</f>
        <v>△源数据不全（源表缺摘要或用途），请补充</v>
      </c>
    </row>
    <row r="1893" ht="16.5" spans="1:19">
      <c r="A1893" s="114">
        <v>46175</v>
      </c>
      <c r="B1893" s="115" t="s">
        <v>1238</v>
      </c>
      <c r="C1893" s="116" t="str">
        <f>IF($B1893="","",IFERROR(INDEX(账户银行,MATCH($B1893,账户名,0)),""))</f>
        <v>NBU银行</v>
      </c>
      <c r="D1893" s="116" t="str">
        <f>IF($B1893="","",IFERROR(INDEX(账户币种,MATCH($B1893,账户名,0)),""))</f>
        <v>UZS</v>
      </c>
      <c r="E1893" s="117" t="s">
        <v>38</v>
      </c>
      <c r="F1893" s="116" t="str">
        <f>IF($E1893="","",IFERROR(INDEX(类别属性,MATCH($E1893,类别表,0)),""))</f>
        <v>支出</v>
      </c>
      <c r="G1893" s="118" t="s">
        <v>1268</v>
      </c>
      <c r="H1893" s="119"/>
      <c r="I1893" s="119">
        <v>220000</v>
      </c>
      <c r="J1893" s="120"/>
      <c r="K1893" s="125">
        <f>IF(OR($A1893="",$B1893=""),"",IF($J1893&lt;&gt;"",$J1893,IF($D1893=本位币,1,IFERROR(LOOKUP(2,1/((汇率月份&lt;=$A1893)*(INDEX(记账汇率区,0,MATCH($D1893,汇率币种头,0))&lt;&gt;"")),INDEX(记账汇率区,0,MATCH($D1893,汇率币种头,0))),""))))</f>
        <v>1</v>
      </c>
      <c r="L1893" s="123">
        <f t="shared" si="58"/>
        <v>-220000</v>
      </c>
      <c r="M1893" s="123">
        <f t="shared" si="59"/>
        <v>-220000</v>
      </c>
      <c r="N1893" s="122">
        <f>IF($B1893="","",ROUND(SUMIF(账户名,$B1893,账户期初)+SUMIFS($L$6:L1893,$B$6:B1893,$B1893),2))</f>
        <v>23637750</v>
      </c>
      <c r="O1893" s="123">
        <f>IF($B1893="","",IFERROR(ROUND(INDEX(账户期初本位,MATCH($B1893,账户名,0))+SUMIFS($M$6:M1893,$B$6:B1893,$B1893),2),""))</f>
        <v>23637750</v>
      </c>
      <c r="P1893" s="117" t="s">
        <v>26</v>
      </c>
      <c r="Q1893" s="115" t="s">
        <v>1269</v>
      </c>
      <c r="R1893" s="115" t="s">
        <v>1270</v>
      </c>
      <c r="S1893" s="124" t="str">
        <f>IF($B1893="","",IF(ISNA(MATCH($B1893,账户名,0)),"※这个账户不在【参数设置】的账户档案里",IF($A1893="","※没填日期，这一笔不会进任何月份的报表",IF(OR($A1893&lt;起始月份,$A1893&gt;EOMONTH(起始月份,15)),"△不在本账期（"&amp;TEXT(起始月份,"yyyy-mm")&amp;" ~ "&amp;TEXT(EOMONTH(起始月份,15),"yyyy-mm")&amp;"）内，报表里看不到",IF(AND($H1893&lt;&gt;"",$I1893&lt;&gt;""),"※收入和支出不能同时填",IF(AND(N($H1893)=0,N($I1893)=0),IF(ISNUMBER(SEARCH("【待补】",$R1893&amp;"")),"△源数据不全（源表缺金额），请补充","※收入和支出都没填"),IF($E1893="","※没填收支类别，分类报表会漏掉这一笔",IF(ISNA(MATCH($E1893,类别表,0)),"※收支类别不在【参数设置】的清单里",IF($K1893="","△"&amp;$D1893&amp;" 还没填汇率，去【月度汇率】补上就自动算了",IF(ISNUMBER(SEARCH("【待补】",$R1893&amp;"")),"△源数据不全（源表缺摘要或用途），请补充",IF(AND($F1893="内部转账",$Q1893=""),"△内部转账建议在「往来单位」写上对方账户",IF($N1893&lt;0,"△这一笔之后该账户余额成负数了，核一下",""))))))))))))</f>
        <v/>
      </c>
    </row>
    <row r="1894" ht="33" spans="1:19">
      <c r="A1894" s="114">
        <v>46175</v>
      </c>
      <c r="B1894" s="115" t="s">
        <v>30</v>
      </c>
      <c r="C1894" s="116" t="str">
        <f>IF($B1894="","",IFERROR(INDEX(账户银行,MATCH($B1894,账户名,0)),""))</f>
        <v>现金</v>
      </c>
      <c r="D1894" s="116" t="str">
        <f>IF($B1894="","",IFERROR(INDEX(账户币种,MATCH($B1894,账户名,0)),""))</f>
        <v>USD</v>
      </c>
      <c r="E1894" s="117" t="s">
        <v>41</v>
      </c>
      <c r="F1894" s="116" t="str">
        <f>IF($E1894="","",IFERROR(INDEX(类别属性,MATCH($E1894,类别表,0)),""))</f>
        <v>内部转账</v>
      </c>
      <c r="G1894" s="118" t="s">
        <v>1669</v>
      </c>
      <c r="H1894" s="119"/>
      <c r="I1894" s="119">
        <v>5000</v>
      </c>
      <c r="J1894" s="120"/>
      <c r="K1894" s="125">
        <f>IF(OR($A1894="",$B1894=""),"",IF($J1894&lt;&gt;"",$J1894,IF($D1894=本位币,1,IFERROR(LOOKUP(2,1/((汇率月份&lt;=$A1894)*(INDEX(记账汇率区,0,MATCH($D1894,汇率币种头,0))&lt;&gt;"")),INDEX(记账汇率区,0,MATCH($D1894,汇率币种头,0))),""))))</f>
        <v>12000</v>
      </c>
      <c r="L1894" s="123">
        <f t="shared" si="58"/>
        <v>-5000</v>
      </c>
      <c r="M1894" s="123">
        <f t="shared" si="59"/>
        <v>-60000000</v>
      </c>
      <c r="N1894" s="122">
        <f>IF($B1894="","",ROUND(SUMIF(账户名,$B1894,账户期初)+SUMIFS($L$6:L1894,$B$6:B1894,$B1894),2))</f>
        <v>115296</v>
      </c>
      <c r="O1894" s="123">
        <f>IF($B1894="","",IFERROR(ROUND(INDEX(账户期初本位,MATCH($B1894,账户名,0))+SUMIFS($M$6:M1894,$B$6:B1894,$B1894),2),""))</f>
        <v>1396047925</v>
      </c>
      <c r="P1894" s="117" t="s">
        <v>43</v>
      </c>
      <c r="Q1894" s="115"/>
      <c r="R1894" s="115" t="s">
        <v>1670</v>
      </c>
      <c r="S1894" s="124" t="str">
        <f>IF($B1894="","",IF(ISNA(MATCH($B1894,账户名,0)),"※这个账户不在【参数设置】的账户档案里",IF($A1894="","※没填日期，这一笔不会进任何月份的报表",IF(OR($A1894&lt;起始月份,$A1894&gt;EOMONTH(起始月份,15)),"△不在本账期（"&amp;TEXT(起始月份,"yyyy-mm")&amp;" ~ "&amp;TEXT(EOMONTH(起始月份,15),"yyyy-mm")&amp;"）内，报表里看不到",IF(AND($H1894&lt;&gt;"",$I1894&lt;&gt;""),"※收入和支出不能同时填",IF(AND(N($H1894)=0,N($I1894)=0),IF(ISNUMBER(SEARCH("【待补】",$R1894&amp;"")),"△源数据不全（源表缺金额），请补充","※收入和支出都没填"),IF($E1894="","※没填收支类别，分类报表会漏掉这一笔",IF(ISNA(MATCH($E1894,类别表,0)),"※收支类别不在【参数设置】的清单里",IF($K1894="","△"&amp;$D1894&amp;" 还没填汇率，去【月度汇率】补上就自动算了",IF(ISNUMBER(SEARCH("【待补】",$R1894&amp;"")),"△源数据不全（源表缺摘要或用途），请补充",IF(AND($F1894="内部转账",$Q1894=""),"△内部转账建议在「往来单位」写上对方账户",IF($N1894&lt;0,"△这一笔之后该账户余额成负数了，核一下",""))))))))))))</f>
        <v>△内部转账建议在「往来单位」写上对方账户</v>
      </c>
    </row>
    <row r="1895" ht="33" spans="1:19">
      <c r="A1895" s="114">
        <v>46175</v>
      </c>
      <c r="B1895" s="115" t="s">
        <v>34</v>
      </c>
      <c r="C1895" s="116" t="str">
        <f>IF($B1895="","",IFERROR(INDEX(账户银行,MATCH($B1895,账户名,0)),""))</f>
        <v>现金</v>
      </c>
      <c r="D1895" s="116" t="str">
        <f>IF($B1895="","",IFERROR(INDEX(账户币种,MATCH($B1895,账户名,0)),""))</f>
        <v>UZS</v>
      </c>
      <c r="E1895" s="117" t="s">
        <v>41</v>
      </c>
      <c r="F1895" s="116" t="str">
        <f>IF($E1895="","",IFERROR(INDEX(类别属性,MATCH($E1895,类别表,0)),""))</f>
        <v>内部转账</v>
      </c>
      <c r="G1895" s="118" t="s">
        <v>1669</v>
      </c>
      <c r="H1895" s="119">
        <v>59450000</v>
      </c>
      <c r="I1895" s="119"/>
      <c r="J1895" s="120"/>
      <c r="K1895" s="125">
        <f>IF(OR($A1895="",$B1895=""),"",IF($J1895&lt;&gt;"",$J1895,IF($D1895=本位币,1,IFERROR(LOOKUP(2,1/((汇率月份&lt;=$A1895)*(INDEX(记账汇率区,0,MATCH($D1895,汇率币种头,0))&lt;&gt;"")),INDEX(记账汇率区,0,MATCH($D1895,汇率币种头,0))),""))))</f>
        <v>1</v>
      </c>
      <c r="L1895" s="123">
        <f t="shared" si="58"/>
        <v>59450000</v>
      </c>
      <c r="M1895" s="123">
        <f t="shared" si="59"/>
        <v>59450000</v>
      </c>
      <c r="N1895" s="122">
        <f>IF($B1895="","",ROUND(SUMIF(账户名,$B1895,账户期初)+SUMIFS($L$6:L1895,$B$6:B1895,$B1895),2))</f>
        <v>-774955979.33</v>
      </c>
      <c r="O1895" s="123">
        <f>IF($B1895="","",IFERROR(ROUND(INDEX(账户期初本位,MATCH($B1895,账户名,0))+SUMIFS($M$6:M1895,$B$6:B1895,$B1895),2),""))</f>
        <v>-774955979.33</v>
      </c>
      <c r="P1895" s="117" t="s">
        <v>43</v>
      </c>
      <c r="Q1895" s="115"/>
      <c r="R1895" s="115"/>
      <c r="S1895" s="124" t="str">
        <f>IF($B1895="","",IF(ISNA(MATCH($B1895,账户名,0)),"※这个账户不在【参数设置】的账户档案里",IF($A1895="","※没填日期，这一笔不会进任何月份的报表",IF(OR($A1895&lt;起始月份,$A1895&gt;EOMONTH(起始月份,15)),"△不在本账期（"&amp;TEXT(起始月份,"yyyy-mm")&amp;" ~ "&amp;TEXT(EOMONTH(起始月份,15),"yyyy-mm")&amp;"）内，报表里看不到",IF(AND($H1895&lt;&gt;"",$I1895&lt;&gt;""),"※收入和支出不能同时填",IF(AND(N($H1895)=0,N($I1895)=0),IF(ISNUMBER(SEARCH("【待补】",$R1895&amp;"")),"△源数据不全（源表缺金额），请补充","※收入和支出都没填"),IF($E1895="","※没填收支类别，分类报表会漏掉这一笔",IF(ISNA(MATCH($E1895,类别表,0)),"※收支类别不在【参数设置】的清单里",IF($K1895="","△"&amp;$D1895&amp;" 还没填汇率，去【月度汇率】补上就自动算了",IF(ISNUMBER(SEARCH("【待补】",$R1895&amp;"")),"△源数据不全（源表缺摘要或用途），请补充",IF(AND($F1895="内部转账",$Q1895=""),"△内部转账建议在「往来单位」写上对方账户",IF($N1895&lt;0,"△这一笔之后该账户余额成负数了，核一下",""))))))))))))</f>
        <v>△内部转账建议在「往来单位」写上对方账户</v>
      </c>
    </row>
    <row r="1896" ht="33" spans="1:19">
      <c r="A1896" s="114">
        <v>46175</v>
      </c>
      <c r="B1896" s="115" t="s">
        <v>34</v>
      </c>
      <c r="C1896" s="116" t="str">
        <f>IF($B1896="","",IFERROR(INDEX(账户银行,MATCH($B1896,账户名,0)),""))</f>
        <v>现金</v>
      </c>
      <c r="D1896" s="116" t="str">
        <f>IF($B1896="","",IFERROR(INDEX(账户币种,MATCH($B1896,账户名,0)),""))</f>
        <v>UZS</v>
      </c>
      <c r="E1896" s="117" t="s">
        <v>41</v>
      </c>
      <c r="F1896" s="116" t="str">
        <f>IF($E1896="","",IFERROR(INDEX(类别属性,MATCH($E1896,类别表,0)),""))</f>
        <v>内部转账</v>
      </c>
      <c r="G1896" s="118" t="s">
        <v>1671</v>
      </c>
      <c r="H1896" s="119"/>
      <c r="I1896" s="119"/>
      <c r="J1896" s="120"/>
      <c r="K1896" s="125">
        <f>IF(OR($A1896="",$B1896=""),"",IF($J1896&lt;&gt;"",$J1896,IF($D1896=本位币,1,IFERROR(LOOKUP(2,1/((汇率月份&lt;=$A1896)*(INDEX(记账汇率区,0,MATCH($D1896,汇率币种头,0))&lt;&gt;"")),INDEX(记账汇率区,0,MATCH($D1896,汇率币种头,0))),""))))</f>
        <v>1</v>
      </c>
      <c r="L1896" s="123" t="str">
        <f t="shared" si="58"/>
        <v/>
      </c>
      <c r="M1896" s="123" t="str">
        <f t="shared" si="59"/>
        <v/>
      </c>
      <c r="N1896" s="122">
        <f>IF($B1896="","",ROUND(SUMIF(账户名,$B1896,账户期初)+SUMIFS($L$6:L1896,$B$6:B1896,$B1896),2))</f>
        <v>-774955979.33</v>
      </c>
      <c r="O1896" s="123">
        <f>IF($B1896="","",IFERROR(ROUND(INDEX(账户期初本位,MATCH($B1896,账户名,0))+SUMIFS($M$6:M1896,$B$6:B1896,$B1896),2),""))</f>
        <v>-774955979.33</v>
      </c>
      <c r="P1896" s="117" t="s">
        <v>43</v>
      </c>
      <c r="Q1896" s="115"/>
      <c r="R1896" s="115" t="s">
        <v>119</v>
      </c>
      <c r="S1896" s="124" t="str">
        <f>IF($B1896="","",IF(ISNA(MATCH($B1896,账户名,0)),"※这个账户不在【参数设置】的账户档案里",IF($A1896="","※没填日期，这一笔不会进任何月份的报表",IF(OR($A1896&lt;起始月份,$A1896&gt;EOMONTH(起始月份,15)),"△不在本账期（"&amp;TEXT(起始月份,"yyyy-mm")&amp;" ~ "&amp;TEXT(EOMONTH(起始月份,15),"yyyy-mm")&amp;"）内，报表里看不到",IF(AND($H1896&lt;&gt;"",$I1896&lt;&gt;""),"※收入和支出不能同时填",IF(AND(N($H1896)=0,N($I1896)=0),IF(ISNUMBER(SEARCH("【待补】",$R1896&amp;"")),"△源数据不全（源表缺金额），请补充","※收入和支出都没填"),IF($E1896="","※没填收支类别，分类报表会漏掉这一笔",IF(ISNA(MATCH($E1896,类别表,0)),"※收支类别不在【参数设置】的清单里",IF($K1896="","△"&amp;$D1896&amp;" 还没填汇率，去【月度汇率】补上就自动算了",IF(ISNUMBER(SEARCH("【待补】",$R1896&amp;"")),"△源数据不全（源表缺摘要或用途），请补充",IF(AND($F1896="内部转账",$Q1896=""),"△内部转账建议在「往来单位」写上对方账户",IF($N1896&lt;0,"△这一笔之后该账户余额成负数了，核一下",""))))))))))))</f>
        <v>△源数据不全（源表缺金额），请补充</v>
      </c>
    </row>
    <row r="1897" ht="33" spans="1:19">
      <c r="A1897" s="114">
        <v>46175</v>
      </c>
      <c r="B1897" s="115" t="s">
        <v>34</v>
      </c>
      <c r="C1897" s="116" t="str">
        <f>IF($B1897="","",IFERROR(INDEX(账户银行,MATCH($B1897,账户名,0)),""))</f>
        <v>现金</v>
      </c>
      <c r="D1897" s="116" t="str">
        <f>IF($B1897="","",IFERROR(INDEX(账户币种,MATCH($B1897,账户名,0)),""))</f>
        <v>UZS</v>
      </c>
      <c r="E1897" s="117" t="s">
        <v>38</v>
      </c>
      <c r="F1897" s="116" t="str">
        <f>IF($E1897="","",IFERROR(INDEX(类别属性,MATCH($E1897,类别表,0)),""))</f>
        <v>支出</v>
      </c>
      <c r="G1897" s="118" t="s">
        <v>1672</v>
      </c>
      <c r="H1897" s="119"/>
      <c r="I1897" s="119">
        <v>2295000</v>
      </c>
      <c r="J1897" s="120"/>
      <c r="K1897" s="125">
        <f>IF(OR($A1897="",$B1897=""),"",IF($J1897&lt;&gt;"",$J1897,IF($D1897=本位币,1,IFERROR(LOOKUP(2,1/((汇率月份&lt;=$A1897)*(INDEX(记账汇率区,0,MATCH($D1897,汇率币种头,0))&lt;&gt;"")),INDEX(记账汇率区,0,MATCH($D1897,汇率币种头,0))),""))))</f>
        <v>1</v>
      </c>
      <c r="L1897" s="123">
        <f t="shared" si="58"/>
        <v>-2295000</v>
      </c>
      <c r="M1897" s="123">
        <f t="shared" si="59"/>
        <v>-2295000</v>
      </c>
      <c r="N1897" s="122">
        <f>IF($B1897="","",ROUND(SUMIF(账户名,$B1897,账户期初)+SUMIFS($L$6:L1897,$B$6:B1897,$B1897),2))</f>
        <v>-777250979.33</v>
      </c>
      <c r="O1897" s="123">
        <f>IF($B1897="","",IFERROR(ROUND(INDEX(账户期初本位,MATCH($B1897,账户名,0))+SUMIFS($M$6:M1897,$B$6:B1897,$B1897),2),""))</f>
        <v>-777250979.33</v>
      </c>
      <c r="P1897" s="117" t="s">
        <v>26</v>
      </c>
      <c r="Q1897" s="115"/>
      <c r="R1897" s="115"/>
      <c r="S1897" s="124" t="str">
        <f>IF($B1897="","",IF(ISNA(MATCH($B1897,账户名,0)),"※这个账户不在【参数设置】的账户档案里",IF($A1897="","※没填日期，这一笔不会进任何月份的报表",IF(OR($A1897&lt;起始月份,$A1897&gt;EOMONTH(起始月份,15)),"△不在本账期（"&amp;TEXT(起始月份,"yyyy-mm")&amp;" ~ "&amp;TEXT(EOMONTH(起始月份,15),"yyyy-mm")&amp;"）内，报表里看不到",IF(AND($H1897&lt;&gt;"",$I1897&lt;&gt;""),"※收入和支出不能同时填",IF(AND(N($H1897)=0,N($I1897)=0),IF(ISNUMBER(SEARCH("【待补】",$R1897&amp;"")),"△源数据不全（源表缺金额），请补充","※收入和支出都没填"),IF($E1897="","※没填收支类别，分类报表会漏掉这一笔",IF(ISNA(MATCH($E1897,类别表,0)),"※收支类别不在【参数设置】的清单里",IF($K1897="","△"&amp;$D1897&amp;" 还没填汇率，去【月度汇率】补上就自动算了",IF(ISNUMBER(SEARCH("【待补】",$R1897&amp;"")),"△源数据不全（源表缺摘要或用途），请补充",IF(AND($F1897="内部转账",$Q1897=""),"△内部转账建议在「往来单位」写上对方账户",IF($N1897&lt;0,"△这一笔之后该账户余额成负数了，核一下",""))))))))))))</f>
        <v>△这一笔之后该账户余额成负数了，核一下</v>
      </c>
    </row>
    <row r="1898" ht="33" spans="1:19">
      <c r="A1898" s="114">
        <v>46176</v>
      </c>
      <c r="B1898" s="115" t="s">
        <v>72</v>
      </c>
      <c r="C1898" s="116" t="str">
        <f>IF($B1898="","",IFERROR(INDEX(账户银行,MATCH($B1898,账户名,0)),""))</f>
        <v>NBU银行</v>
      </c>
      <c r="D1898" s="116" t="str">
        <f>IF($B1898="","",IFERROR(INDEX(账户币种,MATCH($B1898,账户名,0)),""))</f>
        <v>UZS</v>
      </c>
      <c r="E1898" s="117" t="s">
        <v>60</v>
      </c>
      <c r="F1898" s="116" t="str">
        <f>IF($E1898="","",IFERROR(INDEX(类别属性,MATCH($E1898,类别表,0)),""))</f>
        <v>支出</v>
      </c>
      <c r="G1898" s="118" t="s">
        <v>1673</v>
      </c>
      <c r="H1898" s="119"/>
      <c r="I1898" s="119">
        <v>331230</v>
      </c>
      <c r="J1898" s="120"/>
      <c r="K1898" s="125">
        <f>IF(OR($A1898="",$B1898=""),"",IF($J1898&lt;&gt;"",$J1898,IF($D1898=本位币,1,IFERROR(LOOKUP(2,1/((汇率月份&lt;=$A1898)*(INDEX(记账汇率区,0,MATCH($D1898,汇率币种头,0))&lt;&gt;"")),INDEX(记账汇率区,0,MATCH($D1898,汇率币种头,0))),""))))</f>
        <v>1</v>
      </c>
      <c r="L1898" s="123">
        <f t="shared" si="58"/>
        <v>-331230</v>
      </c>
      <c r="M1898" s="123">
        <f t="shared" si="59"/>
        <v>-331230</v>
      </c>
      <c r="N1898" s="122">
        <f>IF($B1898="","",ROUND(SUMIF(账户名,$B1898,账户期初)+SUMIFS($L$6:L1898,$B$6:B1898,$B1898),2))</f>
        <v>178668445.72</v>
      </c>
      <c r="O1898" s="123">
        <f>IF($B1898="","",IFERROR(ROUND(INDEX(账户期初本位,MATCH($B1898,账户名,0))+SUMIFS($M$6:M1898,$B$6:B1898,$B1898),2),""))</f>
        <v>178668445.72</v>
      </c>
      <c r="P1898" s="117" t="s">
        <v>43</v>
      </c>
      <c r="Q1898" s="115"/>
      <c r="R1898" s="115"/>
      <c r="S1898" s="124" t="str">
        <f>IF($B1898="","",IF(ISNA(MATCH($B1898,账户名,0)),"※这个账户不在【参数设置】的账户档案里",IF($A1898="","※没填日期，这一笔不会进任何月份的报表",IF(OR($A1898&lt;起始月份,$A1898&gt;EOMONTH(起始月份,15)),"△不在本账期（"&amp;TEXT(起始月份,"yyyy-mm")&amp;" ~ "&amp;TEXT(EOMONTH(起始月份,15),"yyyy-mm")&amp;"）内，报表里看不到",IF(AND($H1898&lt;&gt;"",$I1898&lt;&gt;""),"※收入和支出不能同时填",IF(AND(N($H1898)=0,N($I1898)=0),IF(ISNUMBER(SEARCH("【待补】",$R1898&amp;"")),"△源数据不全（源表缺金额），请补充","※收入和支出都没填"),IF($E1898="","※没填收支类别，分类报表会漏掉这一笔",IF(ISNA(MATCH($E1898,类别表,0)),"※收支类别不在【参数设置】的清单里",IF($K1898="","△"&amp;$D1898&amp;" 还没填汇率，去【月度汇率】补上就自动算了",IF(ISNUMBER(SEARCH("【待补】",$R1898&amp;"")),"△源数据不全（源表缺摘要或用途），请补充",IF(AND($F1898="内部转账",$Q1898=""),"△内部转账建议在「往来单位」写上对方账户",IF($N1898&lt;0,"△这一笔之后该账户余额成负数了，核一下",""))))))))))))</f>
        <v/>
      </c>
    </row>
    <row r="1899" ht="49.5" spans="1:19">
      <c r="A1899" s="114">
        <v>46176</v>
      </c>
      <c r="B1899" s="115" t="s">
        <v>72</v>
      </c>
      <c r="C1899" s="116" t="str">
        <f>IF($B1899="","",IFERROR(INDEX(账户银行,MATCH($B1899,账户名,0)),""))</f>
        <v>NBU银行</v>
      </c>
      <c r="D1899" s="116" t="str">
        <f>IF($B1899="","",IFERROR(INDEX(账户币种,MATCH($B1899,账户名,0)),""))</f>
        <v>UZS</v>
      </c>
      <c r="E1899" s="117" t="s">
        <v>60</v>
      </c>
      <c r="F1899" s="116" t="str">
        <f>IF($E1899="","",IFERROR(INDEX(类别属性,MATCH($E1899,类别表,0)),""))</f>
        <v>支出</v>
      </c>
      <c r="G1899" s="118" t="s">
        <v>1674</v>
      </c>
      <c r="H1899" s="119"/>
      <c r="I1899" s="119">
        <v>741.6</v>
      </c>
      <c r="J1899" s="120"/>
      <c r="K1899" s="125">
        <f>IF(OR($A1899="",$B1899=""),"",IF($J1899&lt;&gt;"",$J1899,IF($D1899=本位币,1,IFERROR(LOOKUP(2,1/((汇率月份&lt;=$A1899)*(INDEX(记账汇率区,0,MATCH($D1899,汇率币种头,0))&lt;&gt;"")),INDEX(记账汇率区,0,MATCH($D1899,汇率币种头,0))),""))))</f>
        <v>1</v>
      </c>
      <c r="L1899" s="123">
        <f t="shared" si="58"/>
        <v>-741.6</v>
      </c>
      <c r="M1899" s="123">
        <f t="shared" si="59"/>
        <v>-741.6</v>
      </c>
      <c r="N1899" s="122">
        <f>IF($B1899="","",ROUND(SUMIF(账户名,$B1899,账户期初)+SUMIFS($L$6:L1899,$B$6:B1899,$B1899),2))</f>
        <v>178667704.12</v>
      </c>
      <c r="O1899" s="123">
        <f>IF($B1899="","",IFERROR(ROUND(INDEX(账户期初本位,MATCH($B1899,账户名,0))+SUMIFS($M$6:M1899,$B$6:B1899,$B1899),2),""))</f>
        <v>178667704.12</v>
      </c>
      <c r="P1899" s="117" t="s">
        <v>43</v>
      </c>
      <c r="Q1899" s="115"/>
      <c r="R1899" s="115"/>
      <c r="S1899" s="124" t="str">
        <f>IF($B1899="","",IF(ISNA(MATCH($B1899,账户名,0)),"※这个账户不在【参数设置】的账户档案里",IF($A1899="","※没填日期，这一笔不会进任何月份的报表",IF(OR($A1899&lt;起始月份,$A1899&gt;EOMONTH(起始月份,15)),"△不在本账期（"&amp;TEXT(起始月份,"yyyy-mm")&amp;" ~ "&amp;TEXT(EOMONTH(起始月份,15),"yyyy-mm")&amp;"）内，报表里看不到",IF(AND($H1899&lt;&gt;"",$I1899&lt;&gt;""),"※收入和支出不能同时填",IF(AND(N($H1899)=0,N($I1899)=0),IF(ISNUMBER(SEARCH("【待补】",$R1899&amp;"")),"△源数据不全（源表缺金额），请补充","※收入和支出都没填"),IF($E1899="","※没填收支类别，分类报表会漏掉这一笔",IF(ISNA(MATCH($E1899,类别表,0)),"※收支类别不在【参数设置】的清单里",IF($K1899="","△"&amp;$D1899&amp;" 还没填汇率，去【月度汇率】补上就自动算了",IF(ISNUMBER(SEARCH("【待补】",$R1899&amp;"")),"△源数据不全（源表缺摘要或用途），请补充",IF(AND($F1899="内部转账",$Q1899=""),"△内部转账建议在「往来单位」写上对方账户",IF($N1899&lt;0,"△这一笔之后该账户余额成负数了，核一下",""))))))))))))</f>
        <v/>
      </c>
    </row>
    <row r="1900" ht="49.5" spans="1:19">
      <c r="A1900" s="114">
        <v>46176</v>
      </c>
      <c r="B1900" s="115" t="s">
        <v>72</v>
      </c>
      <c r="C1900" s="116" t="str">
        <f>IF($B1900="","",IFERROR(INDEX(账户银行,MATCH($B1900,账户名,0)),""))</f>
        <v>NBU银行</v>
      </c>
      <c r="D1900" s="116" t="str">
        <f>IF($B1900="","",IFERROR(INDEX(账户币种,MATCH($B1900,账户名,0)),""))</f>
        <v>UZS</v>
      </c>
      <c r="E1900" s="117" t="s">
        <v>84</v>
      </c>
      <c r="F1900" s="116" t="str">
        <f>IF($E1900="","",IFERROR(INDEX(类别属性,MATCH($E1900,类别表,0)),""))</f>
        <v>支出</v>
      </c>
      <c r="G1900" s="118" t="s">
        <v>1675</v>
      </c>
      <c r="H1900" s="119"/>
      <c r="I1900" s="119">
        <v>66246000</v>
      </c>
      <c r="J1900" s="120"/>
      <c r="K1900" s="125">
        <f>IF(OR($A1900="",$B1900=""),"",IF($J1900&lt;&gt;"",$J1900,IF($D1900=本位币,1,IFERROR(LOOKUP(2,1/((汇率月份&lt;=$A1900)*(INDEX(记账汇率区,0,MATCH($D1900,汇率币种头,0))&lt;&gt;"")),INDEX(记账汇率区,0,MATCH($D1900,汇率币种头,0))),""))))</f>
        <v>1</v>
      </c>
      <c r="L1900" s="123">
        <f t="shared" si="58"/>
        <v>-66246000</v>
      </c>
      <c r="M1900" s="123">
        <f t="shared" si="59"/>
        <v>-66246000</v>
      </c>
      <c r="N1900" s="122">
        <f>IF($B1900="","",ROUND(SUMIF(账户名,$B1900,账户期初)+SUMIFS($L$6:L1900,$B$6:B1900,$B1900),2))</f>
        <v>112421704.12</v>
      </c>
      <c r="O1900" s="123">
        <f>IF($B1900="","",IFERROR(ROUND(INDEX(账户期初本位,MATCH($B1900,账户名,0))+SUMIFS($M$6:M1900,$B$6:B1900,$B1900),2),""))</f>
        <v>112421704.12</v>
      </c>
      <c r="P1900" s="117" t="s">
        <v>48</v>
      </c>
      <c r="Q1900" s="115"/>
      <c r="R1900" s="115"/>
      <c r="S1900" s="124" t="str">
        <f>IF($B1900="","",IF(ISNA(MATCH($B1900,账户名,0)),"※这个账户不在【参数设置】的账户档案里",IF($A1900="","※没填日期，这一笔不会进任何月份的报表",IF(OR($A1900&lt;起始月份,$A1900&gt;EOMONTH(起始月份,15)),"△不在本账期（"&amp;TEXT(起始月份,"yyyy-mm")&amp;" ~ "&amp;TEXT(EOMONTH(起始月份,15),"yyyy-mm")&amp;"）内，报表里看不到",IF(AND($H1900&lt;&gt;"",$I1900&lt;&gt;""),"※收入和支出不能同时填",IF(AND(N($H1900)=0,N($I1900)=0),IF(ISNUMBER(SEARCH("【待补】",$R1900&amp;"")),"△源数据不全（源表缺金额），请补充","※收入和支出都没填"),IF($E1900="","※没填收支类别，分类报表会漏掉这一笔",IF(ISNA(MATCH($E1900,类别表,0)),"※收支类别不在【参数设置】的清单里",IF($K1900="","△"&amp;$D1900&amp;" 还没填汇率，去【月度汇率】补上就自动算了",IF(ISNUMBER(SEARCH("【待补】",$R1900&amp;"")),"△源数据不全（源表缺摘要或用途），请补充",IF(AND($F1900="内部转账",$Q1900=""),"△内部转账建议在「往来单位」写上对方账户",IF($N1900&lt;0,"△这一笔之后该账户余额成负数了，核一下",""))))))))))))</f>
        <v/>
      </c>
    </row>
    <row r="1901" ht="16.5" spans="1:19">
      <c r="A1901" s="114">
        <v>46176</v>
      </c>
      <c r="B1901" s="115" t="s">
        <v>1238</v>
      </c>
      <c r="C1901" s="116" t="str">
        <f>IF($B1901="","",IFERROR(INDEX(账户银行,MATCH($B1901,账户名,0)),""))</f>
        <v>NBU银行</v>
      </c>
      <c r="D1901" s="116" t="str">
        <f>IF($B1901="","",IFERROR(INDEX(账户币种,MATCH($B1901,账户名,0)),""))</f>
        <v>UZS</v>
      </c>
      <c r="E1901" s="117" t="s">
        <v>188</v>
      </c>
      <c r="F1901" s="116" t="str">
        <f>IF($E1901="","",IFERROR(INDEX(类别属性,MATCH($E1901,类别表,0)),""))</f>
        <v>支出</v>
      </c>
      <c r="G1901" s="118" t="s">
        <v>1268</v>
      </c>
      <c r="H1901" s="119"/>
      <c r="I1901" s="119">
        <v>540000</v>
      </c>
      <c r="J1901" s="120"/>
      <c r="K1901" s="125">
        <f>IF(OR($A1901="",$B1901=""),"",IF($J1901&lt;&gt;"",$J1901,IF($D1901=本位币,1,IFERROR(LOOKUP(2,1/((汇率月份&lt;=$A1901)*(INDEX(记账汇率区,0,MATCH($D1901,汇率币种头,0))&lt;&gt;"")),INDEX(记账汇率区,0,MATCH($D1901,汇率币种头,0))),""))))</f>
        <v>1</v>
      </c>
      <c r="L1901" s="123">
        <f t="shared" si="58"/>
        <v>-540000</v>
      </c>
      <c r="M1901" s="123">
        <f t="shared" si="59"/>
        <v>-540000</v>
      </c>
      <c r="N1901" s="122">
        <f>IF($B1901="","",ROUND(SUMIF(账户名,$B1901,账户期初)+SUMIFS($L$6:L1901,$B$6:B1901,$B1901),2))</f>
        <v>23097750</v>
      </c>
      <c r="O1901" s="123">
        <f>IF($B1901="","",IFERROR(ROUND(INDEX(账户期初本位,MATCH($B1901,账户名,0))+SUMIFS($M$6:M1901,$B$6:B1901,$B1901),2),""))</f>
        <v>23097750</v>
      </c>
      <c r="P1901" s="117" t="s">
        <v>26</v>
      </c>
      <c r="Q1901" s="115" t="s">
        <v>1269</v>
      </c>
      <c r="R1901" s="115" t="s">
        <v>1271</v>
      </c>
      <c r="S1901" s="124" t="str">
        <f>IF($B1901="","",IF(ISNA(MATCH($B1901,账户名,0)),"※这个账户不在【参数设置】的账户档案里",IF($A1901="","※没填日期，这一笔不会进任何月份的报表",IF(OR($A1901&lt;起始月份,$A1901&gt;EOMONTH(起始月份,15)),"△不在本账期（"&amp;TEXT(起始月份,"yyyy-mm")&amp;" ~ "&amp;TEXT(EOMONTH(起始月份,15),"yyyy-mm")&amp;"）内，报表里看不到",IF(AND($H1901&lt;&gt;"",$I1901&lt;&gt;""),"※收入和支出不能同时填",IF(AND(N($H1901)=0,N($I1901)=0),IF(ISNUMBER(SEARCH("【待补】",$R1901&amp;"")),"△源数据不全（源表缺金额），请补充","※收入和支出都没填"),IF($E1901="","※没填收支类别，分类报表会漏掉这一笔",IF(ISNA(MATCH($E1901,类别表,0)),"※收支类别不在【参数设置】的清单里",IF($K1901="","△"&amp;$D1901&amp;" 还没填汇率，去【月度汇率】补上就自动算了",IF(ISNUMBER(SEARCH("【待补】",$R1901&amp;"")),"△源数据不全（源表缺摘要或用途），请补充",IF(AND($F1901="内部转账",$Q1901=""),"△内部转账建议在「往来单位」写上对方账户",IF($N1901&lt;0,"△这一笔之后该账户余额成负数了，核一下",""))))))))))))</f>
        <v>△源数据不全（源表缺摘要或用途），请补充</v>
      </c>
    </row>
    <row r="1902" ht="49.5" spans="1:19">
      <c r="A1902" s="114">
        <v>46176</v>
      </c>
      <c r="B1902" s="115" t="s">
        <v>30</v>
      </c>
      <c r="C1902" s="116" t="str">
        <f>IF($B1902="","",IFERROR(INDEX(账户银行,MATCH($B1902,账户名,0)),""))</f>
        <v>现金</v>
      </c>
      <c r="D1902" s="116" t="str">
        <f>IF($B1902="","",IFERROR(INDEX(账户币种,MATCH($B1902,账户名,0)),""))</f>
        <v>USD</v>
      </c>
      <c r="E1902" s="117" t="s">
        <v>57</v>
      </c>
      <c r="F1902" s="116" t="str">
        <f>IF($E1902="","",IFERROR(INDEX(类别属性,MATCH($E1902,类别表,0)),""))</f>
        <v>支出</v>
      </c>
      <c r="G1902" s="118" t="s">
        <v>1676</v>
      </c>
      <c r="H1902" s="119"/>
      <c r="I1902" s="119">
        <v>450</v>
      </c>
      <c r="J1902" s="120"/>
      <c r="K1902" s="125">
        <f>IF(OR($A1902="",$B1902=""),"",IF($J1902&lt;&gt;"",$J1902,IF($D1902=本位币,1,IFERROR(LOOKUP(2,1/((汇率月份&lt;=$A1902)*(INDEX(记账汇率区,0,MATCH($D1902,汇率币种头,0))&lt;&gt;"")),INDEX(记账汇率区,0,MATCH($D1902,汇率币种头,0))),""))))</f>
        <v>12000</v>
      </c>
      <c r="L1902" s="123">
        <f t="shared" si="58"/>
        <v>-450</v>
      </c>
      <c r="M1902" s="123">
        <f t="shared" si="59"/>
        <v>-5400000</v>
      </c>
      <c r="N1902" s="122">
        <f>IF($B1902="","",ROUND(SUMIF(账户名,$B1902,账户期初)+SUMIFS($L$6:L1902,$B$6:B1902,$B1902),2))</f>
        <v>114846</v>
      </c>
      <c r="O1902" s="123">
        <f>IF($B1902="","",IFERROR(ROUND(INDEX(账户期初本位,MATCH($B1902,账户名,0))+SUMIFS($M$6:M1902,$B$6:B1902,$B1902),2),""))</f>
        <v>1390647925</v>
      </c>
      <c r="P1902" s="117" t="s">
        <v>59</v>
      </c>
      <c r="Q1902" s="115"/>
      <c r="R1902" s="115" t="s">
        <v>1677</v>
      </c>
      <c r="S1902" s="124" t="str">
        <f>IF($B1902="","",IF(ISNA(MATCH($B1902,账户名,0)),"※这个账户不在【参数设置】的账户档案里",IF($A1902="","※没填日期，这一笔不会进任何月份的报表",IF(OR($A1902&lt;起始月份,$A1902&gt;EOMONTH(起始月份,15)),"△不在本账期（"&amp;TEXT(起始月份,"yyyy-mm")&amp;" ~ "&amp;TEXT(EOMONTH(起始月份,15),"yyyy-mm")&amp;"）内，报表里看不到",IF(AND($H1902&lt;&gt;"",$I1902&lt;&gt;""),"※收入和支出不能同时填",IF(AND(N($H1902)=0,N($I1902)=0),IF(ISNUMBER(SEARCH("【待补】",$R1902&amp;"")),"△源数据不全（源表缺金额），请补充","※收入和支出都没填"),IF($E1902="","※没填收支类别，分类报表会漏掉这一笔",IF(ISNA(MATCH($E1902,类别表,0)),"※收支类别不在【参数设置】的清单里",IF($K1902="","△"&amp;$D1902&amp;" 还没填汇率，去【月度汇率】补上就自动算了",IF(ISNUMBER(SEARCH("【待补】",$R1902&amp;"")),"△源数据不全（源表缺摘要或用途），请补充",IF(AND($F1902="内部转账",$Q1902=""),"△内部转账建议在「往来单位」写上对方账户",IF($N1902&lt;0,"△这一笔之后该账户余额成负数了，核一下",""))))))))))))</f>
        <v/>
      </c>
    </row>
    <row r="1903" ht="49.5" spans="1:19">
      <c r="A1903" s="114">
        <v>46176</v>
      </c>
      <c r="B1903" s="115" t="s">
        <v>34</v>
      </c>
      <c r="C1903" s="116" t="str">
        <f>IF($B1903="","",IFERROR(INDEX(账户银行,MATCH($B1903,账户名,0)),""))</f>
        <v>现金</v>
      </c>
      <c r="D1903" s="116" t="str">
        <f>IF($B1903="","",IFERROR(INDEX(账户币种,MATCH($B1903,账户名,0)),""))</f>
        <v>UZS</v>
      </c>
      <c r="E1903" s="117" t="s">
        <v>57</v>
      </c>
      <c r="F1903" s="116" t="str">
        <f>IF($E1903="","",IFERROR(INDEX(类别属性,MATCH($E1903,类别表,0)),""))</f>
        <v>支出</v>
      </c>
      <c r="G1903" s="118" t="s">
        <v>1676</v>
      </c>
      <c r="H1903" s="119"/>
      <c r="I1903" s="119">
        <v>4860000</v>
      </c>
      <c r="J1903" s="120"/>
      <c r="K1903" s="125">
        <f>IF(OR($A1903="",$B1903=""),"",IF($J1903&lt;&gt;"",$J1903,IF($D1903=本位币,1,IFERROR(LOOKUP(2,1/((汇率月份&lt;=$A1903)*(INDEX(记账汇率区,0,MATCH($D1903,汇率币种头,0))&lt;&gt;"")),INDEX(记账汇率区,0,MATCH($D1903,汇率币种头,0))),""))))</f>
        <v>1</v>
      </c>
      <c r="L1903" s="123">
        <f t="shared" si="58"/>
        <v>-4860000</v>
      </c>
      <c r="M1903" s="123">
        <f t="shared" si="59"/>
        <v>-4860000</v>
      </c>
      <c r="N1903" s="122">
        <f>IF($B1903="","",ROUND(SUMIF(账户名,$B1903,账户期初)+SUMIFS($L$6:L1903,$B$6:B1903,$B1903),2))</f>
        <v>-782110979.33</v>
      </c>
      <c r="O1903" s="123">
        <f>IF($B1903="","",IFERROR(ROUND(INDEX(账户期初本位,MATCH($B1903,账户名,0))+SUMIFS($M$6:M1903,$B$6:B1903,$B1903),2),""))</f>
        <v>-782110979.33</v>
      </c>
      <c r="P1903" s="117" t="s">
        <v>59</v>
      </c>
      <c r="Q1903" s="115"/>
      <c r="R1903" s="115"/>
      <c r="S1903" s="124" t="str">
        <f>IF($B1903="","",IF(ISNA(MATCH($B1903,账户名,0)),"※这个账户不在【参数设置】的账户档案里",IF($A1903="","※没填日期，这一笔不会进任何月份的报表",IF(OR($A1903&lt;起始月份,$A1903&gt;EOMONTH(起始月份,15)),"△不在本账期（"&amp;TEXT(起始月份,"yyyy-mm")&amp;" ~ "&amp;TEXT(EOMONTH(起始月份,15),"yyyy-mm")&amp;"）内，报表里看不到",IF(AND($H1903&lt;&gt;"",$I1903&lt;&gt;""),"※收入和支出不能同时填",IF(AND(N($H1903)=0,N($I1903)=0),IF(ISNUMBER(SEARCH("【待补】",$R1903&amp;"")),"△源数据不全（源表缺金额），请补充","※收入和支出都没填"),IF($E1903="","※没填收支类别，分类报表会漏掉这一笔",IF(ISNA(MATCH($E1903,类别表,0)),"※收支类别不在【参数设置】的清单里",IF($K1903="","△"&amp;$D1903&amp;" 还没填汇率，去【月度汇率】补上就自动算了",IF(ISNUMBER(SEARCH("【待补】",$R1903&amp;"")),"△源数据不全（源表缺摘要或用途），请补充",IF(AND($F1903="内部转账",$Q1903=""),"△内部转账建议在「往来单位」写上对方账户",IF($N1903&lt;0,"△这一笔之后该账户余额成负数了，核一下",""))))))))))))</f>
        <v>△这一笔之后该账户余额成负数了，核一下</v>
      </c>
    </row>
    <row r="1904" ht="49.5" spans="1:19">
      <c r="A1904" s="114">
        <v>46176</v>
      </c>
      <c r="B1904" s="115" t="s">
        <v>34</v>
      </c>
      <c r="C1904" s="116" t="str">
        <f>IF($B1904="","",IFERROR(INDEX(账户银行,MATCH($B1904,账户名,0)),""))</f>
        <v>现金</v>
      </c>
      <c r="D1904" s="116" t="str">
        <f>IF($B1904="","",IFERROR(INDEX(账户币种,MATCH($B1904,账户名,0)),""))</f>
        <v>UZS</v>
      </c>
      <c r="E1904" s="117" t="s">
        <v>54</v>
      </c>
      <c r="F1904" s="116" t="str">
        <f>IF($E1904="","",IFERROR(INDEX(类别属性,MATCH($E1904,类别表,0)),""))</f>
        <v>支出</v>
      </c>
      <c r="G1904" s="118" t="s">
        <v>1678</v>
      </c>
      <c r="H1904" s="119"/>
      <c r="I1904" s="119">
        <v>300000</v>
      </c>
      <c r="J1904" s="120"/>
      <c r="K1904" s="125">
        <f>IF(OR($A1904="",$B1904=""),"",IF($J1904&lt;&gt;"",$J1904,IF($D1904=本位币,1,IFERROR(LOOKUP(2,1/((汇率月份&lt;=$A1904)*(INDEX(记账汇率区,0,MATCH($D1904,汇率币种头,0))&lt;&gt;"")),INDEX(记账汇率区,0,MATCH($D1904,汇率币种头,0))),""))))</f>
        <v>1</v>
      </c>
      <c r="L1904" s="123">
        <f t="shared" si="58"/>
        <v>-300000</v>
      </c>
      <c r="M1904" s="123">
        <f t="shared" si="59"/>
        <v>-300000</v>
      </c>
      <c r="N1904" s="122">
        <f>IF($B1904="","",ROUND(SUMIF(账户名,$B1904,账户期初)+SUMIFS($L$6:L1904,$B$6:B1904,$B1904),2))</f>
        <v>-782410979.33</v>
      </c>
      <c r="O1904" s="123">
        <f>IF($B1904="","",IFERROR(ROUND(INDEX(账户期初本位,MATCH($B1904,账户名,0))+SUMIFS($M$6:M1904,$B$6:B1904,$B1904),2),""))</f>
        <v>-782410979.33</v>
      </c>
      <c r="P1904" s="117" t="s">
        <v>48</v>
      </c>
      <c r="Q1904" s="115"/>
      <c r="R1904" s="115"/>
      <c r="S1904" s="124" t="str">
        <f>IF($B1904="","",IF(ISNA(MATCH($B1904,账户名,0)),"※这个账户不在【参数设置】的账户档案里",IF($A1904="","※没填日期，这一笔不会进任何月份的报表",IF(OR($A1904&lt;起始月份,$A1904&gt;EOMONTH(起始月份,15)),"△不在本账期（"&amp;TEXT(起始月份,"yyyy-mm")&amp;" ~ "&amp;TEXT(EOMONTH(起始月份,15),"yyyy-mm")&amp;"）内，报表里看不到",IF(AND($H1904&lt;&gt;"",$I1904&lt;&gt;""),"※收入和支出不能同时填",IF(AND(N($H1904)=0,N($I1904)=0),IF(ISNUMBER(SEARCH("【待补】",$R1904&amp;"")),"△源数据不全（源表缺金额），请补充","※收入和支出都没填"),IF($E1904="","※没填收支类别，分类报表会漏掉这一笔",IF(ISNA(MATCH($E1904,类别表,0)),"※收支类别不在【参数设置】的清单里",IF($K1904="","△"&amp;$D1904&amp;" 还没填汇率，去【月度汇率】补上就自动算了",IF(ISNUMBER(SEARCH("【待补】",$R1904&amp;"")),"△源数据不全（源表缺摘要或用途），请补充",IF(AND($F1904="内部转账",$Q1904=""),"△内部转账建议在「往来单位」写上对方账户",IF($N1904&lt;0,"△这一笔之后该账户余额成负数了，核一下",""))))))))))))</f>
        <v>△这一笔之后该账户余额成负数了，核一下</v>
      </c>
    </row>
    <row r="1905" ht="16.5" spans="1:19">
      <c r="A1905" s="114">
        <v>46177</v>
      </c>
      <c r="B1905" s="115" t="s">
        <v>1238</v>
      </c>
      <c r="C1905" s="116" t="str">
        <f>IF($B1905="","",IFERROR(INDEX(账户银行,MATCH($B1905,账户名,0)),""))</f>
        <v>NBU银行</v>
      </c>
      <c r="D1905" s="116" t="str">
        <f>IF($B1905="","",IFERROR(INDEX(账户币种,MATCH($B1905,账户名,0)),""))</f>
        <v>UZS</v>
      </c>
      <c r="E1905" s="117" t="s">
        <v>38</v>
      </c>
      <c r="F1905" s="116" t="str">
        <f>IF($E1905="","",IFERROR(INDEX(类别属性,MATCH($E1905,类别表,0)),""))</f>
        <v>支出</v>
      </c>
      <c r="G1905" s="118" t="s">
        <v>1268</v>
      </c>
      <c r="H1905" s="119"/>
      <c r="I1905" s="119">
        <v>300000</v>
      </c>
      <c r="J1905" s="120"/>
      <c r="K1905" s="125">
        <f>IF(OR($A1905="",$B1905=""),"",IF($J1905&lt;&gt;"",$J1905,IF($D1905=本位币,1,IFERROR(LOOKUP(2,1/((汇率月份&lt;=$A1905)*(INDEX(记账汇率区,0,MATCH($D1905,汇率币种头,0))&lt;&gt;"")),INDEX(记账汇率区,0,MATCH($D1905,汇率币种头,0))),""))))</f>
        <v>1</v>
      </c>
      <c r="L1905" s="123">
        <f t="shared" si="58"/>
        <v>-300000</v>
      </c>
      <c r="M1905" s="123">
        <f t="shared" si="59"/>
        <v>-300000</v>
      </c>
      <c r="N1905" s="122">
        <f>IF($B1905="","",ROUND(SUMIF(账户名,$B1905,账户期初)+SUMIFS($L$6:L1905,$B$6:B1905,$B1905),2))</f>
        <v>22797750</v>
      </c>
      <c r="O1905" s="123">
        <f>IF($B1905="","",IFERROR(ROUND(INDEX(账户期初本位,MATCH($B1905,账户名,0))+SUMIFS($M$6:M1905,$B$6:B1905,$B1905),2),""))</f>
        <v>22797750</v>
      </c>
      <c r="P1905" s="117" t="s">
        <v>26</v>
      </c>
      <c r="Q1905" s="115" t="s">
        <v>1269</v>
      </c>
      <c r="R1905" s="115" t="s">
        <v>1270</v>
      </c>
      <c r="S1905" s="124" t="str">
        <f>IF($B1905="","",IF(ISNA(MATCH($B1905,账户名,0)),"※这个账户不在【参数设置】的账户档案里",IF($A1905="","※没填日期，这一笔不会进任何月份的报表",IF(OR($A1905&lt;起始月份,$A1905&gt;EOMONTH(起始月份,15)),"△不在本账期（"&amp;TEXT(起始月份,"yyyy-mm")&amp;" ~ "&amp;TEXT(EOMONTH(起始月份,15),"yyyy-mm")&amp;"）内，报表里看不到",IF(AND($H1905&lt;&gt;"",$I1905&lt;&gt;""),"※收入和支出不能同时填",IF(AND(N($H1905)=0,N($I1905)=0),IF(ISNUMBER(SEARCH("【待补】",$R1905&amp;"")),"△源数据不全（源表缺金额），请补充","※收入和支出都没填"),IF($E1905="","※没填收支类别，分类报表会漏掉这一笔",IF(ISNA(MATCH($E1905,类别表,0)),"※收支类别不在【参数设置】的清单里",IF($K1905="","△"&amp;$D1905&amp;" 还没填汇率，去【月度汇率】补上就自动算了",IF(ISNUMBER(SEARCH("【待补】",$R1905&amp;"")),"△源数据不全（源表缺摘要或用途），请补充",IF(AND($F1905="内部转账",$Q1905=""),"△内部转账建议在「往来单位」写上对方账户",IF($N1905&lt;0,"△这一笔之后该账户余额成负数了，核一下",""))))))))))))</f>
        <v/>
      </c>
    </row>
    <row r="1906" ht="82.5" spans="1:19">
      <c r="A1906" s="114">
        <v>46177</v>
      </c>
      <c r="B1906" s="115" t="s">
        <v>34</v>
      </c>
      <c r="C1906" s="116" t="str">
        <f>IF($B1906="","",IFERROR(INDEX(账户银行,MATCH($B1906,账户名,0)),""))</f>
        <v>现金</v>
      </c>
      <c r="D1906" s="116" t="str">
        <f>IF($B1906="","",IFERROR(INDEX(账户币种,MATCH($B1906,账户名,0)),""))</f>
        <v>UZS</v>
      </c>
      <c r="E1906" s="117" t="s">
        <v>57</v>
      </c>
      <c r="F1906" s="116" t="str">
        <f>IF($E1906="","",IFERROR(INDEX(类别属性,MATCH($E1906,类别表,0)),""))</f>
        <v>支出</v>
      </c>
      <c r="G1906" s="118" t="s">
        <v>1679</v>
      </c>
      <c r="H1906" s="119"/>
      <c r="I1906" s="119">
        <v>1534000</v>
      </c>
      <c r="J1906" s="120"/>
      <c r="K1906" s="125">
        <f>IF(OR($A1906="",$B1906=""),"",IF($J1906&lt;&gt;"",$J1906,IF($D1906=本位币,1,IFERROR(LOOKUP(2,1/((汇率月份&lt;=$A1906)*(INDEX(记账汇率区,0,MATCH($D1906,汇率币种头,0))&lt;&gt;"")),INDEX(记账汇率区,0,MATCH($D1906,汇率币种头,0))),""))))</f>
        <v>1</v>
      </c>
      <c r="L1906" s="123">
        <f t="shared" si="58"/>
        <v>-1534000</v>
      </c>
      <c r="M1906" s="123">
        <f t="shared" si="59"/>
        <v>-1534000</v>
      </c>
      <c r="N1906" s="122">
        <f>IF($B1906="","",ROUND(SUMIF(账户名,$B1906,账户期初)+SUMIFS($L$6:L1906,$B$6:B1906,$B1906),2))</f>
        <v>-783944979.33</v>
      </c>
      <c r="O1906" s="123">
        <f>IF($B1906="","",IFERROR(ROUND(INDEX(账户期初本位,MATCH($B1906,账户名,0))+SUMIFS($M$6:M1906,$B$6:B1906,$B1906),2),""))</f>
        <v>-783944979.33</v>
      </c>
      <c r="P1906" s="117" t="s">
        <v>59</v>
      </c>
      <c r="Q1906" s="115"/>
      <c r="R1906" s="115"/>
      <c r="S1906" s="124" t="str">
        <f>IF($B1906="","",IF(ISNA(MATCH($B1906,账户名,0)),"※这个账户不在【参数设置】的账户档案里",IF($A1906="","※没填日期，这一笔不会进任何月份的报表",IF(OR($A1906&lt;起始月份,$A1906&gt;EOMONTH(起始月份,15)),"△不在本账期（"&amp;TEXT(起始月份,"yyyy-mm")&amp;" ~ "&amp;TEXT(EOMONTH(起始月份,15),"yyyy-mm")&amp;"）内，报表里看不到",IF(AND($H1906&lt;&gt;"",$I1906&lt;&gt;""),"※收入和支出不能同时填",IF(AND(N($H1906)=0,N($I1906)=0),IF(ISNUMBER(SEARCH("【待补】",$R1906&amp;"")),"△源数据不全（源表缺金额），请补充","※收入和支出都没填"),IF($E1906="","※没填收支类别，分类报表会漏掉这一笔",IF(ISNA(MATCH($E1906,类别表,0)),"※收支类别不在【参数设置】的清单里",IF($K1906="","△"&amp;$D1906&amp;" 还没填汇率，去【月度汇率】补上就自动算了",IF(ISNUMBER(SEARCH("【待补】",$R1906&amp;"")),"△源数据不全（源表缺摘要或用途），请补充",IF(AND($F1906="内部转账",$Q1906=""),"△内部转账建议在「往来单位」写上对方账户",IF($N1906&lt;0,"△这一笔之后该账户余额成负数了，核一下",""))))))))))))</f>
        <v>△这一笔之后该账户余额成负数了，核一下</v>
      </c>
    </row>
    <row r="1907" ht="16.5" spans="1:19">
      <c r="A1907" s="114">
        <v>46178</v>
      </c>
      <c r="B1907" s="115" t="s">
        <v>1238</v>
      </c>
      <c r="C1907" s="116" t="str">
        <f>IF($B1907="","",IFERROR(INDEX(账户银行,MATCH($B1907,账户名,0)),""))</f>
        <v>NBU银行</v>
      </c>
      <c r="D1907" s="116" t="str">
        <f>IF($B1907="","",IFERROR(INDEX(账户币种,MATCH($B1907,账户名,0)),""))</f>
        <v>UZS</v>
      </c>
      <c r="E1907" s="117" t="s">
        <v>188</v>
      </c>
      <c r="F1907" s="116" t="str">
        <f>IF($E1907="","",IFERROR(INDEX(类别属性,MATCH($E1907,类别表,0)),""))</f>
        <v>支出</v>
      </c>
      <c r="G1907" s="118" t="s">
        <v>1268</v>
      </c>
      <c r="H1907" s="119"/>
      <c r="I1907" s="119">
        <v>67800</v>
      </c>
      <c r="J1907" s="120"/>
      <c r="K1907" s="125">
        <f>IF(OR($A1907="",$B1907=""),"",IF($J1907&lt;&gt;"",$J1907,IF($D1907=本位币,1,IFERROR(LOOKUP(2,1/((汇率月份&lt;=$A1907)*(INDEX(记账汇率区,0,MATCH($D1907,汇率币种头,0))&lt;&gt;"")),INDEX(记账汇率区,0,MATCH($D1907,汇率币种头,0))),""))))</f>
        <v>1</v>
      </c>
      <c r="L1907" s="123">
        <f t="shared" si="58"/>
        <v>-67800</v>
      </c>
      <c r="M1907" s="123">
        <f t="shared" si="59"/>
        <v>-67800</v>
      </c>
      <c r="N1907" s="122">
        <f>IF($B1907="","",ROUND(SUMIF(账户名,$B1907,账户期初)+SUMIFS($L$6:L1907,$B$6:B1907,$B1907),2))</f>
        <v>22729950</v>
      </c>
      <c r="O1907" s="123">
        <f>IF($B1907="","",IFERROR(ROUND(INDEX(账户期初本位,MATCH($B1907,账户名,0))+SUMIFS($M$6:M1907,$B$6:B1907,$B1907),2),""))</f>
        <v>22729950</v>
      </c>
      <c r="P1907" s="117" t="s">
        <v>26</v>
      </c>
      <c r="Q1907" s="115" t="s">
        <v>1269</v>
      </c>
      <c r="R1907" s="115" t="s">
        <v>1271</v>
      </c>
      <c r="S1907" s="124" t="str">
        <f>IF($B1907="","",IF(ISNA(MATCH($B1907,账户名,0)),"※这个账户不在【参数设置】的账户档案里",IF($A1907="","※没填日期，这一笔不会进任何月份的报表",IF(OR($A1907&lt;起始月份,$A1907&gt;EOMONTH(起始月份,15)),"△不在本账期（"&amp;TEXT(起始月份,"yyyy-mm")&amp;" ~ "&amp;TEXT(EOMONTH(起始月份,15),"yyyy-mm")&amp;"）内，报表里看不到",IF(AND($H1907&lt;&gt;"",$I1907&lt;&gt;""),"※收入和支出不能同时填",IF(AND(N($H1907)=0,N($I1907)=0),IF(ISNUMBER(SEARCH("【待补】",$R1907&amp;"")),"△源数据不全（源表缺金额），请补充","※收入和支出都没填"),IF($E1907="","※没填收支类别，分类报表会漏掉这一笔",IF(ISNA(MATCH($E1907,类别表,0)),"※收支类别不在【参数设置】的清单里",IF($K1907="","△"&amp;$D1907&amp;" 还没填汇率，去【月度汇率】补上就自动算了",IF(ISNUMBER(SEARCH("【待补】",$R1907&amp;"")),"△源数据不全（源表缺摘要或用途），请补充",IF(AND($F1907="内部转账",$Q1907=""),"△内部转账建议在「往来单位」写上对方账户",IF($N1907&lt;0,"△这一笔之后该账户余额成负数了，核一下",""))))))))))))</f>
        <v>△源数据不全（源表缺摘要或用途），请补充</v>
      </c>
    </row>
    <row r="1908" ht="16.5" spans="1:19">
      <c r="A1908" s="114">
        <v>46178</v>
      </c>
      <c r="B1908" s="115" t="s">
        <v>1238</v>
      </c>
      <c r="C1908" s="116" t="str">
        <f>IF($B1908="","",IFERROR(INDEX(账户银行,MATCH($B1908,账户名,0)),""))</f>
        <v>NBU银行</v>
      </c>
      <c r="D1908" s="116" t="str">
        <f>IF($B1908="","",IFERROR(INDEX(账户币种,MATCH($B1908,账户名,0)),""))</f>
        <v>UZS</v>
      </c>
      <c r="E1908" s="117" t="s">
        <v>188</v>
      </c>
      <c r="F1908" s="116" t="str">
        <f>IF($E1908="","",IFERROR(INDEX(类别属性,MATCH($E1908,类别表,0)),""))</f>
        <v>支出</v>
      </c>
      <c r="G1908" s="118" t="s">
        <v>1268</v>
      </c>
      <c r="H1908" s="119"/>
      <c r="I1908" s="119">
        <v>1590000</v>
      </c>
      <c r="J1908" s="120"/>
      <c r="K1908" s="125">
        <f>IF(OR($A1908="",$B1908=""),"",IF($J1908&lt;&gt;"",$J1908,IF($D1908=本位币,1,IFERROR(LOOKUP(2,1/((汇率月份&lt;=$A1908)*(INDEX(记账汇率区,0,MATCH($D1908,汇率币种头,0))&lt;&gt;"")),INDEX(记账汇率区,0,MATCH($D1908,汇率币种头,0))),""))))</f>
        <v>1</v>
      </c>
      <c r="L1908" s="123">
        <f t="shared" si="58"/>
        <v>-1590000</v>
      </c>
      <c r="M1908" s="123">
        <f t="shared" si="59"/>
        <v>-1590000</v>
      </c>
      <c r="N1908" s="122">
        <f>IF($B1908="","",ROUND(SUMIF(账户名,$B1908,账户期初)+SUMIFS($L$6:L1908,$B$6:B1908,$B1908),2))</f>
        <v>21139950</v>
      </c>
      <c r="O1908" s="123">
        <f>IF($B1908="","",IFERROR(ROUND(INDEX(账户期初本位,MATCH($B1908,账户名,0))+SUMIFS($M$6:M1908,$B$6:B1908,$B1908),2),""))</f>
        <v>21139950</v>
      </c>
      <c r="P1908" s="117" t="s">
        <v>26</v>
      </c>
      <c r="Q1908" s="115" t="s">
        <v>1269</v>
      </c>
      <c r="R1908" s="115" t="s">
        <v>1271</v>
      </c>
      <c r="S1908" s="124" t="str">
        <f>IF($B1908="","",IF(ISNA(MATCH($B1908,账户名,0)),"※这个账户不在【参数设置】的账户档案里",IF($A1908="","※没填日期，这一笔不会进任何月份的报表",IF(OR($A1908&lt;起始月份,$A1908&gt;EOMONTH(起始月份,15)),"△不在本账期（"&amp;TEXT(起始月份,"yyyy-mm")&amp;" ~ "&amp;TEXT(EOMONTH(起始月份,15),"yyyy-mm")&amp;"）内，报表里看不到",IF(AND($H1908&lt;&gt;"",$I1908&lt;&gt;""),"※收入和支出不能同时填",IF(AND(N($H1908)=0,N($I1908)=0),IF(ISNUMBER(SEARCH("【待补】",$R1908&amp;"")),"△源数据不全（源表缺金额），请补充","※收入和支出都没填"),IF($E1908="","※没填收支类别，分类报表会漏掉这一笔",IF(ISNA(MATCH($E1908,类别表,0)),"※收支类别不在【参数设置】的清单里",IF($K1908="","△"&amp;$D1908&amp;" 还没填汇率，去【月度汇率】补上就自动算了",IF(ISNUMBER(SEARCH("【待补】",$R1908&amp;"")),"△源数据不全（源表缺摘要或用途），请补充",IF(AND($F1908="内部转账",$Q1908=""),"△内部转账建议在「往来单位」写上对方账户",IF($N1908&lt;0,"△这一笔之后该账户余额成负数了，核一下",""))))))))))))</f>
        <v>△源数据不全（源表缺摘要或用途），请补充</v>
      </c>
    </row>
    <row r="1909" ht="16.5" spans="1:19">
      <c r="A1909" s="114">
        <v>46178</v>
      </c>
      <c r="B1909" s="115" t="s">
        <v>1238</v>
      </c>
      <c r="C1909" s="116" t="str">
        <f>IF($B1909="","",IFERROR(INDEX(账户银行,MATCH($B1909,账户名,0)),""))</f>
        <v>NBU银行</v>
      </c>
      <c r="D1909" s="116" t="str">
        <f>IF($B1909="","",IFERROR(INDEX(账户币种,MATCH($B1909,账户名,0)),""))</f>
        <v>UZS</v>
      </c>
      <c r="E1909" s="117" t="s">
        <v>38</v>
      </c>
      <c r="F1909" s="116" t="str">
        <f>IF($E1909="","",IFERROR(INDEX(类别属性,MATCH($E1909,类别表,0)),""))</f>
        <v>支出</v>
      </c>
      <c r="G1909" s="118" t="s">
        <v>1268</v>
      </c>
      <c r="H1909" s="119"/>
      <c r="I1909" s="119">
        <v>154000</v>
      </c>
      <c r="J1909" s="120"/>
      <c r="K1909" s="125">
        <f>IF(OR($A1909="",$B1909=""),"",IF($J1909&lt;&gt;"",$J1909,IF($D1909=本位币,1,IFERROR(LOOKUP(2,1/((汇率月份&lt;=$A1909)*(INDEX(记账汇率区,0,MATCH($D1909,汇率币种头,0))&lt;&gt;"")),INDEX(记账汇率区,0,MATCH($D1909,汇率币种头,0))),""))))</f>
        <v>1</v>
      </c>
      <c r="L1909" s="123">
        <f t="shared" si="58"/>
        <v>-154000</v>
      </c>
      <c r="M1909" s="123">
        <f t="shared" si="59"/>
        <v>-154000</v>
      </c>
      <c r="N1909" s="122">
        <f>IF($B1909="","",ROUND(SUMIF(账户名,$B1909,账户期初)+SUMIFS($L$6:L1909,$B$6:B1909,$B1909),2))</f>
        <v>20985950</v>
      </c>
      <c r="O1909" s="123">
        <f>IF($B1909="","",IFERROR(ROUND(INDEX(账户期初本位,MATCH($B1909,账户名,0))+SUMIFS($M$6:M1909,$B$6:B1909,$B1909),2),""))</f>
        <v>20985950</v>
      </c>
      <c r="P1909" s="117" t="s">
        <v>26</v>
      </c>
      <c r="Q1909" s="115" t="s">
        <v>1269</v>
      </c>
      <c r="R1909" s="115" t="s">
        <v>1270</v>
      </c>
      <c r="S1909" s="124" t="str">
        <f>IF($B1909="","",IF(ISNA(MATCH($B1909,账户名,0)),"※这个账户不在【参数设置】的账户档案里",IF($A1909="","※没填日期，这一笔不会进任何月份的报表",IF(OR($A1909&lt;起始月份,$A1909&gt;EOMONTH(起始月份,15)),"△不在本账期（"&amp;TEXT(起始月份,"yyyy-mm")&amp;" ~ "&amp;TEXT(EOMONTH(起始月份,15),"yyyy-mm")&amp;"）内，报表里看不到",IF(AND($H1909&lt;&gt;"",$I1909&lt;&gt;""),"※收入和支出不能同时填",IF(AND(N($H1909)=0,N($I1909)=0),IF(ISNUMBER(SEARCH("【待补】",$R1909&amp;"")),"△源数据不全（源表缺金额），请补充","※收入和支出都没填"),IF($E1909="","※没填收支类别，分类报表会漏掉这一笔",IF(ISNA(MATCH($E1909,类别表,0)),"※收支类别不在【参数设置】的清单里",IF($K1909="","△"&amp;$D1909&amp;" 还没填汇率，去【月度汇率】补上就自动算了",IF(ISNUMBER(SEARCH("【待补】",$R1909&amp;"")),"△源数据不全（源表缺摘要或用途），请补充",IF(AND($F1909="内部转账",$Q1909=""),"△内部转账建议在「往来单位」写上对方账户",IF($N1909&lt;0,"△这一笔之后该账户余额成负数了，核一下",""))))))))))))</f>
        <v/>
      </c>
    </row>
    <row r="1910" ht="49.5" spans="1:19">
      <c r="A1910" s="114">
        <v>46178</v>
      </c>
      <c r="B1910" s="115" t="s">
        <v>1238</v>
      </c>
      <c r="C1910" s="116" t="str">
        <f>IF($B1910="","",IFERROR(INDEX(账户银行,MATCH($B1910,账户名,0)),""))</f>
        <v>NBU银行</v>
      </c>
      <c r="D1910" s="116" t="str">
        <f>IF($B1910="","",IFERROR(INDEX(账户币种,MATCH($B1910,账户名,0)),""))</f>
        <v>UZS</v>
      </c>
      <c r="E1910" s="117" t="s">
        <v>107</v>
      </c>
      <c r="F1910" s="116" t="str">
        <f>IF($E1910="","",IFERROR(INDEX(类别属性,MATCH($E1910,类别表,0)),""))</f>
        <v>收入</v>
      </c>
      <c r="G1910" s="118" t="s">
        <v>1680</v>
      </c>
      <c r="H1910" s="119">
        <v>1590000</v>
      </c>
      <c r="I1910" s="119"/>
      <c r="J1910" s="120"/>
      <c r="K1910" s="125">
        <f>IF(OR($A1910="",$B1910=""),"",IF($J1910&lt;&gt;"",$J1910,IF($D1910=本位币,1,IFERROR(LOOKUP(2,1/((汇率月份&lt;=$A1910)*(INDEX(记账汇率区,0,MATCH($D1910,汇率币种头,0))&lt;&gt;"")),INDEX(记账汇率区,0,MATCH($D1910,汇率币种头,0))),""))))</f>
        <v>1</v>
      </c>
      <c r="L1910" s="123">
        <f t="shared" si="58"/>
        <v>1590000</v>
      </c>
      <c r="M1910" s="123">
        <f t="shared" si="59"/>
        <v>1590000</v>
      </c>
      <c r="N1910" s="122">
        <f>IF($B1910="","",ROUND(SUMIF(账户名,$B1910,账户期初)+SUMIFS($L$6:L1910,$B$6:B1910,$B1910),2))</f>
        <v>22575950</v>
      </c>
      <c r="O1910" s="123">
        <f>IF($B1910="","",IFERROR(ROUND(INDEX(账户期初本位,MATCH($B1910,账户名,0))+SUMIFS($M$6:M1910,$B$6:B1910,$B1910),2),""))</f>
        <v>22575950</v>
      </c>
      <c r="P1910" s="117" t="s">
        <v>109</v>
      </c>
      <c r="Q1910" s="115"/>
      <c r="R1910" s="115" t="s">
        <v>1240</v>
      </c>
      <c r="S1910" s="124" t="str">
        <f>IF($B1910="","",IF(ISNA(MATCH($B1910,账户名,0)),"※这个账户不在【参数设置】的账户档案里",IF($A1910="","※没填日期，这一笔不会进任何月份的报表",IF(OR($A1910&lt;起始月份,$A1910&gt;EOMONTH(起始月份,15)),"△不在本账期（"&amp;TEXT(起始月份,"yyyy-mm")&amp;" ~ "&amp;TEXT(EOMONTH(起始月份,15),"yyyy-mm")&amp;"）内，报表里看不到",IF(AND($H1910&lt;&gt;"",$I1910&lt;&gt;""),"※收入和支出不能同时填",IF(AND(N($H1910)=0,N($I1910)=0),IF(ISNUMBER(SEARCH("【待补】",$R1910&amp;"")),"△源数据不全（源表缺金额），请补充","※收入和支出都没填"),IF($E1910="","※没填收支类别，分类报表会漏掉这一笔",IF(ISNA(MATCH($E1910,类别表,0)),"※收支类别不在【参数设置】的清单里",IF($K1910="","△"&amp;$D1910&amp;" 还没填汇率，去【月度汇率】补上就自动算了",IF(ISNUMBER(SEARCH("【待补】",$R1910&amp;"")),"△源数据不全（源表缺摘要或用途），请补充",IF(AND($F1910="内部转账",$Q1910=""),"△内部转账建议在「往来单位」写上对方账户",IF($N1910&lt;0,"△这一笔之后该账户余额成负数了，核一下",""))))))))))))</f>
        <v/>
      </c>
    </row>
    <row r="1911" ht="49.5" spans="1:19">
      <c r="A1911" s="114">
        <v>46179</v>
      </c>
      <c r="B1911" s="115" t="s">
        <v>30</v>
      </c>
      <c r="C1911" s="116" t="str">
        <f>IF($B1911="","",IFERROR(INDEX(账户银行,MATCH($B1911,账户名,0)),""))</f>
        <v>现金</v>
      </c>
      <c r="D1911" s="116" t="str">
        <f>IF($B1911="","",IFERROR(INDEX(账户币种,MATCH($B1911,账户名,0)),""))</f>
        <v>USD</v>
      </c>
      <c r="E1911" s="117" t="s">
        <v>57</v>
      </c>
      <c r="F1911" s="116" t="str">
        <f>IF($E1911="","",IFERROR(INDEX(类别属性,MATCH($E1911,类别表,0)),""))</f>
        <v>支出</v>
      </c>
      <c r="G1911" s="118" t="s">
        <v>1681</v>
      </c>
      <c r="H1911" s="119"/>
      <c r="I1911" s="119">
        <v>250</v>
      </c>
      <c r="J1911" s="120"/>
      <c r="K1911" s="125">
        <f>IF(OR($A1911="",$B1911=""),"",IF($J1911&lt;&gt;"",$J1911,IF($D1911=本位币,1,IFERROR(LOOKUP(2,1/((汇率月份&lt;=$A1911)*(INDEX(记账汇率区,0,MATCH($D1911,汇率币种头,0))&lt;&gt;"")),INDEX(记账汇率区,0,MATCH($D1911,汇率币种头,0))),""))))</f>
        <v>12000</v>
      </c>
      <c r="L1911" s="123">
        <f t="shared" si="58"/>
        <v>-250</v>
      </c>
      <c r="M1911" s="123">
        <f t="shared" si="59"/>
        <v>-3000000</v>
      </c>
      <c r="N1911" s="122">
        <f>IF($B1911="","",ROUND(SUMIF(账户名,$B1911,账户期初)+SUMIFS($L$6:L1911,$B$6:B1911,$B1911),2))</f>
        <v>114596</v>
      </c>
      <c r="O1911" s="123">
        <f>IF($B1911="","",IFERROR(ROUND(INDEX(账户期初本位,MATCH($B1911,账户名,0))+SUMIFS($M$6:M1911,$B$6:B1911,$B1911),2),""))</f>
        <v>1387647925</v>
      </c>
      <c r="P1911" s="117" t="s">
        <v>59</v>
      </c>
      <c r="Q1911" s="115"/>
      <c r="R1911" s="115" t="s">
        <v>1682</v>
      </c>
      <c r="S1911" s="124" t="str">
        <f>IF($B1911="","",IF(ISNA(MATCH($B1911,账户名,0)),"※这个账户不在【参数设置】的账户档案里",IF($A1911="","※没填日期，这一笔不会进任何月份的报表",IF(OR($A1911&lt;起始月份,$A1911&gt;EOMONTH(起始月份,15)),"△不在本账期（"&amp;TEXT(起始月份,"yyyy-mm")&amp;" ~ "&amp;TEXT(EOMONTH(起始月份,15),"yyyy-mm")&amp;"）内，报表里看不到",IF(AND($H1911&lt;&gt;"",$I1911&lt;&gt;""),"※收入和支出不能同时填",IF(AND(N($H1911)=0,N($I1911)=0),IF(ISNUMBER(SEARCH("【待补】",$R1911&amp;"")),"△源数据不全（源表缺金额），请补充","※收入和支出都没填"),IF($E1911="","※没填收支类别，分类报表会漏掉这一笔",IF(ISNA(MATCH($E1911,类别表,0)),"※收支类别不在【参数设置】的清单里",IF($K1911="","△"&amp;$D1911&amp;" 还没填汇率，去【月度汇率】补上就自动算了",IF(ISNUMBER(SEARCH("【待补】",$R1911&amp;"")),"△源数据不全（源表缺摘要或用途），请补充",IF(AND($F1911="内部转账",$Q1911=""),"△内部转账建议在「往来单位」写上对方账户",IF($N1911&lt;0,"△这一笔之后该账户余额成负数了，核一下",""))))))))))))</f>
        <v/>
      </c>
    </row>
    <row r="1912" ht="66" spans="1:19">
      <c r="A1912" s="114">
        <v>46179</v>
      </c>
      <c r="B1912" s="115" t="s">
        <v>34</v>
      </c>
      <c r="C1912" s="116" t="str">
        <f>IF($B1912="","",IFERROR(INDEX(账户银行,MATCH($B1912,账户名,0)),""))</f>
        <v>现金</v>
      </c>
      <c r="D1912" s="116" t="str">
        <f>IF($B1912="","",IFERROR(INDEX(账户币种,MATCH($B1912,账户名,0)),""))</f>
        <v>UZS</v>
      </c>
      <c r="E1912" s="117" t="s">
        <v>38</v>
      </c>
      <c r="F1912" s="116" t="str">
        <f>IF($E1912="","",IFERROR(INDEX(类别属性,MATCH($E1912,类别表,0)),""))</f>
        <v>支出</v>
      </c>
      <c r="G1912" s="118" t="s">
        <v>1683</v>
      </c>
      <c r="H1912" s="119"/>
      <c r="I1912" s="119">
        <v>3790000</v>
      </c>
      <c r="J1912" s="120"/>
      <c r="K1912" s="125">
        <f>IF(OR($A1912="",$B1912=""),"",IF($J1912&lt;&gt;"",$J1912,IF($D1912=本位币,1,IFERROR(LOOKUP(2,1/((汇率月份&lt;=$A1912)*(INDEX(记账汇率区,0,MATCH($D1912,汇率币种头,0))&lt;&gt;"")),INDEX(记账汇率区,0,MATCH($D1912,汇率币种头,0))),""))))</f>
        <v>1</v>
      </c>
      <c r="L1912" s="123">
        <f t="shared" si="58"/>
        <v>-3790000</v>
      </c>
      <c r="M1912" s="123">
        <f t="shared" si="59"/>
        <v>-3790000</v>
      </c>
      <c r="N1912" s="122">
        <f>IF($B1912="","",ROUND(SUMIF(账户名,$B1912,账户期初)+SUMIFS($L$6:L1912,$B$6:B1912,$B1912),2))</f>
        <v>-787734979.33</v>
      </c>
      <c r="O1912" s="123">
        <f>IF($B1912="","",IFERROR(ROUND(INDEX(账户期初本位,MATCH($B1912,账户名,0))+SUMIFS($M$6:M1912,$B$6:B1912,$B1912),2),""))</f>
        <v>-787734979.33</v>
      </c>
      <c r="P1912" s="117" t="s">
        <v>26</v>
      </c>
      <c r="Q1912" s="115"/>
      <c r="R1912" s="115"/>
      <c r="S1912" s="124" t="str">
        <f>IF($B1912="","",IF(ISNA(MATCH($B1912,账户名,0)),"※这个账户不在【参数设置】的账户档案里",IF($A1912="","※没填日期，这一笔不会进任何月份的报表",IF(OR($A1912&lt;起始月份,$A1912&gt;EOMONTH(起始月份,15)),"△不在本账期（"&amp;TEXT(起始月份,"yyyy-mm")&amp;" ~ "&amp;TEXT(EOMONTH(起始月份,15),"yyyy-mm")&amp;"）内，报表里看不到",IF(AND($H1912&lt;&gt;"",$I1912&lt;&gt;""),"※收入和支出不能同时填",IF(AND(N($H1912)=0,N($I1912)=0),IF(ISNUMBER(SEARCH("【待补】",$R1912&amp;"")),"△源数据不全（源表缺金额），请补充","※收入和支出都没填"),IF($E1912="","※没填收支类别，分类报表会漏掉这一笔",IF(ISNA(MATCH($E1912,类别表,0)),"※收支类别不在【参数设置】的清单里",IF($K1912="","△"&amp;$D1912&amp;" 还没填汇率，去【月度汇率】补上就自动算了",IF(ISNUMBER(SEARCH("【待补】",$R1912&amp;"")),"△源数据不全（源表缺摘要或用途），请补充",IF(AND($F1912="内部转账",$Q1912=""),"△内部转账建议在「往来单位」写上对方账户",IF($N1912&lt;0,"△这一笔之后该账户余额成负数了，核一下",""))))))))))))</f>
        <v>△这一笔之后该账户余额成负数了，核一下</v>
      </c>
    </row>
    <row r="1913" ht="49.5" spans="1:19">
      <c r="A1913" s="114">
        <v>46179</v>
      </c>
      <c r="B1913" s="115" t="s">
        <v>34</v>
      </c>
      <c r="C1913" s="116" t="str">
        <f>IF($B1913="","",IFERROR(INDEX(账户银行,MATCH($B1913,账户名,0)),""))</f>
        <v>现金</v>
      </c>
      <c r="D1913" s="116" t="str">
        <f>IF($B1913="","",IFERROR(INDEX(账户币种,MATCH($B1913,账户名,0)),""))</f>
        <v>UZS</v>
      </c>
      <c r="E1913" s="117" t="s">
        <v>57</v>
      </c>
      <c r="F1913" s="116" t="str">
        <f>IF($E1913="","",IFERROR(INDEX(类别属性,MATCH($E1913,类别表,0)),""))</f>
        <v>支出</v>
      </c>
      <c r="G1913" s="118" t="s">
        <v>1681</v>
      </c>
      <c r="H1913" s="119"/>
      <c r="I1913" s="119">
        <v>400000</v>
      </c>
      <c r="J1913" s="120"/>
      <c r="K1913" s="125">
        <f>IF(OR($A1913="",$B1913=""),"",IF($J1913&lt;&gt;"",$J1913,IF($D1913=本位币,1,IFERROR(LOOKUP(2,1/((汇率月份&lt;=$A1913)*(INDEX(记账汇率区,0,MATCH($D1913,汇率币种头,0))&lt;&gt;"")),INDEX(记账汇率区,0,MATCH($D1913,汇率币种头,0))),""))))</f>
        <v>1</v>
      </c>
      <c r="L1913" s="123">
        <f t="shared" si="58"/>
        <v>-400000</v>
      </c>
      <c r="M1913" s="123">
        <f t="shared" si="59"/>
        <v>-400000</v>
      </c>
      <c r="N1913" s="122">
        <f>IF($B1913="","",ROUND(SUMIF(账户名,$B1913,账户期初)+SUMIFS($L$6:L1913,$B$6:B1913,$B1913),2))</f>
        <v>-788134979.33</v>
      </c>
      <c r="O1913" s="123">
        <f>IF($B1913="","",IFERROR(ROUND(INDEX(账户期初本位,MATCH($B1913,账户名,0))+SUMIFS($M$6:M1913,$B$6:B1913,$B1913),2),""))</f>
        <v>-788134979.33</v>
      </c>
      <c r="P1913" s="117" t="s">
        <v>59</v>
      </c>
      <c r="Q1913" s="115"/>
      <c r="R1913" s="115"/>
      <c r="S1913" s="124" t="str">
        <f>IF($B1913="","",IF(ISNA(MATCH($B1913,账户名,0)),"※这个账户不在【参数设置】的账户档案里",IF($A1913="","※没填日期，这一笔不会进任何月份的报表",IF(OR($A1913&lt;起始月份,$A1913&gt;EOMONTH(起始月份,15)),"△不在本账期（"&amp;TEXT(起始月份,"yyyy-mm")&amp;" ~ "&amp;TEXT(EOMONTH(起始月份,15),"yyyy-mm")&amp;"）内，报表里看不到",IF(AND($H1913&lt;&gt;"",$I1913&lt;&gt;""),"※收入和支出不能同时填",IF(AND(N($H1913)=0,N($I1913)=0),IF(ISNUMBER(SEARCH("【待补】",$R1913&amp;"")),"△源数据不全（源表缺金额），请补充","※收入和支出都没填"),IF($E1913="","※没填收支类别，分类报表会漏掉这一笔",IF(ISNA(MATCH($E1913,类别表,0)),"※收支类别不在【参数设置】的清单里",IF($K1913="","△"&amp;$D1913&amp;" 还没填汇率，去【月度汇率】补上就自动算了",IF(ISNUMBER(SEARCH("【待补】",$R1913&amp;"")),"△源数据不全（源表缺摘要或用途），请补充",IF(AND($F1913="内部转账",$Q1913=""),"△内部转账建议在「往来单位」写上对方账户",IF($N1913&lt;0,"△这一笔之后该账户余额成负数了，核一下",""))))))))))))</f>
        <v>△这一笔之后该账户余额成负数了，核一下</v>
      </c>
    </row>
    <row r="1914" ht="49.5" spans="1:19">
      <c r="A1914" s="114">
        <v>46180</v>
      </c>
      <c r="B1914" s="115" t="s">
        <v>20</v>
      </c>
      <c r="C1914" s="116" t="str">
        <f>IF($B1914="","",IFERROR(INDEX(账户银行,MATCH($B1914,账户名,0)),""))</f>
        <v>现金</v>
      </c>
      <c r="D1914" s="116" t="str">
        <f>IF($B1914="","",IFERROR(INDEX(账户币种,MATCH($B1914,账户名,0)),""))</f>
        <v>CNY</v>
      </c>
      <c r="E1914" s="117" t="s">
        <v>24</v>
      </c>
      <c r="F1914" s="116" t="str">
        <f>IF($E1914="","",IFERROR(INDEX(类别属性,MATCH($E1914,类别表,0)),""))</f>
        <v>支出</v>
      </c>
      <c r="G1914" s="118" t="s">
        <v>1684</v>
      </c>
      <c r="H1914" s="119"/>
      <c r="I1914" s="119">
        <v>5025</v>
      </c>
      <c r="J1914" s="120"/>
      <c r="K1914" s="121">
        <f>IF(OR($A1914="",$B1914=""),"",IF($J1914&lt;&gt;"",$J1914,IF($D1914=本位币,1,IFERROR(LOOKUP(2,1/((汇率月份&lt;=$A1914)*(INDEX(记账汇率区,0,MATCH($D1914,汇率币种头,0))&lt;&gt;"")),INDEX(记账汇率区,0,MATCH($D1914,汇率币种头,0))),""))))</f>
        <v>1700</v>
      </c>
      <c r="L1914" s="122">
        <f t="shared" si="58"/>
        <v>-5025</v>
      </c>
      <c r="M1914" s="123">
        <f t="shared" si="59"/>
        <v>-8542500</v>
      </c>
      <c r="N1914" s="122">
        <f>IF($B1914="","",ROUND(SUMIF(账户名,$B1914,账户期初)+SUMIFS($L$6:L1914,$B$6:B1914,$B1914),2))</f>
        <v>1464266.94</v>
      </c>
      <c r="O1914" s="123">
        <f>IF($B1914="","",IFERROR(ROUND(INDEX(账户期初本位,MATCH($B1914,账户名,0))+SUMIFS($M$6:M1914,$B$6:B1914,$B1914),2),""))</f>
        <v>2460915314.96</v>
      </c>
      <c r="P1914" s="117" t="s">
        <v>26</v>
      </c>
      <c r="Q1914" s="115"/>
      <c r="R1914" s="115"/>
      <c r="S1914" s="124" t="str">
        <f>IF($B1914="","",IF(ISNA(MATCH($B1914,账户名,0)),"※这个账户不在【参数设置】的账户档案里",IF($A1914="","※没填日期，这一笔不会进任何月份的报表",IF(OR($A1914&lt;起始月份,$A1914&gt;EOMONTH(起始月份,15)),"△不在本账期（"&amp;TEXT(起始月份,"yyyy-mm")&amp;" ~ "&amp;TEXT(EOMONTH(起始月份,15),"yyyy-mm")&amp;"）内，报表里看不到",IF(AND($H1914&lt;&gt;"",$I1914&lt;&gt;""),"※收入和支出不能同时填",IF(AND(N($H1914)=0,N($I1914)=0),IF(ISNUMBER(SEARCH("【待补】",$R1914&amp;"")),"△源数据不全（源表缺金额），请补充","※收入和支出都没填"),IF($E1914="","※没填收支类别，分类报表会漏掉这一笔",IF(ISNA(MATCH($E1914,类别表,0)),"※收支类别不在【参数设置】的清单里",IF($K1914="","△"&amp;$D1914&amp;" 还没填汇率，去【月度汇率】补上就自动算了",IF(ISNUMBER(SEARCH("【待补】",$R1914&amp;"")),"△源数据不全（源表缺摘要或用途），请补充",IF(AND($F1914="内部转账",$Q1914=""),"△内部转账建议在「往来单位」写上对方账户",IF($N1914&lt;0,"△这一笔之后该账户余额成负数了，核一下",""))))))))))))</f>
        <v/>
      </c>
    </row>
    <row r="1915" ht="99" spans="1:19">
      <c r="A1915" s="114">
        <v>46180</v>
      </c>
      <c r="B1915" s="115" t="s">
        <v>34</v>
      </c>
      <c r="C1915" s="116" t="str">
        <f>IF($B1915="","",IFERROR(INDEX(账户银行,MATCH($B1915,账户名,0)),""))</f>
        <v>现金</v>
      </c>
      <c r="D1915" s="116" t="str">
        <f>IF($B1915="","",IFERROR(INDEX(账户币种,MATCH($B1915,账户名,0)),""))</f>
        <v>UZS</v>
      </c>
      <c r="E1915" s="117" t="s">
        <v>54</v>
      </c>
      <c r="F1915" s="116" t="str">
        <f>IF($E1915="","",IFERROR(INDEX(类别属性,MATCH($E1915,类别表,0)),""))</f>
        <v>支出</v>
      </c>
      <c r="G1915" s="118" t="s">
        <v>1685</v>
      </c>
      <c r="H1915" s="119"/>
      <c r="I1915" s="119">
        <v>660000</v>
      </c>
      <c r="J1915" s="120"/>
      <c r="K1915" s="125">
        <f>IF(OR($A1915="",$B1915=""),"",IF($J1915&lt;&gt;"",$J1915,IF($D1915=本位币,1,IFERROR(LOOKUP(2,1/((汇率月份&lt;=$A1915)*(INDEX(记账汇率区,0,MATCH($D1915,汇率币种头,0))&lt;&gt;"")),INDEX(记账汇率区,0,MATCH($D1915,汇率币种头,0))),""))))</f>
        <v>1</v>
      </c>
      <c r="L1915" s="123">
        <f t="shared" si="58"/>
        <v>-660000</v>
      </c>
      <c r="M1915" s="123">
        <f t="shared" si="59"/>
        <v>-660000</v>
      </c>
      <c r="N1915" s="122">
        <f>IF($B1915="","",ROUND(SUMIF(账户名,$B1915,账户期初)+SUMIFS($L$6:L1915,$B$6:B1915,$B1915),2))</f>
        <v>-788794979.33</v>
      </c>
      <c r="O1915" s="123">
        <f>IF($B1915="","",IFERROR(ROUND(INDEX(账户期初本位,MATCH($B1915,账户名,0))+SUMIFS($M$6:M1915,$B$6:B1915,$B1915),2),""))</f>
        <v>-788794979.33</v>
      </c>
      <c r="P1915" s="117" t="s">
        <v>48</v>
      </c>
      <c r="Q1915" s="115"/>
      <c r="R1915" s="115"/>
      <c r="S1915" s="124" t="str">
        <f>IF($B1915="","",IF(ISNA(MATCH($B1915,账户名,0)),"※这个账户不在【参数设置】的账户档案里",IF($A1915="","※没填日期，这一笔不会进任何月份的报表",IF(OR($A1915&lt;起始月份,$A1915&gt;EOMONTH(起始月份,15)),"△不在本账期（"&amp;TEXT(起始月份,"yyyy-mm")&amp;" ~ "&amp;TEXT(EOMONTH(起始月份,15),"yyyy-mm")&amp;"）内，报表里看不到",IF(AND($H1915&lt;&gt;"",$I1915&lt;&gt;""),"※收入和支出不能同时填",IF(AND(N($H1915)=0,N($I1915)=0),IF(ISNUMBER(SEARCH("【待补】",$R1915&amp;"")),"△源数据不全（源表缺金额），请补充","※收入和支出都没填"),IF($E1915="","※没填收支类别，分类报表会漏掉这一笔",IF(ISNA(MATCH($E1915,类别表,0)),"※收支类别不在【参数设置】的清单里",IF($K1915="","△"&amp;$D1915&amp;" 还没填汇率，去【月度汇率】补上就自动算了",IF(ISNUMBER(SEARCH("【待补】",$R1915&amp;"")),"△源数据不全（源表缺摘要或用途），请补充",IF(AND($F1915="内部转账",$Q1915=""),"△内部转账建议在「往来单位」写上对方账户",IF($N1915&lt;0,"△这一笔之后该账户余额成负数了，核一下",""))))))))))))</f>
        <v>△这一笔之后该账户余额成负数了，核一下</v>
      </c>
    </row>
    <row r="1916" ht="16.5" spans="1:19">
      <c r="A1916" s="114">
        <v>46181</v>
      </c>
      <c r="B1916" s="115" t="s">
        <v>1238</v>
      </c>
      <c r="C1916" s="116" t="str">
        <f>IF($B1916="","",IFERROR(INDEX(账户银行,MATCH($B1916,账户名,0)),""))</f>
        <v>NBU银行</v>
      </c>
      <c r="D1916" s="116" t="str">
        <f>IF($B1916="","",IFERROR(INDEX(账户币种,MATCH($B1916,账户名,0)),""))</f>
        <v>UZS</v>
      </c>
      <c r="E1916" s="117" t="s">
        <v>188</v>
      </c>
      <c r="F1916" s="116" t="str">
        <f>IF($E1916="","",IFERROR(INDEX(类别属性,MATCH($E1916,类别表,0)),""))</f>
        <v>支出</v>
      </c>
      <c r="G1916" s="118" t="s">
        <v>1268</v>
      </c>
      <c r="H1916" s="119"/>
      <c r="I1916" s="119">
        <v>1590000</v>
      </c>
      <c r="J1916" s="120"/>
      <c r="K1916" s="125">
        <f>IF(OR($A1916="",$B1916=""),"",IF($J1916&lt;&gt;"",$J1916,IF($D1916=本位币,1,IFERROR(LOOKUP(2,1/((汇率月份&lt;=$A1916)*(INDEX(记账汇率区,0,MATCH($D1916,汇率币种头,0))&lt;&gt;"")),INDEX(记账汇率区,0,MATCH($D1916,汇率币种头,0))),""))))</f>
        <v>1</v>
      </c>
      <c r="L1916" s="123">
        <f t="shared" si="58"/>
        <v>-1590000</v>
      </c>
      <c r="M1916" s="123">
        <f t="shared" si="59"/>
        <v>-1590000</v>
      </c>
      <c r="N1916" s="122">
        <f>IF($B1916="","",ROUND(SUMIF(账户名,$B1916,账户期初)+SUMIFS($L$6:L1916,$B$6:B1916,$B1916),2))</f>
        <v>20985950</v>
      </c>
      <c r="O1916" s="123">
        <f>IF($B1916="","",IFERROR(ROUND(INDEX(账户期初本位,MATCH($B1916,账户名,0))+SUMIFS($M$6:M1916,$B$6:B1916,$B1916),2),""))</f>
        <v>20985950</v>
      </c>
      <c r="P1916" s="117" t="s">
        <v>26</v>
      </c>
      <c r="Q1916" s="115" t="s">
        <v>1269</v>
      </c>
      <c r="R1916" s="115" t="s">
        <v>1271</v>
      </c>
      <c r="S1916" s="124" t="str">
        <f>IF($B1916="","",IF(ISNA(MATCH($B1916,账户名,0)),"※这个账户不在【参数设置】的账户档案里",IF($A1916="","※没填日期，这一笔不会进任何月份的报表",IF(OR($A1916&lt;起始月份,$A1916&gt;EOMONTH(起始月份,15)),"△不在本账期（"&amp;TEXT(起始月份,"yyyy-mm")&amp;" ~ "&amp;TEXT(EOMONTH(起始月份,15),"yyyy-mm")&amp;"）内，报表里看不到",IF(AND($H1916&lt;&gt;"",$I1916&lt;&gt;""),"※收入和支出不能同时填",IF(AND(N($H1916)=0,N($I1916)=0),IF(ISNUMBER(SEARCH("【待补】",$R1916&amp;"")),"△源数据不全（源表缺金额），请补充","※收入和支出都没填"),IF($E1916="","※没填收支类别，分类报表会漏掉这一笔",IF(ISNA(MATCH($E1916,类别表,0)),"※收支类别不在【参数设置】的清单里",IF($K1916="","△"&amp;$D1916&amp;" 还没填汇率，去【月度汇率】补上就自动算了",IF(ISNUMBER(SEARCH("【待补】",$R1916&amp;"")),"△源数据不全（源表缺摘要或用途），请补充",IF(AND($F1916="内部转账",$Q1916=""),"△内部转账建议在「往来单位」写上对方账户",IF($N1916&lt;0,"△这一笔之后该账户余额成负数了，核一下",""))))))))))))</f>
        <v>△源数据不全（源表缺摘要或用途），请补充</v>
      </c>
    </row>
    <row r="1917" ht="16.5" spans="1:19">
      <c r="A1917" s="114">
        <v>46181</v>
      </c>
      <c r="B1917" s="115" t="s">
        <v>1238</v>
      </c>
      <c r="C1917" s="116" t="str">
        <f>IF($B1917="","",IFERROR(INDEX(账户银行,MATCH($B1917,账户名,0)),""))</f>
        <v>NBU银行</v>
      </c>
      <c r="D1917" s="116" t="str">
        <f>IF($B1917="","",IFERROR(INDEX(账户币种,MATCH($B1917,账户名,0)),""))</f>
        <v>UZS</v>
      </c>
      <c r="E1917" s="117" t="s">
        <v>44</v>
      </c>
      <c r="F1917" s="116" t="str">
        <f>IF($E1917="","",IFERROR(INDEX(类别属性,MATCH($E1917,类别表,0)),""))</f>
        <v>支出</v>
      </c>
      <c r="G1917" s="118" t="s">
        <v>1268</v>
      </c>
      <c r="H1917" s="119"/>
      <c r="I1917" s="119">
        <v>200000</v>
      </c>
      <c r="J1917" s="120"/>
      <c r="K1917" s="125">
        <f>IF(OR($A1917="",$B1917=""),"",IF($J1917&lt;&gt;"",$J1917,IF($D1917=本位币,1,IFERROR(LOOKUP(2,1/((汇率月份&lt;=$A1917)*(INDEX(记账汇率区,0,MATCH($D1917,汇率币种头,0))&lt;&gt;"")),INDEX(记账汇率区,0,MATCH($D1917,汇率币种头,0))),""))))</f>
        <v>1</v>
      </c>
      <c r="L1917" s="123">
        <f t="shared" si="58"/>
        <v>-200000</v>
      </c>
      <c r="M1917" s="123">
        <f t="shared" si="59"/>
        <v>-200000</v>
      </c>
      <c r="N1917" s="122">
        <f>IF($B1917="","",ROUND(SUMIF(账户名,$B1917,账户期初)+SUMIFS($L$6:L1917,$B$6:B1917,$B1917),2))</f>
        <v>20785950</v>
      </c>
      <c r="O1917" s="123">
        <f>IF($B1917="","",IFERROR(ROUND(INDEX(账户期初本位,MATCH($B1917,账户名,0))+SUMIFS($M$6:M1917,$B$6:B1917,$B1917),2),""))</f>
        <v>20785950</v>
      </c>
      <c r="P1917" s="117" t="s">
        <v>26</v>
      </c>
      <c r="Q1917" s="115" t="s">
        <v>1269</v>
      </c>
      <c r="R1917" s="115" t="s">
        <v>1270</v>
      </c>
      <c r="S1917" s="124" t="str">
        <f>IF($B1917="","",IF(ISNA(MATCH($B1917,账户名,0)),"※这个账户不在【参数设置】的账户档案里",IF($A1917="","※没填日期，这一笔不会进任何月份的报表",IF(OR($A1917&lt;起始月份,$A1917&gt;EOMONTH(起始月份,15)),"△不在本账期（"&amp;TEXT(起始月份,"yyyy-mm")&amp;" ~ "&amp;TEXT(EOMONTH(起始月份,15),"yyyy-mm")&amp;"）内，报表里看不到",IF(AND($H1917&lt;&gt;"",$I1917&lt;&gt;""),"※收入和支出不能同时填",IF(AND(N($H1917)=0,N($I1917)=0),IF(ISNUMBER(SEARCH("【待补】",$R1917&amp;"")),"△源数据不全（源表缺金额），请补充","※收入和支出都没填"),IF($E1917="","※没填收支类别，分类报表会漏掉这一笔",IF(ISNA(MATCH($E1917,类别表,0)),"※收支类别不在【参数设置】的清单里",IF($K1917="","△"&amp;$D1917&amp;" 还没填汇率，去【月度汇率】补上就自动算了",IF(ISNUMBER(SEARCH("【待补】",$R1917&amp;"")),"△源数据不全（源表缺摘要或用途），请补充",IF(AND($F1917="内部转账",$Q1917=""),"△内部转账建议在「往来单位」写上对方账户",IF($N1917&lt;0,"△这一笔之后该账户余额成负数了，核一下",""))))))))))))</f>
        <v/>
      </c>
    </row>
    <row r="1918" ht="16.5" spans="1:19">
      <c r="A1918" s="114">
        <v>46181</v>
      </c>
      <c r="B1918" s="115" t="s">
        <v>1238</v>
      </c>
      <c r="C1918" s="116" t="str">
        <f>IF($B1918="","",IFERROR(INDEX(账户银行,MATCH($B1918,账户名,0)),""))</f>
        <v>NBU银行</v>
      </c>
      <c r="D1918" s="116" t="str">
        <f>IF($B1918="","",IFERROR(INDEX(账户币种,MATCH($B1918,账户名,0)),""))</f>
        <v>UZS</v>
      </c>
      <c r="E1918" s="117" t="s">
        <v>38</v>
      </c>
      <c r="F1918" s="116" t="str">
        <f>IF($E1918="","",IFERROR(INDEX(类别属性,MATCH($E1918,类别表,0)),""))</f>
        <v>支出</v>
      </c>
      <c r="G1918" s="118" t="s">
        <v>1268</v>
      </c>
      <c r="H1918" s="119"/>
      <c r="I1918" s="119">
        <v>110000</v>
      </c>
      <c r="J1918" s="120"/>
      <c r="K1918" s="125">
        <f>IF(OR($A1918="",$B1918=""),"",IF($J1918&lt;&gt;"",$J1918,IF($D1918=本位币,1,IFERROR(LOOKUP(2,1/((汇率月份&lt;=$A1918)*(INDEX(记账汇率区,0,MATCH($D1918,汇率币种头,0))&lt;&gt;"")),INDEX(记账汇率区,0,MATCH($D1918,汇率币种头,0))),""))))</f>
        <v>1</v>
      </c>
      <c r="L1918" s="123">
        <f t="shared" si="58"/>
        <v>-110000</v>
      </c>
      <c r="M1918" s="123">
        <f t="shared" si="59"/>
        <v>-110000</v>
      </c>
      <c r="N1918" s="122">
        <f>IF($B1918="","",ROUND(SUMIF(账户名,$B1918,账户期初)+SUMIFS($L$6:L1918,$B$6:B1918,$B1918),2))</f>
        <v>20675950</v>
      </c>
      <c r="O1918" s="123">
        <f>IF($B1918="","",IFERROR(ROUND(INDEX(账户期初本位,MATCH($B1918,账户名,0))+SUMIFS($M$6:M1918,$B$6:B1918,$B1918),2),""))</f>
        <v>20675950</v>
      </c>
      <c r="P1918" s="117" t="s">
        <v>26</v>
      </c>
      <c r="Q1918" s="115" t="s">
        <v>1269</v>
      </c>
      <c r="R1918" s="115" t="s">
        <v>1270</v>
      </c>
      <c r="S1918" s="124" t="str">
        <f>IF($B1918="","",IF(ISNA(MATCH($B1918,账户名,0)),"※这个账户不在【参数设置】的账户档案里",IF($A1918="","※没填日期，这一笔不会进任何月份的报表",IF(OR($A1918&lt;起始月份,$A1918&gt;EOMONTH(起始月份,15)),"△不在本账期（"&amp;TEXT(起始月份,"yyyy-mm")&amp;" ~ "&amp;TEXT(EOMONTH(起始月份,15),"yyyy-mm")&amp;"）内，报表里看不到",IF(AND($H1918&lt;&gt;"",$I1918&lt;&gt;""),"※收入和支出不能同时填",IF(AND(N($H1918)=0,N($I1918)=0),IF(ISNUMBER(SEARCH("【待补】",$R1918&amp;"")),"△源数据不全（源表缺金额），请补充","※收入和支出都没填"),IF($E1918="","※没填收支类别，分类报表会漏掉这一笔",IF(ISNA(MATCH($E1918,类别表,0)),"※收支类别不在【参数设置】的清单里",IF($K1918="","△"&amp;$D1918&amp;" 还没填汇率，去【月度汇率】补上就自动算了",IF(ISNUMBER(SEARCH("【待补】",$R1918&amp;"")),"△源数据不全（源表缺摘要或用途），请补充",IF(AND($F1918="内部转账",$Q1918=""),"△内部转账建议在「往来单位」写上对方账户",IF($N1918&lt;0,"△这一笔之后该账户余额成负数了，核一下",""))))))))))))</f>
        <v/>
      </c>
    </row>
    <row r="1919" ht="16.5" spans="1:19">
      <c r="A1919" s="114">
        <v>46181</v>
      </c>
      <c r="B1919" s="115" t="s">
        <v>1238</v>
      </c>
      <c r="C1919" s="116" t="str">
        <f>IF($B1919="","",IFERROR(INDEX(账户银行,MATCH($B1919,账户名,0)),""))</f>
        <v>NBU银行</v>
      </c>
      <c r="D1919" s="116" t="str">
        <f>IF($B1919="","",IFERROR(INDEX(账户币种,MATCH($B1919,账户名,0)),""))</f>
        <v>UZS</v>
      </c>
      <c r="E1919" s="117" t="s">
        <v>38</v>
      </c>
      <c r="F1919" s="116" t="str">
        <f>IF($E1919="","",IFERROR(INDEX(类别属性,MATCH($E1919,类别表,0)),""))</f>
        <v>支出</v>
      </c>
      <c r="G1919" s="118" t="s">
        <v>1268</v>
      </c>
      <c r="H1919" s="119"/>
      <c r="I1919" s="119">
        <v>970000</v>
      </c>
      <c r="J1919" s="120"/>
      <c r="K1919" s="125">
        <f>IF(OR($A1919="",$B1919=""),"",IF($J1919&lt;&gt;"",$J1919,IF($D1919=本位币,1,IFERROR(LOOKUP(2,1/((汇率月份&lt;=$A1919)*(INDEX(记账汇率区,0,MATCH($D1919,汇率币种头,0))&lt;&gt;"")),INDEX(记账汇率区,0,MATCH($D1919,汇率币种头,0))),""))))</f>
        <v>1</v>
      </c>
      <c r="L1919" s="123">
        <f t="shared" si="58"/>
        <v>-970000</v>
      </c>
      <c r="M1919" s="123">
        <f t="shared" si="59"/>
        <v>-970000</v>
      </c>
      <c r="N1919" s="122">
        <f>IF($B1919="","",ROUND(SUMIF(账户名,$B1919,账户期初)+SUMIFS($L$6:L1919,$B$6:B1919,$B1919),2))</f>
        <v>19705950</v>
      </c>
      <c r="O1919" s="123">
        <f>IF($B1919="","",IFERROR(ROUND(INDEX(账户期初本位,MATCH($B1919,账户名,0))+SUMIFS($M$6:M1919,$B$6:B1919,$B1919),2),""))</f>
        <v>19705950</v>
      </c>
      <c r="P1919" s="117" t="s">
        <v>26</v>
      </c>
      <c r="Q1919" s="115" t="s">
        <v>1269</v>
      </c>
      <c r="R1919" s="115" t="s">
        <v>1270</v>
      </c>
      <c r="S1919" s="124" t="str">
        <f>IF($B1919="","",IF(ISNA(MATCH($B1919,账户名,0)),"※这个账户不在【参数设置】的账户档案里",IF($A1919="","※没填日期，这一笔不会进任何月份的报表",IF(OR($A1919&lt;起始月份,$A1919&gt;EOMONTH(起始月份,15)),"△不在本账期（"&amp;TEXT(起始月份,"yyyy-mm")&amp;" ~ "&amp;TEXT(EOMONTH(起始月份,15),"yyyy-mm")&amp;"）内，报表里看不到",IF(AND($H1919&lt;&gt;"",$I1919&lt;&gt;""),"※收入和支出不能同时填",IF(AND(N($H1919)=0,N($I1919)=0),IF(ISNUMBER(SEARCH("【待补】",$R1919&amp;"")),"△源数据不全（源表缺金额），请补充","※收入和支出都没填"),IF($E1919="","※没填收支类别，分类报表会漏掉这一笔",IF(ISNA(MATCH($E1919,类别表,0)),"※收支类别不在【参数设置】的清单里",IF($K1919="","△"&amp;$D1919&amp;" 还没填汇率，去【月度汇率】补上就自动算了",IF(ISNUMBER(SEARCH("【待补】",$R1919&amp;"")),"△源数据不全（源表缺摘要或用途），请补充",IF(AND($F1919="内部转账",$Q1919=""),"△内部转账建议在「往来单位」写上对方账户",IF($N1919&lt;0,"△这一笔之后该账户余额成负数了，核一下",""))))))))))))</f>
        <v/>
      </c>
    </row>
    <row r="1920" ht="16.5" spans="1:19">
      <c r="A1920" s="114">
        <v>46181</v>
      </c>
      <c r="B1920" s="115" t="s">
        <v>1238</v>
      </c>
      <c r="C1920" s="116" t="str">
        <f>IF($B1920="","",IFERROR(INDEX(账户银行,MATCH($B1920,账户名,0)),""))</f>
        <v>NBU银行</v>
      </c>
      <c r="D1920" s="116" t="str">
        <f>IF($B1920="","",IFERROR(INDEX(账户币种,MATCH($B1920,账户名,0)),""))</f>
        <v>UZS</v>
      </c>
      <c r="E1920" s="117" t="s">
        <v>44</v>
      </c>
      <c r="F1920" s="116" t="str">
        <f>IF($E1920="","",IFERROR(INDEX(类别属性,MATCH($E1920,类别表,0)),""))</f>
        <v>支出</v>
      </c>
      <c r="G1920" s="118" t="s">
        <v>1268</v>
      </c>
      <c r="H1920" s="119"/>
      <c r="I1920" s="119">
        <v>480000</v>
      </c>
      <c r="J1920" s="120"/>
      <c r="K1920" s="125">
        <f>IF(OR($A1920="",$B1920=""),"",IF($J1920&lt;&gt;"",$J1920,IF($D1920=本位币,1,IFERROR(LOOKUP(2,1/((汇率月份&lt;=$A1920)*(INDEX(记账汇率区,0,MATCH($D1920,汇率币种头,0))&lt;&gt;"")),INDEX(记账汇率区,0,MATCH($D1920,汇率币种头,0))),""))))</f>
        <v>1</v>
      </c>
      <c r="L1920" s="123">
        <f t="shared" si="58"/>
        <v>-480000</v>
      </c>
      <c r="M1920" s="123">
        <f t="shared" si="59"/>
        <v>-480000</v>
      </c>
      <c r="N1920" s="122">
        <f>IF($B1920="","",ROUND(SUMIF(账户名,$B1920,账户期初)+SUMIFS($L$6:L1920,$B$6:B1920,$B1920),2))</f>
        <v>19225950</v>
      </c>
      <c r="O1920" s="123">
        <f>IF($B1920="","",IFERROR(ROUND(INDEX(账户期初本位,MATCH($B1920,账户名,0))+SUMIFS($M$6:M1920,$B$6:B1920,$B1920),2),""))</f>
        <v>19225950</v>
      </c>
      <c r="P1920" s="117" t="s">
        <v>26</v>
      </c>
      <c r="Q1920" s="115" t="s">
        <v>1269</v>
      </c>
      <c r="R1920" s="115" t="s">
        <v>1270</v>
      </c>
      <c r="S1920" s="124" t="str">
        <f>IF($B1920="","",IF(ISNA(MATCH($B1920,账户名,0)),"※这个账户不在【参数设置】的账户档案里",IF($A1920="","※没填日期，这一笔不会进任何月份的报表",IF(OR($A1920&lt;起始月份,$A1920&gt;EOMONTH(起始月份,15)),"△不在本账期（"&amp;TEXT(起始月份,"yyyy-mm")&amp;" ~ "&amp;TEXT(EOMONTH(起始月份,15),"yyyy-mm")&amp;"）内，报表里看不到",IF(AND($H1920&lt;&gt;"",$I1920&lt;&gt;""),"※收入和支出不能同时填",IF(AND(N($H1920)=0,N($I1920)=0),IF(ISNUMBER(SEARCH("【待补】",$R1920&amp;"")),"△源数据不全（源表缺金额），请补充","※收入和支出都没填"),IF($E1920="","※没填收支类别，分类报表会漏掉这一笔",IF(ISNA(MATCH($E1920,类别表,0)),"※收支类别不在【参数设置】的清单里",IF($K1920="","△"&amp;$D1920&amp;" 还没填汇率，去【月度汇率】补上就自动算了",IF(ISNUMBER(SEARCH("【待补】",$R1920&amp;"")),"△源数据不全（源表缺摘要或用途），请补充",IF(AND($F1920="内部转账",$Q1920=""),"△内部转账建议在「往来单位」写上对方账户",IF($N1920&lt;0,"△这一笔之后该账户余额成负数了，核一下",""))))))))))))</f>
        <v/>
      </c>
    </row>
    <row r="1921" ht="16.5" spans="1:19">
      <c r="A1921" s="114">
        <v>46181</v>
      </c>
      <c r="B1921" s="115" t="s">
        <v>1238</v>
      </c>
      <c r="C1921" s="116" t="str">
        <f>IF($B1921="","",IFERROR(INDEX(账户银行,MATCH($B1921,账户名,0)),""))</f>
        <v>NBU银行</v>
      </c>
      <c r="D1921" s="116" t="str">
        <f>IF($B1921="","",IFERROR(INDEX(账户币种,MATCH($B1921,账户名,0)),""))</f>
        <v>UZS</v>
      </c>
      <c r="E1921" s="117" t="s">
        <v>44</v>
      </c>
      <c r="F1921" s="116" t="str">
        <f>IF($E1921="","",IFERROR(INDEX(类别属性,MATCH($E1921,类别表,0)),""))</f>
        <v>支出</v>
      </c>
      <c r="G1921" s="118" t="s">
        <v>1268</v>
      </c>
      <c r="H1921" s="119"/>
      <c r="I1921" s="119">
        <v>200000</v>
      </c>
      <c r="J1921" s="120"/>
      <c r="K1921" s="125">
        <f>IF(OR($A1921="",$B1921=""),"",IF($J1921&lt;&gt;"",$J1921,IF($D1921=本位币,1,IFERROR(LOOKUP(2,1/((汇率月份&lt;=$A1921)*(INDEX(记账汇率区,0,MATCH($D1921,汇率币种头,0))&lt;&gt;"")),INDEX(记账汇率区,0,MATCH($D1921,汇率币种头,0))),""))))</f>
        <v>1</v>
      </c>
      <c r="L1921" s="123">
        <f t="shared" si="58"/>
        <v>-200000</v>
      </c>
      <c r="M1921" s="123">
        <f t="shared" si="59"/>
        <v>-200000</v>
      </c>
      <c r="N1921" s="122">
        <f>IF($B1921="","",ROUND(SUMIF(账户名,$B1921,账户期初)+SUMIFS($L$6:L1921,$B$6:B1921,$B1921),2))</f>
        <v>19025950</v>
      </c>
      <c r="O1921" s="123">
        <f>IF($B1921="","",IFERROR(ROUND(INDEX(账户期初本位,MATCH($B1921,账户名,0))+SUMIFS($M$6:M1921,$B$6:B1921,$B1921),2),""))</f>
        <v>19025950</v>
      </c>
      <c r="P1921" s="117" t="s">
        <v>26</v>
      </c>
      <c r="Q1921" s="115" t="s">
        <v>1269</v>
      </c>
      <c r="R1921" s="115" t="s">
        <v>1270</v>
      </c>
      <c r="S1921" s="124" t="str">
        <f>IF($B1921="","",IF(ISNA(MATCH($B1921,账户名,0)),"※这个账户不在【参数设置】的账户档案里",IF($A1921="","※没填日期，这一笔不会进任何月份的报表",IF(OR($A1921&lt;起始月份,$A1921&gt;EOMONTH(起始月份,15)),"△不在本账期（"&amp;TEXT(起始月份,"yyyy-mm")&amp;" ~ "&amp;TEXT(EOMONTH(起始月份,15),"yyyy-mm")&amp;"）内，报表里看不到",IF(AND($H1921&lt;&gt;"",$I1921&lt;&gt;""),"※收入和支出不能同时填",IF(AND(N($H1921)=0,N($I1921)=0),IF(ISNUMBER(SEARCH("【待补】",$R1921&amp;"")),"△源数据不全（源表缺金额），请补充","※收入和支出都没填"),IF($E1921="","※没填收支类别，分类报表会漏掉这一笔",IF(ISNA(MATCH($E1921,类别表,0)),"※收支类别不在【参数设置】的清单里",IF($K1921="","△"&amp;$D1921&amp;" 还没填汇率，去【月度汇率】补上就自动算了",IF(ISNUMBER(SEARCH("【待补】",$R1921&amp;"")),"△源数据不全（源表缺摘要或用途），请补充",IF(AND($F1921="内部转账",$Q1921=""),"△内部转账建议在「往来单位」写上对方账户",IF($N1921&lt;0,"△这一笔之后该账户余额成负数了，核一下",""))))))))))))</f>
        <v/>
      </c>
    </row>
    <row r="1922" ht="16.5" spans="1:19">
      <c r="A1922" s="114">
        <v>46181</v>
      </c>
      <c r="B1922" s="115" t="s">
        <v>1238</v>
      </c>
      <c r="C1922" s="116" t="str">
        <f>IF($B1922="","",IFERROR(INDEX(账户银行,MATCH($B1922,账户名,0)),""))</f>
        <v>NBU银行</v>
      </c>
      <c r="D1922" s="116" t="str">
        <f>IF($B1922="","",IFERROR(INDEX(账户币种,MATCH($B1922,账户名,0)),""))</f>
        <v>UZS</v>
      </c>
      <c r="E1922" s="117" t="s">
        <v>1618</v>
      </c>
      <c r="F1922" s="116" t="str">
        <f>IF($E1922="","",IFERROR(INDEX(类别属性,MATCH($E1922,类别表,0)),""))</f>
        <v>支出</v>
      </c>
      <c r="G1922" s="118" t="s">
        <v>1268</v>
      </c>
      <c r="H1922" s="119"/>
      <c r="I1922" s="119">
        <v>40000</v>
      </c>
      <c r="J1922" s="120"/>
      <c r="K1922" s="125">
        <f>IF(OR($A1922="",$B1922=""),"",IF($J1922&lt;&gt;"",$J1922,IF($D1922=本位币,1,IFERROR(LOOKUP(2,1/((汇率月份&lt;=$A1922)*(INDEX(记账汇率区,0,MATCH($D1922,汇率币种头,0))&lt;&gt;"")),INDEX(记账汇率区,0,MATCH($D1922,汇率币种头,0))),""))))</f>
        <v>1</v>
      </c>
      <c r="L1922" s="123">
        <f t="shared" si="58"/>
        <v>-40000</v>
      </c>
      <c r="M1922" s="123">
        <f t="shared" si="59"/>
        <v>-40000</v>
      </c>
      <c r="N1922" s="122">
        <f>IF($B1922="","",ROUND(SUMIF(账户名,$B1922,账户期初)+SUMIFS($L$6:L1922,$B$6:B1922,$B1922),2))</f>
        <v>18985950</v>
      </c>
      <c r="O1922" s="123">
        <f>IF($B1922="","",IFERROR(ROUND(INDEX(账户期初本位,MATCH($B1922,账户名,0))+SUMIFS($M$6:M1922,$B$6:B1922,$B1922),2),""))</f>
        <v>18985950</v>
      </c>
      <c r="P1922" s="117" t="s">
        <v>26</v>
      </c>
      <c r="Q1922" s="115" t="s">
        <v>1269</v>
      </c>
      <c r="R1922" s="115" t="s">
        <v>1270</v>
      </c>
      <c r="S1922" s="124" t="str">
        <f>IF($B1922="","",IF(ISNA(MATCH($B1922,账户名,0)),"※这个账户不在【参数设置】的账户档案里",IF($A1922="","※没填日期，这一笔不会进任何月份的报表",IF(OR($A1922&lt;起始月份,$A1922&gt;EOMONTH(起始月份,15)),"△不在本账期（"&amp;TEXT(起始月份,"yyyy-mm")&amp;" ~ "&amp;TEXT(EOMONTH(起始月份,15),"yyyy-mm")&amp;"）内，报表里看不到",IF(AND($H1922&lt;&gt;"",$I1922&lt;&gt;""),"※收入和支出不能同时填",IF(AND(N($H1922)=0,N($I1922)=0),IF(ISNUMBER(SEARCH("【待补】",$R1922&amp;"")),"△源数据不全（源表缺金额），请补充","※收入和支出都没填"),IF($E1922="","※没填收支类别，分类报表会漏掉这一笔",IF(ISNA(MATCH($E1922,类别表,0)),"※收支类别不在【参数设置】的清单里",IF($K1922="","△"&amp;$D1922&amp;" 还没填汇率，去【月度汇率】补上就自动算了",IF(ISNUMBER(SEARCH("【待补】",$R1922&amp;"")),"△源数据不全（源表缺摘要或用途），请补充",IF(AND($F1922="内部转账",$Q1922=""),"△内部转账建议在「往来单位」写上对方账户",IF($N1922&lt;0,"△这一笔之后该账户余额成负数了，核一下",""))))))))))))</f>
        <v/>
      </c>
    </row>
    <row r="1923" ht="16.5" spans="1:19">
      <c r="A1923" s="114">
        <v>46181</v>
      </c>
      <c r="B1923" s="115" t="s">
        <v>1238</v>
      </c>
      <c r="C1923" s="116" t="str">
        <f>IF($B1923="","",IFERROR(INDEX(账户银行,MATCH($B1923,账户名,0)),""))</f>
        <v>NBU银行</v>
      </c>
      <c r="D1923" s="116" t="str">
        <f>IF($B1923="","",IFERROR(INDEX(账户币种,MATCH($B1923,账户名,0)),""))</f>
        <v>UZS</v>
      </c>
      <c r="E1923" s="117" t="s">
        <v>188</v>
      </c>
      <c r="F1923" s="116" t="str">
        <f>IF($E1923="","",IFERROR(INDEX(类别属性,MATCH($E1923,类别表,0)),""))</f>
        <v>支出</v>
      </c>
      <c r="G1923" s="118" t="s">
        <v>1268</v>
      </c>
      <c r="H1923" s="119"/>
      <c r="I1923" s="119">
        <v>75000</v>
      </c>
      <c r="J1923" s="120"/>
      <c r="K1923" s="125">
        <f>IF(OR($A1923="",$B1923=""),"",IF($J1923&lt;&gt;"",$J1923,IF($D1923=本位币,1,IFERROR(LOOKUP(2,1/((汇率月份&lt;=$A1923)*(INDEX(记账汇率区,0,MATCH($D1923,汇率币种头,0))&lt;&gt;"")),INDEX(记账汇率区,0,MATCH($D1923,汇率币种头,0))),""))))</f>
        <v>1</v>
      </c>
      <c r="L1923" s="123">
        <f t="shared" si="58"/>
        <v>-75000</v>
      </c>
      <c r="M1923" s="123">
        <f t="shared" si="59"/>
        <v>-75000</v>
      </c>
      <c r="N1923" s="122">
        <f>IF($B1923="","",ROUND(SUMIF(账户名,$B1923,账户期初)+SUMIFS($L$6:L1923,$B$6:B1923,$B1923),2))</f>
        <v>18910950</v>
      </c>
      <c r="O1923" s="123">
        <f>IF($B1923="","",IFERROR(ROUND(INDEX(账户期初本位,MATCH($B1923,账户名,0))+SUMIFS($M$6:M1923,$B$6:B1923,$B1923),2),""))</f>
        <v>18910950</v>
      </c>
      <c r="P1923" s="117" t="s">
        <v>26</v>
      </c>
      <c r="Q1923" s="115" t="s">
        <v>1269</v>
      </c>
      <c r="R1923" s="115" t="s">
        <v>1271</v>
      </c>
      <c r="S1923" s="124" t="str">
        <f>IF($B1923="","",IF(ISNA(MATCH($B1923,账户名,0)),"※这个账户不在【参数设置】的账户档案里",IF($A1923="","※没填日期，这一笔不会进任何月份的报表",IF(OR($A1923&lt;起始月份,$A1923&gt;EOMONTH(起始月份,15)),"△不在本账期（"&amp;TEXT(起始月份,"yyyy-mm")&amp;" ~ "&amp;TEXT(EOMONTH(起始月份,15),"yyyy-mm")&amp;"）内，报表里看不到",IF(AND($H1923&lt;&gt;"",$I1923&lt;&gt;""),"※收入和支出不能同时填",IF(AND(N($H1923)=0,N($I1923)=0),IF(ISNUMBER(SEARCH("【待补】",$R1923&amp;"")),"△源数据不全（源表缺金额），请补充","※收入和支出都没填"),IF($E1923="","※没填收支类别，分类报表会漏掉这一笔",IF(ISNA(MATCH($E1923,类别表,0)),"※收支类别不在【参数设置】的清单里",IF($K1923="","△"&amp;$D1923&amp;" 还没填汇率，去【月度汇率】补上就自动算了",IF(ISNUMBER(SEARCH("【待补】",$R1923&amp;"")),"△源数据不全（源表缺摘要或用途），请补充",IF(AND($F1923="内部转账",$Q1923=""),"△内部转账建议在「往来单位」写上对方账户",IF($N1923&lt;0,"△这一笔之后该账户余额成负数了，核一下",""))))))))))))</f>
        <v>△源数据不全（源表缺摘要或用途），请补充</v>
      </c>
    </row>
    <row r="1924" ht="16.5" spans="1:19">
      <c r="A1924" s="114">
        <v>46181</v>
      </c>
      <c r="B1924" s="115" t="s">
        <v>1238</v>
      </c>
      <c r="C1924" s="116" t="str">
        <f>IF($B1924="","",IFERROR(INDEX(账户银行,MATCH($B1924,账户名,0)),""))</f>
        <v>NBU银行</v>
      </c>
      <c r="D1924" s="116" t="str">
        <f>IF($B1924="","",IFERROR(INDEX(账户币种,MATCH($B1924,账户名,0)),""))</f>
        <v>UZS</v>
      </c>
      <c r="E1924" s="117" t="s">
        <v>44</v>
      </c>
      <c r="F1924" s="116" t="str">
        <f>IF($E1924="","",IFERROR(INDEX(类别属性,MATCH($E1924,类别表,0)),""))</f>
        <v>支出</v>
      </c>
      <c r="G1924" s="118" t="s">
        <v>1268</v>
      </c>
      <c r="H1924" s="119"/>
      <c r="I1924" s="119">
        <v>600000</v>
      </c>
      <c r="J1924" s="120"/>
      <c r="K1924" s="125">
        <f>IF(OR($A1924="",$B1924=""),"",IF($J1924&lt;&gt;"",$J1924,IF($D1924=本位币,1,IFERROR(LOOKUP(2,1/((汇率月份&lt;=$A1924)*(INDEX(记账汇率区,0,MATCH($D1924,汇率币种头,0))&lt;&gt;"")),INDEX(记账汇率区,0,MATCH($D1924,汇率币种头,0))),""))))</f>
        <v>1</v>
      </c>
      <c r="L1924" s="123">
        <f t="shared" si="58"/>
        <v>-600000</v>
      </c>
      <c r="M1924" s="123">
        <f t="shared" si="59"/>
        <v>-600000</v>
      </c>
      <c r="N1924" s="122">
        <f>IF($B1924="","",ROUND(SUMIF(账户名,$B1924,账户期初)+SUMIFS($L$6:L1924,$B$6:B1924,$B1924),2))</f>
        <v>18310950</v>
      </c>
      <c r="O1924" s="123">
        <f>IF($B1924="","",IFERROR(ROUND(INDEX(账户期初本位,MATCH($B1924,账户名,0))+SUMIFS($M$6:M1924,$B$6:B1924,$B1924),2),""))</f>
        <v>18310950</v>
      </c>
      <c r="P1924" s="117" t="s">
        <v>26</v>
      </c>
      <c r="Q1924" s="115" t="s">
        <v>1269</v>
      </c>
      <c r="R1924" s="115" t="s">
        <v>1270</v>
      </c>
      <c r="S1924" s="124" t="str">
        <f>IF($B1924="","",IF(ISNA(MATCH($B1924,账户名,0)),"※这个账户不在【参数设置】的账户档案里",IF($A1924="","※没填日期，这一笔不会进任何月份的报表",IF(OR($A1924&lt;起始月份,$A1924&gt;EOMONTH(起始月份,15)),"△不在本账期（"&amp;TEXT(起始月份,"yyyy-mm")&amp;" ~ "&amp;TEXT(EOMONTH(起始月份,15),"yyyy-mm")&amp;"）内，报表里看不到",IF(AND($H1924&lt;&gt;"",$I1924&lt;&gt;""),"※收入和支出不能同时填",IF(AND(N($H1924)=0,N($I1924)=0),IF(ISNUMBER(SEARCH("【待补】",$R1924&amp;"")),"△源数据不全（源表缺金额），请补充","※收入和支出都没填"),IF($E1924="","※没填收支类别，分类报表会漏掉这一笔",IF(ISNA(MATCH($E1924,类别表,0)),"※收支类别不在【参数设置】的清单里",IF($K1924="","△"&amp;$D1924&amp;" 还没填汇率，去【月度汇率】补上就自动算了",IF(ISNUMBER(SEARCH("【待补】",$R1924&amp;"")),"△源数据不全（源表缺摘要或用途），请补充",IF(AND($F1924="内部转账",$Q1924=""),"△内部转账建议在「往来单位」写上对方账户",IF($N1924&lt;0,"△这一笔之后该账户余额成负数了，核一下",""))))))))))))</f>
        <v/>
      </c>
    </row>
    <row r="1925" ht="33" spans="1:19">
      <c r="A1925" s="114">
        <v>46181</v>
      </c>
      <c r="B1925" s="115" t="s">
        <v>30</v>
      </c>
      <c r="C1925" s="116" t="str">
        <f>IF($B1925="","",IFERROR(INDEX(账户银行,MATCH($B1925,账户名,0)),""))</f>
        <v>现金</v>
      </c>
      <c r="D1925" s="116" t="str">
        <f>IF($B1925="","",IFERROR(INDEX(账户币种,MATCH($B1925,账户名,0)),""))</f>
        <v>USD</v>
      </c>
      <c r="E1925" s="117" t="s">
        <v>62</v>
      </c>
      <c r="F1925" s="116" t="str">
        <f>IF($E1925="","",IFERROR(INDEX(类别属性,MATCH($E1925,类别表,0)),""))</f>
        <v>支出</v>
      </c>
      <c r="G1925" s="118" t="s">
        <v>1686</v>
      </c>
      <c r="H1925" s="119"/>
      <c r="I1925" s="119">
        <v>100</v>
      </c>
      <c r="J1925" s="120"/>
      <c r="K1925" s="125">
        <f>IF(OR($A1925="",$B1925=""),"",IF($J1925&lt;&gt;"",$J1925,IF($D1925=本位币,1,IFERROR(LOOKUP(2,1/((汇率月份&lt;=$A1925)*(INDEX(记账汇率区,0,MATCH($D1925,汇率币种头,0))&lt;&gt;"")),INDEX(记账汇率区,0,MATCH($D1925,汇率币种头,0))),""))))</f>
        <v>12000</v>
      </c>
      <c r="L1925" s="123">
        <f t="shared" si="58"/>
        <v>-100</v>
      </c>
      <c r="M1925" s="123">
        <f t="shared" si="59"/>
        <v>-1200000</v>
      </c>
      <c r="N1925" s="122">
        <f>IF($B1925="","",ROUND(SUMIF(账户名,$B1925,账户期初)+SUMIFS($L$6:L1925,$B$6:B1925,$B1925),2))</f>
        <v>114496</v>
      </c>
      <c r="O1925" s="123">
        <f>IF($B1925="","",IFERROR(ROUND(INDEX(账户期初本位,MATCH($B1925,账户名,0))+SUMIFS($M$6:M1925,$B$6:B1925,$B1925),2),""))</f>
        <v>1386447925</v>
      </c>
      <c r="P1925" s="117" t="s">
        <v>26</v>
      </c>
      <c r="Q1925" s="115"/>
      <c r="R1925" s="115" t="s">
        <v>1687</v>
      </c>
      <c r="S1925" s="124" t="str">
        <f>IF($B1925="","",IF(ISNA(MATCH($B1925,账户名,0)),"※这个账户不在【参数设置】的账户档案里",IF($A1925="","※没填日期，这一笔不会进任何月份的报表",IF(OR($A1925&lt;起始月份,$A1925&gt;EOMONTH(起始月份,15)),"△不在本账期（"&amp;TEXT(起始月份,"yyyy-mm")&amp;" ~ "&amp;TEXT(EOMONTH(起始月份,15),"yyyy-mm")&amp;"）内，报表里看不到",IF(AND($H1925&lt;&gt;"",$I1925&lt;&gt;""),"※收入和支出不能同时填",IF(AND(N($H1925)=0,N($I1925)=0),IF(ISNUMBER(SEARCH("【待补】",$R1925&amp;"")),"△源数据不全（源表缺金额），请补充","※收入和支出都没填"),IF($E1925="","※没填收支类别，分类报表会漏掉这一笔",IF(ISNA(MATCH($E1925,类别表,0)),"※收支类别不在【参数设置】的清单里",IF($K1925="","△"&amp;$D1925&amp;" 还没填汇率，去【月度汇率】补上就自动算了",IF(ISNUMBER(SEARCH("【待补】",$R1925&amp;"")),"△源数据不全（源表缺摘要或用途），请补充",IF(AND($F1925="内部转账",$Q1925=""),"△内部转账建议在「往来单位」写上对方账户",IF($N1925&lt;0,"△这一笔之后该账户余额成负数了，核一下",""))))))))))))</f>
        <v/>
      </c>
    </row>
    <row r="1926" ht="33" spans="1:19">
      <c r="A1926" s="114">
        <v>46181</v>
      </c>
      <c r="B1926" s="115" t="s">
        <v>34</v>
      </c>
      <c r="C1926" s="116" t="str">
        <f>IF($B1926="","",IFERROR(INDEX(账户银行,MATCH($B1926,账户名,0)),""))</f>
        <v>现金</v>
      </c>
      <c r="D1926" s="116" t="str">
        <f>IF($B1926="","",IFERROR(INDEX(账户币种,MATCH($B1926,账户名,0)),""))</f>
        <v>UZS</v>
      </c>
      <c r="E1926" s="117" t="s">
        <v>31</v>
      </c>
      <c r="F1926" s="116" t="str">
        <f>IF($E1926="","",IFERROR(INDEX(类别属性,MATCH($E1926,类别表,0)),""))</f>
        <v>支出</v>
      </c>
      <c r="G1926" s="118" t="s">
        <v>1686</v>
      </c>
      <c r="H1926" s="119"/>
      <c r="I1926" s="119"/>
      <c r="J1926" s="120"/>
      <c r="K1926" s="125">
        <f>IF(OR($A1926="",$B1926=""),"",IF($J1926&lt;&gt;"",$J1926,IF($D1926=本位币,1,IFERROR(LOOKUP(2,1/((汇率月份&lt;=$A1926)*(INDEX(记账汇率区,0,MATCH($D1926,汇率币种头,0))&lt;&gt;"")),INDEX(记账汇率区,0,MATCH($D1926,汇率币种头,0))),""))))</f>
        <v>1</v>
      </c>
      <c r="L1926" s="123" t="str">
        <f t="shared" ref="L1926:L1989" si="60">IF(AND($H1926="",$I1926=""),"",ROUND(N($H1926)-N($I1926),2))</f>
        <v/>
      </c>
      <c r="M1926" s="123" t="str">
        <f t="shared" ref="M1926:M1989" si="61">IF(OR($L1926="",$K1926=""),"",ROUND($L1926*$K1926,2))</f>
        <v/>
      </c>
      <c r="N1926" s="122">
        <f>IF($B1926="","",ROUND(SUMIF(账户名,$B1926,账户期初)+SUMIFS($L$6:L1926,$B$6:B1926,$B1926),2))</f>
        <v>-788794979.33</v>
      </c>
      <c r="O1926" s="123">
        <f>IF($B1926="","",IFERROR(ROUND(INDEX(账户期初本位,MATCH($B1926,账户名,0))+SUMIFS($M$6:M1926,$B$6:B1926,$B1926),2),""))</f>
        <v>-788794979.33</v>
      </c>
      <c r="P1926" s="117" t="s">
        <v>26</v>
      </c>
      <c r="Q1926" s="115"/>
      <c r="R1926" s="115" t="s">
        <v>119</v>
      </c>
      <c r="S1926" s="124" t="str">
        <f>IF($B1926="","",IF(ISNA(MATCH($B1926,账户名,0)),"※这个账户不在【参数设置】的账户档案里",IF($A1926="","※没填日期，这一笔不会进任何月份的报表",IF(OR($A1926&lt;起始月份,$A1926&gt;EOMONTH(起始月份,15)),"△不在本账期（"&amp;TEXT(起始月份,"yyyy-mm")&amp;" ~ "&amp;TEXT(EOMONTH(起始月份,15),"yyyy-mm")&amp;"）内，报表里看不到",IF(AND($H1926&lt;&gt;"",$I1926&lt;&gt;""),"※收入和支出不能同时填",IF(AND(N($H1926)=0,N($I1926)=0),IF(ISNUMBER(SEARCH("【待补】",$R1926&amp;"")),"△源数据不全（源表缺金额），请补充","※收入和支出都没填"),IF($E1926="","※没填收支类别，分类报表会漏掉这一笔",IF(ISNA(MATCH($E1926,类别表,0)),"※收支类别不在【参数设置】的清单里",IF($K1926="","△"&amp;$D1926&amp;" 还没填汇率，去【月度汇率】补上就自动算了",IF(ISNUMBER(SEARCH("【待补】",$R1926&amp;"")),"△源数据不全（源表缺摘要或用途），请补充",IF(AND($F1926="内部转账",$Q1926=""),"△内部转账建议在「往来单位」写上对方账户",IF($N1926&lt;0,"△这一笔之后该账户余额成负数了，核一下",""))))))))))))</f>
        <v>△源数据不全（源表缺金额），请补充</v>
      </c>
    </row>
    <row r="1927" ht="16.5" spans="1:19">
      <c r="A1927" s="114">
        <v>46182</v>
      </c>
      <c r="B1927" s="115" t="s">
        <v>1238</v>
      </c>
      <c r="C1927" s="116" t="str">
        <f>IF($B1927="","",IFERROR(INDEX(账户银行,MATCH($B1927,账户名,0)),""))</f>
        <v>NBU银行</v>
      </c>
      <c r="D1927" s="116" t="str">
        <f>IF($B1927="","",IFERROR(INDEX(账户币种,MATCH($B1927,账户名,0)),""))</f>
        <v>UZS</v>
      </c>
      <c r="E1927" s="117" t="s">
        <v>188</v>
      </c>
      <c r="F1927" s="116" t="str">
        <f>IF($E1927="","",IFERROR(INDEX(类别属性,MATCH($E1927,类别表,0)),""))</f>
        <v>支出</v>
      </c>
      <c r="G1927" s="118" t="s">
        <v>1268</v>
      </c>
      <c r="H1927" s="119"/>
      <c r="I1927" s="119">
        <v>15003428</v>
      </c>
      <c r="J1927" s="120"/>
      <c r="K1927" s="125">
        <f>IF(OR($A1927="",$B1927=""),"",IF($J1927&lt;&gt;"",$J1927,IF($D1927=本位币,1,IFERROR(LOOKUP(2,1/((汇率月份&lt;=$A1927)*(INDEX(记账汇率区,0,MATCH($D1927,汇率币种头,0))&lt;&gt;"")),INDEX(记账汇率区,0,MATCH($D1927,汇率币种头,0))),""))))</f>
        <v>1</v>
      </c>
      <c r="L1927" s="123">
        <f t="shared" si="60"/>
        <v>-15003428</v>
      </c>
      <c r="M1927" s="123">
        <f t="shared" si="61"/>
        <v>-15003428</v>
      </c>
      <c r="N1927" s="122">
        <f>IF($B1927="","",ROUND(SUMIF(账户名,$B1927,账户期初)+SUMIFS($L$6:L1927,$B$6:B1927,$B1927),2))</f>
        <v>3307522</v>
      </c>
      <c r="O1927" s="123">
        <f>IF($B1927="","",IFERROR(ROUND(INDEX(账户期初本位,MATCH($B1927,账户名,0))+SUMIFS($M$6:M1927,$B$6:B1927,$B1927),2),""))</f>
        <v>3307522</v>
      </c>
      <c r="P1927" s="117" t="s">
        <v>26</v>
      </c>
      <c r="Q1927" s="115" t="s">
        <v>1269</v>
      </c>
      <c r="R1927" s="115" t="s">
        <v>1271</v>
      </c>
      <c r="S1927" s="124" t="str">
        <f>IF($B1927="","",IF(ISNA(MATCH($B1927,账户名,0)),"※这个账户不在【参数设置】的账户档案里",IF($A1927="","※没填日期，这一笔不会进任何月份的报表",IF(OR($A1927&lt;起始月份,$A1927&gt;EOMONTH(起始月份,15)),"△不在本账期（"&amp;TEXT(起始月份,"yyyy-mm")&amp;" ~ "&amp;TEXT(EOMONTH(起始月份,15),"yyyy-mm")&amp;"）内，报表里看不到",IF(AND($H1927&lt;&gt;"",$I1927&lt;&gt;""),"※收入和支出不能同时填",IF(AND(N($H1927)=0,N($I1927)=0),IF(ISNUMBER(SEARCH("【待补】",$R1927&amp;"")),"△源数据不全（源表缺金额），请补充","※收入和支出都没填"),IF($E1927="","※没填收支类别，分类报表会漏掉这一笔",IF(ISNA(MATCH($E1927,类别表,0)),"※收支类别不在【参数设置】的清单里",IF($K1927="","△"&amp;$D1927&amp;" 还没填汇率，去【月度汇率】补上就自动算了",IF(ISNUMBER(SEARCH("【待补】",$R1927&amp;"")),"△源数据不全（源表缺摘要或用途），请补充",IF(AND($F1927="内部转账",$Q1927=""),"△内部转账建议在「往来单位」写上对方账户",IF($N1927&lt;0,"△这一笔之后该账户余额成负数了，核一下",""))))))))))))</f>
        <v>△源数据不全（源表缺摘要或用途），请补充</v>
      </c>
    </row>
    <row r="1928" ht="16.5" spans="1:19">
      <c r="A1928" s="114">
        <v>46182</v>
      </c>
      <c r="B1928" s="115" t="s">
        <v>1238</v>
      </c>
      <c r="C1928" s="116" t="str">
        <f>IF($B1928="","",IFERROR(INDEX(账户银行,MATCH($B1928,账户名,0)),""))</f>
        <v>NBU银行</v>
      </c>
      <c r="D1928" s="116" t="str">
        <f>IF($B1928="","",IFERROR(INDEX(账户币种,MATCH($B1928,账户名,0)),""))</f>
        <v>UZS</v>
      </c>
      <c r="E1928" s="117" t="s">
        <v>188</v>
      </c>
      <c r="F1928" s="116" t="str">
        <f>IF($E1928="","",IFERROR(INDEX(类别属性,MATCH($E1928,类别表,0)),""))</f>
        <v>支出</v>
      </c>
      <c r="G1928" s="118" t="s">
        <v>1268</v>
      </c>
      <c r="H1928" s="119"/>
      <c r="I1928" s="119">
        <v>200000</v>
      </c>
      <c r="J1928" s="120"/>
      <c r="K1928" s="125">
        <f>IF(OR($A1928="",$B1928=""),"",IF($J1928&lt;&gt;"",$J1928,IF($D1928=本位币,1,IFERROR(LOOKUP(2,1/((汇率月份&lt;=$A1928)*(INDEX(记账汇率区,0,MATCH($D1928,汇率币种头,0))&lt;&gt;"")),INDEX(记账汇率区,0,MATCH($D1928,汇率币种头,0))),""))))</f>
        <v>1</v>
      </c>
      <c r="L1928" s="123">
        <f t="shared" si="60"/>
        <v>-200000</v>
      </c>
      <c r="M1928" s="123">
        <f t="shared" si="61"/>
        <v>-200000</v>
      </c>
      <c r="N1928" s="122">
        <f>IF($B1928="","",ROUND(SUMIF(账户名,$B1928,账户期初)+SUMIFS($L$6:L1928,$B$6:B1928,$B1928),2))</f>
        <v>3107522</v>
      </c>
      <c r="O1928" s="123">
        <f>IF($B1928="","",IFERROR(ROUND(INDEX(账户期初本位,MATCH($B1928,账户名,0))+SUMIFS($M$6:M1928,$B$6:B1928,$B1928),2),""))</f>
        <v>3107522</v>
      </c>
      <c r="P1928" s="117" t="s">
        <v>26</v>
      </c>
      <c r="Q1928" s="115" t="s">
        <v>1269</v>
      </c>
      <c r="R1928" s="115" t="s">
        <v>1271</v>
      </c>
      <c r="S1928" s="124" t="str">
        <f>IF($B1928="","",IF(ISNA(MATCH($B1928,账户名,0)),"※这个账户不在【参数设置】的账户档案里",IF($A1928="","※没填日期，这一笔不会进任何月份的报表",IF(OR($A1928&lt;起始月份,$A1928&gt;EOMONTH(起始月份,15)),"△不在本账期（"&amp;TEXT(起始月份,"yyyy-mm")&amp;" ~ "&amp;TEXT(EOMONTH(起始月份,15),"yyyy-mm")&amp;"）内，报表里看不到",IF(AND($H1928&lt;&gt;"",$I1928&lt;&gt;""),"※收入和支出不能同时填",IF(AND(N($H1928)=0,N($I1928)=0),IF(ISNUMBER(SEARCH("【待补】",$R1928&amp;"")),"△源数据不全（源表缺金额），请补充","※收入和支出都没填"),IF($E1928="","※没填收支类别，分类报表会漏掉这一笔",IF(ISNA(MATCH($E1928,类别表,0)),"※收支类别不在【参数设置】的清单里",IF($K1928="","△"&amp;$D1928&amp;" 还没填汇率，去【月度汇率】补上就自动算了",IF(ISNUMBER(SEARCH("【待补】",$R1928&amp;"")),"△源数据不全（源表缺摘要或用途），请补充",IF(AND($F1928="内部转账",$Q1928=""),"△内部转账建议在「往来单位」写上对方账户",IF($N1928&lt;0,"△这一笔之后该账户余额成负数了，核一下",""))))))))))))</f>
        <v>△源数据不全（源表缺摘要或用途），请补充</v>
      </c>
    </row>
    <row r="1929" ht="16.5" spans="1:19">
      <c r="A1929" s="114">
        <v>46182</v>
      </c>
      <c r="B1929" s="115" t="s">
        <v>1238</v>
      </c>
      <c r="C1929" s="116" t="str">
        <f>IF($B1929="","",IFERROR(INDEX(账户银行,MATCH($B1929,账户名,0)),""))</f>
        <v>NBU银行</v>
      </c>
      <c r="D1929" s="116" t="str">
        <f>IF($B1929="","",IFERROR(INDEX(账户币种,MATCH($B1929,账户名,0)),""))</f>
        <v>UZS</v>
      </c>
      <c r="E1929" s="117" t="s">
        <v>188</v>
      </c>
      <c r="F1929" s="116" t="str">
        <f>IF($E1929="","",IFERROR(INDEX(类别属性,MATCH($E1929,类别表,0)),""))</f>
        <v>支出</v>
      </c>
      <c r="G1929" s="118" t="s">
        <v>1268</v>
      </c>
      <c r="H1929" s="119"/>
      <c r="I1929" s="119">
        <v>7503428</v>
      </c>
      <c r="J1929" s="120"/>
      <c r="K1929" s="125">
        <f>IF(OR($A1929="",$B1929=""),"",IF($J1929&lt;&gt;"",$J1929,IF($D1929=本位币,1,IFERROR(LOOKUP(2,1/((汇率月份&lt;=$A1929)*(INDEX(记账汇率区,0,MATCH($D1929,汇率币种头,0))&lt;&gt;"")),INDEX(记账汇率区,0,MATCH($D1929,汇率币种头,0))),""))))</f>
        <v>1</v>
      </c>
      <c r="L1929" s="123">
        <f t="shared" si="60"/>
        <v>-7503428</v>
      </c>
      <c r="M1929" s="123">
        <f t="shared" si="61"/>
        <v>-7503428</v>
      </c>
      <c r="N1929" s="122">
        <f>IF($B1929="","",ROUND(SUMIF(账户名,$B1929,账户期初)+SUMIFS($L$6:L1929,$B$6:B1929,$B1929),2))</f>
        <v>-4395906</v>
      </c>
      <c r="O1929" s="123">
        <f>IF($B1929="","",IFERROR(ROUND(INDEX(账户期初本位,MATCH($B1929,账户名,0))+SUMIFS($M$6:M1929,$B$6:B1929,$B1929),2),""))</f>
        <v>-4395906</v>
      </c>
      <c r="P1929" s="117" t="s">
        <v>26</v>
      </c>
      <c r="Q1929" s="115" t="s">
        <v>1269</v>
      </c>
      <c r="R1929" s="115" t="s">
        <v>1271</v>
      </c>
      <c r="S1929" s="124" t="str">
        <f>IF($B1929="","",IF(ISNA(MATCH($B1929,账户名,0)),"※这个账户不在【参数设置】的账户档案里",IF($A1929="","※没填日期，这一笔不会进任何月份的报表",IF(OR($A1929&lt;起始月份,$A1929&gt;EOMONTH(起始月份,15)),"△不在本账期（"&amp;TEXT(起始月份,"yyyy-mm")&amp;" ~ "&amp;TEXT(EOMONTH(起始月份,15),"yyyy-mm")&amp;"）内，报表里看不到",IF(AND($H1929&lt;&gt;"",$I1929&lt;&gt;""),"※收入和支出不能同时填",IF(AND(N($H1929)=0,N($I1929)=0),IF(ISNUMBER(SEARCH("【待补】",$R1929&amp;"")),"△源数据不全（源表缺金额），请补充","※收入和支出都没填"),IF($E1929="","※没填收支类别，分类报表会漏掉这一笔",IF(ISNA(MATCH($E1929,类别表,0)),"※收支类别不在【参数设置】的清单里",IF($K1929="","△"&amp;$D1929&amp;" 还没填汇率，去【月度汇率】补上就自动算了",IF(ISNUMBER(SEARCH("【待补】",$R1929&amp;"")),"△源数据不全（源表缺摘要或用途），请补充",IF(AND($F1929="内部转账",$Q1929=""),"△内部转账建议在「往来单位」写上对方账户",IF($N1929&lt;0,"△这一笔之后该账户余额成负数了，核一下",""))))))))))))</f>
        <v>△源数据不全（源表缺摘要或用途），请补充</v>
      </c>
    </row>
    <row r="1930" ht="16.5" spans="1:19">
      <c r="A1930" s="114">
        <v>46182</v>
      </c>
      <c r="B1930" s="115" t="s">
        <v>1238</v>
      </c>
      <c r="C1930" s="116" t="str">
        <f>IF($B1930="","",IFERROR(INDEX(账户银行,MATCH($B1930,账户名,0)),""))</f>
        <v>NBU银行</v>
      </c>
      <c r="D1930" s="116" t="str">
        <f>IF($B1930="","",IFERROR(INDEX(账户币种,MATCH($B1930,账户名,0)),""))</f>
        <v>UZS</v>
      </c>
      <c r="E1930" s="117" t="s">
        <v>188</v>
      </c>
      <c r="F1930" s="116" t="str">
        <f>IF($E1930="","",IFERROR(INDEX(类别属性,MATCH($E1930,类别表,0)),""))</f>
        <v>支出</v>
      </c>
      <c r="G1930" s="118" t="s">
        <v>1268</v>
      </c>
      <c r="H1930" s="119"/>
      <c r="I1930" s="119">
        <v>7500000</v>
      </c>
      <c r="J1930" s="120"/>
      <c r="K1930" s="125">
        <f>IF(OR($A1930="",$B1930=""),"",IF($J1930&lt;&gt;"",$J1930,IF($D1930=本位币,1,IFERROR(LOOKUP(2,1/((汇率月份&lt;=$A1930)*(INDEX(记账汇率区,0,MATCH($D1930,汇率币种头,0))&lt;&gt;"")),INDEX(记账汇率区,0,MATCH($D1930,汇率币种头,0))),""))))</f>
        <v>1</v>
      </c>
      <c r="L1930" s="123">
        <f t="shared" si="60"/>
        <v>-7500000</v>
      </c>
      <c r="M1930" s="123">
        <f t="shared" si="61"/>
        <v>-7500000</v>
      </c>
      <c r="N1930" s="122">
        <f>IF($B1930="","",ROUND(SUMIF(账户名,$B1930,账户期初)+SUMIFS($L$6:L1930,$B$6:B1930,$B1930),2))</f>
        <v>-11895906</v>
      </c>
      <c r="O1930" s="123">
        <f>IF($B1930="","",IFERROR(ROUND(INDEX(账户期初本位,MATCH($B1930,账户名,0))+SUMIFS($M$6:M1930,$B$6:B1930,$B1930),2),""))</f>
        <v>-11895906</v>
      </c>
      <c r="P1930" s="117" t="s">
        <v>26</v>
      </c>
      <c r="Q1930" s="115" t="s">
        <v>1269</v>
      </c>
      <c r="R1930" s="115" t="s">
        <v>1271</v>
      </c>
      <c r="S1930" s="124" t="str">
        <f>IF($B1930="","",IF(ISNA(MATCH($B1930,账户名,0)),"※这个账户不在【参数设置】的账户档案里",IF($A1930="","※没填日期，这一笔不会进任何月份的报表",IF(OR($A1930&lt;起始月份,$A1930&gt;EOMONTH(起始月份,15)),"△不在本账期（"&amp;TEXT(起始月份,"yyyy-mm")&amp;" ~ "&amp;TEXT(EOMONTH(起始月份,15),"yyyy-mm")&amp;"）内，报表里看不到",IF(AND($H1930&lt;&gt;"",$I1930&lt;&gt;""),"※收入和支出不能同时填",IF(AND(N($H1930)=0,N($I1930)=0),IF(ISNUMBER(SEARCH("【待补】",$R1930&amp;"")),"△源数据不全（源表缺金额），请补充","※收入和支出都没填"),IF($E1930="","※没填收支类别，分类报表会漏掉这一笔",IF(ISNA(MATCH($E1930,类别表,0)),"※收支类别不在【参数设置】的清单里",IF($K1930="","△"&amp;$D1930&amp;" 还没填汇率，去【月度汇率】补上就自动算了",IF(ISNUMBER(SEARCH("【待补】",$R1930&amp;"")),"△源数据不全（源表缺摘要或用途），请补充",IF(AND($F1930="内部转账",$Q1930=""),"△内部转账建议在「往来单位」写上对方账户",IF($N1930&lt;0,"△这一笔之后该账户余额成负数了，核一下",""))))))))))))</f>
        <v>△源数据不全（源表缺摘要或用途），请补充</v>
      </c>
    </row>
    <row r="1931" ht="49.5" spans="1:19">
      <c r="A1931" s="114">
        <v>46182</v>
      </c>
      <c r="B1931" s="115" t="s">
        <v>1238</v>
      </c>
      <c r="C1931" s="116" t="str">
        <f>IF($B1931="","",IFERROR(INDEX(账户银行,MATCH($B1931,账户名,0)),""))</f>
        <v>NBU银行</v>
      </c>
      <c r="D1931" s="116" t="str">
        <f>IF($B1931="","",IFERROR(INDEX(账户币种,MATCH($B1931,账户名,0)),""))</f>
        <v>UZS</v>
      </c>
      <c r="E1931" s="117" t="s">
        <v>107</v>
      </c>
      <c r="F1931" s="116" t="str">
        <f>IF($E1931="","",IFERROR(INDEX(类别属性,MATCH($E1931,类别表,0)),""))</f>
        <v>收入</v>
      </c>
      <c r="G1931" s="118" t="s">
        <v>1688</v>
      </c>
      <c r="H1931" s="119">
        <v>15003428</v>
      </c>
      <c r="I1931" s="119"/>
      <c r="J1931" s="120"/>
      <c r="K1931" s="125">
        <f>IF(OR($A1931="",$B1931=""),"",IF($J1931&lt;&gt;"",$J1931,IF($D1931=本位币,1,IFERROR(LOOKUP(2,1/((汇率月份&lt;=$A1931)*(INDEX(记账汇率区,0,MATCH($D1931,汇率币种头,0))&lt;&gt;"")),INDEX(记账汇率区,0,MATCH($D1931,汇率币种头,0))),""))))</f>
        <v>1</v>
      </c>
      <c r="L1931" s="123">
        <f t="shared" si="60"/>
        <v>15003428</v>
      </c>
      <c r="M1931" s="123">
        <f t="shared" si="61"/>
        <v>15003428</v>
      </c>
      <c r="N1931" s="122">
        <f>IF($B1931="","",ROUND(SUMIF(账户名,$B1931,账户期初)+SUMIFS($L$6:L1931,$B$6:B1931,$B1931),2))</f>
        <v>3107522</v>
      </c>
      <c r="O1931" s="123">
        <f>IF($B1931="","",IFERROR(ROUND(INDEX(账户期初本位,MATCH($B1931,账户名,0))+SUMIFS($M$6:M1931,$B$6:B1931,$B1931),2),""))</f>
        <v>3107522</v>
      </c>
      <c r="P1931" s="117" t="s">
        <v>109</v>
      </c>
      <c r="Q1931" s="115"/>
      <c r="R1931" s="115" t="s">
        <v>1240</v>
      </c>
      <c r="S1931" s="124" t="str">
        <f>IF($B1931="","",IF(ISNA(MATCH($B1931,账户名,0)),"※这个账户不在【参数设置】的账户档案里",IF($A1931="","※没填日期，这一笔不会进任何月份的报表",IF(OR($A1931&lt;起始月份,$A1931&gt;EOMONTH(起始月份,15)),"△不在本账期（"&amp;TEXT(起始月份,"yyyy-mm")&amp;" ~ "&amp;TEXT(EOMONTH(起始月份,15),"yyyy-mm")&amp;"）内，报表里看不到",IF(AND($H1931&lt;&gt;"",$I1931&lt;&gt;""),"※收入和支出不能同时填",IF(AND(N($H1931)=0,N($I1931)=0),IF(ISNUMBER(SEARCH("【待补】",$R1931&amp;"")),"△源数据不全（源表缺金额），请补充","※收入和支出都没填"),IF($E1931="","※没填收支类别，分类报表会漏掉这一笔",IF(ISNA(MATCH($E1931,类别表,0)),"※收支类别不在【参数设置】的清单里",IF($K1931="","△"&amp;$D1931&amp;" 还没填汇率，去【月度汇率】补上就自动算了",IF(ISNUMBER(SEARCH("【待补】",$R1931&amp;"")),"△源数据不全（源表缺摘要或用途），请补充",IF(AND($F1931="内部转账",$Q1931=""),"△内部转账建议在「往来单位」写上对方账户",IF($N1931&lt;0,"△这一笔之后该账户余额成负数了，核一下",""))))))))))))</f>
        <v/>
      </c>
    </row>
    <row r="1932" ht="33" spans="1:19">
      <c r="A1932" s="114">
        <v>46182</v>
      </c>
      <c r="B1932" s="115" t="s">
        <v>34</v>
      </c>
      <c r="C1932" s="116" t="str">
        <f>IF($B1932="","",IFERROR(INDEX(账户银行,MATCH($B1932,账户名,0)),""))</f>
        <v>现金</v>
      </c>
      <c r="D1932" s="116" t="str">
        <f>IF($B1932="","",IFERROR(INDEX(账户币种,MATCH($B1932,账户名,0)),""))</f>
        <v>UZS</v>
      </c>
      <c r="E1932" s="117" t="s">
        <v>38</v>
      </c>
      <c r="F1932" s="116" t="str">
        <f>IF($E1932="","",IFERROR(INDEX(类别属性,MATCH($E1932,类别表,0)),""))</f>
        <v>支出</v>
      </c>
      <c r="G1932" s="118" t="s">
        <v>1689</v>
      </c>
      <c r="H1932" s="119"/>
      <c r="I1932" s="119">
        <v>2595000</v>
      </c>
      <c r="J1932" s="120"/>
      <c r="K1932" s="125">
        <f>IF(OR($A1932="",$B1932=""),"",IF($J1932&lt;&gt;"",$J1932,IF($D1932=本位币,1,IFERROR(LOOKUP(2,1/((汇率月份&lt;=$A1932)*(INDEX(记账汇率区,0,MATCH($D1932,汇率币种头,0))&lt;&gt;"")),INDEX(记账汇率区,0,MATCH($D1932,汇率币种头,0))),""))))</f>
        <v>1</v>
      </c>
      <c r="L1932" s="123">
        <f t="shared" si="60"/>
        <v>-2595000</v>
      </c>
      <c r="M1932" s="123">
        <f t="shared" si="61"/>
        <v>-2595000</v>
      </c>
      <c r="N1932" s="122">
        <f>IF($B1932="","",ROUND(SUMIF(账户名,$B1932,账户期初)+SUMIFS($L$6:L1932,$B$6:B1932,$B1932),2))</f>
        <v>-791389979.33</v>
      </c>
      <c r="O1932" s="123">
        <f>IF($B1932="","",IFERROR(ROUND(INDEX(账户期初本位,MATCH($B1932,账户名,0))+SUMIFS($M$6:M1932,$B$6:B1932,$B1932),2),""))</f>
        <v>-791389979.33</v>
      </c>
      <c r="P1932" s="117" t="s">
        <v>26</v>
      </c>
      <c r="Q1932" s="115"/>
      <c r="R1932" s="115"/>
      <c r="S1932" s="124" t="str">
        <f>IF($B1932="","",IF(ISNA(MATCH($B1932,账户名,0)),"※这个账户不在【参数设置】的账户档案里",IF($A1932="","※没填日期，这一笔不会进任何月份的报表",IF(OR($A1932&lt;起始月份,$A1932&gt;EOMONTH(起始月份,15)),"△不在本账期（"&amp;TEXT(起始月份,"yyyy-mm")&amp;" ~ "&amp;TEXT(EOMONTH(起始月份,15),"yyyy-mm")&amp;"）内，报表里看不到",IF(AND($H1932&lt;&gt;"",$I1932&lt;&gt;""),"※收入和支出不能同时填",IF(AND(N($H1932)=0,N($I1932)=0),IF(ISNUMBER(SEARCH("【待补】",$R1932&amp;"")),"△源数据不全（源表缺金额），请补充","※收入和支出都没填"),IF($E1932="","※没填收支类别，分类报表会漏掉这一笔",IF(ISNA(MATCH($E1932,类别表,0)),"※收支类别不在【参数设置】的清单里",IF($K1932="","△"&amp;$D1932&amp;" 还没填汇率，去【月度汇率】补上就自动算了",IF(ISNUMBER(SEARCH("【待补】",$R1932&amp;"")),"△源数据不全（源表缺摘要或用途），请补充",IF(AND($F1932="内部转账",$Q1932=""),"△内部转账建议在「往来单位」写上对方账户",IF($N1932&lt;0,"△这一笔之后该账户余额成负数了，核一下",""))))))))))))</f>
        <v>△这一笔之后该账户余额成负数了，核一下</v>
      </c>
    </row>
    <row r="1933" ht="49.5" spans="1:19">
      <c r="A1933" s="114">
        <v>46183</v>
      </c>
      <c r="B1933" s="115" t="s">
        <v>72</v>
      </c>
      <c r="C1933" s="116" t="str">
        <f>IF($B1933="","",IFERROR(INDEX(账户银行,MATCH($B1933,账户名,0)),""))</f>
        <v>NBU银行</v>
      </c>
      <c r="D1933" s="116" t="str">
        <f>IF($B1933="","",IFERROR(INDEX(账户币种,MATCH($B1933,账户名,0)),""))</f>
        <v>UZS</v>
      </c>
      <c r="E1933" s="117" t="s">
        <v>77</v>
      </c>
      <c r="F1933" s="116" t="str">
        <f>IF($E1933="","",IFERROR(INDEX(类别属性,MATCH($E1933,类别表,0)),""))</f>
        <v>内部转账</v>
      </c>
      <c r="G1933" s="118" t="s">
        <v>1690</v>
      </c>
      <c r="H1933" s="119"/>
      <c r="I1933" s="119">
        <v>100000</v>
      </c>
      <c r="J1933" s="120"/>
      <c r="K1933" s="125">
        <f>IF(OR($A1933="",$B1933=""),"",IF($J1933&lt;&gt;"",$J1933,IF($D1933=本位币,1,IFERROR(LOOKUP(2,1/((汇率月份&lt;=$A1933)*(INDEX(记账汇率区,0,MATCH($D1933,汇率币种头,0))&lt;&gt;"")),INDEX(记账汇率区,0,MATCH($D1933,汇率币种头,0))),""))))</f>
        <v>1</v>
      </c>
      <c r="L1933" s="123">
        <f t="shared" si="60"/>
        <v>-100000</v>
      </c>
      <c r="M1933" s="123">
        <f t="shared" si="61"/>
        <v>-100000</v>
      </c>
      <c r="N1933" s="122">
        <f>IF($B1933="","",ROUND(SUMIF(账户名,$B1933,账户期初)+SUMIFS($L$6:L1933,$B$6:B1933,$B1933),2))</f>
        <v>112321704.12</v>
      </c>
      <c r="O1933" s="123">
        <f>IF($B1933="","",IFERROR(ROUND(INDEX(账户期初本位,MATCH($B1933,账户名,0))+SUMIFS($M$6:M1933,$B$6:B1933,$B1933),2),""))</f>
        <v>112321704.12</v>
      </c>
      <c r="P1933" s="117" t="s">
        <v>43</v>
      </c>
      <c r="Q1933" s="115"/>
      <c r="R1933" s="115"/>
      <c r="S1933" s="124" t="str">
        <f>IF($B1933="","",IF(ISNA(MATCH($B1933,账户名,0)),"※这个账户不在【参数设置】的账户档案里",IF($A1933="","※没填日期，这一笔不会进任何月份的报表",IF(OR($A1933&lt;起始月份,$A1933&gt;EOMONTH(起始月份,15)),"△不在本账期（"&amp;TEXT(起始月份,"yyyy-mm")&amp;" ~ "&amp;TEXT(EOMONTH(起始月份,15),"yyyy-mm")&amp;"）内，报表里看不到",IF(AND($H1933&lt;&gt;"",$I1933&lt;&gt;""),"※收入和支出不能同时填",IF(AND(N($H1933)=0,N($I1933)=0),IF(ISNUMBER(SEARCH("【待补】",$R1933&amp;"")),"△源数据不全（源表缺金额），请补充","※收入和支出都没填"),IF($E1933="","※没填收支类别，分类报表会漏掉这一笔",IF(ISNA(MATCH($E1933,类别表,0)),"※收支类别不在【参数设置】的清单里",IF($K1933="","△"&amp;$D1933&amp;" 还没填汇率，去【月度汇率】补上就自动算了",IF(ISNUMBER(SEARCH("【待补】",$R1933&amp;"")),"△源数据不全（源表缺摘要或用途），请补充",IF(AND($F1933="内部转账",$Q1933=""),"△内部转账建议在「往来单位」写上对方账户",IF($N1933&lt;0,"△这一笔之后该账户余额成负数了，核一下",""))))))))))))</f>
        <v>△内部转账建议在「往来单位」写上对方账户</v>
      </c>
    </row>
    <row r="1934" ht="16.5" spans="1:19">
      <c r="A1934" s="114">
        <v>46183</v>
      </c>
      <c r="B1934" s="115" t="s">
        <v>72</v>
      </c>
      <c r="C1934" s="116" t="str">
        <f>IF($B1934="","",IFERROR(INDEX(账户银行,MATCH($B1934,账户名,0)),""))</f>
        <v>NBU银行</v>
      </c>
      <c r="D1934" s="116" t="str">
        <f>IF($B1934="","",IFERROR(INDEX(账户币种,MATCH($B1934,账户名,0)),""))</f>
        <v>UZS</v>
      </c>
      <c r="E1934" s="117" t="s">
        <v>77</v>
      </c>
      <c r="F1934" s="116" t="str">
        <f>IF($E1934="","",IFERROR(INDEX(类别属性,MATCH($E1934,类别表,0)),""))</f>
        <v>内部转账</v>
      </c>
      <c r="G1934" s="118" t="s">
        <v>1236</v>
      </c>
      <c r="H1934" s="119"/>
      <c r="I1934" s="119">
        <v>20000000</v>
      </c>
      <c r="J1934" s="120"/>
      <c r="K1934" s="125">
        <f>IF(OR($A1934="",$B1934=""),"",IF($J1934&lt;&gt;"",$J1934,IF($D1934=本位币,1,IFERROR(LOOKUP(2,1/((汇率月份&lt;=$A1934)*(INDEX(记账汇率区,0,MATCH($D1934,汇率币种头,0))&lt;&gt;"")),INDEX(记账汇率区,0,MATCH($D1934,汇率币种头,0))),""))))</f>
        <v>1</v>
      </c>
      <c r="L1934" s="123">
        <f t="shared" si="60"/>
        <v>-20000000</v>
      </c>
      <c r="M1934" s="123">
        <f t="shared" si="61"/>
        <v>-20000000</v>
      </c>
      <c r="N1934" s="122">
        <f>IF($B1934="","",ROUND(SUMIF(账户名,$B1934,账户期初)+SUMIFS($L$6:L1934,$B$6:B1934,$B1934),2))</f>
        <v>92321704.12</v>
      </c>
      <c r="O1934" s="123">
        <f>IF($B1934="","",IFERROR(ROUND(INDEX(账户期初本位,MATCH($B1934,账户名,0))+SUMIFS($M$6:M1934,$B$6:B1934,$B1934),2),""))</f>
        <v>92321704.12</v>
      </c>
      <c r="P1934" s="117" t="s">
        <v>43</v>
      </c>
      <c r="Q1934" s="115"/>
      <c r="R1934" s="115"/>
      <c r="S1934" s="124" t="str">
        <f>IF($B1934="","",IF(ISNA(MATCH($B1934,账户名,0)),"※这个账户不在【参数设置】的账户档案里",IF($A1934="","※没填日期，这一笔不会进任何月份的报表",IF(OR($A1934&lt;起始月份,$A1934&gt;EOMONTH(起始月份,15)),"△不在本账期（"&amp;TEXT(起始月份,"yyyy-mm")&amp;" ~ "&amp;TEXT(EOMONTH(起始月份,15),"yyyy-mm")&amp;"）内，报表里看不到",IF(AND($H1934&lt;&gt;"",$I1934&lt;&gt;""),"※收入和支出不能同时填",IF(AND(N($H1934)=0,N($I1934)=0),IF(ISNUMBER(SEARCH("【待补】",$R1934&amp;"")),"△源数据不全（源表缺金额），请补充","※收入和支出都没填"),IF($E1934="","※没填收支类别，分类报表会漏掉这一笔",IF(ISNA(MATCH($E1934,类别表,0)),"※收支类别不在【参数设置】的清单里",IF($K1934="","△"&amp;$D1934&amp;" 还没填汇率，去【月度汇率】补上就自动算了",IF(ISNUMBER(SEARCH("【待补】",$R1934&amp;"")),"△源数据不全（源表缺摘要或用途），请补充",IF(AND($F1934="内部转账",$Q1934=""),"△内部转账建议在「往来单位」写上对方账户",IF($N1934&lt;0,"△这一笔之后该账户余额成负数了，核一下",""))))))))))))</f>
        <v>△内部转账建议在「往来单位」写上对方账户</v>
      </c>
    </row>
    <row r="1935" ht="16.5" spans="1:19">
      <c r="A1935" s="114">
        <v>46183</v>
      </c>
      <c r="B1935" s="115" t="s">
        <v>1238</v>
      </c>
      <c r="C1935" s="116" t="str">
        <f>IF($B1935="","",IFERROR(INDEX(账户银行,MATCH($B1935,账户名,0)),""))</f>
        <v>NBU银行</v>
      </c>
      <c r="D1935" s="116" t="str">
        <f>IF($B1935="","",IFERROR(INDEX(账户币种,MATCH($B1935,账户名,0)),""))</f>
        <v>UZS</v>
      </c>
      <c r="E1935" s="117" t="s">
        <v>77</v>
      </c>
      <c r="F1935" s="116" t="str">
        <f>IF($E1935="","",IFERROR(INDEX(类别属性,MATCH($E1935,类别表,0)),""))</f>
        <v>内部转账</v>
      </c>
      <c r="G1935" s="118" t="s">
        <v>1292</v>
      </c>
      <c r="H1935" s="119">
        <v>20000000</v>
      </c>
      <c r="I1935" s="119"/>
      <c r="J1935" s="120"/>
      <c r="K1935" s="125">
        <f>IF(OR($A1935="",$B1935=""),"",IF($J1935&lt;&gt;"",$J1935,IF($D1935=本位币,1,IFERROR(LOOKUP(2,1/((汇率月份&lt;=$A1935)*(INDEX(记账汇率区,0,MATCH($D1935,汇率币种头,0))&lt;&gt;"")),INDEX(记账汇率区,0,MATCH($D1935,汇率币种头,0))),""))))</f>
        <v>1</v>
      </c>
      <c r="L1935" s="123">
        <f t="shared" si="60"/>
        <v>20000000</v>
      </c>
      <c r="M1935" s="123">
        <f t="shared" si="61"/>
        <v>20000000</v>
      </c>
      <c r="N1935" s="122">
        <f>IF($B1935="","",ROUND(SUMIF(账户名,$B1935,账户期初)+SUMIFS($L$6:L1935,$B$6:B1935,$B1935),2))</f>
        <v>23107522</v>
      </c>
      <c r="O1935" s="123">
        <f>IF($B1935="","",IFERROR(ROUND(INDEX(账户期初本位,MATCH($B1935,账户名,0))+SUMIFS($M$6:M1935,$B$6:B1935,$B1935),2),""))</f>
        <v>23107522</v>
      </c>
      <c r="P1935" s="117" t="s">
        <v>43</v>
      </c>
      <c r="Q1935" s="115"/>
      <c r="R1935" s="115" t="s">
        <v>1240</v>
      </c>
      <c r="S1935" s="124" t="str">
        <f>IF($B1935="","",IF(ISNA(MATCH($B1935,账户名,0)),"※这个账户不在【参数设置】的账户档案里",IF($A1935="","※没填日期，这一笔不会进任何月份的报表",IF(OR($A1935&lt;起始月份,$A1935&gt;EOMONTH(起始月份,15)),"△不在本账期（"&amp;TEXT(起始月份,"yyyy-mm")&amp;" ~ "&amp;TEXT(EOMONTH(起始月份,15),"yyyy-mm")&amp;"）内，报表里看不到",IF(AND($H1935&lt;&gt;"",$I1935&lt;&gt;""),"※收入和支出不能同时填",IF(AND(N($H1935)=0,N($I1935)=0),IF(ISNUMBER(SEARCH("【待补】",$R1935&amp;"")),"△源数据不全（源表缺金额），请补充","※收入和支出都没填"),IF($E1935="","※没填收支类别，分类报表会漏掉这一笔",IF(ISNA(MATCH($E1935,类别表,0)),"※收支类别不在【参数设置】的清单里",IF($K1935="","△"&amp;$D1935&amp;" 还没填汇率，去【月度汇率】补上就自动算了",IF(ISNUMBER(SEARCH("【待补】",$R1935&amp;"")),"△源数据不全（源表缺摘要或用途），请补充",IF(AND($F1935="内部转账",$Q1935=""),"△内部转账建议在「往来单位」写上对方账户",IF($N1935&lt;0,"△这一笔之后该账户余额成负数了，核一下",""))))))))))))</f>
        <v>△内部转账建议在「往来单位」写上对方账户</v>
      </c>
    </row>
    <row r="1936" ht="49.5" spans="1:19">
      <c r="A1936" s="114">
        <v>46183</v>
      </c>
      <c r="B1936" s="115" t="s">
        <v>34</v>
      </c>
      <c r="C1936" s="116" t="str">
        <f>IF($B1936="","",IFERROR(INDEX(账户银行,MATCH($B1936,账户名,0)),""))</f>
        <v>现金</v>
      </c>
      <c r="D1936" s="116" t="str">
        <f>IF($B1936="","",IFERROR(INDEX(账户币种,MATCH($B1936,账户名,0)),""))</f>
        <v>UZS</v>
      </c>
      <c r="E1936" s="117" t="s">
        <v>44</v>
      </c>
      <c r="F1936" s="116" t="str">
        <f>IF($E1936="","",IFERROR(INDEX(类别属性,MATCH($E1936,类别表,0)),""))</f>
        <v>支出</v>
      </c>
      <c r="G1936" s="118" t="s">
        <v>1691</v>
      </c>
      <c r="H1936" s="119"/>
      <c r="I1936" s="119">
        <v>3630000</v>
      </c>
      <c r="J1936" s="120"/>
      <c r="K1936" s="125">
        <f>IF(OR($A1936="",$B1936=""),"",IF($J1936&lt;&gt;"",$J1936,IF($D1936=本位币,1,IFERROR(LOOKUP(2,1/((汇率月份&lt;=$A1936)*(INDEX(记账汇率区,0,MATCH($D1936,汇率币种头,0))&lt;&gt;"")),INDEX(记账汇率区,0,MATCH($D1936,汇率币种头,0))),""))))</f>
        <v>1</v>
      </c>
      <c r="L1936" s="123">
        <f t="shared" si="60"/>
        <v>-3630000</v>
      </c>
      <c r="M1936" s="123">
        <f t="shared" si="61"/>
        <v>-3630000</v>
      </c>
      <c r="N1936" s="122">
        <f>IF($B1936="","",ROUND(SUMIF(账户名,$B1936,账户期初)+SUMIFS($L$6:L1936,$B$6:B1936,$B1936),2))</f>
        <v>-795019979.33</v>
      </c>
      <c r="O1936" s="123">
        <f>IF($B1936="","",IFERROR(ROUND(INDEX(账户期初本位,MATCH($B1936,账户名,0))+SUMIFS($M$6:M1936,$B$6:B1936,$B1936),2),""))</f>
        <v>-795019979.33</v>
      </c>
      <c r="P1936" s="117" t="s">
        <v>26</v>
      </c>
      <c r="Q1936" s="115"/>
      <c r="R1936" s="115"/>
      <c r="S1936" s="124" t="str">
        <f>IF($B1936="","",IF(ISNA(MATCH($B1936,账户名,0)),"※这个账户不在【参数设置】的账户档案里",IF($A1936="","※没填日期，这一笔不会进任何月份的报表",IF(OR($A1936&lt;起始月份,$A1936&gt;EOMONTH(起始月份,15)),"△不在本账期（"&amp;TEXT(起始月份,"yyyy-mm")&amp;" ~ "&amp;TEXT(EOMONTH(起始月份,15),"yyyy-mm")&amp;"）内，报表里看不到",IF(AND($H1936&lt;&gt;"",$I1936&lt;&gt;""),"※收入和支出不能同时填",IF(AND(N($H1936)=0,N($I1936)=0),IF(ISNUMBER(SEARCH("【待补】",$R1936&amp;"")),"△源数据不全（源表缺金额），请补充","※收入和支出都没填"),IF($E1936="","※没填收支类别，分类报表会漏掉这一笔",IF(ISNA(MATCH($E1936,类别表,0)),"※收支类别不在【参数设置】的清单里",IF($K1936="","△"&amp;$D1936&amp;" 还没填汇率，去【月度汇率】补上就自动算了",IF(ISNUMBER(SEARCH("【待补】",$R1936&amp;"")),"△源数据不全（源表缺摘要或用途），请补充",IF(AND($F1936="内部转账",$Q1936=""),"△内部转账建议在「往来单位」写上对方账户",IF($N1936&lt;0,"△这一笔之后该账户余额成负数了，核一下",""))))))))))))</f>
        <v>△这一笔之后该账户余额成负数了，核一下</v>
      </c>
    </row>
    <row r="1937" ht="16.5" spans="1:19">
      <c r="A1937" s="114">
        <v>46184</v>
      </c>
      <c r="B1937" s="115" t="s">
        <v>1238</v>
      </c>
      <c r="C1937" s="116" t="str">
        <f>IF($B1937="","",IFERROR(INDEX(账户银行,MATCH($B1937,账户名,0)),""))</f>
        <v>NBU银行</v>
      </c>
      <c r="D1937" s="116" t="str">
        <f>IF($B1937="","",IFERROR(INDEX(账户币种,MATCH($B1937,账户名,0)),""))</f>
        <v>UZS</v>
      </c>
      <c r="E1937" s="117" t="s">
        <v>188</v>
      </c>
      <c r="F1937" s="116" t="str">
        <f>IF($E1937="","",IFERROR(INDEX(类别属性,MATCH($E1937,类别表,0)),""))</f>
        <v>支出</v>
      </c>
      <c r="G1937" s="118" t="s">
        <v>1268</v>
      </c>
      <c r="H1937" s="119"/>
      <c r="I1937" s="119">
        <v>70000</v>
      </c>
      <c r="J1937" s="120"/>
      <c r="K1937" s="125">
        <f>IF(OR($A1937="",$B1937=""),"",IF($J1937&lt;&gt;"",$J1937,IF($D1937=本位币,1,IFERROR(LOOKUP(2,1/((汇率月份&lt;=$A1937)*(INDEX(记账汇率区,0,MATCH($D1937,汇率币种头,0))&lt;&gt;"")),INDEX(记账汇率区,0,MATCH($D1937,汇率币种头,0))),""))))</f>
        <v>1</v>
      </c>
      <c r="L1937" s="123">
        <f t="shared" si="60"/>
        <v>-70000</v>
      </c>
      <c r="M1937" s="123">
        <f t="shared" si="61"/>
        <v>-70000</v>
      </c>
      <c r="N1937" s="122">
        <f>IF($B1937="","",ROUND(SUMIF(账户名,$B1937,账户期初)+SUMIFS($L$6:L1937,$B$6:B1937,$B1937),2))</f>
        <v>23037522</v>
      </c>
      <c r="O1937" s="123">
        <f>IF($B1937="","",IFERROR(ROUND(INDEX(账户期初本位,MATCH($B1937,账户名,0))+SUMIFS($M$6:M1937,$B$6:B1937,$B1937),2),""))</f>
        <v>23037522</v>
      </c>
      <c r="P1937" s="117" t="s">
        <v>26</v>
      </c>
      <c r="Q1937" s="115" t="s">
        <v>1269</v>
      </c>
      <c r="R1937" s="115" t="s">
        <v>1271</v>
      </c>
      <c r="S1937" s="124" t="str">
        <f>IF($B1937="","",IF(ISNA(MATCH($B1937,账户名,0)),"※这个账户不在【参数设置】的账户档案里",IF($A1937="","※没填日期，这一笔不会进任何月份的报表",IF(OR($A1937&lt;起始月份,$A1937&gt;EOMONTH(起始月份,15)),"△不在本账期（"&amp;TEXT(起始月份,"yyyy-mm")&amp;" ~ "&amp;TEXT(EOMONTH(起始月份,15),"yyyy-mm")&amp;"）内，报表里看不到",IF(AND($H1937&lt;&gt;"",$I1937&lt;&gt;""),"※收入和支出不能同时填",IF(AND(N($H1937)=0,N($I1937)=0),IF(ISNUMBER(SEARCH("【待补】",$R1937&amp;"")),"△源数据不全（源表缺金额），请补充","※收入和支出都没填"),IF($E1937="","※没填收支类别，分类报表会漏掉这一笔",IF(ISNA(MATCH($E1937,类别表,0)),"※收支类别不在【参数设置】的清单里",IF($K1937="","△"&amp;$D1937&amp;" 还没填汇率，去【月度汇率】补上就自动算了",IF(ISNUMBER(SEARCH("【待补】",$R1937&amp;"")),"△源数据不全（源表缺摘要或用途），请补充",IF(AND($F1937="内部转账",$Q1937=""),"△内部转账建议在「往来单位」写上对方账户",IF($N1937&lt;0,"△这一笔之后该账户余额成负数了，核一下",""))))))))))))</f>
        <v>△源数据不全（源表缺摘要或用途），请补充</v>
      </c>
    </row>
    <row r="1938" ht="49.5" spans="1:19">
      <c r="A1938" s="114">
        <v>46184</v>
      </c>
      <c r="B1938" s="115" t="s">
        <v>1238</v>
      </c>
      <c r="C1938" s="116" t="str">
        <f>IF($B1938="","",IFERROR(INDEX(账户银行,MATCH($B1938,账户名,0)),""))</f>
        <v>NBU银行</v>
      </c>
      <c r="D1938" s="116" t="str">
        <f>IF($B1938="","",IFERROR(INDEX(账户币种,MATCH($B1938,账户名,0)),""))</f>
        <v>UZS</v>
      </c>
      <c r="E1938" s="117" t="s">
        <v>44</v>
      </c>
      <c r="F1938" s="116" t="str">
        <f>IF($E1938="","",IFERROR(INDEX(类别属性,MATCH($E1938,类别表,0)),""))</f>
        <v>支出</v>
      </c>
      <c r="G1938" s="118" t="s">
        <v>1392</v>
      </c>
      <c r="H1938" s="119"/>
      <c r="I1938" s="119">
        <v>626000</v>
      </c>
      <c r="J1938" s="120"/>
      <c r="K1938" s="125">
        <f>IF(OR($A1938="",$B1938=""),"",IF($J1938&lt;&gt;"",$J1938,IF($D1938=本位币,1,IFERROR(LOOKUP(2,1/((汇率月份&lt;=$A1938)*(INDEX(记账汇率区,0,MATCH($D1938,汇率币种头,0))&lt;&gt;"")),INDEX(记账汇率区,0,MATCH($D1938,汇率币种头,0))),""))))</f>
        <v>1</v>
      </c>
      <c r="L1938" s="123">
        <f t="shared" si="60"/>
        <v>-626000</v>
      </c>
      <c r="M1938" s="123">
        <f t="shared" si="61"/>
        <v>-626000</v>
      </c>
      <c r="N1938" s="122">
        <f>IF($B1938="","",ROUND(SUMIF(账户名,$B1938,账户期初)+SUMIFS($L$6:L1938,$B$6:B1938,$B1938),2))</f>
        <v>22411522</v>
      </c>
      <c r="O1938" s="123">
        <f>IF($B1938="","",IFERROR(ROUND(INDEX(账户期初本位,MATCH($B1938,账户名,0))+SUMIFS($M$6:M1938,$B$6:B1938,$B1938),2),""))</f>
        <v>22411522</v>
      </c>
      <c r="P1938" s="117" t="s">
        <v>26</v>
      </c>
      <c r="Q1938" s="115"/>
      <c r="R1938" s="115" t="s">
        <v>1393</v>
      </c>
      <c r="S1938" s="124" t="str">
        <f>IF($B1938="","",IF(ISNA(MATCH($B1938,账户名,0)),"※这个账户不在【参数设置】的账户档案里",IF($A1938="","※没填日期，这一笔不会进任何月份的报表",IF(OR($A1938&lt;起始月份,$A1938&gt;EOMONTH(起始月份,15)),"△不在本账期（"&amp;TEXT(起始月份,"yyyy-mm")&amp;" ~ "&amp;TEXT(EOMONTH(起始月份,15),"yyyy-mm")&amp;"）内，报表里看不到",IF(AND($H1938&lt;&gt;"",$I1938&lt;&gt;""),"※收入和支出不能同时填",IF(AND(N($H1938)=0,N($I1938)=0),IF(ISNUMBER(SEARCH("【待补】",$R1938&amp;"")),"△源数据不全（源表缺金额），请补充","※收入和支出都没填"),IF($E1938="","※没填收支类别，分类报表会漏掉这一笔",IF(ISNA(MATCH($E1938,类别表,0)),"※收支类别不在【参数设置】的清单里",IF($K1938="","△"&amp;$D1938&amp;" 还没填汇率，去【月度汇率】补上就自动算了",IF(ISNUMBER(SEARCH("【待补】",$R1938&amp;"")),"△源数据不全（源表缺摘要或用途），请补充",IF(AND($F1938="内部转账",$Q1938=""),"△内部转账建议在「往来单位」写上对方账户",IF($N1938&lt;0,"△这一笔之后该账户余额成负数了，核一下",""))))))))))))</f>
        <v/>
      </c>
    </row>
    <row r="1939" ht="16.5" spans="1:19">
      <c r="A1939" s="114">
        <v>46184</v>
      </c>
      <c r="B1939" s="115" t="s">
        <v>30</v>
      </c>
      <c r="C1939" s="116" t="str">
        <f>IF($B1939="","",IFERROR(INDEX(账户银行,MATCH($B1939,账户名,0)),""))</f>
        <v>现金</v>
      </c>
      <c r="D1939" s="116" t="str">
        <f>IF($B1939="","",IFERROR(INDEX(账户币种,MATCH($B1939,账户名,0)),""))</f>
        <v>USD</v>
      </c>
      <c r="E1939" s="117" t="s">
        <v>62</v>
      </c>
      <c r="F1939" s="116" t="str">
        <f>IF($E1939="","",IFERROR(INDEX(类别属性,MATCH($E1939,类别表,0)),""))</f>
        <v>支出</v>
      </c>
      <c r="G1939" s="118" t="s">
        <v>1692</v>
      </c>
      <c r="H1939" s="119"/>
      <c r="I1939" s="119">
        <v>700</v>
      </c>
      <c r="J1939" s="120"/>
      <c r="K1939" s="125">
        <f>IF(OR($A1939="",$B1939=""),"",IF($J1939&lt;&gt;"",$J1939,IF($D1939=本位币,1,IFERROR(LOOKUP(2,1/((汇率月份&lt;=$A1939)*(INDEX(记账汇率区,0,MATCH($D1939,汇率币种头,0))&lt;&gt;"")),INDEX(记账汇率区,0,MATCH($D1939,汇率币种头,0))),""))))</f>
        <v>12000</v>
      </c>
      <c r="L1939" s="123">
        <f t="shared" si="60"/>
        <v>-700</v>
      </c>
      <c r="M1939" s="123">
        <f t="shared" si="61"/>
        <v>-8400000</v>
      </c>
      <c r="N1939" s="122">
        <f>IF($B1939="","",ROUND(SUMIF(账户名,$B1939,账户期初)+SUMIFS($L$6:L1939,$B$6:B1939,$B1939),2))</f>
        <v>113796</v>
      </c>
      <c r="O1939" s="123">
        <f>IF($B1939="","",IFERROR(ROUND(INDEX(账户期初本位,MATCH($B1939,账户名,0))+SUMIFS($M$6:M1939,$B$6:B1939,$B1939),2),""))</f>
        <v>1378047925</v>
      </c>
      <c r="P1939" s="117" t="s">
        <v>26</v>
      </c>
      <c r="Q1939" s="115"/>
      <c r="R1939" s="115" t="s">
        <v>1693</v>
      </c>
      <c r="S1939" s="124" t="str">
        <f>IF($B1939="","",IF(ISNA(MATCH($B1939,账户名,0)),"※这个账户不在【参数设置】的账户档案里",IF($A1939="","※没填日期，这一笔不会进任何月份的报表",IF(OR($A1939&lt;起始月份,$A1939&gt;EOMONTH(起始月份,15)),"△不在本账期（"&amp;TEXT(起始月份,"yyyy-mm")&amp;" ~ "&amp;TEXT(EOMONTH(起始月份,15),"yyyy-mm")&amp;"）内，报表里看不到",IF(AND($H1939&lt;&gt;"",$I1939&lt;&gt;""),"※收入和支出不能同时填",IF(AND(N($H1939)=0,N($I1939)=0),IF(ISNUMBER(SEARCH("【待补】",$R1939&amp;"")),"△源数据不全（源表缺金额），请补充","※收入和支出都没填"),IF($E1939="","※没填收支类别，分类报表会漏掉这一笔",IF(ISNA(MATCH($E1939,类别表,0)),"※收支类别不在【参数设置】的清单里",IF($K1939="","△"&amp;$D1939&amp;" 还没填汇率，去【月度汇率】补上就自动算了",IF(ISNUMBER(SEARCH("【待补】",$R1939&amp;"")),"△源数据不全（源表缺摘要或用途），请补充",IF(AND($F1939="内部转账",$Q1939=""),"△内部转账建议在「往来单位」写上对方账户",IF($N1939&lt;0,"△这一笔之后该账户余额成负数了，核一下",""))))))))))))</f>
        <v/>
      </c>
    </row>
    <row r="1940" ht="66" spans="1:19">
      <c r="A1940" s="114">
        <v>46184</v>
      </c>
      <c r="B1940" s="115" t="s">
        <v>34</v>
      </c>
      <c r="C1940" s="116" t="str">
        <f>IF($B1940="","",IFERROR(INDEX(账户银行,MATCH($B1940,账户名,0)),""))</f>
        <v>现金</v>
      </c>
      <c r="D1940" s="116" t="str">
        <f>IF($B1940="","",IFERROR(INDEX(账户币种,MATCH($B1940,账户名,0)),""))</f>
        <v>UZS</v>
      </c>
      <c r="E1940" s="117" t="s">
        <v>57</v>
      </c>
      <c r="F1940" s="116" t="str">
        <f>IF($E1940="","",IFERROR(INDEX(类别属性,MATCH($E1940,类别表,0)),""))</f>
        <v>支出</v>
      </c>
      <c r="G1940" s="118" t="s">
        <v>1694</v>
      </c>
      <c r="H1940" s="119"/>
      <c r="I1940" s="119">
        <v>8680000</v>
      </c>
      <c r="J1940" s="120"/>
      <c r="K1940" s="125">
        <f>IF(OR($A1940="",$B1940=""),"",IF($J1940&lt;&gt;"",$J1940,IF($D1940=本位币,1,IFERROR(LOOKUP(2,1/((汇率月份&lt;=$A1940)*(INDEX(记账汇率区,0,MATCH($D1940,汇率币种头,0))&lt;&gt;"")),INDEX(记账汇率区,0,MATCH($D1940,汇率币种头,0))),""))))</f>
        <v>1</v>
      </c>
      <c r="L1940" s="123">
        <f t="shared" si="60"/>
        <v>-8680000</v>
      </c>
      <c r="M1940" s="123">
        <f t="shared" si="61"/>
        <v>-8680000</v>
      </c>
      <c r="N1940" s="122">
        <f>IF($B1940="","",ROUND(SUMIF(账户名,$B1940,账户期初)+SUMIFS($L$6:L1940,$B$6:B1940,$B1940),2))</f>
        <v>-803699979.33</v>
      </c>
      <c r="O1940" s="123">
        <f>IF($B1940="","",IFERROR(ROUND(INDEX(账户期初本位,MATCH($B1940,账户名,0))+SUMIFS($M$6:M1940,$B$6:B1940,$B1940),2),""))</f>
        <v>-803699979.33</v>
      </c>
      <c r="P1940" s="117" t="s">
        <v>59</v>
      </c>
      <c r="Q1940" s="115"/>
      <c r="R1940" s="115"/>
      <c r="S1940" s="124" t="str">
        <f>IF($B1940="","",IF(ISNA(MATCH($B1940,账户名,0)),"※这个账户不在【参数设置】的账户档案里",IF($A1940="","※没填日期，这一笔不会进任何月份的报表",IF(OR($A1940&lt;起始月份,$A1940&gt;EOMONTH(起始月份,15)),"△不在本账期（"&amp;TEXT(起始月份,"yyyy-mm")&amp;" ~ "&amp;TEXT(EOMONTH(起始月份,15),"yyyy-mm")&amp;"）内，报表里看不到",IF(AND($H1940&lt;&gt;"",$I1940&lt;&gt;""),"※收入和支出不能同时填",IF(AND(N($H1940)=0,N($I1940)=0),IF(ISNUMBER(SEARCH("【待补】",$R1940&amp;"")),"△源数据不全（源表缺金额），请补充","※收入和支出都没填"),IF($E1940="","※没填收支类别，分类报表会漏掉这一笔",IF(ISNA(MATCH($E1940,类别表,0)),"※收支类别不在【参数设置】的清单里",IF($K1940="","△"&amp;$D1940&amp;" 还没填汇率，去【月度汇率】补上就自动算了",IF(ISNUMBER(SEARCH("【待补】",$R1940&amp;"")),"△源数据不全（源表缺摘要或用途），请补充",IF(AND($F1940="内部转账",$Q1940=""),"△内部转账建议在「往来单位」写上对方账户",IF($N1940&lt;0,"△这一笔之后该账户余额成负数了，核一下",""))))))))))))</f>
        <v>△这一笔之后该账户余额成负数了，核一下</v>
      </c>
    </row>
    <row r="1941" ht="16.5" spans="1:19">
      <c r="A1941" s="114">
        <v>46185</v>
      </c>
      <c r="B1941" s="115" t="s">
        <v>1238</v>
      </c>
      <c r="C1941" s="116" t="str">
        <f>IF($B1941="","",IFERROR(INDEX(账户银行,MATCH($B1941,账户名,0)),""))</f>
        <v>NBU银行</v>
      </c>
      <c r="D1941" s="116" t="str">
        <f>IF($B1941="","",IFERROR(INDEX(账户币种,MATCH($B1941,账户名,0)),""))</f>
        <v>UZS</v>
      </c>
      <c r="E1941" s="117" t="s">
        <v>38</v>
      </c>
      <c r="F1941" s="116" t="str">
        <f>IF($E1941="","",IFERROR(INDEX(类别属性,MATCH($E1941,类别表,0)),""))</f>
        <v>支出</v>
      </c>
      <c r="G1941" s="118" t="s">
        <v>1268</v>
      </c>
      <c r="H1941" s="119"/>
      <c r="I1941" s="119">
        <v>540000</v>
      </c>
      <c r="J1941" s="120"/>
      <c r="K1941" s="125">
        <f>IF(OR($A1941="",$B1941=""),"",IF($J1941&lt;&gt;"",$J1941,IF($D1941=本位币,1,IFERROR(LOOKUP(2,1/((汇率月份&lt;=$A1941)*(INDEX(记账汇率区,0,MATCH($D1941,汇率币种头,0))&lt;&gt;"")),INDEX(记账汇率区,0,MATCH($D1941,汇率币种头,0))),""))))</f>
        <v>1</v>
      </c>
      <c r="L1941" s="123">
        <f t="shared" si="60"/>
        <v>-540000</v>
      </c>
      <c r="M1941" s="123">
        <f t="shared" si="61"/>
        <v>-540000</v>
      </c>
      <c r="N1941" s="122">
        <f>IF($B1941="","",ROUND(SUMIF(账户名,$B1941,账户期初)+SUMIFS($L$6:L1941,$B$6:B1941,$B1941),2))</f>
        <v>21871522</v>
      </c>
      <c r="O1941" s="123">
        <f>IF($B1941="","",IFERROR(ROUND(INDEX(账户期初本位,MATCH($B1941,账户名,0))+SUMIFS($M$6:M1941,$B$6:B1941,$B1941),2),""))</f>
        <v>21871522</v>
      </c>
      <c r="P1941" s="117" t="s">
        <v>26</v>
      </c>
      <c r="Q1941" s="115" t="s">
        <v>1269</v>
      </c>
      <c r="R1941" s="115" t="s">
        <v>1270</v>
      </c>
      <c r="S1941" s="124" t="str">
        <f>IF($B1941="","",IF(ISNA(MATCH($B1941,账户名,0)),"※这个账户不在【参数设置】的账户档案里",IF($A1941="","※没填日期，这一笔不会进任何月份的报表",IF(OR($A1941&lt;起始月份,$A1941&gt;EOMONTH(起始月份,15)),"△不在本账期（"&amp;TEXT(起始月份,"yyyy-mm")&amp;" ~ "&amp;TEXT(EOMONTH(起始月份,15),"yyyy-mm")&amp;"）内，报表里看不到",IF(AND($H1941&lt;&gt;"",$I1941&lt;&gt;""),"※收入和支出不能同时填",IF(AND(N($H1941)=0,N($I1941)=0),IF(ISNUMBER(SEARCH("【待补】",$R1941&amp;"")),"△源数据不全（源表缺金额），请补充","※收入和支出都没填"),IF($E1941="","※没填收支类别，分类报表会漏掉这一笔",IF(ISNA(MATCH($E1941,类别表,0)),"※收支类别不在【参数设置】的清单里",IF($K1941="","△"&amp;$D1941&amp;" 还没填汇率，去【月度汇率】补上就自动算了",IF(ISNUMBER(SEARCH("【待补】",$R1941&amp;"")),"△源数据不全（源表缺摘要或用途），请补充",IF(AND($F1941="内部转账",$Q1941=""),"△内部转账建议在「往来单位」写上对方账户",IF($N1941&lt;0,"△这一笔之后该账户余额成负数了，核一下",""))))))))))))</f>
        <v/>
      </c>
    </row>
    <row r="1942" ht="16.5" spans="1:19">
      <c r="A1942" s="114">
        <v>46185</v>
      </c>
      <c r="B1942" s="115" t="s">
        <v>1238</v>
      </c>
      <c r="C1942" s="116" t="str">
        <f>IF($B1942="","",IFERROR(INDEX(账户银行,MATCH($B1942,账户名,0)),""))</f>
        <v>NBU银行</v>
      </c>
      <c r="D1942" s="116" t="str">
        <f>IF($B1942="","",IFERROR(INDEX(账户币种,MATCH($B1942,账户名,0)),""))</f>
        <v>UZS</v>
      </c>
      <c r="E1942" s="117" t="s">
        <v>44</v>
      </c>
      <c r="F1942" s="116" t="str">
        <f>IF($E1942="","",IFERROR(INDEX(类别属性,MATCH($E1942,类别表,0)),""))</f>
        <v>支出</v>
      </c>
      <c r="G1942" s="118" t="s">
        <v>1268</v>
      </c>
      <c r="H1942" s="119"/>
      <c r="I1942" s="119">
        <v>500000</v>
      </c>
      <c r="J1942" s="120"/>
      <c r="K1942" s="125">
        <f>IF(OR($A1942="",$B1942=""),"",IF($J1942&lt;&gt;"",$J1942,IF($D1942=本位币,1,IFERROR(LOOKUP(2,1/((汇率月份&lt;=$A1942)*(INDEX(记账汇率区,0,MATCH($D1942,汇率币种头,0))&lt;&gt;"")),INDEX(记账汇率区,0,MATCH($D1942,汇率币种头,0))),""))))</f>
        <v>1</v>
      </c>
      <c r="L1942" s="123">
        <f t="shared" si="60"/>
        <v>-500000</v>
      </c>
      <c r="M1942" s="123">
        <f t="shared" si="61"/>
        <v>-500000</v>
      </c>
      <c r="N1942" s="122">
        <f>IF($B1942="","",ROUND(SUMIF(账户名,$B1942,账户期初)+SUMIFS($L$6:L1942,$B$6:B1942,$B1942),2))</f>
        <v>21371522</v>
      </c>
      <c r="O1942" s="123">
        <f>IF($B1942="","",IFERROR(ROUND(INDEX(账户期初本位,MATCH($B1942,账户名,0))+SUMIFS($M$6:M1942,$B$6:B1942,$B1942),2),""))</f>
        <v>21371522</v>
      </c>
      <c r="P1942" s="117" t="s">
        <v>26</v>
      </c>
      <c r="Q1942" s="115" t="s">
        <v>1269</v>
      </c>
      <c r="R1942" s="115" t="s">
        <v>1270</v>
      </c>
      <c r="S1942" s="124" t="str">
        <f>IF($B1942="","",IF(ISNA(MATCH($B1942,账户名,0)),"※这个账户不在【参数设置】的账户档案里",IF($A1942="","※没填日期，这一笔不会进任何月份的报表",IF(OR($A1942&lt;起始月份,$A1942&gt;EOMONTH(起始月份,15)),"△不在本账期（"&amp;TEXT(起始月份,"yyyy-mm")&amp;" ~ "&amp;TEXT(EOMONTH(起始月份,15),"yyyy-mm")&amp;"）内，报表里看不到",IF(AND($H1942&lt;&gt;"",$I1942&lt;&gt;""),"※收入和支出不能同时填",IF(AND(N($H1942)=0,N($I1942)=0),IF(ISNUMBER(SEARCH("【待补】",$R1942&amp;"")),"△源数据不全（源表缺金额），请补充","※收入和支出都没填"),IF($E1942="","※没填收支类别，分类报表会漏掉这一笔",IF(ISNA(MATCH($E1942,类别表,0)),"※收支类别不在【参数设置】的清单里",IF($K1942="","△"&amp;$D1942&amp;" 还没填汇率，去【月度汇率】补上就自动算了",IF(ISNUMBER(SEARCH("【待补】",$R1942&amp;"")),"△源数据不全（源表缺摘要或用途），请补充",IF(AND($F1942="内部转账",$Q1942=""),"△内部转账建议在「往来单位」写上对方账户",IF($N1942&lt;0,"△这一笔之后该账户余额成负数了，核一下",""))))))))))))</f>
        <v/>
      </c>
    </row>
    <row r="1943" ht="66" spans="1:19">
      <c r="A1943" s="114">
        <v>46185</v>
      </c>
      <c r="B1943" s="115" t="s">
        <v>34</v>
      </c>
      <c r="C1943" s="116" t="str">
        <f>IF($B1943="","",IFERROR(INDEX(账户银行,MATCH($B1943,账户名,0)),""))</f>
        <v>现金</v>
      </c>
      <c r="D1943" s="116" t="str">
        <f>IF($B1943="","",IFERROR(INDEX(账户币种,MATCH($B1943,账户名,0)),""))</f>
        <v>UZS</v>
      </c>
      <c r="E1943" s="117" t="s">
        <v>54</v>
      </c>
      <c r="F1943" s="116" t="str">
        <f>IF($E1943="","",IFERROR(INDEX(类别属性,MATCH($E1943,类别表,0)),""))</f>
        <v>支出</v>
      </c>
      <c r="G1943" s="118" t="s">
        <v>1695</v>
      </c>
      <c r="H1943" s="119"/>
      <c r="I1943" s="119">
        <v>1055000</v>
      </c>
      <c r="J1943" s="120"/>
      <c r="K1943" s="125">
        <f>IF(OR($A1943="",$B1943=""),"",IF($J1943&lt;&gt;"",$J1943,IF($D1943=本位币,1,IFERROR(LOOKUP(2,1/((汇率月份&lt;=$A1943)*(INDEX(记账汇率区,0,MATCH($D1943,汇率币种头,0))&lt;&gt;"")),INDEX(记账汇率区,0,MATCH($D1943,汇率币种头,0))),""))))</f>
        <v>1</v>
      </c>
      <c r="L1943" s="123">
        <f t="shared" si="60"/>
        <v>-1055000</v>
      </c>
      <c r="M1943" s="123">
        <f t="shared" si="61"/>
        <v>-1055000</v>
      </c>
      <c r="N1943" s="122">
        <f>IF($B1943="","",ROUND(SUMIF(账户名,$B1943,账户期初)+SUMIFS($L$6:L1943,$B$6:B1943,$B1943),2))</f>
        <v>-804754979.33</v>
      </c>
      <c r="O1943" s="123">
        <f>IF($B1943="","",IFERROR(ROUND(INDEX(账户期初本位,MATCH($B1943,账户名,0))+SUMIFS($M$6:M1943,$B$6:B1943,$B1943),2),""))</f>
        <v>-804754979.33</v>
      </c>
      <c r="P1943" s="117" t="s">
        <v>48</v>
      </c>
      <c r="Q1943" s="115"/>
      <c r="R1943" s="115"/>
      <c r="S1943" s="124" t="str">
        <f>IF($B1943="","",IF(ISNA(MATCH($B1943,账户名,0)),"※这个账户不在【参数设置】的账户档案里",IF($A1943="","※没填日期，这一笔不会进任何月份的报表",IF(OR($A1943&lt;起始月份,$A1943&gt;EOMONTH(起始月份,15)),"△不在本账期（"&amp;TEXT(起始月份,"yyyy-mm")&amp;" ~ "&amp;TEXT(EOMONTH(起始月份,15),"yyyy-mm")&amp;"）内，报表里看不到",IF(AND($H1943&lt;&gt;"",$I1943&lt;&gt;""),"※收入和支出不能同时填",IF(AND(N($H1943)=0,N($I1943)=0),IF(ISNUMBER(SEARCH("【待补】",$R1943&amp;"")),"△源数据不全（源表缺金额），请补充","※收入和支出都没填"),IF($E1943="","※没填收支类别，分类报表会漏掉这一笔",IF(ISNA(MATCH($E1943,类别表,0)),"※收支类别不在【参数设置】的清单里",IF($K1943="","△"&amp;$D1943&amp;" 还没填汇率，去【月度汇率】补上就自动算了",IF(ISNUMBER(SEARCH("【待补】",$R1943&amp;"")),"△源数据不全（源表缺摘要或用途），请补充",IF(AND($F1943="内部转账",$Q1943=""),"△内部转账建议在「往来单位」写上对方账户",IF($N1943&lt;0,"△这一笔之后该账户余额成负数了，核一下",""))))))))))))</f>
        <v>△这一笔之后该账户余额成负数了，核一下</v>
      </c>
    </row>
    <row r="1944" ht="33" spans="1:19">
      <c r="A1944" s="114">
        <v>46186</v>
      </c>
      <c r="B1944" s="115" t="s">
        <v>20</v>
      </c>
      <c r="C1944" s="116" t="str">
        <f>IF($B1944="","",IFERROR(INDEX(账户银行,MATCH($B1944,账户名,0)),""))</f>
        <v>现金</v>
      </c>
      <c r="D1944" s="116" t="str">
        <f>IF($B1944="","",IFERROR(INDEX(账户币种,MATCH($B1944,账户名,0)),""))</f>
        <v>CNY</v>
      </c>
      <c r="E1944" s="117" t="s">
        <v>24</v>
      </c>
      <c r="F1944" s="116" t="str">
        <f>IF($E1944="","",IFERROR(INDEX(类别属性,MATCH($E1944,类别表,0)),""))</f>
        <v>支出</v>
      </c>
      <c r="G1944" s="118" t="s">
        <v>1696</v>
      </c>
      <c r="H1944" s="119"/>
      <c r="I1944" s="119">
        <v>2041</v>
      </c>
      <c r="J1944" s="120"/>
      <c r="K1944" s="121">
        <f>IF(OR($A1944="",$B1944=""),"",IF($J1944&lt;&gt;"",$J1944,IF($D1944=本位币,1,IFERROR(LOOKUP(2,1/((汇率月份&lt;=$A1944)*(INDEX(记账汇率区,0,MATCH($D1944,汇率币种头,0))&lt;&gt;"")),INDEX(记账汇率区,0,MATCH($D1944,汇率币种头,0))),""))))</f>
        <v>1700</v>
      </c>
      <c r="L1944" s="122">
        <f t="shared" si="60"/>
        <v>-2041</v>
      </c>
      <c r="M1944" s="123">
        <f t="shared" si="61"/>
        <v>-3469700</v>
      </c>
      <c r="N1944" s="122">
        <f>IF($B1944="","",ROUND(SUMIF(账户名,$B1944,账户期初)+SUMIFS($L$6:L1944,$B$6:B1944,$B1944),2))</f>
        <v>1462225.94</v>
      </c>
      <c r="O1944" s="123">
        <f>IF($B1944="","",IFERROR(ROUND(INDEX(账户期初本位,MATCH($B1944,账户名,0))+SUMIFS($M$6:M1944,$B$6:B1944,$B1944),2),""))</f>
        <v>2457445614.96</v>
      </c>
      <c r="P1944" s="117" t="s">
        <v>26</v>
      </c>
      <c r="Q1944" s="115" t="s">
        <v>1204</v>
      </c>
      <c r="R1944" s="115"/>
      <c r="S1944" s="124" t="str">
        <f>IF($B1944="","",IF(ISNA(MATCH($B1944,账户名,0)),"※这个账户不在【参数设置】的账户档案里",IF($A1944="","※没填日期，这一笔不会进任何月份的报表",IF(OR($A1944&lt;起始月份,$A1944&gt;EOMONTH(起始月份,15)),"△不在本账期（"&amp;TEXT(起始月份,"yyyy-mm")&amp;" ~ "&amp;TEXT(EOMONTH(起始月份,15),"yyyy-mm")&amp;"）内，报表里看不到",IF(AND($H1944&lt;&gt;"",$I1944&lt;&gt;""),"※收入和支出不能同时填",IF(AND(N($H1944)=0,N($I1944)=0),IF(ISNUMBER(SEARCH("【待补】",$R1944&amp;"")),"△源数据不全（源表缺金额），请补充","※收入和支出都没填"),IF($E1944="","※没填收支类别，分类报表会漏掉这一笔",IF(ISNA(MATCH($E1944,类别表,0)),"※收支类别不在【参数设置】的清单里",IF($K1944="","△"&amp;$D1944&amp;" 还没填汇率，去【月度汇率】补上就自动算了",IF(ISNUMBER(SEARCH("【待补】",$R1944&amp;"")),"△源数据不全（源表缺摘要或用途），请补充",IF(AND($F1944="内部转账",$Q1944=""),"△内部转账建议在「往来单位」写上对方账户",IF($N1944&lt;0,"△这一笔之后该账户余额成负数了，核一下",""))))))))))))</f>
        <v/>
      </c>
    </row>
    <row r="1945" ht="16.5" spans="1:19">
      <c r="A1945" s="114">
        <v>46186</v>
      </c>
      <c r="B1945" s="115" t="s">
        <v>20</v>
      </c>
      <c r="C1945" s="116" t="str">
        <f>IF($B1945="","",IFERROR(INDEX(账户银行,MATCH($B1945,账户名,0)),""))</f>
        <v>现金</v>
      </c>
      <c r="D1945" s="116" t="str">
        <f>IF($B1945="","",IFERROR(INDEX(账户币种,MATCH($B1945,账户名,0)),""))</f>
        <v>CNY</v>
      </c>
      <c r="E1945" s="117" t="s">
        <v>95</v>
      </c>
      <c r="F1945" s="116" t="str">
        <f>IF($E1945="","",IFERROR(INDEX(类别属性,MATCH($E1945,类别表,0)),""))</f>
        <v>支出</v>
      </c>
      <c r="G1945" s="118" t="s">
        <v>1697</v>
      </c>
      <c r="H1945" s="119"/>
      <c r="I1945" s="119">
        <v>10000</v>
      </c>
      <c r="J1945" s="120"/>
      <c r="K1945" s="121">
        <f>IF(OR($A1945="",$B1945=""),"",IF($J1945&lt;&gt;"",$J1945,IF($D1945=本位币,1,IFERROR(LOOKUP(2,1/((汇率月份&lt;=$A1945)*(INDEX(记账汇率区,0,MATCH($D1945,汇率币种头,0))&lt;&gt;"")),INDEX(记账汇率区,0,MATCH($D1945,汇率币种头,0))),""))))</f>
        <v>1700</v>
      </c>
      <c r="L1945" s="122">
        <f t="shared" si="60"/>
        <v>-10000</v>
      </c>
      <c r="M1945" s="123">
        <f t="shared" si="61"/>
        <v>-17000000</v>
      </c>
      <c r="N1945" s="122">
        <f>IF($B1945="","",ROUND(SUMIF(账户名,$B1945,账户期初)+SUMIFS($L$6:L1945,$B$6:B1945,$B1945),2))</f>
        <v>1452225.94</v>
      </c>
      <c r="O1945" s="123">
        <f>IF($B1945="","",IFERROR(ROUND(INDEX(账户期初本位,MATCH($B1945,账户名,0))+SUMIFS($M$6:M1945,$B$6:B1945,$B1945),2),""))</f>
        <v>2440445614.96</v>
      </c>
      <c r="P1945" s="117" t="s">
        <v>97</v>
      </c>
      <c r="Q1945" s="115"/>
      <c r="R1945" s="115"/>
      <c r="S1945" s="124" t="str">
        <f>IF($B1945="","",IF(ISNA(MATCH($B1945,账户名,0)),"※这个账户不在【参数设置】的账户档案里",IF($A1945="","※没填日期，这一笔不会进任何月份的报表",IF(OR($A1945&lt;起始月份,$A1945&gt;EOMONTH(起始月份,15)),"△不在本账期（"&amp;TEXT(起始月份,"yyyy-mm")&amp;" ~ "&amp;TEXT(EOMONTH(起始月份,15),"yyyy-mm")&amp;"）内，报表里看不到",IF(AND($H1945&lt;&gt;"",$I1945&lt;&gt;""),"※收入和支出不能同时填",IF(AND(N($H1945)=0,N($I1945)=0),IF(ISNUMBER(SEARCH("【待补】",$R1945&amp;"")),"△源数据不全（源表缺金额），请补充","※收入和支出都没填"),IF($E1945="","※没填收支类别，分类报表会漏掉这一笔",IF(ISNA(MATCH($E1945,类别表,0)),"※收支类别不在【参数设置】的清单里",IF($K1945="","△"&amp;$D1945&amp;" 还没填汇率，去【月度汇率】补上就自动算了",IF(ISNUMBER(SEARCH("【待补】",$R1945&amp;"")),"△源数据不全（源表缺摘要或用途），请补充",IF(AND($F1945="内部转账",$Q1945=""),"△内部转账建议在「往来单位」写上对方账户",IF($N1945&lt;0,"△这一笔之后该账户余额成负数了，核一下",""))))))))))))</f>
        <v/>
      </c>
    </row>
    <row r="1946" ht="33" spans="1:19">
      <c r="A1946" s="114">
        <v>46186</v>
      </c>
      <c r="B1946" s="115" t="s">
        <v>34</v>
      </c>
      <c r="C1946" s="116" t="str">
        <f>IF($B1946="","",IFERROR(INDEX(账户银行,MATCH($B1946,账户名,0)),""))</f>
        <v>现金</v>
      </c>
      <c r="D1946" s="116" t="str">
        <f>IF($B1946="","",IFERROR(INDEX(账户币种,MATCH($B1946,账户名,0)),""))</f>
        <v>UZS</v>
      </c>
      <c r="E1946" s="117" t="s">
        <v>38</v>
      </c>
      <c r="F1946" s="116" t="str">
        <f>IF($E1946="","",IFERROR(INDEX(类别属性,MATCH($E1946,类别表,0)),""))</f>
        <v>支出</v>
      </c>
      <c r="G1946" s="118" t="s">
        <v>1698</v>
      </c>
      <c r="H1946" s="119"/>
      <c r="I1946" s="119">
        <v>8625000</v>
      </c>
      <c r="J1946" s="120"/>
      <c r="K1946" s="125">
        <f>IF(OR($A1946="",$B1946=""),"",IF($J1946&lt;&gt;"",$J1946,IF($D1946=本位币,1,IFERROR(LOOKUP(2,1/((汇率月份&lt;=$A1946)*(INDEX(记账汇率区,0,MATCH($D1946,汇率币种头,0))&lt;&gt;"")),INDEX(记账汇率区,0,MATCH($D1946,汇率币种头,0))),""))))</f>
        <v>1</v>
      </c>
      <c r="L1946" s="123">
        <f t="shared" si="60"/>
        <v>-8625000</v>
      </c>
      <c r="M1946" s="123">
        <f t="shared" si="61"/>
        <v>-8625000</v>
      </c>
      <c r="N1946" s="122">
        <f>IF($B1946="","",ROUND(SUMIF(账户名,$B1946,账户期初)+SUMIFS($L$6:L1946,$B$6:B1946,$B1946),2))</f>
        <v>-813379979.33</v>
      </c>
      <c r="O1946" s="123">
        <f>IF($B1946="","",IFERROR(ROUND(INDEX(账户期初本位,MATCH($B1946,账户名,0))+SUMIFS($M$6:M1946,$B$6:B1946,$B1946),2),""))</f>
        <v>-813379979.33</v>
      </c>
      <c r="P1946" s="117" t="s">
        <v>26</v>
      </c>
      <c r="Q1946" s="115"/>
      <c r="R1946" s="115"/>
      <c r="S1946" s="124" t="str">
        <f>IF($B1946="","",IF(ISNA(MATCH($B1946,账户名,0)),"※这个账户不在【参数设置】的账户档案里",IF($A1946="","※没填日期，这一笔不会进任何月份的报表",IF(OR($A1946&lt;起始月份,$A1946&gt;EOMONTH(起始月份,15)),"△不在本账期（"&amp;TEXT(起始月份,"yyyy-mm")&amp;" ~ "&amp;TEXT(EOMONTH(起始月份,15),"yyyy-mm")&amp;"）内，报表里看不到",IF(AND($H1946&lt;&gt;"",$I1946&lt;&gt;""),"※收入和支出不能同时填",IF(AND(N($H1946)=0,N($I1946)=0),IF(ISNUMBER(SEARCH("【待补】",$R1946&amp;"")),"△源数据不全（源表缺金额），请补充","※收入和支出都没填"),IF($E1946="","※没填收支类别，分类报表会漏掉这一笔",IF(ISNA(MATCH($E1946,类别表,0)),"※收支类别不在【参数设置】的清单里",IF($K1946="","△"&amp;$D1946&amp;" 还没填汇率，去【月度汇率】补上就自动算了",IF(ISNUMBER(SEARCH("【待补】",$R1946&amp;"")),"△源数据不全（源表缺摘要或用途），请补充",IF(AND($F1946="内部转账",$Q1946=""),"△内部转账建议在「往来单位」写上对方账户",IF($N1946&lt;0,"△这一笔之后该账户余额成负数了，核一下",""))))))))))))</f>
        <v>△这一笔之后该账户余额成负数了，核一下</v>
      </c>
    </row>
    <row r="1947" ht="16.5" spans="1:19">
      <c r="A1947" s="114">
        <v>46187</v>
      </c>
      <c r="B1947" s="115" t="s">
        <v>20</v>
      </c>
      <c r="C1947" s="116" t="str">
        <f>IF($B1947="","",IFERROR(INDEX(账户银行,MATCH($B1947,账户名,0)),""))</f>
        <v>现金</v>
      </c>
      <c r="D1947" s="116" t="str">
        <f>IF($B1947="","",IFERROR(INDEX(账户币种,MATCH($B1947,账户名,0)),""))</f>
        <v>CNY</v>
      </c>
      <c r="E1947" s="117" t="s">
        <v>95</v>
      </c>
      <c r="F1947" s="116" t="str">
        <f>IF($E1947="","",IFERROR(INDEX(类别属性,MATCH($E1947,类别表,0)),""))</f>
        <v>支出</v>
      </c>
      <c r="G1947" s="118" t="s">
        <v>1505</v>
      </c>
      <c r="H1947" s="119"/>
      <c r="I1947" s="119">
        <v>10000</v>
      </c>
      <c r="J1947" s="120"/>
      <c r="K1947" s="121">
        <f>IF(OR($A1947="",$B1947=""),"",IF($J1947&lt;&gt;"",$J1947,IF($D1947=本位币,1,IFERROR(LOOKUP(2,1/((汇率月份&lt;=$A1947)*(INDEX(记账汇率区,0,MATCH($D1947,汇率币种头,0))&lt;&gt;"")),INDEX(记账汇率区,0,MATCH($D1947,汇率币种头,0))),""))))</f>
        <v>1700</v>
      </c>
      <c r="L1947" s="122">
        <f t="shared" si="60"/>
        <v>-10000</v>
      </c>
      <c r="M1947" s="123">
        <f t="shared" si="61"/>
        <v>-17000000</v>
      </c>
      <c r="N1947" s="122">
        <f>IF($B1947="","",ROUND(SUMIF(账户名,$B1947,账户期初)+SUMIFS($L$6:L1947,$B$6:B1947,$B1947),2))</f>
        <v>1442225.94</v>
      </c>
      <c r="O1947" s="123">
        <f>IF($B1947="","",IFERROR(ROUND(INDEX(账户期初本位,MATCH($B1947,账户名,0))+SUMIFS($M$6:M1947,$B$6:B1947,$B1947),2),""))</f>
        <v>2423445614.96</v>
      </c>
      <c r="P1947" s="117" t="s">
        <v>97</v>
      </c>
      <c r="Q1947" s="115"/>
      <c r="R1947" s="115"/>
      <c r="S1947" s="124" t="str">
        <f>IF($B1947="","",IF(ISNA(MATCH($B1947,账户名,0)),"※这个账户不在【参数设置】的账户档案里",IF($A1947="","※没填日期，这一笔不会进任何月份的报表",IF(OR($A1947&lt;起始月份,$A1947&gt;EOMONTH(起始月份,15)),"△不在本账期（"&amp;TEXT(起始月份,"yyyy-mm")&amp;" ~ "&amp;TEXT(EOMONTH(起始月份,15),"yyyy-mm")&amp;"）内，报表里看不到",IF(AND($H1947&lt;&gt;"",$I1947&lt;&gt;""),"※收入和支出不能同时填",IF(AND(N($H1947)=0,N($I1947)=0),IF(ISNUMBER(SEARCH("【待补】",$R1947&amp;"")),"△源数据不全（源表缺金额），请补充","※收入和支出都没填"),IF($E1947="","※没填收支类别，分类报表会漏掉这一笔",IF(ISNA(MATCH($E1947,类别表,0)),"※收支类别不在【参数设置】的清单里",IF($K1947="","△"&amp;$D1947&amp;" 还没填汇率，去【月度汇率】补上就自动算了",IF(ISNUMBER(SEARCH("【待补】",$R1947&amp;"")),"△源数据不全（源表缺摘要或用途），请补充",IF(AND($F1947="内部转账",$Q1947=""),"△内部转账建议在「往来单位」写上对方账户",IF($N1947&lt;0,"△这一笔之后该账户余额成负数了，核一下",""))))))))))))</f>
        <v/>
      </c>
    </row>
    <row r="1948" ht="33" spans="1:19">
      <c r="A1948" s="114">
        <v>46187</v>
      </c>
      <c r="B1948" s="115" t="s">
        <v>34</v>
      </c>
      <c r="C1948" s="116" t="str">
        <f>IF($B1948="","",IFERROR(INDEX(账户银行,MATCH($B1948,账户名,0)),""))</f>
        <v>现金</v>
      </c>
      <c r="D1948" s="116" t="str">
        <f>IF($B1948="","",IFERROR(INDEX(账户币种,MATCH($B1948,账户名,0)),""))</f>
        <v>UZS</v>
      </c>
      <c r="E1948" s="117" t="s">
        <v>46</v>
      </c>
      <c r="F1948" s="116" t="str">
        <f>IF($E1948="","",IFERROR(INDEX(类别属性,MATCH($E1948,类别表,0)),""))</f>
        <v>支出</v>
      </c>
      <c r="G1948" s="118" t="s">
        <v>1699</v>
      </c>
      <c r="H1948" s="119"/>
      <c r="I1948" s="119">
        <v>750000</v>
      </c>
      <c r="J1948" s="120"/>
      <c r="K1948" s="125">
        <f>IF(OR($A1948="",$B1948=""),"",IF($J1948&lt;&gt;"",$J1948,IF($D1948=本位币,1,IFERROR(LOOKUP(2,1/((汇率月份&lt;=$A1948)*(INDEX(记账汇率区,0,MATCH($D1948,汇率币种头,0))&lt;&gt;"")),INDEX(记账汇率区,0,MATCH($D1948,汇率币种头,0))),""))))</f>
        <v>1</v>
      </c>
      <c r="L1948" s="123">
        <f t="shared" si="60"/>
        <v>-750000</v>
      </c>
      <c r="M1948" s="123">
        <f t="shared" si="61"/>
        <v>-750000</v>
      </c>
      <c r="N1948" s="122">
        <f>IF($B1948="","",ROUND(SUMIF(账户名,$B1948,账户期初)+SUMIFS($L$6:L1948,$B$6:B1948,$B1948),2))</f>
        <v>-814129979.33</v>
      </c>
      <c r="O1948" s="123">
        <f>IF($B1948="","",IFERROR(ROUND(INDEX(账户期初本位,MATCH($B1948,账户名,0))+SUMIFS($M$6:M1948,$B$6:B1948,$B1948),2),""))</f>
        <v>-814129979.33</v>
      </c>
      <c r="P1948" s="117" t="s">
        <v>48</v>
      </c>
      <c r="Q1948" s="115"/>
      <c r="R1948" s="115"/>
      <c r="S1948" s="124" t="str">
        <f>IF($B1948="","",IF(ISNA(MATCH($B1948,账户名,0)),"※这个账户不在【参数设置】的账户档案里",IF($A1948="","※没填日期，这一笔不会进任何月份的报表",IF(OR($A1948&lt;起始月份,$A1948&gt;EOMONTH(起始月份,15)),"△不在本账期（"&amp;TEXT(起始月份,"yyyy-mm")&amp;" ~ "&amp;TEXT(EOMONTH(起始月份,15),"yyyy-mm")&amp;"）内，报表里看不到",IF(AND($H1948&lt;&gt;"",$I1948&lt;&gt;""),"※收入和支出不能同时填",IF(AND(N($H1948)=0,N($I1948)=0),IF(ISNUMBER(SEARCH("【待补】",$R1948&amp;"")),"△源数据不全（源表缺金额），请补充","※收入和支出都没填"),IF($E1948="","※没填收支类别，分类报表会漏掉这一笔",IF(ISNA(MATCH($E1948,类别表,0)),"※收支类别不在【参数设置】的清单里",IF($K1948="","△"&amp;$D1948&amp;" 还没填汇率，去【月度汇率】补上就自动算了",IF(ISNUMBER(SEARCH("【待补】",$R1948&amp;"")),"△源数据不全（源表缺摘要或用途），请补充",IF(AND($F1948="内部转账",$Q1948=""),"△内部转账建议在「往来单位」写上对方账户",IF($N1948&lt;0,"△这一笔之后该账户余额成负数了，核一下",""))))))))))))</f>
        <v>△这一笔之后该账户余额成负数了，核一下</v>
      </c>
    </row>
    <row r="1949" ht="49.5" spans="1:19">
      <c r="A1949" s="114">
        <v>46188</v>
      </c>
      <c r="B1949" s="115" t="s">
        <v>72</v>
      </c>
      <c r="C1949" s="116" t="str">
        <f>IF($B1949="","",IFERROR(INDEX(账户银行,MATCH($B1949,账户名,0)),""))</f>
        <v>NBU银行</v>
      </c>
      <c r="D1949" s="116" t="str">
        <f>IF($B1949="","",IFERROR(INDEX(账户币种,MATCH($B1949,账户名,0)),""))</f>
        <v>UZS</v>
      </c>
      <c r="E1949" s="117" t="s">
        <v>60</v>
      </c>
      <c r="F1949" s="116" t="str">
        <f>IF($E1949="","",IFERROR(INDEX(类别属性,MATCH($E1949,类别表,0)),""))</f>
        <v>支出</v>
      </c>
      <c r="G1949" s="118" t="s">
        <v>1700</v>
      </c>
      <c r="H1949" s="119"/>
      <c r="I1949" s="119">
        <v>741.6</v>
      </c>
      <c r="J1949" s="120"/>
      <c r="K1949" s="125">
        <f>IF(OR($A1949="",$B1949=""),"",IF($J1949&lt;&gt;"",$J1949,IF($D1949=本位币,1,IFERROR(LOOKUP(2,1/((汇率月份&lt;=$A1949)*(INDEX(记账汇率区,0,MATCH($D1949,汇率币种头,0))&lt;&gt;"")),INDEX(记账汇率区,0,MATCH($D1949,汇率币种头,0))),""))))</f>
        <v>1</v>
      </c>
      <c r="L1949" s="123">
        <f t="shared" si="60"/>
        <v>-741.6</v>
      </c>
      <c r="M1949" s="123">
        <f t="shared" si="61"/>
        <v>-741.6</v>
      </c>
      <c r="N1949" s="122">
        <f>IF($B1949="","",ROUND(SUMIF(账户名,$B1949,账户期初)+SUMIFS($L$6:L1949,$B$6:B1949,$B1949),2))</f>
        <v>92320962.52</v>
      </c>
      <c r="O1949" s="123">
        <f>IF($B1949="","",IFERROR(ROUND(INDEX(账户期初本位,MATCH($B1949,账户名,0))+SUMIFS($M$6:M1949,$B$6:B1949,$B1949),2),""))</f>
        <v>92320962.52</v>
      </c>
      <c r="P1949" s="117" t="s">
        <v>43</v>
      </c>
      <c r="Q1949" s="115"/>
      <c r="R1949" s="115"/>
      <c r="S1949" s="124" t="str">
        <f>IF($B1949="","",IF(ISNA(MATCH($B1949,账户名,0)),"※这个账户不在【参数设置】的账户档案里",IF($A1949="","※没填日期，这一笔不会进任何月份的报表",IF(OR($A1949&lt;起始月份,$A1949&gt;EOMONTH(起始月份,15)),"△不在本账期（"&amp;TEXT(起始月份,"yyyy-mm")&amp;" ~ "&amp;TEXT(EOMONTH(起始月份,15),"yyyy-mm")&amp;"）内，报表里看不到",IF(AND($H1949&lt;&gt;"",$I1949&lt;&gt;""),"※收入和支出不能同时填",IF(AND(N($H1949)=0,N($I1949)=0),IF(ISNUMBER(SEARCH("【待补】",$R1949&amp;"")),"△源数据不全（源表缺金额），请补充","※收入和支出都没填"),IF($E1949="","※没填收支类别，分类报表会漏掉这一笔",IF(ISNA(MATCH($E1949,类别表,0)),"※收支类别不在【参数设置】的清单里",IF($K1949="","△"&amp;$D1949&amp;" 还没填汇率，去【月度汇率】补上就自动算了",IF(ISNUMBER(SEARCH("【待补】",$R1949&amp;"")),"△源数据不全（源表缺摘要或用途），请补充",IF(AND($F1949="内部转账",$Q1949=""),"△内部转账建议在「往来单位」写上对方账户",IF($N1949&lt;0,"△这一笔之后该账户余额成负数了，核一下",""))))))))))))</f>
        <v/>
      </c>
    </row>
    <row r="1950" ht="66" spans="1:19">
      <c r="A1950" s="114">
        <v>46188</v>
      </c>
      <c r="B1950" s="115" t="s">
        <v>72</v>
      </c>
      <c r="C1950" s="116" t="str">
        <f>IF($B1950="","",IFERROR(INDEX(账户银行,MATCH($B1950,账户名,0)),""))</f>
        <v>NBU银行</v>
      </c>
      <c r="D1950" s="116" t="str">
        <f>IF($B1950="","",IFERROR(INDEX(账户币种,MATCH($B1950,账户名,0)),""))</f>
        <v>UZS</v>
      </c>
      <c r="E1950" s="117" t="s">
        <v>95</v>
      </c>
      <c r="F1950" s="116" t="str">
        <f>IF($E1950="","",IFERROR(INDEX(类别属性,MATCH($E1950,类别表,0)),""))</f>
        <v>支出</v>
      </c>
      <c r="G1950" s="118" t="s">
        <v>1666</v>
      </c>
      <c r="H1950" s="119"/>
      <c r="I1950" s="119">
        <v>28048000</v>
      </c>
      <c r="J1950" s="120"/>
      <c r="K1950" s="125">
        <f>IF(OR($A1950="",$B1950=""),"",IF($J1950&lt;&gt;"",$J1950,IF($D1950=本位币,1,IFERROR(LOOKUP(2,1/((汇率月份&lt;=$A1950)*(INDEX(记账汇率区,0,MATCH($D1950,汇率币种头,0))&lt;&gt;"")),INDEX(记账汇率区,0,MATCH($D1950,汇率币种头,0))),""))))</f>
        <v>1</v>
      </c>
      <c r="L1950" s="123">
        <f t="shared" si="60"/>
        <v>-28048000</v>
      </c>
      <c r="M1950" s="123">
        <f t="shared" si="61"/>
        <v>-28048000</v>
      </c>
      <c r="N1950" s="122">
        <f>IF($B1950="","",ROUND(SUMIF(账户名,$B1950,账户期初)+SUMIFS($L$6:L1950,$B$6:B1950,$B1950),2))</f>
        <v>64272962.52</v>
      </c>
      <c r="O1950" s="123">
        <f>IF($B1950="","",IFERROR(ROUND(INDEX(账户期初本位,MATCH($B1950,账户名,0))+SUMIFS($M$6:M1950,$B$6:B1950,$B1950),2),""))</f>
        <v>64272962.52</v>
      </c>
      <c r="P1950" s="117" t="s">
        <v>97</v>
      </c>
      <c r="Q1950" s="115"/>
      <c r="R1950" s="115"/>
      <c r="S1950" s="124" t="str">
        <f>IF($B1950="","",IF(ISNA(MATCH($B1950,账户名,0)),"※这个账户不在【参数设置】的账户档案里",IF($A1950="","※没填日期，这一笔不会进任何月份的报表",IF(OR($A1950&lt;起始月份,$A1950&gt;EOMONTH(起始月份,15)),"△不在本账期（"&amp;TEXT(起始月份,"yyyy-mm")&amp;" ~ "&amp;TEXT(EOMONTH(起始月份,15),"yyyy-mm")&amp;"）内，报表里看不到",IF(AND($H1950&lt;&gt;"",$I1950&lt;&gt;""),"※收入和支出不能同时填",IF(AND(N($H1950)=0,N($I1950)=0),IF(ISNUMBER(SEARCH("【待补】",$R1950&amp;"")),"△源数据不全（源表缺金额），请补充","※收入和支出都没填"),IF($E1950="","※没填收支类别，分类报表会漏掉这一笔",IF(ISNA(MATCH($E1950,类别表,0)),"※收支类别不在【参数设置】的清单里",IF($K1950="","△"&amp;$D1950&amp;" 还没填汇率，去【月度汇率】补上就自动算了",IF(ISNUMBER(SEARCH("【待补】",$R1950&amp;"")),"△源数据不全（源表缺摘要或用途），请补充",IF(AND($F1950="内部转账",$Q1950=""),"△内部转账建议在「往来单位」写上对方账户",IF($N1950&lt;0,"△这一笔之后该账户余额成负数了，核一下",""))))))))))))</f>
        <v/>
      </c>
    </row>
    <row r="1951" ht="66" spans="1:19">
      <c r="A1951" s="114">
        <v>46188</v>
      </c>
      <c r="B1951" s="115" t="s">
        <v>72</v>
      </c>
      <c r="C1951" s="116" t="str">
        <f>IF($B1951="","",IFERROR(INDEX(账户银行,MATCH($B1951,账户名,0)),""))</f>
        <v>NBU银行</v>
      </c>
      <c r="D1951" s="116" t="str">
        <f>IF($B1951="","",IFERROR(INDEX(账户币种,MATCH($B1951,账户名,0)),""))</f>
        <v>UZS</v>
      </c>
      <c r="E1951" s="117" t="s">
        <v>95</v>
      </c>
      <c r="F1951" s="116" t="str">
        <f>IF($E1951="","",IFERROR(INDEX(类别属性,MATCH($E1951,类别表,0)),""))</f>
        <v>支出</v>
      </c>
      <c r="G1951" s="118" t="s">
        <v>1701</v>
      </c>
      <c r="H1951" s="119"/>
      <c r="I1951" s="119">
        <v>229096</v>
      </c>
      <c r="J1951" s="120"/>
      <c r="K1951" s="125">
        <f>IF(OR($A1951="",$B1951=""),"",IF($J1951&lt;&gt;"",$J1951,IF($D1951=本位币,1,IFERROR(LOOKUP(2,1/((汇率月份&lt;=$A1951)*(INDEX(记账汇率区,0,MATCH($D1951,汇率币种头,0))&lt;&gt;"")),INDEX(记账汇率区,0,MATCH($D1951,汇率币种头,0))),""))))</f>
        <v>1</v>
      </c>
      <c r="L1951" s="123">
        <f t="shared" si="60"/>
        <v>-229096</v>
      </c>
      <c r="M1951" s="123">
        <f t="shared" si="61"/>
        <v>-229096</v>
      </c>
      <c r="N1951" s="122">
        <f>IF($B1951="","",ROUND(SUMIF(账户名,$B1951,账户期初)+SUMIFS($L$6:L1951,$B$6:B1951,$B1951),2))</f>
        <v>64043866.52</v>
      </c>
      <c r="O1951" s="123">
        <f>IF($B1951="","",IFERROR(ROUND(INDEX(账户期初本位,MATCH($B1951,账户名,0))+SUMIFS($M$6:M1951,$B$6:B1951,$B1951),2),""))</f>
        <v>64043866.52</v>
      </c>
      <c r="P1951" s="117" t="s">
        <v>97</v>
      </c>
      <c r="Q1951" s="115"/>
      <c r="R1951" s="115"/>
      <c r="S1951" s="124" t="str">
        <f>IF($B1951="","",IF(ISNA(MATCH($B1951,账户名,0)),"※这个账户不在【参数设置】的账户档案里",IF($A1951="","※没填日期，这一笔不会进任何月份的报表",IF(OR($A1951&lt;起始月份,$A1951&gt;EOMONTH(起始月份,15)),"△不在本账期（"&amp;TEXT(起始月份,"yyyy-mm")&amp;" ~ "&amp;TEXT(EOMONTH(起始月份,15),"yyyy-mm")&amp;"）内，报表里看不到",IF(AND($H1951&lt;&gt;"",$I1951&lt;&gt;""),"※收入和支出不能同时填",IF(AND(N($H1951)=0,N($I1951)=0),IF(ISNUMBER(SEARCH("【待补】",$R1951&amp;"")),"△源数据不全（源表缺金额），请补充","※收入和支出都没填"),IF($E1951="","※没填收支类别，分类报表会漏掉这一笔",IF(ISNA(MATCH($E1951,类别表,0)),"※收支类别不在【参数设置】的清单里",IF($K1951="","△"&amp;$D1951&amp;" 还没填汇率，去【月度汇率】补上就自动算了",IF(ISNUMBER(SEARCH("【待补】",$R1951&amp;"")),"△源数据不全（源表缺摘要或用途），请补充",IF(AND($F1951="内部转账",$Q1951=""),"△内部转账建议在「往来单位」写上对方账户",IF($N1951&lt;0,"△这一笔之后该账户余额成负数了，核一下",""))))))))))))</f>
        <v/>
      </c>
    </row>
    <row r="1952" ht="49.5" spans="1:19">
      <c r="A1952" s="114">
        <v>46188</v>
      </c>
      <c r="B1952" s="115" t="s">
        <v>72</v>
      </c>
      <c r="C1952" s="116" t="str">
        <f>IF($B1952="","",IFERROR(INDEX(账户银行,MATCH($B1952,账户名,0)),""))</f>
        <v>NBU银行</v>
      </c>
      <c r="D1952" s="116" t="str">
        <f>IF($B1952="","",IFERROR(INDEX(账户币种,MATCH($B1952,账户名,0)),""))</f>
        <v>UZS</v>
      </c>
      <c r="E1952" s="117" t="s">
        <v>95</v>
      </c>
      <c r="F1952" s="116" t="str">
        <f>IF($E1952="","",IFERROR(INDEX(类别属性,MATCH($E1952,类别表,0)),""))</f>
        <v>支出</v>
      </c>
      <c r="G1952" s="118" t="s">
        <v>1702</v>
      </c>
      <c r="H1952" s="119"/>
      <c r="I1952" s="119">
        <v>27491475.84</v>
      </c>
      <c r="J1952" s="120"/>
      <c r="K1952" s="125">
        <f>IF(OR($A1952="",$B1952=""),"",IF($J1952&lt;&gt;"",$J1952,IF($D1952=本位币,1,IFERROR(LOOKUP(2,1/((汇率月份&lt;=$A1952)*(INDEX(记账汇率区,0,MATCH($D1952,汇率币种头,0))&lt;&gt;"")),INDEX(记账汇率区,0,MATCH($D1952,汇率币种头,0))),""))))</f>
        <v>1</v>
      </c>
      <c r="L1952" s="123">
        <f t="shared" si="60"/>
        <v>-27491475.84</v>
      </c>
      <c r="M1952" s="123">
        <f t="shared" si="61"/>
        <v>-27491475.84</v>
      </c>
      <c r="N1952" s="122">
        <f>IF($B1952="","",ROUND(SUMIF(账户名,$B1952,账户期初)+SUMIFS($L$6:L1952,$B$6:B1952,$B1952),2))</f>
        <v>36552390.68</v>
      </c>
      <c r="O1952" s="123">
        <f>IF($B1952="","",IFERROR(ROUND(INDEX(账户期初本位,MATCH($B1952,账户名,0))+SUMIFS($M$6:M1952,$B$6:B1952,$B1952),2),""))</f>
        <v>36552390.68</v>
      </c>
      <c r="P1952" s="117" t="s">
        <v>97</v>
      </c>
      <c r="Q1952" s="115"/>
      <c r="R1952" s="115"/>
      <c r="S1952" s="124" t="str">
        <f>IF($B1952="","",IF(ISNA(MATCH($B1952,账户名,0)),"※这个账户不在【参数设置】的账户档案里",IF($A1952="","※没填日期，这一笔不会进任何月份的报表",IF(OR($A1952&lt;起始月份,$A1952&gt;EOMONTH(起始月份,15)),"△不在本账期（"&amp;TEXT(起始月份,"yyyy-mm")&amp;" ~ "&amp;TEXT(EOMONTH(起始月份,15),"yyyy-mm")&amp;"）内，报表里看不到",IF(AND($H1952&lt;&gt;"",$I1952&lt;&gt;""),"※收入和支出不能同时填",IF(AND(N($H1952)=0,N($I1952)=0),IF(ISNUMBER(SEARCH("【待补】",$R1952&amp;"")),"△源数据不全（源表缺金额），请补充","※收入和支出都没填"),IF($E1952="","※没填收支类别，分类报表会漏掉这一笔",IF(ISNA(MATCH($E1952,类别表,0)),"※收支类别不在【参数设置】的清单里",IF($K1952="","△"&amp;$D1952&amp;" 还没填汇率，去【月度汇率】补上就自动算了",IF(ISNUMBER(SEARCH("【待补】",$R1952&amp;"")),"△源数据不全（源表缺摘要或用途），请补充",IF(AND($F1952="内部转账",$Q1952=""),"△内部转账建议在「往来单位」写上对方账户",IF($N1952&lt;0,"△这一笔之后该账户余额成负数了，核一下",""))))))))))))</f>
        <v/>
      </c>
    </row>
    <row r="1953" ht="49.5" spans="1:19">
      <c r="A1953" s="114">
        <v>46188</v>
      </c>
      <c r="B1953" s="115" t="s">
        <v>72</v>
      </c>
      <c r="C1953" s="116" t="str">
        <f>IF($B1953="","",IFERROR(INDEX(账户银行,MATCH($B1953,账户名,0)),""))</f>
        <v>NBU银行</v>
      </c>
      <c r="D1953" s="116" t="str">
        <f>IF($B1953="","",IFERROR(INDEX(账户币种,MATCH($B1953,账户名,0)),""))</f>
        <v>UZS</v>
      </c>
      <c r="E1953" s="117" t="s">
        <v>366</v>
      </c>
      <c r="F1953" s="116" t="str">
        <f>IF($E1953="","",IFERROR(INDEX(类别属性,MATCH($E1953,类别表,0)),""))</f>
        <v>支出</v>
      </c>
      <c r="G1953" s="118" t="s">
        <v>1703</v>
      </c>
      <c r="H1953" s="119"/>
      <c r="I1953" s="119">
        <v>27262380</v>
      </c>
      <c r="J1953" s="120"/>
      <c r="K1953" s="125">
        <f>IF(OR($A1953="",$B1953=""),"",IF($J1953&lt;&gt;"",$J1953,IF($D1953=本位币,1,IFERROR(LOOKUP(2,1/((汇率月份&lt;=$A1953)*(INDEX(记账汇率区,0,MATCH($D1953,汇率币种头,0))&lt;&gt;"")),INDEX(记账汇率区,0,MATCH($D1953,汇率币种头,0))),""))))</f>
        <v>1</v>
      </c>
      <c r="L1953" s="123">
        <f t="shared" si="60"/>
        <v>-27262380</v>
      </c>
      <c r="M1953" s="123">
        <f t="shared" si="61"/>
        <v>-27262380</v>
      </c>
      <c r="N1953" s="122">
        <f>IF($B1953="","",ROUND(SUMIF(账户名,$B1953,账户期初)+SUMIFS($L$6:L1953,$B$6:B1953,$B1953),2))</f>
        <v>9290010.68</v>
      </c>
      <c r="O1953" s="123">
        <f>IF($B1953="","",IFERROR(ROUND(INDEX(账户期初本位,MATCH($B1953,账户名,0))+SUMIFS($M$6:M1953,$B$6:B1953,$B1953),2),""))</f>
        <v>9290010.68</v>
      </c>
      <c r="P1953" s="117" t="s">
        <v>122</v>
      </c>
      <c r="Q1953" s="115"/>
      <c r="R1953" s="115"/>
      <c r="S1953" s="124" t="str">
        <f>IF($B1953="","",IF(ISNA(MATCH($B1953,账户名,0)),"※这个账户不在【参数设置】的账户档案里",IF($A1953="","※没填日期，这一笔不会进任何月份的报表",IF(OR($A1953&lt;起始月份,$A1953&gt;EOMONTH(起始月份,15)),"△不在本账期（"&amp;TEXT(起始月份,"yyyy-mm")&amp;" ~ "&amp;TEXT(EOMONTH(起始月份,15),"yyyy-mm")&amp;"）内，报表里看不到",IF(AND($H1953&lt;&gt;"",$I1953&lt;&gt;""),"※收入和支出不能同时填",IF(AND(N($H1953)=0,N($I1953)=0),IF(ISNUMBER(SEARCH("【待补】",$R1953&amp;"")),"△源数据不全（源表缺金额），请补充","※收入和支出都没填"),IF($E1953="","※没填收支类别，分类报表会漏掉这一笔",IF(ISNA(MATCH($E1953,类别表,0)),"※收支类别不在【参数设置】的清单里",IF($K1953="","△"&amp;$D1953&amp;" 还没填汇率，去【月度汇率】补上就自动算了",IF(ISNUMBER(SEARCH("【待补】",$R1953&amp;"")),"△源数据不全（源表缺摘要或用途），请补充",IF(AND($F1953="内部转账",$Q1953=""),"△内部转账建议在「往来单位」写上对方账户",IF($N1953&lt;0,"△这一笔之后该账户余额成负数了，核一下",""))))))))))))</f>
        <v/>
      </c>
    </row>
    <row r="1954" ht="16.5" spans="1:19">
      <c r="A1954" s="114">
        <v>46188</v>
      </c>
      <c r="B1954" s="115" t="s">
        <v>20</v>
      </c>
      <c r="C1954" s="116" t="str">
        <f>IF($B1954="","",IFERROR(INDEX(账户银行,MATCH($B1954,账户名,0)),""))</f>
        <v>现金</v>
      </c>
      <c r="D1954" s="116" t="str">
        <f>IF($B1954="","",IFERROR(INDEX(账户币种,MATCH($B1954,账户名,0)),""))</f>
        <v>CNY</v>
      </c>
      <c r="E1954" s="117" t="s">
        <v>95</v>
      </c>
      <c r="F1954" s="116" t="str">
        <f>IF($E1954="","",IFERROR(INDEX(类别属性,MATCH($E1954,类别表,0)),""))</f>
        <v>支出</v>
      </c>
      <c r="G1954" s="118" t="s">
        <v>1442</v>
      </c>
      <c r="H1954" s="119"/>
      <c r="I1954" s="119">
        <v>30000</v>
      </c>
      <c r="J1954" s="120"/>
      <c r="K1954" s="121">
        <f>IF(OR($A1954="",$B1954=""),"",IF($J1954&lt;&gt;"",$J1954,IF($D1954=本位币,1,IFERROR(LOOKUP(2,1/((汇率月份&lt;=$A1954)*(INDEX(记账汇率区,0,MATCH($D1954,汇率币种头,0))&lt;&gt;"")),INDEX(记账汇率区,0,MATCH($D1954,汇率币种头,0))),""))))</f>
        <v>1700</v>
      </c>
      <c r="L1954" s="122">
        <f t="shared" si="60"/>
        <v>-30000</v>
      </c>
      <c r="M1954" s="123">
        <f t="shared" si="61"/>
        <v>-51000000</v>
      </c>
      <c r="N1954" s="122">
        <f>IF($B1954="","",ROUND(SUMIF(账户名,$B1954,账户期初)+SUMIFS($L$6:L1954,$B$6:B1954,$B1954),2))</f>
        <v>1412225.94</v>
      </c>
      <c r="O1954" s="123">
        <f>IF($B1954="","",IFERROR(ROUND(INDEX(账户期初本位,MATCH($B1954,账户名,0))+SUMIFS($M$6:M1954,$B$6:B1954,$B1954),2),""))</f>
        <v>2372445614.96</v>
      </c>
      <c r="P1954" s="117" t="s">
        <v>97</v>
      </c>
      <c r="Q1954" s="115"/>
      <c r="R1954" s="115"/>
      <c r="S1954" s="124" t="str">
        <f>IF($B1954="","",IF(ISNA(MATCH($B1954,账户名,0)),"※这个账户不在【参数设置】的账户档案里",IF($A1954="","※没填日期，这一笔不会进任何月份的报表",IF(OR($A1954&lt;起始月份,$A1954&gt;EOMONTH(起始月份,15)),"△不在本账期（"&amp;TEXT(起始月份,"yyyy-mm")&amp;" ~ "&amp;TEXT(EOMONTH(起始月份,15),"yyyy-mm")&amp;"）内，报表里看不到",IF(AND($H1954&lt;&gt;"",$I1954&lt;&gt;""),"※收入和支出不能同时填",IF(AND(N($H1954)=0,N($I1954)=0),IF(ISNUMBER(SEARCH("【待补】",$R1954&amp;"")),"△源数据不全（源表缺金额），请补充","※收入和支出都没填"),IF($E1954="","※没填收支类别，分类报表会漏掉这一笔",IF(ISNA(MATCH($E1954,类别表,0)),"※收支类别不在【参数设置】的清单里",IF($K1954="","△"&amp;$D1954&amp;" 还没填汇率，去【月度汇率】补上就自动算了",IF(ISNUMBER(SEARCH("【待补】",$R1954&amp;"")),"△源数据不全（源表缺摘要或用途），请补充",IF(AND($F1954="内部转账",$Q1954=""),"△内部转账建议在「往来单位」写上对方账户",IF($N1954&lt;0,"△这一笔之后该账户余额成负数了，核一下",""))))))))))))</f>
        <v/>
      </c>
    </row>
    <row r="1955" ht="33" spans="1:19">
      <c r="A1955" s="114">
        <v>46188</v>
      </c>
      <c r="B1955" s="115" t="s">
        <v>20</v>
      </c>
      <c r="C1955" s="116" t="str">
        <f>IF($B1955="","",IFERROR(INDEX(账户银行,MATCH($B1955,账户名,0)),""))</f>
        <v>现金</v>
      </c>
      <c r="D1955" s="116" t="str">
        <f>IF($B1955="","",IFERROR(INDEX(账户币种,MATCH($B1955,账户名,0)),""))</f>
        <v>CNY</v>
      </c>
      <c r="E1955" s="117" t="s">
        <v>95</v>
      </c>
      <c r="F1955" s="116" t="str">
        <f>IF($E1955="","",IFERROR(INDEX(类别属性,MATCH($E1955,类别表,0)),""))</f>
        <v>支出</v>
      </c>
      <c r="G1955" s="118" t="s">
        <v>1515</v>
      </c>
      <c r="H1955" s="119"/>
      <c r="I1955" s="119">
        <v>30000</v>
      </c>
      <c r="J1955" s="120"/>
      <c r="K1955" s="121">
        <f>IF(OR($A1955="",$B1955=""),"",IF($J1955&lt;&gt;"",$J1955,IF($D1955=本位币,1,IFERROR(LOOKUP(2,1/((汇率月份&lt;=$A1955)*(INDEX(记账汇率区,0,MATCH($D1955,汇率币种头,0))&lt;&gt;"")),INDEX(记账汇率区,0,MATCH($D1955,汇率币种头,0))),""))))</f>
        <v>1700</v>
      </c>
      <c r="L1955" s="122">
        <f t="shared" si="60"/>
        <v>-30000</v>
      </c>
      <c r="M1955" s="123">
        <f t="shared" si="61"/>
        <v>-51000000</v>
      </c>
      <c r="N1955" s="122">
        <f>IF($B1955="","",ROUND(SUMIF(账户名,$B1955,账户期初)+SUMIFS($L$6:L1955,$B$6:B1955,$B1955),2))</f>
        <v>1382225.94</v>
      </c>
      <c r="O1955" s="123">
        <f>IF($B1955="","",IFERROR(ROUND(INDEX(账户期初本位,MATCH($B1955,账户名,0))+SUMIFS($M$6:M1955,$B$6:B1955,$B1955),2),""))</f>
        <v>2321445614.96</v>
      </c>
      <c r="P1955" s="117" t="s">
        <v>97</v>
      </c>
      <c r="Q1955" s="115" t="s">
        <v>753</v>
      </c>
      <c r="R1955" s="115"/>
      <c r="S1955" s="124" t="str">
        <f>IF($B1955="","",IF(ISNA(MATCH($B1955,账户名,0)),"※这个账户不在【参数设置】的账户档案里",IF($A1955="","※没填日期，这一笔不会进任何月份的报表",IF(OR($A1955&lt;起始月份,$A1955&gt;EOMONTH(起始月份,15)),"△不在本账期（"&amp;TEXT(起始月份,"yyyy-mm")&amp;" ~ "&amp;TEXT(EOMONTH(起始月份,15),"yyyy-mm")&amp;"）内，报表里看不到",IF(AND($H1955&lt;&gt;"",$I1955&lt;&gt;""),"※收入和支出不能同时填",IF(AND(N($H1955)=0,N($I1955)=0),IF(ISNUMBER(SEARCH("【待补】",$R1955&amp;"")),"△源数据不全（源表缺金额），请补充","※收入和支出都没填"),IF($E1955="","※没填收支类别，分类报表会漏掉这一笔",IF(ISNA(MATCH($E1955,类别表,0)),"※收支类别不在【参数设置】的清单里",IF($K1955="","△"&amp;$D1955&amp;" 还没填汇率，去【月度汇率】补上就自动算了",IF(ISNUMBER(SEARCH("【待补】",$R1955&amp;"")),"△源数据不全（源表缺摘要或用途），请补充",IF(AND($F1955="内部转账",$Q1955=""),"△内部转账建议在「往来单位」写上对方账户",IF($N1955&lt;0,"△这一笔之后该账户余额成负数了，核一下",""))))))))))))</f>
        <v/>
      </c>
    </row>
    <row r="1956" ht="33" spans="1:19">
      <c r="A1956" s="114">
        <v>46188</v>
      </c>
      <c r="B1956" s="115" t="s">
        <v>30</v>
      </c>
      <c r="C1956" s="116" t="str">
        <f>IF($B1956="","",IFERROR(INDEX(账户银行,MATCH($B1956,账户名,0)),""))</f>
        <v>现金</v>
      </c>
      <c r="D1956" s="116" t="str">
        <f>IF($B1956="","",IFERROR(INDEX(账户币种,MATCH($B1956,账户名,0)),""))</f>
        <v>USD</v>
      </c>
      <c r="E1956" s="117" t="s">
        <v>57</v>
      </c>
      <c r="F1956" s="116" t="str">
        <f>IF($E1956="","",IFERROR(INDEX(类别属性,MATCH($E1956,类别表,0)),""))</f>
        <v>支出</v>
      </c>
      <c r="G1956" s="118" t="s">
        <v>1704</v>
      </c>
      <c r="H1956" s="119"/>
      <c r="I1956" s="119">
        <v>400</v>
      </c>
      <c r="J1956" s="120"/>
      <c r="K1956" s="125">
        <f>IF(OR($A1956="",$B1956=""),"",IF($J1956&lt;&gt;"",$J1956,IF($D1956=本位币,1,IFERROR(LOOKUP(2,1/((汇率月份&lt;=$A1956)*(INDEX(记账汇率区,0,MATCH($D1956,汇率币种头,0))&lt;&gt;"")),INDEX(记账汇率区,0,MATCH($D1956,汇率币种头,0))),""))))</f>
        <v>12000</v>
      </c>
      <c r="L1956" s="123">
        <f t="shared" si="60"/>
        <v>-400</v>
      </c>
      <c r="M1956" s="123">
        <f t="shared" si="61"/>
        <v>-4800000</v>
      </c>
      <c r="N1956" s="122">
        <f>IF($B1956="","",ROUND(SUMIF(账户名,$B1956,账户期初)+SUMIFS($L$6:L1956,$B$6:B1956,$B1956),2))</f>
        <v>113396</v>
      </c>
      <c r="O1956" s="123">
        <f>IF($B1956="","",IFERROR(ROUND(INDEX(账户期初本位,MATCH($B1956,账户名,0))+SUMIFS($M$6:M1956,$B$6:B1956,$B1956),2),""))</f>
        <v>1373247925</v>
      </c>
      <c r="P1956" s="117" t="s">
        <v>59</v>
      </c>
      <c r="Q1956" s="115"/>
      <c r="R1956" s="115" t="s">
        <v>1560</v>
      </c>
      <c r="S1956" s="124" t="str">
        <f>IF($B1956="","",IF(ISNA(MATCH($B1956,账户名,0)),"※这个账户不在【参数设置】的账户档案里",IF($A1956="","※没填日期，这一笔不会进任何月份的报表",IF(OR($A1956&lt;起始月份,$A1956&gt;EOMONTH(起始月份,15)),"△不在本账期（"&amp;TEXT(起始月份,"yyyy-mm")&amp;" ~ "&amp;TEXT(EOMONTH(起始月份,15),"yyyy-mm")&amp;"）内，报表里看不到",IF(AND($H1956&lt;&gt;"",$I1956&lt;&gt;""),"※收入和支出不能同时填",IF(AND(N($H1956)=0,N($I1956)=0),IF(ISNUMBER(SEARCH("【待补】",$R1956&amp;"")),"△源数据不全（源表缺金额），请补充","※收入和支出都没填"),IF($E1956="","※没填收支类别，分类报表会漏掉这一笔",IF(ISNA(MATCH($E1956,类别表,0)),"※收支类别不在【参数设置】的清单里",IF($K1956="","△"&amp;$D1956&amp;" 还没填汇率，去【月度汇率】补上就自动算了",IF(ISNUMBER(SEARCH("【待补】",$R1956&amp;"")),"△源数据不全（源表缺摘要或用途），请补充",IF(AND($F1956="内部转账",$Q1956=""),"△内部转账建议在「往来单位」写上对方账户",IF($N1956&lt;0,"△这一笔之后该账户余额成负数了，核一下",""))))))))))))</f>
        <v/>
      </c>
    </row>
    <row r="1957" ht="33" spans="1:19">
      <c r="A1957" s="114">
        <v>46188</v>
      </c>
      <c r="B1957" s="115" t="s">
        <v>30</v>
      </c>
      <c r="C1957" s="116" t="str">
        <f>IF($B1957="","",IFERROR(INDEX(账户银行,MATCH($B1957,账户名,0)),""))</f>
        <v>现金</v>
      </c>
      <c r="D1957" s="116" t="str">
        <f>IF($B1957="","",IFERROR(INDEX(账户币种,MATCH($B1957,账户名,0)),""))</f>
        <v>USD</v>
      </c>
      <c r="E1957" s="117" t="s">
        <v>95</v>
      </c>
      <c r="F1957" s="116" t="str">
        <f>IF($E1957="","",IFERROR(INDEX(类别属性,MATCH($E1957,类别表,0)),""))</f>
        <v>支出</v>
      </c>
      <c r="G1957" s="118" t="s">
        <v>1705</v>
      </c>
      <c r="H1957" s="119"/>
      <c r="I1957" s="119">
        <v>2100</v>
      </c>
      <c r="J1957" s="120"/>
      <c r="K1957" s="125">
        <f>IF(OR($A1957="",$B1957=""),"",IF($J1957&lt;&gt;"",$J1957,IF($D1957=本位币,1,IFERROR(LOOKUP(2,1/((汇率月份&lt;=$A1957)*(INDEX(记账汇率区,0,MATCH($D1957,汇率币种头,0))&lt;&gt;"")),INDEX(记账汇率区,0,MATCH($D1957,汇率币种头,0))),""))))</f>
        <v>12000</v>
      </c>
      <c r="L1957" s="123">
        <f t="shared" si="60"/>
        <v>-2100</v>
      </c>
      <c r="M1957" s="123">
        <f t="shared" si="61"/>
        <v>-25200000</v>
      </c>
      <c r="N1957" s="122">
        <f>IF($B1957="","",ROUND(SUMIF(账户名,$B1957,账户期初)+SUMIFS($L$6:L1957,$B$6:B1957,$B1957),2))</f>
        <v>111296</v>
      </c>
      <c r="O1957" s="123">
        <f>IF($B1957="","",IFERROR(ROUND(INDEX(账户期初本位,MATCH($B1957,账户名,0))+SUMIFS($M$6:M1957,$B$6:B1957,$B1957),2),""))</f>
        <v>1348047925</v>
      </c>
      <c r="P1957" s="117" t="s">
        <v>97</v>
      </c>
      <c r="Q1957" s="115"/>
      <c r="R1957" s="115" t="s">
        <v>1580</v>
      </c>
      <c r="S1957" s="124" t="str">
        <f>IF($B1957="","",IF(ISNA(MATCH($B1957,账户名,0)),"※这个账户不在【参数设置】的账户档案里",IF($A1957="","※没填日期，这一笔不会进任何月份的报表",IF(OR($A1957&lt;起始月份,$A1957&gt;EOMONTH(起始月份,15)),"△不在本账期（"&amp;TEXT(起始月份,"yyyy-mm")&amp;" ~ "&amp;TEXT(EOMONTH(起始月份,15),"yyyy-mm")&amp;"）内，报表里看不到",IF(AND($H1957&lt;&gt;"",$I1957&lt;&gt;""),"※收入和支出不能同时填",IF(AND(N($H1957)=0,N($I1957)=0),IF(ISNUMBER(SEARCH("【待补】",$R1957&amp;"")),"△源数据不全（源表缺金额），请补充","※收入和支出都没填"),IF($E1957="","※没填收支类别，分类报表会漏掉这一笔",IF(ISNA(MATCH($E1957,类别表,0)),"※收支类别不在【参数设置】的清单里",IF($K1957="","△"&amp;$D1957&amp;" 还没填汇率，去【月度汇率】补上就自动算了",IF(ISNUMBER(SEARCH("【待补】",$R1957&amp;"")),"△源数据不全（源表缺摘要或用途），请补充",IF(AND($F1957="内部转账",$Q1957=""),"△内部转账建议在「往来单位」写上对方账户",IF($N1957&lt;0,"△这一笔之后该账户余额成负数了，核一下",""))))))))))))</f>
        <v/>
      </c>
    </row>
    <row r="1958" ht="66" spans="1:19">
      <c r="A1958" s="114">
        <v>46188</v>
      </c>
      <c r="B1958" s="115" t="s">
        <v>34</v>
      </c>
      <c r="C1958" s="116" t="str">
        <f>IF($B1958="","",IFERROR(INDEX(账户银行,MATCH($B1958,账户名,0)),""))</f>
        <v>现金</v>
      </c>
      <c r="D1958" s="116" t="str">
        <f>IF($B1958="","",IFERROR(INDEX(账户币种,MATCH($B1958,账户名,0)),""))</f>
        <v>UZS</v>
      </c>
      <c r="E1958" s="117" t="s">
        <v>57</v>
      </c>
      <c r="F1958" s="116" t="str">
        <f>IF($E1958="","",IFERROR(INDEX(类别属性,MATCH($E1958,类别表,0)),""))</f>
        <v>支出</v>
      </c>
      <c r="G1958" s="118" t="s">
        <v>1706</v>
      </c>
      <c r="H1958" s="119"/>
      <c r="I1958" s="119">
        <v>5360000</v>
      </c>
      <c r="J1958" s="120"/>
      <c r="K1958" s="125">
        <f>IF(OR($A1958="",$B1958=""),"",IF($J1958&lt;&gt;"",$J1958,IF($D1958=本位币,1,IFERROR(LOOKUP(2,1/((汇率月份&lt;=$A1958)*(INDEX(记账汇率区,0,MATCH($D1958,汇率币种头,0))&lt;&gt;"")),INDEX(记账汇率区,0,MATCH($D1958,汇率币种头,0))),""))))</f>
        <v>1</v>
      </c>
      <c r="L1958" s="123">
        <f t="shared" si="60"/>
        <v>-5360000</v>
      </c>
      <c r="M1958" s="123">
        <f t="shared" si="61"/>
        <v>-5360000</v>
      </c>
      <c r="N1958" s="122">
        <f>IF($B1958="","",ROUND(SUMIF(账户名,$B1958,账户期初)+SUMIFS($L$6:L1958,$B$6:B1958,$B1958),2))</f>
        <v>-819489979.33</v>
      </c>
      <c r="O1958" s="123">
        <f>IF($B1958="","",IFERROR(ROUND(INDEX(账户期初本位,MATCH($B1958,账户名,0))+SUMIFS($M$6:M1958,$B$6:B1958,$B1958),2),""))</f>
        <v>-819489979.33</v>
      </c>
      <c r="P1958" s="117" t="s">
        <v>59</v>
      </c>
      <c r="Q1958" s="115"/>
      <c r="R1958" s="115"/>
      <c r="S1958" s="124" t="str">
        <f>IF($B1958="","",IF(ISNA(MATCH($B1958,账户名,0)),"※这个账户不在【参数设置】的账户档案里",IF($A1958="","※没填日期，这一笔不会进任何月份的报表",IF(OR($A1958&lt;起始月份,$A1958&gt;EOMONTH(起始月份,15)),"△不在本账期（"&amp;TEXT(起始月份,"yyyy-mm")&amp;" ~ "&amp;TEXT(EOMONTH(起始月份,15),"yyyy-mm")&amp;"）内，报表里看不到",IF(AND($H1958&lt;&gt;"",$I1958&lt;&gt;""),"※收入和支出不能同时填",IF(AND(N($H1958)=0,N($I1958)=0),IF(ISNUMBER(SEARCH("【待补】",$R1958&amp;"")),"△源数据不全（源表缺金额），请补充","※收入和支出都没填"),IF($E1958="","※没填收支类别，分类报表会漏掉这一笔",IF(ISNA(MATCH($E1958,类别表,0)),"※收支类别不在【参数设置】的清单里",IF($K1958="","△"&amp;$D1958&amp;" 还没填汇率，去【月度汇率】补上就自动算了",IF(ISNUMBER(SEARCH("【待补】",$R1958&amp;"")),"△源数据不全（源表缺摘要或用途），请补充",IF(AND($F1958="内部转账",$Q1958=""),"△内部转账建议在「往来单位」写上对方账户",IF($N1958&lt;0,"△这一笔之后该账户余额成负数了，核一下",""))))))))))))</f>
        <v>△这一笔之后该账户余额成负数了，核一下</v>
      </c>
    </row>
    <row r="1959" ht="49.5" spans="1:19">
      <c r="A1959" s="114">
        <v>46188</v>
      </c>
      <c r="B1959" s="115" t="s">
        <v>34</v>
      </c>
      <c r="C1959" s="116" t="str">
        <f>IF($B1959="","",IFERROR(INDEX(账户银行,MATCH($B1959,账户名,0)),""))</f>
        <v>现金</v>
      </c>
      <c r="D1959" s="116" t="str">
        <f>IF($B1959="","",IFERROR(INDEX(账户币种,MATCH($B1959,账户名,0)),""))</f>
        <v>UZS</v>
      </c>
      <c r="E1959" s="117" t="s">
        <v>95</v>
      </c>
      <c r="F1959" s="116" t="str">
        <f>IF($E1959="","",IFERROR(INDEX(类别属性,MATCH($E1959,类别表,0)),""))</f>
        <v>支出</v>
      </c>
      <c r="G1959" s="118" t="s">
        <v>1707</v>
      </c>
      <c r="H1959" s="119"/>
      <c r="I1959" s="119">
        <v>23672000</v>
      </c>
      <c r="J1959" s="120"/>
      <c r="K1959" s="125">
        <f>IF(OR($A1959="",$B1959=""),"",IF($J1959&lt;&gt;"",$J1959,IF($D1959=本位币,1,IFERROR(LOOKUP(2,1/((汇率月份&lt;=$A1959)*(INDEX(记账汇率区,0,MATCH($D1959,汇率币种头,0))&lt;&gt;"")),INDEX(记账汇率区,0,MATCH($D1959,汇率币种头,0))),""))))</f>
        <v>1</v>
      </c>
      <c r="L1959" s="123">
        <f t="shared" si="60"/>
        <v>-23672000</v>
      </c>
      <c r="M1959" s="123">
        <f t="shared" si="61"/>
        <v>-23672000</v>
      </c>
      <c r="N1959" s="122">
        <f>IF($B1959="","",ROUND(SUMIF(账户名,$B1959,账户期初)+SUMIFS($L$6:L1959,$B$6:B1959,$B1959),2))</f>
        <v>-843161979.33</v>
      </c>
      <c r="O1959" s="123">
        <f>IF($B1959="","",IFERROR(ROUND(INDEX(账户期初本位,MATCH($B1959,账户名,0))+SUMIFS($M$6:M1959,$B$6:B1959,$B1959),2),""))</f>
        <v>-843161979.33</v>
      </c>
      <c r="P1959" s="117" t="s">
        <v>97</v>
      </c>
      <c r="Q1959" s="115"/>
      <c r="R1959" s="115"/>
      <c r="S1959" s="124" t="str">
        <f>IF($B1959="","",IF(ISNA(MATCH($B1959,账户名,0)),"※这个账户不在【参数设置】的账户档案里",IF($A1959="","※没填日期，这一笔不会进任何月份的报表",IF(OR($A1959&lt;起始月份,$A1959&gt;EOMONTH(起始月份,15)),"△不在本账期（"&amp;TEXT(起始月份,"yyyy-mm")&amp;" ~ "&amp;TEXT(EOMONTH(起始月份,15),"yyyy-mm")&amp;"）内，报表里看不到",IF(AND($H1959&lt;&gt;"",$I1959&lt;&gt;""),"※收入和支出不能同时填",IF(AND(N($H1959)=0,N($I1959)=0),IF(ISNUMBER(SEARCH("【待补】",$R1959&amp;"")),"△源数据不全（源表缺金额），请补充","※收入和支出都没填"),IF($E1959="","※没填收支类别，分类报表会漏掉这一笔",IF(ISNA(MATCH($E1959,类别表,0)),"※收支类别不在【参数设置】的清单里",IF($K1959="","△"&amp;$D1959&amp;" 还没填汇率，去【月度汇率】补上就自动算了",IF(ISNUMBER(SEARCH("【待补】",$R1959&amp;"")),"△源数据不全（源表缺摘要或用途），请补充",IF(AND($F1959="内部转账",$Q1959=""),"△内部转账建议在「往来单位」写上对方账户",IF($N1959&lt;0,"△这一笔之后该账户余额成负数了，核一下",""))))))))))))</f>
        <v>△这一笔之后该账户余额成负数了，核一下</v>
      </c>
    </row>
    <row r="1960" ht="33" spans="1:19">
      <c r="A1960" s="114">
        <v>46189</v>
      </c>
      <c r="B1960" s="115" t="s">
        <v>72</v>
      </c>
      <c r="C1960" s="116" t="str">
        <f>IF($B1960="","",IFERROR(INDEX(账户银行,MATCH($B1960,账户名,0)),""))</f>
        <v>NBU银行</v>
      </c>
      <c r="D1960" s="116" t="str">
        <f>IF($B1960="","",IFERROR(INDEX(账户币种,MATCH($B1960,账户名,0)),""))</f>
        <v>UZS</v>
      </c>
      <c r="E1960" s="117" t="s">
        <v>60</v>
      </c>
      <c r="F1960" s="116" t="str">
        <f>IF($E1960="","",IFERROR(INDEX(类别属性,MATCH($E1960,类别表,0)),""))</f>
        <v>支出</v>
      </c>
      <c r="G1960" s="118" t="s">
        <v>1708</v>
      </c>
      <c r="H1960" s="119"/>
      <c r="I1960" s="119">
        <v>1145.48</v>
      </c>
      <c r="J1960" s="120"/>
      <c r="K1960" s="125">
        <f>IF(OR($A1960="",$B1960=""),"",IF($J1960&lt;&gt;"",$J1960,IF($D1960=本位币,1,IFERROR(LOOKUP(2,1/((汇率月份&lt;=$A1960)*(INDEX(记账汇率区,0,MATCH($D1960,汇率币种头,0))&lt;&gt;"")),INDEX(记账汇率区,0,MATCH($D1960,汇率币种头,0))),""))))</f>
        <v>1</v>
      </c>
      <c r="L1960" s="123">
        <f t="shared" si="60"/>
        <v>-1145.48</v>
      </c>
      <c r="M1960" s="123">
        <f t="shared" si="61"/>
        <v>-1145.48</v>
      </c>
      <c r="N1960" s="122">
        <f>IF($B1960="","",ROUND(SUMIF(账户名,$B1960,账户期初)+SUMIFS($L$6:L1960,$B$6:B1960,$B1960),2))</f>
        <v>9288865.2</v>
      </c>
      <c r="O1960" s="123">
        <f>IF($B1960="","",IFERROR(ROUND(INDEX(账户期初本位,MATCH($B1960,账户名,0))+SUMIFS($M$6:M1960,$B$6:B1960,$B1960),2),""))</f>
        <v>9288865.2</v>
      </c>
      <c r="P1960" s="117" t="s">
        <v>43</v>
      </c>
      <c r="Q1960" s="115"/>
      <c r="R1960" s="115"/>
      <c r="S1960" s="124" t="str">
        <f>IF($B1960="","",IF(ISNA(MATCH($B1960,账户名,0)),"※这个账户不在【参数设置】的账户档案里",IF($A1960="","※没填日期，这一笔不会进任何月份的报表",IF(OR($A1960&lt;起始月份,$A1960&gt;EOMONTH(起始月份,15)),"△不在本账期（"&amp;TEXT(起始月份,"yyyy-mm")&amp;" ~ "&amp;TEXT(EOMONTH(起始月份,15),"yyyy-mm")&amp;"）内，报表里看不到",IF(AND($H1960&lt;&gt;"",$I1960&lt;&gt;""),"※收入和支出不能同时填",IF(AND(N($H1960)=0,N($I1960)=0),IF(ISNUMBER(SEARCH("【待补】",$R1960&amp;"")),"△源数据不全（源表缺金额），请补充","※收入和支出都没填"),IF($E1960="","※没填收支类别，分类报表会漏掉这一笔",IF(ISNA(MATCH($E1960,类别表,0)),"※收支类别不在【参数设置】的清单里",IF($K1960="","△"&amp;$D1960&amp;" 还没填汇率，去【月度汇率】补上就自动算了",IF(ISNUMBER(SEARCH("【待补】",$R1960&amp;"")),"△源数据不全（源表缺摘要或用途），请补充",IF(AND($F1960="内部转账",$Q1960=""),"△内部转账建议在「往来单位」写上对方账户",IF($N1960&lt;0,"△这一笔之后该账户余额成负数了，核一下",""))))))))))))</f>
        <v/>
      </c>
    </row>
    <row r="1961" ht="49.5" spans="1:19">
      <c r="A1961" s="114">
        <v>46189</v>
      </c>
      <c r="B1961" s="115" t="s">
        <v>72</v>
      </c>
      <c r="C1961" s="116" t="str">
        <f>IF($B1961="","",IFERROR(INDEX(账户银行,MATCH($B1961,账户名,0)),""))</f>
        <v>NBU银行</v>
      </c>
      <c r="D1961" s="116" t="str">
        <f>IF($B1961="","",IFERROR(INDEX(账户币种,MATCH($B1961,账户名,0)),""))</f>
        <v>UZS</v>
      </c>
      <c r="E1961" s="117" t="s">
        <v>60</v>
      </c>
      <c r="F1961" s="116" t="str">
        <f>IF($E1961="","",IFERROR(INDEX(类别属性,MATCH($E1961,类别表,0)),""))</f>
        <v>支出</v>
      </c>
      <c r="G1961" s="118" t="s">
        <v>1709</v>
      </c>
      <c r="H1961" s="119"/>
      <c r="I1961" s="119">
        <v>741.6</v>
      </c>
      <c r="J1961" s="120"/>
      <c r="K1961" s="125">
        <f>IF(OR($A1961="",$B1961=""),"",IF($J1961&lt;&gt;"",$J1961,IF($D1961=本位币,1,IFERROR(LOOKUP(2,1/((汇率月份&lt;=$A1961)*(INDEX(记账汇率区,0,MATCH($D1961,汇率币种头,0))&lt;&gt;"")),INDEX(记账汇率区,0,MATCH($D1961,汇率币种头,0))),""))))</f>
        <v>1</v>
      </c>
      <c r="L1961" s="123">
        <f t="shared" si="60"/>
        <v>-741.6</v>
      </c>
      <c r="M1961" s="123">
        <f t="shared" si="61"/>
        <v>-741.6</v>
      </c>
      <c r="N1961" s="122">
        <f>IF($B1961="","",ROUND(SUMIF(账户名,$B1961,账户期初)+SUMIFS($L$6:L1961,$B$6:B1961,$B1961),2))</f>
        <v>9288123.6</v>
      </c>
      <c r="O1961" s="123">
        <f>IF($B1961="","",IFERROR(ROUND(INDEX(账户期初本位,MATCH($B1961,账户名,0))+SUMIFS($M$6:M1961,$B$6:B1961,$B1961),2),""))</f>
        <v>9288123.6</v>
      </c>
      <c r="P1961" s="117" t="s">
        <v>43</v>
      </c>
      <c r="Q1961" s="115"/>
      <c r="R1961" s="115"/>
      <c r="S1961" s="124" t="str">
        <f>IF($B1961="","",IF(ISNA(MATCH($B1961,账户名,0)),"※这个账户不在【参数设置】的账户档案里",IF($A1961="","※没填日期，这一笔不会进任何月份的报表",IF(OR($A1961&lt;起始月份,$A1961&gt;EOMONTH(起始月份,15)),"△不在本账期（"&amp;TEXT(起始月份,"yyyy-mm")&amp;" ~ "&amp;TEXT(EOMONTH(起始月份,15),"yyyy-mm")&amp;"）内，报表里看不到",IF(AND($H1961&lt;&gt;"",$I1961&lt;&gt;""),"※收入和支出不能同时填",IF(AND(N($H1961)=0,N($I1961)=0),IF(ISNUMBER(SEARCH("【待补】",$R1961&amp;"")),"△源数据不全（源表缺金额），请补充","※收入和支出都没填"),IF($E1961="","※没填收支类别，分类报表会漏掉这一笔",IF(ISNA(MATCH($E1961,类别表,0)),"※收支类别不在【参数设置】的清单里",IF($K1961="","△"&amp;$D1961&amp;" 还没填汇率，去【月度汇率】补上就自动算了",IF(ISNUMBER(SEARCH("【待补】",$R1961&amp;"")),"△源数据不全（源表缺摘要或用途），请补充",IF(AND($F1961="内部转账",$Q1961=""),"△内部转账建议在「往来单位」写上对方账户",IF($N1961&lt;0,"△这一笔之后该账户余额成负数了，核一下",""))))))))))))</f>
        <v/>
      </c>
    </row>
    <row r="1962" ht="49.5" spans="1:19">
      <c r="A1962" s="114">
        <v>46189</v>
      </c>
      <c r="B1962" s="115" t="s">
        <v>72</v>
      </c>
      <c r="C1962" s="116" t="str">
        <f>IF($B1962="","",IFERROR(INDEX(账户银行,MATCH($B1962,账户名,0)),""))</f>
        <v>NBU银行</v>
      </c>
      <c r="D1962" s="116" t="str">
        <f>IF($B1962="","",IFERROR(INDEX(账户币种,MATCH($B1962,账户名,0)),""))</f>
        <v>UZS</v>
      </c>
      <c r="E1962" s="117" t="s">
        <v>60</v>
      </c>
      <c r="F1962" s="116" t="str">
        <f>IF($E1962="","",IFERROR(INDEX(类别属性,MATCH($E1962,类别表,0)),""))</f>
        <v>支出</v>
      </c>
      <c r="G1962" s="118" t="s">
        <v>1710</v>
      </c>
      <c r="H1962" s="119"/>
      <c r="I1962" s="119">
        <v>741.6</v>
      </c>
      <c r="J1962" s="120"/>
      <c r="K1962" s="125">
        <f>IF(OR($A1962="",$B1962=""),"",IF($J1962&lt;&gt;"",$J1962,IF($D1962=本位币,1,IFERROR(LOOKUP(2,1/((汇率月份&lt;=$A1962)*(INDEX(记账汇率区,0,MATCH($D1962,汇率币种头,0))&lt;&gt;"")),INDEX(记账汇率区,0,MATCH($D1962,汇率币种头,0))),""))))</f>
        <v>1</v>
      </c>
      <c r="L1962" s="123">
        <f t="shared" si="60"/>
        <v>-741.6</v>
      </c>
      <c r="M1962" s="123">
        <f t="shared" si="61"/>
        <v>-741.6</v>
      </c>
      <c r="N1962" s="122">
        <f>IF($B1962="","",ROUND(SUMIF(账户名,$B1962,账户期初)+SUMIFS($L$6:L1962,$B$6:B1962,$B1962),2))</f>
        <v>9287382</v>
      </c>
      <c r="O1962" s="123">
        <f>IF($B1962="","",IFERROR(ROUND(INDEX(账户期初本位,MATCH($B1962,账户名,0))+SUMIFS($M$6:M1962,$B$6:B1962,$B1962),2),""))</f>
        <v>9287382</v>
      </c>
      <c r="P1962" s="117" t="s">
        <v>43</v>
      </c>
      <c r="Q1962" s="115"/>
      <c r="R1962" s="115"/>
      <c r="S1962" s="124" t="str">
        <f>IF($B1962="","",IF(ISNA(MATCH($B1962,账户名,0)),"※这个账户不在【参数设置】的账户档案里",IF($A1962="","※没填日期，这一笔不会进任何月份的报表",IF(OR($A1962&lt;起始月份,$A1962&gt;EOMONTH(起始月份,15)),"△不在本账期（"&amp;TEXT(起始月份,"yyyy-mm")&amp;" ~ "&amp;TEXT(EOMONTH(起始月份,15),"yyyy-mm")&amp;"）内，报表里看不到",IF(AND($H1962&lt;&gt;"",$I1962&lt;&gt;""),"※收入和支出不能同时填",IF(AND(N($H1962)=0,N($I1962)=0),IF(ISNUMBER(SEARCH("【待补】",$R1962&amp;"")),"△源数据不全（源表缺金额），请补充","※收入和支出都没填"),IF($E1962="","※没填收支类别，分类报表会漏掉这一笔",IF(ISNA(MATCH($E1962,类别表,0)),"※收支类别不在【参数设置】的清单里",IF($K1962="","△"&amp;$D1962&amp;" 还没填汇率，去【月度汇率】补上就自动算了",IF(ISNUMBER(SEARCH("【待补】",$R1962&amp;"")),"△源数据不全（源表缺摘要或用途），请补充",IF(AND($F1962="内部转账",$Q1962=""),"△内部转账建议在「往来单位」写上对方账户",IF($N1962&lt;0,"△这一笔之后该账户余额成负数了，核一下",""))))))))))))</f>
        <v/>
      </c>
    </row>
    <row r="1963" ht="49.5" spans="1:19">
      <c r="A1963" s="114">
        <v>46189</v>
      </c>
      <c r="B1963" s="115" t="s">
        <v>1238</v>
      </c>
      <c r="C1963" s="116" t="str">
        <f>IF($B1963="","",IFERROR(INDEX(账户银行,MATCH($B1963,账户名,0)),""))</f>
        <v>NBU银行</v>
      </c>
      <c r="D1963" s="116" t="str">
        <f>IF($B1963="","",IFERROR(INDEX(账户币种,MATCH($B1963,账户名,0)),""))</f>
        <v>UZS</v>
      </c>
      <c r="E1963" s="117" t="s">
        <v>44</v>
      </c>
      <c r="F1963" s="116" t="str">
        <f>IF($E1963="","",IFERROR(INDEX(类别属性,MATCH($E1963,类别表,0)),""))</f>
        <v>支出</v>
      </c>
      <c r="G1963" s="118" t="s">
        <v>1392</v>
      </c>
      <c r="H1963" s="119"/>
      <c r="I1963" s="119">
        <v>350000</v>
      </c>
      <c r="J1963" s="120"/>
      <c r="K1963" s="125">
        <f>IF(OR($A1963="",$B1963=""),"",IF($J1963&lt;&gt;"",$J1963,IF($D1963=本位币,1,IFERROR(LOOKUP(2,1/((汇率月份&lt;=$A1963)*(INDEX(记账汇率区,0,MATCH($D1963,汇率币种头,0))&lt;&gt;"")),INDEX(记账汇率区,0,MATCH($D1963,汇率币种头,0))),""))))</f>
        <v>1</v>
      </c>
      <c r="L1963" s="123">
        <f t="shared" si="60"/>
        <v>-350000</v>
      </c>
      <c r="M1963" s="123">
        <f t="shared" si="61"/>
        <v>-350000</v>
      </c>
      <c r="N1963" s="122">
        <f>IF($B1963="","",ROUND(SUMIF(账户名,$B1963,账户期初)+SUMIFS($L$6:L1963,$B$6:B1963,$B1963),2))</f>
        <v>21021522</v>
      </c>
      <c r="O1963" s="123">
        <f>IF($B1963="","",IFERROR(ROUND(INDEX(账户期初本位,MATCH($B1963,账户名,0))+SUMIFS($M$6:M1963,$B$6:B1963,$B1963),2),""))</f>
        <v>21021522</v>
      </c>
      <c r="P1963" s="117" t="s">
        <v>26</v>
      </c>
      <c r="Q1963" s="115"/>
      <c r="R1963" s="115" t="s">
        <v>1393</v>
      </c>
      <c r="S1963" s="124" t="str">
        <f>IF($B1963="","",IF(ISNA(MATCH($B1963,账户名,0)),"※这个账户不在【参数设置】的账户档案里",IF($A1963="","※没填日期，这一笔不会进任何月份的报表",IF(OR($A1963&lt;起始月份,$A1963&gt;EOMONTH(起始月份,15)),"△不在本账期（"&amp;TEXT(起始月份,"yyyy-mm")&amp;" ~ "&amp;TEXT(EOMONTH(起始月份,15),"yyyy-mm")&amp;"）内，报表里看不到",IF(AND($H1963&lt;&gt;"",$I1963&lt;&gt;""),"※收入和支出不能同时填",IF(AND(N($H1963)=0,N($I1963)=0),IF(ISNUMBER(SEARCH("【待补】",$R1963&amp;"")),"△源数据不全（源表缺金额），请补充","※收入和支出都没填"),IF($E1963="","※没填收支类别，分类报表会漏掉这一笔",IF(ISNA(MATCH($E1963,类别表,0)),"※收支类别不在【参数设置】的清单里",IF($K1963="","△"&amp;$D1963&amp;" 还没填汇率，去【月度汇率】补上就自动算了",IF(ISNUMBER(SEARCH("【待补】",$R1963&amp;"")),"△源数据不全（源表缺摘要或用途），请补充",IF(AND($F1963="内部转账",$Q1963=""),"△内部转账建议在「往来单位」写上对方账户",IF($N1963&lt;0,"△这一笔之后该账户余额成负数了，核一下",""))))))))))))</f>
        <v/>
      </c>
    </row>
    <row r="1964" ht="66" spans="1:19">
      <c r="A1964" s="114">
        <v>46189</v>
      </c>
      <c r="B1964" s="115" t="s">
        <v>34</v>
      </c>
      <c r="C1964" s="116" t="str">
        <f>IF($B1964="","",IFERROR(INDEX(账户银行,MATCH($B1964,账户名,0)),""))</f>
        <v>现金</v>
      </c>
      <c r="D1964" s="116" t="str">
        <f>IF($B1964="","",IFERROR(INDEX(账户币种,MATCH($B1964,账户名,0)),""))</f>
        <v>UZS</v>
      </c>
      <c r="E1964" s="117" t="s">
        <v>57</v>
      </c>
      <c r="F1964" s="116" t="str">
        <f>IF($E1964="","",IFERROR(INDEX(类别属性,MATCH($E1964,类别表,0)),""))</f>
        <v>支出</v>
      </c>
      <c r="G1964" s="118" t="s">
        <v>1711</v>
      </c>
      <c r="H1964" s="119"/>
      <c r="I1964" s="119">
        <v>3000000</v>
      </c>
      <c r="J1964" s="120"/>
      <c r="K1964" s="125">
        <f>IF(OR($A1964="",$B1964=""),"",IF($J1964&lt;&gt;"",$J1964,IF($D1964=本位币,1,IFERROR(LOOKUP(2,1/((汇率月份&lt;=$A1964)*(INDEX(记账汇率区,0,MATCH($D1964,汇率币种头,0))&lt;&gt;"")),INDEX(记账汇率区,0,MATCH($D1964,汇率币种头,0))),""))))</f>
        <v>1</v>
      </c>
      <c r="L1964" s="123">
        <f t="shared" si="60"/>
        <v>-3000000</v>
      </c>
      <c r="M1964" s="123">
        <f t="shared" si="61"/>
        <v>-3000000</v>
      </c>
      <c r="N1964" s="122">
        <f>IF($B1964="","",ROUND(SUMIF(账户名,$B1964,账户期初)+SUMIFS($L$6:L1964,$B$6:B1964,$B1964),2))</f>
        <v>-846161979.33</v>
      </c>
      <c r="O1964" s="123">
        <f>IF($B1964="","",IFERROR(ROUND(INDEX(账户期初本位,MATCH($B1964,账户名,0))+SUMIFS($M$6:M1964,$B$6:B1964,$B1964),2),""))</f>
        <v>-846161979.33</v>
      </c>
      <c r="P1964" s="117" t="s">
        <v>59</v>
      </c>
      <c r="Q1964" s="115"/>
      <c r="R1964" s="115"/>
      <c r="S1964" s="124" t="str">
        <f>IF($B1964="","",IF(ISNA(MATCH($B1964,账户名,0)),"※这个账户不在【参数设置】的账户档案里",IF($A1964="","※没填日期，这一笔不会进任何月份的报表",IF(OR($A1964&lt;起始月份,$A1964&gt;EOMONTH(起始月份,15)),"△不在本账期（"&amp;TEXT(起始月份,"yyyy-mm")&amp;" ~ "&amp;TEXT(EOMONTH(起始月份,15),"yyyy-mm")&amp;"）内，报表里看不到",IF(AND($H1964&lt;&gt;"",$I1964&lt;&gt;""),"※收入和支出不能同时填",IF(AND(N($H1964)=0,N($I1964)=0),IF(ISNUMBER(SEARCH("【待补】",$R1964&amp;"")),"△源数据不全（源表缺金额），请补充","※收入和支出都没填"),IF($E1964="","※没填收支类别，分类报表会漏掉这一笔",IF(ISNA(MATCH($E1964,类别表,0)),"※收支类别不在【参数设置】的清单里",IF($K1964="","△"&amp;$D1964&amp;" 还没填汇率，去【月度汇率】补上就自动算了",IF(ISNUMBER(SEARCH("【待补】",$R1964&amp;"")),"△源数据不全（源表缺摘要或用途），请补充",IF(AND($F1964="内部转账",$Q1964=""),"△内部转账建议在「往来单位」写上对方账户",IF($N1964&lt;0,"△这一笔之后该账户余额成负数了，核一下",""))))))))))))</f>
        <v>△这一笔之后该账户余额成负数了，核一下</v>
      </c>
    </row>
    <row r="1965" ht="16.5" spans="1:19">
      <c r="A1965" s="114">
        <v>46190</v>
      </c>
      <c r="B1965" s="115" t="s">
        <v>20</v>
      </c>
      <c r="C1965" s="116" t="str">
        <f>IF($B1965="","",IFERROR(INDEX(账户银行,MATCH($B1965,账户名,0)),""))</f>
        <v>现金</v>
      </c>
      <c r="D1965" s="116" t="str">
        <f>IF($B1965="","",IFERROR(INDEX(账户币种,MATCH($B1965,账户名,0)),""))</f>
        <v>CNY</v>
      </c>
      <c r="E1965" s="117" t="s">
        <v>95</v>
      </c>
      <c r="F1965" s="116" t="str">
        <f>IF($E1965="","",IFERROR(INDEX(类别属性,MATCH($E1965,类别表,0)),""))</f>
        <v>支出</v>
      </c>
      <c r="G1965" s="118" t="s">
        <v>1697</v>
      </c>
      <c r="H1965" s="119"/>
      <c r="I1965" s="119">
        <v>10000</v>
      </c>
      <c r="J1965" s="120"/>
      <c r="K1965" s="121">
        <f>IF(OR($A1965="",$B1965=""),"",IF($J1965&lt;&gt;"",$J1965,IF($D1965=本位币,1,IFERROR(LOOKUP(2,1/((汇率月份&lt;=$A1965)*(INDEX(记账汇率区,0,MATCH($D1965,汇率币种头,0))&lt;&gt;"")),INDEX(记账汇率区,0,MATCH($D1965,汇率币种头,0))),""))))</f>
        <v>1700</v>
      </c>
      <c r="L1965" s="122">
        <f t="shared" si="60"/>
        <v>-10000</v>
      </c>
      <c r="M1965" s="123">
        <f t="shared" si="61"/>
        <v>-17000000</v>
      </c>
      <c r="N1965" s="122">
        <f>IF($B1965="","",ROUND(SUMIF(账户名,$B1965,账户期初)+SUMIFS($L$6:L1965,$B$6:B1965,$B1965),2))</f>
        <v>1372225.94</v>
      </c>
      <c r="O1965" s="123">
        <f>IF($B1965="","",IFERROR(ROUND(INDEX(账户期初本位,MATCH($B1965,账户名,0))+SUMIFS($M$6:M1965,$B$6:B1965,$B1965),2),""))</f>
        <v>2304445614.96</v>
      </c>
      <c r="P1965" s="117" t="s">
        <v>97</v>
      </c>
      <c r="Q1965" s="115"/>
      <c r="R1965" s="115"/>
      <c r="S1965" s="124" t="str">
        <f>IF($B1965="","",IF(ISNA(MATCH($B1965,账户名,0)),"※这个账户不在【参数设置】的账户档案里",IF($A1965="","※没填日期，这一笔不会进任何月份的报表",IF(OR($A1965&lt;起始月份,$A1965&gt;EOMONTH(起始月份,15)),"△不在本账期（"&amp;TEXT(起始月份,"yyyy-mm")&amp;" ~ "&amp;TEXT(EOMONTH(起始月份,15),"yyyy-mm")&amp;"）内，报表里看不到",IF(AND($H1965&lt;&gt;"",$I1965&lt;&gt;""),"※收入和支出不能同时填",IF(AND(N($H1965)=0,N($I1965)=0),IF(ISNUMBER(SEARCH("【待补】",$R1965&amp;"")),"△源数据不全（源表缺金额），请补充","※收入和支出都没填"),IF($E1965="","※没填收支类别，分类报表会漏掉这一笔",IF(ISNA(MATCH($E1965,类别表,0)),"※收支类别不在【参数设置】的清单里",IF($K1965="","△"&amp;$D1965&amp;" 还没填汇率，去【月度汇率】补上就自动算了",IF(ISNUMBER(SEARCH("【待补】",$R1965&amp;"")),"△源数据不全（源表缺摘要或用途），请补充",IF(AND($F1965="内部转账",$Q1965=""),"△内部转账建议在「往来单位」写上对方账户",IF($N1965&lt;0,"△这一笔之后该账户余额成负数了，核一下",""))))))))))))</f>
        <v/>
      </c>
    </row>
    <row r="1966" ht="16.5" spans="1:19">
      <c r="A1966" s="114">
        <v>46190</v>
      </c>
      <c r="B1966" s="115" t="s">
        <v>20</v>
      </c>
      <c r="C1966" s="116" t="str">
        <f>IF($B1966="","",IFERROR(INDEX(账户银行,MATCH($B1966,账户名,0)),""))</f>
        <v>现金</v>
      </c>
      <c r="D1966" s="116" t="str">
        <f>IF($B1966="","",IFERROR(INDEX(账户币种,MATCH($B1966,账户名,0)),""))</f>
        <v>CNY</v>
      </c>
      <c r="E1966" s="117" t="s">
        <v>95</v>
      </c>
      <c r="F1966" s="116" t="str">
        <f>IF($E1966="","",IFERROR(INDEX(类别属性,MATCH($E1966,类别表,0)),""))</f>
        <v>支出</v>
      </c>
      <c r="G1966" s="118" t="s">
        <v>1505</v>
      </c>
      <c r="H1966" s="119"/>
      <c r="I1966" s="119">
        <v>20000</v>
      </c>
      <c r="J1966" s="120"/>
      <c r="K1966" s="121">
        <f>IF(OR($A1966="",$B1966=""),"",IF($J1966&lt;&gt;"",$J1966,IF($D1966=本位币,1,IFERROR(LOOKUP(2,1/((汇率月份&lt;=$A1966)*(INDEX(记账汇率区,0,MATCH($D1966,汇率币种头,0))&lt;&gt;"")),INDEX(记账汇率区,0,MATCH($D1966,汇率币种头,0))),""))))</f>
        <v>1700</v>
      </c>
      <c r="L1966" s="122">
        <f t="shared" si="60"/>
        <v>-20000</v>
      </c>
      <c r="M1966" s="123">
        <f t="shared" si="61"/>
        <v>-34000000</v>
      </c>
      <c r="N1966" s="122">
        <f>IF($B1966="","",ROUND(SUMIF(账户名,$B1966,账户期初)+SUMIFS($L$6:L1966,$B$6:B1966,$B1966),2))</f>
        <v>1352225.94</v>
      </c>
      <c r="O1966" s="123">
        <f>IF($B1966="","",IFERROR(ROUND(INDEX(账户期初本位,MATCH($B1966,账户名,0))+SUMIFS($M$6:M1966,$B$6:B1966,$B1966),2),""))</f>
        <v>2270445614.96</v>
      </c>
      <c r="P1966" s="117" t="s">
        <v>97</v>
      </c>
      <c r="Q1966" s="115"/>
      <c r="R1966" s="115"/>
      <c r="S1966" s="124" t="str">
        <f>IF($B1966="","",IF(ISNA(MATCH($B1966,账户名,0)),"※这个账户不在【参数设置】的账户档案里",IF($A1966="","※没填日期，这一笔不会进任何月份的报表",IF(OR($A1966&lt;起始月份,$A1966&gt;EOMONTH(起始月份,15)),"△不在本账期（"&amp;TEXT(起始月份,"yyyy-mm")&amp;" ~ "&amp;TEXT(EOMONTH(起始月份,15),"yyyy-mm")&amp;"）内，报表里看不到",IF(AND($H1966&lt;&gt;"",$I1966&lt;&gt;""),"※收入和支出不能同时填",IF(AND(N($H1966)=0,N($I1966)=0),IF(ISNUMBER(SEARCH("【待补】",$R1966&amp;"")),"△源数据不全（源表缺金额），请补充","※收入和支出都没填"),IF($E1966="","※没填收支类别，分类报表会漏掉这一笔",IF(ISNA(MATCH($E1966,类别表,0)),"※收支类别不在【参数设置】的清单里",IF($K1966="","△"&amp;$D1966&amp;" 还没填汇率，去【月度汇率】补上就自动算了",IF(ISNUMBER(SEARCH("【待补】",$R1966&amp;"")),"△源数据不全（源表缺摘要或用途），请补充",IF(AND($F1966="内部转账",$Q1966=""),"△内部转账建议在「往来单位」写上对方账户",IF($N1966&lt;0,"△这一笔之后该账户余额成负数了，核一下",""))))))))))))</f>
        <v/>
      </c>
    </row>
    <row r="1967" ht="16.5" spans="1:19">
      <c r="A1967" s="114">
        <v>46190</v>
      </c>
      <c r="B1967" s="115" t="s">
        <v>1238</v>
      </c>
      <c r="C1967" s="116" t="str">
        <f>IF($B1967="","",IFERROR(INDEX(账户银行,MATCH($B1967,账户名,0)),""))</f>
        <v>NBU银行</v>
      </c>
      <c r="D1967" s="116" t="str">
        <f>IF($B1967="","",IFERROR(INDEX(账户币种,MATCH($B1967,账户名,0)),""))</f>
        <v>UZS</v>
      </c>
      <c r="E1967" s="117" t="s">
        <v>38</v>
      </c>
      <c r="F1967" s="116" t="str">
        <f>IF($E1967="","",IFERROR(INDEX(类别属性,MATCH($E1967,类别表,0)),""))</f>
        <v>支出</v>
      </c>
      <c r="G1967" s="118" t="s">
        <v>1268</v>
      </c>
      <c r="H1967" s="119"/>
      <c r="I1967" s="119">
        <v>40000</v>
      </c>
      <c r="J1967" s="120"/>
      <c r="K1967" s="125">
        <f>IF(OR($A1967="",$B1967=""),"",IF($J1967&lt;&gt;"",$J1967,IF($D1967=本位币,1,IFERROR(LOOKUP(2,1/((汇率月份&lt;=$A1967)*(INDEX(记账汇率区,0,MATCH($D1967,汇率币种头,0))&lt;&gt;"")),INDEX(记账汇率区,0,MATCH($D1967,汇率币种头,0))),""))))</f>
        <v>1</v>
      </c>
      <c r="L1967" s="123">
        <f t="shared" si="60"/>
        <v>-40000</v>
      </c>
      <c r="M1967" s="123">
        <f t="shared" si="61"/>
        <v>-40000</v>
      </c>
      <c r="N1967" s="122">
        <f>IF($B1967="","",ROUND(SUMIF(账户名,$B1967,账户期初)+SUMIFS($L$6:L1967,$B$6:B1967,$B1967),2))</f>
        <v>20981522</v>
      </c>
      <c r="O1967" s="123">
        <f>IF($B1967="","",IFERROR(ROUND(INDEX(账户期初本位,MATCH($B1967,账户名,0))+SUMIFS($M$6:M1967,$B$6:B1967,$B1967),2),""))</f>
        <v>20981522</v>
      </c>
      <c r="P1967" s="117" t="s">
        <v>26</v>
      </c>
      <c r="Q1967" s="115" t="s">
        <v>1269</v>
      </c>
      <c r="R1967" s="115" t="s">
        <v>1270</v>
      </c>
      <c r="S1967" s="124" t="str">
        <f>IF($B1967="","",IF(ISNA(MATCH($B1967,账户名,0)),"※这个账户不在【参数设置】的账户档案里",IF($A1967="","※没填日期，这一笔不会进任何月份的报表",IF(OR($A1967&lt;起始月份,$A1967&gt;EOMONTH(起始月份,15)),"△不在本账期（"&amp;TEXT(起始月份,"yyyy-mm")&amp;" ~ "&amp;TEXT(EOMONTH(起始月份,15),"yyyy-mm")&amp;"）内，报表里看不到",IF(AND($H1967&lt;&gt;"",$I1967&lt;&gt;""),"※收入和支出不能同时填",IF(AND(N($H1967)=0,N($I1967)=0),IF(ISNUMBER(SEARCH("【待补】",$R1967&amp;"")),"△源数据不全（源表缺金额），请补充","※收入和支出都没填"),IF($E1967="","※没填收支类别，分类报表会漏掉这一笔",IF(ISNA(MATCH($E1967,类别表,0)),"※收支类别不在【参数设置】的清单里",IF($K1967="","△"&amp;$D1967&amp;" 还没填汇率，去【月度汇率】补上就自动算了",IF(ISNUMBER(SEARCH("【待补】",$R1967&amp;"")),"△源数据不全（源表缺摘要或用途），请补充",IF(AND($F1967="内部转账",$Q1967=""),"△内部转账建议在「往来单位」写上对方账户",IF($N1967&lt;0,"△这一笔之后该账户余额成负数了，核一下",""))))))))))))</f>
        <v/>
      </c>
    </row>
    <row r="1968" ht="16.5" spans="1:19">
      <c r="A1968" s="114">
        <v>46190</v>
      </c>
      <c r="B1968" s="115" t="s">
        <v>1238</v>
      </c>
      <c r="C1968" s="116" t="str">
        <f>IF($B1968="","",IFERROR(INDEX(账户银行,MATCH($B1968,账户名,0)),""))</f>
        <v>NBU银行</v>
      </c>
      <c r="D1968" s="116" t="str">
        <f>IF($B1968="","",IFERROR(INDEX(账户币种,MATCH($B1968,账户名,0)),""))</f>
        <v>UZS</v>
      </c>
      <c r="E1968" s="117" t="s">
        <v>44</v>
      </c>
      <c r="F1968" s="116" t="str">
        <f>IF($E1968="","",IFERROR(INDEX(类别属性,MATCH($E1968,类别表,0)),""))</f>
        <v>支出</v>
      </c>
      <c r="G1968" s="118" t="s">
        <v>1268</v>
      </c>
      <c r="H1968" s="119"/>
      <c r="I1968" s="119">
        <v>650000</v>
      </c>
      <c r="J1968" s="120"/>
      <c r="K1968" s="125">
        <f>IF(OR($A1968="",$B1968=""),"",IF($J1968&lt;&gt;"",$J1968,IF($D1968=本位币,1,IFERROR(LOOKUP(2,1/((汇率月份&lt;=$A1968)*(INDEX(记账汇率区,0,MATCH($D1968,汇率币种头,0))&lt;&gt;"")),INDEX(记账汇率区,0,MATCH($D1968,汇率币种头,0))),""))))</f>
        <v>1</v>
      </c>
      <c r="L1968" s="123">
        <f t="shared" si="60"/>
        <v>-650000</v>
      </c>
      <c r="M1968" s="123">
        <f t="shared" si="61"/>
        <v>-650000</v>
      </c>
      <c r="N1968" s="122">
        <f>IF($B1968="","",ROUND(SUMIF(账户名,$B1968,账户期初)+SUMIFS($L$6:L1968,$B$6:B1968,$B1968),2))</f>
        <v>20331522</v>
      </c>
      <c r="O1968" s="123">
        <f>IF($B1968="","",IFERROR(ROUND(INDEX(账户期初本位,MATCH($B1968,账户名,0))+SUMIFS($M$6:M1968,$B$6:B1968,$B1968),2),""))</f>
        <v>20331522</v>
      </c>
      <c r="P1968" s="117" t="s">
        <v>26</v>
      </c>
      <c r="Q1968" s="115" t="s">
        <v>1269</v>
      </c>
      <c r="R1968" s="115" t="s">
        <v>1270</v>
      </c>
      <c r="S1968" s="124" t="str">
        <f>IF($B1968="","",IF(ISNA(MATCH($B1968,账户名,0)),"※这个账户不在【参数设置】的账户档案里",IF($A1968="","※没填日期，这一笔不会进任何月份的报表",IF(OR($A1968&lt;起始月份,$A1968&gt;EOMONTH(起始月份,15)),"△不在本账期（"&amp;TEXT(起始月份,"yyyy-mm")&amp;" ~ "&amp;TEXT(EOMONTH(起始月份,15),"yyyy-mm")&amp;"）内，报表里看不到",IF(AND($H1968&lt;&gt;"",$I1968&lt;&gt;""),"※收入和支出不能同时填",IF(AND(N($H1968)=0,N($I1968)=0),IF(ISNUMBER(SEARCH("【待补】",$R1968&amp;"")),"△源数据不全（源表缺金额），请补充","※收入和支出都没填"),IF($E1968="","※没填收支类别，分类报表会漏掉这一笔",IF(ISNA(MATCH($E1968,类别表,0)),"※收支类别不在【参数设置】的清单里",IF($K1968="","△"&amp;$D1968&amp;" 还没填汇率，去【月度汇率】补上就自动算了",IF(ISNUMBER(SEARCH("【待补】",$R1968&amp;"")),"△源数据不全（源表缺摘要或用途），请补充",IF(AND($F1968="内部转账",$Q1968=""),"△内部转账建议在「往来单位」写上对方账户",IF($N1968&lt;0,"△这一笔之后该账户余额成负数了，核一下",""))))))))))))</f>
        <v/>
      </c>
    </row>
    <row r="1969" ht="66" spans="1:19">
      <c r="A1969" s="114">
        <v>46190</v>
      </c>
      <c r="B1969" s="115" t="s">
        <v>34</v>
      </c>
      <c r="C1969" s="116" t="str">
        <f>IF($B1969="","",IFERROR(INDEX(账户银行,MATCH($B1969,账户名,0)),""))</f>
        <v>现金</v>
      </c>
      <c r="D1969" s="116" t="str">
        <f>IF($B1969="","",IFERROR(INDEX(账户币种,MATCH($B1969,账户名,0)),""))</f>
        <v>UZS</v>
      </c>
      <c r="E1969" s="117" t="s">
        <v>57</v>
      </c>
      <c r="F1969" s="116" t="str">
        <f>IF($E1969="","",IFERROR(INDEX(类别属性,MATCH($E1969,类别表,0)),""))</f>
        <v>支出</v>
      </c>
      <c r="G1969" s="118" t="s">
        <v>1712</v>
      </c>
      <c r="H1969" s="119"/>
      <c r="I1969" s="119">
        <v>1200000</v>
      </c>
      <c r="J1969" s="120"/>
      <c r="K1969" s="125">
        <f>IF(OR($A1969="",$B1969=""),"",IF($J1969&lt;&gt;"",$J1969,IF($D1969=本位币,1,IFERROR(LOOKUP(2,1/((汇率月份&lt;=$A1969)*(INDEX(记账汇率区,0,MATCH($D1969,汇率币种头,0))&lt;&gt;"")),INDEX(记账汇率区,0,MATCH($D1969,汇率币种头,0))),""))))</f>
        <v>1</v>
      </c>
      <c r="L1969" s="123">
        <f t="shared" si="60"/>
        <v>-1200000</v>
      </c>
      <c r="M1969" s="123">
        <f t="shared" si="61"/>
        <v>-1200000</v>
      </c>
      <c r="N1969" s="122">
        <f>IF($B1969="","",ROUND(SUMIF(账户名,$B1969,账户期初)+SUMIFS($L$6:L1969,$B$6:B1969,$B1969),2))</f>
        <v>-847361979.33</v>
      </c>
      <c r="O1969" s="123">
        <f>IF($B1969="","",IFERROR(ROUND(INDEX(账户期初本位,MATCH($B1969,账户名,0))+SUMIFS($M$6:M1969,$B$6:B1969,$B1969),2),""))</f>
        <v>-847361979.33</v>
      </c>
      <c r="P1969" s="117" t="s">
        <v>59</v>
      </c>
      <c r="Q1969" s="115"/>
      <c r="R1969" s="115"/>
      <c r="S1969" s="124" t="str">
        <f>IF($B1969="","",IF(ISNA(MATCH($B1969,账户名,0)),"※这个账户不在【参数设置】的账户档案里",IF($A1969="","※没填日期，这一笔不会进任何月份的报表",IF(OR($A1969&lt;起始月份,$A1969&gt;EOMONTH(起始月份,15)),"△不在本账期（"&amp;TEXT(起始月份,"yyyy-mm")&amp;" ~ "&amp;TEXT(EOMONTH(起始月份,15),"yyyy-mm")&amp;"）内，报表里看不到",IF(AND($H1969&lt;&gt;"",$I1969&lt;&gt;""),"※收入和支出不能同时填",IF(AND(N($H1969)=0,N($I1969)=0),IF(ISNUMBER(SEARCH("【待补】",$R1969&amp;"")),"△源数据不全（源表缺金额），请补充","※收入和支出都没填"),IF($E1969="","※没填收支类别，分类报表会漏掉这一笔",IF(ISNA(MATCH($E1969,类别表,0)),"※收支类别不在【参数设置】的清单里",IF($K1969="","△"&amp;$D1969&amp;" 还没填汇率，去【月度汇率】补上就自动算了",IF(ISNUMBER(SEARCH("【待补】",$R1969&amp;"")),"△源数据不全（源表缺摘要或用途），请补充",IF(AND($F1969="内部转账",$Q1969=""),"△内部转账建议在「往来单位」写上对方账户",IF($N1969&lt;0,"△这一笔之后该账户余额成负数了，核一下",""))))))))))))</f>
        <v>△这一笔之后该账户余额成负数了，核一下</v>
      </c>
    </row>
    <row r="1970" ht="16.5" spans="1:19">
      <c r="A1970" s="114">
        <v>46191</v>
      </c>
      <c r="B1970" s="115" t="s">
        <v>30</v>
      </c>
      <c r="C1970" s="116" t="str">
        <f>IF($B1970="","",IFERROR(INDEX(账户银行,MATCH($B1970,账户名,0)),""))</f>
        <v>现金</v>
      </c>
      <c r="D1970" s="116" t="str">
        <f>IF($B1970="","",IFERROR(INDEX(账户币种,MATCH($B1970,账户名,0)),""))</f>
        <v>USD</v>
      </c>
      <c r="E1970" s="117" t="s">
        <v>62</v>
      </c>
      <c r="F1970" s="116" t="str">
        <f>IF($E1970="","",IFERROR(INDEX(类别属性,MATCH($E1970,类别表,0)),""))</f>
        <v>支出</v>
      </c>
      <c r="G1970" s="118" t="s">
        <v>1713</v>
      </c>
      <c r="H1970" s="119"/>
      <c r="I1970" s="119">
        <v>100</v>
      </c>
      <c r="J1970" s="120"/>
      <c r="K1970" s="125">
        <f>IF(OR($A1970="",$B1970=""),"",IF($J1970&lt;&gt;"",$J1970,IF($D1970=本位币,1,IFERROR(LOOKUP(2,1/((汇率月份&lt;=$A1970)*(INDEX(记账汇率区,0,MATCH($D1970,汇率币种头,0))&lt;&gt;"")),INDEX(记账汇率区,0,MATCH($D1970,汇率币种头,0))),""))))</f>
        <v>12000</v>
      </c>
      <c r="L1970" s="123">
        <f t="shared" si="60"/>
        <v>-100</v>
      </c>
      <c r="M1970" s="123">
        <f t="shared" si="61"/>
        <v>-1200000</v>
      </c>
      <c r="N1970" s="122">
        <f>IF($B1970="","",ROUND(SUMIF(账户名,$B1970,账户期初)+SUMIFS($L$6:L1970,$B$6:B1970,$B1970),2))</f>
        <v>111196</v>
      </c>
      <c r="O1970" s="123">
        <f>IF($B1970="","",IFERROR(ROUND(INDEX(账户期初本位,MATCH($B1970,账户名,0))+SUMIFS($M$6:M1970,$B$6:B1970,$B1970),2),""))</f>
        <v>1346847925</v>
      </c>
      <c r="P1970" s="117" t="s">
        <v>97</v>
      </c>
      <c r="Q1970" s="115"/>
      <c r="R1970" s="115" t="s">
        <v>1687</v>
      </c>
      <c r="S1970" s="124" t="str">
        <f>IF($B1970="","",IF(ISNA(MATCH($B1970,账户名,0)),"※这个账户不在【参数设置】的账户档案里",IF($A1970="","※没填日期，这一笔不会进任何月份的报表",IF(OR($A1970&lt;起始月份,$A1970&gt;EOMONTH(起始月份,15)),"△不在本账期（"&amp;TEXT(起始月份,"yyyy-mm")&amp;" ~ "&amp;TEXT(EOMONTH(起始月份,15),"yyyy-mm")&amp;"）内，报表里看不到",IF(AND($H1970&lt;&gt;"",$I1970&lt;&gt;""),"※收入和支出不能同时填",IF(AND(N($H1970)=0,N($I1970)=0),IF(ISNUMBER(SEARCH("【待补】",$R1970&amp;"")),"△源数据不全（源表缺金额），请补充","※收入和支出都没填"),IF($E1970="","※没填收支类别，分类报表会漏掉这一笔",IF(ISNA(MATCH($E1970,类别表,0)),"※收支类别不在【参数设置】的清单里",IF($K1970="","△"&amp;$D1970&amp;" 还没填汇率，去【月度汇率】补上就自动算了",IF(ISNUMBER(SEARCH("【待补】",$R1970&amp;"")),"△源数据不全（源表缺摘要或用途），请补充",IF(AND($F1970="内部转账",$Q1970=""),"△内部转账建议在「往来单位」写上对方账户",IF($N1970&lt;0,"△这一笔之后该账户余额成负数了，核一下",""))))))))))))</f>
        <v/>
      </c>
    </row>
    <row r="1971" ht="16.5" spans="1:19">
      <c r="A1971" s="114">
        <v>46191</v>
      </c>
      <c r="B1971" s="115" t="s">
        <v>34</v>
      </c>
      <c r="C1971" s="116" t="str">
        <f>IF($B1971="","",IFERROR(INDEX(账户银行,MATCH($B1971,账户名,0)),""))</f>
        <v>现金</v>
      </c>
      <c r="D1971" s="116" t="str">
        <f>IF($B1971="","",IFERROR(INDEX(账户币种,MATCH($B1971,账户名,0)),""))</f>
        <v>UZS</v>
      </c>
      <c r="E1971" s="117" t="s">
        <v>77</v>
      </c>
      <c r="F1971" s="116" t="str">
        <f>IF($E1971="","",IFERROR(INDEX(类别属性,MATCH($E1971,类别表,0)),""))</f>
        <v>内部转账</v>
      </c>
      <c r="G1971" s="118" t="s">
        <v>1714</v>
      </c>
      <c r="H1971" s="119">
        <v>4750000</v>
      </c>
      <c r="I1971" s="119"/>
      <c r="J1971" s="120"/>
      <c r="K1971" s="125">
        <f>IF(OR($A1971="",$B1971=""),"",IF($J1971&lt;&gt;"",$J1971,IF($D1971=本位币,1,IFERROR(LOOKUP(2,1/((汇率月份&lt;=$A1971)*(INDEX(记账汇率区,0,MATCH($D1971,汇率币种头,0))&lt;&gt;"")),INDEX(记账汇率区,0,MATCH($D1971,汇率币种头,0))),""))))</f>
        <v>1</v>
      </c>
      <c r="L1971" s="123">
        <f t="shared" si="60"/>
        <v>4750000</v>
      </c>
      <c r="M1971" s="123">
        <f t="shared" si="61"/>
        <v>4750000</v>
      </c>
      <c r="N1971" s="122">
        <f>IF($B1971="","",ROUND(SUMIF(账户名,$B1971,账户期初)+SUMIFS($L$6:L1971,$B$6:B1971,$B1971),2))</f>
        <v>-842611979.33</v>
      </c>
      <c r="O1971" s="123">
        <f>IF($B1971="","",IFERROR(ROUND(INDEX(账户期初本位,MATCH($B1971,账户名,0))+SUMIFS($M$6:M1971,$B$6:B1971,$B1971),2),""))</f>
        <v>-842611979.33</v>
      </c>
      <c r="P1971" s="117" t="s">
        <v>43</v>
      </c>
      <c r="Q1971" s="115"/>
      <c r="R1971" s="115"/>
      <c r="S1971" s="124" t="str">
        <f>IF($B1971="","",IF(ISNA(MATCH($B1971,账户名,0)),"※这个账户不在【参数设置】的账户档案里",IF($A1971="","※没填日期，这一笔不会进任何月份的报表",IF(OR($A1971&lt;起始月份,$A1971&gt;EOMONTH(起始月份,15)),"△不在本账期（"&amp;TEXT(起始月份,"yyyy-mm")&amp;" ~ "&amp;TEXT(EOMONTH(起始月份,15),"yyyy-mm")&amp;"）内，报表里看不到",IF(AND($H1971&lt;&gt;"",$I1971&lt;&gt;""),"※收入和支出不能同时填",IF(AND(N($H1971)=0,N($I1971)=0),IF(ISNUMBER(SEARCH("【待补】",$R1971&amp;"")),"△源数据不全（源表缺金额），请补充","※收入和支出都没填"),IF($E1971="","※没填收支类别，分类报表会漏掉这一笔",IF(ISNA(MATCH($E1971,类别表,0)),"※收支类别不在【参数设置】的清单里",IF($K1971="","△"&amp;$D1971&amp;" 还没填汇率，去【月度汇率】补上就自动算了",IF(ISNUMBER(SEARCH("【待补】",$R1971&amp;"")),"△源数据不全（源表缺摘要或用途），请补充",IF(AND($F1971="内部转账",$Q1971=""),"△内部转账建议在「往来单位」写上对方账户",IF($N1971&lt;0,"△这一笔之后该账户余额成负数了，核一下",""))))))))))))</f>
        <v>△内部转账建议在「往来单位」写上对方账户</v>
      </c>
    </row>
    <row r="1972" ht="66" spans="1:19">
      <c r="A1972" s="114">
        <v>46191</v>
      </c>
      <c r="B1972" s="115" t="s">
        <v>34</v>
      </c>
      <c r="C1972" s="116" t="str">
        <f>IF($B1972="","",IFERROR(INDEX(账户银行,MATCH($B1972,账户名,0)),""))</f>
        <v>现金</v>
      </c>
      <c r="D1972" s="116" t="str">
        <f>IF($B1972="","",IFERROR(INDEX(账户币种,MATCH($B1972,账户名,0)),""))</f>
        <v>UZS</v>
      </c>
      <c r="E1972" s="117" t="s">
        <v>95</v>
      </c>
      <c r="F1972" s="116" t="str">
        <f>IF($E1972="","",IFERROR(INDEX(类别属性,MATCH($E1972,类别表,0)),""))</f>
        <v>支出</v>
      </c>
      <c r="G1972" s="118" t="s">
        <v>1715</v>
      </c>
      <c r="H1972" s="119"/>
      <c r="I1972" s="119">
        <v>1804000</v>
      </c>
      <c r="J1972" s="120"/>
      <c r="K1972" s="125">
        <f>IF(OR($A1972="",$B1972=""),"",IF($J1972&lt;&gt;"",$J1972,IF($D1972=本位币,1,IFERROR(LOOKUP(2,1/((汇率月份&lt;=$A1972)*(INDEX(记账汇率区,0,MATCH($D1972,汇率币种头,0))&lt;&gt;"")),INDEX(记账汇率区,0,MATCH($D1972,汇率币种头,0))),""))))</f>
        <v>1</v>
      </c>
      <c r="L1972" s="123">
        <f t="shared" si="60"/>
        <v>-1804000</v>
      </c>
      <c r="M1972" s="123">
        <f t="shared" si="61"/>
        <v>-1804000</v>
      </c>
      <c r="N1972" s="122">
        <f>IF($B1972="","",ROUND(SUMIF(账户名,$B1972,账户期初)+SUMIFS($L$6:L1972,$B$6:B1972,$B1972),2))</f>
        <v>-844415979.33</v>
      </c>
      <c r="O1972" s="123">
        <f>IF($B1972="","",IFERROR(ROUND(INDEX(账户期初本位,MATCH($B1972,账户名,0))+SUMIFS($M$6:M1972,$B$6:B1972,$B1972),2),""))</f>
        <v>-844415979.33</v>
      </c>
      <c r="P1972" s="117" t="s">
        <v>97</v>
      </c>
      <c r="Q1972" s="115"/>
      <c r="R1972" s="115"/>
      <c r="S1972" s="124" t="str">
        <f>IF($B1972="","",IF(ISNA(MATCH($B1972,账户名,0)),"※这个账户不在【参数设置】的账户档案里",IF($A1972="","※没填日期，这一笔不会进任何月份的报表",IF(OR($A1972&lt;起始月份,$A1972&gt;EOMONTH(起始月份,15)),"△不在本账期（"&amp;TEXT(起始月份,"yyyy-mm")&amp;" ~ "&amp;TEXT(EOMONTH(起始月份,15),"yyyy-mm")&amp;"）内，报表里看不到",IF(AND($H1972&lt;&gt;"",$I1972&lt;&gt;""),"※收入和支出不能同时填",IF(AND(N($H1972)=0,N($I1972)=0),IF(ISNUMBER(SEARCH("【待补】",$R1972&amp;"")),"△源数据不全（源表缺金额），请补充","※收入和支出都没填"),IF($E1972="","※没填收支类别，分类报表会漏掉这一笔",IF(ISNA(MATCH($E1972,类别表,0)),"※收支类别不在【参数设置】的清单里",IF($K1972="","△"&amp;$D1972&amp;" 还没填汇率，去【月度汇率】补上就自动算了",IF(ISNUMBER(SEARCH("【待补】",$R1972&amp;"")),"△源数据不全（源表缺摘要或用途），请补充",IF(AND($F1972="内部转账",$Q1972=""),"△内部转账建议在「往来单位」写上对方账户",IF($N1972&lt;0,"△这一笔之后该账户余额成负数了，核一下",""))))))))))))</f>
        <v>△这一笔之后该账户余额成负数了，核一下</v>
      </c>
    </row>
    <row r="1973" ht="33" spans="1:19">
      <c r="A1973" s="114">
        <v>46192</v>
      </c>
      <c r="B1973" s="115" t="s">
        <v>20</v>
      </c>
      <c r="C1973" s="116" t="str">
        <f>IF($B1973="","",IFERROR(INDEX(账户银行,MATCH($B1973,账户名,0)),""))</f>
        <v>现金</v>
      </c>
      <c r="D1973" s="116" t="str">
        <f>IF($B1973="","",IFERROR(INDEX(账户币种,MATCH($B1973,账户名,0)),""))</f>
        <v>CNY</v>
      </c>
      <c r="E1973" s="117" t="s">
        <v>24</v>
      </c>
      <c r="F1973" s="116" t="str">
        <f>IF($E1973="","",IFERROR(INDEX(类别属性,MATCH($E1973,类别表,0)),""))</f>
        <v>支出</v>
      </c>
      <c r="G1973" s="118" t="s">
        <v>1716</v>
      </c>
      <c r="H1973" s="119"/>
      <c r="I1973" s="119">
        <v>1617</v>
      </c>
      <c r="J1973" s="120"/>
      <c r="K1973" s="121">
        <f>IF(OR($A1973="",$B1973=""),"",IF($J1973&lt;&gt;"",$J1973,IF($D1973=本位币,1,IFERROR(LOOKUP(2,1/((汇率月份&lt;=$A1973)*(INDEX(记账汇率区,0,MATCH($D1973,汇率币种头,0))&lt;&gt;"")),INDEX(记账汇率区,0,MATCH($D1973,汇率币种头,0))),""))))</f>
        <v>1700</v>
      </c>
      <c r="L1973" s="122">
        <f t="shared" si="60"/>
        <v>-1617</v>
      </c>
      <c r="M1973" s="123">
        <f t="shared" si="61"/>
        <v>-2748900</v>
      </c>
      <c r="N1973" s="122">
        <f>IF($B1973="","",ROUND(SUMIF(账户名,$B1973,账户期初)+SUMIFS($L$6:L1973,$B$6:B1973,$B1973),2))</f>
        <v>1350608.94</v>
      </c>
      <c r="O1973" s="123">
        <f>IF($B1973="","",IFERROR(ROUND(INDEX(账户期初本位,MATCH($B1973,账户名,0))+SUMIFS($M$6:M1973,$B$6:B1973,$B1973),2),""))</f>
        <v>2267696714.96</v>
      </c>
      <c r="P1973" s="117" t="s">
        <v>26</v>
      </c>
      <c r="Q1973" s="115" t="s">
        <v>1717</v>
      </c>
      <c r="R1973" s="115"/>
      <c r="S1973" s="124" t="str">
        <f>IF($B1973="","",IF(ISNA(MATCH($B1973,账户名,0)),"※这个账户不在【参数设置】的账户档案里",IF($A1973="","※没填日期，这一笔不会进任何月份的报表",IF(OR($A1973&lt;起始月份,$A1973&gt;EOMONTH(起始月份,15)),"△不在本账期（"&amp;TEXT(起始月份,"yyyy-mm")&amp;" ~ "&amp;TEXT(EOMONTH(起始月份,15),"yyyy-mm")&amp;"）内，报表里看不到",IF(AND($H1973&lt;&gt;"",$I1973&lt;&gt;""),"※收入和支出不能同时填",IF(AND(N($H1973)=0,N($I1973)=0),IF(ISNUMBER(SEARCH("【待补】",$R1973&amp;"")),"△源数据不全（源表缺金额），请补充","※收入和支出都没填"),IF($E1973="","※没填收支类别，分类报表会漏掉这一笔",IF(ISNA(MATCH($E1973,类别表,0)),"※收支类别不在【参数设置】的清单里",IF($K1973="","△"&amp;$D1973&amp;" 还没填汇率，去【月度汇率】补上就自动算了",IF(ISNUMBER(SEARCH("【待补】",$R1973&amp;"")),"△源数据不全（源表缺摘要或用途），请补充",IF(AND($F1973="内部转账",$Q1973=""),"△内部转账建议在「往来单位」写上对方账户",IF($N1973&lt;0,"△这一笔之后该账户余额成负数了，核一下",""))))))))))))</f>
        <v/>
      </c>
    </row>
    <row r="1974" ht="16.5" spans="1:19">
      <c r="A1974" s="114">
        <v>46192</v>
      </c>
      <c r="B1974" s="115" t="s">
        <v>1238</v>
      </c>
      <c r="C1974" s="116" t="str">
        <f>IF($B1974="","",IFERROR(INDEX(账户银行,MATCH($B1974,账户名,0)),""))</f>
        <v>NBU银行</v>
      </c>
      <c r="D1974" s="116" t="str">
        <f>IF($B1974="","",IFERROR(INDEX(账户币种,MATCH($B1974,账户名,0)),""))</f>
        <v>UZS</v>
      </c>
      <c r="E1974" s="117" t="s">
        <v>1618</v>
      </c>
      <c r="F1974" s="116" t="str">
        <f>IF($E1974="","",IFERROR(INDEX(类别属性,MATCH($E1974,类别表,0)),""))</f>
        <v>支出</v>
      </c>
      <c r="G1974" s="118" t="s">
        <v>1268</v>
      </c>
      <c r="H1974" s="119"/>
      <c r="I1974" s="119">
        <v>94000</v>
      </c>
      <c r="J1974" s="120"/>
      <c r="K1974" s="125">
        <f>IF(OR($A1974="",$B1974=""),"",IF($J1974&lt;&gt;"",$J1974,IF($D1974=本位币,1,IFERROR(LOOKUP(2,1/((汇率月份&lt;=$A1974)*(INDEX(记账汇率区,0,MATCH($D1974,汇率币种头,0))&lt;&gt;"")),INDEX(记账汇率区,0,MATCH($D1974,汇率币种头,0))),""))))</f>
        <v>1</v>
      </c>
      <c r="L1974" s="123">
        <f t="shared" si="60"/>
        <v>-94000</v>
      </c>
      <c r="M1974" s="123">
        <f t="shared" si="61"/>
        <v>-94000</v>
      </c>
      <c r="N1974" s="122">
        <f>IF($B1974="","",ROUND(SUMIF(账户名,$B1974,账户期初)+SUMIFS($L$6:L1974,$B$6:B1974,$B1974),2))</f>
        <v>20237522</v>
      </c>
      <c r="O1974" s="123">
        <f>IF($B1974="","",IFERROR(ROUND(INDEX(账户期初本位,MATCH($B1974,账户名,0))+SUMIFS($M$6:M1974,$B$6:B1974,$B1974),2),""))</f>
        <v>20237522</v>
      </c>
      <c r="P1974" s="117" t="s">
        <v>26</v>
      </c>
      <c r="Q1974" s="115" t="s">
        <v>1269</v>
      </c>
      <c r="R1974" s="115" t="s">
        <v>1270</v>
      </c>
      <c r="S1974" s="124" t="str">
        <f>IF($B1974="","",IF(ISNA(MATCH($B1974,账户名,0)),"※这个账户不在【参数设置】的账户档案里",IF($A1974="","※没填日期，这一笔不会进任何月份的报表",IF(OR($A1974&lt;起始月份,$A1974&gt;EOMONTH(起始月份,15)),"△不在本账期（"&amp;TEXT(起始月份,"yyyy-mm")&amp;" ~ "&amp;TEXT(EOMONTH(起始月份,15),"yyyy-mm")&amp;"）内，报表里看不到",IF(AND($H1974&lt;&gt;"",$I1974&lt;&gt;""),"※收入和支出不能同时填",IF(AND(N($H1974)=0,N($I1974)=0),IF(ISNUMBER(SEARCH("【待补】",$R1974&amp;"")),"△源数据不全（源表缺金额），请补充","※收入和支出都没填"),IF($E1974="","※没填收支类别，分类报表会漏掉这一笔",IF(ISNA(MATCH($E1974,类别表,0)),"※收支类别不在【参数设置】的清单里",IF($K1974="","△"&amp;$D1974&amp;" 还没填汇率，去【月度汇率】补上就自动算了",IF(ISNUMBER(SEARCH("【待补】",$R1974&amp;"")),"△源数据不全（源表缺摘要或用途），请补充",IF(AND($F1974="内部转账",$Q1974=""),"△内部转账建议在「往来单位」写上对方账户",IF($N1974&lt;0,"△这一笔之后该账户余额成负数了，核一下",""))))))))))))</f>
        <v/>
      </c>
    </row>
    <row r="1975" ht="16.5" spans="1:19">
      <c r="A1975" s="114">
        <v>46192</v>
      </c>
      <c r="B1975" s="115" t="s">
        <v>1238</v>
      </c>
      <c r="C1975" s="116" t="str">
        <f>IF($B1975="","",IFERROR(INDEX(账户银行,MATCH($B1975,账户名,0)),""))</f>
        <v>NBU银行</v>
      </c>
      <c r="D1975" s="116" t="str">
        <f>IF($B1975="","",IFERROR(INDEX(账户币种,MATCH($B1975,账户名,0)),""))</f>
        <v>UZS</v>
      </c>
      <c r="E1975" s="117" t="s">
        <v>38</v>
      </c>
      <c r="F1975" s="116" t="str">
        <f>IF($E1975="","",IFERROR(INDEX(类别属性,MATCH($E1975,类别表,0)),""))</f>
        <v>支出</v>
      </c>
      <c r="G1975" s="118" t="s">
        <v>1268</v>
      </c>
      <c r="H1975" s="119"/>
      <c r="I1975" s="119">
        <v>130000</v>
      </c>
      <c r="J1975" s="120"/>
      <c r="K1975" s="125">
        <f>IF(OR($A1975="",$B1975=""),"",IF($J1975&lt;&gt;"",$J1975,IF($D1975=本位币,1,IFERROR(LOOKUP(2,1/((汇率月份&lt;=$A1975)*(INDEX(记账汇率区,0,MATCH($D1975,汇率币种头,0))&lt;&gt;"")),INDEX(记账汇率区,0,MATCH($D1975,汇率币种头,0))),""))))</f>
        <v>1</v>
      </c>
      <c r="L1975" s="123">
        <f t="shared" si="60"/>
        <v>-130000</v>
      </c>
      <c r="M1975" s="123">
        <f t="shared" si="61"/>
        <v>-130000</v>
      </c>
      <c r="N1975" s="122">
        <f>IF($B1975="","",ROUND(SUMIF(账户名,$B1975,账户期初)+SUMIFS($L$6:L1975,$B$6:B1975,$B1975),2))</f>
        <v>20107522</v>
      </c>
      <c r="O1975" s="123">
        <f>IF($B1975="","",IFERROR(ROUND(INDEX(账户期初本位,MATCH($B1975,账户名,0))+SUMIFS($M$6:M1975,$B$6:B1975,$B1975),2),""))</f>
        <v>20107522</v>
      </c>
      <c r="P1975" s="117" t="s">
        <v>26</v>
      </c>
      <c r="Q1975" s="115" t="s">
        <v>1269</v>
      </c>
      <c r="R1975" s="115" t="s">
        <v>1270</v>
      </c>
      <c r="S1975" s="124" t="str">
        <f>IF($B1975="","",IF(ISNA(MATCH($B1975,账户名,0)),"※这个账户不在【参数设置】的账户档案里",IF($A1975="","※没填日期，这一笔不会进任何月份的报表",IF(OR($A1975&lt;起始月份,$A1975&gt;EOMONTH(起始月份,15)),"△不在本账期（"&amp;TEXT(起始月份,"yyyy-mm")&amp;" ~ "&amp;TEXT(EOMONTH(起始月份,15),"yyyy-mm")&amp;"）内，报表里看不到",IF(AND($H1975&lt;&gt;"",$I1975&lt;&gt;""),"※收入和支出不能同时填",IF(AND(N($H1975)=0,N($I1975)=0),IF(ISNUMBER(SEARCH("【待补】",$R1975&amp;"")),"△源数据不全（源表缺金额），请补充","※收入和支出都没填"),IF($E1975="","※没填收支类别，分类报表会漏掉这一笔",IF(ISNA(MATCH($E1975,类别表,0)),"※收支类别不在【参数设置】的清单里",IF($K1975="","△"&amp;$D1975&amp;" 还没填汇率，去【月度汇率】补上就自动算了",IF(ISNUMBER(SEARCH("【待补】",$R1975&amp;"")),"△源数据不全（源表缺摘要或用途），请补充",IF(AND($F1975="内部转账",$Q1975=""),"△内部转账建议在「往来单位」写上对方账户",IF($N1975&lt;0,"△这一笔之后该账户余额成负数了，核一下",""))))))))))))</f>
        <v/>
      </c>
    </row>
    <row r="1976" ht="33" spans="1:19">
      <c r="A1976" s="114">
        <v>46193</v>
      </c>
      <c r="B1976" s="115" t="s">
        <v>34</v>
      </c>
      <c r="C1976" s="116" t="str">
        <f>IF($B1976="","",IFERROR(INDEX(账户银行,MATCH($B1976,账户名,0)),""))</f>
        <v>现金</v>
      </c>
      <c r="D1976" s="116" t="str">
        <f>IF($B1976="","",IFERROR(INDEX(账户币种,MATCH($B1976,账户名,0)),""))</f>
        <v>UZS</v>
      </c>
      <c r="E1976" s="117" t="s">
        <v>54</v>
      </c>
      <c r="F1976" s="116" t="str">
        <f>IF($E1976="","",IFERROR(INDEX(类别属性,MATCH($E1976,类别表,0)),""))</f>
        <v>支出</v>
      </c>
      <c r="G1976" s="118" t="s">
        <v>1718</v>
      </c>
      <c r="H1976" s="119"/>
      <c r="I1976" s="119">
        <v>1600000</v>
      </c>
      <c r="J1976" s="120"/>
      <c r="K1976" s="125">
        <f>IF(OR($A1976="",$B1976=""),"",IF($J1976&lt;&gt;"",$J1976,IF($D1976=本位币,1,IFERROR(LOOKUP(2,1/((汇率月份&lt;=$A1976)*(INDEX(记账汇率区,0,MATCH($D1976,汇率币种头,0))&lt;&gt;"")),INDEX(记账汇率区,0,MATCH($D1976,汇率币种头,0))),""))))</f>
        <v>1</v>
      </c>
      <c r="L1976" s="123">
        <f t="shared" si="60"/>
        <v>-1600000</v>
      </c>
      <c r="M1976" s="123">
        <f t="shared" si="61"/>
        <v>-1600000</v>
      </c>
      <c r="N1976" s="122">
        <f>IF($B1976="","",ROUND(SUMIF(账户名,$B1976,账户期初)+SUMIFS($L$6:L1976,$B$6:B1976,$B1976),2))</f>
        <v>-846015979.33</v>
      </c>
      <c r="O1976" s="123">
        <f>IF($B1976="","",IFERROR(ROUND(INDEX(账户期初本位,MATCH($B1976,账户名,0))+SUMIFS($M$6:M1976,$B$6:B1976,$B1976),2),""))</f>
        <v>-846015979.33</v>
      </c>
      <c r="P1976" s="117" t="s">
        <v>48</v>
      </c>
      <c r="Q1976" s="115"/>
      <c r="R1976" s="115"/>
      <c r="S1976" s="124" t="str">
        <f>IF($B1976="","",IF(ISNA(MATCH($B1976,账户名,0)),"※这个账户不在【参数设置】的账户档案里",IF($A1976="","※没填日期，这一笔不会进任何月份的报表",IF(OR($A1976&lt;起始月份,$A1976&gt;EOMONTH(起始月份,15)),"△不在本账期（"&amp;TEXT(起始月份,"yyyy-mm")&amp;" ~ "&amp;TEXT(EOMONTH(起始月份,15),"yyyy-mm")&amp;"）内，报表里看不到",IF(AND($H1976&lt;&gt;"",$I1976&lt;&gt;""),"※收入和支出不能同时填",IF(AND(N($H1976)=0,N($I1976)=0),IF(ISNUMBER(SEARCH("【待补】",$R1976&amp;"")),"△源数据不全（源表缺金额），请补充","※收入和支出都没填"),IF($E1976="","※没填收支类别，分类报表会漏掉这一笔",IF(ISNA(MATCH($E1976,类别表,0)),"※收支类别不在【参数设置】的清单里",IF($K1976="","△"&amp;$D1976&amp;" 还没填汇率，去【月度汇率】补上就自动算了",IF(ISNUMBER(SEARCH("【待补】",$R1976&amp;"")),"△源数据不全（源表缺摘要或用途），请补充",IF(AND($F1976="内部转账",$Q1976=""),"△内部转账建议在「往来单位」写上对方账户",IF($N1976&lt;0,"△这一笔之后该账户余额成负数了，核一下",""))))))))))))</f>
        <v>△这一笔之后该账户余额成负数了，核一下</v>
      </c>
    </row>
    <row r="1977" ht="16.5" spans="1:19">
      <c r="A1977" s="114">
        <v>46195</v>
      </c>
      <c r="B1977" s="115" t="s">
        <v>20</v>
      </c>
      <c r="C1977" s="116" t="str">
        <f>IF($B1977="","",IFERROR(INDEX(账户银行,MATCH($B1977,账户名,0)),""))</f>
        <v>现金</v>
      </c>
      <c r="D1977" s="116" t="str">
        <f>IF($B1977="","",IFERROR(INDEX(账户币种,MATCH($B1977,账户名,0)),""))</f>
        <v>CNY</v>
      </c>
      <c r="E1977" s="117" t="s">
        <v>95</v>
      </c>
      <c r="F1977" s="116" t="str">
        <f>IF($E1977="","",IFERROR(INDEX(类别属性,MATCH($E1977,类别表,0)),""))</f>
        <v>支出</v>
      </c>
      <c r="G1977" s="118" t="s">
        <v>1521</v>
      </c>
      <c r="H1977" s="119"/>
      <c r="I1977" s="119">
        <v>20000</v>
      </c>
      <c r="J1977" s="120"/>
      <c r="K1977" s="121">
        <f>IF(OR($A1977="",$B1977=""),"",IF($J1977&lt;&gt;"",$J1977,IF($D1977=本位币,1,IFERROR(LOOKUP(2,1/((汇率月份&lt;=$A1977)*(INDEX(记账汇率区,0,MATCH($D1977,汇率币种头,0))&lt;&gt;"")),INDEX(记账汇率区,0,MATCH($D1977,汇率币种头,0))),""))))</f>
        <v>1700</v>
      </c>
      <c r="L1977" s="122">
        <f t="shared" si="60"/>
        <v>-20000</v>
      </c>
      <c r="M1977" s="123">
        <f t="shared" si="61"/>
        <v>-34000000</v>
      </c>
      <c r="N1977" s="122">
        <f>IF($B1977="","",ROUND(SUMIF(账户名,$B1977,账户期初)+SUMIFS($L$6:L1977,$B$6:B1977,$B1977),2))</f>
        <v>1330608.94</v>
      </c>
      <c r="O1977" s="123">
        <f>IF($B1977="","",IFERROR(ROUND(INDEX(账户期初本位,MATCH($B1977,账户名,0))+SUMIFS($M$6:M1977,$B$6:B1977,$B1977),2),""))</f>
        <v>2233696714.96</v>
      </c>
      <c r="P1977" s="117" t="s">
        <v>97</v>
      </c>
      <c r="Q1977" s="115" t="s">
        <v>940</v>
      </c>
      <c r="R1977" s="115"/>
      <c r="S1977" s="124" t="str">
        <f>IF($B1977="","",IF(ISNA(MATCH($B1977,账户名,0)),"※这个账户不在【参数设置】的账户档案里",IF($A1977="","※没填日期，这一笔不会进任何月份的报表",IF(OR($A1977&lt;起始月份,$A1977&gt;EOMONTH(起始月份,15)),"△不在本账期（"&amp;TEXT(起始月份,"yyyy-mm")&amp;" ~ "&amp;TEXT(EOMONTH(起始月份,15),"yyyy-mm")&amp;"）内，报表里看不到",IF(AND($H1977&lt;&gt;"",$I1977&lt;&gt;""),"※收入和支出不能同时填",IF(AND(N($H1977)=0,N($I1977)=0),IF(ISNUMBER(SEARCH("【待补】",$R1977&amp;"")),"△源数据不全（源表缺金额），请补充","※收入和支出都没填"),IF($E1977="","※没填收支类别，分类报表会漏掉这一笔",IF(ISNA(MATCH($E1977,类别表,0)),"※收支类别不在【参数设置】的清单里",IF($K1977="","△"&amp;$D1977&amp;" 还没填汇率，去【月度汇率】补上就自动算了",IF(ISNUMBER(SEARCH("【待补】",$R1977&amp;"")),"△源数据不全（源表缺摘要或用途），请补充",IF(AND($F1977="内部转账",$Q1977=""),"△内部转账建议在「往来单位」写上对方账户",IF($N1977&lt;0,"△这一笔之后该账户余额成负数了，核一下",""))))))))))))</f>
        <v/>
      </c>
    </row>
    <row r="1978" ht="33" spans="1:19">
      <c r="A1978" s="114">
        <v>46195</v>
      </c>
      <c r="B1978" s="115" t="s">
        <v>20</v>
      </c>
      <c r="C1978" s="116" t="str">
        <f>IF($B1978="","",IFERROR(INDEX(账户银行,MATCH($B1978,账户名,0)),""))</f>
        <v>现金</v>
      </c>
      <c r="D1978" s="116" t="str">
        <f>IF($B1978="","",IFERROR(INDEX(账户币种,MATCH($B1978,账户名,0)),""))</f>
        <v>CNY</v>
      </c>
      <c r="E1978" s="117" t="s">
        <v>1618</v>
      </c>
      <c r="F1978" s="116" t="str">
        <f>IF($E1978="","",IFERROR(INDEX(类别属性,MATCH($E1978,类别表,0)),""))</f>
        <v>支出</v>
      </c>
      <c r="G1978" s="118" t="s">
        <v>1719</v>
      </c>
      <c r="H1978" s="119"/>
      <c r="I1978" s="119">
        <v>500</v>
      </c>
      <c r="J1978" s="120"/>
      <c r="K1978" s="121">
        <f>IF(OR($A1978="",$B1978=""),"",IF($J1978&lt;&gt;"",$J1978,IF($D1978=本位币,1,IFERROR(LOOKUP(2,1/((汇率月份&lt;=$A1978)*(INDEX(记账汇率区,0,MATCH($D1978,汇率币种头,0))&lt;&gt;"")),INDEX(记账汇率区,0,MATCH($D1978,汇率币种头,0))),""))))</f>
        <v>1700</v>
      </c>
      <c r="L1978" s="122">
        <f t="shared" si="60"/>
        <v>-500</v>
      </c>
      <c r="M1978" s="123">
        <f t="shared" si="61"/>
        <v>-850000</v>
      </c>
      <c r="N1978" s="122">
        <f>IF($B1978="","",ROUND(SUMIF(账户名,$B1978,账户期初)+SUMIFS($L$6:L1978,$B$6:B1978,$B1978),2))</f>
        <v>1330108.94</v>
      </c>
      <c r="O1978" s="123">
        <f>IF($B1978="","",IFERROR(ROUND(INDEX(账户期初本位,MATCH($B1978,账户名,0))+SUMIFS($M$6:M1978,$B$6:B1978,$B1978),2),""))</f>
        <v>2232846714.96</v>
      </c>
      <c r="P1978" s="117" t="s">
        <v>97</v>
      </c>
      <c r="Q1978" s="115"/>
      <c r="R1978" s="115"/>
      <c r="S1978" s="124" t="str">
        <f>IF($B1978="","",IF(ISNA(MATCH($B1978,账户名,0)),"※这个账户不在【参数设置】的账户档案里",IF($A1978="","※没填日期，这一笔不会进任何月份的报表",IF(OR($A1978&lt;起始月份,$A1978&gt;EOMONTH(起始月份,15)),"△不在本账期（"&amp;TEXT(起始月份,"yyyy-mm")&amp;" ~ "&amp;TEXT(EOMONTH(起始月份,15),"yyyy-mm")&amp;"）内，报表里看不到",IF(AND($H1978&lt;&gt;"",$I1978&lt;&gt;""),"※收入和支出不能同时填",IF(AND(N($H1978)=0,N($I1978)=0),IF(ISNUMBER(SEARCH("【待补】",$R1978&amp;"")),"△源数据不全（源表缺金额），请补充","※收入和支出都没填"),IF($E1978="","※没填收支类别，分类报表会漏掉这一笔",IF(ISNA(MATCH($E1978,类别表,0)),"※收支类别不在【参数设置】的清单里",IF($K1978="","△"&amp;$D1978&amp;" 还没填汇率，去【月度汇率】补上就自动算了",IF(ISNUMBER(SEARCH("【待补】",$R1978&amp;"")),"△源数据不全（源表缺摘要或用途），请补充",IF(AND($F1978="内部转账",$Q1978=""),"△内部转账建议在「往来单位」写上对方账户",IF($N1978&lt;0,"△这一笔之后该账户余额成负数了，核一下",""))))))))))))</f>
        <v/>
      </c>
    </row>
    <row r="1979" ht="16.5" spans="1:19">
      <c r="A1979" s="114">
        <v>46195</v>
      </c>
      <c r="B1979" s="115" t="s">
        <v>1238</v>
      </c>
      <c r="C1979" s="116" t="str">
        <f>IF($B1979="","",IFERROR(INDEX(账户银行,MATCH($B1979,账户名,0)),""))</f>
        <v>NBU银行</v>
      </c>
      <c r="D1979" s="116" t="str">
        <f>IF($B1979="","",IFERROR(INDEX(账户币种,MATCH($B1979,账户名,0)),""))</f>
        <v>UZS</v>
      </c>
      <c r="E1979" s="117" t="s">
        <v>44</v>
      </c>
      <c r="F1979" s="116" t="str">
        <f>IF($E1979="","",IFERROR(INDEX(类别属性,MATCH($E1979,类别表,0)),""))</f>
        <v>支出</v>
      </c>
      <c r="G1979" s="118" t="s">
        <v>1268</v>
      </c>
      <c r="H1979" s="119"/>
      <c r="I1979" s="119">
        <v>934340</v>
      </c>
      <c r="J1979" s="120"/>
      <c r="K1979" s="125">
        <f>IF(OR($A1979="",$B1979=""),"",IF($J1979&lt;&gt;"",$J1979,IF($D1979=本位币,1,IFERROR(LOOKUP(2,1/((汇率月份&lt;=$A1979)*(INDEX(记账汇率区,0,MATCH($D1979,汇率币种头,0))&lt;&gt;"")),INDEX(记账汇率区,0,MATCH($D1979,汇率币种头,0))),""))))</f>
        <v>1</v>
      </c>
      <c r="L1979" s="123">
        <f t="shared" si="60"/>
        <v>-934340</v>
      </c>
      <c r="M1979" s="123">
        <f t="shared" si="61"/>
        <v>-934340</v>
      </c>
      <c r="N1979" s="122">
        <f>IF($B1979="","",ROUND(SUMIF(账户名,$B1979,账户期初)+SUMIFS($L$6:L1979,$B$6:B1979,$B1979),2))</f>
        <v>19173182</v>
      </c>
      <c r="O1979" s="123">
        <f>IF($B1979="","",IFERROR(ROUND(INDEX(账户期初本位,MATCH($B1979,账户名,0))+SUMIFS($M$6:M1979,$B$6:B1979,$B1979),2),""))</f>
        <v>19173182</v>
      </c>
      <c r="P1979" s="117" t="s">
        <v>26</v>
      </c>
      <c r="Q1979" s="115" t="s">
        <v>1269</v>
      </c>
      <c r="R1979" s="115" t="s">
        <v>1270</v>
      </c>
      <c r="S1979" s="124" t="str">
        <f>IF($B1979="","",IF(ISNA(MATCH($B1979,账户名,0)),"※这个账户不在【参数设置】的账户档案里",IF($A1979="","※没填日期，这一笔不会进任何月份的报表",IF(OR($A1979&lt;起始月份,$A1979&gt;EOMONTH(起始月份,15)),"△不在本账期（"&amp;TEXT(起始月份,"yyyy-mm")&amp;" ~ "&amp;TEXT(EOMONTH(起始月份,15),"yyyy-mm")&amp;"）内，报表里看不到",IF(AND($H1979&lt;&gt;"",$I1979&lt;&gt;""),"※收入和支出不能同时填",IF(AND(N($H1979)=0,N($I1979)=0),IF(ISNUMBER(SEARCH("【待补】",$R1979&amp;"")),"△源数据不全（源表缺金额），请补充","※收入和支出都没填"),IF($E1979="","※没填收支类别，分类报表会漏掉这一笔",IF(ISNA(MATCH($E1979,类别表,0)),"※收支类别不在【参数设置】的清单里",IF($K1979="","△"&amp;$D1979&amp;" 还没填汇率，去【月度汇率】补上就自动算了",IF(ISNUMBER(SEARCH("【待补】",$R1979&amp;"")),"△源数据不全（源表缺摘要或用途），请补充",IF(AND($F1979="内部转账",$Q1979=""),"△内部转账建议在「往来单位」写上对方账户",IF($N1979&lt;0,"△这一笔之后该账户余额成负数了，核一下",""))))))))))))</f>
        <v/>
      </c>
    </row>
    <row r="1980" ht="16.5" spans="1:19">
      <c r="A1980" s="114">
        <v>46195</v>
      </c>
      <c r="B1980" s="115" t="s">
        <v>1238</v>
      </c>
      <c r="C1980" s="116" t="str">
        <f>IF($B1980="","",IFERROR(INDEX(账户银行,MATCH($B1980,账户名,0)),""))</f>
        <v>NBU银行</v>
      </c>
      <c r="D1980" s="116" t="str">
        <f>IF($B1980="","",IFERROR(INDEX(账户币种,MATCH($B1980,账户名,0)),""))</f>
        <v>UZS</v>
      </c>
      <c r="E1980" s="117" t="s">
        <v>38</v>
      </c>
      <c r="F1980" s="116" t="str">
        <f>IF($E1980="","",IFERROR(INDEX(类别属性,MATCH($E1980,类别表,0)),""))</f>
        <v>支出</v>
      </c>
      <c r="G1980" s="118" t="s">
        <v>1268</v>
      </c>
      <c r="H1980" s="119"/>
      <c r="I1980" s="119">
        <v>24000</v>
      </c>
      <c r="J1980" s="120"/>
      <c r="K1980" s="125">
        <f>IF(OR($A1980="",$B1980=""),"",IF($J1980&lt;&gt;"",$J1980,IF($D1980=本位币,1,IFERROR(LOOKUP(2,1/((汇率月份&lt;=$A1980)*(INDEX(记账汇率区,0,MATCH($D1980,汇率币种头,0))&lt;&gt;"")),INDEX(记账汇率区,0,MATCH($D1980,汇率币种头,0))),""))))</f>
        <v>1</v>
      </c>
      <c r="L1980" s="123">
        <f t="shared" si="60"/>
        <v>-24000</v>
      </c>
      <c r="M1980" s="123">
        <f t="shared" si="61"/>
        <v>-24000</v>
      </c>
      <c r="N1980" s="122">
        <f>IF($B1980="","",ROUND(SUMIF(账户名,$B1980,账户期初)+SUMIFS($L$6:L1980,$B$6:B1980,$B1980),2))</f>
        <v>19149182</v>
      </c>
      <c r="O1980" s="123">
        <f>IF($B1980="","",IFERROR(ROUND(INDEX(账户期初本位,MATCH($B1980,账户名,0))+SUMIFS($M$6:M1980,$B$6:B1980,$B1980),2),""))</f>
        <v>19149182</v>
      </c>
      <c r="P1980" s="117" t="s">
        <v>26</v>
      </c>
      <c r="Q1980" s="115" t="s">
        <v>1269</v>
      </c>
      <c r="R1980" s="115" t="s">
        <v>1270</v>
      </c>
      <c r="S1980" s="124" t="str">
        <f>IF($B1980="","",IF(ISNA(MATCH($B1980,账户名,0)),"※这个账户不在【参数设置】的账户档案里",IF($A1980="","※没填日期，这一笔不会进任何月份的报表",IF(OR($A1980&lt;起始月份,$A1980&gt;EOMONTH(起始月份,15)),"△不在本账期（"&amp;TEXT(起始月份,"yyyy-mm")&amp;" ~ "&amp;TEXT(EOMONTH(起始月份,15),"yyyy-mm")&amp;"）内，报表里看不到",IF(AND($H1980&lt;&gt;"",$I1980&lt;&gt;""),"※收入和支出不能同时填",IF(AND(N($H1980)=0,N($I1980)=0),IF(ISNUMBER(SEARCH("【待补】",$R1980&amp;"")),"△源数据不全（源表缺金额），请补充","※收入和支出都没填"),IF($E1980="","※没填收支类别，分类报表会漏掉这一笔",IF(ISNA(MATCH($E1980,类别表,0)),"※收支类别不在【参数设置】的清单里",IF($K1980="","△"&amp;$D1980&amp;" 还没填汇率，去【月度汇率】补上就自动算了",IF(ISNUMBER(SEARCH("【待补】",$R1980&amp;"")),"△源数据不全（源表缺摘要或用途），请补充",IF(AND($F1980="内部转账",$Q1980=""),"△内部转账建议在「往来单位」写上对方账户",IF($N1980&lt;0,"△这一笔之后该账户余额成负数了，核一下",""))))))))))))</f>
        <v/>
      </c>
    </row>
    <row r="1981" ht="16.5" spans="1:19">
      <c r="A1981" s="114">
        <v>46195</v>
      </c>
      <c r="B1981" s="115" t="s">
        <v>1238</v>
      </c>
      <c r="C1981" s="116" t="str">
        <f>IF($B1981="","",IFERROR(INDEX(账户银行,MATCH($B1981,账户名,0)),""))</f>
        <v>NBU银行</v>
      </c>
      <c r="D1981" s="116" t="str">
        <f>IF($B1981="","",IFERROR(INDEX(账户币种,MATCH($B1981,账户名,0)),""))</f>
        <v>UZS</v>
      </c>
      <c r="E1981" s="117" t="s">
        <v>38</v>
      </c>
      <c r="F1981" s="116" t="str">
        <f>IF($E1981="","",IFERROR(INDEX(类别属性,MATCH($E1981,类别表,0)),""))</f>
        <v>支出</v>
      </c>
      <c r="G1981" s="118" t="s">
        <v>1268</v>
      </c>
      <c r="H1981" s="119"/>
      <c r="I1981" s="119">
        <v>943000</v>
      </c>
      <c r="J1981" s="120"/>
      <c r="K1981" s="125">
        <f>IF(OR($A1981="",$B1981=""),"",IF($J1981&lt;&gt;"",$J1981,IF($D1981=本位币,1,IFERROR(LOOKUP(2,1/((汇率月份&lt;=$A1981)*(INDEX(记账汇率区,0,MATCH($D1981,汇率币种头,0))&lt;&gt;"")),INDEX(记账汇率区,0,MATCH($D1981,汇率币种头,0))),""))))</f>
        <v>1</v>
      </c>
      <c r="L1981" s="123">
        <f t="shared" si="60"/>
        <v>-943000</v>
      </c>
      <c r="M1981" s="123">
        <f t="shared" si="61"/>
        <v>-943000</v>
      </c>
      <c r="N1981" s="122">
        <f>IF($B1981="","",ROUND(SUMIF(账户名,$B1981,账户期初)+SUMIFS($L$6:L1981,$B$6:B1981,$B1981),2))</f>
        <v>18206182</v>
      </c>
      <c r="O1981" s="123">
        <f>IF($B1981="","",IFERROR(ROUND(INDEX(账户期初本位,MATCH($B1981,账户名,0))+SUMIFS($M$6:M1981,$B$6:B1981,$B1981),2),""))</f>
        <v>18206182</v>
      </c>
      <c r="P1981" s="117" t="s">
        <v>26</v>
      </c>
      <c r="Q1981" s="115" t="s">
        <v>1269</v>
      </c>
      <c r="R1981" s="115" t="s">
        <v>1270</v>
      </c>
      <c r="S1981" s="124" t="str">
        <f>IF($B1981="","",IF(ISNA(MATCH($B1981,账户名,0)),"※这个账户不在【参数设置】的账户档案里",IF($A1981="","※没填日期，这一笔不会进任何月份的报表",IF(OR($A1981&lt;起始月份,$A1981&gt;EOMONTH(起始月份,15)),"△不在本账期（"&amp;TEXT(起始月份,"yyyy-mm")&amp;" ~ "&amp;TEXT(EOMONTH(起始月份,15),"yyyy-mm")&amp;"）内，报表里看不到",IF(AND($H1981&lt;&gt;"",$I1981&lt;&gt;""),"※收入和支出不能同时填",IF(AND(N($H1981)=0,N($I1981)=0),IF(ISNUMBER(SEARCH("【待补】",$R1981&amp;"")),"△源数据不全（源表缺金额），请补充","※收入和支出都没填"),IF($E1981="","※没填收支类别，分类报表会漏掉这一笔",IF(ISNA(MATCH($E1981,类别表,0)),"※收支类别不在【参数设置】的清单里",IF($K1981="","△"&amp;$D1981&amp;" 还没填汇率，去【月度汇率】补上就自动算了",IF(ISNUMBER(SEARCH("【待补】",$R1981&amp;"")),"△源数据不全（源表缺摘要或用途），请补充",IF(AND($F1981="内部转账",$Q1981=""),"△内部转账建议在「往来单位」写上对方账户",IF($N1981&lt;0,"△这一笔之后该账户余额成负数了，核一下",""))))))))))))</f>
        <v/>
      </c>
    </row>
    <row r="1982" ht="16.5" spans="1:19">
      <c r="A1982" s="114">
        <v>46195</v>
      </c>
      <c r="B1982" s="115" t="s">
        <v>1238</v>
      </c>
      <c r="C1982" s="116" t="str">
        <f>IF($B1982="","",IFERROR(INDEX(账户银行,MATCH($B1982,账户名,0)),""))</f>
        <v>NBU银行</v>
      </c>
      <c r="D1982" s="116" t="str">
        <f>IF($B1982="","",IFERROR(INDEX(账户币种,MATCH($B1982,账户名,0)),""))</f>
        <v>UZS</v>
      </c>
      <c r="E1982" s="117" t="s">
        <v>188</v>
      </c>
      <c r="F1982" s="116" t="str">
        <f>IF($E1982="","",IFERROR(INDEX(类别属性,MATCH($E1982,类别表,0)),""))</f>
        <v>支出</v>
      </c>
      <c r="G1982" s="118" t="s">
        <v>1268</v>
      </c>
      <c r="H1982" s="119"/>
      <c r="I1982" s="119">
        <v>20000</v>
      </c>
      <c r="J1982" s="120"/>
      <c r="K1982" s="125">
        <f>IF(OR($A1982="",$B1982=""),"",IF($J1982&lt;&gt;"",$J1982,IF($D1982=本位币,1,IFERROR(LOOKUP(2,1/((汇率月份&lt;=$A1982)*(INDEX(记账汇率区,0,MATCH($D1982,汇率币种头,0))&lt;&gt;"")),INDEX(记账汇率区,0,MATCH($D1982,汇率币种头,0))),""))))</f>
        <v>1</v>
      </c>
      <c r="L1982" s="123">
        <f t="shared" si="60"/>
        <v>-20000</v>
      </c>
      <c r="M1982" s="123">
        <f t="shared" si="61"/>
        <v>-20000</v>
      </c>
      <c r="N1982" s="122">
        <f>IF($B1982="","",ROUND(SUMIF(账户名,$B1982,账户期初)+SUMIFS($L$6:L1982,$B$6:B1982,$B1982),2))</f>
        <v>18186182</v>
      </c>
      <c r="O1982" s="123">
        <f>IF($B1982="","",IFERROR(ROUND(INDEX(账户期初本位,MATCH($B1982,账户名,0))+SUMIFS($M$6:M1982,$B$6:B1982,$B1982),2),""))</f>
        <v>18186182</v>
      </c>
      <c r="P1982" s="117" t="s">
        <v>26</v>
      </c>
      <c r="Q1982" s="115" t="s">
        <v>1269</v>
      </c>
      <c r="R1982" s="115" t="s">
        <v>1271</v>
      </c>
      <c r="S1982" s="124" t="str">
        <f>IF($B1982="","",IF(ISNA(MATCH($B1982,账户名,0)),"※这个账户不在【参数设置】的账户档案里",IF($A1982="","※没填日期，这一笔不会进任何月份的报表",IF(OR($A1982&lt;起始月份,$A1982&gt;EOMONTH(起始月份,15)),"△不在本账期（"&amp;TEXT(起始月份,"yyyy-mm")&amp;" ~ "&amp;TEXT(EOMONTH(起始月份,15),"yyyy-mm")&amp;"）内，报表里看不到",IF(AND($H1982&lt;&gt;"",$I1982&lt;&gt;""),"※收入和支出不能同时填",IF(AND(N($H1982)=0,N($I1982)=0),IF(ISNUMBER(SEARCH("【待补】",$R1982&amp;"")),"△源数据不全（源表缺金额），请补充","※收入和支出都没填"),IF($E1982="","※没填收支类别，分类报表会漏掉这一笔",IF(ISNA(MATCH($E1982,类别表,0)),"※收支类别不在【参数设置】的清单里",IF($K1982="","△"&amp;$D1982&amp;" 还没填汇率，去【月度汇率】补上就自动算了",IF(ISNUMBER(SEARCH("【待补】",$R1982&amp;"")),"△源数据不全（源表缺摘要或用途），请补充",IF(AND($F1982="内部转账",$Q1982=""),"△内部转账建议在「往来单位」写上对方账户",IF($N1982&lt;0,"△这一笔之后该账户余额成负数了，核一下",""))))))))))))</f>
        <v>△源数据不全（源表缺摘要或用途），请补充</v>
      </c>
    </row>
    <row r="1983" ht="16.5" spans="1:19">
      <c r="A1983" s="114">
        <v>46195</v>
      </c>
      <c r="B1983" s="115" t="s">
        <v>1238</v>
      </c>
      <c r="C1983" s="116" t="str">
        <f>IF($B1983="","",IFERROR(INDEX(账户银行,MATCH($B1983,账户名,0)),""))</f>
        <v>NBU银行</v>
      </c>
      <c r="D1983" s="116" t="str">
        <f>IF($B1983="","",IFERROR(INDEX(账户币种,MATCH($B1983,账户名,0)),""))</f>
        <v>UZS</v>
      </c>
      <c r="E1983" s="117" t="s">
        <v>38</v>
      </c>
      <c r="F1983" s="116" t="str">
        <f>IF($E1983="","",IFERROR(INDEX(类别属性,MATCH($E1983,类别表,0)),""))</f>
        <v>支出</v>
      </c>
      <c r="G1983" s="118" t="s">
        <v>1268</v>
      </c>
      <c r="H1983" s="119"/>
      <c r="I1983" s="119">
        <v>3200000</v>
      </c>
      <c r="J1983" s="120"/>
      <c r="K1983" s="125">
        <f>IF(OR($A1983="",$B1983=""),"",IF($J1983&lt;&gt;"",$J1983,IF($D1983=本位币,1,IFERROR(LOOKUP(2,1/((汇率月份&lt;=$A1983)*(INDEX(记账汇率区,0,MATCH($D1983,汇率币种头,0))&lt;&gt;"")),INDEX(记账汇率区,0,MATCH($D1983,汇率币种头,0))),""))))</f>
        <v>1</v>
      </c>
      <c r="L1983" s="123">
        <f t="shared" si="60"/>
        <v>-3200000</v>
      </c>
      <c r="M1983" s="123">
        <f t="shared" si="61"/>
        <v>-3200000</v>
      </c>
      <c r="N1983" s="122">
        <f>IF($B1983="","",ROUND(SUMIF(账户名,$B1983,账户期初)+SUMIFS($L$6:L1983,$B$6:B1983,$B1983),2))</f>
        <v>14986182</v>
      </c>
      <c r="O1983" s="123">
        <f>IF($B1983="","",IFERROR(ROUND(INDEX(账户期初本位,MATCH($B1983,账户名,0))+SUMIFS($M$6:M1983,$B$6:B1983,$B1983),2),""))</f>
        <v>14986182</v>
      </c>
      <c r="P1983" s="117" t="s">
        <v>26</v>
      </c>
      <c r="Q1983" s="115" t="s">
        <v>1269</v>
      </c>
      <c r="R1983" s="115" t="s">
        <v>1270</v>
      </c>
      <c r="S1983" s="124" t="str">
        <f>IF($B1983="","",IF(ISNA(MATCH($B1983,账户名,0)),"※这个账户不在【参数设置】的账户档案里",IF($A1983="","※没填日期，这一笔不会进任何月份的报表",IF(OR($A1983&lt;起始月份,$A1983&gt;EOMONTH(起始月份,15)),"△不在本账期（"&amp;TEXT(起始月份,"yyyy-mm")&amp;" ~ "&amp;TEXT(EOMONTH(起始月份,15),"yyyy-mm")&amp;"）内，报表里看不到",IF(AND($H1983&lt;&gt;"",$I1983&lt;&gt;""),"※收入和支出不能同时填",IF(AND(N($H1983)=0,N($I1983)=0),IF(ISNUMBER(SEARCH("【待补】",$R1983&amp;"")),"△源数据不全（源表缺金额），请补充","※收入和支出都没填"),IF($E1983="","※没填收支类别，分类报表会漏掉这一笔",IF(ISNA(MATCH($E1983,类别表,0)),"※收支类别不在【参数设置】的清单里",IF($K1983="","△"&amp;$D1983&amp;" 还没填汇率，去【月度汇率】补上就自动算了",IF(ISNUMBER(SEARCH("【待补】",$R1983&amp;"")),"△源数据不全（源表缺摘要或用途），请补充",IF(AND($F1983="内部转账",$Q1983=""),"△内部转账建议在「往来单位」写上对方账户",IF($N1983&lt;0,"△这一笔之后该账户余额成负数了，核一下",""))))))))))))</f>
        <v/>
      </c>
    </row>
    <row r="1984" ht="16.5" spans="1:19">
      <c r="A1984" s="114">
        <v>46195</v>
      </c>
      <c r="B1984" s="115" t="s">
        <v>1238</v>
      </c>
      <c r="C1984" s="116" t="str">
        <f>IF($B1984="","",IFERROR(INDEX(账户银行,MATCH($B1984,账户名,0)),""))</f>
        <v>NBU银行</v>
      </c>
      <c r="D1984" s="116" t="str">
        <f>IF($B1984="","",IFERROR(INDEX(账户币种,MATCH($B1984,账户名,0)),""))</f>
        <v>UZS</v>
      </c>
      <c r="E1984" s="117" t="s">
        <v>38</v>
      </c>
      <c r="F1984" s="116" t="str">
        <f>IF($E1984="","",IFERROR(INDEX(类别属性,MATCH($E1984,类别表,0)),""))</f>
        <v>支出</v>
      </c>
      <c r="G1984" s="118" t="s">
        <v>1268</v>
      </c>
      <c r="H1984" s="119"/>
      <c r="I1984" s="119">
        <v>1100000</v>
      </c>
      <c r="J1984" s="120"/>
      <c r="K1984" s="125">
        <f>IF(OR($A1984="",$B1984=""),"",IF($J1984&lt;&gt;"",$J1984,IF($D1984=本位币,1,IFERROR(LOOKUP(2,1/((汇率月份&lt;=$A1984)*(INDEX(记账汇率区,0,MATCH($D1984,汇率币种头,0))&lt;&gt;"")),INDEX(记账汇率区,0,MATCH($D1984,汇率币种头,0))),""))))</f>
        <v>1</v>
      </c>
      <c r="L1984" s="123">
        <f t="shared" si="60"/>
        <v>-1100000</v>
      </c>
      <c r="M1984" s="123">
        <f t="shared" si="61"/>
        <v>-1100000</v>
      </c>
      <c r="N1984" s="122">
        <f>IF($B1984="","",ROUND(SUMIF(账户名,$B1984,账户期初)+SUMIFS($L$6:L1984,$B$6:B1984,$B1984),2))</f>
        <v>13886182</v>
      </c>
      <c r="O1984" s="123">
        <f>IF($B1984="","",IFERROR(ROUND(INDEX(账户期初本位,MATCH($B1984,账户名,0))+SUMIFS($M$6:M1984,$B$6:B1984,$B1984),2),""))</f>
        <v>13886182</v>
      </c>
      <c r="P1984" s="117" t="s">
        <v>26</v>
      </c>
      <c r="Q1984" s="115" t="s">
        <v>1269</v>
      </c>
      <c r="R1984" s="115" t="s">
        <v>1270</v>
      </c>
      <c r="S1984" s="124" t="str">
        <f>IF($B1984="","",IF(ISNA(MATCH($B1984,账户名,0)),"※这个账户不在【参数设置】的账户档案里",IF($A1984="","※没填日期，这一笔不会进任何月份的报表",IF(OR($A1984&lt;起始月份,$A1984&gt;EOMONTH(起始月份,15)),"△不在本账期（"&amp;TEXT(起始月份,"yyyy-mm")&amp;" ~ "&amp;TEXT(EOMONTH(起始月份,15),"yyyy-mm")&amp;"）内，报表里看不到",IF(AND($H1984&lt;&gt;"",$I1984&lt;&gt;""),"※收入和支出不能同时填",IF(AND(N($H1984)=0,N($I1984)=0),IF(ISNUMBER(SEARCH("【待补】",$R1984&amp;"")),"△源数据不全（源表缺金额），请补充","※收入和支出都没填"),IF($E1984="","※没填收支类别，分类报表会漏掉这一笔",IF(ISNA(MATCH($E1984,类别表,0)),"※收支类别不在【参数设置】的清单里",IF($K1984="","△"&amp;$D1984&amp;" 还没填汇率，去【月度汇率】补上就自动算了",IF(ISNUMBER(SEARCH("【待补】",$R1984&amp;"")),"△源数据不全（源表缺摘要或用途），请补充",IF(AND($F1984="内部转账",$Q1984=""),"△内部转账建议在「往来单位」写上对方账户",IF($N1984&lt;0,"△这一笔之后该账户余额成负数了，核一下",""))))))))))))</f>
        <v/>
      </c>
    </row>
    <row r="1985" ht="16.5" spans="1:19">
      <c r="A1985" s="114">
        <v>46195</v>
      </c>
      <c r="B1985" s="115" t="s">
        <v>1238</v>
      </c>
      <c r="C1985" s="116" t="str">
        <f>IF($B1985="","",IFERROR(INDEX(账户银行,MATCH($B1985,账户名,0)),""))</f>
        <v>NBU银行</v>
      </c>
      <c r="D1985" s="116" t="str">
        <f>IF($B1985="","",IFERROR(INDEX(账户币种,MATCH($B1985,账户名,0)),""))</f>
        <v>UZS</v>
      </c>
      <c r="E1985" s="117" t="s">
        <v>188</v>
      </c>
      <c r="F1985" s="116" t="str">
        <f>IF($E1985="","",IFERROR(INDEX(类别属性,MATCH($E1985,类别表,0)),""))</f>
        <v>支出</v>
      </c>
      <c r="G1985" s="118" t="s">
        <v>1268</v>
      </c>
      <c r="H1985" s="119"/>
      <c r="I1985" s="119">
        <v>3200000</v>
      </c>
      <c r="J1985" s="120"/>
      <c r="K1985" s="125">
        <f>IF(OR($A1985="",$B1985=""),"",IF($J1985&lt;&gt;"",$J1985,IF($D1985=本位币,1,IFERROR(LOOKUP(2,1/((汇率月份&lt;=$A1985)*(INDEX(记账汇率区,0,MATCH($D1985,汇率币种头,0))&lt;&gt;"")),INDEX(记账汇率区,0,MATCH($D1985,汇率币种头,0))),""))))</f>
        <v>1</v>
      </c>
      <c r="L1985" s="123">
        <f t="shared" si="60"/>
        <v>-3200000</v>
      </c>
      <c r="M1985" s="123">
        <f t="shared" si="61"/>
        <v>-3200000</v>
      </c>
      <c r="N1985" s="122">
        <f>IF($B1985="","",ROUND(SUMIF(账户名,$B1985,账户期初)+SUMIFS($L$6:L1985,$B$6:B1985,$B1985),2))</f>
        <v>10686182</v>
      </c>
      <c r="O1985" s="123">
        <f>IF($B1985="","",IFERROR(ROUND(INDEX(账户期初本位,MATCH($B1985,账户名,0))+SUMIFS($M$6:M1985,$B$6:B1985,$B1985),2),""))</f>
        <v>10686182</v>
      </c>
      <c r="P1985" s="117" t="s">
        <v>26</v>
      </c>
      <c r="Q1985" s="115" t="s">
        <v>1269</v>
      </c>
      <c r="R1985" s="115" t="s">
        <v>1271</v>
      </c>
      <c r="S1985" s="124" t="str">
        <f>IF($B1985="","",IF(ISNA(MATCH($B1985,账户名,0)),"※这个账户不在【参数设置】的账户档案里",IF($A1985="","※没填日期，这一笔不会进任何月份的报表",IF(OR($A1985&lt;起始月份,$A1985&gt;EOMONTH(起始月份,15)),"△不在本账期（"&amp;TEXT(起始月份,"yyyy-mm")&amp;" ~ "&amp;TEXT(EOMONTH(起始月份,15),"yyyy-mm")&amp;"）内，报表里看不到",IF(AND($H1985&lt;&gt;"",$I1985&lt;&gt;""),"※收入和支出不能同时填",IF(AND(N($H1985)=0,N($I1985)=0),IF(ISNUMBER(SEARCH("【待补】",$R1985&amp;"")),"△源数据不全（源表缺金额），请补充","※收入和支出都没填"),IF($E1985="","※没填收支类别，分类报表会漏掉这一笔",IF(ISNA(MATCH($E1985,类别表,0)),"※收支类别不在【参数设置】的清单里",IF($K1985="","△"&amp;$D1985&amp;" 还没填汇率，去【月度汇率】补上就自动算了",IF(ISNUMBER(SEARCH("【待补】",$R1985&amp;"")),"△源数据不全（源表缺摘要或用途），请补充",IF(AND($F1985="内部转账",$Q1985=""),"△内部转账建议在「往来单位」写上对方账户",IF($N1985&lt;0,"△这一笔之后该账户余额成负数了，核一下",""))))))))))))</f>
        <v>△源数据不全（源表缺摘要或用途），请补充</v>
      </c>
    </row>
    <row r="1986" ht="16.5" spans="1:19">
      <c r="A1986" s="114">
        <v>46195</v>
      </c>
      <c r="B1986" s="115" t="s">
        <v>1238</v>
      </c>
      <c r="C1986" s="116" t="str">
        <f>IF($B1986="","",IFERROR(INDEX(账户银行,MATCH($B1986,账户名,0)),""))</f>
        <v>NBU银行</v>
      </c>
      <c r="D1986" s="116" t="str">
        <f>IF($B1986="","",IFERROR(INDEX(账户币种,MATCH($B1986,账户名,0)),""))</f>
        <v>UZS</v>
      </c>
      <c r="E1986" s="117" t="s">
        <v>84</v>
      </c>
      <c r="F1986" s="116" t="str">
        <f>IF($E1986="","",IFERROR(INDEX(类别属性,MATCH($E1986,类别表,0)),""))</f>
        <v>支出</v>
      </c>
      <c r="G1986" s="118" t="s">
        <v>1268</v>
      </c>
      <c r="H1986" s="119"/>
      <c r="I1986" s="119">
        <v>300000</v>
      </c>
      <c r="J1986" s="120"/>
      <c r="K1986" s="125">
        <f>IF(OR($A1986="",$B1986=""),"",IF($J1986&lt;&gt;"",$J1986,IF($D1986=本位币,1,IFERROR(LOOKUP(2,1/((汇率月份&lt;=$A1986)*(INDEX(记账汇率区,0,MATCH($D1986,汇率币种头,0))&lt;&gt;"")),INDEX(记账汇率区,0,MATCH($D1986,汇率币种头,0))),""))))</f>
        <v>1</v>
      </c>
      <c r="L1986" s="123">
        <f t="shared" si="60"/>
        <v>-300000</v>
      </c>
      <c r="M1986" s="123">
        <f t="shared" si="61"/>
        <v>-300000</v>
      </c>
      <c r="N1986" s="122">
        <f>IF($B1986="","",ROUND(SUMIF(账户名,$B1986,账户期初)+SUMIFS($L$6:L1986,$B$6:B1986,$B1986),2))</f>
        <v>10386182</v>
      </c>
      <c r="O1986" s="123">
        <f>IF($B1986="","",IFERROR(ROUND(INDEX(账户期初本位,MATCH($B1986,账户名,0))+SUMIFS($M$6:M1986,$B$6:B1986,$B1986),2),""))</f>
        <v>10386182</v>
      </c>
      <c r="P1986" s="117" t="s">
        <v>48</v>
      </c>
      <c r="Q1986" s="115" t="s">
        <v>1269</v>
      </c>
      <c r="R1986" s="115" t="s">
        <v>1270</v>
      </c>
      <c r="S1986" s="124" t="str">
        <f>IF($B1986="","",IF(ISNA(MATCH($B1986,账户名,0)),"※这个账户不在【参数设置】的账户档案里",IF($A1986="","※没填日期，这一笔不会进任何月份的报表",IF(OR($A1986&lt;起始月份,$A1986&gt;EOMONTH(起始月份,15)),"△不在本账期（"&amp;TEXT(起始月份,"yyyy-mm")&amp;" ~ "&amp;TEXT(EOMONTH(起始月份,15),"yyyy-mm")&amp;"）内，报表里看不到",IF(AND($H1986&lt;&gt;"",$I1986&lt;&gt;""),"※收入和支出不能同时填",IF(AND(N($H1986)=0,N($I1986)=0),IF(ISNUMBER(SEARCH("【待补】",$R1986&amp;"")),"△源数据不全（源表缺金额），请补充","※收入和支出都没填"),IF($E1986="","※没填收支类别，分类报表会漏掉这一笔",IF(ISNA(MATCH($E1986,类别表,0)),"※收支类别不在【参数设置】的清单里",IF($K1986="","△"&amp;$D1986&amp;" 还没填汇率，去【月度汇率】补上就自动算了",IF(ISNUMBER(SEARCH("【待补】",$R1986&amp;"")),"△源数据不全（源表缺摘要或用途），请补充",IF(AND($F1986="内部转账",$Q1986=""),"△内部转账建议在「往来单位」写上对方账户",IF($N1986&lt;0,"△这一笔之后该账户余额成负数了，核一下",""))))))))))))</f>
        <v/>
      </c>
    </row>
    <row r="1987" ht="16.5" spans="1:19">
      <c r="A1987" s="114">
        <v>46195</v>
      </c>
      <c r="B1987" s="115" t="s">
        <v>1238</v>
      </c>
      <c r="C1987" s="116" t="str">
        <f>IF($B1987="","",IFERROR(INDEX(账户银行,MATCH($B1987,账户名,0)),""))</f>
        <v>NBU银行</v>
      </c>
      <c r="D1987" s="116" t="str">
        <f>IF($B1987="","",IFERROR(INDEX(账户币种,MATCH($B1987,账户名,0)),""))</f>
        <v>UZS</v>
      </c>
      <c r="E1987" s="117" t="s">
        <v>38</v>
      </c>
      <c r="F1987" s="116" t="str">
        <f>IF($E1987="","",IFERROR(INDEX(类别属性,MATCH($E1987,类别表,0)),""))</f>
        <v>支出</v>
      </c>
      <c r="G1987" s="118" t="s">
        <v>1268</v>
      </c>
      <c r="H1987" s="119"/>
      <c r="I1987" s="119">
        <v>2400000</v>
      </c>
      <c r="J1987" s="120"/>
      <c r="K1987" s="125">
        <f>IF(OR($A1987="",$B1987=""),"",IF($J1987&lt;&gt;"",$J1987,IF($D1987=本位币,1,IFERROR(LOOKUP(2,1/((汇率月份&lt;=$A1987)*(INDEX(记账汇率区,0,MATCH($D1987,汇率币种头,0))&lt;&gt;"")),INDEX(记账汇率区,0,MATCH($D1987,汇率币种头,0))),""))))</f>
        <v>1</v>
      </c>
      <c r="L1987" s="123">
        <f t="shared" si="60"/>
        <v>-2400000</v>
      </c>
      <c r="M1987" s="123">
        <f t="shared" si="61"/>
        <v>-2400000</v>
      </c>
      <c r="N1987" s="122">
        <f>IF($B1987="","",ROUND(SUMIF(账户名,$B1987,账户期初)+SUMIFS($L$6:L1987,$B$6:B1987,$B1987),2))</f>
        <v>7986182</v>
      </c>
      <c r="O1987" s="123">
        <f>IF($B1987="","",IFERROR(ROUND(INDEX(账户期初本位,MATCH($B1987,账户名,0))+SUMIFS($M$6:M1987,$B$6:B1987,$B1987),2),""))</f>
        <v>7986182</v>
      </c>
      <c r="P1987" s="117" t="s">
        <v>26</v>
      </c>
      <c r="Q1987" s="115" t="s">
        <v>1269</v>
      </c>
      <c r="R1987" s="115" t="s">
        <v>1270</v>
      </c>
      <c r="S1987" s="124" t="str">
        <f>IF($B1987="","",IF(ISNA(MATCH($B1987,账户名,0)),"※这个账户不在【参数设置】的账户档案里",IF($A1987="","※没填日期，这一笔不会进任何月份的报表",IF(OR($A1987&lt;起始月份,$A1987&gt;EOMONTH(起始月份,15)),"△不在本账期（"&amp;TEXT(起始月份,"yyyy-mm")&amp;" ~ "&amp;TEXT(EOMONTH(起始月份,15),"yyyy-mm")&amp;"）内，报表里看不到",IF(AND($H1987&lt;&gt;"",$I1987&lt;&gt;""),"※收入和支出不能同时填",IF(AND(N($H1987)=0,N($I1987)=0),IF(ISNUMBER(SEARCH("【待补】",$R1987&amp;"")),"△源数据不全（源表缺金额），请补充","※收入和支出都没填"),IF($E1987="","※没填收支类别，分类报表会漏掉这一笔",IF(ISNA(MATCH($E1987,类别表,0)),"※收支类别不在【参数设置】的清单里",IF($K1987="","△"&amp;$D1987&amp;" 还没填汇率，去【月度汇率】补上就自动算了",IF(ISNUMBER(SEARCH("【待补】",$R1987&amp;"")),"△源数据不全（源表缺摘要或用途），请补充",IF(AND($F1987="内部转账",$Q1987=""),"△内部转账建议在「往来单位」写上对方账户",IF($N1987&lt;0,"△这一笔之后该账户余额成负数了，核一下",""))))))))))))</f>
        <v/>
      </c>
    </row>
    <row r="1988" ht="16.5" spans="1:19">
      <c r="A1988" s="114">
        <v>46195</v>
      </c>
      <c r="B1988" s="115" t="s">
        <v>1238</v>
      </c>
      <c r="C1988" s="116" t="str">
        <f>IF($B1988="","",IFERROR(INDEX(账户银行,MATCH($B1988,账户名,0)),""))</f>
        <v>NBU银行</v>
      </c>
      <c r="D1988" s="116" t="str">
        <f>IF($B1988="","",IFERROR(INDEX(账户币种,MATCH($B1988,账户名,0)),""))</f>
        <v>UZS</v>
      </c>
      <c r="E1988" s="117" t="s">
        <v>38</v>
      </c>
      <c r="F1988" s="116" t="str">
        <f>IF($E1988="","",IFERROR(INDEX(类别属性,MATCH($E1988,类别表,0)),""))</f>
        <v>支出</v>
      </c>
      <c r="G1988" s="118" t="s">
        <v>1268</v>
      </c>
      <c r="H1988" s="119"/>
      <c r="I1988" s="119">
        <v>550000</v>
      </c>
      <c r="J1988" s="120"/>
      <c r="K1988" s="125">
        <f>IF(OR($A1988="",$B1988=""),"",IF($J1988&lt;&gt;"",$J1988,IF($D1988=本位币,1,IFERROR(LOOKUP(2,1/((汇率月份&lt;=$A1988)*(INDEX(记账汇率区,0,MATCH($D1988,汇率币种头,0))&lt;&gt;"")),INDEX(记账汇率区,0,MATCH($D1988,汇率币种头,0))),""))))</f>
        <v>1</v>
      </c>
      <c r="L1988" s="123">
        <f t="shared" si="60"/>
        <v>-550000</v>
      </c>
      <c r="M1988" s="123">
        <f t="shared" si="61"/>
        <v>-550000</v>
      </c>
      <c r="N1988" s="122">
        <f>IF($B1988="","",ROUND(SUMIF(账户名,$B1988,账户期初)+SUMIFS($L$6:L1988,$B$6:B1988,$B1988),2))</f>
        <v>7436182</v>
      </c>
      <c r="O1988" s="123">
        <f>IF($B1988="","",IFERROR(ROUND(INDEX(账户期初本位,MATCH($B1988,账户名,0))+SUMIFS($M$6:M1988,$B$6:B1988,$B1988),2),""))</f>
        <v>7436182</v>
      </c>
      <c r="P1988" s="117" t="s">
        <v>26</v>
      </c>
      <c r="Q1988" s="115" t="s">
        <v>1269</v>
      </c>
      <c r="R1988" s="115" t="s">
        <v>1270</v>
      </c>
      <c r="S1988" s="124" t="str">
        <f>IF($B1988="","",IF(ISNA(MATCH($B1988,账户名,0)),"※这个账户不在【参数设置】的账户档案里",IF($A1988="","※没填日期，这一笔不会进任何月份的报表",IF(OR($A1988&lt;起始月份,$A1988&gt;EOMONTH(起始月份,15)),"△不在本账期（"&amp;TEXT(起始月份,"yyyy-mm")&amp;" ~ "&amp;TEXT(EOMONTH(起始月份,15),"yyyy-mm")&amp;"）内，报表里看不到",IF(AND($H1988&lt;&gt;"",$I1988&lt;&gt;""),"※收入和支出不能同时填",IF(AND(N($H1988)=0,N($I1988)=0),IF(ISNUMBER(SEARCH("【待补】",$R1988&amp;"")),"△源数据不全（源表缺金额），请补充","※收入和支出都没填"),IF($E1988="","※没填收支类别，分类报表会漏掉这一笔",IF(ISNA(MATCH($E1988,类别表,0)),"※收支类别不在【参数设置】的清单里",IF($K1988="","△"&amp;$D1988&amp;" 还没填汇率，去【月度汇率】补上就自动算了",IF(ISNUMBER(SEARCH("【待补】",$R1988&amp;"")),"△源数据不全（源表缺摘要或用途），请补充",IF(AND($F1988="内部转账",$Q1988=""),"△内部转账建议在「往来单位」写上对方账户",IF($N1988&lt;0,"△这一笔之后该账户余额成负数了，核一下",""))))))))))))</f>
        <v/>
      </c>
    </row>
    <row r="1989" ht="16.5" spans="1:19">
      <c r="A1989" s="114">
        <v>46195</v>
      </c>
      <c r="B1989" s="115" t="s">
        <v>1238</v>
      </c>
      <c r="C1989" s="116" t="str">
        <f>IF($B1989="","",IFERROR(INDEX(账户银行,MATCH($B1989,账户名,0)),""))</f>
        <v>NBU银行</v>
      </c>
      <c r="D1989" s="116" t="str">
        <f>IF($B1989="","",IFERROR(INDEX(账户币种,MATCH($B1989,账户名,0)),""))</f>
        <v>UZS</v>
      </c>
      <c r="E1989" s="117" t="s">
        <v>38</v>
      </c>
      <c r="F1989" s="116" t="str">
        <f>IF($E1989="","",IFERROR(INDEX(类别属性,MATCH($E1989,类别表,0)),""))</f>
        <v>支出</v>
      </c>
      <c r="G1989" s="118" t="s">
        <v>1268</v>
      </c>
      <c r="H1989" s="119"/>
      <c r="I1989" s="119">
        <v>70000</v>
      </c>
      <c r="J1989" s="120"/>
      <c r="K1989" s="125">
        <f>IF(OR($A1989="",$B1989=""),"",IF($J1989&lt;&gt;"",$J1989,IF($D1989=本位币,1,IFERROR(LOOKUP(2,1/((汇率月份&lt;=$A1989)*(INDEX(记账汇率区,0,MATCH($D1989,汇率币种头,0))&lt;&gt;"")),INDEX(记账汇率区,0,MATCH($D1989,汇率币种头,0))),""))))</f>
        <v>1</v>
      </c>
      <c r="L1989" s="123">
        <f t="shared" si="60"/>
        <v>-70000</v>
      </c>
      <c r="M1989" s="123">
        <f t="shared" si="61"/>
        <v>-70000</v>
      </c>
      <c r="N1989" s="122">
        <f>IF($B1989="","",ROUND(SUMIF(账户名,$B1989,账户期初)+SUMIFS($L$6:L1989,$B$6:B1989,$B1989),2))</f>
        <v>7366182</v>
      </c>
      <c r="O1989" s="123">
        <f>IF($B1989="","",IFERROR(ROUND(INDEX(账户期初本位,MATCH($B1989,账户名,0))+SUMIFS($M$6:M1989,$B$6:B1989,$B1989),2),""))</f>
        <v>7366182</v>
      </c>
      <c r="P1989" s="117" t="s">
        <v>26</v>
      </c>
      <c r="Q1989" s="115" t="s">
        <v>1269</v>
      </c>
      <c r="R1989" s="115" t="s">
        <v>1270</v>
      </c>
      <c r="S1989" s="124" t="str">
        <f>IF($B1989="","",IF(ISNA(MATCH($B1989,账户名,0)),"※这个账户不在【参数设置】的账户档案里",IF($A1989="","※没填日期，这一笔不会进任何月份的报表",IF(OR($A1989&lt;起始月份,$A1989&gt;EOMONTH(起始月份,15)),"△不在本账期（"&amp;TEXT(起始月份,"yyyy-mm")&amp;" ~ "&amp;TEXT(EOMONTH(起始月份,15),"yyyy-mm")&amp;"）内，报表里看不到",IF(AND($H1989&lt;&gt;"",$I1989&lt;&gt;""),"※收入和支出不能同时填",IF(AND(N($H1989)=0,N($I1989)=0),IF(ISNUMBER(SEARCH("【待补】",$R1989&amp;"")),"△源数据不全（源表缺金额），请补充","※收入和支出都没填"),IF($E1989="","※没填收支类别，分类报表会漏掉这一笔",IF(ISNA(MATCH($E1989,类别表,0)),"※收支类别不在【参数设置】的清单里",IF($K1989="","△"&amp;$D1989&amp;" 还没填汇率，去【月度汇率】补上就自动算了",IF(ISNUMBER(SEARCH("【待补】",$R1989&amp;"")),"△源数据不全（源表缺摘要或用途），请补充",IF(AND($F1989="内部转账",$Q1989=""),"△内部转账建议在「往来单位」写上对方账户",IF($N1989&lt;0,"△这一笔之后该账户余额成负数了，核一下",""))))))))))))</f>
        <v/>
      </c>
    </row>
    <row r="1990" ht="16.5" spans="1:19">
      <c r="A1990" s="114">
        <v>46195</v>
      </c>
      <c r="B1990" s="115" t="s">
        <v>1238</v>
      </c>
      <c r="C1990" s="116" t="str">
        <f>IF($B1990="","",IFERROR(INDEX(账户银行,MATCH($B1990,账户名,0)),""))</f>
        <v>NBU银行</v>
      </c>
      <c r="D1990" s="116" t="str">
        <f>IF($B1990="","",IFERROR(INDEX(账户币种,MATCH($B1990,账户名,0)),""))</f>
        <v>UZS</v>
      </c>
      <c r="E1990" s="117" t="s">
        <v>38</v>
      </c>
      <c r="F1990" s="116" t="str">
        <f>IF($E1990="","",IFERROR(INDEX(类别属性,MATCH($E1990,类别表,0)),""))</f>
        <v>支出</v>
      </c>
      <c r="G1990" s="118" t="s">
        <v>1268</v>
      </c>
      <c r="H1990" s="119"/>
      <c r="I1990" s="119">
        <v>22351</v>
      </c>
      <c r="J1990" s="120"/>
      <c r="K1990" s="125">
        <f>IF(OR($A1990="",$B1990=""),"",IF($J1990&lt;&gt;"",$J1990,IF($D1990=本位币,1,IFERROR(LOOKUP(2,1/((汇率月份&lt;=$A1990)*(INDEX(记账汇率区,0,MATCH($D1990,汇率币种头,0))&lt;&gt;"")),INDEX(记账汇率区,0,MATCH($D1990,汇率币种头,0))),""))))</f>
        <v>1</v>
      </c>
      <c r="L1990" s="123">
        <f t="shared" ref="L1990:L2053" si="62">IF(AND($H1990="",$I1990=""),"",ROUND(N($H1990)-N($I1990),2))</f>
        <v>-22351</v>
      </c>
      <c r="M1990" s="123">
        <f t="shared" ref="M1990:M2053" si="63">IF(OR($L1990="",$K1990=""),"",ROUND($L1990*$K1990,2))</f>
        <v>-22351</v>
      </c>
      <c r="N1990" s="122">
        <f>IF($B1990="","",ROUND(SUMIF(账户名,$B1990,账户期初)+SUMIFS($L$6:L1990,$B$6:B1990,$B1990),2))</f>
        <v>7343831</v>
      </c>
      <c r="O1990" s="123">
        <f>IF($B1990="","",IFERROR(ROUND(INDEX(账户期初本位,MATCH($B1990,账户名,0))+SUMIFS($M$6:M1990,$B$6:B1990,$B1990),2),""))</f>
        <v>7343831</v>
      </c>
      <c r="P1990" s="117" t="s">
        <v>26</v>
      </c>
      <c r="Q1990" s="115" t="s">
        <v>1269</v>
      </c>
      <c r="R1990" s="115" t="s">
        <v>1270</v>
      </c>
      <c r="S1990" s="124" t="str">
        <f>IF($B1990="","",IF(ISNA(MATCH($B1990,账户名,0)),"※这个账户不在【参数设置】的账户档案里",IF($A1990="","※没填日期，这一笔不会进任何月份的报表",IF(OR($A1990&lt;起始月份,$A1990&gt;EOMONTH(起始月份,15)),"△不在本账期（"&amp;TEXT(起始月份,"yyyy-mm")&amp;" ~ "&amp;TEXT(EOMONTH(起始月份,15),"yyyy-mm")&amp;"）内，报表里看不到",IF(AND($H1990&lt;&gt;"",$I1990&lt;&gt;""),"※收入和支出不能同时填",IF(AND(N($H1990)=0,N($I1990)=0),IF(ISNUMBER(SEARCH("【待补】",$R1990&amp;"")),"△源数据不全（源表缺金额），请补充","※收入和支出都没填"),IF($E1990="","※没填收支类别，分类报表会漏掉这一笔",IF(ISNA(MATCH($E1990,类别表,0)),"※收支类别不在【参数设置】的清单里",IF($K1990="","△"&amp;$D1990&amp;" 还没填汇率，去【月度汇率】补上就自动算了",IF(ISNUMBER(SEARCH("【待补】",$R1990&amp;"")),"△源数据不全（源表缺摘要或用途），请补充",IF(AND($F1990="内部转账",$Q1990=""),"△内部转账建议在「往来单位」写上对方账户",IF($N1990&lt;0,"△这一笔之后该账户余额成负数了，核一下",""))))))))))))</f>
        <v/>
      </c>
    </row>
    <row r="1991" ht="16.5" spans="1:19">
      <c r="A1991" s="114">
        <v>46195</v>
      </c>
      <c r="B1991" s="115" t="s">
        <v>1238</v>
      </c>
      <c r="C1991" s="116" t="str">
        <f>IF($B1991="","",IFERROR(INDEX(账户银行,MATCH($B1991,账户名,0)),""))</f>
        <v>NBU银行</v>
      </c>
      <c r="D1991" s="116" t="str">
        <f>IF($B1991="","",IFERROR(INDEX(账户币种,MATCH($B1991,账户名,0)),""))</f>
        <v>UZS</v>
      </c>
      <c r="E1991" s="117" t="s">
        <v>188</v>
      </c>
      <c r="F1991" s="116" t="str">
        <f>IF($E1991="","",IFERROR(INDEX(类别属性,MATCH($E1991,类别表,0)),""))</f>
        <v>支出</v>
      </c>
      <c r="G1991" s="118" t="s">
        <v>1268</v>
      </c>
      <c r="H1991" s="119"/>
      <c r="I1991" s="119">
        <v>230000</v>
      </c>
      <c r="J1991" s="120"/>
      <c r="K1991" s="125">
        <f>IF(OR($A1991="",$B1991=""),"",IF($J1991&lt;&gt;"",$J1991,IF($D1991=本位币,1,IFERROR(LOOKUP(2,1/((汇率月份&lt;=$A1991)*(INDEX(记账汇率区,0,MATCH($D1991,汇率币种头,0))&lt;&gt;"")),INDEX(记账汇率区,0,MATCH($D1991,汇率币种头,0))),""))))</f>
        <v>1</v>
      </c>
      <c r="L1991" s="123">
        <f t="shared" si="62"/>
        <v>-230000</v>
      </c>
      <c r="M1991" s="123">
        <f t="shared" si="63"/>
        <v>-230000</v>
      </c>
      <c r="N1991" s="122">
        <f>IF($B1991="","",ROUND(SUMIF(账户名,$B1991,账户期初)+SUMIFS($L$6:L1991,$B$6:B1991,$B1991),2))</f>
        <v>7113831</v>
      </c>
      <c r="O1991" s="123">
        <f>IF($B1991="","",IFERROR(ROUND(INDEX(账户期初本位,MATCH($B1991,账户名,0))+SUMIFS($M$6:M1991,$B$6:B1991,$B1991),2),""))</f>
        <v>7113831</v>
      </c>
      <c r="P1991" s="117" t="s">
        <v>26</v>
      </c>
      <c r="Q1991" s="115" t="s">
        <v>1269</v>
      </c>
      <c r="R1991" s="115" t="s">
        <v>1271</v>
      </c>
      <c r="S1991" s="124" t="str">
        <f>IF($B1991="","",IF(ISNA(MATCH($B1991,账户名,0)),"※这个账户不在【参数设置】的账户档案里",IF($A1991="","※没填日期，这一笔不会进任何月份的报表",IF(OR($A1991&lt;起始月份,$A1991&gt;EOMONTH(起始月份,15)),"△不在本账期（"&amp;TEXT(起始月份,"yyyy-mm")&amp;" ~ "&amp;TEXT(EOMONTH(起始月份,15),"yyyy-mm")&amp;"）内，报表里看不到",IF(AND($H1991&lt;&gt;"",$I1991&lt;&gt;""),"※收入和支出不能同时填",IF(AND(N($H1991)=0,N($I1991)=0),IF(ISNUMBER(SEARCH("【待补】",$R1991&amp;"")),"△源数据不全（源表缺金额），请补充","※收入和支出都没填"),IF($E1991="","※没填收支类别，分类报表会漏掉这一笔",IF(ISNA(MATCH($E1991,类别表,0)),"※收支类别不在【参数设置】的清单里",IF($K1991="","△"&amp;$D1991&amp;" 还没填汇率，去【月度汇率】补上就自动算了",IF(ISNUMBER(SEARCH("【待补】",$R1991&amp;"")),"△源数据不全（源表缺摘要或用途），请补充",IF(AND($F1991="内部转账",$Q1991=""),"△内部转账建议在「往来单位」写上对方账户",IF($N1991&lt;0,"△这一笔之后该账户余额成负数了，核一下",""))))))))))))</f>
        <v>△源数据不全（源表缺摘要或用途），请补充</v>
      </c>
    </row>
    <row r="1992" ht="16.5" spans="1:19">
      <c r="A1992" s="114">
        <v>46195</v>
      </c>
      <c r="B1992" s="115" t="s">
        <v>1238</v>
      </c>
      <c r="C1992" s="116" t="str">
        <f>IF($B1992="","",IFERROR(INDEX(账户银行,MATCH($B1992,账户名,0)),""))</f>
        <v>NBU银行</v>
      </c>
      <c r="D1992" s="116" t="str">
        <f>IF($B1992="","",IFERROR(INDEX(账户币种,MATCH($B1992,账户名,0)),""))</f>
        <v>UZS</v>
      </c>
      <c r="E1992" s="117" t="s">
        <v>44</v>
      </c>
      <c r="F1992" s="116" t="str">
        <f>IF($E1992="","",IFERROR(INDEX(类别属性,MATCH($E1992,类别表,0)),""))</f>
        <v>支出</v>
      </c>
      <c r="G1992" s="118" t="s">
        <v>1268</v>
      </c>
      <c r="H1992" s="119"/>
      <c r="I1992" s="119">
        <v>600000</v>
      </c>
      <c r="J1992" s="120"/>
      <c r="K1992" s="125">
        <f>IF(OR($A1992="",$B1992=""),"",IF($J1992&lt;&gt;"",$J1992,IF($D1992=本位币,1,IFERROR(LOOKUP(2,1/((汇率月份&lt;=$A1992)*(INDEX(记账汇率区,0,MATCH($D1992,汇率币种头,0))&lt;&gt;"")),INDEX(记账汇率区,0,MATCH($D1992,汇率币种头,0))),""))))</f>
        <v>1</v>
      </c>
      <c r="L1992" s="123">
        <f t="shared" si="62"/>
        <v>-600000</v>
      </c>
      <c r="M1992" s="123">
        <f t="shared" si="63"/>
        <v>-600000</v>
      </c>
      <c r="N1992" s="122">
        <f>IF($B1992="","",ROUND(SUMIF(账户名,$B1992,账户期初)+SUMIFS($L$6:L1992,$B$6:B1992,$B1992),2))</f>
        <v>6513831</v>
      </c>
      <c r="O1992" s="123">
        <f>IF($B1992="","",IFERROR(ROUND(INDEX(账户期初本位,MATCH($B1992,账户名,0))+SUMIFS($M$6:M1992,$B$6:B1992,$B1992),2),""))</f>
        <v>6513831</v>
      </c>
      <c r="P1992" s="117" t="s">
        <v>26</v>
      </c>
      <c r="Q1992" s="115" t="s">
        <v>1269</v>
      </c>
      <c r="R1992" s="115" t="s">
        <v>1270</v>
      </c>
      <c r="S1992" s="124" t="str">
        <f>IF($B1992="","",IF(ISNA(MATCH($B1992,账户名,0)),"※这个账户不在【参数设置】的账户档案里",IF($A1992="","※没填日期，这一笔不会进任何月份的报表",IF(OR($A1992&lt;起始月份,$A1992&gt;EOMONTH(起始月份,15)),"△不在本账期（"&amp;TEXT(起始月份,"yyyy-mm")&amp;" ~ "&amp;TEXT(EOMONTH(起始月份,15),"yyyy-mm")&amp;"）内，报表里看不到",IF(AND($H1992&lt;&gt;"",$I1992&lt;&gt;""),"※收入和支出不能同时填",IF(AND(N($H1992)=0,N($I1992)=0),IF(ISNUMBER(SEARCH("【待补】",$R1992&amp;"")),"△源数据不全（源表缺金额），请补充","※收入和支出都没填"),IF($E1992="","※没填收支类别，分类报表会漏掉这一笔",IF(ISNA(MATCH($E1992,类别表,0)),"※收支类别不在【参数设置】的清单里",IF($K1992="","△"&amp;$D1992&amp;" 还没填汇率，去【月度汇率】补上就自动算了",IF(ISNUMBER(SEARCH("【待补】",$R1992&amp;"")),"△源数据不全（源表缺摘要或用途），请补充",IF(AND($F1992="内部转账",$Q1992=""),"△内部转账建议在「往来单位」写上对方账户",IF($N1992&lt;0,"△这一笔之后该账户余额成负数了，核一下",""))))))))))))</f>
        <v/>
      </c>
    </row>
    <row r="1993" ht="66" spans="1:19">
      <c r="A1993" s="114">
        <v>46195</v>
      </c>
      <c r="B1993" s="115" t="s">
        <v>1238</v>
      </c>
      <c r="C1993" s="116" t="str">
        <f>IF($B1993="","",IFERROR(INDEX(账户银行,MATCH($B1993,账户名,0)),""))</f>
        <v>NBU银行</v>
      </c>
      <c r="D1993" s="116" t="str">
        <f>IF($B1993="","",IFERROR(INDEX(账户币种,MATCH($B1993,账户名,0)),""))</f>
        <v>UZS</v>
      </c>
      <c r="E1993" s="117" t="s">
        <v>107</v>
      </c>
      <c r="F1993" s="116" t="str">
        <f>IF($E1993="","",IFERROR(INDEX(类别属性,MATCH($E1993,类别表,0)),""))</f>
        <v>收入</v>
      </c>
      <c r="G1993" s="118" t="s">
        <v>1720</v>
      </c>
      <c r="H1993" s="119">
        <v>3200000</v>
      </c>
      <c r="I1993" s="119"/>
      <c r="J1993" s="120"/>
      <c r="K1993" s="125">
        <f>IF(OR($A1993="",$B1993=""),"",IF($J1993&lt;&gt;"",$J1993,IF($D1993=本位币,1,IFERROR(LOOKUP(2,1/((汇率月份&lt;=$A1993)*(INDEX(记账汇率区,0,MATCH($D1993,汇率币种头,0))&lt;&gt;"")),INDEX(记账汇率区,0,MATCH($D1993,汇率币种头,0))),""))))</f>
        <v>1</v>
      </c>
      <c r="L1993" s="123">
        <f t="shared" si="62"/>
        <v>3200000</v>
      </c>
      <c r="M1993" s="123">
        <f t="shared" si="63"/>
        <v>3200000</v>
      </c>
      <c r="N1993" s="122">
        <f>IF($B1993="","",ROUND(SUMIF(账户名,$B1993,账户期初)+SUMIFS($L$6:L1993,$B$6:B1993,$B1993),2))</f>
        <v>9713831</v>
      </c>
      <c r="O1993" s="123">
        <f>IF($B1993="","",IFERROR(ROUND(INDEX(账户期初本位,MATCH($B1993,账户名,0))+SUMIFS($M$6:M1993,$B$6:B1993,$B1993),2),""))</f>
        <v>9713831</v>
      </c>
      <c r="P1993" s="117" t="s">
        <v>109</v>
      </c>
      <c r="Q1993" s="115"/>
      <c r="R1993" s="115" t="s">
        <v>1240</v>
      </c>
      <c r="S1993" s="124" t="str">
        <f>IF($B1993="","",IF(ISNA(MATCH($B1993,账户名,0)),"※这个账户不在【参数设置】的账户档案里",IF($A1993="","※没填日期，这一笔不会进任何月份的报表",IF(OR($A1993&lt;起始月份,$A1993&gt;EOMONTH(起始月份,15)),"△不在本账期（"&amp;TEXT(起始月份,"yyyy-mm")&amp;" ~ "&amp;TEXT(EOMONTH(起始月份,15),"yyyy-mm")&amp;"）内，报表里看不到",IF(AND($H1993&lt;&gt;"",$I1993&lt;&gt;""),"※收入和支出不能同时填",IF(AND(N($H1993)=0,N($I1993)=0),IF(ISNUMBER(SEARCH("【待补】",$R1993&amp;"")),"△源数据不全（源表缺金额），请补充","※收入和支出都没填"),IF($E1993="","※没填收支类别，分类报表会漏掉这一笔",IF(ISNA(MATCH($E1993,类别表,0)),"※收支类别不在【参数设置】的清单里",IF($K1993="","△"&amp;$D1993&amp;" 还没填汇率，去【月度汇率】补上就自动算了",IF(ISNUMBER(SEARCH("【待补】",$R1993&amp;"")),"△源数据不全（源表缺摘要或用途），请补充",IF(AND($F1993="内部转账",$Q1993=""),"△内部转账建议在「往来单位」写上对方账户",IF($N1993&lt;0,"△这一笔之后该账户余额成负数了，核一下",""))))))))))))</f>
        <v/>
      </c>
    </row>
    <row r="1994" ht="49.5" spans="1:19">
      <c r="A1994" s="114">
        <v>46195</v>
      </c>
      <c r="B1994" s="115" t="s">
        <v>30</v>
      </c>
      <c r="C1994" s="116" t="str">
        <f>IF($B1994="","",IFERROR(INDEX(账户银行,MATCH($B1994,账户名,0)),""))</f>
        <v>现金</v>
      </c>
      <c r="D1994" s="116" t="str">
        <f>IF($B1994="","",IFERROR(INDEX(账户币种,MATCH($B1994,账户名,0)),""))</f>
        <v>USD</v>
      </c>
      <c r="E1994" s="117" t="s">
        <v>57</v>
      </c>
      <c r="F1994" s="116" t="str">
        <f>IF($E1994="","",IFERROR(INDEX(类别属性,MATCH($E1994,类别表,0)),""))</f>
        <v>支出</v>
      </c>
      <c r="G1994" s="118" t="s">
        <v>1721</v>
      </c>
      <c r="H1994" s="119"/>
      <c r="I1994" s="119">
        <v>550</v>
      </c>
      <c r="J1994" s="120"/>
      <c r="K1994" s="125">
        <f>IF(OR($A1994="",$B1994=""),"",IF($J1994&lt;&gt;"",$J1994,IF($D1994=本位币,1,IFERROR(LOOKUP(2,1/((汇率月份&lt;=$A1994)*(INDEX(记账汇率区,0,MATCH($D1994,汇率币种头,0))&lt;&gt;"")),INDEX(记账汇率区,0,MATCH($D1994,汇率币种头,0))),""))))</f>
        <v>12000</v>
      </c>
      <c r="L1994" s="123">
        <f t="shared" si="62"/>
        <v>-550</v>
      </c>
      <c r="M1994" s="123">
        <f t="shared" si="63"/>
        <v>-6600000</v>
      </c>
      <c r="N1994" s="122">
        <f>IF($B1994="","",ROUND(SUMIF(账户名,$B1994,账户期初)+SUMIFS($L$6:L1994,$B$6:B1994,$B1994),2))</f>
        <v>110646</v>
      </c>
      <c r="O1994" s="123">
        <f>IF($B1994="","",IFERROR(ROUND(INDEX(账户期初本位,MATCH($B1994,账户名,0))+SUMIFS($M$6:M1994,$B$6:B1994,$B1994),2),""))</f>
        <v>1340247925</v>
      </c>
      <c r="P1994" s="117" t="s">
        <v>59</v>
      </c>
      <c r="Q1994" s="115" t="s">
        <v>771</v>
      </c>
      <c r="R1994" s="115" t="s">
        <v>1722</v>
      </c>
      <c r="S1994" s="124" t="str">
        <f>IF($B1994="","",IF(ISNA(MATCH($B1994,账户名,0)),"※这个账户不在【参数设置】的账户档案里",IF($A1994="","※没填日期，这一笔不会进任何月份的报表",IF(OR($A1994&lt;起始月份,$A1994&gt;EOMONTH(起始月份,15)),"△不在本账期（"&amp;TEXT(起始月份,"yyyy-mm")&amp;" ~ "&amp;TEXT(EOMONTH(起始月份,15),"yyyy-mm")&amp;"）内，报表里看不到",IF(AND($H1994&lt;&gt;"",$I1994&lt;&gt;""),"※收入和支出不能同时填",IF(AND(N($H1994)=0,N($I1994)=0),IF(ISNUMBER(SEARCH("【待补】",$R1994&amp;"")),"△源数据不全（源表缺金额），请补充","※收入和支出都没填"),IF($E1994="","※没填收支类别，分类报表会漏掉这一笔",IF(ISNA(MATCH($E1994,类别表,0)),"※收支类别不在【参数设置】的清单里",IF($K1994="","△"&amp;$D1994&amp;" 还没填汇率，去【月度汇率】补上就自动算了",IF(ISNUMBER(SEARCH("【待补】",$R1994&amp;"")),"△源数据不全（源表缺摘要或用途），请补充",IF(AND($F1994="内部转账",$Q1994=""),"△内部转账建议在「往来单位」写上对方账户",IF($N1994&lt;0,"△这一笔之后该账户余额成负数了，核一下",""))))))))))))</f>
        <v/>
      </c>
    </row>
    <row r="1995" ht="82.5" spans="1:19">
      <c r="A1995" s="114">
        <v>46195</v>
      </c>
      <c r="B1995" s="115" t="s">
        <v>34</v>
      </c>
      <c r="C1995" s="116" t="str">
        <f>IF($B1995="","",IFERROR(INDEX(账户银行,MATCH($B1995,账户名,0)),""))</f>
        <v>现金</v>
      </c>
      <c r="D1995" s="116" t="str">
        <f>IF($B1995="","",IFERROR(INDEX(账户币种,MATCH($B1995,账户名,0)),""))</f>
        <v>UZS</v>
      </c>
      <c r="E1995" s="117" t="s">
        <v>57</v>
      </c>
      <c r="F1995" s="116" t="str">
        <f>IF($E1995="","",IFERROR(INDEX(类别属性,MATCH($E1995,类别表,0)),""))</f>
        <v>支出</v>
      </c>
      <c r="G1995" s="118" t="s">
        <v>1723</v>
      </c>
      <c r="H1995" s="119"/>
      <c r="I1995" s="119">
        <v>300000</v>
      </c>
      <c r="J1995" s="120"/>
      <c r="K1995" s="125">
        <f>IF(OR($A1995="",$B1995=""),"",IF($J1995&lt;&gt;"",$J1995,IF($D1995=本位币,1,IFERROR(LOOKUP(2,1/((汇率月份&lt;=$A1995)*(INDEX(记账汇率区,0,MATCH($D1995,汇率币种头,0))&lt;&gt;"")),INDEX(记账汇率区,0,MATCH($D1995,汇率币种头,0))),""))))</f>
        <v>1</v>
      </c>
      <c r="L1995" s="123">
        <f t="shared" si="62"/>
        <v>-300000</v>
      </c>
      <c r="M1995" s="123">
        <f t="shared" si="63"/>
        <v>-300000</v>
      </c>
      <c r="N1995" s="122">
        <f>IF($B1995="","",ROUND(SUMIF(账户名,$B1995,账户期初)+SUMIFS($L$6:L1995,$B$6:B1995,$B1995),2))</f>
        <v>-846315979.33</v>
      </c>
      <c r="O1995" s="123">
        <f>IF($B1995="","",IFERROR(ROUND(INDEX(账户期初本位,MATCH($B1995,账户名,0))+SUMIFS($M$6:M1995,$B$6:B1995,$B1995),2),""))</f>
        <v>-846315979.33</v>
      </c>
      <c r="P1995" s="117" t="s">
        <v>59</v>
      </c>
      <c r="Q1995" s="115" t="s">
        <v>771</v>
      </c>
      <c r="R1995" s="115"/>
      <c r="S1995" s="124" t="str">
        <f>IF($B1995="","",IF(ISNA(MATCH($B1995,账户名,0)),"※这个账户不在【参数设置】的账户档案里",IF($A1995="","※没填日期，这一笔不会进任何月份的报表",IF(OR($A1995&lt;起始月份,$A1995&gt;EOMONTH(起始月份,15)),"△不在本账期（"&amp;TEXT(起始月份,"yyyy-mm")&amp;" ~ "&amp;TEXT(EOMONTH(起始月份,15),"yyyy-mm")&amp;"）内，报表里看不到",IF(AND($H1995&lt;&gt;"",$I1995&lt;&gt;""),"※收入和支出不能同时填",IF(AND(N($H1995)=0,N($I1995)=0),IF(ISNUMBER(SEARCH("【待补】",$R1995&amp;"")),"△源数据不全（源表缺金额），请补充","※收入和支出都没填"),IF($E1995="","※没填收支类别，分类报表会漏掉这一笔",IF(ISNA(MATCH($E1995,类别表,0)),"※收支类别不在【参数设置】的清单里",IF($K1995="","△"&amp;$D1995&amp;" 还没填汇率，去【月度汇率】补上就自动算了",IF(ISNUMBER(SEARCH("【待补】",$R1995&amp;"")),"△源数据不全（源表缺摘要或用途），请补充",IF(AND($F1995="内部转账",$Q1995=""),"△内部转账建议在「往来单位」写上对方账户",IF($N1995&lt;0,"△这一笔之后该账户余额成负数了，核一下",""))))))))))))</f>
        <v>△这一笔之后该账户余额成负数了，核一下</v>
      </c>
    </row>
    <row r="1996" ht="16.5" spans="1:19">
      <c r="A1996" s="114">
        <v>46196</v>
      </c>
      <c r="B1996" s="115" t="s">
        <v>1238</v>
      </c>
      <c r="C1996" s="116" t="str">
        <f>IF($B1996="","",IFERROR(INDEX(账户银行,MATCH($B1996,账户名,0)),""))</f>
        <v>NBU银行</v>
      </c>
      <c r="D1996" s="116" t="str">
        <f>IF($B1996="","",IFERROR(INDEX(账户币种,MATCH($B1996,账户名,0)),""))</f>
        <v>UZS</v>
      </c>
      <c r="E1996" s="117" t="s">
        <v>38</v>
      </c>
      <c r="F1996" s="116" t="str">
        <f>IF($E1996="","",IFERROR(INDEX(类别属性,MATCH($E1996,类别表,0)),""))</f>
        <v>支出</v>
      </c>
      <c r="G1996" s="118" t="s">
        <v>1268</v>
      </c>
      <c r="H1996" s="119"/>
      <c r="I1996" s="119">
        <v>60000</v>
      </c>
      <c r="J1996" s="120"/>
      <c r="K1996" s="125">
        <f>IF(OR($A1996="",$B1996=""),"",IF($J1996&lt;&gt;"",$J1996,IF($D1996=本位币,1,IFERROR(LOOKUP(2,1/((汇率月份&lt;=$A1996)*(INDEX(记账汇率区,0,MATCH($D1996,汇率币种头,0))&lt;&gt;"")),INDEX(记账汇率区,0,MATCH($D1996,汇率币种头,0))),""))))</f>
        <v>1</v>
      </c>
      <c r="L1996" s="123">
        <f t="shared" si="62"/>
        <v>-60000</v>
      </c>
      <c r="M1996" s="123">
        <f t="shared" si="63"/>
        <v>-60000</v>
      </c>
      <c r="N1996" s="122">
        <f>IF($B1996="","",ROUND(SUMIF(账户名,$B1996,账户期初)+SUMIFS($L$6:L1996,$B$6:B1996,$B1996),2))</f>
        <v>9653831</v>
      </c>
      <c r="O1996" s="123">
        <f>IF($B1996="","",IFERROR(ROUND(INDEX(账户期初本位,MATCH($B1996,账户名,0))+SUMIFS($M$6:M1996,$B$6:B1996,$B1996),2),""))</f>
        <v>9653831</v>
      </c>
      <c r="P1996" s="117" t="s">
        <v>26</v>
      </c>
      <c r="Q1996" s="115" t="s">
        <v>1269</v>
      </c>
      <c r="R1996" s="115" t="s">
        <v>1270</v>
      </c>
      <c r="S1996" s="124" t="str">
        <f>IF($B1996="","",IF(ISNA(MATCH($B1996,账户名,0)),"※这个账户不在【参数设置】的账户档案里",IF($A1996="","※没填日期，这一笔不会进任何月份的报表",IF(OR($A1996&lt;起始月份,$A1996&gt;EOMONTH(起始月份,15)),"△不在本账期（"&amp;TEXT(起始月份,"yyyy-mm")&amp;" ~ "&amp;TEXT(EOMONTH(起始月份,15),"yyyy-mm")&amp;"）内，报表里看不到",IF(AND($H1996&lt;&gt;"",$I1996&lt;&gt;""),"※收入和支出不能同时填",IF(AND(N($H1996)=0,N($I1996)=0),IF(ISNUMBER(SEARCH("【待补】",$R1996&amp;"")),"△源数据不全（源表缺金额），请补充","※收入和支出都没填"),IF($E1996="","※没填收支类别，分类报表会漏掉这一笔",IF(ISNA(MATCH($E1996,类别表,0)),"※收支类别不在【参数设置】的清单里",IF($K1996="","△"&amp;$D1996&amp;" 还没填汇率，去【月度汇率】补上就自动算了",IF(ISNUMBER(SEARCH("【待补】",$R1996&amp;"")),"△源数据不全（源表缺摘要或用途），请补充",IF(AND($F1996="内部转账",$Q1996=""),"△内部转账建议在「往来单位」写上对方账户",IF($N1996&lt;0,"△这一笔之后该账户余额成负数了，核一下",""))))))))))))</f>
        <v/>
      </c>
    </row>
    <row r="1997" ht="33" spans="1:19">
      <c r="A1997" s="114">
        <v>46196</v>
      </c>
      <c r="B1997" s="115" t="s">
        <v>34</v>
      </c>
      <c r="C1997" s="116" t="str">
        <f>IF($B1997="","",IFERROR(INDEX(账户银行,MATCH($B1997,账户名,0)),""))</f>
        <v>现金</v>
      </c>
      <c r="D1997" s="116" t="str">
        <f>IF($B1997="","",IFERROR(INDEX(账户币种,MATCH($B1997,账户名,0)),""))</f>
        <v>UZS</v>
      </c>
      <c r="E1997" s="117" t="s">
        <v>38</v>
      </c>
      <c r="F1997" s="116" t="str">
        <f>IF($E1997="","",IFERROR(INDEX(类别属性,MATCH($E1997,类别表,0)),""))</f>
        <v>支出</v>
      </c>
      <c r="G1997" s="118" t="s">
        <v>1724</v>
      </c>
      <c r="H1997" s="119"/>
      <c r="I1997" s="119">
        <v>2100000</v>
      </c>
      <c r="J1997" s="120"/>
      <c r="K1997" s="125">
        <f>IF(OR($A1997="",$B1997=""),"",IF($J1997&lt;&gt;"",$J1997,IF($D1997=本位币,1,IFERROR(LOOKUP(2,1/((汇率月份&lt;=$A1997)*(INDEX(记账汇率区,0,MATCH($D1997,汇率币种头,0))&lt;&gt;"")),INDEX(记账汇率区,0,MATCH($D1997,汇率币种头,0))),""))))</f>
        <v>1</v>
      </c>
      <c r="L1997" s="123">
        <f t="shared" si="62"/>
        <v>-2100000</v>
      </c>
      <c r="M1997" s="123">
        <f t="shared" si="63"/>
        <v>-2100000</v>
      </c>
      <c r="N1997" s="122">
        <f>IF($B1997="","",ROUND(SUMIF(账户名,$B1997,账户期初)+SUMIFS($L$6:L1997,$B$6:B1997,$B1997),2))</f>
        <v>-848415979.33</v>
      </c>
      <c r="O1997" s="123">
        <f>IF($B1997="","",IFERROR(ROUND(INDEX(账户期初本位,MATCH($B1997,账户名,0))+SUMIFS($M$6:M1997,$B$6:B1997,$B1997),2),""))</f>
        <v>-848415979.33</v>
      </c>
      <c r="P1997" s="117" t="s">
        <v>26</v>
      </c>
      <c r="Q1997" s="115"/>
      <c r="R1997" s="115"/>
      <c r="S1997" s="124" t="str">
        <f>IF($B1997="","",IF(ISNA(MATCH($B1997,账户名,0)),"※这个账户不在【参数设置】的账户档案里",IF($A1997="","※没填日期，这一笔不会进任何月份的报表",IF(OR($A1997&lt;起始月份,$A1997&gt;EOMONTH(起始月份,15)),"△不在本账期（"&amp;TEXT(起始月份,"yyyy-mm")&amp;" ~ "&amp;TEXT(EOMONTH(起始月份,15),"yyyy-mm")&amp;"）内，报表里看不到",IF(AND($H1997&lt;&gt;"",$I1997&lt;&gt;""),"※收入和支出不能同时填",IF(AND(N($H1997)=0,N($I1997)=0),IF(ISNUMBER(SEARCH("【待补】",$R1997&amp;"")),"△源数据不全（源表缺金额），请补充","※收入和支出都没填"),IF($E1997="","※没填收支类别，分类报表会漏掉这一笔",IF(ISNA(MATCH($E1997,类别表,0)),"※收支类别不在【参数设置】的清单里",IF($K1997="","△"&amp;$D1997&amp;" 还没填汇率，去【月度汇率】补上就自动算了",IF(ISNUMBER(SEARCH("【待补】",$R1997&amp;"")),"△源数据不全（源表缺摘要或用途），请补充",IF(AND($F1997="内部转账",$Q1997=""),"△内部转账建议在「往来单位」写上对方账户",IF($N1997&lt;0,"△这一笔之后该账户余额成负数了，核一下",""))))))))))))</f>
        <v>△这一笔之后该账户余额成负数了，核一下</v>
      </c>
    </row>
    <row r="1998" ht="16.5" spans="1:19">
      <c r="A1998" s="114">
        <v>46197</v>
      </c>
      <c r="B1998" s="115" t="s">
        <v>20</v>
      </c>
      <c r="C1998" s="116" t="str">
        <f>IF($B1998="","",IFERROR(INDEX(账户银行,MATCH($B1998,账户名,0)),""))</f>
        <v>现金</v>
      </c>
      <c r="D1998" s="116" t="str">
        <f>IF($B1998="","",IFERROR(INDEX(账户币种,MATCH($B1998,账户名,0)),""))</f>
        <v>CNY</v>
      </c>
      <c r="E1998" s="117" t="s">
        <v>95</v>
      </c>
      <c r="F1998" s="116" t="str">
        <f>IF($E1998="","",IFERROR(INDEX(类别属性,MATCH($E1998,类别表,0)),""))</f>
        <v>支出</v>
      </c>
      <c r="G1998" s="118" t="s">
        <v>1522</v>
      </c>
      <c r="H1998" s="119"/>
      <c r="I1998" s="119">
        <v>20000</v>
      </c>
      <c r="J1998" s="120"/>
      <c r="K1998" s="121">
        <f>IF(OR($A1998="",$B1998=""),"",IF($J1998&lt;&gt;"",$J1998,IF($D1998=本位币,1,IFERROR(LOOKUP(2,1/((汇率月份&lt;=$A1998)*(INDEX(记账汇率区,0,MATCH($D1998,汇率币种头,0))&lt;&gt;"")),INDEX(记账汇率区,0,MATCH($D1998,汇率币种头,0))),""))))</f>
        <v>1700</v>
      </c>
      <c r="L1998" s="122">
        <f t="shared" si="62"/>
        <v>-20000</v>
      </c>
      <c r="M1998" s="123">
        <f t="shared" si="63"/>
        <v>-34000000</v>
      </c>
      <c r="N1998" s="122">
        <f>IF($B1998="","",ROUND(SUMIF(账户名,$B1998,账户期初)+SUMIFS($L$6:L1998,$B$6:B1998,$B1998),2))</f>
        <v>1310108.94</v>
      </c>
      <c r="O1998" s="123">
        <f>IF($B1998="","",IFERROR(ROUND(INDEX(账户期初本位,MATCH($B1998,账户名,0))+SUMIFS($M$6:M1998,$B$6:B1998,$B1998),2),""))</f>
        <v>2198846714.96</v>
      </c>
      <c r="P1998" s="117" t="s">
        <v>97</v>
      </c>
      <c r="Q1998" s="115"/>
      <c r="R1998" s="115"/>
      <c r="S1998" s="124" t="str">
        <f>IF($B1998="","",IF(ISNA(MATCH($B1998,账户名,0)),"※这个账户不在【参数设置】的账户档案里",IF($A1998="","※没填日期，这一笔不会进任何月份的报表",IF(OR($A1998&lt;起始月份,$A1998&gt;EOMONTH(起始月份,15)),"△不在本账期（"&amp;TEXT(起始月份,"yyyy-mm")&amp;" ~ "&amp;TEXT(EOMONTH(起始月份,15),"yyyy-mm")&amp;"）内，报表里看不到",IF(AND($H1998&lt;&gt;"",$I1998&lt;&gt;""),"※收入和支出不能同时填",IF(AND(N($H1998)=0,N($I1998)=0),IF(ISNUMBER(SEARCH("【待补】",$R1998&amp;"")),"△源数据不全（源表缺金额），请补充","※收入和支出都没填"),IF($E1998="","※没填收支类别，分类报表会漏掉这一笔",IF(ISNA(MATCH($E1998,类别表,0)),"※收支类别不在【参数设置】的清单里",IF($K1998="","△"&amp;$D1998&amp;" 还没填汇率，去【月度汇率】补上就自动算了",IF(ISNUMBER(SEARCH("【待补】",$R1998&amp;"")),"△源数据不全（源表缺摘要或用途），请补充",IF(AND($F1998="内部转账",$Q1998=""),"△内部转账建议在「往来单位」写上对方账户",IF($N1998&lt;0,"△这一笔之后该账户余额成负数了，核一下",""))))))))))))</f>
        <v/>
      </c>
    </row>
    <row r="1999" ht="16.5" spans="1:19">
      <c r="A1999" s="114">
        <v>46197</v>
      </c>
      <c r="B1999" s="115" t="s">
        <v>20</v>
      </c>
      <c r="C1999" s="116" t="str">
        <f>IF($B1999="","",IFERROR(INDEX(账户银行,MATCH($B1999,账户名,0)),""))</f>
        <v>现金</v>
      </c>
      <c r="D1999" s="116" t="str">
        <f>IF($B1999="","",IFERROR(INDEX(账户币种,MATCH($B1999,账户名,0)),""))</f>
        <v>CNY</v>
      </c>
      <c r="E1999" s="117" t="s">
        <v>95</v>
      </c>
      <c r="F1999" s="116" t="str">
        <f>IF($E1999="","",IFERROR(INDEX(类别属性,MATCH($E1999,类别表,0)),""))</f>
        <v>支出</v>
      </c>
      <c r="G1999" s="118" t="s">
        <v>1523</v>
      </c>
      <c r="H1999" s="119"/>
      <c r="I1999" s="119">
        <v>20000</v>
      </c>
      <c r="J1999" s="120"/>
      <c r="K1999" s="121">
        <f>IF(OR($A1999="",$B1999=""),"",IF($J1999&lt;&gt;"",$J1999,IF($D1999=本位币,1,IFERROR(LOOKUP(2,1/((汇率月份&lt;=$A1999)*(INDEX(记账汇率区,0,MATCH($D1999,汇率币种头,0))&lt;&gt;"")),INDEX(记账汇率区,0,MATCH($D1999,汇率币种头,0))),""))))</f>
        <v>1700</v>
      </c>
      <c r="L1999" s="122">
        <f t="shared" si="62"/>
        <v>-20000</v>
      </c>
      <c r="M1999" s="123">
        <f t="shared" si="63"/>
        <v>-34000000</v>
      </c>
      <c r="N1999" s="122">
        <f>IF($B1999="","",ROUND(SUMIF(账户名,$B1999,账户期初)+SUMIFS($L$6:L1999,$B$6:B1999,$B1999),2))</f>
        <v>1290108.94</v>
      </c>
      <c r="O1999" s="123">
        <f>IF($B1999="","",IFERROR(ROUND(INDEX(账户期初本位,MATCH($B1999,账户名,0))+SUMIFS($M$6:M1999,$B$6:B1999,$B1999),2),""))</f>
        <v>2164846714.96</v>
      </c>
      <c r="P1999" s="117" t="s">
        <v>97</v>
      </c>
      <c r="Q1999" s="115" t="s">
        <v>1265</v>
      </c>
      <c r="R1999" s="115"/>
      <c r="S1999" s="124" t="str">
        <f>IF($B1999="","",IF(ISNA(MATCH($B1999,账户名,0)),"※这个账户不在【参数设置】的账户档案里",IF($A1999="","※没填日期，这一笔不会进任何月份的报表",IF(OR($A1999&lt;起始月份,$A1999&gt;EOMONTH(起始月份,15)),"△不在本账期（"&amp;TEXT(起始月份,"yyyy-mm")&amp;" ~ "&amp;TEXT(EOMONTH(起始月份,15),"yyyy-mm")&amp;"）内，报表里看不到",IF(AND($H1999&lt;&gt;"",$I1999&lt;&gt;""),"※收入和支出不能同时填",IF(AND(N($H1999)=0,N($I1999)=0),IF(ISNUMBER(SEARCH("【待补】",$R1999&amp;"")),"△源数据不全（源表缺金额），请补充","※收入和支出都没填"),IF($E1999="","※没填收支类别，分类报表会漏掉这一笔",IF(ISNA(MATCH($E1999,类别表,0)),"※收支类别不在【参数设置】的清单里",IF($K1999="","△"&amp;$D1999&amp;" 还没填汇率，去【月度汇率】补上就自动算了",IF(ISNUMBER(SEARCH("【待补】",$R1999&amp;"")),"△源数据不全（源表缺摘要或用途），请补充",IF(AND($F1999="内部转账",$Q1999=""),"△内部转账建议在「往来单位」写上对方账户",IF($N1999&lt;0,"△这一笔之后该账户余额成负数了，核一下",""))))))))))))</f>
        <v/>
      </c>
    </row>
    <row r="2000" ht="16.5" spans="1:19">
      <c r="A2000" s="114">
        <v>46197</v>
      </c>
      <c r="B2000" s="115" t="s">
        <v>20</v>
      </c>
      <c r="C2000" s="116" t="str">
        <f>IF($B2000="","",IFERROR(INDEX(账户银行,MATCH($B2000,账户名,0)),""))</f>
        <v>现金</v>
      </c>
      <c r="D2000" s="116" t="str">
        <f>IF($B2000="","",IFERROR(INDEX(账户币种,MATCH($B2000,账户名,0)),""))</f>
        <v>CNY</v>
      </c>
      <c r="E2000" s="117" t="s">
        <v>95</v>
      </c>
      <c r="F2000" s="116" t="str">
        <f>IF($E2000="","",IFERROR(INDEX(类别属性,MATCH($E2000,类别表,0)),""))</f>
        <v>支出</v>
      </c>
      <c r="G2000" s="118" t="s">
        <v>1506</v>
      </c>
      <c r="H2000" s="119"/>
      <c r="I2000" s="119">
        <v>20000</v>
      </c>
      <c r="J2000" s="120"/>
      <c r="K2000" s="121">
        <f>IF(OR($A2000="",$B2000=""),"",IF($J2000&lt;&gt;"",$J2000,IF($D2000=本位币,1,IFERROR(LOOKUP(2,1/((汇率月份&lt;=$A2000)*(INDEX(记账汇率区,0,MATCH($D2000,汇率币种头,0))&lt;&gt;"")),INDEX(记账汇率区,0,MATCH($D2000,汇率币种头,0))),""))))</f>
        <v>1700</v>
      </c>
      <c r="L2000" s="122">
        <f t="shared" si="62"/>
        <v>-20000</v>
      </c>
      <c r="M2000" s="123">
        <f t="shared" si="63"/>
        <v>-34000000</v>
      </c>
      <c r="N2000" s="122">
        <f>IF($B2000="","",ROUND(SUMIF(账户名,$B2000,账户期初)+SUMIFS($L$6:L2000,$B$6:B2000,$B2000),2))</f>
        <v>1270108.94</v>
      </c>
      <c r="O2000" s="123">
        <f>IF($B2000="","",IFERROR(ROUND(INDEX(账户期初本位,MATCH($B2000,账户名,0))+SUMIFS($M$6:M2000,$B$6:B2000,$B2000),2),""))</f>
        <v>2130846714.96</v>
      </c>
      <c r="P2000" s="117" t="s">
        <v>97</v>
      </c>
      <c r="Q2000" s="115" t="s">
        <v>832</v>
      </c>
      <c r="R2000" s="115"/>
      <c r="S2000" s="124" t="str">
        <f>IF($B2000="","",IF(ISNA(MATCH($B2000,账户名,0)),"※这个账户不在【参数设置】的账户档案里",IF($A2000="","※没填日期，这一笔不会进任何月份的报表",IF(OR($A2000&lt;起始月份,$A2000&gt;EOMONTH(起始月份,15)),"△不在本账期（"&amp;TEXT(起始月份,"yyyy-mm")&amp;" ~ "&amp;TEXT(EOMONTH(起始月份,15),"yyyy-mm")&amp;"）内，报表里看不到",IF(AND($H2000&lt;&gt;"",$I2000&lt;&gt;""),"※收入和支出不能同时填",IF(AND(N($H2000)=0,N($I2000)=0),IF(ISNUMBER(SEARCH("【待补】",$R2000&amp;"")),"△源数据不全（源表缺金额），请补充","※收入和支出都没填"),IF($E2000="","※没填收支类别，分类报表会漏掉这一笔",IF(ISNA(MATCH($E2000,类别表,0)),"※收支类别不在【参数设置】的清单里",IF($K2000="","△"&amp;$D2000&amp;" 还没填汇率，去【月度汇率】补上就自动算了",IF(ISNUMBER(SEARCH("【待补】",$R2000&amp;"")),"△源数据不全（源表缺摘要或用途），请补充",IF(AND($F2000="内部转账",$Q2000=""),"△内部转账建议在「往来单位」写上对方账户",IF($N2000&lt;0,"△这一笔之后该账户余额成负数了，核一下",""))))))))))))</f>
        <v/>
      </c>
    </row>
    <row r="2001" ht="16.5" spans="1:19">
      <c r="A2001" s="114">
        <v>46197</v>
      </c>
      <c r="B2001" s="115" t="s">
        <v>20</v>
      </c>
      <c r="C2001" s="116" t="str">
        <f>IF($B2001="","",IFERROR(INDEX(账户银行,MATCH($B2001,账户名,0)),""))</f>
        <v>现金</v>
      </c>
      <c r="D2001" s="116" t="str">
        <f>IF($B2001="","",IFERROR(INDEX(账户币种,MATCH($B2001,账户名,0)),""))</f>
        <v>CNY</v>
      </c>
      <c r="E2001" s="117" t="s">
        <v>95</v>
      </c>
      <c r="F2001" s="116" t="str">
        <f>IF($E2001="","",IFERROR(INDEX(类别属性,MATCH($E2001,类别表,0)),""))</f>
        <v>支出</v>
      </c>
      <c r="G2001" s="118" t="s">
        <v>1725</v>
      </c>
      <c r="H2001" s="119"/>
      <c r="I2001" s="119">
        <v>20000</v>
      </c>
      <c r="J2001" s="120"/>
      <c r="K2001" s="121">
        <f>IF(OR($A2001="",$B2001=""),"",IF($J2001&lt;&gt;"",$J2001,IF($D2001=本位币,1,IFERROR(LOOKUP(2,1/((汇率月份&lt;=$A2001)*(INDEX(记账汇率区,0,MATCH($D2001,汇率币种头,0))&lt;&gt;"")),INDEX(记账汇率区,0,MATCH($D2001,汇率币种头,0))),""))))</f>
        <v>1700</v>
      </c>
      <c r="L2001" s="122">
        <f t="shared" si="62"/>
        <v>-20000</v>
      </c>
      <c r="M2001" s="123">
        <f t="shared" si="63"/>
        <v>-34000000</v>
      </c>
      <c r="N2001" s="122">
        <f>IF($B2001="","",ROUND(SUMIF(账户名,$B2001,账户期初)+SUMIFS($L$6:L2001,$B$6:B2001,$B2001),2))</f>
        <v>1250108.94</v>
      </c>
      <c r="O2001" s="123">
        <f>IF($B2001="","",IFERROR(ROUND(INDEX(账户期初本位,MATCH($B2001,账户名,0))+SUMIFS($M$6:M2001,$B$6:B2001,$B2001),2),""))</f>
        <v>2096846714.96</v>
      </c>
      <c r="P2001" s="117" t="s">
        <v>97</v>
      </c>
      <c r="Q2001" s="115"/>
      <c r="R2001" s="115"/>
      <c r="S2001" s="124" t="str">
        <f>IF($B2001="","",IF(ISNA(MATCH($B2001,账户名,0)),"※这个账户不在【参数设置】的账户档案里",IF($A2001="","※没填日期，这一笔不会进任何月份的报表",IF(OR($A2001&lt;起始月份,$A2001&gt;EOMONTH(起始月份,15)),"△不在本账期（"&amp;TEXT(起始月份,"yyyy-mm")&amp;" ~ "&amp;TEXT(EOMONTH(起始月份,15),"yyyy-mm")&amp;"）内，报表里看不到",IF(AND($H2001&lt;&gt;"",$I2001&lt;&gt;""),"※收入和支出不能同时填",IF(AND(N($H2001)=0,N($I2001)=0),IF(ISNUMBER(SEARCH("【待补】",$R2001&amp;"")),"△源数据不全（源表缺金额），请补充","※收入和支出都没填"),IF($E2001="","※没填收支类别，分类报表会漏掉这一笔",IF(ISNA(MATCH($E2001,类别表,0)),"※收支类别不在【参数设置】的清单里",IF($K2001="","△"&amp;$D2001&amp;" 还没填汇率，去【月度汇率】补上就自动算了",IF(ISNUMBER(SEARCH("【待补】",$R2001&amp;"")),"△源数据不全（源表缺摘要或用途），请补充",IF(AND($F2001="内部转账",$Q2001=""),"△内部转账建议在「往来单位」写上对方账户",IF($N2001&lt;0,"△这一笔之后该账户余额成负数了，核一下",""))))))))))))</f>
        <v/>
      </c>
    </row>
    <row r="2002" ht="33" spans="1:19">
      <c r="A2002" s="114">
        <v>46197</v>
      </c>
      <c r="B2002" s="115" t="s">
        <v>34</v>
      </c>
      <c r="C2002" s="116" t="str">
        <f>IF($B2002="","",IFERROR(INDEX(账户银行,MATCH($B2002,账户名,0)),""))</f>
        <v>现金</v>
      </c>
      <c r="D2002" s="116" t="str">
        <f>IF($B2002="","",IFERROR(INDEX(账户币种,MATCH($B2002,账户名,0)),""))</f>
        <v>UZS</v>
      </c>
      <c r="E2002" s="117" t="s">
        <v>57</v>
      </c>
      <c r="F2002" s="116" t="str">
        <f>IF($E2002="","",IFERROR(INDEX(类别属性,MATCH($E2002,类别表,0)),""))</f>
        <v>支出</v>
      </c>
      <c r="G2002" s="118" t="s">
        <v>1726</v>
      </c>
      <c r="H2002" s="119"/>
      <c r="I2002" s="119">
        <v>3000000</v>
      </c>
      <c r="J2002" s="120"/>
      <c r="K2002" s="125">
        <f>IF(OR($A2002="",$B2002=""),"",IF($J2002&lt;&gt;"",$J2002,IF($D2002=本位币,1,IFERROR(LOOKUP(2,1/((汇率月份&lt;=$A2002)*(INDEX(记账汇率区,0,MATCH($D2002,汇率币种头,0))&lt;&gt;"")),INDEX(记账汇率区,0,MATCH($D2002,汇率币种头,0))),""))))</f>
        <v>1</v>
      </c>
      <c r="L2002" s="123">
        <f t="shared" si="62"/>
        <v>-3000000</v>
      </c>
      <c r="M2002" s="123">
        <f t="shared" si="63"/>
        <v>-3000000</v>
      </c>
      <c r="N2002" s="122">
        <f>IF($B2002="","",ROUND(SUMIF(账户名,$B2002,账户期初)+SUMIFS($L$6:L2002,$B$6:B2002,$B2002),2))</f>
        <v>-851415979.33</v>
      </c>
      <c r="O2002" s="123">
        <f>IF($B2002="","",IFERROR(ROUND(INDEX(账户期初本位,MATCH($B2002,账户名,0))+SUMIFS($M$6:M2002,$B$6:B2002,$B2002),2),""))</f>
        <v>-851415979.33</v>
      </c>
      <c r="P2002" s="117" t="s">
        <v>59</v>
      </c>
      <c r="Q2002" s="115" t="s">
        <v>1322</v>
      </c>
      <c r="R2002" s="115"/>
      <c r="S2002" s="124" t="str">
        <f>IF($B2002="","",IF(ISNA(MATCH($B2002,账户名,0)),"※这个账户不在【参数设置】的账户档案里",IF($A2002="","※没填日期，这一笔不会进任何月份的报表",IF(OR($A2002&lt;起始月份,$A2002&gt;EOMONTH(起始月份,15)),"△不在本账期（"&amp;TEXT(起始月份,"yyyy-mm")&amp;" ~ "&amp;TEXT(EOMONTH(起始月份,15),"yyyy-mm")&amp;"）内，报表里看不到",IF(AND($H2002&lt;&gt;"",$I2002&lt;&gt;""),"※收入和支出不能同时填",IF(AND(N($H2002)=0,N($I2002)=0),IF(ISNUMBER(SEARCH("【待补】",$R2002&amp;"")),"△源数据不全（源表缺金额），请补充","※收入和支出都没填"),IF($E2002="","※没填收支类别，分类报表会漏掉这一笔",IF(ISNA(MATCH($E2002,类别表,0)),"※收支类别不在【参数设置】的清单里",IF($K2002="","△"&amp;$D2002&amp;" 还没填汇率，去【月度汇率】补上就自动算了",IF(ISNUMBER(SEARCH("【待补】",$R2002&amp;"")),"△源数据不全（源表缺摘要或用途），请补充",IF(AND($F2002="内部转账",$Q2002=""),"△内部转账建议在「往来单位」写上对方账户",IF($N2002&lt;0,"△这一笔之后该账户余额成负数了，核一下",""))))))))))))</f>
        <v>△这一笔之后该账户余额成负数了，核一下</v>
      </c>
    </row>
    <row r="2003" ht="82.5" spans="1:19">
      <c r="A2003" s="114">
        <v>46197</v>
      </c>
      <c r="B2003" s="115" t="s">
        <v>34</v>
      </c>
      <c r="C2003" s="116" t="str">
        <f>IF($B2003="","",IFERROR(INDEX(账户银行,MATCH($B2003,账户名,0)),""))</f>
        <v>现金</v>
      </c>
      <c r="D2003" s="116" t="str">
        <f>IF($B2003="","",IFERROR(INDEX(账户币种,MATCH($B2003,账户名,0)),""))</f>
        <v>UZS</v>
      </c>
      <c r="E2003" s="117" t="s">
        <v>57</v>
      </c>
      <c r="F2003" s="116" t="str">
        <f>IF($E2003="","",IFERROR(INDEX(类别属性,MATCH($E2003,类别表,0)),""))</f>
        <v>支出</v>
      </c>
      <c r="G2003" s="118" t="s">
        <v>1727</v>
      </c>
      <c r="H2003" s="119"/>
      <c r="I2003" s="119">
        <v>1970000</v>
      </c>
      <c r="J2003" s="120"/>
      <c r="K2003" s="125">
        <f>IF(OR($A2003="",$B2003=""),"",IF($J2003&lt;&gt;"",$J2003,IF($D2003=本位币,1,IFERROR(LOOKUP(2,1/((汇率月份&lt;=$A2003)*(INDEX(记账汇率区,0,MATCH($D2003,汇率币种头,0))&lt;&gt;"")),INDEX(记账汇率区,0,MATCH($D2003,汇率币种头,0))),""))))</f>
        <v>1</v>
      </c>
      <c r="L2003" s="123">
        <f t="shared" si="62"/>
        <v>-1970000</v>
      </c>
      <c r="M2003" s="123">
        <f t="shared" si="63"/>
        <v>-1970000</v>
      </c>
      <c r="N2003" s="122">
        <f>IF($B2003="","",ROUND(SUMIF(账户名,$B2003,账户期初)+SUMIFS($L$6:L2003,$B$6:B2003,$B2003),2))</f>
        <v>-853385979.33</v>
      </c>
      <c r="O2003" s="123">
        <f>IF($B2003="","",IFERROR(ROUND(INDEX(账户期初本位,MATCH($B2003,账户名,0))+SUMIFS($M$6:M2003,$B$6:B2003,$B2003),2),""))</f>
        <v>-853385979.33</v>
      </c>
      <c r="P2003" s="117" t="s">
        <v>59</v>
      </c>
      <c r="Q2003" s="115" t="s">
        <v>1717</v>
      </c>
      <c r="R2003" s="115"/>
      <c r="S2003" s="124" t="str">
        <f>IF($B2003="","",IF(ISNA(MATCH($B2003,账户名,0)),"※这个账户不在【参数设置】的账户档案里",IF($A2003="","※没填日期，这一笔不会进任何月份的报表",IF(OR($A2003&lt;起始月份,$A2003&gt;EOMONTH(起始月份,15)),"△不在本账期（"&amp;TEXT(起始月份,"yyyy-mm")&amp;" ~ "&amp;TEXT(EOMONTH(起始月份,15),"yyyy-mm")&amp;"）内，报表里看不到",IF(AND($H2003&lt;&gt;"",$I2003&lt;&gt;""),"※收入和支出不能同时填",IF(AND(N($H2003)=0,N($I2003)=0),IF(ISNUMBER(SEARCH("【待补】",$R2003&amp;"")),"△源数据不全（源表缺金额），请补充","※收入和支出都没填"),IF($E2003="","※没填收支类别，分类报表会漏掉这一笔",IF(ISNA(MATCH($E2003,类别表,0)),"※收支类别不在【参数设置】的清单里",IF($K2003="","△"&amp;$D2003&amp;" 还没填汇率，去【月度汇率】补上就自动算了",IF(ISNUMBER(SEARCH("【待补】",$R2003&amp;"")),"△源数据不全（源表缺摘要或用途），请补充",IF(AND($F2003="内部转账",$Q2003=""),"△内部转账建议在「往来单位」写上对方账户",IF($N2003&lt;0,"△这一笔之后该账户余额成负数了，核一下",""))))))))))))</f>
        <v>△这一笔之后该账户余额成负数了，核一下</v>
      </c>
    </row>
    <row r="2004" ht="16.5" spans="1:19">
      <c r="A2004" s="114">
        <v>46198</v>
      </c>
      <c r="B2004" s="115" t="s">
        <v>20</v>
      </c>
      <c r="C2004" s="116" t="str">
        <f>IF($B2004="","",IFERROR(INDEX(账户银行,MATCH($B2004,账户名,0)),""))</f>
        <v>现金</v>
      </c>
      <c r="D2004" s="116" t="str">
        <f>IF($B2004="","",IFERROR(INDEX(账户币种,MATCH($B2004,账户名,0)),""))</f>
        <v>CNY</v>
      </c>
      <c r="E2004" s="117" t="s">
        <v>95</v>
      </c>
      <c r="F2004" s="116" t="str">
        <f>IF($E2004="","",IFERROR(INDEX(类别属性,MATCH($E2004,类别表,0)),""))</f>
        <v>支出</v>
      </c>
      <c r="G2004" s="118" t="s">
        <v>1121</v>
      </c>
      <c r="H2004" s="119"/>
      <c r="I2004" s="119">
        <v>20000</v>
      </c>
      <c r="J2004" s="120"/>
      <c r="K2004" s="121">
        <f>IF(OR($A2004="",$B2004=""),"",IF($J2004&lt;&gt;"",$J2004,IF($D2004=本位币,1,IFERROR(LOOKUP(2,1/((汇率月份&lt;=$A2004)*(INDEX(记账汇率区,0,MATCH($D2004,汇率币种头,0))&lt;&gt;"")),INDEX(记账汇率区,0,MATCH($D2004,汇率币种头,0))),""))))</f>
        <v>1700</v>
      </c>
      <c r="L2004" s="122">
        <f t="shared" si="62"/>
        <v>-20000</v>
      </c>
      <c r="M2004" s="123">
        <f t="shared" si="63"/>
        <v>-34000000</v>
      </c>
      <c r="N2004" s="122">
        <f>IF($B2004="","",ROUND(SUMIF(账户名,$B2004,账户期初)+SUMIFS($L$6:L2004,$B$6:B2004,$B2004),2))</f>
        <v>1230108.94</v>
      </c>
      <c r="O2004" s="123">
        <f>IF($B2004="","",IFERROR(ROUND(INDEX(账户期初本位,MATCH($B2004,账户名,0))+SUMIFS($M$6:M2004,$B$6:B2004,$B2004),2),""))</f>
        <v>2062846714.96</v>
      </c>
      <c r="P2004" s="117" t="s">
        <v>97</v>
      </c>
      <c r="Q2004" s="115"/>
      <c r="R2004" s="115"/>
      <c r="S2004" s="124" t="str">
        <f>IF($B2004="","",IF(ISNA(MATCH($B2004,账户名,0)),"※这个账户不在【参数设置】的账户档案里",IF($A2004="","※没填日期，这一笔不会进任何月份的报表",IF(OR($A2004&lt;起始月份,$A2004&gt;EOMONTH(起始月份,15)),"△不在本账期（"&amp;TEXT(起始月份,"yyyy-mm")&amp;" ~ "&amp;TEXT(EOMONTH(起始月份,15),"yyyy-mm")&amp;"）内，报表里看不到",IF(AND($H2004&lt;&gt;"",$I2004&lt;&gt;""),"※收入和支出不能同时填",IF(AND(N($H2004)=0,N($I2004)=0),IF(ISNUMBER(SEARCH("【待补】",$R2004&amp;"")),"△源数据不全（源表缺金额），请补充","※收入和支出都没填"),IF($E2004="","※没填收支类别，分类报表会漏掉这一笔",IF(ISNA(MATCH($E2004,类别表,0)),"※收支类别不在【参数设置】的清单里",IF($K2004="","△"&amp;$D2004&amp;" 还没填汇率，去【月度汇率】补上就自动算了",IF(ISNUMBER(SEARCH("【待补】",$R2004&amp;"")),"△源数据不全（源表缺摘要或用途），请补充",IF(AND($F2004="内部转账",$Q2004=""),"△内部转账建议在「往来单位」写上对方账户",IF($N2004&lt;0,"△这一笔之后该账户余额成负数了，核一下",""))))))))))))</f>
        <v/>
      </c>
    </row>
    <row r="2005" ht="16.5" spans="1:19">
      <c r="A2005" s="114">
        <v>46198</v>
      </c>
      <c r="B2005" s="115" t="s">
        <v>20</v>
      </c>
      <c r="C2005" s="116" t="str">
        <f>IF($B2005="","",IFERROR(INDEX(账户银行,MATCH($B2005,账户名,0)),""))</f>
        <v>现金</v>
      </c>
      <c r="D2005" s="116" t="str">
        <f>IF($B2005="","",IFERROR(INDEX(账户币种,MATCH($B2005,账户名,0)),""))</f>
        <v>CNY</v>
      </c>
      <c r="E2005" s="117" t="s">
        <v>95</v>
      </c>
      <c r="F2005" s="116" t="str">
        <f>IF($E2005="","",IFERROR(INDEX(类别属性,MATCH($E2005,类别表,0)),""))</f>
        <v>支出</v>
      </c>
      <c r="G2005" s="118" t="s">
        <v>1526</v>
      </c>
      <c r="H2005" s="119"/>
      <c r="I2005" s="119">
        <v>20000</v>
      </c>
      <c r="J2005" s="120"/>
      <c r="K2005" s="121">
        <f>IF(OR($A2005="",$B2005=""),"",IF($J2005&lt;&gt;"",$J2005,IF($D2005=本位币,1,IFERROR(LOOKUP(2,1/((汇率月份&lt;=$A2005)*(INDEX(记账汇率区,0,MATCH($D2005,汇率币种头,0))&lt;&gt;"")),INDEX(记账汇率区,0,MATCH($D2005,汇率币种头,0))),""))))</f>
        <v>1700</v>
      </c>
      <c r="L2005" s="122">
        <f t="shared" si="62"/>
        <v>-20000</v>
      </c>
      <c r="M2005" s="123">
        <f t="shared" si="63"/>
        <v>-34000000</v>
      </c>
      <c r="N2005" s="122">
        <f>IF($B2005="","",ROUND(SUMIF(账户名,$B2005,账户期初)+SUMIFS($L$6:L2005,$B$6:B2005,$B2005),2))</f>
        <v>1210108.94</v>
      </c>
      <c r="O2005" s="123">
        <f>IF($B2005="","",IFERROR(ROUND(INDEX(账户期初本位,MATCH($B2005,账户名,0))+SUMIFS($M$6:M2005,$B$6:B2005,$B2005),2),""))</f>
        <v>2028846714.96</v>
      </c>
      <c r="P2005" s="117" t="s">
        <v>97</v>
      </c>
      <c r="Q2005" s="115"/>
      <c r="R2005" s="115"/>
      <c r="S2005" s="124" t="str">
        <f>IF($B2005="","",IF(ISNA(MATCH($B2005,账户名,0)),"※这个账户不在【参数设置】的账户档案里",IF($A2005="","※没填日期，这一笔不会进任何月份的报表",IF(OR($A2005&lt;起始月份,$A2005&gt;EOMONTH(起始月份,15)),"△不在本账期（"&amp;TEXT(起始月份,"yyyy-mm")&amp;" ~ "&amp;TEXT(EOMONTH(起始月份,15),"yyyy-mm")&amp;"）内，报表里看不到",IF(AND($H2005&lt;&gt;"",$I2005&lt;&gt;""),"※收入和支出不能同时填",IF(AND(N($H2005)=0,N($I2005)=0),IF(ISNUMBER(SEARCH("【待补】",$R2005&amp;"")),"△源数据不全（源表缺金额），请补充","※收入和支出都没填"),IF($E2005="","※没填收支类别，分类报表会漏掉这一笔",IF(ISNA(MATCH($E2005,类别表,0)),"※收支类别不在【参数设置】的清单里",IF($K2005="","△"&amp;$D2005&amp;" 还没填汇率，去【月度汇率】补上就自动算了",IF(ISNUMBER(SEARCH("【待补】",$R2005&amp;"")),"△源数据不全（源表缺摘要或用途），请补充",IF(AND($F2005="内部转账",$Q2005=""),"△内部转账建议在「往来单位」写上对方账户",IF($N2005&lt;0,"△这一笔之后该账户余额成负数了，核一下",""))))))))))))</f>
        <v/>
      </c>
    </row>
    <row r="2006" ht="16.5" spans="1:19">
      <c r="A2006" s="114">
        <v>46198</v>
      </c>
      <c r="B2006" s="115" t="s">
        <v>20</v>
      </c>
      <c r="C2006" s="116" t="str">
        <f>IF($B2006="","",IFERROR(INDEX(账户银行,MATCH($B2006,账户名,0)),""))</f>
        <v>现金</v>
      </c>
      <c r="D2006" s="116" t="str">
        <f>IF($B2006="","",IFERROR(INDEX(账户币种,MATCH($B2006,账户名,0)),""))</f>
        <v>CNY</v>
      </c>
      <c r="E2006" s="117" t="s">
        <v>95</v>
      </c>
      <c r="F2006" s="116" t="str">
        <f>IF($E2006="","",IFERROR(INDEX(类别属性,MATCH($E2006,类别表,0)),""))</f>
        <v>支出</v>
      </c>
      <c r="G2006" s="118" t="s">
        <v>1638</v>
      </c>
      <c r="H2006" s="119"/>
      <c r="I2006" s="119">
        <v>10000</v>
      </c>
      <c r="J2006" s="120"/>
      <c r="K2006" s="121">
        <f>IF(OR($A2006="",$B2006=""),"",IF($J2006&lt;&gt;"",$J2006,IF($D2006=本位币,1,IFERROR(LOOKUP(2,1/((汇率月份&lt;=$A2006)*(INDEX(记账汇率区,0,MATCH($D2006,汇率币种头,0))&lt;&gt;"")),INDEX(记账汇率区,0,MATCH($D2006,汇率币种头,0))),""))))</f>
        <v>1700</v>
      </c>
      <c r="L2006" s="122">
        <f t="shared" si="62"/>
        <v>-10000</v>
      </c>
      <c r="M2006" s="123">
        <f t="shared" si="63"/>
        <v>-17000000</v>
      </c>
      <c r="N2006" s="122">
        <f>IF($B2006="","",ROUND(SUMIF(账户名,$B2006,账户期初)+SUMIFS($L$6:L2006,$B$6:B2006,$B2006),2))</f>
        <v>1200108.94</v>
      </c>
      <c r="O2006" s="123">
        <f>IF($B2006="","",IFERROR(ROUND(INDEX(账户期初本位,MATCH($B2006,账户名,0))+SUMIFS($M$6:M2006,$B$6:B2006,$B2006),2),""))</f>
        <v>2011846714.96</v>
      </c>
      <c r="P2006" s="117" t="s">
        <v>97</v>
      </c>
      <c r="Q2006" s="115"/>
      <c r="R2006" s="115"/>
      <c r="S2006" s="124" t="str">
        <f>IF($B2006="","",IF(ISNA(MATCH($B2006,账户名,0)),"※这个账户不在【参数设置】的账户档案里",IF($A2006="","※没填日期，这一笔不会进任何月份的报表",IF(OR($A2006&lt;起始月份,$A2006&gt;EOMONTH(起始月份,15)),"△不在本账期（"&amp;TEXT(起始月份,"yyyy-mm")&amp;" ~ "&amp;TEXT(EOMONTH(起始月份,15),"yyyy-mm")&amp;"）内，报表里看不到",IF(AND($H2006&lt;&gt;"",$I2006&lt;&gt;""),"※收入和支出不能同时填",IF(AND(N($H2006)=0,N($I2006)=0),IF(ISNUMBER(SEARCH("【待补】",$R2006&amp;"")),"△源数据不全（源表缺金额），请补充","※收入和支出都没填"),IF($E2006="","※没填收支类别，分类报表会漏掉这一笔",IF(ISNA(MATCH($E2006,类别表,0)),"※收支类别不在【参数设置】的清单里",IF($K2006="","△"&amp;$D2006&amp;" 还没填汇率，去【月度汇率】补上就自动算了",IF(ISNUMBER(SEARCH("【待补】",$R2006&amp;"")),"△源数据不全（源表缺摘要或用途），请补充",IF(AND($F2006="内部转账",$Q2006=""),"△内部转账建议在「往来单位」写上对方账户",IF($N2006&lt;0,"△这一笔之后该账户余额成负数了，核一下",""))))))))))))</f>
        <v/>
      </c>
    </row>
    <row r="2007" ht="16.5" spans="1:19">
      <c r="A2007" s="114">
        <v>46198</v>
      </c>
      <c r="B2007" s="115" t="s">
        <v>20</v>
      </c>
      <c r="C2007" s="116" t="str">
        <f>IF($B2007="","",IFERROR(INDEX(账户银行,MATCH($B2007,账户名,0)),""))</f>
        <v>现金</v>
      </c>
      <c r="D2007" s="116" t="str">
        <f>IF($B2007="","",IFERROR(INDEX(账户币种,MATCH($B2007,账户名,0)),""))</f>
        <v>CNY</v>
      </c>
      <c r="E2007" s="117" t="s">
        <v>95</v>
      </c>
      <c r="F2007" s="116" t="str">
        <f>IF($E2007="","",IFERROR(INDEX(类别属性,MATCH($E2007,类别表,0)),""))</f>
        <v>支出</v>
      </c>
      <c r="G2007" s="118" t="s">
        <v>1728</v>
      </c>
      <c r="H2007" s="119"/>
      <c r="I2007" s="119">
        <v>20000</v>
      </c>
      <c r="J2007" s="120"/>
      <c r="K2007" s="121">
        <f>IF(OR($A2007="",$B2007=""),"",IF($J2007&lt;&gt;"",$J2007,IF($D2007=本位币,1,IFERROR(LOOKUP(2,1/((汇率月份&lt;=$A2007)*(INDEX(记账汇率区,0,MATCH($D2007,汇率币种头,0))&lt;&gt;"")),INDEX(记账汇率区,0,MATCH($D2007,汇率币种头,0))),""))))</f>
        <v>1700</v>
      </c>
      <c r="L2007" s="122">
        <f t="shared" si="62"/>
        <v>-20000</v>
      </c>
      <c r="M2007" s="123">
        <f t="shared" si="63"/>
        <v>-34000000</v>
      </c>
      <c r="N2007" s="122">
        <f>IF($B2007="","",ROUND(SUMIF(账户名,$B2007,账户期初)+SUMIFS($L$6:L2007,$B$6:B2007,$B2007),2))</f>
        <v>1180108.94</v>
      </c>
      <c r="O2007" s="123">
        <f>IF($B2007="","",IFERROR(ROUND(INDEX(账户期初本位,MATCH($B2007,账户名,0))+SUMIFS($M$6:M2007,$B$6:B2007,$B2007),2),""))</f>
        <v>1977846714.96</v>
      </c>
      <c r="P2007" s="117" t="s">
        <v>97</v>
      </c>
      <c r="Q2007" s="115"/>
      <c r="R2007" s="115"/>
      <c r="S2007" s="124" t="str">
        <f>IF($B2007="","",IF(ISNA(MATCH($B2007,账户名,0)),"※这个账户不在【参数设置】的账户档案里",IF($A2007="","※没填日期，这一笔不会进任何月份的报表",IF(OR($A2007&lt;起始月份,$A2007&gt;EOMONTH(起始月份,15)),"△不在本账期（"&amp;TEXT(起始月份,"yyyy-mm")&amp;" ~ "&amp;TEXT(EOMONTH(起始月份,15),"yyyy-mm")&amp;"）内，报表里看不到",IF(AND($H2007&lt;&gt;"",$I2007&lt;&gt;""),"※收入和支出不能同时填",IF(AND(N($H2007)=0,N($I2007)=0),IF(ISNUMBER(SEARCH("【待补】",$R2007&amp;"")),"△源数据不全（源表缺金额），请补充","※收入和支出都没填"),IF($E2007="","※没填收支类别，分类报表会漏掉这一笔",IF(ISNA(MATCH($E2007,类别表,0)),"※收支类别不在【参数设置】的清单里",IF($K2007="","△"&amp;$D2007&amp;" 还没填汇率，去【月度汇率】补上就自动算了",IF(ISNUMBER(SEARCH("【待补】",$R2007&amp;"")),"△源数据不全（源表缺摘要或用途），请补充",IF(AND($F2007="内部转账",$Q2007=""),"△内部转账建议在「往来单位」写上对方账户",IF($N2007&lt;0,"△这一笔之后该账户余额成负数了，核一下",""))))))))))))</f>
        <v/>
      </c>
    </row>
    <row r="2008" ht="16.5" spans="1:19">
      <c r="A2008" s="114">
        <v>46198</v>
      </c>
      <c r="B2008" s="115" t="s">
        <v>20</v>
      </c>
      <c r="C2008" s="116" t="str">
        <f>IF($B2008="","",IFERROR(INDEX(账户银行,MATCH($B2008,账户名,0)),""))</f>
        <v>现金</v>
      </c>
      <c r="D2008" s="116" t="str">
        <f>IF($B2008="","",IFERROR(INDEX(账户币种,MATCH($B2008,账户名,0)),""))</f>
        <v>CNY</v>
      </c>
      <c r="E2008" s="117" t="s">
        <v>95</v>
      </c>
      <c r="F2008" s="116" t="str">
        <f>IF($E2008="","",IFERROR(INDEX(类别属性,MATCH($E2008,类别表,0)),""))</f>
        <v>支出</v>
      </c>
      <c r="G2008" s="118" t="s">
        <v>1729</v>
      </c>
      <c r="H2008" s="119"/>
      <c r="I2008" s="119">
        <v>10000</v>
      </c>
      <c r="J2008" s="120"/>
      <c r="K2008" s="121">
        <f>IF(OR($A2008="",$B2008=""),"",IF($J2008&lt;&gt;"",$J2008,IF($D2008=本位币,1,IFERROR(LOOKUP(2,1/((汇率月份&lt;=$A2008)*(INDEX(记账汇率区,0,MATCH($D2008,汇率币种头,0))&lt;&gt;"")),INDEX(记账汇率区,0,MATCH($D2008,汇率币种头,0))),""))))</f>
        <v>1700</v>
      </c>
      <c r="L2008" s="122">
        <f t="shared" si="62"/>
        <v>-10000</v>
      </c>
      <c r="M2008" s="123">
        <f t="shared" si="63"/>
        <v>-17000000</v>
      </c>
      <c r="N2008" s="122">
        <f>IF($B2008="","",ROUND(SUMIF(账户名,$B2008,账户期初)+SUMIFS($L$6:L2008,$B$6:B2008,$B2008),2))</f>
        <v>1170108.94</v>
      </c>
      <c r="O2008" s="123">
        <f>IF($B2008="","",IFERROR(ROUND(INDEX(账户期初本位,MATCH($B2008,账户名,0))+SUMIFS($M$6:M2008,$B$6:B2008,$B2008),2),""))</f>
        <v>1960846714.96</v>
      </c>
      <c r="P2008" s="117" t="s">
        <v>97</v>
      </c>
      <c r="Q2008" s="115"/>
      <c r="R2008" s="115"/>
      <c r="S2008" s="124" t="str">
        <f>IF($B2008="","",IF(ISNA(MATCH($B2008,账户名,0)),"※这个账户不在【参数设置】的账户档案里",IF($A2008="","※没填日期，这一笔不会进任何月份的报表",IF(OR($A2008&lt;起始月份,$A2008&gt;EOMONTH(起始月份,15)),"△不在本账期（"&amp;TEXT(起始月份,"yyyy-mm")&amp;" ~ "&amp;TEXT(EOMONTH(起始月份,15),"yyyy-mm")&amp;"）内，报表里看不到",IF(AND($H2008&lt;&gt;"",$I2008&lt;&gt;""),"※收入和支出不能同时填",IF(AND(N($H2008)=0,N($I2008)=0),IF(ISNUMBER(SEARCH("【待补】",$R2008&amp;"")),"△源数据不全（源表缺金额），请补充","※收入和支出都没填"),IF($E2008="","※没填收支类别，分类报表会漏掉这一笔",IF(ISNA(MATCH($E2008,类别表,0)),"※收支类别不在【参数设置】的清单里",IF($K2008="","△"&amp;$D2008&amp;" 还没填汇率，去【月度汇率】补上就自动算了",IF(ISNUMBER(SEARCH("【待补】",$R2008&amp;"")),"△源数据不全（源表缺摘要或用途），请补充",IF(AND($F2008="内部转账",$Q2008=""),"△内部转账建议在「往来单位」写上对方账户",IF($N2008&lt;0,"△这一笔之后该账户余额成负数了，核一下",""))))))))))))</f>
        <v/>
      </c>
    </row>
    <row r="2009" ht="16.5" spans="1:19">
      <c r="A2009" s="114">
        <v>46198</v>
      </c>
      <c r="B2009" s="115" t="s">
        <v>1238</v>
      </c>
      <c r="C2009" s="116" t="str">
        <f>IF($B2009="","",IFERROR(INDEX(账户银行,MATCH($B2009,账户名,0)),""))</f>
        <v>NBU银行</v>
      </c>
      <c r="D2009" s="116" t="str">
        <f>IF($B2009="","",IFERROR(INDEX(账户币种,MATCH($B2009,账户名,0)),""))</f>
        <v>UZS</v>
      </c>
      <c r="E2009" s="117" t="s">
        <v>54</v>
      </c>
      <c r="F2009" s="116" t="str">
        <f>IF($E2009="","",IFERROR(INDEX(类别属性,MATCH($E2009,类别表,0)),""))</f>
        <v>支出</v>
      </c>
      <c r="G2009" s="118" t="s">
        <v>1268</v>
      </c>
      <c r="H2009" s="119"/>
      <c r="I2009" s="119">
        <v>355000</v>
      </c>
      <c r="J2009" s="120"/>
      <c r="K2009" s="125">
        <f>IF(OR($A2009="",$B2009=""),"",IF($J2009&lt;&gt;"",$J2009,IF($D2009=本位币,1,IFERROR(LOOKUP(2,1/((汇率月份&lt;=$A2009)*(INDEX(记账汇率区,0,MATCH($D2009,汇率币种头,0))&lt;&gt;"")),INDEX(记账汇率区,0,MATCH($D2009,汇率币种头,0))),""))))</f>
        <v>1</v>
      </c>
      <c r="L2009" s="123">
        <f t="shared" si="62"/>
        <v>-355000</v>
      </c>
      <c r="M2009" s="123">
        <f t="shared" si="63"/>
        <v>-355000</v>
      </c>
      <c r="N2009" s="122">
        <f>IF($B2009="","",ROUND(SUMIF(账户名,$B2009,账户期初)+SUMIFS($L$6:L2009,$B$6:B2009,$B2009),2))</f>
        <v>9298831</v>
      </c>
      <c r="O2009" s="123">
        <f>IF($B2009="","",IFERROR(ROUND(INDEX(账户期初本位,MATCH($B2009,账户名,0))+SUMIFS($M$6:M2009,$B$6:B2009,$B2009),2),""))</f>
        <v>9298831</v>
      </c>
      <c r="P2009" s="117" t="s">
        <v>48</v>
      </c>
      <c r="Q2009" s="115" t="s">
        <v>1269</v>
      </c>
      <c r="R2009" s="115" t="s">
        <v>1270</v>
      </c>
      <c r="S2009" s="124" t="str">
        <f>IF($B2009="","",IF(ISNA(MATCH($B2009,账户名,0)),"※这个账户不在【参数设置】的账户档案里",IF($A2009="","※没填日期，这一笔不会进任何月份的报表",IF(OR($A2009&lt;起始月份,$A2009&gt;EOMONTH(起始月份,15)),"△不在本账期（"&amp;TEXT(起始月份,"yyyy-mm")&amp;" ~ "&amp;TEXT(EOMONTH(起始月份,15),"yyyy-mm")&amp;"）内，报表里看不到",IF(AND($H2009&lt;&gt;"",$I2009&lt;&gt;""),"※收入和支出不能同时填",IF(AND(N($H2009)=0,N($I2009)=0),IF(ISNUMBER(SEARCH("【待补】",$R2009&amp;"")),"△源数据不全（源表缺金额），请补充","※收入和支出都没填"),IF($E2009="","※没填收支类别，分类报表会漏掉这一笔",IF(ISNA(MATCH($E2009,类别表,0)),"※收支类别不在【参数设置】的清单里",IF($K2009="","△"&amp;$D2009&amp;" 还没填汇率，去【月度汇率】补上就自动算了",IF(ISNUMBER(SEARCH("【待补】",$R2009&amp;"")),"△源数据不全（源表缺摘要或用途），请补充",IF(AND($F2009="内部转账",$Q2009=""),"△内部转账建议在「往来单位」写上对方账户",IF($N2009&lt;0,"△这一笔之后该账户余额成负数了，核一下",""))))))))))))</f>
        <v/>
      </c>
    </row>
    <row r="2010" ht="16.5" spans="1:19">
      <c r="A2010" s="114">
        <v>46198</v>
      </c>
      <c r="B2010" s="115" t="s">
        <v>1238</v>
      </c>
      <c r="C2010" s="116" t="str">
        <f>IF($B2010="","",IFERROR(INDEX(账户银行,MATCH($B2010,账户名,0)),""))</f>
        <v>NBU银行</v>
      </c>
      <c r="D2010" s="116" t="str">
        <f>IF($B2010="","",IFERROR(INDEX(账户币种,MATCH($B2010,账户名,0)),""))</f>
        <v>UZS</v>
      </c>
      <c r="E2010" s="117" t="s">
        <v>44</v>
      </c>
      <c r="F2010" s="116" t="str">
        <f>IF($E2010="","",IFERROR(INDEX(类别属性,MATCH($E2010,类别表,0)),""))</f>
        <v>支出</v>
      </c>
      <c r="G2010" s="118" t="s">
        <v>1268</v>
      </c>
      <c r="H2010" s="119"/>
      <c r="I2010" s="119">
        <v>663000</v>
      </c>
      <c r="J2010" s="120"/>
      <c r="K2010" s="125">
        <f>IF(OR($A2010="",$B2010=""),"",IF($J2010&lt;&gt;"",$J2010,IF($D2010=本位币,1,IFERROR(LOOKUP(2,1/((汇率月份&lt;=$A2010)*(INDEX(记账汇率区,0,MATCH($D2010,汇率币种头,0))&lt;&gt;"")),INDEX(记账汇率区,0,MATCH($D2010,汇率币种头,0))),""))))</f>
        <v>1</v>
      </c>
      <c r="L2010" s="123">
        <f t="shared" si="62"/>
        <v>-663000</v>
      </c>
      <c r="M2010" s="123">
        <f t="shared" si="63"/>
        <v>-663000</v>
      </c>
      <c r="N2010" s="122">
        <f>IF($B2010="","",ROUND(SUMIF(账户名,$B2010,账户期初)+SUMIFS($L$6:L2010,$B$6:B2010,$B2010),2))</f>
        <v>8635831</v>
      </c>
      <c r="O2010" s="123">
        <f>IF($B2010="","",IFERROR(ROUND(INDEX(账户期初本位,MATCH($B2010,账户名,0))+SUMIFS($M$6:M2010,$B$6:B2010,$B2010),2),""))</f>
        <v>8635831</v>
      </c>
      <c r="P2010" s="117" t="s">
        <v>26</v>
      </c>
      <c r="Q2010" s="115" t="s">
        <v>1269</v>
      </c>
      <c r="R2010" s="115" t="s">
        <v>1270</v>
      </c>
      <c r="S2010" s="124" t="str">
        <f>IF($B2010="","",IF(ISNA(MATCH($B2010,账户名,0)),"※这个账户不在【参数设置】的账户档案里",IF($A2010="","※没填日期，这一笔不会进任何月份的报表",IF(OR($A2010&lt;起始月份,$A2010&gt;EOMONTH(起始月份,15)),"△不在本账期（"&amp;TEXT(起始月份,"yyyy-mm")&amp;" ~ "&amp;TEXT(EOMONTH(起始月份,15),"yyyy-mm")&amp;"）内，报表里看不到",IF(AND($H2010&lt;&gt;"",$I2010&lt;&gt;""),"※收入和支出不能同时填",IF(AND(N($H2010)=0,N($I2010)=0),IF(ISNUMBER(SEARCH("【待补】",$R2010&amp;"")),"△源数据不全（源表缺金额），请补充","※收入和支出都没填"),IF($E2010="","※没填收支类别，分类报表会漏掉这一笔",IF(ISNA(MATCH($E2010,类别表,0)),"※收支类别不在【参数设置】的清单里",IF($K2010="","△"&amp;$D2010&amp;" 还没填汇率，去【月度汇率】补上就自动算了",IF(ISNUMBER(SEARCH("【待补】",$R2010&amp;"")),"△源数据不全（源表缺摘要或用途），请补充",IF(AND($F2010="内部转账",$Q2010=""),"△内部转账建议在「往来单位」写上对方账户",IF($N2010&lt;0,"△这一笔之后该账户余额成负数了，核一下",""))))))))))))</f>
        <v/>
      </c>
    </row>
    <row r="2011" ht="16.5" spans="1:19">
      <c r="A2011" s="114">
        <v>46198</v>
      </c>
      <c r="B2011" s="115" t="s">
        <v>1238</v>
      </c>
      <c r="C2011" s="116" t="str">
        <f>IF($B2011="","",IFERROR(INDEX(账户银行,MATCH($B2011,账户名,0)),""))</f>
        <v>NBU银行</v>
      </c>
      <c r="D2011" s="116" t="str">
        <f>IF($B2011="","",IFERROR(INDEX(账户币种,MATCH($B2011,账户名,0)),""))</f>
        <v>UZS</v>
      </c>
      <c r="E2011" s="117" t="s">
        <v>38</v>
      </c>
      <c r="F2011" s="116" t="str">
        <f>IF($E2011="","",IFERROR(INDEX(类别属性,MATCH($E2011,类别表,0)),""))</f>
        <v>支出</v>
      </c>
      <c r="G2011" s="118" t="s">
        <v>1268</v>
      </c>
      <c r="H2011" s="119"/>
      <c r="I2011" s="119">
        <v>414000</v>
      </c>
      <c r="J2011" s="120"/>
      <c r="K2011" s="125">
        <f>IF(OR($A2011="",$B2011=""),"",IF($J2011&lt;&gt;"",$J2011,IF($D2011=本位币,1,IFERROR(LOOKUP(2,1/((汇率月份&lt;=$A2011)*(INDEX(记账汇率区,0,MATCH($D2011,汇率币种头,0))&lt;&gt;"")),INDEX(记账汇率区,0,MATCH($D2011,汇率币种头,0))),""))))</f>
        <v>1</v>
      </c>
      <c r="L2011" s="123">
        <f t="shared" si="62"/>
        <v>-414000</v>
      </c>
      <c r="M2011" s="123">
        <f t="shared" si="63"/>
        <v>-414000</v>
      </c>
      <c r="N2011" s="122">
        <f>IF($B2011="","",ROUND(SUMIF(账户名,$B2011,账户期初)+SUMIFS($L$6:L2011,$B$6:B2011,$B2011),2))</f>
        <v>8221831</v>
      </c>
      <c r="O2011" s="123">
        <f>IF($B2011="","",IFERROR(ROUND(INDEX(账户期初本位,MATCH($B2011,账户名,0))+SUMIFS($M$6:M2011,$B$6:B2011,$B2011),2),""))</f>
        <v>8221831</v>
      </c>
      <c r="P2011" s="117" t="s">
        <v>26</v>
      </c>
      <c r="Q2011" s="115" t="s">
        <v>1269</v>
      </c>
      <c r="R2011" s="115" t="s">
        <v>1270</v>
      </c>
      <c r="S2011" s="124" t="str">
        <f>IF($B2011="","",IF(ISNA(MATCH($B2011,账户名,0)),"※这个账户不在【参数设置】的账户档案里",IF($A2011="","※没填日期，这一笔不会进任何月份的报表",IF(OR($A2011&lt;起始月份,$A2011&gt;EOMONTH(起始月份,15)),"△不在本账期（"&amp;TEXT(起始月份,"yyyy-mm")&amp;" ~ "&amp;TEXT(EOMONTH(起始月份,15),"yyyy-mm")&amp;"）内，报表里看不到",IF(AND($H2011&lt;&gt;"",$I2011&lt;&gt;""),"※收入和支出不能同时填",IF(AND(N($H2011)=0,N($I2011)=0),IF(ISNUMBER(SEARCH("【待补】",$R2011&amp;"")),"△源数据不全（源表缺金额），请补充","※收入和支出都没填"),IF($E2011="","※没填收支类别，分类报表会漏掉这一笔",IF(ISNA(MATCH($E2011,类别表,0)),"※收支类别不在【参数设置】的清单里",IF($K2011="","△"&amp;$D2011&amp;" 还没填汇率，去【月度汇率】补上就自动算了",IF(ISNUMBER(SEARCH("【待补】",$R2011&amp;"")),"△源数据不全（源表缺摘要或用途），请补充",IF(AND($F2011="内部转账",$Q2011=""),"△内部转账建议在「往来单位」写上对方账户",IF($N2011&lt;0,"△这一笔之后该账户余额成负数了，核一下",""))))))))))))</f>
        <v/>
      </c>
    </row>
    <row r="2012" ht="115.5" spans="1:19">
      <c r="A2012" s="114">
        <v>46199</v>
      </c>
      <c r="B2012" s="115" t="s">
        <v>72</v>
      </c>
      <c r="C2012" s="116" t="str">
        <f>IF($B2012="","",IFERROR(INDEX(账户银行,MATCH($B2012,账户名,0)),""))</f>
        <v>NBU银行</v>
      </c>
      <c r="D2012" s="116" t="str">
        <f>IF($B2012="","",IFERROR(INDEX(账户币种,MATCH($B2012,账户名,0)),""))</f>
        <v>UZS</v>
      </c>
      <c r="E2012" s="117" t="s">
        <v>1543</v>
      </c>
      <c r="F2012" s="116" t="str">
        <f>IF($E2012="","",IFERROR(INDEX(类别属性,MATCH($E2012,类别表,0)),""))</f>
        <v>收入</v>
      </c>
      <c r="G2012" s="118" t="s">
        <v>1730</v>
      </c>
      <c r="H2012" s="119">
        <v>2658135000</v>
      </c>
      <c r="I2012" s="119"/>
      <c r="J2012" s="120"/>
      <c r="K2012" s="125">
        <f>IF(OR($A2012="",$B2012=""),"",IF($J2012&lt;&gt;"",$J2012,IF($D2012=本位币,1,IFERROR(LOOKUP(2,1/((汇率月份&lt;=$A2012)*(INDEX(记账汇率区,0,MATCH($D2012,汇率币种头,0))&lt;&gt;"")),INDEX(记账汇率区,0,MATCH($D2012,汇率币种头,0))),""))))</f>
        <v>1</v>
      </c>
      <c r="L2012" s="123">
        <f t="shared" si="62"/>
        <v>2658135000</v>
      </c>
      <c r="M2012" s="123">
        <f t="shared" si="63"/>
        <v>2658135000</v>
      </c>
      <c r="N2012" s="122">
        <f>IF($B2012="","",ROUND(SUMIF(账户名,$B2012,账户期初)+SUMIFS($L$6:L2012,$B$6:B2012,$B2012),2))</f>
        <v>2667422382</v>
      </c>
      <c r="O2012" s="123">
        <f>IF($B2012="","",IFERROR(ROUND(INDEX(账户期初本位,MATCH($B2012,账户名,0))+SUMIFS($M$6:M2012,$B$6:B2012,$B2012),2),""))</f>
        <v>2667422382</v>
      </c>
      <c r="P2012" s="117" t="s">
        <v>109</v>
      </c>
      <c r="Q2012" s="115"/>
      <c r="R2012" s="115"/>
      <c r="S2012" s="124" t="str">
        <f>IF($B2012="","",IF(ISNA(MATCH($B2012,账户名,0)),"※这个账户不在【参数设置】的账户档案里",IF($A2012="","※没填日期，这一笔不会进任何月份的报表",IF(OR($A2012&lt;起始月份,$A2012&gt;EOMONTH(起始月份,15)),"△不在本账期（"&amp;TEXT(起始月份,"yyyy-mm")&amp;" ~ "&amp;TEXT(EOMONTH(起始月份,15),"yyyy-mm")&amp;"）内，报表里看不到",IF(AND($H2012&lt;&gt;"",$I2012&lt;&gt;""),"※收入和支出不能同时填",IF(AND(N($H2012)=0,N($I2012)=0),IF(ISNUMBER(SEARCH("【待补】",$R2012&amp;"")),"△源数据不全（源表缺金额），请补充","※收入和支出都没填"),IF($E2012="","※没填收支类别，分类报表会漏掉这一笔",IF(ISNA(MATCH($E2012,类别表,0)),"※收支类别不在【参数设置】的清单里",IF($K2012="","△"&amp;$D2012&amp;" 还没填汇率，去【月度汇率】补上就自动算了",IF(ISNUMBER(SEARCH("【待补】",$R2012&amp;"")),"△源数据不全（源表缺摘要或用途），请补充",IF(AND($F2012="内部转账",$Q2012=""),"△内部转账建议在「往来单位」写上对方账户",IF($N2012&lt;0,"△这一笔之后该账户余额成负数了，核一下",""))))))))))))</f>
        <v/>
      </c>
    </row>
    <row r="2013" ht="33" spans="1:19">
      <c r="A2013" s="114">
        <v>46199</v>
      </c>
      <c r="B2013" s="115" t="s">
        <v>34</v>
      </c>
      <c r="C2013" s="116" t="str">
        <f>IF($B2013="","",IFERROR(INDEX(账户银行,MATCH($B2013,账户名,0)),""))</f>
        <v>现金</v>
      </c>
      <c r="D2013" s="116" t="str">
        <f>IF($B2013="","",IFERROR(INDEX(账户币种,MATCH($B2013,账户名,0)),""))</f>
        <v>UZS</v>
      </c>
      <c r="E2013" s="117" t="s">
        <v>438</v>
      </c>
      <c r="F2013" s="116" t="str">
        <f>IF($E2013="","",IFERROR(INDEX(类别属性,MATCH($E2013,类别表,0)),""))</f>
        <v>支出</v>
      </c>
      <c r="G2013" s="118" t="s">
        <v>1731</v>
      </c>
      <c r="H2013" s="119"/>
      <c r="I2013" s="119">
        <v>260000</v>
      </c>
      <c r="J2013" s="120"/>
      <c r="K2013" s="125">
        <f>IF(OR($A2013="",$B2013=""),"",IF($J2013&lt;&gt;"",$J2013,IF($D2013=本位币,1,IFERROR(LOOKUP(2,1/((汇率月份&lt;=$A2013)*(INDEX(记账汇率区,0,MATCH($D2013,汇率币种头,0))&lt;&gt;"")),INDEX(记账汇率区,0,MATCH($D2013,汇率币种头,0))),""))))</f>
        <v>1</v>
      </c>
      <c r="L2013" s="123">
        <f t="shared" si="62"/>
        <v>-260000</v>
      </c>
      <c r="M2013" s="123">
        <f t="shared" si="63"/>
        <v>-260000</v>
      </c>
      <c r="N2013" s="122">
        <f>IF($B2013="","",ROUND(SUMIF(账户名,$B2013,账户期初)+SUMIFS($L$6:L2013,$B$6:B2013,$B2013),2))</f>
        <v>-853645979.33</v>
      </c>
      <c r="O2013" s="123">
        <f>IF($B2013="","",IFERROR(ROUND(INDEX(账户期初本位,MATCH($B2013,账户名,0))+SUMIFS($M$6:M2013,$B$6:B2013,$B2013),2),""))</f>
        <v>-853645979.33</v>
      </c>
      <c r="P2013" s="117" t="s">
        <v>26</v>
      </c>
      <c r="Q2013" s="115"/>
      <c r="R2013" s="115"/>
      <c r="S2013" s="124" t="str">
        <f>IF($B2013="","",IF(ISNA(MATCH($B2013,账户名,0)),"※这个账户不在【参数设置】的账户档案里",IF($A2013="","※没填日期，这一笔不会进任何月份的报表",IF(OR($A2013&lt;起始月份,$A2013&gt;EOMONTH(起始月份,15)),"△不在本账期（"&amp;TEXT(起始月份,"yyyy-mm")&amp;" ~ "&amp;TEXT(EOMONTH(起始月份,15),"yyyy-mm")&amp;"）内，报表里看不到",IF(AND($H2013&lt;&gt;"",$I2013&lt;&gt;""),"※收入和支出不能同时填",IF(AND(N($H2013)=0,N($I2013)=0),IF(ISNUMBER(SEARCH("【待补】",$R2013&amp;"")),"△源数据不全（源表缺金额），请补充","※收入和支出都没填"),IF($E2013="","※没填收支类别，分类报表会漏掉这一笔",IF(ISNA(MATCH($E2013,类别表,0)),"※收支类别不在【参数设置】的清单里",IF($K2013="","△"&amp;$D2013&amp;" 还没填汇率，去【月度汇率】补上就自动算了",IF(ISNUMBER(SEARCH("【待补】",$R2013&amp;"")),"△源数据不全（源表缺摘要或用途），请补充",IF(AND($F2013="内部转账",$Q2013=""),"△内部转账建议在「往来单位」写上对方账户",IF($N2013&lt;0,"△这一笔之后该账户余额成负数了，核一下",""))))))))))))</f>
        <v>△这一笔之后该账户余额成负数了，核一下</v>
      </c>
    </row>
    <row r="2014" ht="16.5" spans="1:19">
      <c r="A2014" s="114">
        <v>46199</v>
      </c>
      <c r="B2014" s="115" t="s">
        <v>34</v>
      </c>
      <c r="C2014" s="116" t="str">
        <f>IF($B2014="","",IFERROR(INDEX(账户银行,MATCH($B2014,账户名,0)),""))</f>
        <v>现金</v>
      </c>
      <c r="D2014" s="116" t="str">
        <f>IF($B2014="","",IFERROR(INDEX(账户币种,MATCH($B2014,账户名,0)),""))</f>
        <v>UZS</v>
      </c>
      <c r="E2014" s="117" t="s">
        <v>114</v>
      </c>
      <c r="F2014" s="116" t="str">
        <f>IF($E2014="","",IFERROR(INDEX(类别属性,MATCH($E2014,类别表,0)),""))</f>
        <v>支出</v>
      </c>
      <c r="G2014" s="118" t="s">
        <v>1208</v>
      </c>
      <c r="H2014" s="119"/>
      <c r="I2014" s="119"/>
      <c r="J2014" s="120"/>
      <c r="K2014" s="125">
        <f>IF(OR($A2014="",$B2014=""),"",IF($J2014&lt;&gt;"",$J2014,IF($D2014=本位币,1,IFERROR(LOOKUP(2,1/((汇率月份&lt;=$A2014)*(INDEX(记账汇率区,0,MATCH($D2014,汇率币种头,0))&lt;&gt;"")),INDEX(记账汇率区,0,MATCH($D2014,汇率币种头,0))),""))))</f>
        <v>1</v>
      </c>
      <c r="L2014" s="123" t="str">
        <f t="shared" si="62"/>
        <v/>
      </c>
      <c r="M2014" s="123" t="str">
        <f t="shared" si="63"/>
        <v/>
      </c>
      <c r="N2014" s="122">
        <f>IF($B2014="","",ROUND(SUMIF(账户名,$B2014,账户期初)+SUMIFS($L$6:L2014,$B$6:B2014,$B2014),2))</f>
        <v>-853645979.33</v>
      </c>
      <c r="O2014" s="123">
        <f>IF($B2014="","",IFERROR(ROUND(INDEX(账户期初本位,MATCH($B2014,账户名,0))+SUMIFS($M$6:M2014,$B$6:B2014,$B2014),2),""))</f>
        <v>-853645979.33</v>
      </c>
      <c r="P2014" s="117" t="s">
        <v>76</v>
      </c>
      <c r="Q2014" s="115"/>
      <c r="R2014" s="115" t="s">
        <v>119</v>
      </c>
      <c r="S2014" s="124" t="str">
        <f>IF($B2014="","",IF(ISNA(MATCH($B2014,账户名,0)),"※这个账户不在【参数设置】的账户档案里",IF($A2014="","※没填日期，这一笔不会进任何月份的报表",IF(OR($A2014&lt;起始月份,$A2014&gt;EOMONTH(起始月份,15)),"△不在本账期（"&amp;TEXT(起始月份,"yyyy-mm")&amp;" ~ "&amp;TEXT(EOMONTH(起始月份,15),"yyyy-mm")&amp;"）内，报表里看不到",IF(AND($H2014&lt;&gt;"",$I2014&lt;&gt;""),"※收入和支出不能同时填",IF(AND(N($H2014)=0,N($I2014)=0),IF(ISNUMBER(SEARCH("【待补】",$R2014&amp;"")),"△源数据不全（源表缺金额），请补充","※收入和支出都没填"),IF($E2014="","※没填收支类别，分类报表会漏掉这一笔",IF(ISNA(MATCH($E2014,类别表,0)),"※收支类别不在【参数设置】的清单里",IF($K2014="","△"&amp;$D2014&amp;" 还没填汇率，去【月度汇率】补上就自动算了",IF(ISNUMBER(SEARCH("【待补】",$R2014&amp;"")),"△源数据不全（源表缺摘要或用途），请补充",IF(AND($F2014="内部转账",$Q2014=""),"△内部转账建议在「往来单位」写上对方账户",IF($N2014&lt;0,"△这一笔之后该账户余额成负数了，核一下",""))))))))))))</f>
        <v>△源数据不全（源表缺金额），请补充</v>
      </c>
    </row>
    <row r="2015" ht="66" spans="1:19">
      <c r="A2015" s="114">
        <v>46200</v>
      </c>
      <c r="B2015" s="115" t="s">
        <v>34</v>
      </c>
      <c r="C2015" s="116" t="str">
        <f>IF($B2015="","",IFERROR(INDEX(账户银行,MATCH($B2015,账户名,0)),""))</f>
        <v>现金</v>
      </c>
      <c r="D2015" s="116" t="str">
        <f>IF($B2015="","",IFERROR(INDEX(账户币种,MATCH($B2015,账户名,0)),""))</f>
        <v>UZS</v>
      </c>
      <c r="E2015" s="117" t="s">
        <v>38</v>
      </c>
      <c r="F2015" s="116" t="str">
        <f>IF($E2015="","",IFERROR(INDEX(类别属性,MATCH($E2015,类别表,0)),""))</f>
        <v>支出</v>
      </c>
      <c r="G2015" s="118" t="s">
        <v>1732</v>
      </c>
      <c r="H2015" s="119"/>
      <c r="I2015" s="119">
        <v>1708000</v>
      </c>
      <c r="J2015" s="120"/>
      <c r="K2015" s="125">
        <f>IF(OR($A2015="",$B2015=""),"",IF($J2015&lt;&gt;"",$J2015,IF($D2015=本位币,1,IFERROR(LOOKUP(2,1/((汇率月份&lt;=$A2015)*(INDEX(记账汇率区,0,MATCH($D2015,汇率币种头,0))&lt;&gt;"")),INDEX(记账汇率区,0,MATCH($D2015,汇率币种头,0))),""))))</f>
        <v>1</v>
      </c>
      <c r="L2015" s="123">
        <f t="shared" si="62"/>
        <v>-1708000</v>
      </c>
      <c r="M2015" s="123">
        <f t="shared" si="63"/>
        <v>-1708000</v>
      </c>
      <c r="N2015" s="122">
        <f>IF($B2015="","",ROUND(SUMIF(账户名,$B2015,账户期初)+SUMIFS($L$6:L2015,$B$6:B2015,$B2015),2))</f>
        <v>-855353979.33</v>
      </c>
      <c r="O2015" s="123">
        <f>IF($B2015="","",IFERROR(ROUND(INDEX(账户期初本位,MATCH($B2015,账户名,0))+SUMIFS($M$6:M2015,$B$6:B2015,$B2015),2),""))</f>
        <v>-855353979.33</v>
      </c>
      <c r="P2015" s="117" t="s">
        <v>26</v>
      </c>
      <c r="Q2015" s="115"/>
      <c r="R2015" s="115"/>
      <c r="S2015" s="124" t="str">
        <f>IF($B2015="","",IF(ISNA(MATCH($B2015,账户名,0)),"※这个账户不在【参数设置】的账户档案里",IF($A2015="","※没填日期，这一笔不会进任何月份的报表",IF(OR($A2015&lt;起始月份,$A2015&gt;EOMONTH(起始月份,15)),"△不在本账期（"&amp;TEXT(起始月份,"yyyy-mm")&amp;" ~ "&amp;TEXT(EOMONTH(起始月份,15),"yyyy-mm")&amp;"）内，报表里看不到",IF(AND($H2015&lt;&gt;"",$I2015&lt;&gt;""),"※收入和支出不能同时填",IF(AND(N($H2015)=0,N($I2015)=0),IF(ISNUMBER(SEARCH("【待补】",$R2015&amp;"")),"△源数据不全（源表缺金额），请补充","※收入和支出都没填"),IF($E2015="","※没填收支类别，分类报表会漏掉这一笔",IF(ISNA(MATCH($E2015,类别表,0)),"※收支类别不在【参数设置】的清单里",IF($K2015="","△"&amp;$D2015&amp;" 还没填汇率，去【月度汇率】补上就自动算了",IF(ISNUMBER(SEARCH("【待补】",$R2015&amp;"")),"△源数据不全（源表缺摘要或用途），请补充",IF(AND($F2015="内部转账",$Q2015=""),"△内部转账建议在「往来单位」写上对方账户",IF($N2015&lt;0,"△这一笔之后该账户余额成负数了，核一下",""))))))))))))</f>
        <v>△这一笔之后该账户余额成负数了，核一下</v>
      </c>
    </row>
    <row r="2016" ht="33" spans="1:19">
      <c r="A2016" s="114">
        <v>46202</v>
      </c>
      <c r="B2016" s="115" t="s">
        <v>72</v>
      </c>
      <c r="C2016" s="116" t="str">
        <f>IF($B2016="","",IFERROR(INDEX(账户银行,MATCH($B2016,账户名,0)),""))</f>
        <v>NBU银行</v>
      </c>
      <c r="D2016" s="116" t="str">
        <f>IF($B2016="","",IFERROR(INDEX(账户币种,MATCH($B2016,账户名,0)),""))</f>
        <v>UZS</v>
      </c>
      <c r="E2016" s="117" t="s">
        <v>60</v>
      </c>
      <c r="F2016" s="116" t="str">
        <f>IF($E2016="","",IFERROR(INDEX(类别属性,MATCH($E2016,类别表,0)),""))</f>
        <v>支出</v>
      </c>
      <c r="G2016" s="118" t="s">
        <v>1733</v>
      </c>
      <c r="H2016" s="119"/>
      <c r="I2016" s="119">
        <v>58740</v>
      </c>
      <c r="J2016" s="120"/>
      <c r="K2016" s="125">
        <f>IF(OR($A2016="",$B2016=""),"",IF($J2016&lt;&gt;"",$J2016,IF($D2016=本位币,1,IFERROR(LOOKUP(2,1/((汇率月份&lt;=$A2016)*(INDEX(记账汇率区,0,MATCH($D2016,汇率币种头,0))&lt;&gt;"")),INDEX(记账汇率区,0,MATCH($D2016,汇率币种头,0))),""))))</f>
        <v>1</v>
      </c>
      <c r="L2016" s="123">
        <f t="shared" si="62"/>
        <v>-58740</v>
      </c>
      <c r="M2016" s="123">
        <f t="shared" si="63"/>
        <v>-58740</v>
      </c>
      <c r="N2016" s="122">
        <f>IF($B2016="","",ROUND(SUMIF(账户名,$B2016,账户期初)+SUMIFS($L$6:L2016,$B$6:B2016,$B2016),2))</f>
        <v>2667363642</v>
      </c>
      <c r="O2016" s="123">
        <f>IF($B2016="","",IFERROR(ROUND(INDEX(账户期初本位,MATCH($B2016,账户名,0))+SUMIFS($M$6:M2016,$B$6:B2016,$B2016),2),""))</f>
        <v>2667363642</v>
      </c>
      <c r="P2016" s="117" t="s">
        <v>43</v>
      </c>
      <c r="Q2016" s="115"/>
      <c r="R2016" s="115"/>
      <c r="S2016" s="124" t="str">
        <f>IF($B2016="","",IF(ISNA(MATCH($B2016,账户名,0)),"※这个账户不在【参数设置】的账户档案里",IF($A2016="","※没填日期，这一笔不会进任何月份的报表",IF(OR($A2016&lt;起始月份,$A2016&gt;EOMONTH(起始月份,15)),"△不在本账期（"&amp;TEXT(起始月份,"yyyy-mm")&amp;" ~ "&amp;TEXT(EOMONTH(起始月份,15),"yyyy-mm")&amp;"）内，报表里看不到",IF(AND($H2016&lt;&gt;"",$I2016&lt;&gt;""),"※收入和支出不能同时填",IF(AND(N($H2016)=0,N($I2016)=0),IF(ISNUMBER(SEARCH("【待补】",$R2016&amp;"")),"△源数据不全（源表缺金额），请补充","※收入和支出都没填"),IF($E2016="","※没填收支类别，分类报表会漏掉这一笔",IF(ISNA(MATCH($E2016,类别表,0)),"※收支类别不在【参数设置】的清单里",IF($K2016="","△"&amp;$D2016&amp;" 还没填汇率，去【月度汇率】补上就自动算了",IF(ISNUMBER(SEARCH("【待补】",$R2016&amp;"")),"△源数据不全（源表缺摘要或用途），请补充",IF(AND($F2016="内部转账",$Q2016=""),"△内部转账建议在「往来单位」写上对方账户",IF($N2016&lt;0,"△这一笔之后该账户余额成负数了，核一下",""))))))))))))</f>
        <v/>
      </c>
    </row>
    <row r="2017" ht="49.5" spans="1:19">
      <c r="A2017" s="114">
        <v>46202</v>
      </c>
      <c r="B2017" s="115" t="s">
        <v>72</v>
      </c>
      <c r="C2017" s="116" t="str">
        <f>IF($B2017="","",IFERROR(INDEX(账户银行,MATCH($B2017,账户名,0)),""))</f>
        <v>NBU银行</v>
      </c>
      <c r="D2017" s="116" t="str">
        <f>IF($B2017="","",IFERROR(INDEX(账户币种,MATCH($B2017,账户名,0)),""))</f>
        <v>UZS</v>
      </c>
      <c r="E2017" s="117" t="s">
        <v>60</v>
      </c>
      <c r="F2017" s="116" t="str">
        <f>IF($E2017="","",IFERROR(INDEX(类别属性,MATCH($E2017,类别表,0)),""))</f>
        <v>支出</v>
      </c>
      <c r="G2017" s="118" t="s">
        <v>1734</v>
      </c>
      <c r="H2017" s="119"/>
      <c r="I2017" s="119">
        <v>741.6</v>
      </c>
      <c r="J2017" s="120"/>
      <c r="K2017" s="125">
        <f>IF(OR($A2017="",$B2017=""),"",IF($J2017&lt;&gt;"",$J2017,IF($D2017=本位币,1,IFERROR(LOOKUP(2,1/((汇率月份&lt;=$A2017)*(INDEX(记账汇率区,0,MATCH($D2017,汇率币种头,0))&lt;&gt;"")),INDEX(记账汇率区,0,MATCH($D2017,汇率币种头,0))),""))))</f>
        <v>1</v>
      </c>
      <c r="L2017" s="123">
        <f t="shared" si="62"/>
        <v>-741.6</v>
      </c>
      <c r="M2017" s="123">
        <f t="shared" si="63"/>
        <v>-741.6</v>
      </c>
      <c r="N2017" s="122">
        <f>IF($B2017="","",ROUND(SUMIF(账户名,$B2017,账户期初)+SUMIFS($L$6:L2017,$B$6:B2017,$B2017),2))</f>
        <v>2667362900.4</v>
      </c>
      <c r="O2017" s="123">
        <f>IF($B2017="","",IFERROR(ROUND(INDEX(账户期初本位,MATCH($B2017,账户名,0))+SUMIFS($M$6:M2017,$B$6:B2017,$B2017),2),""))</f>
        <v>2667362900.4</v>
      </c>
      <c r="P2017" s="117" t="s">
        <v>43</v>
      </c>
      <c r="Q2017" s="115"/>
      <c r="R2017" s="115"/>
      <c r="S2017" s="124" t="str">
        <f>IF($B2017="","",IF(ISNA(MATCH($B2017,账户名,0)),"※这个账户不在【参数设置】的账户档案里",IF($A2017="","※没填日期，这一笔不会进任何月份的报表",IF(OR($A2017&lt;起始月份,$A2017&gt;EOMONTH(起始月份,15)),"△不在本账期（"&amp;TEXT(起始月份,"yyyy-mm")&amp;" ~ "&amp;TEXT(EOMONTH(起始月份,15),"yyyy-mm")&amp;"）内，报表里看不到",IF(AND($H2017&lt;&gt;"",$I2017&lt;&gt;""),"※收入和支出不能同时填",IF(AND(N($H2017)=0,N($I2017)=0),IF(ISNUMBER(SEARCH("【待补】",$R2017&amp;"")),"△源数据不全（源表缺金额），请补充","※收入和支出都没填"),IF($E2017="","※没填收支类别，分类报表会漏掉这一笔",IF(ISNA(MATCH($E2017,类别表,0)),"※收支类别不在【参数设置】的清单里",IF($K2017="","△"&amp;$D2017&amp;" 还没填汇率，去【月度汇率】补上就自动算了",IF(ISNUMBER(SEARCH("【待补】",$R2017&amp;"")),"△源数据不全（源表缺摘要或用途），请补充",IF(AND($F2017="内部转账",$Q2017=""),"△内部转账建议在「往来单位」写上对方账户",IF($N2017&lt;0,"△这一笔之后该账户余额成负数了，核一下",""))))))))))))</f>
        <v/>
      </c>
    </row>
    <row r="2018" ht="33" spans="1:19">
      <c r="A2018" s="114">
        <v>46202</v>
      </c>
      <c r="B2018" s="115" t="s">
        <v>72</v>
      </c>
      <c r="C2018" s="116" t="str">
        <f>IF($B2018="","",IFERROR(INDEX(账户银行,MATCH($B2018,账户名,0)),""))</f>
        <v>NBU银行</v>
      </c>
      <c r="D2018" s="116" t="str">
        <f>IF($B2018="","",IFERROR(INDEX(账户币种,MATCH($B2018,账户名,0)),""))</f>
        <v>UZS</v>
      </c>
      <c r="E2018" s="117" t="s">
        <v>77</v>
      </c>
      <c r="F2018" s="116" t="str">
        <f>IF($E2018="","",IFERROR(INDEX(类别属性,MATCH($E2018,类别表,0)),""))</f>
        <v>内部转账</v>
      </c>
      <c r="G2018" s="118" t="s">
        <v>1735</v>
      </c>
      <c r="H2018" s="119"/>
      <c r="I2018" s="119">
        <v>2000000</v>
      </c>
      <c r="J2018" s="120"/>
      <c r="K2018" s="125">
        <f>IF(OR($A2018="",$B2018=""),"",IF($J2018&lt;&gt;"",$J2018,IF($D2018=本位币,1,IFERROR(LOOKUP(2,1/((汇率月份&lt;=$A2018)*(INDEX(记账汇率区,0,MATCH($D2018,汇率币种头,0))&lt;&gt;"")),INDEX(记账汇率区,0,MATCH($D2018,汇率币种头,0))),""))))</f>
        <v>1</v>
      </c>
      <c r="L2018" s="123">
        <f t="shared" si="62"/>
        <v>-2000000</v>
      </c>
      <c r="M2018" s="123">
        <f t="shared" si="63"/>
        <v>-2000000</v>
      </c>
      <c r="N2018" s="122">
        <f>IF($B2018="","",ROUND(SUMIF(账户名,$B2018,账户期初)+SUMIFS($L$6:L2018,$B$6:B2018,$B2018),2))</f>
        <v>2665362900.4</v>
      </c>
      <c r="O2018" s="123">
        <f>IF($B2018="","",IFERROR(ROUND(INDEX(账户期初本位,MATCH($B2018,账户名,0))+SUMIFS($M$6:M2018,$B$6:B2018,$B2018),2),""))</f>
        <v>2665362900.4</v>
      </c>
      <c r="P2018" s="117" t="s">
        <v>43</v>
      </c>
      <c r="Q2018" s="115"/>
      <c r="R2018" s="115"/>
      <c r="S2018" s="124" t="str">
        <f>IF($B2018="","",IF(ISNA(MATCH($B2018,账户名,0)),"※这个账户不在【参数设置】的账户档案里",IF($A2018="","※没填日期，这一笔不会进任何月份的报表",IF(OR($A2018&lt;起始月份,$A2018&gt;EOMONTH(起始月份,15)),"△不在本账期（"&amp;TEXT(起始月份,"yyyy-mm")&amp;" ~ "&amp;TEXT(EOMONTH(起始月份,15),"yyyy-mm")&amp;"）内，报表里看不到",IF(AND($H2018&lt;&gt;"",$I2018&lt;&gt;""),"※收入和支出不能同时填",IF(AND(N($H2018)=0,N($I2018)=0),IF(ISNUMBER(SEARCH("【待补】",$R2018&amp;"")),"△源数据不全（源表缺金额），请补充","※收入和支出都没填"),IF($E2018="","※没填收支类别，分类报表会漏掉这一笔",IF(ISNA(MATCH($E2018,类别表,0)),"※收支类别不在【参数设置】的清单里",IF($K2018="","△"&amp;$D2018&amp;" 还没填汇率，去【月度汇率】补上就自动算了",IF(ISNUMBER(SEARCH("【待补】",$R2018&amp;"")),"△源数据不全（源表缺摘要或用途），请补充",IF(AND($F2018="内部转账",$Q2018=""),"△内部转账建议在「往来单位」写上对方账户",IF($N2018&lt;0,"△这一笔之后该账户余额成负数了，核一下",""))))))))))))</f>
        <v>△内部转账建议在「往来单位」写上对方账户</v>
      </c>
    </row>
    <row r="2019" ht="33" spans="1:19">
      <c r="A2019" s="114">
        <v>46202</v>
      </c>
      <c r="B2019" s="115" t="s">
        <v>72</v>
      </c>
      <c r="C2019" s="116" t="str">
        <f>IF($B2019="","",IFERROR(INDEX(账户银行,MATCH($B2019,账户名,0)),""))</f>
        <v>NBU银行</v>
      </c>
      <c r="D2019" s="116" t="str">
        <f>IF($B2019="","",IFERROR(INDEX(账户币种,MATCH($B2019,账户名,0)),""))</f>
        <v>UZS</v>
      </c>
      <c r="E2019" s="117" t="s">
        <v>77</v>
      </c>
      <c r="F2019" s="116" t="str">
        <f>IF($E2019="","",IFERROR(INDEX(类别属性,MATCH($E2019,类别表,0)),""))</f>
        <v>内部转账</v>
      </c>
      <c r="G2019" s="118" t="s">
        <v>1736</v>
      </c>
      <c r="H2019" s="119"/>
      <c r="I2019" s="119">
        <v>2472</v>
      </c>
      <c r="J2019" s="120"/>
      <c r="K2019" s="125">
        <f>IF(OR($A2019="",$B2019=""),"",IF($J2019&lt;&gt;"",$J2019,IF($D2019=本位币,1,IFERROR(LOOKUP(2,1/((汇率月份&lt;=$A2019)*(INDEX(记账汇率区,0,MATCH($D2019,汇率币种头,0))&lt;&gt;"")),INDEX(记账汇率区,0,MATCH($D2019,汇率币种头,0))),""))))</f>
        <v>1</v>
      </c>
      <c r="L2019" s="123">
        <f t="shared" si="62"/>
        <v>-2472</v>
      </c>
      <c r="M2019" s="123">
        <f t="shared" si="63"/>
        <v>-2472</v>
      </c>
      <c r="N2019" s="122">
        <f>IF($B2019="","",ROUND(SUMIF(账户名,$B2019,账户期初)+SUMIFS($L$6:L2019,$B$6:B2019,$B2019),2))</f>
        <v>2665360428.4</v>
      </c>
      <c r="O2019" s="123">
        <f>IF($B2019="","",IFERROR(ROUND(INDEX(账户期初本位,MATCH($B2019,账户名,0))+SUMIFS($M$6:M2019,$B$6:B2019,$B2019),2),""))</f>
        <v>2665360428.4</v>
      </c>
      <c r="P2019" s="117" t="s">
        <v>43</v>
      </c>
      <c r="Q2019" s="115"/>
      <c r="R2019" s="115"/>
      <c r="S2019" s="124" t="str">
        <f>IF($B2019="","",IF(ISNA(MATCH($B2019,账户名,0)),"※这个账户不在【参数设置】的账户档案里",IF($A2019="","※没填日期，这一笔不会进任何月份的报表",IF(OR($A2019&lt;起始月份,$A2019&gt;EOMONTH(起始月份,15)),"△不在本账期（"&amp;TEXT(起始月份,"yyyy-mm")&amp;" ~ "&amp;TEXT(EOMONTH(起始月份,15),"yyyy-mm")&amp;"）内，报表里看不到",IF(AND($H2019&lt;&gt;"",$I2019&lt;&gt;""),"※收入和支出不能同时填",IF(AND(N($H2019)=0,N($I2019)=0),IF(ISNUMBER(SEARCH("【待补】",$R2019&amp;"")),"△源数据不全（源表缺金额），请补充","※收入和支出都没填"),IF($E2019="","※没填收支类别，分类报表会漏掉这一笔",IF(ISNA(MATCH($E2019,类别表,0)),"※收支类别不在【参数设置】的清单里",IF($K2019="","△"&amp;$D2019&amp;" 还没填汇率，去【月度汇率】补上就自动算了",IF(ISNUMBER(SEARCH("【待补】",$R2019&amp;"")),"△源数据不全（源表缺摘要或用途），请补充",IF(AND($F2019="内部转账",$Q2019=""),"△内部转账建议在「往来单位」写上对方账户",IF($N2019&lt;0,"△这一笔之后该账户余额成负数了，核一下",""))))))))))))</f>
        <v>△内部转账建议在「往来单位」写上对方账户</v>
      </c>
    </row>
    <row r="2020" ht="33" spans="1:19">
      <c r="A2020" s="114">
        <v>46202</v>
      </c>
      <c r="B2020" s="115" t="s">
        <v>72</v>
      </c>
      <c r="C2020" s="116" t="str">
        <f>IF($B2020="","",IFERROR(INDEX(账户银行,MATCH($B2020,账户名,0)),""))</f>
        <v>NBU银行</v>
      </c>
      <c r="D2020" s="116" t="str">
        <f>IF($B2020="","",IFERROR(INDEX(账户币种,MATCH($B2020,账户名,0)),""))</f>
        <v>UZS</v>
      </c>
      <c r="E2020" s="117" t="s">
        <v>77</v>
      </c>
      <c r="F2020" s="116" t="str">
        <f>IF($E2020="","",IFERROR(INDEX(类别属性,MATCH($E2020,类别表,0)),""))</f>
        <v>内部转账</v>
      </c>
      <c r="G2020" s="118" t="s">
        <v>1736</v>
      </c>
      <c r="H2020" s="119"/>
      <c r="I2020" s="119">
        <v>2472</v>
      </c>
      <c r="J2020" s="120"/>
      <c r="K2020" s="125">
        <f>IF(OR($A2020="",$B2020=""),"",IF($J2020&lt;&gt;"",$J2020,IF($D2020=本位币,1,IFERROR(LOOKUP(2,1/((汇率月份&lt;=$A2020)*(INDEX(记账汇率区,0,MATCH($D2020,汇率币种头,0))&lt;&gt;"")),INDEX(记账汇率区,0,MATCH($D2020,汇率币种头,0))),""))))</f>
        <v>1</v>
      </c>
      <c r="L2020" s="123">
        <f t="shared" si="62"/>
        <v>-2472</v>
      </c>
      <c r="M2020" s="123">
        <f t="shared" si="63"/>
        <v>-2472</v>
      </c>
      <c r="N2020" s="122">
        <f>IF($B2020="","",ROUND(SUMIF(账户名,$B2020,账户期初)+SUMIFS($L$6:L2020,$B$6:B2020,$B2020),2))</f>
        <v>2665357956.4</v>
      </c>
      <c r="O2020" s="123">
        <f>IF($B2020="","",IFERROR(ROUND(INDEX(账户期初本位,MATCH($B2020,账户名,0))+SUMIFS($M$6:M2020,$B$6:B2020,$B2020),2),""))</f>
        <v>2665357956.4</v>
      </c>
      <c r="P2020" s="117" t="s">
        <v>43</v>
      </c>
      <c r="Q2020" s="115"/>
      <c r="R2020" s="115"/>
      <c r="S2020" s="124" t="str">
        <f>IF($B2020="","",IF(ISNA(MATCH($B2020,账户名,0)),"※这个账户不在【参数设置】的账户档案里",IF($A2020="","※没填日期，这一笔不会进任何月份的报表",IF(OR($A2020&lt;起始月份,$A2020&gt;EOMONTH(起始月份,15)),"△不在本账期（"&amp;TEXT(起始月份,"yyyy-mm")&amp;" ~ "&amp;TEXT(EOMONTH(起始月份,15),"yyyy-mm")&amp;"）内，报表里看不到",IF(AND($H2020&lt;&gt;"",$I2020&lt;&gt;""),"※收入和支出不能同时填",IF(AND(N($H2020)=0,N($I2020)=0),IF(ISNUMBER(SEARCH("【待补】",$R2020&amp;"")),"△源数据不全（源表缺金额），请补充","※收入和支出都没填"),IF($E2020="","※没填收支类别，分类报表会漏掉这一笔",IF(ISNA(MATCH($E2020,类别表,0)),"※收支类别不在【参数设置】的清单里",IF($K2020="","△"&amp;$D2020&amp;" 还没填汇率，去【月度汇率】补上就自动算了",IF(ISNUMBER(SEARCH("【待补】",$R2020&amp;"")),"△源数据不全（源表缺摘要或用途），请补充",IF(AND($F2020="内部转账",$Q2020=""),"△内部转账建议在「往来单位」写上对方账户",IF($N2020&lt;0,"△这一笔之后该账户余额成负数了，核一下",""))))))))))))</f>
        <v>△内部转账建议在「往来单位」写上对方账户</v>
      </c>
    </row>
    <row r="2021" ht="33" spans="1:19">
      <c r="A2021" s="114">
        <v>46202</v>
      </c>
      <c r="B2021" s="115" t="s">
        <v>72</v>
      </c>
      <c r="C2021" s="116" t="str">
        <f>IF($B2021="","",IFERROR(INDEX(账户银行,MATCH($B2021,账户名,0)),""))</f>
        <v>NBU银行</v>
      </c>
      <c r="D2021" s="116" t="str">
        <f>IF($B2021="","",IFERROR(INDEX(账户币种,MATCH($B2021,账户名,0)),""))</f>
        <v>UZS</v>
      </c>
      <c r="E2021" s="117" t="s">
        <v>77</v>
      </c>
      <c r="F2021" s="116" t="str">
        <f>IF($E2021="","",IFERROR(INDEX(类别属性,MATCH($E2021,类别表,0)),""))</f>
        <v>内部转账</v>
      </c>
      <c r="G2021" s="118" t="s">
        <v>1736</v>
      </c>
      <c r="H2021" s="119"/>
      <c r="I2021" s="119">
        <v>2472</v>
      </c>
      <c r="J2021" s="120"/>
      <c r="K2021" s="125">
        <f>IF(OR($A2021="",$B2021=""),"",IF($J2021&lt;&gt;"",$J2021,IF($D2021=本位币,1,IFERROR(LOOKUP(2,1/((汇率月份&lt;=$A2021)*(INDEX(记账汇率区,0,MATCH($D2021,汇率币种头,0))&lt;&gt;"")),INDEX(记账汇率区,0,MATCH($D2021,汇率币种头,0))),""))))</f>
        <v>1</v>
      </c>
      <c r="L2021" s="123">
        <f t="shared" si="62"/>
        <v>-2472</v>
      </c>
      <c r="M2021" s="123">
        <f t="shared" si="63"/>
        <v>-2472</v>
      </c>
      <c r="N2021" s="122">
        <f>IF($B2021="","",ROUND(SUMIF(账户名,$B2021,账户期初)+SUMIFS($L$6:L2021,$B$6:B2021,$B2021),2))</f>
        <v>2665355484.4</v>
      </c>
      <c r="O2021" s="123">
        <f>IF($B2021="","",IFERROR(ROUND(INDEX(账户期初本位,MATCH($B2021,账户名,0))+SUMIFS($M$6:M2021,$B$6:B2021,$B2021),2),""))</f>
        <v>2665355484.4</v>
      </c>
      <c r="P2021" s="117" t="s">
        <v>43</v>
      </c>
      <c r="Q2021" s="115"/>
      <c r="R2021" s="115"/>
      <c r="S2021" s="124" t="str">
        <f>IF($B2021="","",IF(ISNA(MATCH($B2021,账户名,0)),"※这个账户不在【参数设置】的账户档案里",IF($A2021="","※没填日期，这一笔不会进任何月份的报表",IF(OR($A2021&lt;起始月份,$A2021&gt;EOMONTH(起始月份,15)),"△不在本账期（"&amp;TEXT(起始月份,"yyyy-mm")&amp;" ~ "&amp;TEXT(EOMONTH(起始月份,15),"yyyy-mm")&amp;"）内，报表里看不到",IF(AND($H2021&lt;&gt;"",$I2021&lt;&gt;""),"※收入和支出不能同时填",IF(AND(N($H2021)=0,N($I2021)=0),IF(ISNUMBER(SEARCH("【待补】",$R2021&amp;"")),"△源数据不全（源表缺金额），请补充","※收入和支出都没填"),IF($E2021="","※没填收支类别，分类报表会漏掉这一笔",IF(ISNA(MATCH($E2021,类别表,0)),"※收支类别不在【参数设置】的清单里",IF($K2021="","△"&amp;$D2021&amp;" 还没填汇率，去【月度汇率】补上就自动算了",IF(ISNUMBER(SEARCH("【待补】",$R2021&amp;"")),"△源数据不全（源表缺摘要或用途），请补充",IF(AND($F2021="内部转账",$Q2021=""),"△内部转账建议在「往来单位」写上对方账户",IF($N2021&lt;0,"△这一笔之后该账户余额成负数了，核一下",""))))))))))))</f>
        <v>△内部转账建议在「往来单位」写上对方账户</v>
      </c>
    </row>
    <row r="2022" ht="33" spans="1:19">
      <c r="A2022" s="114">
        <v>46202</v>
      </c>
      <c r="B2022" s="115" t="s">
        <v>72</v>
      </c>
      <c r="C2022" s="116" t="str">
        <f>IF($B2022="","",IFERROR(INDEX(账户银行,MATCH($B2022,账户名,0)),""))</f>
        <v>NBU银行</v>
      </c>
      <c r="D2022" s="116" t="str">
        <f>IF($B2022="","",IFERROR(INDEX(账户币种,MATCH($B2022,账户名,0)),""))</f>
        <v>UZS</v>
      </c>
      <c r="E2022" s="117" t="s">
        <v>77</v>
      </c>
      <c r="F2022" s="116" t="str">
        <f>IF($E2022="","",IFERROR(INDEX(类别属性,MATCH($E2022,类别表,0)),""))</f>
        <v>内部转账</v>
      </c>
      <c r="G2022" s="118" t="s">
        <v>1736</v>
      </c>
      <c r="H2022" s="119"/>
      <c r="I2022" s="119">
        <v>2472</v>
      </c>
      <c r="J2022" s="120"/>
      <c r="K2022" s="125">
        <f>IF(OR($A2022="",$B2022=""),"",IF($J2022&lt;&gt;"",$J2022,IF($D2022=本位币,1,IFERROR(LOOKUP(2,1/((汇率月份&lt;=$A2022)*(INDEX(记账汇率区,0,MATCH($D2022,汇率币种头,0))&lt;&gt;"")),INDEX(记账汇率区,0,MATCH($D2022,汇率币种头,0))),""))))</f>
        <v>1</v>
      </c>
      <c r="L2022" s="123">
        <f t="shared" si="62"/>
        <v>-2472</v>
      </c>
      <c r="M2022" s="123">
        <f t="shared" si="63"/>
        <v>-2472</v>
      </c>
      <c r="N2022" s="122">
        <f>IF($B2022="","",ROUND(SUMIF(账户名,$B2022,账户期初)+SUMIFS($L$6:L2022,$B$6:B2022,$B2022),2))</f>
        <v>2665353012.4</v>
      </c>
      <c r="O2022" s="123">
        <f>IF($B2022="","",IFERROR(ROUND(INDEX(账户期初本位,MATCH($B2022,账户名,0))+SUMIFS($M$6:M2022,$B$6:B2022,$B2022),2),""))</f>
        <v>2665353012.4</v>
      </c>
      <c r="P2022" s="117" t="s">
        <v>43</v>
      </c>
      <c r="Q2022" s="115"/>
      <c r="R2022" s="115"/>
      <c r="S2022" s="124" t="str">
        <f>IF($B2022="","",IF(ISNA(MATCH($B2022,账户名,0)),"※这个账户不在【参数设置】的账户档案里",IF($A2022="","※没填日期，这一笔不会进任何月份的报表",IF(OR($A2022&lt;起始月份,$A2022&gt;EOMONTH(起始月份,15)),"△不在本账期（"&amp;TEXT(起始月份,"yyyy-mm")&amp;" ~ "&amp;TEXT(EOMONTH(起始月份,15),"yyyy-mm")&amp;"）内，报表里看不到",IF(AND($H2022&lt;&gt;"",$I2022&lt;&gt;""),"※收入和支出不能同时填",IF(AND(N($H2022)=0,N($I2022)=0),IF(ISNUMBER(SEARCH("【待补】",$R2022&amp;"")),"△源数据不全（源表缺金额），请补充","※收入和支出都没填"),IF($E2022="","※没填收支类别，分类报表会漏掉这一笔",IF(ISNA(MATCH($E2022,类别表,0)),"※收支类别不在【参数设置】的清单里",IF($K2022="","△"&amp;$D2022&amp;" 还没填汇率，去【月度汇率】补上就自动算了",IF(ISNUMBER(SEARCH("【待补】",$R2022&amp;"")),"△源数据不全（源表缺摘要或用途），请补充",IF(AND($F2022="内部转账",$Q2022=""),"△内部转账建议在「往来单位」写上对方账户",IF($N2022&lt;0,"△这一笔之后该账户余额成负数了，核一下",""))))))))))))</f>
        <v>△内部转账建议在「往来单位」写上对方账户</v>
      </c>
    </row>
    <row r="2023" ht="33" spans="1:19">
      <c r="A2023" s="114">
        <v>46202</v>
      </c>
      <c r="B2023" s="115" t="s">
        <v>72</v>
      </c>
      <c r="C2023" s="116" t="str">
        <f>IF($B2023="","",IFERROR(INDEX(账户银行,MATCH($B2023,账户名,0)),""))</f>
        <v>NBU银行</v>
      </c>
      <c r="D2023" s="116" t="str">
        <f>IF($B2023="","",IFERROR(INDEX(账户币种,MATCH($B2023,账户名,0)),""))</f>
        <v>UZS</v>
      </c>
      <c r="E2023" s="117" t="s">
        <v>77</v>
      </c>
      <c r="F2023" s="116" t="str">
        <f>IF($E2023="","",IFERROR(INDEX(类别属性,MATCH($E2023,类别表,0)),""))</f>
        <v>内部转账</v>
      </c>
      <c r="G2023" s="118" t="s">
        <v>1736</v>
      </c>
      <c r="H2023" s="119"/>
      <c r="I2023" s="119">
        <v>2472</v>
      </c>
      <c r="J2023" s="120"/>
      <c r="K2023" s="125">
        <f>IF(OR($A2023="",$B2023=""),"",IF($J2023&lt;&gt;"",$J2023,IF($D2023=本位币,1,IFERROR(LOOKUP(2,1/((汇率月份&lt;=$A2023)*(INDEX(记账汇率区,0,MATCH($D2023,汇率币种头,0))&lt;&gt;"")),INDEX(记账汇率区,0,MATCH($D2023,汇率币种头,0))),""))))</f>
        <v>1</v>
      </c>
      <c r="L2023" s="123">
        <f t="shared" si="62"/>
        <v>-2472</v>
      </c>
      <c r="M2023" s="123">
        <f t="shared" si="63"/>
        <v>-2472</v>
      </c>
      <c r="N2023" s="122">
        <f>IF($B2023="","",ROUND(SUMIF(账户名,$B2023,账户期初)+SUMIFS($L$6:L2023,$B$6:B2023,$B2023),2))</f>
        <v>2665350540.4</v>
      </c>
      <c r="O2023" s="123">
        <f>IF($B2023="","",IFERROR(ROUND(INDEX(账户期初本位,MATCH($B2023,账户名,0))+SUMIFS($M$6:M2023,$B$6:B2023,$B2023),2),""))</f>
        <v>2665350540.4</v>
      </c>
      <c r="P2023" s="117" t="s">
        <v>43</v>
      </c>
      <c r="Q2023" s="115"/>
      <c r="R2023" s="115"/>
      <c r="S2023" s="124" t="str">
        <f>IF($B2023="","",IF(ISNA(MATCH($B2023,账户名,0)),"※这个账户不在【参数设置】的账户档案里",IF($A2023="","※没填日期，这一笔不会进任何月份的报表",IF(OR($A2023&lt;起始月份,$A2023&gt;EOMONTH(起始月份,15)),"△不在本账期（"&amp;TEXT(起始月份,"yyyy-mm")&amp;" ~ "&amp;TEXT(EOMONTH(起始月份,15),"yyyy-mm")&amp;"）内，报表里看不到",IF(AND($H2023&lt;&gt;"",$I2023&lt;&gt;""),"※收入和支出不能同时填",IF(AND(N($H2023)=0,N($I2023)=0),IF(ISNUMBER(SEARCH("【待补】",$R2023&amp;"")),"△源数据不全（源表缺金额），请补充","※收入和支出都没填"),IF($E2023="","※没填收支类别，分类报表会漏掉这一笔",IF(ISNA(MATCH($E2023,类别表,0)),"※收支类别不在【参数设置】的清单里",IF($K2023="","△"&amp;$D2023&amp;" 还没填汇率，去【月度汇率】补上就自动算了",IF(ISNUMBER(SEARCH("【待补】",$R2023&amp;"")),"△源数据不全（源表缺摘要或用途），请补充",IF(AND($F2023="内部转账",$Q2023=""),"△内部转账建议在「往来单位」写上对方账户",IF($N2023&lt;0,"△这一笔之后该账户余额成负数了，核一下",""))))))))))))</f>
        <v>△内部转账建议在「往来单位」写上对方账户</v>
      </c>
    </row>
    <row r="2024" ht="33" spans="1:19">
      <c r="A2024" s="114">
        <v>46202</v>
      </c>
      <c r="B2024" s="115" t="s">
        <v>72</v>
      </c>
      <c r="C2024" s="116" t="str">
        <f>IF($B2024="","",IFERROR(INDEX(账户银行,MATCH($B2024,账户名,0)),""))</f>
        <v>NBU银行</v>
      </c>
      <c r="D2024" s="116" t="str">
        <f>IF($B2024="","",IFERROR(INDEX(账户币种,MATCH($B2024,账户名,0)),""))</f>
        <v>UZS</v>
      </c>
      <c r="E2024" s="117" t="s">
        <v>77</v>
      </c>
      <c r="F2024" s="116" t="str">
        <f>IF($E2024="","",IFERROR(INDEX(类别属性,MATCH($E2024,类别表,0)),""))</f>
        <v>内部转账</v>
      </c>
      <c r="G2024" s="118" t="s">
        <v>1736</v>
      </c>
      <c r="H2024" s="119"/>
      <c r="I2024" s="119">
        <v>2472</v>
      </c>
      <c r="J2024" s="120"/>
      <c r="K2024" s="125">
        <f>IF(OR($A2024="",$B2024=""),"",IF($J2024&lt;&gt;"",$J2024,IF($D2024=本位币,1,IFERROR(LOOKUP(2,1/((汇率月份&lt;=$A2024)*(INDEX(记账汇率区,0,MATCH($D2024,汇率币种头,0))&lt;&gt;"")),INDEX(记账汇率区,0,MATCH($D2024,汇率币种头,0))),""))))</f>
        <v>1</v>
      </c>
      <c r="L2024" s="123">
        <f t="shared" si="62"/>
        <v>-2472</v>
      </c>
      <c r="M2024" s="123">
        <f t="shared" si="63"/>
        <v>-2472</v>
      </c>
      <c r="N2024" s="122">
        <f>IF($B2024="","",ROUND(SUMIF(账户名,$B2024,账户期初)+SUMIFS($L$6:L2024,$B$6:B2024,$B2024),2))</f>
        <v>2665348068.4</v>
      </c>
      <c r="O2024" s="123">
        <f>IF($B2024="","",IFERROR(ROUND(INDEX(账户期初本位,MATCH($B2024,账户名,0))+SUMIFS($M$6:M2024,$B$6:B2024,$B2024),2),""))</f>
        <v>2665348068.4</v>
      </c>
      <c r="P2024" s="117" t="s">
        <v>43</v>
      </c>
      <c r="Q2024" s="115"/>
      <c r="R2024" s="115"/>
      <c r="S2024" s="124" t="str">
        <f>IF($B2024="","",IF(ISNA(MATCH($B2024,账户名,0)),"※这个账户不在【参数设置】的账户档案里",IF($A2024="","※没填日期，这一笔不会进任何月份的报表",IF(OR($A2024&lt;起始月份,$A2024&gt;EOMONTH(起始月份,15)),"△不在本账期（"&amp;TEXT(起始月份,"yyyy-mm")&amp;" ~ "&amp;TEXT(EOMONTH(起始月份,15),"yyyy-mm")&amp;"）内，报表里看不到",IF(AND($H2024&lt;&gt;"",$I2024&lt;&gt;""),"※收入和支出不能同时填",IF(AND(N($H2024)=0,N($I2024)=0),IF(ISNUMBER(SEARCH("【待补】",$R2024&amp;"")),"△源数据不全（源表缺金额），请补充","※收入和支出都没填"),IF($E2024="","※没填收支类别，分类报表会漏掉这一笔",IF(ISNA(MATCH($E2024,类别表,0)),"※收支类别不在【参数设置】的清单里",IF($K2024="","△"&amp;$D2024&amp;" 还没填汇率，去【月度汇率】补上就自动算了",IF(ISNUMBER(SEARCH("【待补】",$R2024&amp;"")),"△源数据不全（源表缺摘要或用途），请补充",IF(AND($F2024="内部转账",$Q2024=""),"△内部转账建议在「往来单位」写上对方账户",IF($N2024&lt;0,"△这一笔之后该账户余额成负数了，核一下",""))))))))))))</f>
        <v>△内部转账建议在「往来单位」写上对方账户</v>
      </c>
    </row>
    <row r="2025" ht="33" spans="1:19">
      <c r="A2025" s="114">
        <v>46202</v>
      </c>
      <c r="B2025" s="115" t="s">
        <v>72</v>
      </c>
      <c r="C2025" s="116" t="str">
        <f>IF($B2025="","",IFERROR(INDEX(账户银行,MATCH($B2025,账户名,0)),""))</f>
        <v>NBU银行</v>
      </c>
      <c r="D2025" s="116" t="str">
        <f>IF($B2025="","",IFERROR(INDEX(账户币种,MATCH($B2025,账户名,0)),""))</f>
        <v>UZS</v>
      </c>
      <c r="E2025" s="117" t="s">
        <v>77</v>
      </c>
      <c r="F2025" s="116" t="str">
        <f>IF($E2025="","",IFERROR(INDEX(类别属性,MATCH($E2025,类别表,0)),""))</f>
        <v>内部转账</v>
      </c>
      <c r="G2025" s="118" t="s">
        <v>1736</v>
      </c>
      <c r="H2025" s="119"/>
      <c r="I2025" s="119">
        <v>2472</v>
      </c>
      <c r="J2025" s="120"/>
      <c r="K2025" s="125">
        <f>IF(OR($A2025="",$B2025=""),"",IF($J2025&lt;&gt;"",$J2025,IF($D2025=本位币,1,IFERROR(LOOKUP(2,1/((汇率月份&lt;=$A2025)*(INDEX(记账汇率区,0,MATCH($D2025,汇率币种头,0))&lt;&gt;"")),INDEX(记账汇率区,0,MATCH($D2025,汇率币种头,0))),""))))</f>
        <v>1</v>
      </c>
      <c r="L2025" s="123">
        <f t="shared" si="62"/>
        <v>-2472</v>
      </c>
      <c r="M2025" s="123">
        <f t="shared" si="63"/>
        <v>-2472</v>
      </c>
      <c r="N2025" s="122">
        <f>IF($B2025="","",ROUND(SUMIF(账户名,$B2025,账户期初)+SUMIFS($L$6:L2025,$B$6:B2025,$B2025),2))</f>
        <v>2665345596.4</v>
      </c>
      <c r="O2025" s="123">
        <f>IF($B2025="","",IFERROR(ROUND(INDEX(账户期初本位,MATCH($B2025,账户名,0))+SUMIFS($M$6:M2025,$B$6:B2025,$B2025),2),""))</f>
        <v>2665345596.4</v>
      </c>
      <c r="P2025" s="117" t="s">
        <v>43</v>
      </c>
      <c r="Q2025" s="115"/>
      <c r="R2025" s="115"/>
      <c r="S2025" s="124" t="str">
        <f>IF($B2025="","",IF(ISNA(MATCH($B2025,账户名,0)),"※这个账户不在【参数设置】的账户档案里",IF($A2025="","※没填日期，这一笔不会进任何月份的报表",IF(OR($A2025&lt;起始月份,$A2025&gt;EOMONTH(起始月份,15)),"△不在本账期（"&amp;TEXT(起始月份,"yyyy-mm")&amp;" ~ "&amp;TEXT(EOMONTH(起始月份,15),"yyyy-mm")&amp;"）内，报表里看不到",IF(AND($H2025&lt;&gt;"",$I2025&lt;&gt;""),"※收入和支出不能同时填",IF(AND(N($H2025)=0,N($I2025)=0),IF(ISNUMBER(SEARCH("【待补】",$R2025&amp;"")),"△源数据不全（源表缺金额），请补充","※收入和支出都没填"),IF($E2025="","※没填收支类别，分类报表会漏掉这一笔",IF(ISNA(MATCH($E2025,类别表,0)),"※收支类别不在【参数设置】的清单里",IF($K2025="","△"&amp;$D2025&amp;" 还没填汇率，去【月度汇率】补上就自动算了",IF(ISNUMBER(SEARCH("【待补】",$R2025&amp;"")),"△源数据不全（源表缺摘要或用途），请补充",IF(AND($F2025="内部转账",$Q2025=""),"△内部转账建议在「往来单位」写上对方账户",IF($N2025&lt;0,"△这一笔之后该账户余额成负数了，核一下",""))))))))))))</f>
        <v>△内部转账建议在「往来单位」写上对方账户</v>
      </c>
    </row>
    <row r="2026" ht="33" spans="1:19">
      <c r="A2026" s="114">
        <v>46202</v>
      </c>
      <c r="B2026" s="115" t="s">
        <v>72</v>
      </c>
      <c r="C2026" s="116" t="str">
        <f>IF($B2026="","",IFERROR(INDEX(账户银行,MATCH($B2026,账户名,0)),""))</f>
        <v>NBU银行</v>
      </c>
      <c r="D2026" s="116" t="str">
        <f>IF($B2026="","",IFERROR(INDEX(账户币种,MATCH($B2026,账户名,0)),""))</f>
        <v>UZS</v>
      </c>
      <c r="E2026" s="117" t="s">
        <v>77</v>
      </c>
      <c r="F2026" s="116" t="str">
        <f>IF($E2026="","",IFERROR(INDEX(类别属性,MATCH($E2026,类别表,0)),""))</f>
        <v>内部转账</v>
      </c>
      <c r="G2026" s="118" t="s">
        <v>1474</v>
      </c>
      <c r="H2026" s="119"/>
      <c r="I2026" s="119">
        <v>250000</v>
      </c>
      <c r="J2026" s="120"/>
      <c r="K2026" s="125">
        <f>IF(OR($A2026="",$B2026=""),"",IF($J2026&lt;&gt;"",$J2026,IF($D2026=本位币,1,IFERROR(LOOKUP(2,1/((汇率月份&lt;=$A2026)*(INDEX(记账汇率区,0,MATCH($D2026,汇率币种头,0))&lt;&gt;"")),INDEX(记账汇率区,0,MATCH($D2026,汇率币种头,0))),""))))</f>
        <v>1</v>
      </c>
      <c r="L2026" s="123">
        <f t="shared" si="62"/>
        <v>-250000</v>
      </c>
      <c r="M2026" s="123">
        <f t="shared" si="63"/>
        <v>-250000</v>
      </c>
      <c r="N2026" s="122">
        <f>IF($B2026="","",ROUND(SUMIF(账户名,$B2026,账户期初)+SUMIFS($L$6:L2026,$B$6:B2026,$B2026),2))</f>
        <v>2665095596.4</v>
      </c>
      <c r="O2026" s="123">
        <f>IF($B2026="","",IFERROR(ROUND(INDEX(账户期初本位,MATCH($B2026,账户名,0))+SUMIFS($M$6:M2026,$B$6:B2026,$B2026),2),""))</f>
        <v>2665095596.4</v>
      </c>
      <c r="P2026" s="117" t="s">
        <v>43</v>
      </c>
      <c r="Q2026" s="115"/>
      <c r="R2026" s="115"/>
      <c r="S2026" s="124" t="str">
        <f>IF($B2026="","",IF(ISNA(MATCH($B2026,账户名,0)),"※这个账户不在【参数设置】的账户档案里",IF($A2026="","※没填日期，这一笔不会进任何月份的报表",IF(OR($A2026&lt;起始月份,$A2026&gt;EOMONTH(起始月份,15)),"△不在本账期（"&amp;TEXT(起始月份,"yyyy-mm")&amp;" ~ "&amp;TEXT(EOMONTH(起始月份,15),"yyyy-mm")&amp;"）内，报表里看不到",IF(AND($H2026&lt;&gt;"",$I2026&lt;&gt;""),"※收入和支出不能同时填",IF(AND(N($H2026)=0,N($I2026)=0),IF(ISNUMBER(SEARCH("【待补】",$R2026&amp;"")),"△源数据不全（源表缺金额），请补充","※收入和支出都没填"),IF($E2026="","※没填收支类别，分类报表会漏掉这一笔",IF(ISNA(MATCH($E2026,类别表,0)),"※收支类别不在【参数设置】的清单里",IF($K2026="","△"&amp;$D2026&amp;" 还没填汇率，去【月度汇率】补上就自动算了",IF(ISNUMBER(SEARCH("【待补】",$R2026&amp;"")),"△源数据不全（源表缺摘要或用途），请补充",IF(AND($F2026="内部转账",$Q2026=""),"△内部转账建议在「往来单位」写上对方账户",IF($N2026&lt;0,"△这一笔之后该账户余额成负数了，核一下",""))))))))))))</f>
        <v>△内部转账建议在「往来单位」写上对方账户</v>
      </c>
    </row>
    <row r="2027" ht="16.5" spans="1:19">
      <c r="A2027" s="114">
        <v>46202</v>
      </c>
      <c r="B2027" s="115" t="s">
        <v>72</v>
      </c>
      <c r="C2027" s="116" t="str">
        <f>IF($B2027="","",IFERROR(INDEX(账户银行,MATCH($B2027,账户名,0)),""))</f>
        <v>NBU银行</v>
      </c>
      <c r="D2027" s="116" t="str">
        <f>IF($B2027="","",IFERROR(INDEX(账户币种,MATCH($B2027,账户名,0)),""))</f>
        <v>UZS</v>
      </c>
      <c r="E2027" s="117" t="s">
        <v>77</v>
      </c>
      <c r="F2027" s="116" t="str">
        <f>IF($E2027="","",IFERROR(INDEX(类别属性,MATCH($E2027,类别表,0)),""))</f>
        <v>内部转账</v>
      </c>
      <c r="G2027" s="118" t="s">
        <v>1236</v>
      </c>
      <c r="H2027" s="119"/>
      <c r="I2027" s="119">
        <v>50000000</v>
      </c>
      <c r="J2027" s="120"/>
      <c r="K2027" s="125">
        <f>IF(OR($A2027="",$B2027=""),"",IF($J2027&lt;&gt;"",$J2027,IF($D2027=本位币,1,IFERROR(LOOKUP(2,1/((汇率月份&lt;=$A2027)*(INDEX(记账汇率区,0,MATCH($D2027,汇率币种头,0))&lt;&gt;"")),INDEX(记账汇率区,0,MATCH($D2027,汇率币种头,0))),""))))</f>
        <v>1</v>
      </c>
      <c r="L2027" s="123">
        <f t="shared" si="62"/>
        <v>-50000000</v>
      </c>
      <c r="M2027" s="123">
        <f t="shared" si="63"/>
        <v>-50000000</v>
      </c>
      <c r="N2027" s="122">
        <f>IF($B2027="","",ROUND(SUMIF(账户名,$B2027,账户期初)+SUMIFS($L$6:L2027,$B$6:B2027,$B2027),2))</f>
        <v>2615095596.4</v>
      </c>
      <c r="O2027" s="123">
        <f>IF($B2027="","",IFERROR(ROUND(INDEX(账户期初本位,MATCH($B2027,账户名,0))+SUMIFS($M$6:M2027,$B$6:B2027,$B2027),2),""))</f>
        <v>2615095596.4</v>
      </c>
      <c r="P2027" s="117" t="s">
        <v>43</v>
      </c>
      <c r="Q2027" s="115"/>
      <c r="R2027" s="115"/>
      <c r="S2027" s="124" t="str">
        <f>IF($B2027="","",IF(ISNA(MATCH($B2027,账户名,0)),"※这个账户不在【参数设置】的账户档案里",IF($A2027="","※没填日期，这一笔不会进任何月份的报表",IF(OR($A2027&lt;起始月份,$A2027&gt;EOMONTH(起始月份,15)),"△不在本账期（"&amp;TEXT(起始月份,"yyyy-mm")&amp;" ~ "&amp;TEXT(EOMONTH(起始月份,15),"yyyy-mm")&amp;"）内，报表里看不到",IF(AND($H2027&lt;&gt;"",$I2027&lt;&gt;""),"※收入和支出不能同时填",IF(AND(N($H2027)=0,N($I2027)=0),IF(ISNUMBER(SEARCH("【待补】",$R2027&amp;"")),"△源数据不全（源表缺金额），请补充","※收入和支出都没填"),IF($E2027="","※没填收支类别，分类报表会漏掉这一笔",IF(ISNA(MATCH($E2027,类别表,0)),"※收支类别不在【参数设置】的清单里",IF($K2027="","△"&amp;$D2027&amp;" 还没填汇率，去【月度汇率】补上就自动算了",IF(ISNUMBER(SEARCH("【待补】",$R2027&amp;"")),"△源数据不全（源表缺摘要或用途），请补充",IF(AND($F2027="内部转账",$Q2027=""),"△内部转账建议在「往来单位」写上对方账户",IF($N2027&lt;0,"△这一笔之后该账户余额成负数了，核一下",""))))))))))))</f>
        <v>△内部转账建议在「往来单位」写上对方账户</v>
      </c>
    </row>
    <row r="2028" ht="49.5" spans="1:19">
      <c r="A2028" s="114">
        <v>46202</v>
      </c>
      <c r="B2028" s="115" t="s">
        <v>72</v>
      </c>
      <c r="C2028" s="116" t="str">
        <f>IF($B2028="","",IFERROR(INDEX(账户银行,MATCH($B2028,账户名,0)),""))</f>
        <v>NBU银行</v>
      </c>
      <c r="D2028" s="116" t="str">
        <f>IF($B2028="","",IFERROR(INDEX(账户币种,MATCH($B2028,账户名,0)),""))</f>
        <v>UZS</v>
      </c>
      <c r="E2028" s="117" t="s">
        <v>84</v>
      </c>
      <c r="F2028" s="116" t="str">
        <f>IF($E2028="","",IFERROR(INDEX(类别属性,MATCH($E2028,类别表,0)),""))</f>
        <v>支出</v>
      </c>
      <c r="G2028" s="118" t="s">
        <v>1737</v>
      </c>
      <c r="H2028" s="119"/>
      <c r="I2028" s="119">
        <v>11748000</v>
      </c>
      <c r="J2028" s="120"/>
      <c r="K2028" s="125">
        <f>IF(OR($A2028="",$B2028=""),"",IF($J2028&lt;&gt;"",$J2028,IF($D2028=本位币,1,IFERROR(LOOKUP(2,1/((汇率月份&lt;=$A2028)*(INDEX(记账汇率区,0,MATCH($D2028,汇率币种头,0))&lt;&gt;"")),INDEX(记账汇率区,0,MATCH($D2028,汇率币种头,0))),""))))</f>
        <v>1</v>
      </c>
      <c r="L2028" s="123">
        <f t="shared" si="62"/>
        <v>-11748000</v>
      </c>
      <c r="M2028" s="123">
        <f t="shared" si="63"/>
        <v>-11748000</v>
      </c>
      <c r="N2028" s="122">
        <f>IF($B2028="","",ROUND(SUMIF(账户名,$B2028,账户期初)+SUMIFS($L$6:L2028,$B$6:B2028,$B2028),2))</f>
        <v>2603347596.4</v>
      </c>
      <c r="O2028" s="123">
        <f>IF($B2028="","",IFERROR(ROUND(INDEX(账户期初本位,MATCH($B2028,账户名,0))+SUMIFS($M$6:M2028,$B$6:B2028,$B2028),2),""))</f>
        <v>2603347596.4</v>
      </c>
      <c r="P2028" s="117" t="s">
        <v>48</v>
      </c>
      <c r="Q2028" s="115"/>
      <c r="R2028" s="115"/>
      <c r="S2028" s="124" t="str">
        <f>IF($B2028="","",IF(ISNA(MATCH($B2028,账户名,0)),"※这个账户不在【参数设置】的账户档案里",IF($A2028="","※没填日期，这一笔不会进任何月份的报表",IF(OR($A2028&lt;起始月份,$A2028&gt;EOMONTH(起始月份,15)),"△不在本账期（"&amp;TEXT(起始月份,"yyyy-mm")&amp;" ~ "&amp;TEXT(EOMONTH(起始月份,15),"yyyy-mm")&amp;"）内，报表里看不到",IF(AND($H2028&lt;&gt;"",$I2028&lt;&gt;""),"※收入和支出不能同时填",IF(AND(N($H2028)=0,N($I2028)=0),IF(ISNUMBER(SEARCH("【待补】",$R2028&amp;"")),"△源数据不全（源表缺金额），请补充","※收入和支出都没填"),IF($E2028="","※没填收支类别，分类报表会漏掉这一笔",IF(ISNA(MATCH($E2028,类别表,0)),"※收支类别不在【参数设置】的清单里",IF($K2028="","△"&amp;$D2028&amp;" 还没填汇率，去【月度汇率】补上就自动算了",IF(ISNUMBER(SEARCH("【待补】",$R2028&amp;"")),"△源数据不全（源表缺摘要或用途），请补充",IF(AND($F2028="内部转账",$Q2028=""),"△内部转账建议在「往来单位」写上对方账户",IF($N2028&lt;0,"△这一笔之后该账户余额成负数了，核一下",""))))))))))))</f>
        <v/>
      </c>
    </row>
    <row r="2029" ht="49.5" spans="1:19">
      <c r="A2029" s="114">
        <v>46202</v>
      </c>
      <c r="B2029" s="115" t="s">
        <v>72</v>
      </c>
      <c r="C2029" s="116" t="str">
        <f>IF($B2029="","",IFERROR(INDEX(账户银行,MATCH($B2029,账户名,0)),""))</f>
        <v>NBU银行</v>
      </c>
      <c r="D2029" s="116" t="str">
        <f>IF($B2029="","",IFERROR(INDEX(账户币种,MATCH($B2029,账户名,0)),""))</f>
        <v>UZS</v>
      </c>
      <c r="E2029" s="117" t="s">
        <v>57</v>
      </c>
      <c r="F2029" s="116" t="str">
        <f>IF($E2029="","",IFERROR(INDEX(类别属性,MATCH($E2029,类别表,0)),""))</f>
        <v>支出</v>
      </c>
      <c r="G2029" s="118" t="s">
        <v>1738</v>
      </c>
      <c r="H2029" s="119"/>
      <c r="I2029" s="119">
        <v>2472000</v>
      </c>
      <c r="J2029" s="120"/>
      <c r="K2029" s="125">
        <f>IF(OR($A2029="",$B2029=""),"",IF($J2029&lt;&gt;"",$J2029,IF($D2029=本位币,1,IFERROR(LOOKUP(2,1/((汇率月份&lt;=$A2029)*(INDEX(记账汇率区,0,MATCH($D2029,汇率币种头,0))&lt;&gt;"")),INDEX(记账汇率区,0,MATCH($D2029,汇率币种头,0))),""))))</f>
        <v>1</v>
      </c>
      <c r="L2029" s="123">
        <f t="shared" si="62"/>
        <v>-2472000</v>
      </c>
      <c r="M2029" s="123">
        <f t="shared" si="63"/>
        <v>-2472000</v>
      </c>
      <c r="N2029" s="122">
        <f>IF($B2029="","",ROUND(SUMIF(账户名,$B2029,账户期初)+SUMIFS($L$6:L2029,$B$6:B2029,$B2029),2))</f>
        <v>2600875596.4</v>
      </c>
      <c r="O2029" s="123">
        <f>IF($B2029="","",IFERROR(ROUND(INDEX(账户期初本位,MATCH($B2029,账户名,0))+SUMIFS($M$6:M2029,$B$6:B2029,$B2029),2),""))</f>
        <v>2600875596.4</v>
      </c>
      <c r="P2029" s="117" t="s">
        <v>59</v>
      </c>
      <c r="Q2029" s="115"/>
      <c r="R2029" s="115"/>
      <c r="S2029" s="124" t="str">
        <f>IF($B2029="","",IF(ISNA(MATCH($B2029,账户名,0)),"※这个账户不在【参数设置】的账户档案里",IF($A2029="","※没填日期，这一笔不会进任何月份的报表",IF(OR($A2029&lt;起始月份,$A2029&gt;EOMONTH(起始月份,15)),"△不在本账期（"&amp;TEXT(起始月份,"yyyy-mm")&amp;" ~ "&amp;TEXT(EOMONTH(起始月份,15),"yyyy-mm")&amp;"）内，报表里看不到",IF(AND($H2029&lt;&gt;"",$I2029&lt;&gt;""),"※收入和支出不能同时填",IF(AND(N($H2029)=0,N($I2029)=0),IF(ISNUMBER(SEARCH("【待补】",$R2029&amp;"")),"△源数据不全（源表缺金额），请补充","※收入和支出都没填"),IF($E2029="","※没填收支类别，分类报表会漏掉这一笔",IF(ISNA(MATCH($E2029,类别表,0)),"※收支类别不在【参数设置】的清单里",IF($K2029="","△"&amp;$D2029&amp;" 还没填汇率，去【月度汇率】补上就自动算了",IF(ISNUMBER(SEARCH("【待补】",$R2029&amp;"")),"△源数据不全（源表缺摘要或用途），请补充",IF(AND($F2029="内部转账",$Q2029=""),"△内部转账建议在「往来单位」写上对方账户",IF($N2029&lt;0,"△这一笔之后该账户余额成负数了，核一下",""))))))))))))</f>
        <v/>
      </c>
    </row>
    <row r="2030" ht="49.5" spans="1:19">
      <c r="A2030" s="114">
        <v>46202</v>
      </c>
      <c r="B2030" s="115" t="s">
        <v>72</v>
      </c>
      <c r="C2030" s="116" t="str">
        <f>IF($B2030="","",IFERROR(INDEX(账户银行,MATCH($B2030,账户名,0)),""))</f>
        <v>NBU银行</v>
      </c>
      <c r="D2030" s="116" t="str">
        <f>IF($B2030="","",IFERROR(INDEX(账户币种,MATCH($B2030,账户名,0)),""))</f>
        <v>UZS</v>
      </c>
      <c r="E2030" s="117" t="s">
        <v>57</v>
      </c>
      <c r="F2030" s="116" t="str">
        <f>IF($E2030="","",IFERROR(INDEX(类别属性,MATCH($E2030,类别表,0)),""))</f>
        <v>支出</v>
      </c>
      <c r="G2030" s="118" t="s">
        <v>1738</v>
      </c>
      <c r="H2030" s="119"/>
      <c r="I2030" s="119">
        <v>2472000</v>
      </c>
      <c r="J2030" s="120"/>
      <c r="K2030" s="125">
        <f>IF(OR($A2030="",$B2030=""),"",IF($J2030&lt;&gt;"",$J2030,IF($D2030=本位币,1,IFERROR(LOOKUP(2,1/((汇率月份&lt;=$A2030)*(INDEX(记账汇率区,0,MATCH($D2030,汇率币种头,0))&lt;&gt;"")),INDEX(记账汇率区,0,MATCH($D2030,汇率币种头,0))),""))))</f>
        <v>1</v>
      </c>
      <c r="L2030" s="123">
        <f t="shared" si="62"/>
        <v>-2472000</v>
      </c>
      <c r="M2030" s="123">
        <f t="shared" si="63"/>
        <v>-2472000</v>
      </c>
      <c r="N2030" s="122">
        <f>IF($B2030="","",ROUND(SUMIF(账户名,$B2030,账户期初)+SUMIFS($L$6:L2030,$B$6:B2030,$B2030),2))</f>
        <v>2598403596.4</v>
      </c>
      <c r="O2030" s="123">
        <f>IF($B2030="","",IFERROR(ROUND(INDEX(账户期初本位,MATCH($B2030,账户名,0))+SUMIFS($M$6:M2030,$B$6:B2030,$B2030),2),""))</f>
        <v>2598403596.4</v>
      </c>
      <c r="P2030" s="117" t="s">
        <v>59</v>
      </c>
      <c r="Q2030" s="115"/>
      <c r="R2030" s="115"/>
      <c r="S2030" s="124" t="str">
        <f>IF($B2030="","",IF(ISNA(MATCH($B2030,账户名,0)),"※这个账户不在【参数设置】的账户档案里",IF($A2030="","※没填日期，这一笔不会进任何月份的报表",IF(OR($A2030&lt;起始月份,$A2030&gt;EOMONTH(起始月份,15)),"△不在本账期（"&amp;TEXT(起始月份,"yyyy-mm")&amp;" ~ "&amp;TEXT(EOMONTH(起始月份,15),"yyyy-mm")&amp;"）内，报表里看不到",IF(AND($H2030&lt;&gt;"",$I2030&lt;&gt;""),"※收入和支出不能同时填",IF(AND(N($H2030)=0,N($I2030)=0),IF(ISNUMBER(SEARCH("【待补】",$R2030&amp;"")),"△源数据不全（源表缺金额），请补充","※收入和支出都没填"),IF($E2030="","※没填收支类别，分类报表会漏掉这一笔",IF(ISNA(MATCH($E2030,类别表,0)),"※收支类别不在【参数设置】的清单里",IF($K2030="","△"&amp;$D2030&amp;" 还没填汇率，去【月度汇率】补上就自动算了",IF(ISNUMBER(SEARCH("【待补】",$R2030&amp;"")),"△源数据不全（源表缺摘要或用途），请补充",IF(AND($F2030="内部转账",$Q2030=""),"△内部转账建议在「往来单位」写上对方账户",IF($N2030&lt;0,"△这一笔之后该账户余额成负数了，核一下",""))))))))))))</f>
        <v/>
      </c>
    </row>
    <row r="2031" ht="49.5" spans="1:19">
      <c r="A2031" s="114">
        <v>46202</v>
      </c>
      <c r="B2031" s="115" t="s">
        <v>72</v>
      </c>
      <c r="C2031" s="116" t="str">
        <f>IF($B2031="","",IFERROR(INDEX(账户银行,MATCH($B2031,账户名,0)),""))</f>
        <v>NBU银行</v>
      </c>
      <c r="D2031" s="116" t="str">
        <f>IF($B2031="","",IFERROR(INDEX(账户币种,MATCH($B2031,账户名,0)),""))</f>
        <v>UZS</v>
      </c>
      <c r="E2031" s="117" t="s">
        <v>57</v>
      </c>
      <c r="F2031" s="116" t="str">
        <f>IF($E2031="","",IFERROR(INDEX(类别属性,MATCH($E2031,类别表,0)),""))</f>
        <v>支出</v>
      </c>
      <c r="G2031" s="118" t="s">
        <v>1738</v>
      </c>
      <c r="H2031" s="119"/>
      <c r="I2031" s="119">
        <v>2472000</v>
      </c>
      <c r="J2031" s="120"/>
      <c r="K2031" s="125">
        <f>IF(OR($A2031="",$B2031=""),"",IF($J2031&lt;&gt;"",$J2031,IF($D2031=本位币,1,IFERROR(LOOKUP(2,1/((汇率月份&lt;=$A2031)*(INDEX(记账汇率区,0,MATCH($D2031,汇率币种头,0))&lt;&gt;"")),INDEX(记账汇率区,0,MATCH($D2031,汇率币种头,0))),""))))</f>
        <v>1</v>
      </c>
      <c r="L2031" s="123">
        <f t="shared" si="62"/>
        <v>-2472000</v>
      </c>
      <c r="M2031" s="123">
        <f t="shared" si="63"/>
        <v>-2472000</v>
      </c>
      <c r="N2031" s="122">
        <f>IF($B2031="","",ROUND(SUMIF(账户名,$B2031,账户期初)+SUMIFS($L$6:L2031,$B$6:B2031,$B2031),2))</f>
        <v>2595931596.4</v>
      </c>
      <c r="O2031" s="123">
        <f>IF($B2031="","",IFERROR(ROUND(INDEX(账户期初本位,MATCH($B2031,账户名,0))+SUMIFS($M$6:M2031,$B$6:B2031,$B2031),2),""))</f>
        <v>2595931596.4</v>
      </c>
      <c r="P2031" s="117" t="s">
        <v>59</v>
      </c>
      <c r="Q2031" s="115"/>
      <c r="R2031" s="115"/>
      <c r="S2031" s="124" t="str">
        <f>IF($B2031="","",IF(ISNA(MATCH($B2031,账户名,0)),"※这个账户不在【参数设置】的账户档案里",IF($A2031="","※没填日期，这一笔不会进任何月份的报表",IF(OR($A2031&lt;起始月份,$A2031&gt;EOMONTH(起始月份,15)),"△不在本账期（"&amp;TEXT(起始月份,"yyyy-mm")&amp;" ~ "&amp;TEXT(EOMONTH(起始月份,15),"yyyy-mm")&amp;"）内，报表里看不到",IF(AND($H2031&lt;&gt;"",$I2031&lt;&gt;""),"※收入和支出不能同时填",IF(AND(N($H2031)=0,N($I2031)=0),IF(ISNUMBER(SEARCH("【待补】",$R2031&amp;"")),"△源数据不全（源表缺金额），请补充","※收入和支出都没填"),IF($E2031="","※没填收支类别，分类报表会漏掉这一笔",IF(ISNA(MATCH($E2031,类别表,0)),"※收支类别不在【参数设置】的清单里",IF($K2031="","△"&amp;$D2031&amp;" 还没填汇率，去【月度汇率】补上就自动算了",IF(ISNUMBER(SEARCH("【待补】",$R2031&amp;"")),"△源数据不全（源表缺摘要或用途），请补充",IF(AND($F2031="内部转账",$Q2031=""),"△内部转账建议在「往来单位」写上对方账户",IF($N2031&lt;0,"△这一笔之后该账户余额成负数了，核一下",""))))))))))))</f>
        <v/>
      </c>
    </row>
    <row r="2032" ht="49.5" spans="1:19">
      <c r="A2032" s="114">
        <v>46202</v>
      </c>
      <c r="B2032" s="115" t="s">
        <v>72</v>
      </c>
      <c r="C2032" s="116" t="str">
        <f>IF($B2032="","",IFERROR(INDEX(账户银行,MATCH($B2032,账户名,0)),""))</f>
        <v>NBU银行</v>
      </c>
      <c r="D2032" s="116" t="str">
        <f>IF($B2032="","",IFERROR(INDEX(账户币种,MATCH($B2032,账户名,0)),""))</f>
        <v>UZS</v>
      </c>
      <c r="E2032" s="117" t="s">
        <v>57</v>
      </c>
      <c r="F2032" s="116" t="str">
        <f>IF($E2032="","",IFERROR(INDEX(类别属性,MATCH($E2032,类别表,0)),""))</f>
        <v>支出</v>
      </c>
      <c r="G2032" s="118" t="s">
        <v>1738</v>
      </c>
      <c r="H2032" s="119"/>
      <c r="I2032" s="119">
        <v>2472000</v>
      </c>
      <c r="J2032" s="120"/>
      <c r="K2032" s="125">
        <f>IF(OR($A2032="",$B2032=""),"",IF($J2032&lt;&gt;"",$J2032,IF($D2032=本位币,1,IFERROR(LOOKUP(2,1/((汇率月份&lt;=$A2032)*(INDEX(记账汇率区,0,MATCH($D2032,汇率币种头,0))&lt;&gt;"")),INDEX(记账汇率区,0,MATCH($D2032,汇率币种头,0))),""))))</f>
        <v>1</v>
      </c>
      <c r="L2032" s="123">
        <f t="shared" si="62"/>
        <v>-2472000</v>
      </c>
      <c r="M2032" s="123">
        <f t="shared" si="63"/>
        <v>-2472000</v>
      </c>
      <c r="N2032" s="122">
        <f>IF($B2032="","",ROUND(SUMIF(账户名,$B2032,账户期初)+SUMIFS($L$6:L2032,$B$6:B2032,$B2032),2))</f>
        <v>2593459596.4</v>
      </c>
      <c r="O2032" s="123">
        <f>IF($B2032="","",IFERROR(ROUND(INDEX(账户期初本位,MATCH($B2032,账户名,0))+SUMIFS($M$6:M2032,$B$6:B2032,$B2032),2),""))</f>
        <v>2593459596.4</v>
      </c>
      <c r="P2032" s="117" t="s">
        <v>59</v>
      </c>
      <c r="Q2032" s="115"/>
      <c r="R2032" s="115"/>
      <c r="S2032" s="124" t="str">
        <f>IF($B2032="","",IF(ISNA(MATCH($B2032,账户名,0)),"※这个账户不在【参数设置】的账户档案里",IF($A2032="","※没填日期，这一笔不会进任何月份的报表",IF(OR($A2032&lt;起始月份,$A2032&gt;EOMONTH(起始月份,15)),"△不在本账期（"&amp;TEXT(起始月份,"yyyy-mm")&amp;" ~ "&amp;TEXT(EOMONTH(起始月份,15),"yyyy-mm")&amp;"）内，报表里看不到",IF(AND($H2032&lt;&gt;"",$I2032&lt;&gt;""),"※收入和支出不能同时填",IF(AND(N($H2032)=0,N($I2032)=0),IF(ISNUMBER(SEARCH("【待补】",$R2032&amp;"")),"△源数据不全（源表缺金额），请补充","※收入和支出都没填"),IF($E2032="","※没填收支类别，分类报表会漏掉这一笔",IF(ISNA(MATCH($E2032,类别表,0)),"※收支类别不在【参数设置】的清单里",IF($K2032="","△"&amp;$D2032&amp;" 还没填汇率，去【月度汇率】补上就自动算了",IF(ISNUMBER(SEARCH("【待补】",$R2032&amp;"")),"△源数据不全（源表缺摘要或用途），请补充",IF(AND($F2032="内部转账",$Q2032=""),"△内部转账建议在「往来单位」写上对方账户",IF($N2032&lt;0,"△这一笔之后该账户余额成负数了，核一下",""))))))))))))</f>
        <v/>
      </c>
    </row>
    <row r="2033" ht="49.5" spans="1:19">
      <c r="A2033" s="114">
        <v>46202</v>
      </c>
      <c r="B2033" s="115" t="s">
        <v>72</v>
      </c>
      <c r="C2033" s="116" t="str">
        <f>IF($B2033="","",IFERROR(INDEX(账户银行,MATCH($B2033,账户名,0)),""))</f>
        <v>NBU银行</v>
      </c>
      <c r="D2033" s="116" t="str">
        <f>IF($B2033="","",IFERROR(INDEX(账户币种,MATCH($B2033,账户名,0)),""))</f>
        <v>UZS</v>
      </c>
      <c r="E2033" s="117" t="s">
        <v>57</v>
      </c>
      <c r="F2033" s="116" t="str">
        <f>IF($E2033="","",IFERROR(INDEX(类别属性,MATCH($E2033,类别表,0)),""))</f>
        <v>支出</v>
      </c>
      <c r="G2033" s="118" t="s">
        <v>1738</v>
      </c>
      <c r="H2033" s="119"/>
      <c r="I2033" s="119">
        <v>2472000</v>
      </c>
      <c r="J2033" s="120"/>
      <c r="K2033" s="125">
        <f>IF(OR($A2033="",$B2033=""),"",IF($J2033&lt;&gt;"",$J2033,IF($D2033=本位币,1,IFERROR(LOOKUP(2,1/((汇率月份&lt;=$A2033)*(INDEX(记账汇率区,0,MATCH($D2033,汇率币种头,0))&lt;&gt;"")),INDEX(记账汇率区,0,MATCH($D2033,汇率币种头,0))),""))))</f>
        <v>1</v>
      </c>
      <c r="L2033" s="123">
        <f t="shared" si="62"/>
        <v>-2472000</v>
      </c>
      <c r="M2033" s="123">
        <f t="shared" si="63"/>
        <v>-2472000</v>
      </c>
      <c r="N2033" s="122">
        <f>IF($B2033="","",ROUND(SUMIF(账户名,$B2033,账户期初)+SUMIFS($L$6:L2033,$B$6:B2033,$B2033),2))</f>
        <v>2590987596.4</v>
      </c>
      <c r="O2033" s="123">
        <f>IF($B2033="","",IFERROR(ROUND(INDEX(账户期初本位,MATCH($B2033,账户名,0))+SUMIFS($M$6:M2033,$B$6:B2033,$B2033),2),""))</f>
        <v>2590987596.4</v>
      </c>
      <c r="P2033" s="117" t="s">
        <v>59</v>
      </c>
      <c r="Q2033" s="115"/>
      <c r="R2033" s="115"/>
      <c r="S2033" s="124" t="str">
        <f>IF($B2033="","",IF(ISNA(MATCH($B2033,账户名,0)),"※这个账户不在【参数设置】的账户档案里",IF($A2033="","※没填日期，这一笔不会进任何月份的报表",IF(OR($A2033&lt;起始月份,$A2033&gt;EOMONTH(起始月份,15)),"△不在本账期（"&amp;TEXT(起始月份,"yyyy-mm")&amp;" ~ "&amp;TEXT(EOMONTH(起始月份,15),"yyyy-mm")&amp;"）内，报表里看不到",IF(AND($H2033&lt;&gt;"",$I2033&lt;&gt;""),"※收入和支出不能同时填",IF(AND(N($H2033)=0,N($I2033)=0),IF(ISNUMBER(SEARCH("【待补】",$R2033&amp;"")),"△源数据不全（源表缺金额），请补充","※收入和支出都没填"),IF($E2033="","※没填收支类别，分类报表会漏掉这一笔",IF(ISNA(MATCH($E2033,类别表,0)),"※收支类别不在【参数设置】的清单里",IF($K2033="","△"&amp;$D2033&amp;" 还没填汇率，去【月度汇率】补上就自动算了",IF(ISNUMBER(SEARCH("【待补】",$R2033&amp;"")),"△源数据不全（源表缺摘要或用途），请补充",IF(AND($F2033="内部转账",$Q2033=""),"△内部转账建议在「往来单位」写上对方账户",IF($N2033&lt;0,"△这一笔之后该账户余额成负数了，核一下",""))))))))))))</f>
        <v/>
      </c>
    </row>
    <row r="2034" ht="49.5" spans="1:19">
      <c r="A2034" s="114">
        <v>46202</v>
      </c>
      <c r="B2034" s="115" t="s">
        <v>72</v>
      </c>
      <c r="C2034" s="116" t="str">
        <f>IF($B2034="","",IFERROR(INDEX(账户银行,MATCH($B2034,账户名,0)),""))</f>
        <v>NBU银行</v>
      </c>
      <c r="D2034" s="116" t="str">
        <f>IF($B2034="","",IFERROR(INDEX(账户币种,MATCH($B2034,账户名,0)),""))</f>
        <v>UZS</v>
      </c>
      <c r="E2034" s="117" t="s">
        <v>57</v>
      </c>
      <c r="F2034" s="116" t="str">
        <f>IF($E2034="","",IFERROR(INDEX(类别属性,MATCH($E2034,类别表,0)),""))</f>
        <v>支出</v>
      </c>
      <c r="G2034" s="118" t="s">
        <v>1738</v>
      </c>
      <c r="H2034" s="119"/>
      <c r="I2034" s="119">
        <v>2472000</v>
      </c>
      <c r="J2034" s="120"/>
      <c r="K2034" s="125">
        <f>IF(OR($A2034="",$B2034=""),"",IF($J2034&lt;&gt;"",$J2034,IF($D2034=本位币,1,IFERROR(LOOKUP(2,1/((汇率月份&lt;=$A2034)*(INDEX(记账汇率区,0,MATCH($D2034,汇率币种头,0))&lt;&gt;"")),INDEX(记账汇率区,0,MATCH($D2034,汇率币种头,0))),""))))</f>
        <v>1</v>
      </c>
      <c r="L2034" s="123">
        <f t="shared" si="62"/>
        <v>-2472000</v>
      </c>
      <c r="M2034" s="123">
        <f t="shared" si="63"/>
        <v>-2472000</v>
      </c>
      <c r="N2034" s="122">
        <f>IF($B2034="","",ROUND(SUMIF(账户名,$B2034,账户期初)+SUMIFS($L$6:L2034,$B$6:B2034,$B2034),2))</f>
        <v>2588515596.4</v>
      </c>
      <c r="O2034" s="123">
        <f>IF($B2034="","",IFERROR(ROUND(INDEX(账户期初本位,MATCH($B2034,账户名,0))+SUMIFS($M$6:M2034,$B$6:B2034,$B2034),2),""))</f>
        <v>2588515596.4</v>
      </c>
      <c r="P2034" s="117" t="s">
        <v>59</v>
      </c>
      <c r="Q2034" s="115"/>
      <c r="R2034" s="115"/>
      <c r="S2034" s="124" t="str">
        <f>IF($B2034="","",IF(ISNA(MATCH($B2034,账户名,0)),"※这个账户不在【参数设置】的账户档案里",IF($A2034="","※没填日期，这一笔不会进任何月份的报表",IF(OR($A2034&lt;起始月份,$A2034&gt;EOMONTH(起始月份,15)),"△不在本账期（"&amp;TEXT(起始月份,"yyyy-mm")&amp;" ~ "&amp;TEXT(EOMONTH(起始月份,15),"yyyy-mm")&amp;"）内，报表里看不到",IF(AND($H2034&lt;&gt;"",$I2034&lt;&gt;""),"※收入和支出不能同时填",IF(AND(N($H2034)=0,N($I2034)=0),IF(ISNUMBER(SEARCH("【待补】",$R2034&amp;"")),"△源数据不全（源表缺金额），请补充","※收入和支出都没填"),IF($E2034="","※没填收支类别，分类报表会漏掉这一笔",IF(ISNA(MATCH($E2034,类别表,0)),"※收支类别不在【参数设置】的清单里",IF($K2034="","△"&amp;$D2034&amp;" 还没填汇率，去【月度汇率】补上就自动算了",IF(ISNUMBER(SEARCH("【待补】",$R2034&amp;"")),"△源数据不全（源表缺摘要或用途），请补充",IF(AND($F2034="内部转账",$Q2034=""),"△内部转账建议在「往来单位」写上对方账户",IF($N2034&lt;0,"△这一笔之后该账户余额成负数了，核一下",""))))))))))))</f>
        <v/>
      </c>
    </row>
    <row r="2035" ht="49.5" spans="1:19">
      <c r="A2035" s="114">
        <v>46202</v>
      </c>
      <c r="B2035" s="115" t="s">
        <v>72</v>
      </c>
      <c r="C2035" s="116" t="str">
        <f>IF($B2035="","",IFERROR(INDEX(账户银行,MATCH($B2035,账户名,0)),""))</f>
        <v>NBU银行</v>
      </c>
      <c r="D2035" s="116" t="str">
        <f>IF($B2035="","",IFERROR(INDEX(账户币种,MATCH($B2035,账户名,0)),""))</f>
        <v>UZS</v>
      </c>
      <c r="E2035" s="117" t="s">
        <v>57</v>
      </c>
      <c r="F2035" s="116" t="str">
        <f>IF($E2035="","",IFERROR(INDEX(类别属性,MATCH($E2035,类别表,0)),""))</f>
        <v>支出</v>
      </c>
      <c r="G2035" s="118" t="s">
        <v>1738</v>
      </c>
      <c r="H2035" s="119"/>
      <c r="I2035" s="119">
        <v>2472000</v>
      </c>
      <c r="J2035" s="120"/>
      <c r="K2035" s="125">
        <f>IF(OR($A2035="",$B2035=""),"",IF($J2035&lt;&gt;"",$J2035,IF($D2035=本位币,1,IFERROR(LOOKUP(2,1/((汇率月份&lt;=$A2035)*(INDEX(记账汇率区,0,MATCH($D2035,汇率币种头,0))&lt;&gt;"")),INDEX(记账汇率区,0,MATCH($D2035,汇率币种头,0))),""))))</f>
        <v>1</v>
      </c>
      <c r="L2035" s="123">
        <f t="shared" si="62"/>
        <v>-2472000</v>
      </c>
      <c r="M2035" s="123">
        <f t="shared" si="63"/>
        <v>-2472000</v>
      </c>
      <c r="N2035" s="122">
        <f>IF($B2035="","",ROUND(SUMIF(账户名,$B2035,账户期初)+SUMIFS($L$6:L2035,$B$6:B2035,$B2035),2))</f>
        <v>2586043596.4</v>
      </c>
      <c r="O2035" s="123">
        <f>IF($B2035="","",IFERROR(ROUND(INDEX(账户期初本位,MATCH($B2035,账户名,0))+SUMIFS($M$6:M2035,$B$6:B2035,$B2035),2),""))</f>
        <v>2586043596.4</v>
      </c>
      <c r="P2035" s="117" t="s">
        <v>59</v>
      </c>
      <c r="Q2035" s="115"/>
      <c r="R2035" s="115"/>
      <c r="S2035" s="124" t="str">
        <f>IF($B2035="","",IF(ISNA(MATCH($B2035,账户名,0)),"※这个账户不在【参数设置】的账户档案里",IF($A2035="","※没填日期，这一笔不会进任何月份的报表",IF(OR($A2035&lt;起始月份,$A2035&gt;EOMONTH(起始月份,15)),"△不在本账期（"&amp;TEXT(起始月份,"yyyy-mm")&amp;" ~ "&amp;TEXT(EOMONTH(起始月份,15),"yyyy-mm")&amp;"）内，报表里看不到",IF(AND($H2035&lt;&gt;"",$I2035&lt;&gt;""),"※收入和支出不能同时填",IF(AND(N($H2035)=0,N($I2035)=0),IF(ISNUMBER(SEARCH("【待补】",$R2035&amp;"")),"△源数据不全（源表缺金额），请补充","※收入和支出都没填"),IF($E2035="","※没填收支类别，分类报表会漏掉这一笔",IF(ISNA(MATCH($E2035,类别表,0)),"※收支类别不在【参数设置】的清单里",IF($K2035="","△"&amp;$D2035&amp;" 还没填汇率，去【月度汇率】补上就自动算了",IF(ISNUMBER(SEARCH("【待补】",$R2035&amp;"")),"△源数据不全（源表缺摘要或用途），请补充",IF(AND($F2035="内部转账",$Q2035=""),"△内部转账建议在「往来单位」写上对方账户",IF($N2035&lt;0,"△这一笔之后该账户余额成负数了，核一下",""))))))))))))</f>
        <v/>
      </c>
    </row>
    <row r="2036" ht="33" spans="1:19">
      <c r="A2036" s="114">
        <v>46202</v>
      </c>
      <c r="B2036" s="115" t="s">
        <v>72</v>
      </c>
      <c r="C2036" s="116" t="str">
        <f>IF($B2036="","",IFERROR(INDEX(账户银行,MATCH($B2036,账户名,0)),""))</f>
        <v>NBU银行</v>
      </c>
      <c r="D2036" s="116" t="str">
        <f>IF($B2036="","",IFERROR(INDEX(账户币种,MATCH($B2036,账户名,0)),""))</f>
        <v>UZS</v>
      </c>
      <c r="E2036" s="117" t="s">
        <v>74</v>
      </c>
      <c r="F2036" s="116" t="str">
        <f>IF($E2036="","",IFERROR(INDEX(类别属性,MATCH($E2036,类别表,0)),""))</f>
        <v>收入</v>
      </c>
      <c r="G2036" s="118" t="s">
        <v>1739</v>
      </c>
      <c r="H2036" s="119"/>
      <c r="I2036" s="119">
        <v>200000000</v>
      </c>
      <c r="J2036" s="120"/>
      <c r="K2036" s="125">
        <f>IF(OR($A2036="",$B2036=""),"",IF($J2036&lt;&gt;"",$J2036,IF($D2036=本位币,1,IFERROR(LOOKUP(2,1/((汇率月份&lt;=$A2036)*(INDEX(记账汇率区,0,MATCH($D2036,汇率币种头,0))&lt;&gt;"")),INDEX(记账汇率区,0,MATCH($D2036,汇率币种头,0))),""))))</f>
        <v>1</v>
      </c>
      <c r="L2036" s="123">
        <f t="shared" si="62"/>
        <v>-200000000</v>
      </c>
      <c r="M2036" s="123">
        <f t="shared" si="63"/>
        <v>-200000000</v>
      </c>
      <c r="N2036" s="122">
        <f>IF($B2036="","",ROUND(SUMIF(账户名,$B2036,账户期初)+SUMIFS($L$6:L2036,$B$6:B2036,$B2036),2))</f>
        <v>2386043596.4</v>
      </c>
      <c r="O2036" s="123">
        <f>IF($B2036="","",IFERROR(ROUND(INDEX(账户期初本位,MATCH($B2036,账户名,0))+SUMIFS($M$6:M2036,$B$6:B2036,$B2036),2),""))</f>
        <v>2386043596.4</v>
      </c>
      <c r="P2036" s="117" t="s">
        <v>76</v>
      </c>
      <c r="Q2036" s="115" t="s">
        <v>771</v>
      </c>
      <c r="R2036" s="115"/>
      <c r="S2036" s="124" t="str">
        <f>IF($B2036="","",IF(ISNA(MATCH($B2036,账户名,0)),"※这个账户不在【参数设置】的账户档案里",IF($A2036="","※没填日期，这一笔不会进任何月份的报表",IF(OR($A2036&lt;起始月份,$A2036&gt;EOMONTH(起始月份,15)),"△不在本账期（"&amp;TEXT(起始月份,"yyyy-mm")&amp;" ~ "&amp;TEXT(EOMONTH(起始月份,15),"yyyy-mm")&amp;"）内，报表里看不到",IF(AND($H2036&lt;&gt;"",$I2036&lt;&gt;""),"※收入和支出不能同时填",IF(AND(N($H2036)=0,N($I2036)=0),IF(ISNUMBER(SEARCH("【待补】",$R2036&amp;"")),"△源数据不全（源表缺金额），请补充","※收入和支出都没填"),IF($E2036="","※没填收支类别，分类报表会漏掉这一笔",IF(ISNA(MATCH($E2036,类别表,0)),"※收支类别不在【参数设置】的清单里",IF($K2036="","△"&amp;$D2036&amp;" 还没填汇率，去【月度汇率】补上就自动算了",IF(ISNUMBER(SEARCH("【待补】",$R2036&amp;"")),"△源数据不全（源表缺摘要或用途），请补充",IF(AND($F2036="内部转账",$Q2036=""),"△内部转账建议在「往来单位」写上对方账户",IF($N2036&lt;0,"△这一笔之后该账户余额成负数了，核一下",""))))))))))))</f>
        <v/>
      </c>
    </row>
    <row r="2037" ht="33" spans="1:19">
      <c r="A2037" s="114">
        <v>46202</v>
      </c>
      <c r="B2037" s="115" t="s">
        <v>1238</v>
      </c>
      <c r="C2037" s="116" t="str">
        <f>IF($B2037="","",IFERROR(INDEX(账户银行,MATCH($B2037,账户名,0)),""))</f>
        <v>NBU银行</v>
      </c>
      <c r="D2037" s="116" t="str">
        <f>IF($B2037="","",IFERROR(INDEX(账户币种,MATCH($B2037,账户名,0)),""))</f>
        <v>UZS</v>
      </c>
      <c r="E2037" s="117" t="s">
        <v>77</v>
      </c>
      <c r="F2037" s="116" t="str">
        <f>IF($E2037="","",IFERROR(INDEX(类别属性,MATCH($E2037,类别表,0)),""))</f>
        <v>内部转账</v>
      </c>
      <c r="G2037" s="118" t="s">
        <v>1239</v>
      </c>
      <c r="H2037" s="119">
        <v>50000000</v>
      </c>
      <c r="I2037" s="119"/>
      <c r="J2037" s="120"/>
      <c r="K2037" s="125">
        <f>IF(OR($A2037="",$B2037=""),"",IF($J2037&lt;&gt;"",$J2037,IF($D2037=本位币,1,IFERROR(LOOKUP(2,1/((汇率月份&lt;=$A2037)*(INDEX(记账汇率区,0,MATCH($D2037,汇率币种头,0))&lt;&gt;"")),INDEX(记账汇率区,0,MATCH($D2037,汇率币种头,0))),""))))</f>
        <v>1</v>
      </c>
      <c r="L2037" s="123">
        <f t="shared" si="62"/>
        <v>50000000</v>
      </c>
      <c r="M2037" s="123">
        <f t="shared" si="63"/>
        <v>50000000</v>
      </c>
      <c r="N2037" s="122">
        <f>IF($B2037="","",ROUND(SUMIF(账户名,$B2037,账户期初)+SUMIFS($L$6:L2037,$B$6:B2037,$B2037),2))</f>
        <v>58221831</v>
      </c>
      <c r="O2037" s="123">
        <f>IF($B2037="","",IFERROR(ROUND(INDEX(账户期初本位,MATCH($B2037,账户名,0))+SUMIFS($M$6:M2037,$B$6:B2037,$B2037),2),""))</f>
        <v>58221831</v>
      </c>
      <c r="P2037" s="117" t="s">
        <v>43</v>
      </c>
      <c r="Q2037" s="115"/>
      <c r="R2037" s="115" t="s">
        <v>1240</v>
      </c>
      <c r="S2037" s="124" t="str">
        <f>IF($B2037="","",IF(ISNA(MATCH($B2037,账户名,0)),"※这个账户不在【参数设置】的账户档案里",IF($A2037="","※没填日期，这一笔不会进任何月份的报表",IF(OR($A2037&lt;起始月份,$A2037&gt;EOMONTH(起始月份,15)),"△不在本账期（"&amp;TEXT(起始月份,"yyyy-mm")&amp;" ~ "&amp;TEXT(EOMONTH(起始月份,15),"yyyy-mm")&amp;"）内，报表里看不到",IF(AND($H2037&lt;&gt;"",$I2037&lt;&gt;""),"※收入和支出不能同时填",IF(AND(N($H2037)=0,N($I2037)=0),IF(ISNUMBER(SEARCH("【待补】",$R2037&amp;"")),"△源数据不全（源表缺金额），请补充","※收入和支出都没填"),IF($E2037="","※没填收支类别，分类报表会漏掉这一笔",IF(ISNA(MATCH($E2037,类别表,0)),"※收支类别不在【参数设置】的清单里",IF($K2037="","△"&amp;$D2037&amp;" 还没填汇率，去【月度汇率】补上就自动算了",IF(ISNUMBER(SEARCH("【待补】",$R2037&amp;"")),"△源数据不全（源表缺摘要或用途），请补充",IF(AND($F2037="内部转账",$Q2037=""),"△内部转账建议在「往来单位」写上对方账户",IF($N2037&lt;0,"△这一笔之后该账户余额成负数了，核一下",""))))))))))))</f>
        <v>△内部转账建议在「往来单位」写上对方账户</v>
      </c>
    </row>
    <row r="2038" ht="16.5" spans="1:19">
      <c r="A2038" s="114">
        <v>46202</v>
      </c>
      <c r="B2038" s="115" t="s">
        <v>1238</v>
      </c>
      <c r="C2038" s="116" t="str">
        <f>IF($B2038="","",IFERROR(INDEX(账户银行,MATCH($B2038,账户名,0)),""))</f>
        <v>NBU银行</v>
      </c>
      <c r="D2038" s="116" t="str">
        <f>IF($B2038="","",IFERROR(INDEX(账户币种,MATCH($B2038,账户名,0)),""))</f>
        <v>UZS</v>
      </c>
      <c r="E2038" s="117" t="s">
        <v>46</v>
      </c>
      <c r="F2038" s="116" t="str">
        <f>IF($E2038="","",IFERROR(INDEX(类别属性,MATCH($E2038,类别表,0)),""))</f>
        <v>支出</v>
      </c>
      <c r="G2038" s="118" t="s">
        <v>1268</v>
      </c>
      <c r="H2038" s="119"/>
      <c r="I2038" s="119">
        <v>400000</v>
      </c>
      <c r="J2038" s="120"/>
      <c r="K2038" s="125">
        <f>IF(OR($A2038="",$B2038=""),"",IF($J2038&lt;&gt;"",$J2038,IF($D2038=本位币,1,IFERROR(LOOKUP(2,1/((汇率月份&lt;=$A2038)*(INDEX(记账汇率区,0,MATCH($D2038,汇率币种头,0))&lt;&gt;"")),INDEX(记账汇率区,0,MATCH($D2038,汇率币种头,0))),""))))</f>
        <v>1</v>
      </c>
      <c r="L2038" s="123">
        <f t="shared" si="62"/>
        <v>-400000</v>
      </c>
      <c r="M2038" s="123">
        <f t="shared" si="63"/>
        <v>-400000</v>
      </c>
      <c r="N2038" s="122">
        <f>IF($B2038="","",ROUND(SUMIF(账户名,$B2038,账户期初)+SUMIFS($L$6:L2038,$B$6:B2038,$B2038),2))</f>
        <v>57821831</v>
      </c>
      <c r="O2038" s="123">
        <f>IF($B2038="","",IFERROR(ROUND(INDEX(账户期初本位,MATCH($B2038,账户名,0))+SUMIFS($M$6:M2038,$B$6:B2038,$B2038),2),""))</f>
        <v>57821831</v>
      </c>
      <c r="P2038" s="117" t="s">
        <v>48</v>
      </c>
      <c r="Q2038" s="115" t="s">
        <v>1269</v>
      </c>
      <c r="R2038" s="115" t="s">
        <v>1270</v>
      </c>
      <c r="S2038" s="124" t="str">
        <f>IF($B2038="","",IF(ISNA(MATCH($B2038,账户名,0)),"※这个账户不在【参数设置】的账户档案里",IF($A2038="","※没填日期，这一笔不会进任何月份的报表",IF(OR($A2038&lt;起始月份,$A2038&gt;EOMONTH(起始月份,15)),"△不在本账期（"&amp;TEXT(起始月份,"yyyy-mm")&amp;" ~ "&amp;TEXT(EOMONTH(起始月份,15),"yyyy-mm")&amp;"）内，报表里看不到",IF(AND($H2038&lt;&gt;"",$I2038&lt;&gt;""),"※收入和支出不能同时填",IF(AND(N($H2038)=0,N($I2038)=0),IF(ISNUMBER(SEARCH("【待补】",$R2038&amp;"")),"△源数据不全（源表缺金额），请补充","※收入和支出都没填"),IF($E2038="","※没填收支类别，分类报表会漏掉这一笔",IF(ISNA(MATCH($E2038,类别表,0)),"※收支类别不在【参数设置】的清单里",IF($K2038="","△"&amp;$D2038&amp;" 还没填汇率，去【月度汇率】补上就自动算了",IF(ISNUMBER(SEARCH("【待补】",$R2038&amp;"")),"△源数据不全（源表缺摘要或用途），请补充",IF(AND($F2038="内部转账",$Q2038=""),"△内部转账建议在「往来单位」写上对方账户",IF($N2038&lt;0,"△这一笔之后该账户余额成负数了，核一下",""))))))))))))</f>
        <v/>
      </c>
    </row>
    <row r="2039" ht="16.5" spans="1:19">
      <c r="A2039" s="114">
        <v>46202</v>
      </c>
      <c r="B2039" s="115" t="s">
        <v>1238</v>
      </c>
      <c r="C2039" s="116" t="str">
        <f>IF($B2039="","",IFERROR(INDEX(账户银行,MATCH($B2039,账户名,0)),""))</f>
        <v>NBU银行</v>
      </c>
      <c r="D2039" s="116" t="str">
        <f>IF($B2039="","",IFERROR(INDEX(账户币种,MATCH($B2039,账户名,0)),""))</f>
        <v>UZS</v>
      </c>
      <c r="E2039" s="117" t="s">
        <v>44</v>
      </c>
      <c r="F2039" s="116" t="str">
        <f>IF($E2039="","",IFERROR(INDEX(类别属性,MATCH($E2039,类别表,0)),""))</f>
        <v>支出</v>
      </c>
      <c r="G2039" s="118" t="s">
        <v>1268</v>
      </c>
      <c r="H2039" s="119"/>
      <c r="I2039" s="119">
        <v>670000</v>
      </c>
      <c r="J2039" s="120"/>
      <c r="K2039" s="125">
        <f>IF(OR($A2039="",$B2039=""),"",IF($J2039&lt;&gt;"",$J2039,IF($D2039=本位币,1,IFERROR(LOOKUP(2,1/((汇率月份&lt;=$A2039)*(INDEX(记账汇率区,0,MATCH($D2039,汇率币种头,0))&lt;&gt;"")),INDEX(记账汇率区,0,MATCH($D2039,汇率币种头,0))),""))))</f>
        <v>1</v>
      </c>
      <c r="L2039" s="123">
        <f t="shared" si="62"/>
        <v>-670000</v>
      </c>
      <c r="M2039" s="123">
        <f t="shared" si="63"/>
        <v>-670000</v>
      </c>
      <c r="N2039" s="122">
        <f>IF($B2039="","",ROUND(SUMIF(账户名,$B2039,账户期初)+SUMIFS($L$6:L2039,$B$6:B2039,$B2039),2))</f>
        <v>57151831</v>
      </c>
      <c r="O2039" s="123">
        <f>IF($B2039="","",IFERROR(ROUND(INDEX(账户期初本位,MATCH($B2039,账户名,0))+SUMIFS($M$6:M2039,$B$6:B2039,$B2039),2),""))</f>
        <v>57151831</v>
      </c>
      <c r="P2039" s="117" t="s">
        <v>26</v>
      </c>
      <c r="Q2039" s="115" t="s">
        <v>1269</v>
      </c>
      <c r="R2039" s="115" t="s">
        <v>1740</v>
      </c>
      <c r="S2039" s="124" t="str">
        <f>IF($B2039="","",IF(ISNA(MATCH($B2039,账户名,0)),"※这个账户不在【参数设置】的账户档案里",IF($A2039="","※没填日期，这一笔不会进任何月份的报表",IF(OR($A2039&lt;起始月份,$A2039&gt;EOMONTH(起始月份,15)),"△不在本账期（"&amp;TEXT(起始月份,"yyyy-mm")&amp;" ~ "&amp;TEXT(EOMONTH(起始月份,15),"yyyy-mm")&amp;"）内，报表里看不到",IF(AND($H2039&lt;&gt;"",$I2039&lt;&gt;""),"※收入和支出不能同时填",IF(AND(N($H2039)=0,N($I2039)=0),IF(ISNUMBER(SEARCH("【待补】",$R2039&amp;"")),"△源数据不全（源表缺金额），请补充","※收入和支出都没填"),IF($E2039="","※没填收支类别，分类报表会漏掉这一笔",IF(ISNA(MATCH($E2039,类别表,0)),"※收支类别不在【参数设置】的清单里",IF($K2039="","△"&amp;$D2039&amp;" 还没填汇率，去【月度汇率】补上就自动算了",IF(ISNUMBER(SEARCH("【待补】",$R2039&amp;"")),"△源数据不全（源表缺摘要或用途），请补充",IF(AND($F2039="内部转账",$Q2039=""),"△内部转账建议在「往来单位」写上对方账户",IF($N2039&lt;0,"△这一笔之后该账户余额成负数了，核一下",""))))))))))))</f>
        <v/>
      </c>
    </row>
    <row r="2040" ht="16.5" spans="1:19">
      <c r="A2040" s="114">
        <v>46202</v>
      </c>
      <c r="B2040" s="115" t="s">
        <v>1238</v>
      </c>
      <c r="C2040" s="116" t="str">
        <f>IF($B2040="","",IFERROR(INDEX(账户银行,MATCH($B2040,账户名,0)),""))</f>
        <v>NBU银行</v>
      </c>
      <c r="D2040" s="116" t="str">
        <f>IF($B2040="","",IFERROR(INDEX(账户币种,MATCH($B2040,账户名,0)),""))</f>
        <v>UZS</v>
      </c>
      <c r="E2040" s="117" t="s">
        <v>38</v>
      </c>
      <c r="F2040" s="116" t="str">
        <f>IF($E2040="","",IFERROR(INDEX(类别属性,MATCH($E2040,类别表,0)),""))</f>
        <v>支出</v>
      </c>
      <c r="G2040" s="118" t="s">
        <v>1268</v>
      </c>
      <c r="H2040" s="119"/>
      <c r="I2040" s="119">
        <v>465400</v>
      </c>
      <c r="J2040" s="120"/>
      <c r="K2040" s="125">
        <f>IF(OR($A2040="",$B2040=""),"",IF($J2040&lt;&gt;"",$J2040,IF($D2040=本位币,1,IFERROR(LOOKUP(2,1/((汇率月份&lt;=$A2040)*(INDEX(记账汇率区,0,MATCH($D2040,汇率币种头,0))&lt;&gt;"")),INDEX(记账汇率区,0,MATCH($D2040,汇率币种头,0))),""))))</f>
        <v>1</v>
      </c>
      <c r="L2040" s="123">
        <f t="shared" si="62"/>
        <v>-465400</v>
      </c>
      <c r="M2040" s="123">
        <f t="shared" si="63"/>
        <v>-465400</v>
      </c>
      <c r="N2040" s="122">
        <f>IF($B2040="","",ROUND(SUMIF(账户名,$B2040,账户期初)+SUMIFS($L$6:L2040,$B$6:B2040,$B2040),2))</f>
        <v>56686431</v>
      </c>
      <c r="O2040" s="123">
        <f>IF($B2040="","",IFERROR(ROUND(INDEX(账户期初本位,MATCH($B2040,账户名,0))+SUMIFS($M$6:M2040,$B$6:B2040,$B2040),2),""))</f>
        <v>56686431</v>
      </c>
      <c r="P2040" s="117" t="s">
        <v>26</v>
      </c>
      <c r="Q2040" s="115" t="s">
        <v>1269</v>
      </c>
      <c r="R2040" s="115" t="s">
        <v>1270</v>
      </c>
      <c r="S2040" s="124" t="str">
        <f>IF($B2040="","",IF(ISNA(MATCH($B2040,账户名,0)),"※这个账户不在【参数设置】的账户档案里",IF($A2040="","※没填日期，这一笔不会进任何月份的报表",IF(OR($A2040&lt;起始月份,$A2040&gt;EOMONTH(起始月份,15)),"△不在本账期（"&amp;TEXT(起始月份,"yyyy-mm")&amp;" ~ "&amp;TEXT(EOMONTH(起始月份,15),"yyyy-mm")&amp;"）内，报表里看不到",IF(AND($H2040&lt;&gt;"",$I2040&lt;&gt;""),"※收入和支出不能同时填",IF(AND(N($H2040)=0,N($I2040)=0),IF(ISNUMBER(SEARCH("【待补】",$R2040&amp;"")),"△源数据不全（源表缺金额），请补充","※收入和支出都没填"),IF($E2040="","※没填收支类别，分类报表会漏掉这一笔",IF(ISNA(MATCH($E2040,类别表,0)),"※收支类别不在【参数设置】的清单里",IF($K2040="","△"&amp;$D2040&amp;" 还没填汇率，去【月度汇率】补上就自动算了",IF(ISNUMBER(SEARCH("【待补】",$R2040&amp;"")),"△源数据不全（源表缺摘要或用途），请补充",IF(AND($F2040="内部转账",$Q2040=""),"△内部转账建议在「往来单位」写上对方账户",IF($N2040&lt;0,"△这一笔之后该账户余额成负数了，核一下",""))))))))))))</f>
        <v/>
      </c>
    </row>
    <row r="2041" ht="16.5" spans="1:19">
      <c r="A2041" s="114">
        <v>46202</v>
      </c>
      <c r="B2041" s="115" t="s">
        <v>1238</v>
      </c>
      <c r="C2041" s="116" t="str">
        <f>IF($B2041="","",IFERROR(INDEX(账户银行,MATCH($B2041,账户名,0)),""))</f>
        <v>NBU银行</v>
      </c>
      <c r="D2041" s="116" t="str">
        <f>IF($B2041="","",IFERROR(INDEX(账户币种,MATCH($B2041,账户名,0)),""))</f>
        <v>UZS</v>
      </c>
      <c r="E2041" s="117" t="s">
        <v>46</v>
      </c>
      <c r="F2041" s="116" t="str">
        <f>IF($E2041="","",IFERROR(INDEX(类别属性,MATCH($E2041,类别表,0)),""))</f>
        <v>支出</v>
      </c>
      <c r="G2041" s="118" t="s">
        <v>1268</v>
      </c>
      <c r="H2041" s="119"/>
      <c r="I2041" s="119">
        <v>340000</v>
      </c>
      <c r="J2041" s="120"/>
      <c r="K2041" s="125">
        <f>IF(OR($A2041="",$B2041=""),"",IF($J2041&lt;&gt;"",$J2041,IF($D2041=本位币,1,IFERROR(LOOKUP(2,1/((汇率月份&lt;=$A2041)*(INDEX(记账汇率区,0,MATCH($D2041,汇率币种头,0))&lt;&gt;"")),INDEX(记账汇率区,0,MATCH($D2041,汇率币种头,0))),""))))</f>
        <v>1</v>
      </c>
      <c r="L2041" s="123">
        <f t="shared" si="62"/>
        <v>-340000</v>
      </c>
      <c r="M2041" s="123">
        <f t="shared" si="63"/>
        <v>-340000</v>
      </c>
      <c r="N2041" s="122">
        <f>IF($B2041="","",ROUND(SUMIF(账户名,$B2041,账户期初)+SUMIFS($L$6:L2041,$B$6:B2041,$B2041),2))</f>
        <v>56346431</v>
      </c>
      <c r="O2041" s="123">
        <f>IF($B2041="","",IFERROR(ROUND(INDEX(账户期初本位,MATCH($B2041,账户名,0))+SUMIFS($M$6:M2041,$B$6:B2041,$B2041),2),""))</f>
        <v>56346431</v>
      </c>
      <c r="P2041" s="117" t="s">
        <v>48</v>
      </c>
      <c r="Q2041" s="115" t="s">
        <v>1269</v>
      </c>
      <c r="R2041" s="115" t="s">
        <v>1270</v>
      </c>
      <c r="S2041" s="124" t="str">
        <f>IF($B2041="","",IF(ISNA(MATCH($B2041,账户名,0)),"※这个账户不在【参数设置】的账户档案里",IF($A2041="","※没填日期，这一笔不会进任何月份的报表",IF(OR($A2041&lt;起始月份,$A2041&gt;EOMONTH(起始月份,15)),"△不在本账期（"&amp;TEXT(起始月份,"yyyy-mm")&amp;" ~ "&amp;TEXT(EOMONTH(起始月份,15),"yyyy-mm")&amp;"）内，报表里看不到",IF(AND($H2041&lt;&gt;"",$I2041&lt;&gt;""),"※收入和支出不能同时填",IF(AND(N($H2041)=0,N($I2041)=0),IF(ISNUMBER(SEARCH("【待补】",$R2041&amp;"")),"△源数据不全（源表缺金额），请补充","※收入和支出都没填"),IF($E2041="","※没填收支类别，分类报表会漏掉这一笔",IF(ISNA(MATCH($E2041,类别表,0)),"※收支类别不在【参数设置】的清单里",IF($K2041="","△"&amp;$D2041&amp;" 还没填汇率，去【月度汇率】补上就自动算了",IF(ISNUMBER(SEARCH("【待补】",$R2041&amp;"")),"△源数据不全（源表缺摘要或用途），请补充",IF(AND($F2041="内部转账",$Q2041=""),"△内部转账建议在「往来单位」写上对方账户",IF($N2041&lt;0,"△这一笔之后该账户余额成负数了，核一下",""))))))))))))</f>
        <v/>
      </c>
    </row>
    <row r="2042" ht="16.5" spans="1:19">
      <c r="A2042" s="114">
        <v>46202</v>
      </c>
      <c r="B2042" s="115" t="s">
        <v>1238</v>
      </c>
      <c r="C2042" s="116" t="str">
        <f>IF($B2042="","",IFERROR(INDEX(账户银行,MATCH($B2042,账户名,0)),""))</f>
        <v>NBU银行</v>
      </c>
      <c r="D2042" s="116" t="str">
        <f>IF($B2042="","",IFERROR(INDEX(账户币种,MATCH($B2042,账户名,0)),""))</f>
        <v>UZS</v>
      </c>
      <c r="E2042" s="117" t="s">
        <v>38</v>
      </c>
      <c r="F2042" s="116" t="str">
        <f>IF($E2042="","",IFERROR(INDEX(类别属性,MATCH($E2042,类别表,0)),""))</f>
        <v>支出</v>
      </c>
      <c r="G2042" s="118" t="s">
        <v>1268</v>
      </c>
      <c r="H2042" s="119"/>
      <c r="I2042" s="119">
        <v>60000</v>
      </c>
      <c r="J2042" s="120"/>
      <c r="K2042" s="125">
        <f>IF(OR($A2042="",$B2042=""),"",IF($J2042&lt;&gt;"",$J2042,IF($D2042=本位币,1,IFERROR(LOOKUP(2,1/((汇率月份&lt;=$A2042)*(INDEX(记账汇率区,0,MATCH($D2042,汇率币种头,0))&lt;&gt;"")),INDEX(记账汇率区,0,MATCH($D2042,汇率币种头,0))),""))))</f>
        <v>1</v>
      </c>
      <c r="L2042" s="123">
        <f t="shared" si="62"/>
        <v>-60000</v>
      </c>
      <c r="M2042" s="123">
        <f t="shared" si="63"/>
        <v>-60000</v>
      </c>
      <c r="N2042" s="122">
        <f>IF($B2042="","",ROUND(SUMIF(账户名,$B2042,账户期初)+SUMIFS($L$6:L2042,$B$6:B2042,$B2042),2))</f>
        <v>56286431</v>
      </c>
      <c r="O2042" s="123">
        <f>IF($B2042="","",IFERROR(ROUND(INDEX(账户期初本位,MATCH($B2042,账户名,0))+SUMIFS($M$6:M2042,$B$6:B2042,$B2042),2),""))</f>
        <v>56286431</v>
      </c>
      <c r="P2042" s="117" t="s">
        <v>26</v>
      </c>
      <c r="Q2042" s="115" t="s">
        <v>1269</v>
      </c>
      <c r="R2042" s="115" t="s">
        <v>1270</v>
      </c>
      <c r="S2042" s="124" t="str">
        <f>IF($B2042="","",IF(ISNA(MATCH($B2042,账户名,0)),"※这个账户不在【参数设置】的账户档案里",IF($A2042="","※没填日期，这一笔不会进任何月份的报表",IF(OR($A2042&lt;起始月份,$A2042&gt;EOMONTH(起始月份,15)),"△不在本账期（"&amp;TEXT(起始月份,"yyyy-mm")&amp;" ~ "&amp;TEXT(EOMONTH(起始月份,15),"yyyy-mm")&amp;"）内，报表里看不到",IF(AND($H2042&lt;&gt;"",$I2042&lt;&gt;""),"※收入和支出不能同时填",IF(AND(N($H2042)=0,N($I2042)=0),IF(ISNUMBER(SEARCH("【待补】",$R2042&amp;"")),"△源数据不全（源表缺金额），请补充","※收入和支出都没填"),IF($E2042="","※没填收支类别，分类报表会漏掉这一笔",IF(ISNA(MATCH($E2042,类别表,0)),"※收支类别不在【参数设置】的清单里",IF($K2042="","△"&amp;$D2042&amp;" 还没填汇率，去【月度汇率】补上就自动算了",IF(ISNUMBER(SEARCH("【待补】",$R2042&amp;"")),"△源数据不全（源表缺摘要或用途），请补充",IF(AND($F2042="内部转账",$Q2042=""),"△内部转账建议在「往来单位」写上对方账户",IF($N2042&lt;0,"△这一笔之后该账户余额成负数了，核一下",""))))))))))))</f>
        <v/>
      </c>
    </row>
    <row r="2043" ht="49.5" spans="1:19">
      <c r="A2043" s="114">
        <v>46202</v>
      </c>
      <c r="B2043" s="115" t="s">
        <v>1238</v>
      </c>
      <c r="C2043" s="116" t="str">
        <f>IF($B2043="","",IFERROR(INDEX(账户银行,MATCH($B2043,账户名,0)),""))</f>
        <v>NBU银行</v>
      </c>
      <c r="D2043" s="116" t="str">
        <f>IF($B2043="","",IFERROR(INDEX(账户币种,MATCH($B2043,账户名,0)),""))</f>
        <v>UZS</v>
      </c>
      <c r="E2043" s="117" t="s">
        <v>44</v>
      </c>
      <c r="F2043" s="116" t="str">
        <f>IF($E2043="","",IFERROR(INDEX(类别属性,MATCH($E2043,类别表,0)),""))</f>
        <v>支出</v>
      </c>
      <c r="G2043" s="118" t="s">
        <v>1392</v>
      </c>
      <c r="H2043" s="119"/>
      <c r="I2043" s="119">
        <v>636000</v>
      </c>
      <c r="J2043" s="120"/>
      <c r="K2043" s="125">
        <f>IF(OR($A2043="",$B2043=""),"",IF($J2043&lt;&gt;"",$J2043,IF($D2043=本位币,1,IFERROR(LOOKUP(2,1/((汇率月份&lt;=$A2043)*(INDEX(记账汇率区,0,MATCH($D2043,汇率币种头,0))&lt;&gt;"")),INDEX(记账汇率区,0,MATCH($D2043,汇率币种头,0))),""))))</f>
        <v>1</v>
      </c>
      <c r="L2043" s="123">
        <f t="shared" si="62"/>
        <v>-636000</v>
      </c>
      <c r="M2043" s="123">
        <f t="shared" si="63"/>
        <v>-636000</v>
      </c>
      <c r="N2043" s="122">
        <f>IF($B2043="","",ROUND(SUMIF(账户名,$B2043,账户期初)+SUMIFS($L$6:L2043,$B$6:B2043,$B2043),2))</f>
        <v>55650431</v>
      </c>
      <c r="O2043" s="123">
        <f>IF($B2043="","",IFERROR(ROUND(INDEX(账户期初本位,MATCH($B2043,账户名,0))+SUMIFS($M$6:M2043,$B$6:B2043,$B2043),2),""))</f>
        <v>55650431</v>
      </c>
      <c r="P2043" s="117" t="s">
        <v>26</v>
      </c>
      <c r="Q2043" s="115"/>
      <c r="R2043" s="115" t="s">
        <v>1393</v>
      </c>
      <c r="S2043" s="124" t="str">
        <f>IF($B2043="","",IF(ISNA(MATCH($B2043,账户名,0)),"※这个账户不在【参数设置】的账户档案里",IF($A2043="","※没填日期，这一笔不会进任何月份的报表",IF(OR($A2043&lt;起始月份,$A2043&gt;EOMONTH(起始月份,15)),"△不在本账期（"&amp;TEXT(起始月份,"yyyy-mm")&amp;" ~ "&amp;TEXT(EOMONTH(起始月份,15),"yyyy-mm")&amp;"）内，报表里看不到",IF(AND($H2043&lt;&gt;"",$I2043&lt;&gt;""),"※收入和支出不能同时填",IF(AND(N($H2043)=0,N($I2043)=0),IF(ISNUMBER(SEARCH("【待补】",$R2043&amp;"")),"△源数据不全（源表缺金额），请补充","※收入和支出都没填"),IF($E2043="","※没填收支类别，分类报表会漏掉这一笔",IF(ISNA(MATCH($E2043,类别表,0)),"※收支类别不在【参数设置】的清单里",IF($K2043="","△"&amp;$D2043&amp;" 还没填汇率，去【月度汇率】补上就自动算了",IF(ISNUMBER(SEARCH("【待补】",$R2043&amp;"")),"△源数据不全（源表缺摘要或用途），请补充",IF(AND($F2043="内部转账",$Q2043=""),"△内部转账建议在「往来单位」写上对方账户",IF($N2043&lt;0,"△这一笔之后该账户余额成负数了，核一下",""))))))))))))</f>
        <v/>
      </c>
    </row>
    <row r="2044" ht="82.5" spans="1:19">
      <c r="A2044" s="114">
        <v>46202</v>
      </c>
      <c r="B2044" s="115" t="s">
        <v>34</v>
      </c>
      <c r="C2044" s="116" t="str">
        <f>IF($B2044="","",IFERROR(INDEX(账户银行,MATCH($B2044,账户名,0)),""))</f>
        <v>现金</v>
      </c>
      <c r="D2044" s="116" t="str">
        <f>IF($B2044="","",IFERROR(INDEX(账户币种,MATCH($B2044,账户名,0)),""))</f>
        <v>UZS</v>
      </c>
      <c r="E2044" s="117" t="s">
        <v>57</v>
      </c>
      <c r="F2044" s="116" t="str">
        <f>IF($E2044="","",IFERROR(INDEX(类别属性,MATCH($E2044,类别表,0)),""))</f>
        <v>支出</v>
      </c>
      <c r="G2044" s="118" t="s">
        <v>1741</v>
      </c>
      <c r="H2044" s="119"/>
      <c r="I2044" s="119">
        <v>33964000</v>
      </c>
      <c r="J2044" s="120"/>
      <c r="K2044" s="125">
        <f>IF(OR($A2044="",$B2044=""),"",IF($J2044&lt;&gt;"",$J2044,IF($D2044=本位币,1,IFERROR(LOOKUP(2,1/((汇率月份&lt;=$A2044)*(INDEX(记账汇率区,0,MATCH($D2044,汇率币种头,0))&lt;&gt;"")),INDEX(记账汇率区,0,MATCH($D2044,汇率币种头,0))),""))))</f>
        <v>1</v>
      </c>
      <c r="L2044" s="123">
        <f t="shared" si="62"/>
        <v>-33964000</v>
      </c>
      <c r="M2044" s="123">
        <f t="shared" si="63"/>
        <v>-33964000</v>
      </c>
      <c r="N2044" s="122">
        <f>IF($B2044="","",ROUND(SUMIF(账户名,$B2044,账户期初)+SUMIFS($L$6:L2044,$B$6:B2044,$B2044),2))</f>
        <v>-889317979.33</v>
      </c>
      <c r="O2044" s="123">
        <f>IF($B2044="","",IFERROR(ROUND(INDEX(账户期初本位,MATCH($B2044,账户名,0))+SUMIFS($M$6:M2044,$B$6:B2044,$B2044),2),""))</f>
        <v>-889317979.33</v>
      </c>
      <c r="P2044" s="117" t="s">
        <v>59</v>
      </c>
      <c r="Q2044" s="115"/>
      <c r="R2044" s="115"/>
      <c r="S2044" s="124" t="str">
        <f>IF($B2044="","",IF(ISNA(MATCH($B2044,账户名,0)),"※这个账户不在【参数设置】的账户档案里",IF($A2044="","※没填日期，这一笔不会进任何月份的报表",IF(OR($A2044&lt;起始月份,$A2044&gt;EOMONTH(起始月份,15)),"△不在本账期（"&amp;TEXT(起始月份,"yyyy-mm")&amp;" ~ "&amp;TEXT(EOMONTH(起始月份,15),"yyyy-mm")&amp;"）内，报表里看不到",IF(AND($H2044&lt;&gt;"",$I2044&lt;&gt;""),"※收入和支出不能同时填",IF(AND(N($H2044)=0,N($I2044)=0),IF(ISNUMBER(SEARCH("【待补】",$R2044&amp;"")),"△源数据不全（源表缺金额），请补充","※收入和支出都没填"),IF($E2044="","※没填收支类别，分类报表会漏掉这一笔",IF(ISNA(MATCH($E2044,类别表,0)),"※收支类别不在【参数设置】的清单里",IF($K2044="","△"&amp;$D2044&amp;" 还没填汇率，去【月度汇率】补上就自动算了",IF(ISNUMBER(SEARCH("【待补】",$R2044&amp;"")),"△源数据不全（源表缺摘要或用途），请补充",IF(AND($F2044="内部转账",$Q2044=""),"△内部转账建议在「往来单位」写上对方账户",IF($N2044&lt;0,"△这一笔之后该账户余额成负数了，核一下",""))))))))))))</f>
        <v>△这一笔之后该账户余额成负数了，核一下</v>
      </c>
    </row>
    <row r="2045" ht="33" spans="1:19">
      <c r="A2045" s="114">
        <v>46202</v>
      </c>
      <c r="B2045" s="115" t="s">
        <v>34</v>
      </c>
      <c r="C2045" s="116" t="str">
        <f>IF($B2045="","",IFERROR(INDEX(账户银行,MATCH($B2045,账户名,0)),""))</f>
        <v>现金</v>
      </c>
      <c r="D2045" s="116" t="str">
        <f>IF($B2045="","",IFERROR(INDEX(账户币种,MATCH($B2045,账户名,0)),""))</f>
        <v>UZS</v>
      </c>
      <c r="E2045" s="117" t="s">
        <v>77</v>
      </c>
      <c r="F2045" s="116" t="str">
        <f>IF($E2045="","",IFERROR(INDEX(类别属性,MATCH($E2045,类别表,0)),""))</f>
        <v>内部转账</v>
      </c>
      <c r="G2045" s="118" t="s">
        <v>1742</v>
      </c>
      <c r="H2045" s="119">
        <v>200000000</v>
      </c>
      <c r="I2045" s="119"/>
      <c r="J2045" s="120"/>
      <c r="K2045" s="125">
        <f>IF(OR($A2045="",$B2045=""),"",IF($J2045&lt;&gt;"",$J2045,IF($D2045=本位币,1,IFERROR(LOOKUP(2,1/((汇率月份&lt;=$A2045)*(INDEX(记账汇率区,0,MATCH($D2045,汇率币种头,0))&lt;&gt;"")),INDEX(记账汇率区,0,MATCH($D2045,汇率币种头,0))),""))))</f>
        <v>1</v>
      </c>
      <c r="L2045" s="123">
        <f t="shared" si="62"/>
        <v>200000000</v>
      </c>
      <c r="M2045" s="123">
        <f t="shared" si="63"/>
        <v>200000000</v>
      </c>
      <c r="N2045" s="122">
        <f>IF($B2045="","",ROUND(SUMIF(账户名,$B2045,账户期初)+SUMIFS($L$6:L2045,$B$6:B2045,$B2045),2))</f>
        <v>-689317979.33</v>
      </c>
      <c r="O2045" s="123">
        <f>IF($B2045="","",IFERROR(ROUND(INDEX(账户期初本位,MATCH($B2045,账户名,0))+SUMIFS($M$6:M2045,$B$6:B2045,$B2045),2),""))</f>
        <v>-689317979.33</v>
      </c>
      <c r="P2045" s="117" t="s">
        <v>43</v>
      </c>
      <c r="Q2045" s="115"/>
      <c r="R2045" s="115"/>
      <c r="S2045" s="124" t="str">
        <f>IF($B2045="","",IF(ISNA(MATCH($B2045,账户名,0)),"※这个账户不在【参数设置】的账户档案里",IF($A2045="","※没填日期，这一笔不会进任何月份的报表",IF(OR($A2045&lt;起始月份,$A2045&gt;EOMONTH(起始月份,15)),"△不在本账期（"&amp;TEXT(起始月份,"yyyy-mm")&amp;" ~ "&amp;TEXT(EOMONTH(起始月份,15),"yyyy-mm")&amp;"）内，报表里看不到",IF(AND($H2045&lt;&gt;"",$I2045&lt;&gt;""),"※收入和支出不能同时填",IF(AND(N($H2045)=0,N($I2045)=0),IF(ISNUMBER(SEARCH("【待补】",$R2045&amp;"")),"△源数据不全（源表缺金额），请补充","※收入和支出都没填"),IF($E2045="","※没填收支类别，分类报表会漏掉这一笔",IF(ISNA(MATCH($E2045,类别表,0)),"※收支类别不在【参数设置】的清单里",IF($K2045="","△"&amp;$D2045&amp;" 还没填汇率，去【月度汇率】补上就自动算了",IF(ISNUMBER(SEARCH("【待补】",$R2045&amp;"")),"△源数据不全（源表缺摘要或用途），请补充",IF(AND($F2045="内部转账",$Q2045=""),"△内部转账建议在「往来单位」写上对方账户",IF($N2045&lt;0,"△这一笔之后该账户余额成负数了，核一下",""))))))))))))</f>
        <v>△内部转账建议在「往来单位」写上对方账户</v>
      </c>
    </row>
    <row r="2046" ht="49.5" spans="1:19">
      <c r="A2046" s="114">
        <v>46202</v>
      </c>
      <c r="B2046" s="115" t="s">
        <v>34</v>
      </c>
      <c r="C2046" s="116" t="str">
        <f>IF($B2046="","",IFERROR(INDEX(账户银行,MATCH($B2046,账户名,0)),""))</f>
        <v>现金</v>
      </c>
      <c r="D2046" s="116" t="str">
        <f>IF($B2046="","",IFERROR(INDEX(账户币种,MATCH($B2046,账户名,0)),""))</f>
        <v>UZS</v>
      </c>
      <c r="E2046" s="117" t="s">
        <v>38</v>
      </c>
      <c r="F2046" s="116" t="str">
        <f>IF($E2046="","",IFERROR(INDEX(类别属性,MATCH($E2046,类别表,0)),""))</f>
        <v>支出</v>
      </c>
      <c r="G2046" s="118" t="s">
        <v>1743</v>
      </c>
      <c r="H2046" s="119"/>
      <c r="I2046" s="119">
        <v>3310000</v>
      </c>
      <c r="J2046" s="120"/>
      <c r="K2046" s="125">
        <f>IF(OR($A2046="",$B2046=""),"",IF($J2046&lt;&gt;"",$J2046,IF($D2046=本位币,1,IFERROR(LOOKUP(2,1/((汇率月份&lt;=$A2046)*(INDEX(记账汇率区,0,MATCH($D2046,汇率币种头,0))&lt;&gt;"")),INDEX(记账汇率区,0,MATCH($D2046,汇率币种头,0))),""))))</f>
        <v>1</v>
      </c>
      <c r="L2046" s="123">
        <f t="shared" si="62"/>
        <v>-3310000</v>
      </c>
      <c r="M2046" s="123">
        <f t="shared" si="63"/>
        <v>-3310000</v>
      </c>
      <c r="N2046" s="122">
        <f>IF($B2046="","",ROUND(SUMIF(账户名,$B2046,账户期初)+SUMIFS($L$6:L2046,$B$6:B2046,$B2046),2))</f>
        <v>-692627979.33</v>
      </c>
      <c r="O2046" s="123">
        <f>IF($B2046="","",IFERROR(ROUND(INDEX(账户期初本位,MATCH($B2046,账户名,0))+SUMIFS($M$6:M2046,$B$6:B2046,$B2046),2),""))</f>
        <v>-692627979.33</v>
      </c>
      <c r="P2046" s="117" t="s">
        <v>26</v>
      </c>
      <c r="Q2046" s="115" t="s">
        <v>172</v>
      </c>
      <c r="R2046" s="115"/>
      <c r="S2046" s="124" t="str">
        <f>IF($B2046="","",IF(ISNA(MATCH($B2046,账户名,0)),"※这个账户不在【参数设置】的账户档案里",IF($A2046="","※没填日期，这一笔不会进任何月份的报表",IF(OR($A2046&lt;起始月份,$A2046&gt;EOMONTH(起始月份,15)),"△不在本账期（"&amp;TEXT(起始月份,"yyyy-mm")&amp;" ~ "&amp;TEXT(EOMONTH(起始月份,15),"yyyy-mm")&amp;"）内，报表里看不到",IF(AND($H2046&lt;&gt;"",$I2046&lt;&gt;""),"※收入和支出不能同时填",IF(AND(N($H2046)=0,N($I2046)=0),IF(ISNUMBER(SEARCH("【待补】",$R2046&amp;"")),"△源数据不全（源表缺金额），请补充","※收入和支出都没填"),IF($E2046="","※没填收支类别，分类报表会漏掉这一笔",IF(ISNA(MATCH($E2046,类别表,0)),"※收支类别不在【参数设置】的清单里",IF($K2046="","△"&amp;$D2046&amp;" 还没填汇率，去【月度汇率】补上就自动算了",IF(ISNUMBER(SEARCH("【待补】",$R2046&amp;"")),"△源数据不全（源表缺摘要或用途），请补充",IF(AND($F2046="内部转账",$Q2046=""),"△内部转账建议在「往来单位」写上对方账户",IF($N2046&lt;0,"△这一笔之后该账户余额成负数了，核一下",""))))))))))))</f>
        <v>△这一笔之后该账户余额成负数了，核一下</v>
      </c>
    </row>
    <row r="2047" ht="33" spans="1:19">
      <c r="A2047" s="114">
        <v>46202</v>
      </c>
      <c r="B2047" s="115" t="s">
        <v>34</v>
      </c>
      <c r="C2047" s="116" t="str">
        <f>IF($B2047="","",IFERROR(INDEX(账户银行,MATCH($B2047,账户名,0)),""))</f>
        <v>现金</v>
      </c>
      <c r="D2047" s="116" t="str">
        <f>IF($B2047="","",IFERROR(INDEX(账户币种,MATCH($B2047,账户名,0)),""))</f>
        <v>UZS</v>
      </c>
      <c r="E2047" s="117" t="s">
        <v>114</v>
      </c>
      <c r="F2047" s="116" t="str">
        <f>IF($E2047="","",IFERROR(INDEX(类别属性,MATCH($E2047,类别表,0)),""))</f>
        <v>支出</v>
      </c>
      <c r="G2047" s="118" t="s">
        <v>1744</v>
      </c>
      <c r="H2047" s="119"/>
      <c r="I2047" s="119"/>
      <c r="J2047" s="120"/>
      <c r="K2047" s="125">
        <f>IF(OR($A2047="",$B2047=""),"",IF($J2047&lt;&gt;"",$J2047,IF($D2047=本位币,1,IFERROR(LOOKUP(2,1/((汇率月份&lt;=$A2047)*(INDEX(记账汇率区,0,MATCH($D2047,汇率币种头,0))&lt;&gt;"")),INDEX(记账汇率区,0,MATCH($D2047,汇率币种头,0))),""))))</f>
        <v>1</v>
      </c>
      <c r="L2047" s="123" t="str">
        <f t="shared" si="62"/>
        <v/>
      </c>
      <c r="M2047" s="123" t="str">
        <f t="shared" si="63"/>
        <v/>
      </c>
      <c r="N2047" s="122">
        <f>IF($B2047="","",ROUND(SUMIF(账户名,$B2047,账户期初)+SUMIFS($L$6:L2047,$B$6:B2047,$B2047),2))</f>
        <v>-692627979.33</v>
      </c>
      <c r="O2047" s="123">
        <f>IF($B2047="","",IFERROR(ROUND(INDEX(账户期初本位,MATCH($B2047,账户名,0))+SUMIFS($M$6:M2047,$B$6:B2047,$B2047),2),""))</f>
        <v>-692627979.33</v>
      </c>
      <c r="P2047" s="117" t="s">
        <v>76</v>
      </c>
      <c r="Q2047" s="115" t="s">
        <v>771</v>
      </c>
      <c r="R2047" s="115" t="s">
        <v>119</v>
      </c>
      <c r="S2047" s="124" t="str">
        <f>IF($B2047="","",IF(ISNA(MATCH($B2047,账户名,0)),"※这个账户不在【参数设置】的账户档案里",IF($A2047="","※没填日期，这一笔不会进任何月份的报表",IF(OR($A2047&lt;起始月份,$A2047&gt;EOMONTH(起始月份,15)),"△不在本账期（"&amp;TEXT(起始月份,"yyyy-mm")&amp;" ~ "&amp;TEXT(EOMONTH(起始月份,15),"yyyy-mm")&amp;"）内，报表里看不到",IF(AND($H2047&lt;&gt;"",$I2047&lt;&gt;""),"※收入和支出不能同时填",IF(AND(N($H2047)=0,N($I2047)=0),IF(ISNUMBER(SEARCH("【待补】",$R2047&amp;"")),"△源数据不全（源表缺金额），请补充","※收入和支出都没填"),IF($E2047="","※没填收支类别，分类报表会漏掉这一笔",IF(ISNA(MATCH($E2047,类别表,0)),"※收支类别不在【参数设置】的清单里",IF($K2047="","△"&amp;$D2047&amp;" 还没填汇率，去【月度汇率】补上就自动算了",IF(ISNUMBER(SEARCH("【待补】",$R2047&amp;"")),"△源数据不全（源表缺摘要或用途），请补充",IF(AND($F2047="内部转账",$Q2047=""),"△内部转账建议在「往来单位」写上对方账户",IF($N2047&lt;0,"△这一笔之后该账户余额成负数了，核一下",""))))))))))))</f>
        <v>△源数据不全（源表缺金额），请补充</v>
      </c>
    </row>
    <row r="2048" ht="66" spans="1:19">
      <c r="A2048" s="114">
        <v>46202</v>
      </c>
      <c r="B2048" s="115" t="s">
        <v>34</v>
      </c>
      <c r="C2048" s="116" t="str">
        <f>IF($B2048="","",IFERROR(INDEX(账户银行,MATCH($B2048,账户名,0)),""))</f>
        <v>现金</v>
      </c>
      <c r="D2048" s="116" t="str">
        <f>IF($B2048="","",IFERROR(INDEX(账户币种,MATCH($B2048,账户名,0)),""))</f>
        <v>UZS</v>
      </c>
      <c r="E2048" s="117" t="s">
        <v>95</v>
      </c>
      <c r="F2048" s="116" t="str">
        <f>IF($E2048="","",IFERROR(INDEX(类别属性,MATCH($E2048,类别表,0)),""))</f>
        <v>支出</v>
      </c>
      <c r="G2048" s="118" t="s">
        <v>1745</v>
      </c>
      <c r="H2048" s="119"/>
      <c r="I2048" s="119">
        <v>520000</v>
      </c>
      <c r="J2048" s="120"/>
      <c r="K2048" s="125">
        <f>IF(OR($A2048="",$B2048=""),"",IF($J2048&lt;&gt;"",$J2048,IF($D2048=本位币,1,IFERROR(LOOKUP(2,1/((汇率月份&lt;=$A2048)*(INDEX(记账汇率区,0,MATCH($D2048,汇率币种头,0))&lt;&gt;"")),INDEX(记账汇率区,0,MATCH($D2048,汇率币种头,0))),""))))</f>
        <v>1</v>
      </c>
      <c r="L2048" s="123">
        <f t="shared" si="62"/>
        <v>-520000</v>
      </c>
      <c r="M2048" s="123">
        <f t="shared" si="63"/>
        <v>-520000</v>
      </c>
      <c r="N2048" s="122">
        <f>IF($B2048="","",ROUND(SUMIF(账户名,$B2048,账户期初)+SUMIFS($L$6:L2048,$B$6:B2048,$B2048),2))</f>
        <v>-693147979.33</v>
      </c>
      <c r="O2048" s="123">
        <f>IF($B2048="","",IFERROR(ROUND(INDEX(账户期初本位,MATCH($B2048,账户名,0))+SUMIFS($M$6:M2048,$B$6:B2048,$B2048),2),""))</f>
        <v>-693147979.33</v>
      </c>
      <c r="P2048" s="117" t="s">
        <v>97</v>
      </c>
      <c r="Q2048" s="115"/>
      <c r="R2048" s="115"/>
      <c r="S2048" s="124" t="str">
        <f>IF($B2048="","",IF(ISNA(MATCH($B2048,账户名,0)),"※这个账户不在【参数设置】的账户档案里",IF($A2048="","※没填日期，这一笔不会进任何月份的报表",IF(OR($A2048&lt;起始月份,$A2048&gt;EOMONTH(起始月份,15)),"△不在本账期（"&amp;TEXT(起始月份,"yyyy-mm")&amp;" ~ "&amp;TEXT(EOMONTH(起始月份,15),"yyyy-mm")&amp;"）内，报表里看不到",IF(AND($H2048&lt;&gt;"",$I2048&lt;&gt;""),"※收入和支出不能同时填",IF(AND(N($H2048)=0,N($I2048)=0),IF(ISNUMBER(SEARCH("【待补】",$R2048&amp;"")),"△源数据不全（源表缺金额），请补充","※收入和支出都没填"),IF($E2048="","※没填收支类别，分类报表会漏掉这一笔",IF(ISNA(MATCH($E2048,类别表,0)),"※收支类别不在【参数设置】的清单里",IF($K2048="","△"&amp;$D2048&amp;" 还没填汇率，去【月度汇率】补上就自动算了",IF(ISNUMBER(SEARCH("【待补】",$R2048&amp;"")),"△源数据不全（源表缺摘要或用途），请补充",IF(AND($F2048="内部转账",$Q2048=""),"△内部转账建议在「往来单位」写上对方账户",IF($N2048&lt;0,"△这一笔之后该账户余额成负数了，核一下",""))))))))))))</f>
        <v>△这一笔之后该账户余额成负数了，核一下</v>
      </c>
    </row>
    <row r="2049" ht="16.5" spans="1:19">
      <c r="A2049" s="114">
        <v>46202</v>
      </c>
      <c r="B2049" s="115" t="s">
        <v>34</v>
      </c>
      <c r="C2049" s="116" t="str">
        <f>IF($B2049="","",IFERROR(INDEX(账户银行,MATCH($B2049,账户名,0)),""))</f>
        <v>现金</v>
      </c>
      <c r="D2049" s="116" t="str">
        <f>IF($B2049="","",IFERROR(INDEX(账户币种,MATCH($B2049,账户名,0)),""))</f>
        <v>UZS</v>
      </c>
      <c r="E2049" s="117" t="s">
        <v>114</v>
      </c>
      <c r="F2049" s="116" t="str">
        <f>IF($E2049="","",IFERROR(INDEX(类别属性,MATCH($E2049,类别表,0)),""))</f>
        <v>支出</v>
      </c>
      <c r="G2049" s="118" t="s">
        <v>1208</v>
      </c>
      <c r="H2049" s="119"/>
      <c r="I2049" s="119"/>
      <c r="J2049" s="120"/>
      <c r="K2049" s="125">
        <f>IF(OR($A2049="",$B2049=""),"",IF($J2049&lt;&gt;"",$J2049,IF($D2049=本位币,1,IFERROR(LOOKUP(2,1/((汇率月份&lt;=$A2049)*(INDEX(记账汇率区,0,MATCH($D2049,汇率币种头,0))&lt;&gt;"")),INDEX(记账汇率区,0,MATCH($D2049,汇率币种头,0))),""))))</f>
        <v>1</v>
      </c>
      <c r="L2049" s="123" t="str">
        <f t="shared" si="62"/>
        <v/>
      </c>
      <c r="M2049" s="123" t="str">
        <f t="shared" si="63"/>
        <v/>
      </c>
      <c r="N2049" s="122">
        <f>IF($B2049="","",ROUND(SUMIF(账户名,$B2049,账户期初)+SUMIFS($L$6:L2049,$B$6:B2049,$B2049),2))</f>
        <v>-693147979.33</v>
      </c>
      <c r="O2049" s="123">
        <f>IF($B2049="","",IFERROR(ROUND(INDEX(账户期初本位,MATCH($B2049,账户名,0))+SUMIFS($M$6:M2049,$B$6:B2049,$B2049),2),""))</f>
        <v>-693147979.33</v>
      </c>
      <c r="P2049" s="117" t="s">
        <v>76</v>
      </c>
      <c r="Q2049" s="115"/>
      <c r="R2049" s="115" t="s">
        <v>119</v>
      </c>
      <c r="S2049" s="124" t="str">
        <f>IF($B2049="","",IF(ISNA(MATCH($B2049,账户名,0)),"※这个账户不在【参数设置】的账户档案里",IF($A2049="","※没填日期，这一笔不会进任何月份的报表",IF(OR($A2049&lt;起始月份,$A2049&gt;EOMONTH(起始月份,15)),"△不在本账期（"&amp;TEXT(起始月份,"yyyy-mm")&amp;" ~ "&amp;TEXT(EOMONTH(起始月份,15),"yyyy-mm")&amp;"）内，报表里看不到",IF(AND($H2049&lt;&gt;"",$I2049&lt;&gt;""),"※收入和支出不能同时填",IF(AND(N($H2049)=0,N($I2049)=0),IF(ISNUMBER(SEARCH("【待补】",$R2049&amp;"")),"△源数据不全（源表缺金额），请补充","※收入和支出都没填"),IF($E2049="","※没填收支类别，分类报表会漏掉这一笔",IF(ISNA(MATCH($E2049,类别表,0)),"※收支类别不在【参数设置】的清单里",IF($K2049="","△"&amp;$D2049&amp;" 还没填汇率，去【月度汇率】补上就自动算了",IF(ISNUMBER(SEARCH("【待补】",$R2049&amp;"")),"△源数据不全（源表缺摘要或用途），请补充",IF(AND($F2049="内部转账",$Q2049=""),"△内部转账建议在「往来单位」写上对方账户",IF($N2049&lt;0,"△这一笔之后该账户余额成负数了，核一下",""))))))))))))</f>
        <v>△源数据不全（源表缺金额），请补充</v>
      </c>
    </row>
    <row r="2050" ht="16.5" spans="1:19">
      <c r="A2050" s="114">
        <v>46203</v>
      </c>
      <c r="B2050" s="115" t="s">
        <v>20</v>
      </c>
      <c r="C2050" s="116" t="str">
        <f>IF($B2050="","",IFERROR(INDEX(账户银行,MATCH($B2050,账户名,0)),""))</f>
        <v>现金</v>
      </c>
      <c r="D2050" s="116" t="str">
        <f>IF($B2050="","",IFERROR(INDEX(账户币种,MATCH($B2050,账户名,0)),""))</f>
        <v>CNY</v>
      </c>
      <c r="E2050" s="117" t="s">
        <v>95</v>
      </c>
      <c r="F2050" s="116" t="str">
        <f>IF($E2050="","",IFERROR(INDEX(类别属性,MATCH($E2050,类别表,0)),""))</f>
        <v>支出</v>
      </c>
      <c r="G2050" s="118" t="s">
        <v>1746</v>
      </c>
      <c r="H2050" s="119"/>
      <c r="I2050" s="119">
        <v>3000</v>
      </c>
      <c r="J2050" s="120"/>
      <c r="K2050" s="121">
        <f>IF(OR($A2050="",$B2050=""),"",IF($J2050&lt;&gt;"",$J2050,IF($D2050=本位币,1,IFERROR(LOOKUP(2,1/((汇率月份&lt;=$A2050)*(INDEX(记账汇率区,0,MATCH($D2050,汇率币种头,0))&lt;&gt;"")),INDEX(记账汇率区,0,MATCH($D2050,汇率币种头,0))),""))))</f>
        <v>1700</v>
      </c>
      <c r="L2050" s="122">
        <f t="shared" si="62"/>
        <v>-3000</v>
      </c>
      <c r="M2050" s="123">
        <f t="shared" si="63"/>
        <v>-5100000</v>
      </c>
      <c r="N2050" s="122">
        <f>IF($B2050="","",ROUND(SUMIF(账户名,$B2050,账户期初)+SUMIFS($L$6:L2050,$B$6:B2050,$B2050),2))</f>
        <v>1167108.94</v>
      </c>
      <c r="O2050" s="123">
        <f>IF($B2050="","",IFERROR(ROUND(INDEX(账户期初本位,MATCH($B2050,账户名,0))+SUMIFS($M$6:M2050,$B$6:B2050,$B2050),2),""))</f>
        <v>1955746714.96</v>
      </c>
      <c r="P2050" s="117" t="s">
        <v>97</v>
      </c>
      <c r="Q2050" s="115"/>
      <c r="R2050" s="115"/>
      <c r="S2050" s="124" t="str">
        <f>IF($B2050="","",IF(ISNA(MATCH($B2050,账户名,0)),"※这个账户不在【参数设置】的账户档案里",IF($A2050="","※没填日期，这一笔不会进任何月份的报表",IF(OR($A2050&lt;起始月份,$A2050&gt;EOMONTH(起始月份,15)),"△不在本账期（"&amp;TEXT(起始月份,"yyyy-mm")&amp;" ~ "&amp;TEXT(EOMONTH(起始月份,15),"yyyy-mm")&amp;"）内，报表里看不到",IF(AND($H2050&lt;&gt;"",$I2050&lt;&gt;""),"※收入和支出不能同时填",IF(AND(N($H2050)=0,N($I2050)=0),IF(ISNUMBER(SEARCH("【待补】",$R2050&amp;"")),"△源数据不全（源表缺金额），请补充","※收入和支出都没填"),IF($E2050="","※没填收支类别，分类报表会漏掉这一笔",IF(ISNA(MATCH($E2050,类别表,0)),"※收支类别不在【参数设置】的清单里",IF($K2050="","△"&amp;$D2050&amp;" 还没填汇率，去【月度汇率】补上就自动算了",IF(ISNUMBER(SEARCH("【待补】",$R2050&amp;"")),"△源数据不全（源表缺摘要或用途），请补充",IF(AND($F2050="内部转账",$Q2050=""),"△内部转账建议在「往来单位」写上对方账户",IF($N2050&lt;0,"△这一笔之后该账户余额成负数了，核一下",""))))))))))))</f>
        <v/>
      </c>
    </row>
    <row r="2051" ht="33" spans="1:19">
      <c r="A2051" s="114">
        <v>46203</v>
      </c>
      <c r="B2051" s="115" t="s">
        <v>30</v>
      </c>
      <c r="C2051" s="116" t="str">
        <f>IF($B2051="","",IFERROR(INDEX(账户银行,MATCH($B2051,账户名,0)),""))</f>
        <v>现金</v>
      </c>
      <c r="D2051" s="116" t="str">
        <f>IF($B2051="","",IFERROR(INDEX(账户币种,MATCH($B2051,账户名,0)),""))</f>
        <v>USD</v>
      </c>
      <c r="E2051" s="117" t="s">
        <v>114</v>
      </c>
      <c r="F2051" s="116" t="str">
        <f>IF($E2051="","",IFERROR(INDEX(类别属性,MATCH($E2051,类别表,0)),""))</f>
        <v>支出</v>
      </c>
      <c r="G2051" s="118" t="s">
        <v>1747</v>
      </c>
      <c r="H2051" s="119"/>
      <c r="I2051" s="119">
        <v>600</v>
      </c>
      <c r="J2051" s="120"/>
      <c r="K2051" s="125">
        <f>IF(OR($A2051="",$B2051=""),"",IF($J2051&lt;&gt;"",$J2051,IF($D2051=本位币,1,IFERROR(LOOKUP(2,1/((汇率月份&lt;=$A2051)*(INDEX(记账汇率区,0,MATCH($D2051,汇率币种头,0))&lt;&gt;"")),INDEX(记账汇率区,0,MATCH($D2051,汇率币种头,0))),""))))</f>
        <v>12000</v>
      </c>
      <c r="L2051" s="123">
        <f t="shared" si="62"/>
        <v>-600</v>
      </c>
      <c r="M2051" s="123">
        <f t="shared" si="63"/>
        <v>-7200000</v>
      </c>
      <c r="N2051" s="122">
        <f>IF($B2051="","",ROUND(SUMIF(账户名,$B2051,账户期初)+SUMIFS($L$6:L2051,$B$6:B2051,$B2051),2))</f>
        <v>110046</v>
      </c>
      <c r="O2051" s="123">
        <f>IF($B2051="","",IFERROR(ROUND(INDEX(账户期初本位,MATCH($B2051,账户名,0))+SUMIFS($M$6:M2051,$B$6:B2051,$B2051),2),""))</f>
        <v>1333047925</v>
      </c>
      <c r="P2051" s="117" t="s">
        <v>76</v>
      </c>
      <c r="Q2051" s="115"/>
      <c r="R2051" s="115"/>
      <c r="S2051" s="124" t="str">
        <f>IF($B2051="","",IF(ISNA(MATCH($B2051,账户名,0)),"※这个账户不在【参数设置】的账户档案里",IF($A2051="","※没填日期，这一笔不会进任何月份的报表",IF(OR($A2051&lt;起始月份,$A2051&gt;EOMONTH(起始月份,15)),"△不在本账期（"&amp;TEXT(起始月份,"yyyy-mm")&amp;" ~ "&amp;TEXT(EOMONTH(起始月份,15),"yyyy-mm")&amp;"）内，报表里看不到",IF(AND($H2051&lt;&gt;"",$I2051&lt;&gt;""),"※收入和支出不能同时填",IF(AND(N($H2051)=0,N($I2051)=0),IF(ISNUMBER(SEARCH("【待补】",$R2051&amp;"")),"△源数据不全（源表缺金额），请补充","※收入和支出都没填"),IF($E2051="","※没填收支类别，分类报表会漏掉这一笔",IF(ISNA(MATCH($E2051,类别表,0)),"※收支类别不在【参数设置】的清单里",IF($K2051="","△"&amp;$D2051&amp;" 还没填汇率，去【月度汇率】补上就自动算了",IF(ISNUMBER(SEARCH("【待补】",$R2051&amp;"")),"△源数据不全（源表缺摘要或用途），请补充",IF(AND($F2051="内部转账",$Q2051=""),"△内部转账建议在「往来单位」写上对方账户",IF($N2051&lt;0,"△这一笔之后该账户余额成负数了，核一下",""))))))))))))</f>
        <v/>
      </c>
    </row>
    <row r="2052" ht="33" spans="1:19">
      <c r="A2052" s="114">
        <v>46203</v>
      </c>
      <c r="B2052" s="115" t="s">
        <v>34</v>
      </c>
      <c r="C2052" s="116" t="str">
        <f>IF($B2052="","",IFERROR(INDEX(账户银行,MATCH($B2052,账户名,0)),""))</f>
        <v>现金</v>
      </c>
      <c r="D2052" s="116" t="str">
        <f>IF($B2052="","",IFERROR(INDEX(账户币种,MATCH($B2052,账户名,0)),""))</f>
        <v>UZS</v>
      </c>
      <c r="E2052" s="117" t="s">
        <v>114</v>
      </c>
      <c r="F2052" s="116" t="str">
        <f>IF($E2052="","",IFERROR(INDEX(类别属性,MATCH($E2052,类别表,0)),""))</f>
        <v>支出</v>
      </c>
      <c r="G2052" s="118" t="s">
        <v>1748</v>
      </c>
      <c r="H2052" s="119"/>
      <c r="I2052" s="119">
        <v>8500000</v>
      </c>
      <c r="J2052" s="120"/>
      <c r="K2052" s="125">
        <f>IF(OR($A2052="",$B2052=""),"",IF($J2052&lt;&gt;"",$J2052,IF($D2052=本位币,1,IFERROR(LOOKUP(2,1/((汇率月份&lt;=$A2052)*(INDEX(记账汇率区,0,MATCH($D2052,汇率币种头,0))&lt;&gt;"")),INDEX(记账汇率区,0,MATCH($D2052,汇率币种头,0))),""))))</f>
        <v>1</v>
      </c>
      <c r="L2052" s="123">
        <f t="shared" si="62"/>
        <v>-8500000</v>
      </c>
      <c r="M2052" s="123">
        <f t="shared" si="63"/>
        <v>-8500000</v>
      </c>
      <c r="N2052" s="122">
        <f>IF($B2052="","",ROUND(SUMIF(账户名,$B2052,账户期初)+SUMIFS($L$6:L2052,$B$6:B2052,$B2052),2))</f>
        <v>-701647979.33</v>
      </c>
      <c r="O2052" s="123">
        <f>IF($B2052="","",IFERROR(ROUND(INDEX(账户期初本位,MATCH($B2052,账户名,0))+SUMIFS($M$6:M2052,$B$6:B2052,$B2052),2),""))</f>
        <v>-701647979.33</v>
      </c>
      <c r="P2052" s="117" t="s">
        <v>76</v>
      </c>
      <c r="Q2052" s="115"/>
      <c r="R2052" s="115"/>
      <c r="S2052" s="124" t="str">
        <f>IF($B2052="","",IF(ISNA(MATCH($B2052,账户名,0)),"※这个账户不在【参数设置】的账户档案里",IF($A2052="","※没填日期，这一笔不会进任何月份的报表",IF(OR($A2052&lt;起始月份,$A2052&gt;EOMONTH(起始月份,15)),"△不在本账期（"&amp;TEXT(起始月份,"yyyy-mm")&amp;" ~ "&amp;TEXT(EOMONTH(起始月份,15),"yyyy-mm")&amp;"）内，报表里看不到",IF(AND($H2052&lt;&gt;"",$I2052&lt;&gt;""),"※收入和支出不能同时填",IF(AND(N($H2052)=0,N($I2052)=0),IF(ISNUMBER(SEARCH("【待补】",$R2052&amp;"")),"△源数据不全（源表缺金额），请补充","※收入和支出都没填"),IF($E2052="","※没填收支类别，分类报表会漏掉这一笔",IF(ISNA(MATCH($E2052,类别表,0)),"※收支类别不在【参数设置】的清单里",IF($K2052="","△"&amp;$D2052&amp;" 还没填汇率，去【月度汇率】补上就自动算了",IF(ISNUMBER(SEARCH("【待补】",$R2052&amp;"")),"△源数据不全（源表缺摘要或用途），请补充",IF(AND($F2052="内部转账",$Q2052=""),"△内部转账建议在「往来单位」写上对方账户",IF($N2052&lt;0,"△这一笔之后该账户余额成负数了，核一下",""))))))))))))</f>
        <v>△这一笔之后该账户余额成负数了，核一下</v>
      </c>
    </row>
    <row r="2053" ht="33" spans="1:19">
      <c r="A2053" s="114">
        <v>46203</v>
      </c>
      <c r="B2053" s="115" t="s">
        <v>34</v>
      </c>
      <c r="C2053" s="116" t="str">
        <f>IF($B2053="","",IFERROR(INDEX(账户银行,MATCH($B2053,账户名,0)),""))</f>
        <v>现金</v>
      </c>
      <c r="D2053" s="116" t="str">
        <f>IF($B2053="","",IFERROR(INDEX(账户币种,MATCH($B2053,账户名,0)),""))</f>
        <v>UZS</v>
      </c>
      <c r="E2053" s="117" t="s">
        <v>57</v>
      </c>
      <c r="F2053" s="116" t="str">
        <f>IF($E2053="","",IFERROR(INDEX(类别属性,MATCH($E2053,类别表,0)),""))</f>
        <v>支出</v>
      </c>
      <c r="G2053" s="118" t="s">
        <v>1749</v>
      </c>
      <c r="H2053" s="119"/>
      <c r="I2053" s="119">
        <v>4500000</v>
      </c>
      <c r="J2053" s="120"/>
      <c r="K2053" s="125">
        <f>IF(OR($A2053="",$B2053=""),"",IF($J2053&lt;&gt;"",$J2053,IF($D2053=本位币,1,IFERROR(LOOKUP(2,1/((汇率月份&lt;=$A2053)*(INDEX(记账汇率区,0,MATCH($D2053,汇率币种头,0))&lt;&gt;"")),INDEX(记账汇率区,0,MATCH($D2053,汇率币种头,0))),""))))</f>
        <v>1</v>
      </c>
      <c r="L2053" s="123">
        <f t="shared" si="62"/>
        <v>-4500000</v>
      </c>
      <c r="M2053" s="123">
        <f t="shared" si="63"/>
        <v>-4500000</v>
      </c>
      <c r="N2053" s="122">
        <f>IF($B2053="","",ROUND(SUMIF(账户名,$B2053,账户期初)+SUMIFS($L$6:L2053,$B$6:B2053,$B2053),2))</f>
        <v>-706147979.33</v>
      </c>
      <c r="O2053" s="123">
        <f>IF($B2053="","",IFERROR(ROUND(INDEX(账户期初本位,MATCH($B2053,账户名,0))+SUMIFS($M$6:M2053,$B$6:B2053,$B2053),2),""))</f>
        <v>-706147979.33</v>
      </c>
      <c r="P2053" s="117" t="s">
        <v>59</v>
      </c>
      <c r="Q2053" s="115" t="s">
        <v>878</v>
      </c>
      <c r="R2053" s="115"/>
      <c r="S2053" s="124" t="str">
        <f>IF($B2053="","",IF(ISNA(MATCH($B2053,账户名,0)),"※这个账户不在【参数设置】的账户档案里",IF($A2053="","※没填日期，这一笔不会进任何月份的报表",IF(OR($A2053&lt;起始月份,$A2053&gt;EOMONTH(起始月份,15)),"△不在本账期（"&amp;TEXT(起始月份,"yyyy-mm")&amp;" ~ "&amp;TEXT(EOMONTH(起始月份,15),"yyyy-mm")&amp;"）内，报表里看不到",IF(AND($H2053&lt;&gt;"",$I2053&lt;&gt;""),"※收入和支出不能同时填",IF(AND(N($H2053)=0,N($I2053)=0),IF(ISNUMBER(SEARCH("【待补】",$R2053&amp;"")),"△源数据不全（源表缺金额），请补充","※收入和支出都没填"),IF($E2053="","※没填收支类别，分类报表会漏掉这一笔",IF(ISNA(MATCH($E2053,类别表,0)),"※收支类别不在【参数设置】的清单里",IF($K2053="","△"&amp;$D2053&amp;" 还没填汇率，去【月度汇率】补上就自动算了",IF(ISNUMBER(SEARCH("【待补】",$R2053&amp;"")),"△源数据不全（源表缺摘要或用途），请补充",IF(AND($F2053="内部转账",$Q2053=""),"△内部转账建议在「往来单位」写上对方账户",IF($N2053&lt;0,"△这一笔之后该账户余额成负数了，核一下",""))))))))))))</f>
        <v>△这一笔之后该账户余额成负数了，核一下</v>
      </c>
    </row>
    <row r="2054" ht="49.5" spans="1:19">
      <c r="A2054" s="114">
        <v>46203</v>
      </c>
      <c r="B2054" s="115" t="s">
        <v>34</v>
      </c>
      <c r="C2054" s="116" t="str">
        <f>IF($B2054="","",IFERROR(INDEX(账户银行,MATCH($B2054,账户名,0)),""))</f>
        <v>现金</v>
      </c>
      <c r="D2054" s="116" t="str">
        <f>IF($B2054="","",IFERROR(INDEX(账户币种,MATCH($B2054,账户名,0)),""))</f>
        <v>UZS</v>
      </c>
      <c r="E2054" s="117" t="s">
        <v>38</v>
      </c>
      <c r="F2054" s="116" t="str">
        <f>IF($E2054="","",IFERROR(INDEX(类别属性,MATCH($E2054,类别表,0)),""))</f>
        <v>支出</v>
      </c>
      <c r="G2054" s="118" t="s">
        <v>1750</v>
      </c>
      <c r="H2054" s="119"/>
      <c r="I2054" s="119">
        <v>1710000</v>
      </c>
      <c r="J2054" s="120"/>
      <c r="K2054" s="125">
        <f>IF(OR($A2054="",$B2054=""),"",IF($J2054&lt;&gt;"",$J2054,IF($D2054=本位币,1,IFERROR(LOOKUP(2,1/((汇率月份&lt;=$A2054)*(INDEX(记账汇率区,0,MATCH($D2054,汇率币种头,0))&lt;&gt;"")),INDEX(记账汇率区,0,MATCH($D2054,汇率币种头,0))),""))))</f>
        <v>1</v>
      </c>
      <c r="L2054" s="123">
        <f t="shared" ref="L2054:L2117" si="64">IF(AND($H2054="",$I2054=""),"",ROUND(N($H2054)-N($I2054),2))</f>
        <v>-1710000</v>
      </c>
      <c r="M2054" s="123">
        <f t="shared" ref="M2054:M2117" si="65">IF(OR($L2054="",$K2054=""),"",ROUND($L2054*$K2054,2))</f>
        <v>-1710000</v>
      </c>
      <c r="N2054" s="122">
        <f>IF($B2054="","",ROUND(SUMIF(账户名,$B2054,账户期初)+SUMIFS($L$6:L2054,$B$6:B2054,$B2054),2))</f>
        <v>-707857979.33</v>
      </c>
      <c r="O2054" s="123">
        <f>IF($B2054="","",IFERROR(ROUND(INDEX(账户期初本位,MATCH($B2054,账户名,0))+SUMIFS($M$6:M2054,$B$6:B2054,$B2054),2),""))</f>
        <v>-707857979.33</v>
      </c>
      <c r="P2054" s="117" t="s">
        <v>26</v>
      </c>
      <c r="Q2054" s="115"/>
      <c r="R2054" s="115"/>
      <c r="S2054" s="124" t="str">
        <f>IF($B2054="","",IF(ISNA(MATCH($B2054,账户名,0)),"※这个账户不在【参数设置】的账户档案里",IF($A2054="","※没填日期，这一笔不会进任何月份的报表",IF(OR($A2054&lt;起始月份,$A2054&gt;EOMONTH(起始月份,15)),"△不在本账期（"&amp;TEXT(起始月份,"yyyy-mm")&amp;" ~ "&amp;TEXT(EOMONTH(起始月份,15),"yyyy-mm")&amp;"）内，报表里看不到",IF(AND($H2054&lt;&gt;"",$I2054&lt;&gt;""),"※收入和支出不能同时填",IF(AND(N($H2054)=0,N($I2054)=0),IF(ISNUMBER(SEARCH("【待补】",$R2054&amp;"")),"△源数据不全（源表缺金额），请补充","※收入和支出都没填"),IF($E2054="","※没填收支类别，分类报表会漏掉这一笔",IF(ISNA(MATCH($E2054,类别表,0)),"※收支类别不在【参数设置】的清单里",IF($K2054="","△"&amp;$D2054&amp;" 还没填汇率，去【月度汇率】补上就自动算了",IF(ISNUMBER(SEARCH("【待补】",$R2054&amp;"")),"△源数据不全（源表缺摘要或用途），请补充",IF(AND($F2054="内部转账",$Q2054=""),"△内部转账建议在「往来单位」写上对方账户",IF($N2054&lt;0,"△这一笔之后该账户余额成负数了，核一下",""))))))))))))</f>
        <v>△这一笔之后该账户余额成负数了，核一下</v>
      </c>
    </row>
    <row r="2055" ht="33" spans="1:19">
      <c r="A2055" s="114">
        <v>46204</v>
      </c>
      <c r="B2055" s="115" t="s">
        <v>72</v>
      </c>
      <c r="C2055" s="116" t="str">
        <f>IF($B2055="","",IFERROR(INDEX(账户银行,MATCH($B2055,账户名,0)),""))</f>
        <v>NBU银行</v>
      </c>
      <c r="D2055" s="116" t="str">
        <f>IF($B2055="","",IFERROR(INDEX(账户币种,MATCH($B2055,账户名,0)),""))</f>
        <v>UZS</v>
      </c>
      <c r="E2055" s="117" t="s">
        <v>60</v>
      </c>
      <c r="F2055" s="116" t="str">
        <f>IF($E2055="","",IFERROR(INDEX(类别属性,MATCH($E2055,类别表,0)),""))</f>
        <v>支出</v>
      </c>
      <c r="G2055" s="118" t="s">
        <v>1647</v>
      </c>
      <c r="H2055" s="119"/>
      <c r="I2055" s="119">
        <v>5500</v>
      </c>
      <c r="J2055" s="120"/>
      <c r="K2055" s="125">
        <f>IF(OR($A2055="",$B2055=""),"",IF($J2055&lt;&gt;"",$J2055,IF($D2055=本位币,1,IFERROR(LOOKUP(2,1/((汇率月份&lt;=$A2055)*(INDEX(记账汇率区,0,MATCH($D2055,汇率币种头,0))&lt;&gt;"")),INDEX(记账汇率区,0,MATCH($D2055,汇率币种头,0))),""))))</f>
        <v>1</v>
      </c>
      <c r="L2055" s="123">
        <f t="shared" si="64"/>
        <v>-5500</v>
      </c>
      <c r="M2055" s="123">
        <f t="shared" si="65"/>
        <v>-5500</v>
      </c>
      <c r="N2055" s="122">
        <f>IF($B2055="","",ROUND(SUMIF(账户名,$B2055,账户期初)+SUMIFS($L$6:L2055,$B$6:B2055,$B2055),2))</f>
        <v>2386038096.4</v>
      </c>
      <c r="O2055" s="123">
        <f>IF($B2055="","",IFERROR(ROUND(INDEX(账户期初本位,MATCH($B2055,账户名,0))+SUMIFS($M$6:M2055,$B$6:B2055,$B2055),2),""))</f>
        <v>2386038096.4</v>
      </c>
      <c r="P2055" s="117" t="s">
        <v>43</v>
      </c>
      <c r="Q2055" s="115"/>
      <c r="R2055" s="115"/>
      <c r="S2055" s="124" t="str">
        <f>IF($B2055="","",IF(ISNA(MATCH($B2055,账户名,0)),"※这个账户不在【参数设置】的账户档案里",IF($A2055="","※没填日期，这一笔不会进任何月份的报表",IF(OR($A2055&lt;起始月份,$A2055&gt;EOMONTH(起始月份,15)),"△不在本账期（"&amp;TEXT(起始月份,"yyyy-mm")&amp;" ~ "&amp;TEXT(EOMONTH(起始月份,15),"yyyy-mm")&amp;"）内，报表里看不到",IF(AND($H2055&lt;&gt;"",$I2055&lt;&gt;""),"※收入和支出不能同时填",IF(AND(N($H2055)=0,N($I2055)=0),IF(ISNUMBER(SEARCH("【待补】",$R2055&amp;"")),"△源数据不全（源表缺金额），请补充","※收入和支出都没填"),IF($E2055="","※没填收支类别，分类报表会漏掉这一笔",IF(ISNA(MATCH($E2055,类别表,0)),"※收支类别不在【参数设置】的清单里",IF($K2055="","△"&amp;$D2055&amp;" 还没填汇率，去【月度汇率】补上就自动算了",IF(ISNUMBER(SEARCH("【待补】",$R2055&amp;"")),"△源数据不全（源表缺摘要或用途），请补充",IF(AND($F2055="内部转账",$Q2055=""),"△内部转账建议在「往来单位」写上对方账户",IF($N2055&lt;0,"△这一笔之后该账户余额成负数了，核一下",""))))))))))))</f>
        <v/>
      </c>
    </row>
    <row r="2056" ht="49.5" spans="1:19">
      <c r="A2056" s="114">
        <v>46204</v>
      </c>
      <c r="B2056" s="115" t="s">
        <v>72</v>
      </c>
      <c r="C2056" s="116" t="str">
        <f>IF($B2056="","",IFERROR(INDEX(账户银行,MATCH($B2056,账户名,0)),""))</f>
        <v>NBU银行</v>
      </c>
      <c r="D2056" s="116" t="str">
        <f>IF($B2056="","",IFERROR(INDEX(账户币种,MATCH($B2056,账户名,0)),""))</f>
        <v>UZS</v>
      </c>
      <c r="E2056" s="117" t="s">
        <v>60</v>
      </c>
      <c r="F2056" s="116" t="str">
        <f>IF($E2056="","",IFERROR(INDEX(类别属性,MATCH($E2056,类别表,0)),""))</f>
        <v>支出</v>
      </c>
      <c r="G2056" s="118" t="s">
        <v>1751</v>
      </c>
      <c r="H2056" s="119"/>
      <c r="I2056" s="119">
        <v>741.6</v>
      </c>
      <c r="J2056" s="120"/>
      <c r="K2056" s="125">
        <f>IF(OR($A2056="",$B2056=""),"",IF($J2056&lt;&gt;"",$J2056,IF($D2056=本位币,1,IFERROR(LOOKUP(2,1/((汇率月份&lt;=$A2056)*(INDEX(记账汇率区,0,MATCH($D2056,汇率币种头,0))&lt;&gt;"")),INDEX(记账汇率区,0,MATCH($D2056,汇率币种头,0))),""))))</f>
        <v>1</v>
      </c>
      <c r="L2056" s="123">
        <f t="shared" si="64"/>
        <v>-741.6</v>
      </c>
      <c r="M2056" s="123">
        <f t="shared" si="65"/>
        <v>-741.6</v>
      </c>
      <c r="N2056" s="122">
        <f>IF($B2056="","",ROUND(SUMIF(账户名,$B2056,账户期初)+SUMIFS($L$6:L2056,$B$6:B2056,$B2056),2))</f>
        <v>2386037354.8</v>
      </c>
      <c r="O2056" s="123">
        <f>IF($B2056="","",IFERROR(ROUND(INDEX(账户期初本位,MATCH($B2056,账户名,0))+SUMIFS($M$6:M2056,$B$6:B2056,$B2056),2),""))</f>
        <v>2386037354.8</v>
      </c>
      <c r="P2056" s="117" t="s">
        <v>43</v>
      </c>
      <c r="Q2056" s="115"/>
      <c r="R2056" s="115"/>
      <c r="S2056" s="124" t="str">
        <f>IF($B2056="","",IF(ISNA(MATCH($B2056,账户名,0)),"※这个账户不在【参数设置】的账户档案里",IF($A2056="","※没填日期，这一笔不会进任何月份的报表",IF(OR($A2056&lt;起始月份,$A2056&gt;EOMONTH(起始月份,15)),"△不在本账期（"&amp;TEXT(起始月份,"yyyy-mm")&amp;" ~ "&amp;TEXT(EOMONTH(起始月份,15),"yyyy-mm")&amp;"）内，报表里看不到",IF(AND($H2056&lt;&gt;"",$I2056&lt;&gt;""),"※收入和支出不能同时填",IF(AND(N($H2056)=0,N($I2056)=0),IF(ISNUMBER(SEARCH("【待补】",$R2056&amp;"")),"△源数据不全（源表缺金额），请补充","※收入和支出都没填"),IF($E2056="","※没填收支类别，分类报表会漏掉这一笔",IF(ISNA(MATCH($E2056,类别表,0)),"※收支类别不在【参数设置】的清单里",IF($K2056="","△"&amp;$D2056&amp;" 还没填汇率，去【月度汇率】补上就自动算了",IF(ISNUMBER(SEARCH("【待补】",$R2056&amp;"")),"△源数据不全（源表缺摘要或用途），请补充",IF(AND($F2056="内部转账",$Q2056=""),"△内部转账建议在「往来单位」写上对方账户",IF($N2056&lt;0,"△这一笔之后该账户余额成负数了，核一下",""))))))))))))</f>
        <v/>
      </c>
    </row>
    <row r="2057" ht="33" spans="1:19">
      <c r="A2057" s="114">
        <v>46204</v>
      </c>
      <c r="B2057" s="115" t="s">
        <v>72</v>
      </c>
      <c r="C2057" s="116" t="str">
        <f>IF($B2057="","",IFERROR(INDEX(账户银行,MATCH($B2057,账户名,0)),""))</f>
        <v>NBU银行</v>
      </c>
      <c r="D2057" s="116" t="str">
        <f>IF($B2057="","",IFERROR(INDEX(账户币种,MATCH($B2057,账户名,0)),""))</f>
        <v>UZS</v>
      </c>
      <c r="E2057" s="117" t="s">
        <v>60</v>
      </c>
      <c r="F2057" s="116" t="str">
        <f>IF($E2057="","",IFERROR(INDEX(类别属性,MATCH($E2057,类别表,0)),""))</f>
        <v>支出</v>
      </c>
      <c r="G2057" s="118" t="s">
        <v>1752</v>
      </c>
      <c r="H2057" s="119"/>
      <c r="I2057" s="119">
        <v>757972.32</v>
      </c>
      <c r="J2057" s="120"/>
      <c r="K2057" s="125">
        <f>IF(OR($A2057="",$B2057=""),"",IF($J2057&lt;&gt;"",$J2057,IF($D2057=本位币,1,IFERROR(LOOKUP(2,1/((汇率月份&lt;=$A2057)*(INDEX(记账汇率区,0,MATCH($D2057,汇率币种头,0))&lt;&gt;"")),INDEX(记账汇率区,0,MATCH($D2057,汇率币种头,0))),""))))</f>
        <v>1</v>
      </c>
      <c r="L2057" s="123">
        <f t="shared" si="64"/>
        <v>-757972.32</v>
      </c>
      <c r="M2057" s="123">
        <f t="shared" si="65"/>
        <v>-757972.32</v>
      </c>
      <c r="N2057" s="122">
        <f>IF($B2057="","",ROUND(SUMIF(账户名,$B2057,账户期初)+SUMIFS($L$6:L2057,$B$6:B2057,$B2057),2))</f>
        <v>2385279382.48</v>
      </c>
      <c r="O2057" s="123">
        <f>IF($B2057="","",IFERROR(ROUND(INDEX(账户期初本位,MATCH($B2057,账户名,0))+SUMIFS($M$6:M2057,$B$6:B2057,$B2057),2),""))</f>
        <v>2385279382.48</v>
      </c>
      <c r="P2057" s="117" t="s">
        <v>43</v>
      </c>
      <c r="Q2057" s="115"/>
      <c r="R2057" s="115"/>
      <c r="S2057" s="124" t="str">
        <f>IF($B2057="","",IF(ISNA(MATCH($B2057,账户名,0)),"※这个账户不在【参数设置】的账户档案里",IF($A2057="","※没填日期，这一笔不会进任何月份的报表",IF(OR($A2057&lt;起始月份,$A2057&gt;EOMONTH(起始月份,15)),"△不在本账期（"&amp;TEXT(起始月份,"yyyy-mm")&amp;" ~ "&amp;TEXT(EOMONTH(起始月份,15),"yyyy-mm")&amp;"）内，报表里看不到",IF(AND($H2057&lt;&gt;"",$I2057&lt;&gt;""),"※收入和支出不能同时填",IF(AND(N($H2057)=0,N($I2057)=0),IF(ISNUMBER(SEARCH("【待补】",$R2057&amp;"")),"△源数据不全（源表缺金额），请补充","※收入和支出都没填"),IF($E2057="","※没填收支类别，分类报表会漏掉这一笔",IF(ISNA(MATCH($E2057,类别表,0)),"※收支类别不在【参数设置】的清单里",IF($K2057="","△"&amp;$D2057&amp;" 还没填汇率，去【月度汇率】补上就自动算了",IF(ISNUMBER(SEARCH("【待补】",$R2057&amp;"")),"△源数据不全（源表缺摘要或用途），请补充",IF(AND($F2057="内部转账",$Q2057=""),"△内部转账建议在「往来单位」写上对方账户",IF($N2057&lt;0,"△这一笔之后该账户余额成负数了，核一下",""))))))))))))</f>
        <v/>
      </c>
    </row>
    <row r="2058" ht="49.5" spans="1:19">
      <c r="A2058" s="114">
        <v>46204</v>
      </c>
      <c r="B2058" s="115" t="s">
        <v>72</v>
      </c>
      <c r="C2058" s="116" t="str">
        <f>IF($B2058="","",IFERROR(INDEX(账户银行,MATCH($B2058,账户名,0)),""))</f>
        <v>NBU银行</v>
      </c>
      <c r="D2058" s="116" t="str">
        <f>IF($B2058="","",IFERROR(INDEX(账户币种,MATCH($B2058,账户名,0)),""))</f>
        <v>UZS</v>
      </c>
      <c r="E2058" s="117" t="s">
        <v>60</v>
      </c>
      <c r="F2058" s="116" t="str">
        <f>IF($E2058="","",IFERROR(INDEX(类别属性,MATCH($E2058,类别表,0)),""))</f>
        <v>支出</v>
      </c>
      <c r="G2058" s="118" t="s">
        <v>1753</v>
      </c>
      <c r="H2058" s="119"/>
      <c r="I2058" s="119">
        <v>741.6</v>
      </c>
      <c r="J2058" s="120"/>
      <c r="K2058" s="125">
        <f>IF(OR($A2058="",$B2058=""),"",IF($J2058&lt;&gt;"",$J2058,IF($D2058=本位币,1,IFERROR(LOOKUP(2,1/((汇率月份&lt;=$A2058)*(INDEX(记账汇率区,0,MATCH($D2058,汇率币种头,0))&lt;&gt;"")),INDEX(记账汇率区,0,MATCH($D2058,汇率币种头,0))),""))))</f>
        <v>1</v>
      </c>
      <c r="L2058" s="123">
        <f t="shared" si="64"/>
        <v>-741.6</v>
      </c>
      <c r="M2058" s="123">
        <f t="shared" si="65"/>
        <v>-741.6</v>
      </c>
      <c r="N2058" s="122">
        <f>IF($B2058="","",ROUND(SUMIF(账户名,$B2058,账户期初)+SUMIFS($L$6:L2058,$B$6:B2058,$B2058),2))</f>
        <v>2385278640.88</v>
      </c>
      <c r="O2058" s="123">
        <f>IF($B2058="","",IFERROR(ROUND(INDEX(账户期初本位,MATCH($B2058,账户名,0))+SUMIFS($M$6:M2058,$B$6:B2058,$B2058),2),""))</f>
        <v>2385278640.88</v>
      </c>
      <c r="P2058" s="117" t="s">
        <v>43</v>
      </c>
      <c r="Q2058" s="115"/>
      <c r="R2058" s="115"/>
      <c r="S2058" s="124" t="str">
        <f>IF($B2058="","",IF(ISNA(MATCH($B2058,账户名,0)),"※这个账户不在【参数设置】的账户档案里",IF($A2058="","※没填日期，这一笔不会进任何月份的报表",IF(OR($A2058&lt;起始月份,$A2058&gt;EOMONTH(起始月份,15)),"△不在本账期（"&amp;TEXT(起始月份,"yyyy-mm")&amp;" ~ "&amp;TEXT(EOMONTH(起始月份,15),"yyyy-mm")&amp;"）内，报表里看不到",IF(AND($H2058&lt;&gt;"",$I2058&lt;&gt;""),"※收入和支出不能同时填",IF(AND(N($H2058)=0,N($I2058)=0),IF(ISNUMBER(SEARCH("【待补】",$R2058&amp;"")),"△源数据不全（源表缺金额），请补充","※收入和支出都没填"),IF($E2058="","※没填收支类别，分类报表会漏掉这一笔",IF(ISNA(MATCH($E2058,类别表,0)),"※收支类别不在【参数设置】的清单里",IF($K2058="","△"&amp;$D2058&amp;" 还没填汇率，去【月度汇率】补上就自动算了",IF(ISNUMBER(SEARCH("【待补】",$R2058&amp;"")),"△源数据不全（源表缺摘要或用途），请补充",IF(AND($F2058="内部转账",$Q2058=""),"△内部转账建议在「往来单位」写上对方账户",IF($N2058&lt;0,"△这一笔之后该账户余额成负数了，核一下",""))))))))))))</f>
        <v/>
      </c>
    </row>
    <row r="2059" ht="33" spans="1:19">
      <c r="A2059" s="114">
        <v>46204</v>
      </c>
      <c r="B2059" s="115" t="s">
        <v>72</v>
      </c>
      <c r="C2059" s="116" t="str">
        <f>IF($B2059="","",IFERROR(INDEX(账户银行,MATCH($B2059,账户名,0)),""))</f>
        <v>NBU银行</v>
      </c>
      <c r="D2059" s="116" t="str">
        <f>IF($B2059="","",IFERROR(INDEX(账户币种,MATCH($B2059,账户名,0)),""))</f>
        <v>UZS</v>
      </c>
      <c r="E2059" s="117" t="s">
        <v>60</v>
      </c>
      <c r="F2059" s="116" t="str">
        <f>IF($E2059="","",IFERROR(INDEX(类别属性,MATCH($E2059,类别表,0)),""))</f>
        <v>支出</v>
      </c>
      <c r="G2059" s="118" t="s">
        <v>1754</v>
      </c>
      <c r="H2059" s="119"/>
      <c r="I2059" s="119">
        <v>13000</v>
      </c>
      <c r="J2059" s="120"/>
      <c r="K2059" s="125">
        <f>IF(OR($A2059="",$B2059=""),"",IF($J2059&lt;&gt;"",$J2059,IF($D2059=本位币,1,IFERROR(LOOKUP(2,1/((汇率月份&lt;=$A2059)*(INDEX(记账汇率区,0,MATCH($D2059,汇率币种头,0))&lt;&gt;"")),INDEX(记账汇率区,0,MATCH($D2059,汇率币种头,0))),""))))</f>
        <v>1</v>
      </c>
      <c r="L2059" s="123">
        <f t="shared" si="64"/>
        <v>-13000</v>
      </c>
      <c r="M2059" s="123">
        <f t="shared" si="65"/>
        <v>-13000</v>
      </c>
      <c r="N2059" s="122">
        <f>IF($B2059="","",ROUND(SUMIF(账户名,$B2059,账户期初)+SUMIFS($L$6:L2059,$B$6:B2059,$B2059),2))</f>
        <v>2385265640.88</v>
      </c>
      <c r="O2059" s="123">
        <f>IF($B2059="","",IFERROR(ROUND(INDEX(账户期初本位,MATCH($B2059,账户名,0))+SUMIFS($M$6:M2059,$B$6:B2059,$B2059),2),""))</f>
        <v>2385265640.88</v>
      </c>
      <c r="P2059" s="117" t="s">
        <v>43</v>
      </c>
      <c r="Q2059" s="115"/>
      <c r="R2059" s="115"/>
      <c r="S2059" s="124" t="str">
        <f>IF($B2059="","",IF(ISNA(MATCH($B2059,账户名,0)),"※这个账户不在【参数设置】的账户档案里",IF($A2059="","※没填日期，这一笔不会进任何月份的报表",IF(OR($A2059&lt;起始月份,$A2059&gt;EOMONTH(起始月份,15)),"△不在本账期（"&amp;TEXT(起始月份,"yyyy-mm")&amp;" ~ "&amp;TEXT(EOMONTH(起始月份,15),"yyyy-mm")&amp;"）内，报表里看不到",IF(AND($H2059&lt;&gt;"",$I2059&lt;&gt;""),"※收入和支出不能同时填",IF(AND(N($H2059)=0,N($I2059)=0),IF(ISNUMBER(SEARCH("【待补】",$R2059&amp;"")),"△源数据不全（源表缺金额），请补充","※收入和支出都没填"),IF($E2059="","※没填收支类别，分类报表会漏掉这一笔",IF(ISNA(MATCH($E2059,类别表,0)),"※收支类别不在【参数设置】的清单里",IF($K2059="","△"&amp;$D2059&amp;" 还没填汇率，去【月度汇率】补上就自动算了",IF(ISNUMBER(SEARCH("【待补】",$R2059&amp;"")),"△源数据不全（源表缺摘要或用途），请补充",IF(AND($F2059="内部转账",$Q2059=""),"△内部转账建议在「往来单位」写上对方账户",IF($N2059&lt;0,"△这一笔之后该账户余额成负数了，核一下",""))))))))))))</f>
        <v/>
      </c>
    </row>
    <row r="2060" ht="49.5" spans="1:19">
      <c r="A2060" s="114">
        <v>46204</v>
      </c>
      <c r="B2060" s="115" t="s">
        <v>72</v>
      </c>
      <c r="C2060" s="116" t="str">
        <f>IF($B2060="","",IFERROR(INDEX(账户银行,MATCH($B2060,账户名,0)),""))</f>
        <v>NBU银行</v>
      </c>
      <c r="D2060" s="116" t="str">
        <f>IF($B2060="","",IFERROR(INDEX(账户币种,MATCH($B2060,账户名,0)),""))</f>
        <v>UZS</v>
      </c>
      <c r="E2060" s="117" t="s">
        <v>60</v>
      </c>
      <c r="F2060" s="116" t="str">
        <f>IF($E2060="","",IFERROR(INDEX(类别属性,MATCH($E2060,类别表,0)),""))</f>
        <v>支出</v>
      </c>
      <c r="G2060" s="118" t="s">
        <v>1755</v>
      </c>
      <c r="H2060" s="119"/>
      <c r="I2060" s="119">
        <v>741.6</v>
      </c>
      <c r="J2060" s="120"/>
      <c r="K2060" s="125">
        <f>IF(OR($A2060="",$B2060=""),"",IF($J2060&lt;&gt;"",$J2060,IF($D2060=本位币,1,IFERROR(LOOKUP(2,1/((汇率月份&lt;=$A2060)*(INDEX(记账汇率区,0,MATCH($D2060,汇率币种头,0))&lt;&gt;"")),INDEX(记账汇率区,0,MATCH($D2060,汇率币种头,0))),""))))</f>
        <v>1</v>
      </c>
      <c r="L2060" s="123">
        <f t="shared" si="64"/>
        <v>-741.6</v>
      </c>
      <c r="M2060" s="123">
        <f t="shared" si="65"/>
        <v>-741.6</v>
      </c>
      <c r="N2060" s="122">
        <f>IF($B2060="","",ROUND(SUMIF(账户名,$B2060,账户期初)+SUMIFS($L$6:L2060,$B$6:B2060,$B2060),2))</f>
        <v>2385264899.28</v>
      </c>
      <c r="O2060" s="123">
        <f>IF($B2060="","",IFERROR(ROUND(INDEX(账户期初本位,MATCH($B2060,账户名,0))+SUMIFS($M$6:M2060,$B$6:B2060,$B2060),2),""))</f>
        <v>2385264899.28</v>
      </c>
      <c r="P2060" s="117" t="s">
        <v>43</v>
      </c>
      <c r="Q2060" s="115"/>
      <c r="R2060" s="115"/>
      <c r="S2060" s="124" t="str">
        <f>IF($B2060="","",IF(ISNA(MATCH($B2060,账户名,0)),"※这个账户不在【参数设置】的账户档案里",IF($A2060="","※没填日期，这一笔不会进任何月份的报表",IF(OR($A2060&lt;起始月份,$A2060&gt;EOMONTH(起始月份,15)),"△不在本账期（"&amp;TEXT(起始月份,"yyyy-mm")&amp;" ~ "&amp;TEXT(EOMONTH(起始月份,15),"yyyy-mm")&amp;"）内，报表里看不到",IF(AND($H2060&lt;&gt;"",$I2060&lt;&gt;""),"※收入和支出不能同时填",IF(AND(N($H2060)=0,N($I2060)=0),IF(ISNUMBER(SEARCH("【待补】",$R2060&amp;"")),"△源数据不全（源表缺金额），请补充","※收入和支出都没填"),IF($E2060="","※没填收支类别，分类报表会漏掉这一笔",IF(ISNA(MATCH($E2060,类别表,0)),"※收支类别不在【参数设置】的清单里",IF($K2060="","△"&amp;$D2060&amp;" 还没填汇率，去【月度汇率】补上就自动算了",IF(ISNUMBER(SEARCH("【待补】",$R2060&amp;"")),"△源数据不全（源表缺摘要或用途），请补充",IF(AND($F2060="内部转账",$Q2060=""),"△内部转账建议在「往来单位」写上对方账户",IF($N2060&lt;0,"△这一笔之后该账户余额成负数了，核一下",""))))))))))))</f>
        <v/>
      </c>
    </row>
    <row r="2061" ht="66" spans="1:19">
      <c r="A2061" s="114">
        <v>46204</v>
      </c>
      <c r="B2061" s="115" t="s">
        <v>72</v>
      </c>
      <c r="C2061" s="116" t="str">
        <f>IF($B2061="","",IFERROR(INDEX(账户银行,MATCH($B2061,账户名,0)),""))</f>
        <v>NBU银行</v>
      </c>
      <c r="D2061" s="116" t="str">
        <f>IF($B2061="","",IFERROR(INDEX(账户币种,MATCH($B2061,账户名,0)),""))</f>
        <v>UZS</v>
      </c>
      <c r="E2061" s="117" t="s">
        <v>31</v>
      </c>
      <c r="F2061" s="116" t="str">
        <f>IF($E2061="","",IFERROR(INDEX(类别属性,MATCH($E2061,类别表,0)),""))</f>
        <v>支出</v>
      </c>
      <c r="G2061" s="118" t="s">
        <v>1756</v>
      </c>
      <c r="H2061" s="119"/>
      <c r="I2061" s="119">
        <v>2600000</v>
      </c>
      <c r="J2061" s="120"/>
      <c r="K2061" s="125">
        <f>IF(OR($A2061="",$B2061=""),"",IF($J2061&lt;&gt;"",$J2061,IF($D2061=本位币,1,IFERROR(LOOKUP(2,1/((汇率月份&lt;=$A2061)*(INDEX(记账汇率区,0,MATCH($D2061,汇率币种头,0))&lt;&gt;"")),INDEX(记账汇率区,0,MATCH($D2061,汇率币种头,0))),""))))</f>
        <v>1</v>
      </c>
      <c r="L2061" s="123">
        <f t="shared" si="64"/>
        <v>-2600000</v>
      </c>
      <c r="M2061" s="123">
        <f t="shared" si="65"/>
        <v>-2600000</v>
      </c>
      <c r="N2061" s="122">
        <f>IF($B2061="","",ROUND(SUMIF(账户名,$B2061,账户期初)+SUMIFS($L$6:L2061,$B$6:B2061,$B2061),2))</f>
        <v>2382664899.28</v>
      </c>
      <c r="O2061" s="123">
        <f>IF($B2061="","",IFERROR(ROUND(INDEX(账户期初本位,MATCH($B2061,账户名,0))+SUMIFS($M$6:M2061,$B$6:B2061,$B2061),2),""))</f>
        <v>2382664899.28</v>
      </c>
      <c r="P2061" s="117" t="s">
        <v>26</v>
      </c>
      <c r="Q2061" s="115"/>
      <c r="R2061" s="115"/>
      <c r="S2061" s="124" t="str">
        <f>IF($B2061="","",IF(ISNA(MATCH($B2061,账户名,0)),"※这个账户不在【参数设置】的账户档案里",IF($A2061="","※没填日期，这一笔不会进任何月份的报表",IF(OR($A2061&lt;起始月份,$A2061&gt;EOMONTH(起始月份,15)),"△不在本账期（"&amp;TEXT(起始月份,"yyyy-mm")&amp;" ~ "&amp;TEXT(EOMONTH(起始月份,15),"yyyy-mm")&amp;"）内，报表里看不到",IF(AND($H2061&lt;&gt;"",$I2061&lt;&gt;""),"※收入和支出不能同时填",IF(AND(N($H2061)=0,N($I2061)=0),IF(ISNUMBER(SEARCH("【待补】",$R2061&amp;"")),"△源数据不全（源表缺金额），请补充","※收入和支出都没填"),IF($E2061="","※没填收支类别，分类报表会漏掉这一笔",IF(ISNA(MATCH($E2061,类别表,0)),"※收支类别不在【参数设置】的清单里",IF($K2061="","△"&amp;$D2061&amp;" 还没填汇率，去【月度汇率】补上就自动算了",IF(ISNUMBER(SEARCH("【待补】",$R2061&amp;"")),"△源数据不全（源表缺摘要或用途），请补充",IF(AND($F2061="内部转账",$Q2061=""),"△内部转账建议在「往来单位」写上对方账户",IF($N2061&lt;0,"△这一笔之后该账户余额成负数了，核一下",""))))))))))))</f>
        <v/>
      </c>
    </row>
    <row r="2062" ht="66" spans="1:19">
      <c r="A2062" s="114">
        <v>46204</v>
      </c>
      <c r="B2062" s="115" t="s">
        <v>72</v>
      </c>
      <c r="C2062" s="116" t="str">
        <f>IF($B2062="","",IFERROR(INDEX(账户银行,MATCH($B2062,账户名,0)),""))</f>
        <v>NBU银行</v>
      </c>
      <c r="D2062" s="116" t="str">
        <f>IF($B2062="","",IFERROR(INDEX(账户币种,MATCH($B2062,账户名,0)),""))</f>
        <v>UZS</v>
      </c>
      <c r="E2062" s="117" t="s">
        <v>438</v>
      </c>
      <c r="F2062" s="116" t="str">
        <f>IF($E2062="","",IFERROR(INDEX(类别属性,MATCH($E2062,类别表,0)),""))</f>
        <v>支出</v>
      </c>
      <c r="G2062" s="118" t="s">
        <v>1757</v>
      </c>
      <c r="H2062" s="119"/>
      <c r="I2062" s="119">
        <v>1100000</v>
      </c>
      <c r="J2062" s="120"/>
      <c r="K2062" s="125">
        <f>IF(OR($A2062="",$B2062=""),"",IF($J2062&lt;&gt;"",$J2062,IF($D2062=本位币,1,IFERROR(LOOKUP(2,1/((汇率月份&lt;=$A2062)*(INDEX(记账汇率区,0,MATCH($D2062,汇率币种头,0))&lt;&gt;"")),INDEX(记账汇率区,0,MATCH($D2062,汇率币种头,0))),""))))</f>
        <v>1</v>
      </c>
      <c r="L2062" s="123">
        <f t="shared" si="64"/>
        <v>-1100000</v>
      </c>
      <c r="M2062" s="123">
        <f t="shared" si="65"/>
        <v>-1100000</v>
      </c>
      <c r="N2062" s="122">
        <f>IF($B2062="","",ROUND(SUMIF(账户名,$B2062,账户期初)+SUMIFS($L$6:L2062,$B$6:B2062,$B2062),2))</f>
        <v>2381564899.28</v>
      </c>
      <c r="O2062" s="123">
        <f>IF($B2062="","",IFERROR(ROUND(INDEX(账户期初本位,MATCH($B2062,账户名,0))+SUMIFS($M$6:M2062,$B$6:B2062,$B2062),2),""))</f>
        <v>2381564899.28</v>
      </c>
      <c r="P2062" s="117" t="s">
        <v>26</v>
      </c>
      <c r="Q2062" s="115"/>
      <c r="R2062" s="115"/>
      <c r="S2062" s="124" t="str">
        <f>IF($B2062="","",IF(ISNA(MATCH($B2062,账户名,0)),"※这个账户不在【参数设置】的账户档案里",IF($A2062="","※没填日期，这一笔不会进任何月份的报表",IF(OR($A2062&lt;起始月份,$A2062&gt;EOMONTH(起始月份,15)),"△不在本账期（"&amp;TEXT(起始月份,"yyyy-mm")&amp;" ~ "&amp;TEXT(EOMONTH(起始月份,15),"yyyy-mm")&amp;"）内，报表里看不到",IF(AND($H2062&lt;&gt;"",$I2062&lt;&gt;""),"※收入和支出不能同时填",IF(AND(N($H2062)=0,N($I2062)=0),IF(ISNUMBER(SEARCH("【待补】",$R2062&amp;"")),"△源数据不全（源表缺金额），请补充","※收入和支出都没填"),IF($E2062="","※没填收支类别，分类报表会漏掉这一笔",IF(ISNA(MATCH($E2062,类别表,0)),"※收支类别不在【参数设置】的清单里",IF($K2062="","△"&amp;$D2062&amp;" 还没填汇率，去【月度汇率】补上就自动算了",IF(ISNUMBER(SEARCH("【待补】",$R2062&amp;"")),"△源数据不全（源表缺摘要或用途），请补充",IF(AND($F2062="内部转账",$Q2062=""),"△内部转账建议在「往来单位」写上对方账户",IF($N2062&lt;0,"△这一笔之后该账户余额成负数了，核一下",""))))))))))))</f>
        <v/>
      </c>
    </row>
    <row r="2063" ht="82.5" spans="1:19">
      <c r="A2063" s="114">
        <v>46204</v>
      </c>
      <c r="B2063" s="115" t="s">
        <v>72</v>
      </c>
      <c r="C2063" s="116" t="str">
        <f>IF($B2063="","",IFERROR(INDEX(账户银行,MATCH($B2063,账户名,0)),""))</f>
        <v>NBU银行</v>
      </c>
      <c r="D2063" s="116" t="str">
        <f>IF($B2063="","",IFERROR(INDEX(账户币种,MATCH($B2063,账户名,0)),""))</f>
        <v>UZS</v>
      </c>
      <c r="E2063" s="117" t="s">
        <v>21</v>
      </c>
      <c r="F2063" s="116" t="str">
        <f>IF($E2063="","",IFERROR(INDEX(类别属性,MATCH($E2063,类别表,0)),""))</f>
        <v>支出</v>
      </c>
      <c r="G2063" s="118" t="s">
        <v>1758</v>
      </c>
      <c r="H2063" s="119"/>
      <c r="I2063" s="119">
        <v>151594464</v>
      </c>
      <c r="J2063" s="120"/>
      <c r="K2063" s="125">
        <f>IF(OR($A2063="",$B2063=""),"",IF($J2063&lt;&gt;"",$J2063,IF($D2063=本位币,1,IFERROR(LOOKUP(2,1/((汇率月份&lt;=$A2063)*(INDEX(记账汇率区,0,MATCH($D2063,汇率币种头,0))&lt;&gt;"")),INDEX(记账汇率区,0,MATCH($D2063,汇率币种头,0))),""))))</f>
        <v>1</v>
      </c>
      <c r="L2063" s="123">
        <f t="shared" si="64"/>
        <v>-151594464</v>
      </c>
      <c r="M2063" s="123">
        <f t="shared" si="65"/>
        <v>-151594464</v>
      </c>
      <c r="N2063" s="122">
        <f>IF($B2063="","",ROUND(SUMIF(账户名,$B2063,账户期初)+SUMIFS($L$6:L2063,$B$6:B2063,$B2063),2))</f>
        <v>2229970435.28</v>
      </c>
      <c r="O2063" s="123">
        <f>IF($B2063="","",IFERROR(ROUND(INDEX(账户期初本位,MATCH($B2063,账户名,0))+SUMIFS($M$6:M2063,$B$6:B2063,$B2063),2),""))</f>
        <v>2229970435.28</v>
      </c>
      <c r="P2063" s="117" t="s">
        <v>23</v>
      </c>
      <c r="Q2063" s="115"/>
      <c r="R2063" s="115"/>
      <c r="S2063" s="124" t="str">
        <f>IF($B2063="","",IF(ISNA(MATCH($B2063,账户名,0)),"※这个账户不在【参数设置】的账户档案里",IF($A2063="","※没填日期，这一笔不会进任何月份的报表",IF(OR($A2063&lt;起始月份,$A2063&gt;EOMONTH(起始月份,15)),"△不在本账期（"&amp;TEXT(起始月份,"yyyy-mm")&amp;" ~ "&amp;TEXT(EOMONTH(起始月份,15),"yyyy-mm")&amp;"）内，报表里看不到",IF(AND($H2063&lt;&gt;"",$I2063&lt;&gt;""),"※收入和支出不能同时填",IF(AND(N($H2063)=0,N($I2063)=0),IF(ISNUMBER(SEARCH("【待补】",$R2063&amp;"")),"△源数据不全（源表缺金额），请补充","※收入和支出都没填"),IF($E2063="","※没填收支类别，分类报表会漏掉这一笔",IF(ISNA(MATCH($E2063,类别表,0)),"※收支类别不在【参数设置】的清单里",IF($K2063="","△"&amp;$D2063&amp;" 还没填汇率，去【月度汇率】补上就自动算了",IF(ISNUMBER(SEARCH("【待补】",$R2063&amp;"")),"△源数据不全（源表缺摘要或用途），请补充",IF(AND($F2063="内部转账",$Q2063=""),"△内部转账建议在「往来单位」写上对方账户",IF($N2063&lt;0,"△这一笔之后该账户余额成负数了，核一下",""))))))))))))</f>
        <v/>
      </c>
    </row>
    <row r="2064" ht="33" spans="1:19">
      <c r="A2064" s="114">
        <v>46204</v>
      </c>
      <c r="B2064" s="115" t="s">
        <v>34</v>
      </c>
      <c r="C2064" s="116" t="str">
        <f>IF($B2064="","",IFERROR(INDEX(账户银行,MATCH($B2064,账户名,0)),""))</f>
        <v>现金</v>
      </c>
      <c r="D2064" s="116" t="str">
        <f>IF($B2064="","",IFERROR(INDEX(账户币种,MATCH($B2064,账户名,0)),""))</f>
        <v>UZS</v>
      </c>
      <c r="E2064" s="117" t="s">
        <v>44</v>
      </c>
      <c r="F2064" s="116" t="str">
        <f>IF($E2064="","",IFERROR(INDEX(类别属性,MATCH($E2064,类别表,0)),""))</f>
        <v>支出</v>
      </c>
      <c r="G2064" s="118" t="s">
        <v>1759</v>
      </c>
      <c r="H2064" s="119"/>
      <c r="I2064" s="119">
        <v>600000</v>
      </c>
      <c r="J2064" s="120"/>
      <c r="K2064" s="125">
        <f>IF(OR($A2064="",$B2064=""),"",IF($J2064&lt;&gt;"",$J2064,IF($D2064=本位币,1,IFERROR(LOOKUP(2,1/((汇率月份&lt;=$A2064)*(INDEX(记账汇率区,0,MATCH($D2064,汇率币种头,0))&lt;&gt;"")),INDEX(记账汇率区,0,MATCH($D2064,汇率币种头,0))),""))))</f>
        <v>1</v>
      </c>
      <c r="L2064" s="123">
        <f t="shared" si="64"/>
        <v>-600000</v>
      </c>
      <c r="M2064" s="123">
        <f t="shared" si="65"/>
        <v>-600000</v>
      </c>
      <c r="N2064" s="122">
        <f>IF($B2064="","",ROUND(SUMIF(账户名,$B2064,账户期初)+SUMIFS($L$6:L2064,$B$6:B2064,$B2064),2))</f>
        <v>-708457979.33</v>
      </c>
      <c r="O2064" s="123">
        <f>IF($B2064="","",IFERROR(ROUND(INDEX(账户期初本位,MATCH($B2064,账户名,0))+SUMIFS($M$6:M2064,$B$6:B2064,$B2064),2),""))</f>
        <v>-708457979.33</v>
      </c>
      <c r="P2064" s="117" t="s">
        <v>26</v>
      </c>
      <c r="Q2064" s="115"/>
      <c r="R2064" s="115"/>
      <c r="S2064" s="124" t="str">
        <f>IF($B2064="","",IF(ISNA(MATCH($B2064,账户名,0)),"※这个账户不在【参数设置】的账户档案里",IF($A2064="","※没填日期，这一笔不会进任何月份的报表",IF(OR($A2064&lt;起始月份,$A2064&gt;EOMONTH(起始月份,15)),"△不在本账期（"&amp;TEXT(起始月份,"yyyy-mm")&amp;" ~ "&amp;TEXT(EOMONTH(起始月份,15),"yyyy-mm")&amp;"）内，报表里看不到",IF(AND($H2064&lt;&gt;"",$I2064&lt;&gt;""),"※收入和支出不能同时填",IF(AND(N($H2064)=0,N($I2064)=0),IF(ISNUMBER(SEARCH("【待补】",$R2064&amp;"")),"△源数据不全（源表缺金额），请补充","※收入和支出都没填"),IF($E2064="","※没填收支类别，分类报表会漏掉这一笔",IF(ISNA(MATCH($E2064,类别表,0)),"※收支类别不在【参数设置】的清单里",IF($K2064="","△"&amp;$D2064&amp;" 还没填汇率，去【月度汇率】补上就自动算了",IF(ISNUMBER(SEARCH("【待补】",$R2064&amp;"")),"△源数据不全（源表缺摘要或用途），请补充",IF(AND($F2064="内部转账",$Q2064=""),"△内部转账建议在「往来单位」写上对方账户",IF($N2064&lt;0,"△这一笔之后该账户余额成负数了，核一下",""))))))))))))</f>
        <v>△这一笔之后该账户余额成负数了，核一下</v>
      </c>
    </row>
    <row r="2065" ht="66" spans="1:19">
      <c r="A2065" s="114">
        <v>46204</v>
      </c>
      <c r="B2065" s="115" t="s">
        <v>34</v>
      </c>
      <c r="C2065" s="116" t="str">
        <f>IF($B2065="","",IFERROR(INDEX(账户银行,MATCH($B2065,账户名,0)),""))</f>
        <v>现金</v>
      </c>
      <c r="D2065" s="116" t="str">
        <f>IF($B2065="","",IFERROR(INDEX(账户币种,MATCH($B2065,账户名,0)),""))</f>
        <v>UZS</v>
      </c>
      <c r="E2065" s="117" t="s">
        <v>54</v>
      </c>
      <c r="F2065" s="116" t="str">
        <f>IF($E2065="","",IFERROR(INDEX(类别属性,MATCH($E2065,类别表,0)),""))</f>
        <v>支出</v>
      </c>
      <c r="G2065" s="118" t="s">
        <v>1760</v>
      </c>
      <c r="H2065" s="119"/>
      <c r="I2065" s="119">
        <v>290000</v>
      </c>
      <c r="J2065" s="120"/>
      <c r="K2065" s="125">
        <f>IF(OR($A2065="",$B2065=""),"",IF($J2065&lt;&gt;"",$J2065,IF($D2065=本位币,1,IFERROR(LOOKUP(2,1/((汇率月份&lt;=$A2065)*(INDEX(记账汇率区,0,MATCH($D2065,汇率币种头,0))&lt;&gt;"")),INDEX(记账汇率区,0,MATCH($D2065,汇率币种头,0))),""))))</f>
        <v>1</v>
      </c>
      <c r="L2065" s="123">
        <f t="shared" si="64"/>
        <v>-290000</v>
      </c>
      <c r="M2065" s="123">
        <f t="shared" si="65"/>
        <v>-290000</v>
      </c>
      <c r="N2065" s="122">
        <f>IF($B2065="","",ROUND(SUMIF(账户名,$B2065,账户期初)+SUMIFS($L$6:L2065,$B$6:B2065,$B2065),2))</f>
        <v>-708747979.33</v>
      </c>
      <c r="O2065" s="123">
        <f>IF($B2065="","",IFERROR(ROUND(INDEX(账户期初本位,MATCH($B2065,账户名,0))+SUMIFS($M$6:M2065,$B$6:B2065,$B2065),2),""))</f>
        <v>-708747979.33</v>
      </c>
      <c r="P2065" s="117" t="s">
        <v>48</v>
      </c>
      <c r="Q2065" s="115"/>
      <c r="R2065" s="115"/>
      <c r="S2065" s="124" t="str">
        <f>IF($B2065="","",IF(ISNA(MATCH($B2065,账户名,0)),"※这个账户不在【参数设置】的账户档案里",IF($A2065="","※没填日期，这一笔不会进任何月份的报表",IF(OR($A2065&lt;起始月份,$A2065&gt;EOMONTH(起始月份,15)),"△不在本账期（"&amp;TEXT(起始月份,"yyyy-mm")&amp;" ~ "&amp;TEXT(EOMONTH(起始月份,15),"yyyy-mm")&amp;"）内，报表里看不到",IF(AND($H2065&lt;&gt;"",$I2065&lt;&gt;""),"※收入和支出不能同时填",IF(AND(N($H2065)=0,N($I2065)=0),IF(ISNUMBER(SEARCH("【待补】",$R2065&amp;"")),"△源数据不全（源表缺金额），请补充","※收入和支出都没填"),IF($E2065="","※没填收支类别，分类报表会漏掉这一笔",IF(ISNA(MATCH($E2065,类别表,0)),"※收支类别不在【参数设置】的清单里",IF($K2065="","△"&amp;$D2065&amp;" 还没填汇率，去【月度汇率】补上就自动算了",IF(ISNUMBER(SEARCH("【待补】",$R2065&amp;"")),"△源数据不全（源表缺摘要或用途），请补充",IF(AND($F2065="内部转账",$Q2065=""),"△内部转账建议在「往来单位」写上对方账户",IF($N2065&lt;0,"△这一笔之后该账户余额成负数了，核一下",""))))))))))))</f>
        <v>△这一笔之后该账户余额成负数了，核一下</v>
      </c>
    </row>
    <row r="2066" ht="33" spans="1:19">
      <c r="A2066" s="114">
        <v>46205</v>
      </c>
      <c r="B2066" s="115" t="s">
        <v>72</v>
      </c>
      <c r="C2066" s="116" t="str">
        <f>IF($B2066="","",IFERROR(INDEX(账户银行,MATCH($B2066,账户名,0)),""))</f>
        <v>NBU银行</v>
      </c>
      <c r="D2066" s="116" t="str">
        <f>IF($B2066="","",IFERROR(INDEX(账户币种,MATCH($B2066,账户名,0)),""))</f>
        <v>UZS</v>
      </c>
      <c r="E2066" s="117" t="s">
        <v>60</v>
      </c>
      <c r="F2066" s="116" t="str">
        <f>IF($E2066="","",IFERROR(INDEX(类别属性,MATCH($E2066,类别表,0)),""))</f>
        <v>支出</v>
      </c>
      <c r="G2066" s="118" t="s">
        <v>1761</v>
      </c>
      <c r="H2066" s="119"/>
      <c r="I2066" s="119">
        <v>741.6</v>
      </c>
      <c r="J2066" s="120"/>
      <c r="K2066" s="125">
        <f>IF(OR($A2066="",$B2066=""),"",IF($J2066&lt;&gt;"",$J2066,IF($D2066=本位币,1,IFERROR(LOOKUP(2,1/((汇率月份&lt;=$A2066)*(INDEX(记账汇率区,0,MATCH($D2066,汇率币种头,0))&lt;&gt;"")),INDEX(记账汇率区,0,MATCH($D2066,汇率币种头,0))),""))))</f>
        <v>1</v>
      </c>
      <c r="L2066" s="123">
        <f t="shared" si="64"/>
        <v>-741.6</v>
      </c>
      <c r="M2066" s="123">
        <f t="shared" si="65"/>
        <v>-741.6</v>
      </c>
      <c r="N2066" s="122">
        <f>IF($B2066="","",ROUND(SUMIF(账户名,$B2066,账户期初)+SUMIFS($L$6:L2066,$B$6:B2066,$B2066),2))</f>
        <v>2229969693.68</v>
      </c>
      <c r="O2066" s="123">
        <f>IF($B2066="","",IFERROR(ROUND(INDEX(账户期初本位,MATCH($B2066,账户名,0))+SUMIFS($M$6:M2066,$B$6:B2066,$B2066),2),""))</f>
        <v>2229969693.68</v>
      </c>
      <c r="P2066" s="117" t="s">
        <v>43</v>
      </c>
      <c r="Q2066" s="115"/>
      <c r="R2066" s="115"/>
      <c r="S2066" s="124" t="str">
        <f>IF($B2066="","",IF(ISNA(MATCH($B2066,账户名,0)),"※这个账户不在【参数设置】的账户档案里",IF($A2066="","※没填日期，这一笔不会进任何月份的报表",IF(OR($A2066&lt;起始月份,$A2066&gt;EOMONTH(起始月份,15)),"△不在本账期（"&amp;TEXT(起始月份,"yyyy-mm")&amp;" ~ "&amp;TEXT(EOMONTH(起始月份,15),"yyyy-mm")&amp;"）内，报表里看不到",IF(AND($H2066&lt;&gt;"",$I2066&lt;&gt;""),"※收入和支出不能同时填",IF(AND(N($H2066)=0,N($I2066)=0),IF(ISNUMBER(SEARCH("【待补】",$R2066&amp;"")),"△源数据不全（源表缺金额），请补充","※收入和支出都没填"),IF($E2066="","※没填收支类别，分类报表会漏掉这一笔",IF(ISNA(MATCH($E2066,类别表,0)),"※收支类别不在【参数设置】的清单里",IF($K2066="","△"&amp;$D2066&amp;" 还没填汇率，去【月度汇率】补上就自动算了",IF(ISNUMBER(SEARCH("【待补】",$R2066&amp;"")),"△源数据不全（源表缺摘要或用途），请补充",IF(AND($F2066="内部转账",$Q2066=""),"△内部转账建议在「往来单位」写上对方账户",IF($N2066&lt;0,"△这一笔之后该账户余额成负数了，核一下",""))))))))))))</f>
        <v/>
      </c>
    </row>
    <row r="2067" ht="33" spans="1:19">
      <c r="A2067" s="114">
        <v>46205</v>
      </c>
      <c r="B2067" s="115" t="s">
        <v>72</v>
      </c>
      <c r="C2067" s="116" t="str">
        <f>IF($B2067="","",IFERROR(INDEX(账户银行,MATCH($B2067,账户名,0)),""))</f>
        <v>NBU银行</v>
      </c>
      <c r="D2067" s="116" t="str">
        <f>IF($B2067="","",IFERROR(INDEX(账户币种,MATCH($B2067,账户名,0)),""))</f>
        <v>UZS</v>
      </c>
      <c r="E2067" s="117" t="s">
        <v>60</v>
      </c>
      <c r="F2067" s="116" t="str">
        <f>IF($E2067="","",IFERROR(INDEX(类别属性,MATCH($E2067,类别表,0)),""))</f>
        <v>支出</v>
      </c>
      <c r="G2067" s="118" t="s">
        <v>1762</v>
      </c>
      <c r="H2067" s="119"/>
      <c r="I2067" s="119">
        <v>741.6</v>
      </c>
      <c r="J2067" s="120"/>
      <c r="K2067" s="125">
        <f>IF(OR($A2067="",$B2067=""),"",IF($J2067&lt;&gt;"",$J2067,IF($D2067=本位币,1,IFERROR(LOOKUP(2,1/((汇率月份&lt;=$A2067)*(INDEX(记账汇率区,0,MATCH($D2067,汇率币种头,0))&lt;&gt;"")),INDEX(记账汇率区,0,MATCH($D2067,汇率币种头,0))),""))))</f>
        <v>1</v>
      </c>
      <c r="L2067" s="123">
        <f t="shared" si="64"/>
        <v>-741.6</v>
      </c>
      <c r="M2067" s="123">
        <f t="shared" si="65"/>
        <v>-741.6</v>
      </c>
      <c r="N2067" s="122">
        <f>IF($B2067="","",ROUND(SUMIF(账户名,$B2067,账户期初)+SUMIFS($L$6:L2067,$B$6:B2067,$B2067),2))</f>
        <v>2229968952.08</v>
      </c>
      <c r="O2067" s="123">
        <f>IF($B2067="","",IFERROR(ROUND(INDEX(账户期初本位,MATCH($B2067,账户名,0))+SUMIFS($M$6:M2067,$B$6:B2067,$B2067),2),""))</f>
        <v>2229968952.08</v>
      </c>
      <c r="P2067" s="117" t="s">
        <v>43</v>
      </c>
      <c r="Q2067" s="115"/>
      <c r="R2067" s="115"/>
      <c r="S2067" s="124" t="str">
        <f>IF($B2067="","",IF(ISNA(MATCH($B2067,账户名,0)),"※这个账户不在【参数设置】的账户档案里",IF($A2067="","※没填日期，这一笔不会进任何月份的报表",IF(OR($A2067&lt;起始月份,$A2067&gt;EOMONTH(起始月份,15)),"△不在本账期（"&amp;TEXT(起始月份,"yyyy-mm")&amp;" ~ "&amp;TEXT(EOMONTH(起始月份,15),"yyyy-mm")&amp;"）内，报表里看不到",IF(AND($H2067&lt;&gt;"",$I2067&lt;&gt;""),"※收入和支出不能同时填",IF(AND(N($H2067)=0,N($I2067)=0),IF(ISNUMBER(SEARCH("【待补】",$R2067&amp;"")),"△源数据不全（源表缺金额），请补充","※收入和支出都没填"),IF($E2067="","※没填收支类别，分类报表会漏掉这一笔",IF(ISNA(MATCH($E2067,类别表,0)),"※收支类别不在【参数设置】的清单里",IF($K2067="","△"&amp;$D2067&amp;" 还没填汇率，去【月度汇率】补上就自动算了",IF(ISNUMBER(SEARCH("【待补】",$R2067&amp;"")),"△源数据不全（源表缺摘要或用途），请补充",IF(AND($F2067="内部转账",$Q2067=""),"△内部转账建议在「往来单位」写上对方账户",IF($N2067&lt;0,"△这一笔之后该账户余额成负数了，核一下",""))))))))))))</f>
        <v/>
      </c>
    </row>
    <row r="2068" ht="33" spans="1:19">
      <c r="A2068" s="114">
        <v>46205</v>
      </c>
      <c r="B2068" s="115" t="s">
        <v>72</v>
      </c>
      <c r="C2068" s="116" t="str">
        <f>IF($B2068="","",IFERROR(INDEX(账户银行,MATCH($B2068,账户名,0)),""))</f>
        <v>NBU银行</v>
      </c>
      <c r="D2068" s="116" t="str">
        <f>IF($B2068="","",IFERROR(INDEX(账户币种,MATCH($B2068,账户名,0)),""))</f>
        <v>UZS</v>
      </c>
      <c r="E2068" s="117" t="s">
        <v>60</v>
      </c>
      <c r="F2068" s="116" t="str">
        <f>IF($E2068="","",IFERROR(INDEX(类别属性,MATCH($E2068,类别表,0)),""))</f>
        <v>支出</v>
      </c>
      <c r="G2068" s="118" t="s">
        <v>1763</v>
      </c>
      <c r="H2068" s="119"/>
      <c r="I2068" s="119">
        <v>741.6</v>
      </c>
      <c r="J2068" s="120"/>
      <c r="K2068" s="125">
        <f>IF(OR($A2068="",$B2068=""),"",IF($J2068&lt;&gt;"",$J2068,IF($D2068=本位币,1,IFERROR(LOOKUP(2,1/((汇率月份&lt;=$A2068)*(INDEX(记账汇率区,0,MATCH($D2068,汇率币种头,0))&lt;&gt;"")),INDEX(记账汇率区,0,MATCH($D2068,汇率币种头,0))),""))))</f>
        <v>1</v>
      </c>
      <c r="L2068" s="123">
        <f t="shared" si="64"/>
        <v>-741.6</v>
      </c>
      <c r="M2068" s="123">
        <f t="shared" si="65"/>
        <v>-741.6</v>
      </c>
      <c r="N2068" s="122">
        <f>IF($B2068="","",ROUND(SUMIF(账户名,$B2068,账户期初)+SUMIFS($L$6:L2068,$B$6:B2068,$B2068),2))</f>
        <v>2229968210.48</v>
      </c>
      <c r="O2068" s="123">
        <f>IF($B2068="","",IFERROR(ROUND(INDEX(账户期初本位,MATCH($B2068,账户名,0))+SUMIFS($M$6:M2068,$B$6:B2068,$B2068),2),""))</f>
        <v>2229968210.48</v>
      </c>
      <c r="P2068" s="117" t="s">
        <v>43</v>
      </c>
      <c r="Q2068" s="115"/>
      <c r="R2068" s="115"/>
      <c r="S2068" s="124" t="str">
        <f>IF($B2068="","",IF(ISNA(MATCH($B2068,账户名,0)),"※这个账户不在【参数设置】的账户档案里",IF($A2068="","※没填日期，这一笔不会进任何月份的报表",IF(OR($A2068&lt;起始月份,$A2068&gt;EOMONTH(起始月份,15)),"△不在本账期（"&amp;TEXT(起始月份,"yyyy-mm")&amp;" ~ "&amp;TEXT(EOMONTH(起始月份,15),"yyyy-mm")&amp;"）内，报表里看不到",IF(AND($H2068&lt;&gt;"",$I2068&lt;&gt;""),"※收入和支出不能同时填",IF(AND(N($H2068)=0,N($I2068)=0),IF(ISNUMBER(SEARCH("【待补】",$R2068&amp;"")),"△源数据不全（源表缺金额），请补充","※收入和支出都没填"),IF($E2068="","※没填收支类别，分类报表会漏掉这一笔",IF(ISNA(MATCH($E2068,类别表,0)),"※收支类别不在【参数设置】的清单里",IF($K2068="","△"&amp;$D2068&amp;" 还没填汇率，去【月度汇率】补上就自动算了",IF(ISNUMBER(SEARCH("【待补】",$R2068&amp;"")),"△源数据不全（源表缺摘要或用途），请补充",IF(AND($F2068="内部转账",$Q2068=""),"△内部转账建议在「往来单位」写上对方账户",IF($N2068&lt;0,"△这一笔之后该账户余额成负数了，核一下",""))))))))))))</f>
        <v/>
      </c>
    </row>
    <row r="2069" ht="33" spans="1:19">
      <c r="A2069" s="114">
        <v>46205</v>
      </c>
      <c r="B2069" s="115" t="s">
        <v>72</v>
      </c>
      <c r="C2069" s="116" t="str">
        <f>IF($B2069="","",IFERROR(INDEX(账户银行,MATCH($B2069,账户名,0)),""))</f>
        <v>NBU银行</v>
      </c>
      <c r="D2069" s="116" t="str">
        <f>IF($B2069="","",IFERROR(INDEX(账户币种,MATCH($B2069,账户名,0)),""))</f>
        <v>UZS</v>
      </c>
      <c r="E2069" s="117" t="s">
        <v>60</v>
      </c>
      <c r="F2069" s="116" t="str">
        <f>IF($E2069="","",IFERROR(INDEX(类别属性,MATCH($E2069,类别表,0)),""))</f>
        <v>支出</v>
      </c>
      <c r="G2069" s="118" t="s">
        <v>1763</v>
      </c>
      <c r="H2069" s="119"/>
      <c r="I2069" s="119">
        <v>741.6</v>
      </c>
      <c r="J2069" s="120"/>
      <c r="K2069" s="125">
        <f>IF(OR($A2069="",$B2069=""),"",IF($J2069&lt;&gt;"",$J2069,IF($D2069=本位币,1,IFERROR(LOOKUP(2,1/((汇率月份&lt;=$A2069)*(INDEX(记账汇率区,0,MATCH($D2069,汇率币种头,0))&lt;&gt;"")),INDEX(记账汇率区,0,MATCH($D2069,汇率币种头,0))),""))))</f>
        <v>1</v>
      </c>
      <c r="L2069" s="123">
        <f t="shared" si="64"/>
        <v>-741.6</v>
      </c>
      <c r="M2069" s="123">
        <f t="shared" si="65"/>
        <v>-741.6</v>
      </c>
      <c r="N2069" s="122">
        <f>IF($B2069="","",ROUND(SUMIF(账户名,$B2069,账户期初)+SUMIFS($L$6:L2069,$B$6:B2069,$B2069),2))</f>
        <v>2229967468.88</v>
      </c>
      <c r="O2069" s="123">
        <f>IF($B2069="","",IFERROR(ROUND(INDEX(账户期初本位,MATCH($B2069,账户名,0))+SUMIFS($M$6:M2069,$B$6:B2069,$B2069),2),""))</f>
        <v>2229967468.88</v>
      </c>
      <c r="P2069" s="117" t="s">
        <v>43</v>
      </c>
      <c r="Q2069" s="115"/>
      <c r="R2069" s="115"/>
      <c r="S2069" s="124" t="str">
        <f>IF($B2069="","",IF(ISNA(MATCH($B2069,账户名,0)),"※这个账户不在【参数设置】的账户档案里",IF($A2069="","※没填日期，这一笔不会进任何月份的报表",IF(OR($A2069&lt;起始月份,$A2069&gt;EOMONTH(起始月份,15)),"△不在本账期（"&amp;TEXT(起始月份,"yyyy-mm")&amp;" ~ "&amp;TEXT(EOMONTH(起始月份,15),"yyyy-mm")&amp;"）内，报表里看不到",IF(AND($H2069&lt;&gt;"",$I2069&lt;&gt;""),"※收入和支出不能同时填",IF(AND(N($H2069)=0,N($I2069)=0),IF(ISNUMBER(SEARCH("【待补】",$R2069&amp;"")),"△源数据不全（源表缺金额），请补充","※收入和支出都没填"),IF($E2069="","※没填收支类别，分类报表会漏掉这一笔",IF(ISNA(MATCH($E2069,类别表,0)),"※收支类别不在【参数设置】的清单里",IF($K2069="","△"&amp;$D2069&amp;" 还没填汇率，去【月度汇率】补上就自动算了",IF(ISNUMBER(SEARCH("【待补】",$R2069&amp;"")),"△源数据不全（源表缺摘要或用途），请补充",IF(AND($F2069="内部转账",$Q2069=""),"△内部转账建议在「往来单位」写上对方账户",IF($N2069&lt;0,"△这一笔之后该账户余额成负数了，核一下",""))))))))))))</f>
        <v/>
      </c>
    </row>
    <row r="2070" ht="49.5" spans="1:19">
      <c r="A2070" s="114">
        <v>46205</v>
      </c>
      <c r="B2070" s="115" t="s">
        <v>72</v>
      </c>
      <c r="C2070" s="116" t="str">
        <f>IF($B2070="","",IFERROR(INDEX(账户银行,MATCH($B2070,账户名,0)),""))</f>
        <v>NBU银行</v>
      </c>
      <c r="D2070" s="116" t="str">
        <f>IF($B2070="","",IFERROR(INDEX(账户币种,MATCH($B2070,账户名,0)),""))</f>
        <v>UZS</v>
      </c>
      <c r="E2070" s="117" t="s">
        <v>57</v>
      </c>
      <c r="F2070" s="116" t="str">
        <f>IF($E2070="","",IFERROR(INDEX(类别属性,MATCH($E2070,类别表,0)),""))</f>
        <v>支出</v>
      </c>
      <c r="G2070" s="118" t="s">
        <v>1764</v>
      </c>
      <c r="H2070" s="119"/>
      <c r="I2070" s="119">
        <v>106</v>
      </c>
      <c r="J2070" s="120"/>
      <c r="K2070" s="125">
        <f>IF(OR($A2070="",$B2070=""),"",IF($J2070&lt;&gt;"",$J2070,IF($D2070=本位币,1,IFERROR(LOOKUP(2,1/((汇率月份&lt;=$A2070)*(INDEX(记账汇率区,0,MATCH($D2070,汇率币种头,0))&lt;&gt;"")),INDEX(记账汇率区,0,MATCH($D2070,汇率币种头,0))),""))))</f>
        <v>1</v>
      </c>
      <c r="L2070" s="123">
        <f t="shared" si="64"/>
        <v>-106</v>
      </c>
      <c r="M2070" s="123">
        <f t="shared" si="65"/>
        <v>-106</v>
      </c>
      <c r="N2070" s="122">
        <f>IF($B2070="","",ROUND(SUMIF(账户名,$B2070,账户期初)+SUMIFS($L$6:L2070,$B$6:B2070,$B2070),2))</f>
        <v>2229967362.88</v>
      </c>
      <c r="O2070" s="123">
        <f>IF($B2070="","",IFERROR(ROUND(INDEX(账户期初本位,MATCH($B2070,账户名,0))+SUMIFS($M$6:M2070,$B$6:B2070,$B2070),2),""))</f>
        <v>2229967362.88</v>
      </c>
      <c r="P2070" s="117" t="s">
        <v>59</v>
      </c>
      <c r="Q2070" s="115"/>
      <c r="R2070" s="115"/>
      <c r="S2070" s="124" t="str">
        <f>IF($B2070="","",IF(ISNA(MATCH($B2070,账户名,0)),"※这个账户不在【参数设置】的账户档案里",IF($A2070="","※没填日期，这一笔不会进任何月份的报表",IF(OR($A2070&lt;起始月份,$A2070&gt;EOMONTH(起始月份,15)),"△不在本账期（"&amp;TEXT(起始月份,"yyyy-mm")&amp;" ~ "&amp;TEXT(EOMONTH(起始月份,15),"yyyy-mm")&amp;"）内，报表里看不到",IF(AND($H2070&lt;&gt;"",$I2070&lt;&gt;""),"※收入和支出不能同时填",IF(AND(N($H2070)=0,N($I2070)=0),IF(ISNUMBER(SEARCH("【待补】",$R2070&amp;"")),"△源数据不全（源表缺金额），请补充","※收入和支出都没填"),IF($E2070="","※没填收支类别，分类报表会漏掉这一笔",IF(ISNA(MATCH($E2070,类别表,0)),"※收支类别不在【参数设置】的清单里",IF($K2070="","△"&amp;$D2070&amp;" 还没填汇率，去【月度汇率】补上就自动算了",IF(ISNUMBER(SEARCH("【待补】",$R2070&amp;"")),"△源数据不全（源表缺摘要或用途），请补充",IF(AND($F2070="内部转账",$Q2070=""),"△内部转账建议在「往来单位」写上对方账户",IF($N2070&lt;0,"△这一笔之后该账户余额成负数了，核一下",""))))))))))))</f>
        <v/>
      </c>
    </row>
    <row r="2071" ht="49.5" spans="1:19">
      <c r="A2071" s="114">
        <v>46205</v>
      </c>
      <c r="B2071" s="115" t="s">
        <v>72</v>
      </c>
      <c r="C2071" s="116" t="str">
        <f>IF($B2071="","",IFERROR(INDEX(账户银行,MATCH($B2071,账户名,0)),""))</f>
        <v>NBU银行</v>
      </c>
      <c r="D2071" s="116" t="str">
        <f>IF($B2071="","",IFERROR(INDEX(账户币种,MATCH($B2071,账户名,0)),""))</f>
        <v>UZS</v>
      </c>
      <c r="E2071" s="117" t="s">
        <v>57</v>
      </c>
      <c r="F2071" s="116" t="str">
        <f>IF($E2071="","",IFERROR(INDEX(类别属性,MATCH($E2071,类别表,0)),""))</f>
        <v>支出</v>
      </c>
      <c r="G2071" s="118" t="s">
        <v>1765</v>
      </c>
      <c r="H2071" s="119"/>
      <c r="I2071" s="119">
        <v>10500</v>
      </c>
      <c r="J2071" s="120"/>
      <c r="K2071" s="125">
        <f>IF(OR($A2071="",$B2071=""),"",IF($J2071&lt;&gt;"",$J2071,IF($D2071=本位币,1,IFERROR(LOOKUP(2,1/((汇率月份&lt;=$A2071)*(INDEX(记账汇率区,0,MATCH($D2071,汇率币种头,0))&lt;&gt;"")),INDEX(记账汇率区,0,MATCH($D2071,汇率币种头,0))),""))))</f>
        <v>1</v>
      </c>
      <c r="L2071" s="123">
        <f t="shared" si="64"/>
        <v>-10500</v>
      </c>
      <c r="M2071" s="123">
        <f t="shared" si="65"/>
        <v>-10500</v>
      </c>
      <c r="N2071" s="122">
        <f>IF($B2071="","",ROUND(SUMIF(账户名,$B2071,账户期初)+SUMIFS($L$6:L2071,$B$6:B2071,$B2071),2))</f>
        <v>2229956862.88</v>
      </c>
      <c r="O2071" s="123">
        <f>IF($B2071="","",IFERROR(ROUND(INDEX(账户期初本位,MATCH($B2071,账户名,0))+SUMIFS($M$6:M2071,$B$6:B2071,$B2071),2),""))</f>
        <v>2229956862.88</v>
      </c>
      <c r="P2071" s="117" t="s">
        <v>59</v>
      </c>
      <c r="Q2071" s="115"/>
      <c r="R2071" s="115"/>
      <c r="S2071" s="124" t="str">
        <f>IF($B2071="","",IF(ISNA(MATCH($B2071,账户名,0)),"※这个账户不在【参数设置】的账户档案里",IF($A2071="","※没填日期，这一笔不会进任何月份的报表",IF(OR($A2071&lt;起始月份,$A2071&gt;EOMONTH(起始月份,15)),"△不在本账期（"&amp;TEXT(起始月份,"yyyy-mm")&amp;" ~ "&amp;TEXT(EOMONTH(起始月份,15),"yyyy-mm")&amp;"）内，报表里看不到",IF(AND($H2071&lt;&gt;"",$I2071&lt;&gt;""),"※收入和支出不能同时填",IF(AND(N($H2071)=0,N($I2071)=0),IF(ISNUMBER(SEARCH("【待补】",$R2071&amp;"")),"△源数据不全（源表缺金额），请补充","※收入和支出都没填"),IF($E2071="","※没填收支类别，分类报表会漏掉这一笔",IF(ISNA(MATCH($E2071,类别表,0)),"※收支类别不在【参数设置】的清单里",IF($K2071="","△"&amp;$D2071&amp;" 还没填汇率，去【月度汇率】补上就自动算了",IF(ISNUMBER(SEARCH("【待补】",$R2071&amp;"")),"△源数据不全（源表缺摘要或用途），请补充",IF(AND($F2071="内部转账",$Q2071=""),"△内部转账建议在「往来单位」写上对方账户",IF($N2071&lt;0,"△这一笔之后该账户余额成负数了，核一下",""))))))))))))</f>
        <v/>
      </c>
    </row>
    <row r="2072" ht="49.5" spans="1:19">
      <c r="A2072" s="114">
        <v>46205</v>
      </c>
      <c r="B2072" s="115" t="s">
        <v>72</v>
      </c>
      <c r="C2072" s="116" t="str">
        <f>IF($B2072="","",IFERROR(INDEX(账户银行,MATCH($B2072,账户名,0)),""))</f>
        <v>NBU银行</v>
      </c>
      <c r="D2072" s="116" t="str">
        <f>IF($B2072="","",IFERROR(INDEX(账户币种,MATCH($B2072,账户名,0)),""))</f>
        <v>UZS</v>
      </c>
      <c r="E2072" s="117" t="s">
        <v>57</v>
      </c>
      <c r="F2072" s="116" t="str">
        <f>IF($E2072="","",IFERROR(INDEX(类别属性,MATCH($E2072,类别表,0)),""))</f>
        <v>支出</v>
      </c>
      <c r="G2072" s="118" t="s">
        <v>1766</v>
      </c>
      <c r="H2072" s="119"/>
      <c r="I2072" s="119">
        <v>8000</v>
      </c>
      <c r="J2072" s="120"/>
      <c r="K2072" s="125">
        <f>IF(OR($A2072="",$B2072=""),"",IF($J2072&lt;&gt;"",$J2072,IF($D2072=本位币,1,IFERROR(LOOKUP(2,1/((汇率月份&lt;=$A2072)*(INDEX(记账汇率区,0,MATCH($D2072,汇率币种头,0))&lt;&gt;"")),INDEX(记账汇率区,0,MATCH($D2072,汇率币种头,0))),""))))</f>
        <v>1</v>
      </c>
      <c r="L2072" s="123">
        <f t="shared" si="64"/>
        <v>-8000</v>
      </c>
      <c r="M2072" s="123">
        <f t="shared" si="65"/>
        <v>-8000</v>
      </c>
      <c r="N2072" s="122">
        <f>IF($B2072="","",ROUND(SUMIF(账户名,$B2072,账户期初)+SUMIFS($L$6:L2072,$B$6:B2072,$B2072),2))</f>
        <v>2229948862.88</v>
      </c>
      <c r="O2072" s="123">
        <f>IF($B2072="","",IFERROR(ROUND(INDEX(账户期初本位,MATCH($B2072,账户名,0))+SUMIFS($M$6:M2072,$B$6:B2072,$B2072),2),""))</f>
        <v>2229948862.88</v>
      </c>
      <c r="P2072" s="117" t="s">
        <v>59</v>
      </c>
      <c r="Q2072" s="115"/>
      <c r="R2072" s="115"/>
      <c r="S2072" s="124" t="str">
        <f>IF($B2072="","",IF(ISNA(MATCH($B2072,账户名,0)),"※这个账户不在【参数设置】的账户档案里",IF($A2072="","※没填日期，这一笔不会进任何月份的报表",IF(OR($A2072&lt;起始月份,$A2072&gt;EOMONTH(起始月份,15)),"△不在本账期（"&amp;TEXT(起始月份,"yyyy-mm")&amp;" ~ "&amp;TEXT(EOMONTH(起始月份,15),"yyyy-mm")&amp;"）内，报表里看不到",IF(AND($H2072&lt;&gt;"",$I2072&lt;&gt;""),"※收入和支出不能同时填",IF(AND(N($H2072)=0,N($I2072)=0),IF(ISNUMBER(SEARCH("【待补】",$R2072&amp;"")),"△源数据不全（源表缺金额），请补充","※收入和支出都没填"),IF($E2072="","※没填收支类别，分类报表会漏掉这一笔",IF(ISNA(MATCH($E2072,类别表,0)),"※收支类别不在【参数设置】的清单里",IF($K2072="","△"&amp;$D2072&amp;" 还没填汇率，去【月度汇率】补上就自动算了",IF(ISNUMBER(SEARCH("【待补】",$R2072&amp;"")),"△源数据不全（源表缺摘要或用途），请补充",IF(AND($F2072="内部转账",$Q2072=""),"△内部转账建议在「往来单位」写上对方账户",IF($N2072&lt;0,"△这一笔之后该账户余额成负数了，核一下",""))))))))))))</f>
        <v/>
      </c>
    </row>
    <row r="2073" ht="33" spans="1:19">
      <c r="A2073" s="114">
        <v>46205</v>
      </c>
      <c r="B2073" s="115" t="s">
        <v>72</v>
      </c>
      <c r="C2073" s="116" t="str">
        <f>IF($B2073="","",IFERROR(INDEX(账户银行,MATCH($B2073,账户名,0)),""))</f>
        <v>NBU银行</v>
      </c>
      <c r="D2073" s="116" t="str">
        <f>IF($B2073="","",IFERROR(INDEX(账户币种,MATCH($B2073,账户名,0)),""))</f>
        <v>UZS</v>
      </c>
      <c r="E2073" s="117" t="s">
        <v>366</v>
      </c>
      <c r="F2073" s="116" t="str">
        <f>IF($E2073="","",IFERROR(INDEX(类别属性,MATCH($E2073,类别表,0)),""))</f>
        <v>支出</v>
      </c>
      <c r="G2073" s="118" t="s">
        <v>1767</v>
      </c>
      <c r="H2073" s="119"/>
      <c r="I2073" s="119">
        <v>8000</v>
      </c>
      <c r="J2073" s="120"/>
      <c r="K2073" s="125">
        <f>IF(OR($A2073="",$B2073=""),"",IF($J2073&lt;&gt;"",$J2073,IF($D2073=本位币,1,IFERROR(LOOKUP(2,1/((汇率月份&lt;=$A2073)*(INDEX(记账汇率区,0,MATCH($D2073,汇率币种头,0))&lt;&gt;"")),INDEX(记账汇率区,0,MATCH($D2073,汇率币种头,0))),""))))</f>
        <v>1</v>
      </c>
      <c r="L2073" s="123">
        <f t="shared" si="64"/>
        <v>-8000</v>
      </c>
      <c r="M2073" s="123">
        <f t="shared" si="65"/>
        <v>-8000</v>
      </c>
      <c r="N2073" s="122">
        <f>IF($B2073="","",ROUND(SUMIF(账户名,$B2073,账户期初)+SUMIFS($L$6:L2073,$B$6:B2073,$B2073),2))</f>
        <v>2229940862.88</v>
      </c>
      <c r="O2073" s="123">
        <f>IF($B2073="","",IFERROR(ROUND(INDEX(账户期初本位,MATCH($B2073,账户名,0))+SUMIFS($M$6:M2073,$B$6:B2073,$B2073),2),""))</f>
        <v>2229940862.88</v>
      </c>
      <c r="P2073" s="117" t="s">
        <v>122</v>
      </c>
      <c r="Q2073" s="115"/>
      <c r="R2073" s="115"/>
      <c r="S2073" s="124" t="str">
        <f>IF($B2073="","",IF(ISNA(MATCH($B2073,账户名,0)),"※这个账户不在【参数设置】的账户档案里",IF($A2073="","※没填日期，这一笔不会进任何月份的报表",IF(OR($A2073&lt;起始月份,$A2073&gt;EOMONTH(起始月份,15)),"△不在本账期（"&amp;TEXT(起始月份,"yyyy-mm")&amp;" ~ "&amp;TEXT(EOMONTH(起始月份,15),"yyyy-mm")&amp;"）内，报表里看不到",IF(AND($H2073&lt;&gt;"",$I2073&lt;&gt;""),"※收入和支出不能同时填",IF(AND(N($H2073)=0,N($I2073)=0),IF(ISNUMBER(SEARCH("【待补】",$R2073&amp;"")),"△源数据不全（源表缺金额），请补充","※收入和支出都没填"),IF($E2073="","※没填收支类别，分类报表会漏掉这一笔",IF(ISNA(MATCH($E2073,类别表,0)),"※收支类别不在【参数设置】的清单里",IF($K2073="","△"&amp;$D2073&amp;" 还没填汇率，去【月度汇率】补上就自动算了",IF(ISNUMBER(SEARCH("【待补】",$R2073&amp;"")),"△源数据不全（源表缺摘要或用途），请补充",IF(AND($F2073="内部转账",$Q2073=""),"△内部转账建议在「往来单位」写上对方账户",IF($N2073&lt;0,"△这一笔之后该账户余额成负数了，核一下",""))))))))))))</f>
        <v/>
      </c>
    </row>
    <row r="2074" ht="33" spans="1:19">
      <c r="A2074" s="114">
        <v>46205</v>
      </c>
      <c r="B2074" s="115" t="s">
        <v>72</v>
      </c>
      <c r="C2074" s="116" t="str">
        <f>IF($B2074="","",IFERROR(INDEX(账户银行,MATCH($B2074,账户名,0)),""))</f>
        <v>NBU银行</v>
      </c>
      <c r="D2074" s="116" t="str">
        <f>IF($B2074="","",IFERROR(INDEX(账户币种,MATCH($B2074,账户名,0)),""))</f>
        <v>UZS</v>
      </c>
      <c r="E2074" s="117" t="s">
        <v>366</v>
      </c>
      <c r="F2074" s="116" t="str">
        <f>IF($E2074="","",IFERROR(INDEX(类别属性,MATCH($E2074,类别表,0)),""))</f>
        <v>支出</v>
      </c>
      <c r="G2074" s="118" t="s">
        <v>1768</v>
      </c>
      <c r="H2074" s="119"/>
      <c r="I2074" s="119">
        <v>11500</v>
      </c>
      <c r="J2074" s="120"/>
      <c r="K2074" s="125">
        <f>IF(OR($A2074="",$B2074=""),"",IF($J2074&lt;&gt;"",$J2074,IF($D2074=本位币,1,IFERROR(LOOKUP(2,1/((汇率月份&lt;=$A2074)*(INDEX(记账汇率区,0,MATCH($D2074,汇率币种头,0))&lt;&gt;"")),INDEX(记账汇率区,0,MATCH($D2074,汇率币种头,0))),""))))</f>
        <v>1</v>
      </c>
      <c r="L2074" s="123">
        <f t="shared" si="64"/>
        <v>-11500</v>
      </c>
      <c r="M2074" s="123">
        <f t="shared" si="65"/>
        <v>-11500</v>
      </c>
      <c r="N2074" s="122">
        <f>IF($B2074="","",ROUND(SUMIF(账户名,$B2074,账户期初)+SUMIFS($L$6:L2074,$B$6:B2074,$B2074),2))</f>
        <v>2229929362.88</v>
      </c>
      <c r="O2074" s="123">
        <f>IF($B2074="","",IFERROR(ROUND(INDEX(账户期初本位,MATCH($B2074,账户名,0))+SUMIFS($M$6:M2074,$B$6:B2074,$B2074),2),""))</f>
        <v>2229929362.88</v>
      </c>
      <c r="P2074" s="117" t="s">
        <v>122</v>
      </c>
      <c r="Q2074" s="115"/>
      <c r="R2074" s="115"/>
      <c r="S2074" s="124" t="str">
        <f>IF($B2074="","",IF(ISNA(MATCH($B2074,账户名,0)),"※这个账户不在【参数设置】的账户档案里",IF($A2074="","※没填日期，这一笔不会进任何月份的报表",IF(OR($A2074&lt;起始月份,$A2074&gt;EOMONTH(起始月份,15)),"△不在本账期（"&amp;TEXT(起始月份,"yyyy-mm")&amp;" ~ "&amp;TEXT(EOMONTH(起始月份,15),"yyyy-mm")&amp;"）内，报表里看不到",IF(AND($H2074&lt;&gt;"",$I2074&lt;&gt;""),"※收入和支出不能同时填",IF(AND(N($H2074)=0,N($I2074)=0),IF(ISNUMBER(SEARCH("【待补】",$R2074&amp;"")),"△源数据不全（源表缺金额），请补充","※收入和支出都没填"),IF($E2074="","※没填收支类别，分类报表会漏掉这一笔",IF(ISNA(MATCH($E2074,类别表,0)),"※收支类别不在【参数设置】的清单里",IF($K2074="","△"&amp;$D2074&amp;" 还没填汇率，去【月度汇率】补上就自动算了",IF(ISNUMBER(SEARCH("【待补】",$R2074&amp;"")),"△源数据不全（源表缺摘要或用途），请补充",IF(AND($F2074="内部转账",$Q2074=""),"△内部转账建议在「往来单位」写上对方账户",IF($N2074&lt;0,"△这一笔之后该账户余额成负数了，核一下",""))))))))))))</f>
        <v/>
      </c>
    </row>
    <row r="2075" ht="33" spans="1:19">
      <c r="A2075" s="114">
        <v>46206</v>
      </c>
      <c r="B2075" s="115" t="s">
        <v>72</v>
      </c>
      <c r="C2075" s="116" t="str">
        <f>IF($B2075="","",IFERROR(INDEX(账户银行,MATCH($B2075,账户名,0)),""))</f>
        <v>NBU银行</v>
      </c>
      <c r="D2075" s="116" t="str">
        <f>IF($B2075="","",IFERROR(INDEX(账户币种,MATCH($B2075,账户名,0)),""))</f>
        <v>UZS</v>
      </c>
      <c r="E2075" s="117" t="s">
        <v>60</v>
      </c>
      <c r="F2075" s="116" t="str">
        <f>IF($E2075="","",IFERROR(INDEX(类别属性,MATCH($E2075,类别表,0)),""))</f>
        <v>支出</v>
      </c>
      <c r="G2075" s="118" t="s">
        <v>1769</v>
      </c>
      <c r="H2075" s="119"/>
      <c r="I2075" s="119">
        <v>1691850</v>
      </c>
      <c r="J2075" s="120"/>
      <c r="K2075" s="125">
        <f>IF(OR($A2075="",$B2075=""),"",IF($J2075&lt;&gt;"",$J2075,IF($D2075=本位币,1,IFERROR(LOOKUP(2,1/((汇率月份&lt;=$A2075)*(INDEX(记账汇率区,0,MATCH($D2075,汇率币种头,0))&lt;&gt;"")),INDEX(记账汇率区,0,MATCH($D2075,汇率币种头,0))),""))))</f>
        <v>1</v>
      </c>
      <c r="L2075" s="123">
        <f t="shared" si="64"/>
        <v>-1691850</v>
      </c>
      <c r="M2075" s="123">
        <f t="shared" si="65"/>
        <v>-1691850</v>
      </c>
      <c r="N2075" s="122">
        <f>IF($B2075="","",ROUND(SUMIF(账户名,$B2075,账户期初)+SUMIFS($L$6:L2075,$B$6:B2075,$B2075),2))</f>
        <v>2228237512.88</v>
      </c>
      <c r="O2075" s="123">
        <f>IF($B2075="","",IFERROR(ROUND(INDEX(账户期初本位,MATCH($B2075,账户名,0))+SUMIFS($M$6:M2075,$B$6:B2075,$B2075),2),""))</f>
        <v>2228237512.88</v>
      </c>
      <c r="P2075" s="117" t="s">
        <v>43</v>
      </c>
      <c r="Q2075" s="115"/>
      <c r="R2075" s="115"/>
      <c r="S2075" s="124" t="str">
        <f>IF($B2075="","",IF(ISNA(MATCH($B2075,账户名,0)),"※这个账户不在【参数设置】的账户档案里",IF($A2075="","※没填日期，这一笔不会进任何月份的报表",IF(OR($A2075&lt;起始月份,$A2075&gt;EOMONTH(起始月份,15)),"△不在本账期（"&amp;TEXT(起始月份,"yyyy-mm")&amp;" ~ "&amp;TEXT(EOMONTH(起始月份,15),"yyyy-mm")&amp;"）内，报表里看不到",IF(AND($H2075&lt;&gt;"",$I2075&lt;&gt;""),"※收入和支出不能同时填",IF(AND(N($H2075)=0,N($I2075)=0),IF(ISNUMBER(SEARCH("【待补】",$R2075&amp;"")),"△源数据不全（源表缺金额），请补充","※收入和支出都没填"),IF($E2075="","※没填收支类别，分类报表会漏掉这一笔",IF(ISNA(MATCH($E2075,类别表,0)),"※收支类别不在【参数设置】的清单里",IF($K2075="","△"&amp;$D2075&amp;" 还没填汇率，去【月度汇率】补上就自动算了",IF(ISNUMBER(SEARCH("【待补】",$R2075&amp;"")),"△源数据不全（源表缺摘要或用途），请补充",IF(AND($F2075="内部转账",$Q2075=""),"△内部转账建议在「往来单位」写上对方账户",IF($N2075&lt;0,"△这一笔之后该账户余额成负数了，核一下",""))))))))))))</f>
        <v/>
      </c>
    </row>
    <row r="2076" ht="49.5" spans="1:19">
      <c r="A2076" s="114">
        <v>46206</v>
      </c>
      <c r="B2076" s="115" t="s">
        <v>72</v>
      </c>
      <c r="C2076" s="116" t="str">
        <f>IF($B2076="","",IFERROR(INDEX(账户银行,MATCH($B2076,账户名,0)),""))</f>
        <v>NBU银行</v>
      </c>
      <c r="D2076" s="116" t="str">
        <f>IF($B2076="","",IFERROR(INDEX(账户币种,MATCH($B2076,账户名,0)),""))</f>
        <v>UZS</v>
      </c>
      <c r="E2076" s="117" t="s">
        <v>60</v>
      </c>
      <c r="F2076" s="116" t="str">
        <f>IF($E2076="","",IFERROR(INDEX(类别属性,MATCH($E2076,类别表,0)),""))</f>
        <v>支出</v>
      </c>
      <c r="G2076" s="118" t="s">
        <v>1770</v>
      </c>
      <c r="H2076" s="119"/>
      <c r="I2076" s="119">
        <v>741.6</v>
      </c>
      <c r="J2076" s="120"/>
      <c r="K2076" s="125">
        <f>IF(OR($A2076="",$B2076=""),"",IF($J2076&lt;&gt;"",$J2076,IF($D2076=本位币,1,IFERROR(LOOKUP(2,1/((汇率月份&lt;=$A2076)*(INDEX(记账汇率区,0,MATCH($D2076,汇率币种头,0))&lt;&gt;"")),INDEX(记账汇率区,0,MATCH($D2076,汇率币种头,0))),""))))</f>
        <v>1</v>
      </c>
      <c r="L2076" s="123">
        <f t="shared" si="64"/>
        <v>-741.6</v>
      </c>
      <c r="M2076" s="123">
        <f t="shared" si="65"/>
        <v>-741.6</v>
      </c>
      <c r="N2076" s="122">
        <f>IF($B2076="","",ROUND(SUMIF(账户名,$B2076,账户期初)+SUMIFS($L$6:L2076,$B$6:B2076,$B2076),2))</f>
        <v>2228236771.28</v>
      </c>
      <c r="O2076" s="123">
        <f>IF($B2076="","",IFERROR(ROUND(INDEX(账户期初本位,MATCH($B2076,账户名,0))+SUMIFS($M$6:M2076,$B$6:B2076,$B2076),2),""))</f>
        <v>2228236771.28</v>
      </c>
      <c r="P2076" s="117" t="s">
        <v>43</v>
      </c>
      <c r="Q2076" s="115"/>
      <c r="R2076" s="115"/>
      <c r="S2076" s="124" t="str">
        <f>IF($B2076="","",IF(ISNA(MATCH($B2076,账户名,0)),"※这个账户不在【参数设置】的账户档案里",IF($A2076="","※没填日期，这一笔不会进任何月份的报表",IF(OR($A2076&lt;起始月份,$A2076&gt;EOMONTH(起始月份,15)),"△不在本账期（"&amp;TEXT(起始月份,"yyyy-mm")&amp;" ~ "&amp;TEXT(EOMONTH(起始月份,15),"yyyy-mm")&amp;"）内，报表里看不到",IF(AND($H2076&lt;&gt;"",$I2076&lt;&gt;""),"※收入和支出不能同时填",IF(AND(N($H2076)=0,N($I2076)=0),IF(ISNUMBER(SEARCH("【待补】",$R2076&amp;"")),"△源数据不全（源表缺金额），请补充","※收入和支出都没填"),IF($E2076="","※没填收支类别，分类报表会漏掉这一笔",IF(ISNA(MATCH($E2076,类别表,0)),"※收支类别不在【参数设置】的清单里",IF($K2076="","△"&amp;$D2076&amp;" 还没填汇率，去【月度汇率】补上就自动算了",IF(ISNUMBER(SEARCH("【待补】",$R2076&amp;"")),"△源数据不全（源表缺摘要或用途），请补充",IF(AND($F2076="内部转账",$Q2076=""),"△内部转账建议在「往来单位」写上对方账户",IF($N2076&lt;0,"△这一笔之后该账户余额成负数了，核一下",""))))))))))))</f>
        <v/>
      </c>
    </row>
    <row r="2077" ht="33" spans="1:19">
      <c r="A2077" s="114">
        <v>46206</v>
      </c>
      <c r="B2077" s="115" t="s">
        <v>72</v>
      </c>
      <c r="C2077" s="116" t="str">
        <f>IF($B2077="","",IFERROR(INDEX(账户银行,MATCH($B2077,账户名,0)),""))</f>
        <v>NBU银行</v>
      </c>
      <c r="D2077" s="116" t="str">
        <f>IF($B2077="","",IFERROR(INDEX(账户币种,MATCH($B2077,账户名,0)),""))</f>
        <v>UZS</v>
      </c>
      <c r="E2077" s="117" t="s">
        <v>60</v>
      </c>
      <c r="F2077" s="116" t="str">
        <f>IF($E2077="","",IFERROR(INDEX(类别属性,MATCH($E2077,类别表,0)),""))</f>
        <v>支出</v>
      </c>
      <c r="G2077" s="118" t="s">
        <v>1771</v>
      </c>
      <c r="H2077" s="119"/>
      <c r="I2077" s="119">
        <v>2263229.8</v>
      </c>
      <c r="J2077" s="120"/>
      <c r="K2077" s="125">
        <f>IF(OR($A2077="",$B2077=""),"",IF($J2077&lt;&gt;"",$J2077,IF($D2077=本位币,1,IFERROR(LOOKUP(2,1/((汇率月份&lt;=$A2077)*(INDEX(记账汇率区,0,MATCH($D2077,汇率币种头,0))&lt;&gt;"")),INDEX(记账汇率区,0,MATCH($D2077,汇率币种头,0))),""))))</f>
        <v>1</v>
      </c>
      <c r="L2077" s="123">
        <f t="shared" si="64"/>
        <v>-2263229.8</v>
      </c>
      <c r="M2077" s="123">
        <f t="shared" si="65"/>
        <v>-2263229.8</v>
      </c>
      <c r="N2077" s="122">
        <f>IF($B2077="","",ROUND(SUMIF(账户名,$B2077,账户期初)+SUMIFS($L$6:L2077,$B$6:B2077,$B2077),2))</f>
        <v>2225973541.48</v>
      </c>
      <c r="O2077" s="123">
        <f>IF($B2077="","",IFERROR(ROUND(INDEX(账户期初本位,MATCH($B2077,账户名,0))+SUMIFS($M$6:M2077,$B$6:B2077,$B2077),2),""))</f>
        <v>2225973541.48</v>
      </c>
      <c r="P2077" s="117" t="s">
        <v>43</v>
      </c>
      <c r="Q2077" s="115"/>
      <c r="R2077" s="115"/>
      <c r="S2077" s="124" t="str">
        <f>IF($B2077="","",IF(ISNA(MATCH($B2077,账户名,0)),"※这个账户不在【参数设置】的账户档案里",IF($A2077="","※没填日期，这一笔不会进任何月份的报表",IF(OR($A2077&lt;起始月份,$A2077&gt;EOMONTH(起始月份,15)),"△不在本账期（"&amp;TEXT(起始月份,"yyyy-mm")&amp;" ~ "&amp;TEXT(EOMONTH(起始月份,15),"yyyy-mm")&amp;"）内，报表里看不到",IF(AND($H2077&lt;&gt;"",$I2077&lt;&gt;""),"※收入和支出不能同时填",IF(AND(N($H2077)=0,N($I2077)=0),IF(ISNUMBER(SEARCH("【待补】",$R2077&amp;"")),"△源数据不全（源表缺金额），请补充","※收入和支出都没填"),IF($E2077="","※没填收支类别，分类报表会漏掉这一笔",IF(ISNA(MATCH($E2077,类别表,0)),"※收支类别不在【参数设置】的清单里",IF($K2077="","△"&amp;$D2077&amp;" 还没填汇率，去【月度汇率】补上就自动算了",IF(ISNUMBER(SEARCH("【待补】",$R2077&amp;"")),"△源数据不全（源表缺摘要或用途），请补充",IF(AND($F2077="内部转账",$Q2077=""),"△内部转账建议在「往来单位」写上对方账户",IF($N2077&lt;0,"△这一笔之后该账户余额成负数了，核一下",""))))))))))))</f>
        <v/>
      </c>
    </row>
    <row r="2078" ht="49.5" spans="1:19">
      <c r="A2078" s="114">
        <v>46206</v>
      </c>
      <c r="B2078" s="115" t="s">
        <v>72</v>
      </c>
      <c r="C2078" s="116" t="str">
        <f>IF($B2078="","",IFERROR(INDEX(账户银行,MATCH($B2078,账户名,0)),""))</f>
        <v>NBU银行</v>
      </c>
      <c r="D2078" s="116" t="str">
        <f>IF($B2078="","",IFERROR(INDEX(账户币种,MATCH($B2078,账户名,0)),""))</f>
        <v>UZS</v>
      </c>
      <c r="E2078" s="117" t="s">
        <v>60</v>
      </c>
      <c r="F2078" s="116" t="str">
        <f>IF($E2078="","",IFERROR(INDEX(类别属性,MATCH($E2078,类别表,0)),""))</f>
        <v>支出</v>
      </c>
      <c r="G2078" s="118" t="s">
        <v>1772</v>
      </c>
      <c r="H2078" s="119"/>
      <c r="I2078" s="119">
        <v>741.6</v>
      </c>
      <c r="J2078" s="120"/>
      <c r="K2078" s="125">
        <f>IF(OR($A2078="",$B2078=""),"",IF($J2078&lt;&gt;"",$J2078,IF($D2078=本位币,1,IFERROR(LOOKUP(2,1/((汇率月份&lt;=$A2078)*(INDEX(记账汇率区,0,MATCH($D2078,汇率币种头,0))&lt;&gt;"")),INDEX(记账汇率区,0,MATCH($D2078,汇率币种头,0))),""))))</f>
        <v>1</v>
      </c>
      <c r="L2078" s="123">
        <f t="shared" si="64"/>
        <v>-741.6</v>
      </c>
      <c r="M2078" s="123">
        <f t="shared" si="65"/>
        <v>-741.6</v>
      </c>
      <c r="N2078" s="122">
        <f>IF($B2078="","",ROUND(SUMIF(账户名,$B2078,账户期初)+SUMIFS($L$6:L2078,$B$6:B2078,$B2078),2))</f>
        <v>2225972799.88</v>
      </c>
      <c r="O2078" s="123">
        <f>IF($B2078="","",IFERROR(ROUND(INDEX(账户期初本位,MATCH($B2078,账户名,0))+SUMIFS($M$6:M2078,$B$6:B2078,$B2078),2),""))</f>
        <v>2225972799.88</v>
      </c>
      <c r="P2078" s="117" t="s">
        <v>43</v>
      </c>
      <c r="Q2078" s="115"/>
      <c r="R2078" s="115"/>
      <c r="S2078" s="124" t="str">
        <f>IF($B2078="","",IF(ISNA(MATCH($B2078,账户名,0)),"※这个账户不在【参数设置】的账户档案里",IF($A2078="","※没填日期，这一笔不会进任何月份的报表",IF(OR($A2078&lt;起始月份,$A2078&gt;EOMONTH(起始月份,15)),"△不在本账期（"&amp;TEXT(起始月份,"yyyy-mm")&amp;" ~ "&amp;TEXT(EOMONTH(起始月份,15),"yyyy-mm")&amp;"）内，报表里看不到",IF(AND($H2078&lt;&gt;"",$I2078&lt;&gt;""),"※收入和支出不能同时填",IF(AND(N($H2078)=0,N($I2078)=0),IF(ISNUMBER(SEARCH("【待补】",$R2078&amp;"")),"△源数据不全（源表缺金额），请补充","※收入和支出都没填"),IF($E2078="","※没填收支类别，分类报表会漏掉这一笔",IF(ISNA(MATCH($E2078,类别表,0)),"※收支类别不在【参数设置】的清单里",IF($K2078="","△"&amp;$D2078&amp;" 还没填汇率，去【月度汇率】补上就自动算了",IF(ISNUMBER(SEARCH("【待补】",$R2078&amp;"")),"△源数据不全（源表缺摘要或用途），请补充",IF(AND($F2078="内部转账",$Q2078=""),"△内部转账建议在「往来单位」写上对方账户",IF($N2078&lt;0,"△这一笔之后该账户余额成负数了，核一下",""))))))))))))</f>
        <v/>
      </c>
    </row>
    <row r="2079" ht="33" spans="1:19">
      <c r="A2079" s="114">
        <v>46206</v>
      </c>
      <c r="B2079" s="115" t="s">
        <v>72</v>
      </c>
      <c r="C2079" s="116" t="str">
        <f>IF($B2079="","",IFERROR(INDEX(账户银行,MATCH($B2079,账户名,0)),""))</f>
        <v>NBU银行</v>
      </c>
      <c r="D2079" s="116" t="str">
        <f>IF($B2079="","",IFERROR(INDEX(账户币种,MATCH($B2079,账户名,0)),""))</f>
        <v>UZS</v>
      </c>
      <c r="E2079" s="117" t="s">
        <v>60</v>
      </c>
      <c r="F2079" s="116" t="str">
        <f>IF($E2079="","",IFERROR(INDEX(类别属性,MATCH($E2079,类别表,0)),""))</f>
        <v>支出</v>
      </c>
      <c r="G2079" s="118" t="s">
        <v>1773</v>
      </c>
      <c r="H2079" s="119"/>
      <c r="I2079" s="119">
        <v>305000</v>
      </c>
      <c r="J2079" s="120"/>
      <c r="K2079" s="125">
        <f>IF(OR($A2079="",$B2079=""),"",IF($J2079&lt;&gt;"",$J2079,IF($D2079=本位币,1,IFERROR(LOOKUP(2,1/((汇率月份&lt;=$A2079)*(INDEX(记账汇率区,0,MATCH($D2079,汇率币种头,0))&lt;&gt;"")),INDEX(记账汇率区,0,MATCH($D2079,汇率币种头,0))),""))))</f>
        <v>1</v>
      </c>
      <c r="L2079" s="123">
        <f t="shared" si="64"/>
        <v>-305000</v>
      </c>
      <c r="M2079" s="123">
        <f t="shared" si="65"/>
        <v>-305000</v>
      </c>
      <c r="N2079" s="122">
        <f>IF($B2079="","",ROUND(SUMIF(账户名,$B2079,账户期初)+SUMIFS($L$6:L2079,$B$6:B2079,$B2079),2))</f>
        <v>2225667799.88</v>
      </c>
      <c r="O2079" s="123">
        <f>IF($B2079="","",IFERROR(ROUND(INDEX(账户期初本位,MATCH($B2079,账户名,0))+SUMIFS($M$6:M2079,$B$6:B2079,$B2079),2),""))</f>
        <v>2225667799.88</v>
      </c>
      <c r="P2079" s="117" t="s">
        <v>43</v>
      </c>
      <c r="Q2079" s="115"/>
      <c r="R2079" s="115"/>
      <c r="S2079" s="124" t="str">
        <f>IF($B2079="","",IF(ISNA(MATCH($B2079,账户名,0)),"※这个账户不在【参数设置】的账户档案里",IF($A2079="","※没填日期，这一笔不会进任何月份的报表",IF(OR($A2079&lt;起始月份,$A2079&gt;EOMONTH(起始月份,15)),"△不在本账期（"&amp;TEXT(起始月份,"yyyy-mm")&amp;" ~ "&amp;TEXT(EOMONTH(起始月份,15),"yyyy-mm")&amp;"）内，报表里看不到",IF(AND($H2079&lt;&gt;"",$I2079&lt;&gt;""),"※收入和支出不能同时填",IF(AND(N($H2079)=0,N($I2079)=0),IF(ISNUMBER(SEARCH("【待补】",$R2079&amp;"")),"△源数据不全（源表缺金额），请补充","※收入和支出都没填"),IF($E2079="","※没填收支类别，分类报表会漏掉这一笔",IF(ISNA(MATCH($E2079,类别表,0)),"※收支类别不在【参数设置】的清单里",IF($K2079="","△"&amp;$D2079&amp;" 还没填汇率，去【月度汇率】补上就自动算了",IF(ISNUMBER(SEARCH("【待补】",$R2079&amp;"")),"△源数据不全（源表缺摘要或用途），请补充",IF(AND($F2079="内部转账",$Q2079=""),"△内部转账建议在「往来单位」写上对方账户",IF($N2079&lt;0,"△这一笔之后该账户余额成负数了，核一下",""))))))))))))</f>
        <v/>
      </c>
    </row>
    <row r="2080" ht="49.5" spans="1:19">
      <c r="A2080" s="114">
        <v>46206</v>
      </c>
      <c r="B2080" s="115" t="s">
        <v>72</v>
      </c>
      <c r="C2080" s="116" t="str">
        <f>IF($B2080="","",IFERROR(INDEX(账户银行,MATCH($B2080,账户名,0)),""))</f>
        <v>NBU银行</v>
      </c>
      <c r="D2080" s="116" t="str">
        <f>IF($B2080="","",IFERROR(INDEX(账户币种,MATCH($B2080,账户名,0)),""))</f>
        <v>UZS</v>
      </c>
      <c r="E2080" s="117" t="s">
        <v>60</v>
      </c>
      <c r="F2080" s="116" t="str">
        <f>IF($E2080="","",IFERROR(INDEX(类别属性,MATCH($E2080,类别表,0)),""))</f>
        <v>支出</v>
      </c>
      <c r="G2080" s="118" t="s">
        <v>1774</v>
      </c>
      <c r="H2080" s="119"/>
      <c r="I2080" s="119">
        <v>741.6</v>
      </c>
      <c r="J2080" s="120"/>
      <c r="K2080" s="125">
        <f>IF(OR($A2080="",$B2080=""),"",IF($J2080&lt;&gt;"",$J2080,IF($D2080=本位币,1,IFERROR(LOOKUP(2,1/((汇率月份&lt;=$A2080)*(INDEX(记账汇率区,0,MATCH($D2080,汇率币种头,0))&lt;&gt;"")),INDEX(记账汇率区,0,MATCH($D2080,汇率币种头,0))),""))))</f>
        <v>1</v>
      </c>
      <c r="L2080" s="123">
        <f t="shared" si="64"/>
        <v>-741.6</v>
      </c>
      <c r="M2080" s="123">
        <f t="shared" si="65"/>
        <v>-741.6</v>
      </c>
      <c r="N2080" s="122">
        <f>IF($B2080="","",ROUND(SUMIF(账户名,$B2080,账户期初)+SUMIFS($L$6:L2080,$B$6:B2080,$B2080),2))</f>
        <v>2225667058.28</v>
      </c>
      <c r="O2080" s="123">
        <f>IF($B2080="","",IFERROR(ROUND(INDEX(账户期初本位,MATCH($B2080,账户名,0))+SUMIFS($M$6:M2080,$B$6:B2080,$B2080),2),""))</f>
        <v>2225667058.28</v>
      </c>
      <c r="P2080" s="117" t="s">
        <v>43</v>
      </c>
      <c r="Q2080" s="115"/>
      <c r="R2080" s="115"/>
      <c r="S2080" s="124" t="str">
        <f>IF($B2080="","",IF(ISNA(MATCH($B2080,账户名,0)),"※这个账户不在【参数设置】的账户档案里",IF($A2080="","※没填日期，这一笔不会进任何月份的报表",IF(OR($A2080&lt;起始月份,$A2080&gt;EOMONTH(起始月份,15)),"△不在本账期（"&amp;TEXT(起始月份,"yyyy-mm")&amp;" ~ "&amp;TEXT(EOMONTH(起始月份,15),"yyyy-mm")&amp;"）内，报表里看不到",IF(AND($H2080&lt;&gt;"",$I2080&lt;&gt;""),"※收入和支出不能同时填",IF(AND(N($H2080)=0,N($I2080)=0),IF(ISNUMBER(SEARCH("【待补】",$R2080&amp;"")),"△源数据不全（源表缺金额），请补充","※收入和支出都没填"),IF($E2080="","※没填收支类别，分类报表会漏掉这一笔",IF(ISNA(MATCH($E2080,类别表,0)),"※收支类别不在【参数设置】的清单里",IF($K2080="","△"&amp;$D2080&amp;" 还没填汇率，去【月度汇率】补上就自动算了",IF(ISNUMBER(SEARCH("【待补】",$R2080&amp;"")),"△源数据不全（源表缺摘要或用途），请补充",IF(AND($F2080="内部转账",$Q2080=""),"△内部转账建议在「往来单位」写上对方账户",IF($N2080&lt;0,"△这一笔之后该账户余额成负数了，核一下",""))))))))))))</f>
        <v/>
      </c>
    </row>
    <row r="2081" ht="33" spans="1:19">
      <c r="A2081" s="114">
        <v>46206</v>
      </c>
      <c r="B2081" s="115" t="s">
        <v>72</v>
      </c>
      <c r="C2081" s="116" t="str">
        <f>IF($B2081="","",IFERROR(INDEX(账户银行,MATCH($B2081,账户名,0)),""))</f>
        <v>NBU银行</v>
      </c>
      <c r="D2081" s="116" t="str">
        <f>IF($B2081="","",IFERROR(INDEX(账户币种,MATCH($B2081,账户名,0)),""))</f>
        <v>UZS</v>
      </c>
      <c r="E2081" s="117" t="s">
        <v>60</v>
      </c>
      <c r="F2081" s="116" t="str">
        <f>IF($E2081="","",IFERROR(INDEX(类别属性,MATCH($E2081,类别表,0)),""))</f>
        <v>支出</v>
      </c>
      <c r="G2081" s="118" t="s">
        <v>1775</v>
      </c>
      <c r="H2081" s="119"/>
      <c r="I2081" s="119">
        <v>498120</v>
      </c>
      <c r="J2081" s="120"/>
      <c r="K2081" s="125">
        <f>IF(OR($A2081="",$B2081=""),"",IF($J2081&lt;&gt;"",$J2081,IF($D2081=本位币,1,IFERROR(LOOKUP(2,1/((汇率月份&lt;=$A2081)*(INDEX(记账汇率区,0,MATCH($D2081,汇率币种头,0))&lt;&gt;"")),INDEX(记账汇率区,0,MATCH($D2081,汇率币种头,0))),""))))</f>
        <v>1</v>
      </c>
      <c r="L2081" s="123">
        <f t="shared" si="64"/>
        <v>-498120</v>
      </c>
      <c r="M2081" s="123">
        <f t="shared" si="65"/>
        <v>-498120</v>
      </c>
      <c r="N2081" s="122">
        <f>IF($B2081="","",ROUND(SUMIF(账户名,$B2081,账户期初)+SUMIFS($L$6:L2081,$B$6:B2081,$B2081),2))</f>
        <v>2225168938.28</v>
      </c>
      <c r="O2081" s="123">
        <f>IF($B2081="","",IFERROR(ROUND(INDEX(账户期初本位,MATCH($B2081,账户名,0))+SUMIFS($M$6:M2081,$B$6:B2081,$B2081),2),""))</f>
        <v>2225168938.28</v>
      </c>
      <c r="P2081" s="117" t="s">
        <v>43</v>
      </c>
      <c r="Q2081" s="115"/>
      <c r="R2081" s="115"/>
      <c r="S2081" s="124" t="str">
        <f>IF($B2081="","",IF(ISNA(MATCH($B2081,账户名,0)),"※这个账户不在【参数设置】的账户档案里",IF($A2081="","※没填日期，这一笔不会进任何月份的报表",IF(OR($A2081&lt;起始月份,$A2081&gt;EOMONTH(起始月份,15)),"△不在本账期（"&amp;TEXT(起始月份,"yyyy-mm")&amp;" ~ "&amp;TEXT(EOMONTH(起始月份,15),"yyyy-mm")&amp;"）内，报表里看不到",IF(AND($H2081&lt;&gt;"",$I2081&lt;&gt;""),"※收入和支出不能同时填",IF(AND(N($H2081)=0,N($I2081)=0),IF(ISNUMBER(SEARCH("【待补】",$R2081&amp;"")),"△源数据不全（源表缺金额），请补充","※收入和支出都没填"),IF($E2081="","※没填收支类别，分类报表会漏掉这一笔",IF(ISNA(MATCH($E2081,类别表,0)),"※收支类别不在【参数设置】的清单里",IF($K2081="","△"&amp;$D2081&amp;" 还没填汇率，去【月度汇率】补上就自动算了",IF(ISNUMBER(SEARCH("【待补】",$R2081&amp;"")),"△源数据不全（源表缺摘要或用途），请补充",IF(AND($F2081="内部转账",$Q2081=""),"△内部转账建议在「往来单位」写上对方账户",IF($N2081&lt;0,"△这一笔之后该账户余额成负数了，核一下",""))))))))))))</f>
        <v/>
      </c>
    </row>
    <row r="2082" ht="49.5" spans="1:19">
      <c r="A2082" s="114">
        <v>46206</v>
      </c>
      <c r="B2082" s="115" t="s">
        <v>72</v>
      </c>
      <c r="C2082" s="116" t="str">
        <f>IF($B2082="","",IFERROR(INDEX(账户银行,MATCH($B2082,账户名,0)),""))</f>
        <v>NBU银行</v>
      </c>
      <c r="D2082" s="116" t="str">
        <f>IF($B2082="","",IFERROR(INDEX(账户币种,MATCH($B2082,账户名,0)),""))</f>
        <v>UZS</v>
      </c>
      <c r="E2082" s="117" t="s">
        <v>60</v>
      </c>
      <c r="F2082" s="116" t="str">
        <f>IF($E2082="","",IFERROR(INDEX(类别属性,MATCH($E2082,类别表,0)),""))</f>
        <v>支出</v>
      </c>
      <c r="G2082" s="118" t="s">
        <v>1776</v>
      </c>
      <c r="H2082" s="119"/>
      <c r="I2082" s="119">
        <v>741.6</v>
      </c>
      <c r="J2082" s="120"/>
      <c r="K2082" s="125">
        <f>IF(OR($A2082="",$B2082=""),"",IF($J2082&lt;&gt;"",$J2082,IF($D2082=本位币,1,IFERROR(LOOKUP(2,1/((汇率月份&lt;=$A2082)*(INDEX(记账汇率区,0,MATCH($D2082,汇率币种头,0))&lt;&gt;"")),INDEX(记账汇率区,0,MATCH($D2082,汇率币种头,0))),""))))</f>
        <v>1</v>
      </c>
      <c r="L2082" s="123">
        <f t="shared" si="64"/>
        <v>-741.6</v>
      </c>
      <c r="M2082" s="123">
        <f t="shared" si="65"/>
        <v>-741.6</v>
      </c>
      <c r="N2082" s="122">
        <f>IF($B2082="","",ROUND(SUMIF(账户名,$B2082,账户期初)+SUMIFS($L$6:L2082,$B$6:B2082,$B2082),2))</f>
        <v>2225168196.68</v>
      </c>
      <c r="O2082" s="123">
        <f>IF($B2082="","",IFERROR(ROUND(INDEX(账户期初本位,MATCH($B2082,账户名,0))+SUMIFS($M$6:M2082,$B$6:B2082,$B2082),2),""))</f>
        <v>2225168196.68</v>
      </c>
      <c r="P2082" s="117" t="s">
        <v>43</v>
      </c>
      <c r="Q2082" s="115"/>
      <c r="R2082" s="115"/>
      <c r="S2082" s="124" t="str">
        <f>IF($B2082="","",IF(ISNA(MATCH($B2082,账户名,0)),"※这个账户不在【参数设置】的账户档案里",IF($A2082="","※没填日期，这一笔不会进任何月份的报表",IF(OR($A2082&lt;起始月份,$A2082&gt;EOMONTH(起始月份,15)),"△不在本账期（"&amp;TEXT(起始月份,"yyyy-mm")&amp;" ~ "&amp;TEXT(EOMONTH(起始月份,15),"yyyy-mm")&amp;"）内，报表里看不到",IF(AND($H2082&lt;&gt;"",$I2082&lt;&gt;""),"※收入和支出不能同时填",IF(AND(N($H2082)=0,N($I2082)=0),IF(ISNUMBER(SEARCH("【待补】",$R2082&amp;"")),"△源数据不全（源表缺金额），请补充","※收入和支出都没填"),IF($E2082="","※没填收支类别，分类报表会漏掉这一笔",IF(ISNA(MATCH($E2082,类别表,0)),"※收支类别不在【参数设置】的清单里",IF($K2082="","△"&amp;$D2082&amp;" 还没填汇率，去【月度汇率】补上就自动算了",IF(ISNUMBER(SEARCH("【待补】",$R2082&amp;"")),"△源数据不全（源表缺摘要或用途），请补充",IF(AND($F2082="内部转账",$Q2082=""),"△内部转账建议在「往来单位」写上对方账户",IF($N2082&lt;0,"△这一笔之后该账户余额成负数了，核一下",""))))))))))))</f>
        <v/>
      </c>
    </row>
    <row r="2083" ht="66" spans="1:19">
      <c r="A2083" s="114">
        <v>46206</v>
      </c>
      <c r="B2083" s="115" t="s">
        <v>72</v>
      </c>
      <c r="C2083" s="116" t="str">
        <f>IF($B2083="","",IFERROR(INDEX(账户银行,MATCH($B2083,账户名,0)),""))</f>
        <v>NBU银行</v>
      </c>
      <c r="D2083" s="116" t="str">
        <f>IF($B2083="","",IFERROR(INDEX(账户币种,MATCH($B2083,账户名,0)),""))</f>
        <v>UZS</v>
      </c>
      <c r="E2083" s="117" t="s">
        <v>21</v>
      </c>
      <c r="F2083" s="116" t="str">
        <f>IF($E2083="","",IFERROR(INDEX(类别属性,MATCH($E2083,类别表,0)),""))</f>
        <v>支出</v>
      </c>
      <c r="G2083" s="118" t="s">
        <v>1777</v>
      </c>
      <c r="H2083" s="119"/>
      <c r="I2083" s="119">
        <v>452645959</v>
      </c>
      <c r="J2083" s="120"/>
      <c r="K2083" s="125">
        <f>IF(OR($A2083="",$B2083=""),"",IF($J2083&lt;&gt;"",$J2083,IF($D2083=本位币,1,IFERROR(LOOKUP(2,1/((汇率月份&lt;=$A2083)*(INDEX(记账汇率区,0,MATCH($D2083,汇率币种头,0))&lt;&gt;"")),INDEX(记账汇率区,0,MATCH($D2083,汇率币种头,0))),""))))</f>
        <v>1</v>
      </c>
      <c r="L2083" s="123">
        <f t="shared" si="64"/>
        <v>-452645959</v>
      </c>
      <c r="M2083" s="123">
        <f t="shared" si="65"/>
        <v>-452645959</v>
      </c>
      <c r="N2083" s="122">
        <f>IF($B2083="","",ROUND(SUMIF(账户名,$B2083,账户期初)+SUMIFS($L$6:L2083,$B$6:B2083,$B2083),2))</f>
        <v>1772522237.68</v>
      </c>
      <c r="O2083" s="123">
        <f>IF($B2083="","",IFERROR(ROUND(INDEX(账户期初本位,MATCH($B2083,账户名,0))+SUMIFS($M$6:M2083,$B$6:B2083,$B2083),2),""))</f>
        <v>1772522237.68</v>
      </c>
      <c r="P2083" s="117" t="s">
        <v>23</v>
      </c>
      <c r="Q2083" s="115"/>
      <c r="R2083" s="115"/>
      <c r="S2083" s="124" t="str">
        <f>IF($B2083="","",IF(ISNA(MATCH($B2083,账户名,0)),"※这个账户不在【参数设置】的账户档案里",IF($A2083="","※没填日期，这一笔不会进任何月份的报表",IF(OR($A2083&lt;起始月份,$A2083&gt;EOMONTH(起始月份,15)),"△不在本账期（"&amp;TEXT(起始月份,"yyyy-mm")&amp;" ~ "&amp;TEXT(EOMONTH(起始月份,15),"yyyy-mm")&amp;"）内，报表里看不到",IF(AND($H2083&lt;&gt;"",$I2083&lt;&gt;""),"※收入和支出不能同时填",IF(AND(N($H2083)=0,N($I2083)=0),IF(ISNUMBER(SEARCH("【待补】",$R2083&amp;"")),"△源数据不全（源表缺金额），请补充","※收入和支出都没填"),IF($E2083="","※没填收支类别，分类报表会漏掉这一笔",IF(ISNA(MATCH($E2083,类别表,0)),"※收支类别不在【参数设置】的清单里",IF($K2083="","△"&amp;$D2083&amp;" 还没填汇率，去【月度汇率】补上就自动算了",IF(ISNUMBER(SEARCH("【待补】",$R2083&amp;"")),"△源数据不全（源表缺摘要或用途），请补充",IF(AND($F2083="内部转账",$Q2083=""),"△内部转账建议在「往来单位」写上对方账户",IF($N2083&lt;0,"△这一笔之后该账户余额成负数了，核一下",""))))))))))))</f>
        <v/>
      </c>
    </row>
    <row r="2084" ht="49.5" spans="1:19">
      <c r="A2084" s="114">
        <v>46206</v>
      </c>
      <c r="B2084" s="115" t="s">
        <v>72</v>
      </c>
      <c r="C2084" s="116" t="str">
        <f>IF($B2084="","",IFERROR(INDEX(账户银行,MATCH($B2084,账户名,0)),""))</f>
        <v>NBU银行</v>
      </c>
      <c r="D2084" s="116" t="str">
        <f>IF($B2084="","",IFERROR(INDEX(账户币种,MATCH($B2084,账户名,0)),""))</f>
        <v>UZS</v>
      </c>
      <c r="E2084" s="117" t="s">
        <v>84</v>
      </c>
      <c r="F2084" s="116" t="str">
        <f>IF($E2084="","",IFERROR(INDEX(类别属性,MATCH($E2084,类别表,0)),""))</f>
        <v>支出</v>
      </c>
      <c r="G2084" s="118" t="s">
        <v>1778</v>
      </c>
      <c r="H2084" s="119"/>
      <c r="I2084" s="119">
        <v>99624000</v>
      </c>
      <c r="J2084" s="120"/>
      <c r="K2084" s="125">
        <f>IF(OR($A2084="",$B2084=""),"",IF($J2084&lt;&gt;"",$J2084,IF($D2084=本位币,1,IFERROR(LOOKUP(2,1/((汇率月份&lt;=$A2084)*(INDEX(记账汇率区,0,MATCH($D2084,汇率币种头,0))&lt;&gt;"")),INDEX(记账汇率区,0,MATCH($D2084,汇率币种头,0))),""))))</f>
        <v>1</v>
      </c>
      <c r="L2084" s="123">
        <f t="shared" si="64"/>
        <v>-99624000</v>
      </c>
      <c r="M2084" s="123">
        <f t="shared" si="65"/>
        <v>-99624000</v>
      </c>
      <c r="N2084" s="122">
        <f>IF($B2084="","",ROUND(SUMIF(账户名,$B2084,账户期初)+SUMIFS($L$6:L2084,$B$6:B2084,$B2084),2))</f>
        <v>1672898237.68</v>
      </c>
      <c r="O2084" s="123">
        <f>IF($B2084="","",IFERROR(ROUND(INDEX(账户期初本位,MATCH($B2084,账户名,0))+SUMIFS($M$6:M2084,$B$6:B2084,$B2084),2),""))</f>
        <v>1672898237.68</v>
      </c>
      <c r="P2084" s="117" t="s">
        <v>48</v>
      </c>
      <c r="Q2084" s="115"/>
      <c r="R2084" s="115"/>
      <c r="S2084" s="124" t="str">
        <f>IF($B2084="","",IF(ISNA(MATCH($B2084,账户名,0)),"※这个账户不在【参数设置】的账户档案里",IF($A2084="","※没填日期，这一笔不会进任何月份的报表",IF(OR($A2084&lt;起始月份,$A2084&gt;EOMONTH(起始月份,15)),"△不在本账期（"&amp;TEXT(起始月份,"yyyy-mm")&amp;" ~ "&amp;TEXT(EOMONTH(起始月份,15),"yyyy-mm")&amp;"）内，报表里看不到",IF(AND($H2084&lt;&gt;"",$I2084&lt;&gt;""),"※收入和支出不能同时填",IF(AND(N($H2084)=0,N($I2084)=0),IF(ISNUMBER(SEARCH("【待补】",$R2084&amp;"")),"△源数据不全（源表缺金额），请补充","※收入和支出都没填"),IF($E2084="","※没填收支类别，分类报表会漏掉这一笔",IF(ISNA(MATCH($E2084,类别表,0)),"※收支类别不在【参数设置】的清单里",IF($K2084="","△"&amp;$D2084&amp;" 还没填汇率，去【月度汇率】补上就自动算了",IF(ISNUMBER(SEARCH("【待补】",$R2084&amp;"")),"△源数据不全（源表缺摘要或用途），请补充",IF(AND($F2084="内部转账",$Q2084=""),"△内部转账建议在「往来单位」写上对方账户",IF($N2084&lt;0,"△这一笔之后该账户余额成负数了，核一下",""))))))))))))</f>
        <v/>
      </c>
    </row>
    <row r="2085" ht="49.5" spans="1:19">
      <c r="A2085" s="114">
        <v>46206</v>
      </c>
      <c r="B2085" s="115" t="s">
        <v>72</v>
      </c>
      <c r="C2085" s="116" t="str">
        <f>IF($B2085="","",IFERROR(INDEX(账户银行,MATCH($B2085,账户名,0)),""))</f>
        <v>NBU银行</v>
      </c>
      <c r="D2085" s="116" t="str">
        <f>IF($B2085="","",IFERROR(INDEX(账户币种,MATCH($B2085,账户名,0)),""))</f>
        <v>UZS</v>
      </c>
      <c r="E2085" s="117" t="s">
        <v>84</v>
      </c>
      <c r="F2085" s="116" t="str">
        <f>IF($E2085="","",IFERROR(INDEX(类别属性,MATCH($E2085,类别表,0)),""))</f>
        <v>支出</v>
      </c>
      <c r="G2085" s="118" t="s">
        <v>1779</v>
      </c>
      <c r="H2085" s="119"/>
      <c r="I2085" s="119">
        <v>61000000</v>
      </c>
      <c r="J2085" s="120"/>
      <c r="K2085" s="125">
        <f>IF(OR($A2085="",$B2085=""),"",IF($J2085&lt;&gt;"",$J2085,IF($D2085=本位币,1,IFERROR(LOOKUP(2,1/((汇率月份&lt;=$A2085)*(INDEX(记账汇率区,0,MATCH($D2085,汇率币种头,0))&lt;&gt;"")),INDEX(记账汇率区,0,MATCH($D2085,汇率币种头,0))),""))))</f>
        <v>1</v>
      </c>
      <c r="L2085" s="123">
        <f t="shared" si="64"/>
        <v>-61000000</v>
      </c>
      <c r="M2085" s="123">
        <f t="shared" si="65"/>
        <v>-61000000</v>
      </c>
      <c r="N2085" s="122">
        <f>IF($B2085="","",ROUND(SUMIF(账户名,$B2085,账户期初)+SUMIFS($L$6:L2085,$B$6:B2085,$B2085),2))</f>
        <v>1611898237.68</v>
      </c>
      <c r="O2085" s="123">
        <f>IF($B2085="","",IFERROR(ROUND(INDEX(账户期初本位,MATCH($B2085,账户名,0))+SUMIFS($M$6:M2085,$B$6:B2085,$B2085),2),""))</f>
        <v>1611898237.68</v>
      </c>
      <c r="P2085" s="117" t="s">
        <v>48</v>
      </c>
      <c r="Q2085" s="115"/>
      <c r="R2085" s="115"/>
      <c r="S2085" s="124" t="str">
        <f>IF($B2085="","",IF(ISNA(MATCH($B2085,账户名,0)),"※这个账户不在【参数设置】的账户档案里",IF($A2085="","※没填日期，这一笔不会进任何月份的报表",IF(OR($A2085&lt;起始月份,$A2085&gt;EOMONTH(起始月份,15)),"△不在本账期（"&amp;TEXT(起始月份,"yyyy-mm")&amp;" ~ "&amp;TEXT(EOMONTH(起始月份,15),"yyyy-mm")&amp;"）内，报表里看不到",IF(AND($H2085&lt;&gt;"",$I2085&lt;&gt;""),"※收入和支出不能同时填",IF(AND(N($H2085)=0,N($I2085)=0),IF(ISNUMBER(SEARCH("【待补】",$R2085&amp;"")),"△源数据不全（源表缺金额），请补充","※收入和支出都没填"),IF($E2085="","※没填收支类别，分类报表会漏掉这一笔",IF(ISNA(MATCH($E2085,类别表,0)),"※收支类别不在【参数设置】的清单里",IF($K2085="","△"&amp;$D2085&amp;" 还没填汇率，去【月度汇率】补上就自动算了",IF(ISNUMBER(SEARCH("【待补】",$R2085&amp;"")),"△源数据不全（源表缺摘要或用途），请补充",IF(AND($F2085="内部转账",$Q2085=""),"△内部转账建议在「往来单位」写上对方账户",IF($N2085&lt;0,"△这一笔之后该账户余额成负数了，核一下",""))))))))))))</f>
        <v/>
      </c>
    </row>
    <row r="2086" ht="49.5" spans="1:19">
      <c r="A2086" s="114">
        <v>46206</v>
      </c>
      <c r="B2086" s="115" t="s">
        <v>72</v>
      </c>
      <c r="C2086" s="116" t="str">
        <f>IF($B2086="","",IFERROR(INDEX(账户银行,MATCH($B2086,账户名,0)),""))</f>
        <v>NBU银行</v>
      </c>
      <c r="D2086" s="116" t="str">
        <f>IF($B2086="","",IFERROR(INDEX(账户币种,MATCH($B2086,账户名,0)),""))</f>
        <v>UZS</v>
      </c>
      <c r="E2086" s="117" t="s">
        <v>46</v>
      </c>
      <c r="F2086" s="116" t="str">
        <f>IF($E2086="","",IFERROR(INDEX(类别属性,MATCH($E2086,类别表,0)),""))</f>
        <v>支出</v>
      </c>
      <c r="G2086" s="118" t="s">
        <v>1780</v>
      </c>
      <c r="H2086" s="119"/>
      <c r="I2086" s="119">
        <v>338370000</v>
      </c>
      <c r="J2086" s="120"/>
      <c r="K2086" s="125">
        <f>IF(OR($A2086="",$B2086=""),"",IF($J2086&lt;&gt;"",$J2086,IF($D2086=本位币,1,IFERROR(LOOKUP(2,1/((汇率月份&lt;=$A2086)*(INDEX(记账汇率区,0,MATCH($D2086,汇率币种头,0))&lt;&gt;"")),INDEX(记账汇率区,0,MATCH($D2086,汇率币种头,0))),""))))</f>
        <v>1</v>
      </c>
      <c r="L2086" s="123">
        <f t="shared" si="64"/>
        <v>-338370000</v>
      </c>
      <c r="M2086" s="123">
        <f t="shared" si="65"/>
        <v>-338370000</v>
      </c>
      <c r="N2086" s="122">
        <f>IF($B2086="","",ROUND(SUMIF(账户名,$B2086,账户期初)+SUMIFS($L$6:L2086,$B$6:B2086,$B2086),2))</f>
        <v>1273528237.68</v>
      </c>
      <c r="O2086" s="123">
        <f>IF($B2086="","",IFERROR(ROUND(INDEX(账户期初本位,MATCH($B2086,账户名,0))+SUMIFS($M$6:M2086,$B$6:B2086,$B2086),2),""))</f>
        <v>1273528237.68</v>
      </c>
      <c r="P2086" s="117" t="s">
        <v>48</v>
      </c>
      <c r="Q2086" s="115"/>
      <c r="R2086" s="115"/>
      <c r="S2086" s="124" t="str">
        <f>IF($B2086="","",IF(ISNA(MATCH($B2086,账户名,0)),"※这个账户不在【参数设置】的账户档案里",IF($A2086="","※没填日期，这一笔不会进任何月份的报表",IF(OR($A2086&lt;起始月份,$A2086&gt;EOMONTH(起始月份,15)),"△不在本账期（"&amp;TEXT(起始月份,"yyyy-mm")&amp;" ~ "&amp;TEXT(EOMONTH(起始月份,15),"yyyy-mm")&amp;"）内，报表里看不到",IF(AND($H2086&lt;&gt;"",$I2086&lt;&gt;""),"※收入和支出不能同时填",IF(AND(N($H2086)=0,N($I2086)=0),IF(ISNUMBER(SEARCH("【待补】",$R2086&amp;"")),"△源数据不全（源表缺金额），请补充","※收入和支出都没填"),IF($E2086="","※没填收支类别，分类报表会漏掉这一笔",IF(ISNA(MATCH($E2086,类别表,0)),"※收支类别不在【参数设置】的清单里",IF($K2086="","△"&amp;$D2086&amp;" 还没填汇率，去【月度汇率】补上就自动算了",IF(ISNUMBER(SEARCH("【待补】",$R2086&amp;"")),"△源数据不全（源表缺摘要或用途），请补充",IF(AND($F2086="内部转账",$Q2086=""),"△内部转账建议在「往来单位」写上对方账户",IF($N2086&lt;0,"△这一笔之后该账户余额成负数了，核一下",""))))))))))))</f>
        <v/>
      </c>
    </row>
    <row r="2087" ht="49.5" spans="1:19">
      <c r="A2087" s="114">
        <v>46206</v>
      </c>
      <c r="B2087" s="115" t="s">
        <v>34</v>
      </c>
      <c r="C2087" s="116" t="str">
        <f>IF($B2087="","",IFERROR(INDEX(账户银行,MATCH($B2087,账户名,0)),""))</f>
        <v>现金</v>
      </c>
      <c r="D2087" s="116" t="str">
        <f>IF($B2087="","",IFERROR(INDEX(账户币种,MATCH($B2087,账户名,0)),""))</f>
        <v>UZS</v>
      </c>
      <c r="E2087" s="117" t="s">
        <v>38</v>
      </c>
      <c r="F2087" s="116" t="str">
        <f>IF($E2087="","",IFERROR(INDEX(类别属性,MATCH($E2087,类别表,0)),""))</f>
        <v>支出</v>
      </c>
      <c r="G2087" s="118" t="s">
        <v>1781</v>
      </c>
      <c r="H2087" s="119"/>
      <c r="I2087" s="119">
        <v>550000</v>
      </c>
      <c r="J2087" s="120"/>
      <c r="K2087" s="125">
        <f>IF(OR($A2087="",$B2087=""),"",IF($J2087&lt;&gt;"",$J2087,IF($D2087=本位币,1,IFERROR(LOOKUP(2,1/((汇率月份&lt;=$A2087)*(INDEX(记账汇率区,0,MATCH($D2087,汇率币种头,0))&lt;&gt;"")),INDEX(记账汇率区,0,MATCH($D2087,汇率币种头,0))),""))))</f>
        <v>1</v>
      </c>
      <c r="L2087" s="123">
        <f t="shared" si="64"/>
        <v>-550000</v>
      </c>
      <c r="M2087" s="123">
        <f t="shared" si="65"/>
        <v>-550000</v>
      </c>
      <c r="N2087" s="122">
        <f>IF($B2087="","",ROUND(SUMIF(账户名,$B2087,账户期初)+SUMIFS($L$6:L2087,$B$6:B2087,$B2087),2))</f>
        <v>-709297979.33</v>
      </c>
      <c r="O2087" s="123">
        <f>IF($B2087="","",IFERROR(ROUND(INDEX(账户期初本位,MATCH($B2087,账户名,0))+SUMIFS($M$6:M2087,$B$6:B2087,$B2087),2),""))</f>
        <v>-709297979.33</v>
      </c>
      <c r="P2087" s="117" t="s">
        <v>26</v>
      </c>
      <c r="Q2087" s="115"/>
      <c r="R2087" s="115"/>
      <c r="S2087" s="124" t="str">
        <f>IF($B2087="","",IF(ISNA(MATCH($B2087,账户名,0)),"※这个账户不在【参数设置】的账户档案里",IF($A2087="","※没填日期，这一笔不会进任何月份的报表",IF(OR($A2087&lt;起始月份,$A2087&gt;EOMONTH(起始月份,15)),"△不在本账期（"&amp;TEXT(起始月份,"yyyy-mm")&amp;" ~ "&amp;TEXT(EOMONTH(起始月份,15),"yyyy-mm")&amp;"）内，报表里看不到",IF(AND($H2087&lt;&gt;"",$I2087&lt;&gt;""),"※收入和支出不能同时填",IF(AND(N($H2087)=0,N($I2087)=0),IF(ISNUMBER(SEARCH("【待补】",$R2087&amp;"")),"△源数据不全（源表缺金额），请补充","※收入和支出都没填"),IF($E2087="","※没填收支类别，分类报表会漏掉这一笔",IF(ISNA(MATCH($E2087,类别表,0)),"※收支类别不在【参数设置】的清单里",IF($K2087="","△"&amp;$D2087&amp;" 还没填汇率，去【月度汇率】补上就自动算了",IF(ISNUMBER(SEARCH("【待补】",$R2087&amp;"")),"△源数据不全（源表缺摘要或用途），请补充",IF(AND($F2087="内部转账",$Q2087=""),"△内部转账建议在「往来单位」写上对方账户",IF($N2087&lt;0,"△这一笔之后该账户余额成负数了，核一下",""))))))))))))</f>
        <v>△这一笔之后该账户余额成负数了，核一下</v>
      </c>
    </row>
    <row r="2088" ht="49.5" spans="1:19">
      <c r="A2088" s="114">
        <v>46207</v>
      </c>
      <c r="B2088" s="115" t="s">
        <v>34</v>
      </c>
      <c r="C2088" s="116" t="str">
        <f>IF($B2088="","",IFERROR(INDEX(账户银行,MATCH($B2088,账户名,0)),""))</f>
        <v>现金</v>
      </c>
      <c r="D2088" s="116" t="str">
        <f>IF($B2088="","",IFERROR(INDEX(账户币种,MATCH($B2088,账户名,0)),""))</f>
        <v>UZS</v>
      </c>
      <c r="E2088" s="117" t="s">
        <v>54</v>
      </c>
      <c r="F2088" s="116" t="str">
        <f>IF($E2088="","",IFERROR(INDEX(类别属性,MATCH($E2088,类别表,0)),""))</f>
        <v>支出</v>
      </c>
      <c r="G2088" s="118" t="s">
        <v>1782</v>
      </c>
      <c r="H2088" s="119"/>
      <c r="I2088" s="119">
        <v>1030000</v>
      </c>
      <c r="J2088" s="120"/>
      <c r="K2088" s="125">
        <f>IF(OR($A2088="",$B2088=""),"",IF($J2088&lt;&gt;"",$J2088,IF($D2088=本位币,1,IFERROR(LOOKUP(2,1/((汇率月份&lt;=$A2088)*(INDEX(记账汇率区,0,MATCH($D2088,汇率币种头,0))&lt;&gt;"")),INDEX(记账汇率区,0,MATCH($D2088,汇率币种头,0))),""))))</f>
        <v>1</v>
      </c>
      <c r="L2088" s="123">
        <f t="shared" si="64"/>
        <v>-1030000</v>
      </c>
      <c r="M2088" s="123">
        <f t="shared" si="65"/>
        <v>-1030000</v>
      </c>
      <c r="N2088" s="122">
        <f>IF($B2088="","",ROUND(SUMIF(账户名,$B2088,账户期初)+SUMIFS($L$6:L2088,$B$6:B2088,$B2088),2))</f>
        <v>-710327979.33</v>
      </c>
      <c r="O2088" s="123">
        <f>IF($B2088="","",IFERROR(ROUND(INDEX(账户期初本位,MATCH($B2088,账户名,0))+SUMIFS($M$6:M2088,$B$6:B2088,$B2088),2),""))</f>
        <v>-710327979.33</v>
      </c>
      <c r="P2088" s="117" t="s">
        <v>48</v>
      </c>
      <c r="Q2088" s="115"/>
      <c r="R2088" s="115"/>
      <c r="S2088" s="124" t="str">
        <f>IF($B2088="","",IF(ISNA(MATCH($B2088,账户名,0)),"※这个账户不在【参数设置】的账户档案里",IF($A2088="","※没填日期，这一笔不会进任何月份的报表",IF(OR($A2088&lt;起始月份,$A2088&gt;EOMONTH(起始月份,15)),"△不在本账期（"&amp;TEXT(起始月份,"yyyy-mm")&amp;" ~ "&amp;TEXT(EOMONTH(起始月份,15),"yyyy-mm")&amp;"）内，报表里看不到",IF(AND($H2088&lt;&gt;"",$I2088&lt;&gt;""),"※收入和支出不能同时填",IF(AND(N($H2088)=0,N($I2088)=0),IF(ISNUMBER(SEARCH("【待补】",$R2088&amp;"")),"△源数据不全（源表缺金额），请补充","※收入和支出都没填"),IF($E2088="","※没填收支类别，分类报表会漏掉这一笔",IF(ISNA(MATCH($E2088,类别表,0)),"※收支类别不在【参数设置】的清单里",IF($K2088="","△"&amp;$D2088&amp;" 还没填汇率，去【月度汇率】补上就自动算了",IF(ISNUMBER(SEARCH("【待补】",$R2088&amp;"")),"△源数据不全（源表缺摘要或用途），请补充",IF(AND($F2088="内部转账",$Q2088=""),"△内部转账建议在「往来单位」写上对方账户",IF($N2088&lt;0,"△这一笔之后该账户余额成负数了，核一下",""))))))))))))</f>
        <v>△这一笔之后该账户余额成负数了，核一下</v>
      </c>
    </row>
    <row r="2089" ht="66" spans="1:19">
      <c r="A2089" s="114">
        <v>46207</v>
      </c>
      <c r="B2089" s="115" t="s">
        <v>34</v>
      </c>
      <c r="C2089" s="116" t="str">
        <f>IF($B2089="","",IFERROR(INDEX(账户银行,MATCH($B2089,账户名,0)),""))</f>
        <v>现金</v>
      </c>
      <c r="D2089" s="116" t="str">
        <f>IF($B2089="","",IFERROR(INDEX(账户币种,MATCH($B2089,账户名,0)),""))</f>
        <v>UZS</v>
      </c>
      <c r="E2089" s="117" t="s">
        <v>57</v>
      </c>
      <c r="F2089" s="116" t="str">
        <f>IF($E2089="","",IFERROR(INDEX(类别属性,MATCH($E2089,类别表,0)),""))</f>
        <v>支出</v>
      </c>
      <c r="G2089" s="118" t="s">
        <v>1783</v>
      </c>
      <c r="H2089" s="119"/>
      <c r="I2089" s="119">
        <v>8710000</v>
      </c>
      <c r="J2089" s="120"/>
      <c r="K2089" s="125">
        <f>IF(OR($A2089="",$B2089=""),"",IF($J2089&lt;&gt;"",$J2089,IF($D2089=本位币,1,IFERROR(LOOKUP(2,1/((汇率月份&lt;=$A2089)*(INDEX(记账汇率区,0,MATCH($D2089,汇率币种头,0))&lt;&gt;"")),INDEX(记账汇率区,0,MATCH($D2089,汇率币种头,0))),""))))</f>
        <v>1</v>
      </c>
      <c r="L2089" s="123">
        <f t="shared" si="64"/>
        <v>-8710000</v>
      </c>
      <c r="M2089" s="123">
        <f t="shared" si="65"/>
        <v>-8710000</v>
      </c>
      <c r="N2089" s="122">
        <f>IF($B2089="","",ROUND(SUMIF(账户名,$B2089,账户期初)+SUMIFS($L$6:L2089,$B$6:B2089,$B2089),2))</f>
        <v>-719037979.33</v>
      </c>
      <c r="O2089" s="123">
        <f>IF($B2089="","",IFERROR(ROUND(INDEX(账户期初本位,MATCH($B2089,账户名,0))+SUMIFS($M$6:M2089,$B$6:B2089,$B2089),2),""))</f>
        <v>-719037979.33</v>
      </c>
      <c r="P2089" s="117" t="s">
        <v>59</v>
      </c>
      <c r="Q2089" s="115"/>
      <c r="R2089" s="115"/>
      <c r="S2089" s="124" t="str">
        <f>IF($B2089="","",IF(ISNA(MATCH($B2089,账户名,0)),"※这个账户不在【参数设置】的账户档案里",IF($A2089="","※没填日期，这一笔不会进任何月份的报表",IF(OR($A2089&lt;起始月份,$A2089&gt;EOMONTH(起始月份,15)),"△不在本账期（"&amp;TEXT(起始月份,"yyyy-mm")&amp;" ~ "&amp;TEXT(EOMONTH(起始月份,15),"yyyy-mm")&amp;"）内，报表里看不到",IF(AND($H2089&lt;&gt;"",$I2089&lt;&gt;""),"※收入和支出不能同时填",IF(AND(N($H2089)=0,N($I2089)=0),IF(ISNUMBER(SEARCH("【待补】",$R2089&amp;"")),"△源数据不全（源表缺金额），请补充","※收入和支出都没填"),IF($E2089="","※没填收支类别，分类报表会漏掉这一笔",IF(ISNA(MATCH($E2089,类别表,0)),"※收支类别不在【参数设置】的清单里",IF($K2089="","△"&amp;$D2089&amp;" 还没填汇率，去【月度汇率】补上就自动算了",IF(ISNUMBER(SEARCH("【待补】",$R2089&amp;"")),"△源数据不全（源表缺摘要或用途），请补充",IF(AND($F2089="内部转账",$Q2089=""),"△内部转账建议在「往来单位」写上对方账户",IF($N2089&lt;0,"△这一笔之后该账户余额成负数了，核一下",""))))))))))))</f>
        <v>△这一笔之后该账户余额成负数了，核一下</v>
      </c>
    </row>
    <row r="2090" ht="33" spans="1:19">
      <c r="A2090" s="114">
        <v>46209</v>
      </c>
      <c r="B2090" s="115" t="s">
        <v>72</v>
      </c>
      <c r="C2090" s="116" t="str">
        <f>IF($B2090="","",IFERROR(INDEX(账户银行,MATCH($B2090,账户名,0)),""))</f>
        <v>NBU银行</v>
      </c>
      <c r="D2090" s="116" t="str">
        <f>IF($B2090="","",IFERROR(INDEX(账户币种,MATCH($B2090,账户名,0)),""))</f>
        <v>UZS</v>
      </c>
      <c r="E2090" s="117" t="s">
        <v>60</v>
      </c>
      <c r="F2090" s="116" t="str">
        <f>IF($E2090="","",IFERROR(INDEX(类别属性,MATCH($E2090,类别表,0)),""))</f>
        <v>支出</v>
      </c>
      <c r="G2090" s="118" t="s">
        <v>1784</v>
      </c>
      <c r="H2090" s="119"/>
      <c r="I2090" s="119">
        <v>1550</v>
      </c>
      <c r="J2090" s="120"/>
      <c r="K2090" s="125">
        <f>IF(OR($A2090="",$B2090=""),"",IF($J2090&lt;&gt;"",$J2090,IF($D2090=本位币,1,IFERROR(LOOKUP(2,1/((汇率月份&lt;=$A2090)*(INDEX(记账汇率区,0,MATCH($D2090,汇率币种头,0))&lt;&gt;"")),INDEX(记账汇率区,0,MATCH($D2090,汇率币种头,0))),""))))</f>
        <v>1</v>
      </c>
      <c r="L2090" s="123">
        <f t="shared" si="64"/>
        <v>-1550</v>
      </c>
      <c r="M2090" s="123">
        <f t="shared" si="65"/>
        <v>-1550</v>
      </c>
      <c r="N2090" s="122">
        <f>IF($B2090="","",ROUND(SUMIF(账户名,$B2090,账户期初)+SUMIFS($L$6:L2090,$B$6:B2090,$B2090),2))</f>
        <v>1273526687.68</v>
      </c>
      <c r="O2090" s="123">
        <f>IF($B2090="","",IFERROR(ROUND(INDEX(账户期初本位,MATCH($B2090,账户名,0))+SUMIFS($M$6:M2090,$B$6:B2090,$B2090),2),""))</f>
        <v>1273526687.68</v>
      </c>
      <c r="P2090" s="117" t="s">
        <v>43</v>
      </c>
      <c r="Q2090" s="115"/>
      <c r="R2090" s="115"/>
      <c r="S2090" s="124" t="str">
        <f>IF($B2090="","",IF(ISNA(MATCH($B2090,账户名,0)),"※这个账户不在【参数设置】的账户档案里",IF($A2090="","※没填日期，这一笔不会进任何月份的报表",IF(OR($A2090&lt;起始月份,$A2090&gt;EOMONTH(起始月份,15)),"△不在本账期（"&amp;TEXT(起始月份,"yyyy-mm")&amp;" ~ "&amp;TEXT(EOMONTH(起始月份,15),"yyyy-mm")&amp;"）内，报表里看不到",IF(AND($H2090&lt;&gt;"",$I2090&lt;&gt;""),"※收入和支出不能同时填",IF(AND(N($H2090)=0,N($I2090)=0),IF(ISNUMBER(SEARCH("【待补】",$R2090&amp;"")),"△源数据不全（源表缺金额），请补充","※收入和支出都没填"),IF($E2090="","※没填收支类别，分类报表会漏掉这一笔",IF(ISNA(MATCH($E2090,类别表,0)),"※收支类别不在【参数设置】的清单里",IF($K2090="","△"&amp;$D2090&amp;" 还没填汇率，去【月度汇率】补上就自动算了",IF(ISNUMBER(SEARCH("【待补】",$R2090&amp;"")),"△源数据不全（源表缺摘要或用途），请补充",IF(AND($F2090="内部转账",$Q2090=""),"△内部转账建议在「往来单位」写上对方账户",IF($N2090&lt;0,"△这一笔之后该账户余额成负数了，核一下",""))))))))))))</f>
        <v/>
      </c>
    </row>
    <row r="2091" ht="49.5" spans="1:19">
      <c r="A2091" s="114">
        <v>46209</v>
      </c>
      <c r="B2091" s="115" t="s">
        <v>72</v>
      </c>
      <c r="C2091" s="116" t="str">
        <f>IF($B2091="","",IFERROR(INDEX(账户银行,MATCH($B2091,账户名,0)),""))</f>
        <v>NBU银行</v>
      </c>
      <c r="D2091" s="116" t="str">
        <f>IF($B2091="","",IFERROR(INDEX(账户币种,MATCH($B2091,账户名,0)),""))</f>
        <v>UZS</v>
      </c>
      <c r="E2091" s="117" t="s">
        <v>60</v>
      </c>
      <c r="F2091" s="116" t="str">
        <f>IF($E2091="","",IFERROR(INDEX(类别属性,MATCH($E2091,类别表,0)),""))</f>
        <v>支出</v>
      </c>
      <c r="G2091" s="118" t="s">
        <v>1785</v>
      </c>
      <c r="H2091" s="119"/>
      <c r="I2091" s="119">
        <v>741.6</v>
      </c>
      <c r="J2091" s="120"/>
      <c r="K2091" s="125">
        <f>IF(OR($A2091="",$B2091=""),"",IF($J2091&lt;&gt;"",$J2091,IF($D2091=本位币,1,IFERROR(LOOKUP(2,1/((汇率月份&lt;=$A2091)*(INDEX(记账汇率区,0,MATCH($D2091,汇率币种头,0))&lt;&gt;"")),INDEX(记账汇率区,0,MATCH($D2091,汇率币种头,0))),""))))</f>
        <v>1</v>
      </c>
      <c r="L2091" s="123">
        <f t="shared" si="64"/>
        <v>-741.6</v>
      </c>
      <c r="M2091" s="123">
        <f t="shared" si="65"/>
        <v>-741.6</v>
      </c>
      <c r="N2091" s="122">
        <f>IF($B2091="","",ROUND(SUMIF(账户名,$B2091,账户期初)+SUMIFS($L$6:L2091,$B$6:B2091,$B2091),2))</f>
        <v>1273525946.08</v>
      </c>
      <c r="O2091" s="123">
        <f>IF($B2091="","",IFERROR(ROUND(INDEX(账户期初本位,MATCH($B2091,账户名,0))+SUMIFS($M$6:M2091,$B$6:B2091,$B2091),2),""))</f>
        <v>1273525946.08</v>
      </c>
      <c r="P2091" s="117" t="s">
        <v>43</v>
      </c>
      <c r="Q2091" s="115"/>
      <c r="R2091" s="115"/>
      <c r="S2091" s="124" t="str">
        <f>IF($B2091="","",IF(ISNA(MATCH($B2091,账户名,0)),"※这个账户不在【参数设置】的账户档案里",IF($A2091="","※没填日期，这一笔不会进任何月份的报表",IF(OR($A2091&lt;起始月份,$A2091&gt;EOMONTH(起始月份,15)),"△不在本账期（"&amp;TEXT(起始月份,"yyyy-mm")&amp;" ~ "&amp;TEXT(EOMONTH(起始月份,15),"yyyy-mm")&amp;"）内，报表里看不到",IF(AND($H2091&lt;&gt;"",$I2091&lt;&gt;""),"※收入和支出不能同时填",IF(AND(N($H2091)=0,N($I2091)=0),IF(ISNUMBER(SEARCH("【待补】",$R2091&amp;"")),"△源数据不全（源表缺金额），请补充","※收入和支出都没填"),IF($E2091="","※没填收支类别，分类报表会漏掉这一笔",IF(ISNA(MATCH($E2091,类别表,0)),"※收支类别不在【参数设置】的清单里",IF($K2091="","△"&amp;$D2091&amp;" 还没填汇率，去【月度汇率】补上就自动算了",IF(ISNUMBER(SEARCH("【待补】",$R2091&amp;"")),"△源数据不全（源表缺摘要或用途），请补充",IF(AND($F2091="内部转账",$Q2091=""),"△内部转账建议在「往来单位」写上对方账户",IF($N2091&lt;0,"△这一笔之后该账户余额成负数了，核一下",""))))))))))))</f>
        <v/>
      </c>
    </row>
    <row r="2092" ht="33" spans="1:19">
      <c r="A2092" s="114">
        <v>46209</v>
      </c>
      <c r="B2092" s="115" t="s">
        <v>72</v>
      </c>
      <c r="C2092" s="116" t="str">
        <f>IF($B2092="","",IFERROR(INDEX(账户银行,MATCH($B2092,账户名,0)),""))</f>
        <v>NBU银行</v>
      </c>
      <c r="D2092" s="116" t="str">
        <f>IF($B2092="","",IFERROR(INDEX(账户币种,MATCH($B2092,账户名,0)),""))</f>
        <v>UZS</v>
      </c>
      <c r="E2092" s="117" t="s">
        <v>77</v>
      </c>
      <c r="F2092" s="116" t="str">
        <f>IF($E2092="","",IFERROR(INDEX(类别属性,MATCH($E2092,类别表,0)),""))</f>
        <v>内部转账</v>
      </c>
      <c r="G2092" s="118" t="s">
        <v>1786</v>
      </c>
      <c r="H2092" s="119"/>
      <c r="I2092" s="119">
        <v>4488.96</v>
      </c>
      <c r="J2092" s="120"/>
      <c r="K2092" s="125">
        <f>IF(OR($A2092="",$B2092=""),"",IF($J2092&lt;&gt;"",$J2092,IF($D2092=本位币,1,IFERROR(LOOKUP(2,1/((汇率月份&lt;=$A2092)*(INDEX(记账汇率区,0,MATCH($D2092,汇率币种头,0))&lt;&gt;"")),INDEX(记账汇率区,0,MATCH($D2092,汇率币种头,0))),""))))</f>
        <v>1</v>
      </c>
      <c r="L2092" s="123">
        <f t="shared" si="64"/>
        <v>-4488.96</v>
      </c>
      <c r="M2092" s="123">
        <f t="shared" si="65"/>
        <v>-4488.96</v>
      </c>
      <c r="N2092" s="122">
        <f>IF($B2092="","",ROUND(SUMIF(账户名,$B2092,账户期初)+SUMIFS($L$6:L2092,$B$6:B2092,$B2092),2))</f>
        <v>1273521457.12</v>
      </c>
      <c r="O2092" s="123">
        <f>IF($B2092="","",IFERROR(ROUND(INDEX(账户期初本位,MATCH($B2092,账户名,0))+SUMIFS($M$6:M2092,$B$6:B2092,$B2092),2),""))</f>
        <v>1273521457.12</v>
      </c>
      <c r="P2092" s="117" t="s">
        <v>43</v>
      </c>
      <c r="Q2092" s="115"/>
      <c r="R2092" s="115"/>
      <c r="S2092" s="124" t="str">
        <f>IF($B2092="","",IF(ISNA(MATCH($B2092,账户名,0)),"※这个账户不在【参数设置】的账户档案里",IF($A2092="","※没填日期，这一笔不会进任何月份的报表",IF(OR($A2092&lt;起始月份,$A2092&gt;EOMONTH(起始月份,15)),"△不在本账期（"&amp;TEXT(起始月份,"yyyy-mm")&amp;" ~ "&amp;TEXT(EOMONTH(起始月份,15),"yyyy-mm")&amp;"）内，报表里看不到",IF(AND($H2092&lt;&gt;"",$I2092&lt;&gt;""),"※收入和支出不能同时填",IF(AND(N($H2092)=0,N($I2092)=0),IF(ISNUMBER(SEARCH("【待补】",$R2092&amp;"")),"△源数据不全（源表缺金额），请补充","※收入和支出都没填"),IF($E2092="","※没填收支类别，分类报表会漏掉这一笔",IF(ISNA(MATCH($E2092,类别表,0)),"※收支类别不在【参数设置】的清单里",IF($K2092="","△"&amp;$D2092&amp;" 还没填汇率，去【月度汇率】补上就自动算了",IF(ISNUMBER(SEARCH("【待补】",$R2092&amp;"")),"△源数据不全（源表缺摘要或用途），请补充",IF(AND($F2092="内部转账",$Q2092=""),"△内部转账建议在「往来单位」写上对方账户",IF($N2092&lt;0,"△这一笔之后该账户余额成负数了，核一下",""))))))))))))</f>
        <v>△内部转账建议在「往来单位」写上对方账户</v>
      </c>
    </row>
    <row r="2093" ht="66" spans="1:19">
      <c r="A2093" s="114">
        <v>46209</v>
      </c>
      <c r="B2093" s="115" t="s">
        <v>72</v>
      </c>
      <c r="C2093" s="116" t="str">
        <f>IF($B2093="","",IFERROR(INDEX(账户银行,MATCH($B2093,账户名,0)),""))</f>
        <v>NBU银行</v>
      </c>
      <c r="D2093" s="116" t="str">
        <f>IF($B2093="","",IFERROR(INDEX(账户币种,MATCH($B2093,账户名,0)),""))</f>
        <v>UZS</v>
      </c>
      <c r="E2093" s="117" t="s">
        <v>21</v>
      </c>
      <c r="F2093" s="116" t="str">
        <f>IF($E2093="","",IFERROR(INDEX(类别属性,MATCH($E2093,类别表,0)),""))</f>
        <v>支出</v>
      </c>
      <c r="G2093" s="118" t="s">
        <v>1787</v>
      </c>
      <c r="H2093" s="119"/>
      <c r="I2093" s="119">
        <v>4488960</v>
      </c>
      <c r="J2093" s="120"/>
      <c r="K2093" s="125">
        <f>IF(OR($A2093="",$B2093=""),"",IF($J2093&lt;&gt;"",$J2093,IF($D2093=本位币,1,IFERROR(LOOKUP(2,1/((汇率月份&lt;=$A2093)*(INDEX(记账汇率区,0,MATCH($D2093,汇率币种头,0))&lt;&gt;"")),INDEX(记账汇率区,0,MATCH($D2093,汇率币种头,0))),""))))</f>
        <v>1</v>
      </c>
      <c r="L2093" s="123">
        <f t="shared" si="64"/>
        <v>-4488960</v>
      </c>
      <c r="M2093" s="123">
        <f t="shared" si="65"/>
        <v>-4488960</v>
      </c>
      <c r="N2093" s="122">
        <f>IF($B2093="","",ROUND(SUMIF(账户名,$B2093,账户期初)+SUMIFS($L$6:L2093,$B$6:B2093,$B2093),2))</f>
        <v>1269032497.12</v>
      </c>
      <c r="O2093" s="123">
        <f>IF($B2093="","",IFERROR(ROUND(INDEX(账户期初本位,MATCH($B2093,账户名,0))+SUMIFS($M$6:M2093,$B$6:B2093,$B2093),2),""))</f>
        <v>1269032497.12</v>
      </c>
      <c r="P2093" s="117" t="s">
        <v>23</v>
      </c>
      <c r="Q2093" s="115"/>
      <c r="R2093" s="115"/>
      <c r="S2093" s="124" t="str">
        <f>IF($B2093="","",IF(ISNA(MATCH($B2093,账户名,0)),"※这个账户不在【参数设置】的账户档案里",IF($A2093="","※没填日期，这一笔不会进任何月份的报表",IF(OR($A2093&lt;起始月份,$A2093&gt;EOMONTH(起始月份,15)),"△不在本账期（"&amp;TEXT(起始月份,"yyyy-mm")&amp;" ~ "&amp;TEXT(EOMONTH(起始月份,15),"yyyy-mm")&amp;"）内，报表里看不到",IF(AND($H2093&lt;&gt;"",$I2093&lt;&gt;""),"※收入和支出不能同时填",IF(AND(N($H2093)=0,N($I2093)=0),IF(ISNUMBER(SEARCH("【待补】",$R2093&amp;"")),"△源数据不全（源表缺金额），请补充","※收入和支出都没填"),IF($E2093="","※没填收支类别，分类报表会漏掉这一笔",IF(ISNA(MATCH($E2093,类别表,0)),"※收支类别不在【参数设置】的清单里",IF($K2093="","△"&amp;$D2093&amp;" 还没填汇率，去【月度汇率】补上就自动算了",IF(ISNUMBER(SEARCH("【待补】",$R2093&amp;"")),"△源数据不全（源表缺摘要或用途），请补充",IF(AND($F2093="内部转账",$Q2093=""),"△内部转账建议在「往来单位」写上对方账户",IF($N2093&lt;0,"△这一笔之后该账户余额成负数了，核一下",""))))))))))))</f>
        <v/>
      </c>
    </row>
    <row r="2094" ht="49.5" spans="1:19">
      <c r="A2094" s="114">
        <v>46209</v>
      </c>
      <c r="B2094" s="115" t="s">
        <v>72</v>
      </c>
      <c r="C2094" s="116" t="str">
        <f>IF($B2094="","",IFERROR(INDEX(账户银行,MATCH($B2094,账户名,0)),""))</f>
        <v>NBU银行</v>
      </c>
      <c r="D2094" s="116" t="str">
        <f>IF($B2094="","",IFERROR(INDEX(账户币种,MATCH($B2094,账户名,0)),""))</f>
        <v>UZS</v>
      </c>
      <c r="E2094" s="117" t="s">
        <v>86</v>
      </c>
      <c r="F2094" s="116" t="str">
        <f>IF($E2094="","",IFERROR(INDEX(类别属性,MATCH($E2094,类别表,0)),""))</f>
        <v>支出</v>
      </c>
      <c r="G2094" s="118" t="s">
        <v>1788</v>
      </c>
      <c r="H2094" s="119"/>
      <c r="I2094" s="119">
        <v>310000</v>
      </c>
      <c r="J2094" s="120"/>
      <c r="K2094" s="125">
        <f>IF(OR($A2094="",$B2094=""),"",IF($J2094&lt;&gt;"",$J2094,IF($D2094=本位币,1,IFERROR(LOOKUP(2,1/((汇率月份&lt;=$A2094)*(INDEX(记账汇率区,0,MATCH($D2094,汇率币种头,0))&lt;&gt;"")),INDEX(记账汇率区,0,MATCH($D2094,汇率币种头,0))),""))))</f>
        <v>1</v>
      </c>
      <c r="L2094" s="123">
        <f t="shared" si="64"/>
        <v>-310000</v>
      </c>
      <c r="M2094" s="123">
        <f t="shared" si="65"/>
        <v>-310000</v>
      </c>
      <c r="N2094" s="122">
        <f>IF($B2094="","",ROUND(SUMIF(账户名,$B2094,账户期初)+SUMIFS($L$6:L2094,$B$6:B2094,$B2094),2))</f>
        <v>1268722497.12</v>
      </c>
      <c r="O2094" s="123">
        <f>IF($B2094="","",IFERROR(ROUND(INDEX(账户期初本位,MATCH($B2094,账户名,0))+SUMIFS($M$6:M2094,$B$6:B2094,$B2094),2),""))</f>
        <v>1268722497.12</v>
      </c>
      <c r="P2094" s="117" t="s">
        <v>48</v>
      </c>
      <c r="Q2094" s="115"/>
      <c r="R2094" s="115"/>
      <c r="S2094" s="124" t="str">
        <f>IF($B2094="","",IF(ISNA(MATCH($B2094,账户名,0)),"※这个账户不在【参数设置】的账户档案里",IF($A2094="","※没填日期，这一笔不会进任何月份的报表",IF(OR($A2094&lt;起始月份,$A2094&gt;EOMONTH(起始月份,15)),"△不在本账期（"&amp;TEXT(起始月份,"yyyy-mm")&amp;" ~ "&amp;TEXT(EOMONTH(起始月份,15),"yyyy-mm")&amp;"）内，报表里看不到",IF(AND($H2094&lt;&gt;"",$I2094&lt;&gt;""),"※收入和支出不能同时填",IF(AND(N($H2094)=0,N($I2094)=0),IF(ISNUMBER(SEARCH("【待补】",$R2094&amp;"")),"△源数据不全（源表缺金额），请补充","※收入和支出都没填"),IF($E2094="","※没填收支类别，分类报表会漏掉这一笔",IF(ISNA(MATCH($E2094,类别表,0)),"※收支类别不在【参数设置】的清单里",IF($K2094="","△"&amp;$D2094&amp;" 还没填汇率，去【月度汇率】补上就自动算了",IF(ISNUMBER(SEARCH("【待补】",$R2094&amp;"")),"△源数据不全（源表缺摘要或用途），请补充",IF(AND($F2094="内部转账",$Q2094=""),"△内部转账建议在「往来单位」写上对方账户",IF($N2094&lt;0,"△这一笔之后该账户余额成负数了，核一下",""))))))))))))</f>
        <v/>
      </c>
    </row>
    <row r="2095" ht="16.5" spans="1:19">
      <c r="A2095" s="114">
        <v>46209</v>
      </c>
      <c r="B2095" s="115" t="s">
        <v>1238</v>
      </c>
      <c r="C2095" s="116" t="str">
        <f>IF($B2095="","",IFERROR(INDEX(账户银行,MATCH($B2095,账户名,0)),""))</f>
        <v>NBU银行</v>
      </c>
      <c r="D2095" s="116" t="str">
        <f>IF($B2095="","",IFERROR(INDEX(账户币种,MATCH($B2095,账户名,0)),""))</f>
        <v>UZS</v>
      </c>
      <c r="E2095" s="117" t="s">
        <v>44</v>
      </c>
      <c r="F2095" s="116" t="str">
        <f>IF($E2095="","",IFERROR(INDEX(类别属性,MATCH($E2095,类别表,0)),""))</f>
        <v>支出</v>
      </c>
      <c r="G2095" s="118" t="s">
        <v>1268</v>
      </c>
      <c r="H2095" s="119"/>
      <c r="I2095" s="119">
        <v>730000</v>
      </c>
      <c r="J2095" s="120"/>
      <c r="K2095" s="125">
        <f>IF(OR($A2095="",$B2095=""),"",IF($J2095&lt;&gt;"",$J2095,IF($D2095=本位币,1,IFERROR(LOOKUP(2,1/((汇率月份&lt;=$A2095)*(INDEX(记账汇率区,0,MATCH($D2095,汇率币种头,0))&lt;&gt;"")),INDEX(记账汇率区,0,MATCH($D2095,汇率币种头,0))),""))))</f>
        <v>1</v>
      </c>
      <c r="L2095" s="123">
        <f t="shared" si="64"/>
        <v>-730000</v>
      </c>
      <c r="M2095" s="123">
        <f t="shared" si="65"/>
        <v>-730000</v>
      </c>
      <c r="N2095" s="122">
        <f>IF($B2095="","",ROUND(SUMIF(账户名,$B2095,账户期初)+SUMIFS($L$6:L2095,$B$6:B2095,$B2095),2))</f>
        <v>54920431</v>
      </c>
      <c r="O2095" s="123">
        <f>IF($B2095="","",IFERROR(ROUND(INDEX(账户期初本位,MATCH($B2095,账户名,0))+SUMIFS($M$6:M2095,$B$6:B2095,$B2095),2),""))</f>
        <v>54920431</v>
      </c>
      <c r="P2095" s="117" t="s">
        <v>26</v>
      </c>
      <c r="Q2095" s="115" t="s">
        <v>1269</v>
      </c>
      <c r="R2095" s="115" t="s">
        <v>1740</v>
      </c>
      <c r="S2095" s="124" t="str">
        <f>IF($B2095="","",IF(ISNA(MATCH($B2095,账户名,0)),"※这个账户不在【参数设置】的账户档案里",IF($A2095="","※没填日期，这一笔不会进任何月份的报表",IF(OR($A2095&lt;起始月份,$A2095&gt;EOMONTH(起始月份,15)),"△不在本账期（"&amp;TEXT(起始月份,"yyyy-mm")&amp;" ~ "&amp;TEXT(EOMONTH(起始月份,15),"yyyy-mm")&amp;"）内，报表里看不到",IF(AND($H2095&lt;&gt;"",$I2095&lt;&gt;""),"※收入和支出不能同时填",IF(AND(N($H2095)=0,N($I2095)=0),IF(ISNUMBER(SEARCH("【待补】",$R2095&amp;"")),"△源数据不全（源表缺金额），请补充","※收入和支出都没填"),IF($E2095="","※没填收支类别，分类报表会漏掉这一笔",IF(ISNA(MATCH($E2095,类别表,0)),"※收支类别不在【参数设置】的清单里",IF($K2095="","△"&amp;$D2095&amp;" 还没填汇率，去【月度汇率】补上就自动算了",IF(ISNUMBER(SEARCH("【待补】",$R2095&amp;"")),"△源数据不全（源表缺摘要或用途），请补充",IF(AND($F2095="内部转账",$Q2095=""),"△内部转账建议在「往来单位」写上对方账户",IF($N2095&lt;0,"△这一笔之后该账户余额成负数了，核一下",""))))))))))))</f>
        <v/>
      </c>
    </row>
    <row r="2096" ht="16.5" spans="1:19">
      <c r="A2096" s="114">
        <v>46209</v>
      </c>
      <c r="B2096" s="115" t="s">
        <v>1238</v>
      </c>
      <c r="C2096" s="116" t="str">
        <f>IF($B2096="","",IFERROR(INDEX(账户银行,MATCH($B2096,账户名,0)),""))</f>
        <v>NBU银行</v>
      </c>
      <c r="D2096" s="116" t="str">
        <f>IF($B2096="","",IFERROR(INDEX(账户币种,MATCH($B2096,账户名,0)),""))</f>
        <v>UZS</v>
      </c>
      <c r="E2096" s="117" t="s">
        <v>38</v>
      </c>
      <c r="F2096" s="116" t="str">
        <f>IF($E2096="","",IFERROR(INDEX(类别属性,MATCH($E2096,类别表,0)),""))</f>
        <v>支出</v>
      </c>
      <c r="G2096" s="118" t="s">
        <v>1268</v>
      </c>
      <c r="H2096" s="119"/>
      <c r="I2096" s="119">
        <v>1060000</v>
      </c>
      <c r="J2096" s="120"/>
      <c r="K2096" s="125">
        <f>IF(OR($A2096="",$B2096=""),"",IF($J2096&lt;&gt;"",$J2096,IF($D2096=本位币,1,IFERROR(LOOKUP(2,1/((汇率月份&lt;=$A2096)*(INDEX(记账汇率区,0,MATCH($D2096,汇率币种头,0))&lt;&gt;"")),INDEX(记账汇率区,0,MATCH($D2096,汇率币种头,0))),""))))</f>
        <v>1</v>
      </c>
      <c r="L2096" s="123">
        <f t="shared" si="64"/>
        <v>-1060000</v>
      </c>
      <c r="M2096" s="123">
        <f t="shared" si="65"/>
        <v>-1060000</v>
      </c>
      <c r="N2096" s="122">
        <f>IF($B2096="","",ROUND(SUMIF(账户名,$B2096,账户期初)+SUMIFS($L$6:L2096,$B$6:B2096,$B2096),2))</f>
        <v>53860431</v>
      </c>
      <c r="O2096" s="123">
        <f>IF($B2096="","",IFERROR(ROUND(INDEX(账户期初本位,MATCH($B2096,账户名,0))+SUMIFS($M$6:M2096,$B$6:B2096,$B2096),2),""))</f>
        <v>53860431</v>
      </c>
      <c r="P2096" s="117" t="s">
        <v>26</v>
      </c>
      <c r="Q2096" s="115" t="s">
        <v>1269</v>
      </c>
      <c r="R2096" s="115" t="s">
        <v>1270</v>
      </c>
      <c r="S2096" s="124" t="str">
        <f>IF($B2096="","",IF(ISNA(MATCH($B2096,账户名,0)),"※这个账户不在【参数设置】的账户档案里",IF($A2096="","※没填日期，这一笔不会进任何月份的报表",IF(OR($A2096&lt;起始月份,$A2096&gt;EOMONTH(起始月份,15)),"△不在本账期（"&amp;TEXT(起始月份,"yyyy-mm")&amp;" ~ "&amp;TEXT(EOMONTH(起始月份,15),"yyyy-mm")&amp;"）内，报表里看不到",IF(AND($H2096&lt;&gt;"",$I2096&lt;&gt;""),"※收入和支出不能同时填",IF(AND(N($H2096)=0,N($I2096)=0),IF(ISNUMBER(SEARCH("【待补】",$R2096&amp;"")),"△源数据不全（源表缺金额），请补充","※收入和支出都没填"),IF($E2096="","※没填收支类别，分类报表会漏掉这一笔",IF(ISNA(MATCH($E2096,类别表,0)),"※收支类别不在【参数设置】的清单里",IF($K2096="","△"&amp;$D2096&amp;" 还没填汇率，去【月度汇率】补上就自动算了",IF(ISNUMBER(SEARCH("【待补】",$R2096&amp;"")),"△源数据不全（源表缺摘要或用途），请补充",IF(AND($F2096="内部转账",$Q2096=""),"△内部转账建议在「往来单位」写上对方账户",IF($N2096&lt;0,"△这一笔之后该账户余额成负数了，核一下",""))))))))))))</f>
        <v/>
      </c>
    </row>
    <row r="2097" ht="16.5" spans="1:19">
      <c r="A2097" s="114">
        <v>46209</v>
      </c>
      <c r="B2097" s="115" t="s">
        <v>1238</v>
      </c>
      <c r="C2097" s="116" t="str">
        <f>IF($B2097="","",IFERROR(INDEX(账户银行,MATCH($B2097,账户名,0)),""))</f>
        <v>NBU银行</v>
      </c>
      <c r="D2097" s="116" t="str">
        <f>IF($B2097="","",IFERROR(INDEX(账户币种,MATCH($B2097,账户名,0)),""))</f>
        <v>UZS</v>
      </c>
      <c r="E2097" s="117" t="s">
        <v>188</v>
      </c>
      <c r="F2097" s="116" t="str">
        <f>IF($E2097="","",IFERROR(INDEX(类别属性,MATCH($E2097,类别表,0)),""))</f>
        <v>支出</v>
      </c>
      <c r="G2097" s="118" t="s">
        <v>1268</v>
      </c>
      <c r="H2097" s="119"/>
      <c r="I2097" s="119">
        <v>1890000</v>
      </c>
      <c r="J2097" s="120"/>
      <c r="K2097" s="125">
        <f>IF(OR($A2097="",$B2097=""),"",IF($J2097&lt;&gt;"",$J2097,IF($D2097=本位币,1,IFERROR(LOOKUP(2,1/((汇率月份&lt;=$A2097)*(INDEX(记账汇率区,0,MATCH($D2097,汇率币种头,0))&lt;&gt;"")),INDEX(记账汇率区,0,MATCH($D2097,汇率币种头,0))),""))))</f>
        <v>1</v>
      </c>
      <c r="L2097" s="123">
        <f t="shared" si="64"/>
        <v>-1890000</v>
      </c>
      <c r="M2097" s="123">
        <f t="shared" si="65"/>
        <v>-1890000</v>
      </c>
      <c r="N2097" s="122">
        <f>IF($B2097="","",ROUND(SUMIF(账户名,$B2097,账户期初)+SUMIFS($L$6:L2097,$B$6:B2097,$B2097),2))</f>
        <v>51970431</v>
      </c>
      <c r="O2097" s="123">
        <f>IF($B2097="","",IFERROR(ROUND(INDEX(账户期初本位,MATCH($B2097,账户名,0))+SUMIFS($M$6:M2097,$B$6:B2097,$B2097),2),""))</f>
        <v>51970431</v>
      </c>
      <c r="P2097" s="117" t="s">
        <v>26</v>
      </c>
      <c r="Q2097" s="115" t="s">
        <v>1269</v>
      </c>
      <c r="R2097" s="115" t="s">
        <v>1271</v>
      </c>
      <c r="S2097" s="124" t="str">
        <f>IF($B2097="","",IF(ISNA(MATCH($B2097,账户名,0)),"※这个账户不在【参数设置】的账户档案里",IF($A2097="","※没填日期，这一笔不会进任何月份的报表",IF(OR($A2097&lt;起始月份,$A2097&gt;EOMONTH(起始月份,15)),"△不在本账期（"&amp;TEXT(起始月份,"yyyy-mm")&amp;" ~ "&amp;TEXT(EOMONTH(起始月份,15),"yyyy-mm")&amp;"）内，报表里看不到",IF(AND($H2097&lt;&gt;"",$I2097&lt;&gt;""),"※收入和支出不能同时填",IF(AND(N($H2097)=0,N($I2097)=0),IF(ISNUMBER(SEARCH("【待补】",$R2097&amp;"")),"△源数据不全（源表缺金额），请补充","※收入和支出都没填"),IF($E2097="","※没填收支类别，分类报表会漏掉这一笔",IF(ISNA(MATCH($E2097,类别表,0)),"※收支类别不在【参数设置】的清单里",IF($K2097="","△"&amp;$D2097&amp;" 还没填汇率，去【月度汇率】补上就自动算了",IF(ISNUMBER(SEARCH("【待补】",$R2097&amp;"")),"△源数据不全（源表缺摘要或用途），请补充",IF(AND($F2097="内部转账",$Q2097=""),"△内部转账建议在「往来单位」写上对方账户",IF($N2097&lt;0,"△这一笔之后该账户余额成负数了，核一下",""))))))))))))</f>
        <v>△源数据不全（源表缺摘要或用途），请补充</v>
      </c>
    </row>
    <row r="2098" ht="16.5" spans="1:19">
      <c r="A2098" s="114">
        <v>46209</v>
      </c>
      <c r="B2098" s="115" t="s">
        <v>1238</v>
      </c>
      <c r="C2098" s="116" t="str">
        <f>IF($B2098="","",IFERROR(INDEX(账户银行,MATCH($B2098,账户名,0)),""))</f>
        <v>NBU银行</v>
      </c>
      <c r="D2098" s="116" t="str">
        <f>IF($B2098="","",IFERROR(INDEX(账户币种,MATCH($B2098,账户名,0)),""))</f>
        <v>UZS</v>
      </c>
      <c r="E2098" s="117" t="s">
        <v>38</v>
      </c>
      <c r="F2098" s="116" t="str">
        <f>IF($E2098="","",IFERROR(INDEX(类别属性,MATCH($E2098,类别表,0)),""))</f>
        <v>支出</v>
      </c>
      <c r="G2098" s="118" t="s">
        <v>1268</v>
      </c>
      <c r="H2098" s="119"/>
      <c r="I2098" s="119">
        <v>1080000</v>
      </c>
      <c r="J2098" s="120"/>
      <c r="K2098" s="125">
        <f>IF(OR($A2098="",$B2098=""),"",IF($J2098&lt;&gt;"",$J2098,IF($D2098=本位币,1,IFERROR(LOOKUP(2,1/((汇率月份&lt;=$A2098)*(INDEX(记账汇率区,0,MATCH($D2098,汇率币种头,0))&lt;&gt;"")),INDEX(记账汇率区,0,MATCH($D2098,汇率币种头,0))),""))))</f>
        <v>1</v>
      </c>
      <c r="L2098" s="123">
        <f t="shared" si="64"/>
        <v>-1080000</v>
      </c>
      <c r="M2098" s="123">
        <f t="shared" si="65"/>
        <v>-1080000</v>
      </c>
      <c r="N2098" s="122">
        <f>IF($B2098="","",ROUND(SUMIF(账户名,$B2098,账户期初)+SUMIFS($L$6:L2098,$B$6:B2098,$B2098),2))</f>
        <v>50890431</v>
      </c>
      <c r="O2098" s="123">
        <f>IF($B2098="","",IFERROR(ROUND(INDEX(账户期初本位,MATCH($B2098,账户名,0))+SUMIFS($M$6:M2098,$B$6:B2098,$B2098),2),""))</f>
        <v>50890431</v>
      </c>
      <c r="P2098" s="117" t="s">
        <v>26</v>
      </c>
      <c r="Q2098" s="115" t="s">
        <v>1269</v>
      </c>
      <c r="R2098" s="115" t="s">
        <v>1270</v>
      </c>
      <c r="S2098" s="124" t="str">
        <f>IF($B2098="","",IF(ISNA(MATCH($B2098,账户名,0)),"※这个账户不在【参数设置】的账户档案里",IF($A2098="","※没填日期，这一笔不会进任何月份的报表",IF(OR($A2098&lt;起始月份,$A2098&gt;EOMONTH(起始月份,15)),"△不在本账期（"&amp;TEXT(起始月份,"yyyy-mm")&amp;" ~ "&amp;TEXT(EOMONTH(起始月份,15),"yyyy-mm")&amp;"）内，报表里看不到",IF(AND($H2098&lt;&gt;"",$I2098&lt;&gt;""),"※收入和支出不能同时填",IF(AND(N($H2098)=0,N($I2098)=0),IF(ISNUMBER(SEARCH("【待补】",$R2098&amp;"")),"△源数据不全（源表缺金额），请补充","※收入和支出都没填"),IF($E2098="","※没填收支类别，分类报表会漏掉这一笔",IF(ISNA(MATCH($E2098,类别表,0)),"※收支类别不在【参数设置】的清单里",IF($K2098="","△"&amp;$D2098&amp;" 还没填汇率，去【月度汇率】补上就自动算了",IF(ISNUMBER(SEARCH("【待补】",$R2098&amp;"")),"△源数据不全（源表缺摘要或用途），请补充",IF(AND($F2098="内部转账",$Q2098=""),"△内部转账建议在「往来单位」写上对方账户",IF($N2098&lt;0,"△这一笔之后该账户余额成负数了，核一下",""))))))))))))</f>
        <v/>
      </c>
    </row>
    <row r="2099" ht="16.5" spans="1:19">
      <c r="A2099" s="114">
        <v>46209</v>
      </c>
      <c r="B2099" s="115" t="s">
        <v>1238</v>
      </c>
      <c r="C2099" s="116" t="str">
        <f>IF($B2099="","",IFERROR(INDEX(账户银行,MATCH($B2099,账户名,0)),""))</f>
        <v>NBU银行</v>
      </c>
      <c r="D2099" s="116" t="str">
        <f>IF($B2099="","",IFERROR(INDEX(账户币种,MATCH($B2099,账户名,0)),""))</f>
        <v>UZS</v>
      </c>
      <c r="E2099" s="117" t="s">
        <v>38</v>
      </c>
      <c r="F2099" s="116" t="str">
        <f>IF($E2099="","",IFERROR(INDEX(类别属性,MATCH($E2099,类别表,0)),""))</f>
        <v>支出</v>
      </c>
      <c r="G2099" s="118" t="s">
        <v>1268</v>
      </c>
      <c r="H2099" s="119"/>
      <c r="I2099" s="119">
        <v>40000</v>
      </c>
      <c r="J2099" s="120"/>
      <c r="K2099" s="125">
        <f>IF(OR($A2099="",$B2099=""),"",IF($J2099&lt;&gt;"",$J2099,IF($D2099=本位币,1,IFERROR(LOOKUP(2,1/((汇率月份&lt;=$A2099)*(INDEX(记账汇率区,0,MATCH($D2099,汇率币种头,0))&lt;&gt;"")),INDEX(记账汇率区,0,MATCH($D2099,汇率币种头,0))),""))))</f>
        <v>1</v>
      </c>
      <c r="L2099" s="123">
        <f t="shared" si="64"/>
        <v>-40000</v>
      </c>
      <c r="M2099" s="123">
        <f t="shared" si="65"/>
        <v>-40000</v>
      </c>
      <c r="N2099" s="122">
        <f>IF($B2099="","",ROUND(SUMIF(账户名,$B2099,账户期初)+SUMIFS($L$6:L2099,$B$6:B2099,$B2099),2))</f>
        <v>50850431</v>
      </c>
      <c r="O2099" s="123">
        <f>IF($B2099="","",IFERROR(ROUND(INDEX(账户期初本位,MATCH($B2099,账户名,0))+SUMIFS($M$6:M2099,$B$6:B2099,$B2099),2),""))</f>
        <v>50850431</v>
      </c>
      <c r="P2099" s="117" t="s">
        <v>26</v>
      </c>
      <c r="Q2099" s="115" t="s">
        <v>1269</v>
      </c>
      <c r="R2099" s="115" t="s">
        <v>1270</v>
      </c>
      <c r="S2099" s="124" t="str">
        <f>IF($B2099="","",IF(ISNA(MATCH($B2099,账户名,0)),"※这个账户不在【参数设置】的账户档案里",IF($A2099="","※没填日期，这一笔不会进任何月份的报表",IF(OR($A2099&lt;起始月份,$A2099&gt;EOMONTH(起始月份,15)),"△不在本账期（"&amp;TEXT(起始月份,"yyyy-mm")&amp;" ~ "&amp;TEXT(EOMONTH(起始月份,15),"yyyy-mm")&amp;"）内，报表里看不到",IF(AND($H2099&lt;&gt;"",$I2099&lt;&gt;""),"※收入和支出不能同时填",IF(AND(N($H2099)=0,N($I2099)=0),IF(ISNUMBER(SEARCH("【待补】",$R2099&amp;"")),"△源数据不全（源表缺金额），请补充","※收入和支出都没填"),IF($E2099="","※没填收支类别，分类报表会漏掉这一笔",IF(ISNA(MATCH($E2099,类别表,0)),"※收支类别不在【参数设置】的清单里",IF($K2099="","△"&amp;$D2099&amp;" 还没填汇率，去【月度汇率】补上就自动算了",IF(ISNUMBER(SEARCH("【待补】",$R2099&amp;"")),"△源数据不全（源表缺摘要或用途），请补充",IF(AND($F2099="内部转账",$Q2099=""),"△内部转账建议在「往来单位」写上对方账户",IF($N2099&lt;0,"△这一笔之后该账户余额成负数了，核一下",""))))))))))))</f>
        <v/>
      </c>
    </row>
    <row r="2100" ht="16.5" spans="1:19">
      <c r="A2100" s="114">
        <v>46209</v>
      </c>
      <c r="B2100" s="115" t="s">
        <v>1238</v>
      </c>
      <c r="C2100" s="116" t="str">
        <f>IF($B2100="","",IFERROR(INDEX(账户银行,MATCH($B2100,账户名,0)),""))</f>
        <v>NBU银行</v>
      </c>
      <c r="D2100" s="116" t="str">
        <f>IF($B2100="","",IFERROR(INDEX(账户币种,MATCH($B2100,账户名,0)),""))</f>
        <v>UZS</v>
      </c>
      <c r="E2100" s="117" t="s">
        <v>188</v>
      </c>
      <c r="F2100" s="116" t="str">
        <f>IF($E2100="","",IFERROR(INDEX(类别属性,MATCH($E2100,类别表,0)),""))</f>
        <v>支出</v>
      </c>
      <c r="G2100" s="118" t="s">
        <v>1268</v>
      </c>
      <c r="H2100" s="119"/>
      <c r="I2100" s="119">
        <v>8000</v>
      </c>
      <c r="J2100" s="120"/>
      <c r="K2100" s="125">
        <f>IF(OR($A2100="",$B2100=""),"",IF($J2100&lt;&gt;"",$J2100,IF($D2100=本位币,1,IFERROR(LOOKUP(2,1/((汇率月份&lt;=$A2100)*(INDEX(记账汇率区,0,MATCH($D2100,汇率币种头,0))&lt;&gt;"")),INDEX(记账汇率区,0,MATCH($D2100,汇率币种头,0))),""))))</f>
        <v>1</v>
      </c>
      <c r="L2100" s="123">
        <f t="shared" si="64"/>
        <v>-8000</v>
      </c>
      <c r="M2100" s="123">
        <f t="shared" si="65"/>
        <v>-8000</v>
      </c>
      <c r="N2100" s="122">
        <f>IF($B2100="","",ROUND(SUMIF(账户名,$B2100,账户期初)+SUMIFS($L$6:L2100,$B$6:B2100,$B2100),2))</f>
        <v>50842431</v>
      </c>
      <c r="O2100" s="123">
        <f>IF($B2100="","",IFERROR(ROUND(INDEX(账户期初本位,MATCH($B2100,账户名,0))+SUMIFS($M$6:M2100,$B$6:B2100,$B2100),2),""))</f>
        <v>50842431</v>
      </c>
      <c r="P2100" s="117" t="s">
        <v>26</v>
      </c>
      <c r="Q2100" s="115" t="s">
        <v>1269</v>
      </c>
      <c r="R2100" s="115" t="s">
        <v>1271</v>
      </c>
      <c r="S2100" s="124" t="str">
        <f>IF($B2100="","",IF(ISNA(MATCH($B2100,账户名,0)),"※这个账户不在【参数设置】的账户档案里",IF($A2100="","※没填日期，这一笔不会进任何月份的报表",IF(OR($A2100&lt;起始月份,$A2100&gt;EOMONTH(起始月份,15)),"△不在本账期（"&amp;TEXT(起始月份,"yyyy-mm")&amp;" ~ "&amp;TEXT(EOMONTH(起始月份,15),"yyyy-mm")&amp;"）内，报表里看不到",IF(AND($H2100&lt;&gt;"",$I2100&lt;&gt;""),"※收入和支出不能同时填",IF(AND(N($H2100)=0,N($I2100)=0),IF(ISNUMBER(SEARCH("【待补】",$R2100&amp;"")),"△源数据不全（源表缺金额），请补充","※收入和支出都没填"),IF($E2100="","※没填收支类别，分类报表会漏掉这一笔",IF(ISNA(MATCH($E2100,类别表,0)),"※收支类别不在【参数设置】的清单里",IF($K2100="","△"&amp;$D2100&amp;" 还没填汇率，去【月度汇率】补上就自动算了",IF(ISNUMBER(SEARCH("【待补】",$R2100&amp;"")),"△源数据不全（源表缺摘要或用途），请补充",IF(AND($F2100="内部转账",$Q2100=""),"△内部转账建议在「往来单位」写上对方账户",IF($N2100&lt;0,"△这一笔之后该账户余额成负数了，核一下",""))))))))))))</f>
        <v>△源数据不全（源表缺摘要或用途），请补充</v>
      </c>
    </row>
    <row r="2101" ht="16.5" spans="1:19">
      <c r="A2101" s="114">
        <v>46209</v>
      </c>
      <c r="B2101" s="115" t="s">
        <v>1238</v>
      </c>
      <c r="C2101" s="116" t="str">
        <f>IF($B2101="","",IFERROR(INDEX(账户银行,MATCH($B2101,账户名,0)),""))</f>
        <v>NBU银行</v>
      </c>
      <c r="D2101" s="116" t="str">
        <f>IF($B2101="","",IFERROR(INDEX(账户币种,MATCH($B2101,账户名,0)),""))</f>
        <v>UZS</v>
      </c>
      <c r="E2101" s="117" t="s">
        <v>54</v>
      </c>
      <c r="F2101" s="116" t="str">
        <f>IF($E2101="","",IFERROR(INDEX(类别属性,MATCH($E2101,类别表,0)),""))</f>
        <v>支出</v>
      </c>
      <c r="G2101" s="118" t="s">
        <v>1268</v>
      </c>
      <c r="H2101" s="119"/>
      <c r="I2101" s="119">
        <v>107000</v>
      </c>
      <c r="J2101" s="120"/>
      <c r="K2101" s="125">
        <f>IF(OR($A2101="",$B2101=""),"",IF($J2101&lt;&gt;"",$J2101,IF($D2101=本位币,1,IFERROR(LOOKUP(2,1/((汇率月份&lt;=$A2101)*(INDEX(记账汇率区,0,MATCH($D2101,汇率币种头,0))&lt;&gt;"")),INDEX(记账汇率区,0,MATCH($D2101,汇率币种头,0))),""))))</f>
        <v>1</v>
      </c>
      <c r="L2101" s="123">
        <f t="shared" si="64"/>
        <v>-107000</v>
      </c>
      <c r="M2101" s="123">
        <f t="shared" si="65"/>
        <v>-107000</v>
      </c>
      <c r="N2101" s="122">
        <f>IF($B2101="","",ROUND(SUMIF(账户名,$B2101,账户期初)+SUMIFS($L$6:L2101,$B$6:B2101,$B2101),2))</f>
        <v>50735431</v>
      </c>
      <c r="O2101" s="123">
        <f>IF($B2101="","",IFERROR(ROUND(INDEX(账户期初本位,MATCH($B2101,账户名,0))+SUMIFS($M$6:M2101,$B$6:B2101,$B2101),2),""))</f>
        <v>50735431</v>
      </c>
      <c r="P2101" s="117" t="s">
        <v>48</v>
      </c>
      <c r="Q2101" s="115" t="s">
        <v>1269</v>
      </c>
      <c r="R2101" s="115" t="s">
        <v>1270</v>
      </c>
      <c r="S2101" s="124" t="str">
        <f>IF($B2101="","",IF(ISNA(MATCH($B2101,账户名,0)),"※这个账户不在【参数设置】的账户档案里",IF($A2101="","※没填日期，这一笔不会进任何月份的报表",IF(OR($A2101&lt;起始月份,$A2101&gt;EOMONTH(起始月份,15)),"△不在本账期（"&amp;TEXT(起始月份,"yyyy-mm")&amp;" ~ "&amp;TEXT(EOMONTH(起始月份,15),"yyyy-mm")&amp;"）内，报表里看不到",IF(AND($H2101&lt;&gt;"",$I2101&lt;&gt;""),"※收入和支出不能同时填",IF(AND(N($H2101)=0,N($I2101)=0),IF(ISNUMBER(SEARCH("【待补】",$R2101&amp;"")),"△源数据不全（源表缺金额），请补充","※收入和支出都没填"),IF($E2101="","※没填收支类别，分类报表会漏掉这一笔",IF(ISNA(MATCH($E2101,类别表,0)),"※收支类别不在【参数设置】的清单里",IF($K2101="","△"&amp;$D2101&amp;" 还没填汇率，去【月度汇率】补上就自动算了",IF(ISNUMBER(SEARCH("【待补】",$R2101&amp;"")),"△源数据不全（源表缺摘要或用途），请补充",IF(AND($F2101="内部转账",$Q2101=""),"△内部转账建议在「往来单位」写上对方账户",IF($N2101&lt;0,"△这一笔之后该账户余额成负数了，核一下",""))))))))))))</f>
        <v/>
      </c>
    </row>
    <row r="2102" ht="33" spans="1:19">
      <c r="A2102" s="114">
        <v>46209</v>
      </c>
      <c r="B2102" s="115" t="s">
        <v>34</v>
      </c>
      <c r="C2102" s="116" t="str">
        <f>IF($B2102="","",IFERROR(INDEX(账户银行,MATCH($B2102,账户名,0)),""))</f>
        <v>现金</v>
      </c>
      <c r="D2102" s="116" t="str">
        <f>IF($B2102="","",IFERROR(INDEX(账户币种,MATCH($B2102,账户名,0)),""))</f>
        <v>UZS</v>
      </c>
      <c r="E2102" s="117" t="s">
        <v>46</v>
      </c>
      <c r="F2102" s="116" t="str">
        <f>IF($E2102="","",IFERROR(INDEX(类别属性,MATCH($E2102,类别表,0)),""))</f>
        <v>支出</v>
      </c>
      <c r="G2102" s="118" t="s">
        <v>1789</v>
      </c>
      <c r="H2102" s="119"/>
      <c r="I2102" s="119">
        <v>2500000</v>
      </c>
      <c r="J2102" s="120"/>
      <c r="K2102" s="125">
        <f>IF(OR($A2102="",$B2102=""),"",IF($J2102&lt;&gt;"",$J2102,IF($D2102=本位币,1,IFERROR(LOOKUP(2,1/((汇率月份&lt;=$A2102)*(INDEX(记账汇率区,0,MATCH($D2102,汇率币种头,0))&lt;&gt;"")),INDEX(记账汇率区,0,MATCH($D2102,汇率币种头,0))),""))))</f>
        <v>1</v>
      </c>
      <c r="L2102" s="123">
        <f t="shared" si="64"/>
        <v>-2500000</v>
      </c>
      <c r="M2102" s="123">
        <f t="shared" si="65"/>
        <v>-2500000</v>
      </c>
      <c r="N2102" s="122">
        <f>IF($B2102="","",ROUND(SUMIF(账户名,$B2102,账户期初)+SUMIFS($L$6:L2102,$B$6:B2102,$B2102),2))</f>
        <v>-721537979.33</v>
      </c>
      <c r="O2102" s="123">
        <f>IF($B2102="","",IFERROR(ROUND(INDEX(账户期初本位,MATCH($B2102,账户名,0))+SUMIFS($M$6:M2102,$B$6:B2102,$B2102),2),""))</f>
        <v>-721537979.33</v>
      </c>
      <c r="P2102" s="117" t="s">
        <v>48</v>
      </c>
      <c r="Q2102" s="115"/>
      <c r="R2102" s="115"/>
      <c r="S2102" s="124" t="str">
        <f>IF($B2102="","",IF(ISNA(MATCH($B2102,账户名,0)),"※这个账户不在【参数设置】的账户档案里",IF($A2102="","※没填日期，这一笔不会进任何月份的报表",IF(OR($A2102&lt;起始月份,$A2102&gt;EOMONTH(起始月份,15)),"△不在本账期（"&amp;TEXT(起始月份,"yyyy-mm")&amp;" ~ "&amp;TEXT(EOMONTH(起始月份,15),"yyyy-mm")&amp;"）内，报表里看不到",IF(AND($H2102&lt;&gt;"",$I2102&lt;&gt;""),"※收入和支出不能同时填",IF(AND(N($H2102)=0,N($I2102)=0),IF(ISNUMBER(SEARCH("【待补】",$R2102&amp;"")),"△源数据不全（源表缺金额），请补充","※收入和支出都没填"),IF($E2102="","※没填收支类别，分类报表会漏掉这一笔",IF(ISNA(MATCH($E2102,类别表,0)),"※收支类别不在【参数设置】的清单里",IF($K2102="","△"&amp;$D2102&amp;" 还没填汇率，去【月度汇率】补上就自动算了",IF(ISNUMBER(SEARCH("【待补】",$R2102&amp;"")),"△源数据不全（源表缺摘要或用途），请补充",IF(AND($F2102="内部转账",$Q2102=""),"△内部转账建议在「往来单位」写上对方账户",IF($N2102&lt;0,"△这一笔之后该账户余额成负数了，核一下",""))))))))))))</f>
        <v>△这一笔之后该账户余额成负数了，核一下</v>
      </c>
    </row>
    <row r="2103" ht="33" spans="1:19">
      <c r="A2103" s="114">
        <v>46210</v>
      </c>
      <c r="B2103" s="115" t="s">
        <v>72</v>
      </c>
      <c r="C2103" s="116" t="str">
        <f>IF($B2103="","",IFERROR(INDEX(账户银行,MATCH($B2103,账户名,0)),""))</f>
        <v>NBU银行</v>
      </c>
      <c r="D2103" s="116" t="str">
        <f>IF($B2103="","",IFERROR(INDEX(账户币种,MATCH($B2103,账户名,0)),""))</f>
        <v>UZS</v>
      </c>
      <c r="E2103" s="117" t="s">
        <v>60</v>
      </c>
      <c r="F2103" s="116" t="str">
        <f>IF($E2103="","",IFERROR(INDEX(类别属性,MATCH($E2103,类别表,0)),""))</f>
        <v>支出</v>
      </c>
      <c r="G2103" s="118" t="s">
        <v>1790</v>
      </c>
      <c r="H2103" s="119"/>
      <c r="I2103" s="119">
        <v>74200</v>
      </c>
      <c r="J2103" s="120"/>
      <c r="K2103" s="125">
        <f>IF(OR($A2103="",$B2103=""),"",IF($J2103&lt;&gt;"",$J2103,IF($D2103=本位币,1,IFERROR(LOOKUP(2,1/((汇率月份&lt;=$A2103)*(INDEX(记账汇率区,0,MATCH($D2103,汇率币种头,0))&lt;&gt;"")),INDEX(记账汇率区,0,MATCH($D2103,汇率币种头,0))),""))))</f>
        <v>1</v>
      </c>
      <c r="L2103" s="123">
        <f t="shared" si="64"/>
        <v>-74200</v>
      </c>
      <c r="M2103" s="123">
        <f t="shared" si="65"/>
        <v>-74200</v>
      </c>
      <c r="N2103" s="122">
        <f>IF($B2103="","",ROUND(SUMIF(账户名,$B2103,账户期初)+SUMIFS($L$6:L2103,$B$6:B2103,$B2103),2))</f>
        <v>1268648297.12</v>
      </c>
      <c r="O2103" s="123">
        <f>IF($B2103="","",IFERROR(ROUND(INDEX(账户期初本位,MATCH($B2103,账户名,0))+SUMIFS($M$6:M2103,$B$6:B2103,$B2103),2),""))</f>
        <v>1268648297.12</v>
      </c>
      <c r="P2103" s="117" t="s">
        <v>43</v>
      </c>
      <c r="Q2103" s="115"/>
      <c r="R2103" s="115"/>
      <c r="S2103" s="124" t="str">
        <f>IF($B2103="","",IF(ISNA(MATCH($B2103,账户名,0)),"※这个账户不在【参数设置】的账户档案里",IF($A2103="","※没填日期，这一笔不会进任何月份的报表",IF(OR($A2103&lt;起始月份,$A2103&gt;EOMONTH(起始月份,15)),"△不在本账期（"&amp;TEXT(起始月份,"yyyy-mm")&amp;" ~ "&amp;TEXT(EOMONTH(起始月份,15),"yyyy-mm")&amp;"）内，报表里看不到",IF(AND($H2103&lt;&gt;"",$I2103&lt;&gt;""),"※收入和支出不能同时填",IF(AND(N($H2103)=0,N($I2103)=0),IF(ISNUMBER(SEARCH("【待补】",$R2103&amp;"")),"△源数据不全（源表缺金额），请补充","※收入和支出都没填"),IF($E2103="","※没填收支类别，分类报表会漏掉这一笔",IF(ISNA(MATCH($E2103,类别表,0)),"※收支类别不在【参数设置】的清单里",IF($K2103="","△"&amp;$D2103&amp;" 还没填汇率，去【月度汇率】补上就自动算了",IF(ISNUMBER(SEARCH("【待补】",$R2103&amp;"")),"△源数据不全（源表缺摘要或用途），请补充",IF(AND($F2103="内部转账",$Q2103=""),"△内部转账建议在「往来单位」写上对方账户",IF($N2103&lt;0,"△这一笔之后该账户余额成负数了，核一下",""))))))))))))</f>
        <v/>
      </c>
    </row>
    <row r="2104" ht="49.5" spans="1:19">
      <c r="A2104" s="114">
        <v>46210</v>
      </c>
      <c r="B2104" s="115" t="s">
        <v>72</v>
      </c>
      <c r="C2104" s="116" t="str">
        <f>IF($B2104="","",IFERROR(INDEX(账户银行,MATCH($B2104,账户名,0)),""))</f>
        <v>NBU银行</v>
      </c>
      <c r="D2104" s="116" t="str">
        <f>IF($B2104="","",IFERROR(INDEX(账户币种,MATCH($B2104,账户名,0)),""))</f>
        <v>UZS</v>
      </c>
      <c r="E2104" s="117" t="s">
        <v>60</v>
      </c>
      <c r="F2104" s="116" t="str">
        <f>IF($E2104="","",IFERROR(INDEX(类别属性,MATCH($E2104,类别表,0)),""))</f>
        <v>支出</v>
      </c>
      <c r="G2104" s="118" t="s">
        <v>1791</v>
      </c>
      <c r="H2104" s="119"/>
      <c r="I2104" s="119">
        <v>741.6</v>
      </c>
      <c r="J2104" s="120"/>
      <c r="K2104" s="125">
        <f>IF(OR($A2104="",$B2104=""),"",IF($J2104&lt;&gt;"",$J2104,IF($D2104=本位币,1,IFERROR(LOOKUP(2,1/((汇率月份&lt;=$A2104)*(INDEX(记账汇率区,0,MATCH($D2104,汇率币种头,0))&lt;&gt;"")),INDEX(记账汇率区,0,MATCH($D2104,汇率币种头,0))),""))))</f>
        <v>1</v>
      </c>
      <c r="L2104" s="123">
        <f t="shared" si="64"/>
        <v>-741.6</v>
      </c>
      <c r="M2104" s="123">
        <f t="shared" si="65"/>
        <v>-741.6</v>
      </c>
      <c r="N2104" s="122">
        <f>IF($B2104="","",ROUND(SUMIF(账户名,$B2104,账户期初)+SUMIFS($L$6:L2104,$B$6:B2104,$B2104),2))</f>
        <v>1268647555.52</v>
      </c>
      <c r="O2104" s="123">
        <f>IF($B2104="","",IFERROR(ROUND(INDEX(账户期初本位,MATCH($B2104,账户名,0))+SUMIFS($M$6:M2104,$B$6:B2104,$B2104),2),""))</f>
        <v>1268647555.52</v>
      </c>
      <c r="P2104" s="117" t="s">
        <v>43</v>
      </c>
      <c r="Q2104" s="115"/>
      <c r="R2104" s="115"/>
      <c r="S2104" s="124" t="str">
        <f>IF($B2104="","",IF(ISNA(MATCH($B2104,账户名,0)),"※这个账户不在【参数设置】的账户档案里",IF($A2104="","※没填日期，这一笔不会进任何月份的报表",IF(OR($A2104&lt;起始月份,$A2104&gt;EOMONTH(起始月份,15)),"△不在本账期（"&amp;TEXT(起始月份,"yyyy-mm")&amp;" ~ "&amp;TEXT(EOMONTH(起始月份,15),"yyyy-mm")&amp;"）内，报表里看不到",IF(AND($H2104&lt;&gt;"",$I2104&lt;&gt;""),"※收入和支出不能同时填",IF(AND(N($H2104)=0,N($I2104)=0),IF(ISNUMBER(SEARCH("【待补】",$R2104&amp;"")),"△源数据不全（源表缺金额），请补充","※收入和支出都没填"),IF($E2104="","※没填收支类别，分类报表会漏掉这一笔",IF(ISNA(MATCH($E2104,类别表,0)),"※收支类别不在【参数设置】的清单里",IF($K2104="","△"&amp;$D2104&amp;" 还没填汇率，去【月度汇率】补上就自动算了",IF(ISNUMBER(SEARCH("【待补】",$R2104&amp;"")),"△源数据不全（源表缺摘要或用途），请补充",IF(AND($F2104="内部转账",$Q2104=""),"△内部转账建议在「往来单位」写上对方账户",IF($N2104&lt;0,"△这一笔之后该账户余额成负数了，核一下",""))))))))))))</f>
        <v/>
      </c>
    </row>
    <row r="2105" ht="33" spans="1:19">
      <c r="A2105" s="114">
        <v>46210</v>
      </c>
      <c r="B2105" s="115" t="s">
        <v>72</v>
      </c>
      <c r="C2105" s="116" t="str">
        <f>IF($B2105="","",IFERROR(INDEX(账户银行,MATCH($B2105,账户名,0)),""))</f>
        <v>NBU银行</v>
      </c>
      <c r="D2105" s="116" t="str">
        <f>IF($B2105="","",IFERROR(INDEX(账户币种,MATCH($B2105,账户名,0)),""))</f>
        <v>UZS</v>
      </c>
      <c r="E2105" s="117" t="s">
        <v>77</v>
      </c>
      <c r="F2105" s="116" t="str">
        <f>IF($E2105="","",IFERROR(INDEX(类别属性,MATCH($E2105,类别表,0)),""))</f>
        <v>内部转账</v>
      </c>
      <c r="G2105" s="118" t="s">
        <v>1792</v>
      </c>
      <c r="H2105" s="119"/>
      <c r="I2105" s="119">
        <v>2472</v>
      </c>
      <c r="J2105" s="120"/>
      <c r="K2105" s="125">
        <f>IF(OR($A2105="",$B2105=""),"",IF($J2105&lt;&gt;"",$J2105,IF($D2105=本位币,1,IFERROR(LOOKUP(2,1/((汇率月份&lt;=$A2105)*(INDEX(记账汇率区,0,MATCH($D2105,汇率币种头,0))&lt;&gt;"")),INDEX(记账汇率区,0,MATCH($D2105,汇率币种头,0))),""))))</f>
        <v>1</v>
      </c>
      <c r="L2105" s="123">
        <f t="shared" si="64"/>
        <v>-2472</v>
      </c>
      <c r="M2105" s="123">
        <f t="shared" si="65"/>
        <v>-2472</v>
      </c>
      <c r="N2105" s="122">
        <f>IF($B2105="","",ROUND(SUMIF(账户名,$B2105,账户期初)+SUMIFS($L$6:L2105,$B$6:B2105,$B2105),2))</f>
        <v>1268645083.52</v>
      </c>
      <c r="O2105" s="123">
        <f>IF($B2105="","",IFERROR(ROUND(INDEX(账户期初本位,MATCH($B2105,账户名,0))+SUMIFS($M$6:M2105,$B$6:B2105,$B2105),2),""))</f>
        <v>1268645083.52</v>
      </c>
      <c r="P2105" s="117" t="s">
        <v>43</v>
      </c>
      <c r="Q2105" s="115"/>
      <c r="R2105" s="115"/>
      <c r="S2105" s="124" t="str">
        <f>IF($B2105="","",IF(ISNA(MATCH($B2105,账户名,0)),"※这个账户不在【参数设置】的账户档案里",IF($A2105="","※没填日期，这一笔不会进任何月份的报表",IF(OR($A2105&lt;起始月份,$A2105&gt;EOMONTH(起始月份,15)),"△不在本账期（"&amp;TEXT(起始月份,"yyyy-mm")&amp;" ~ "&amp;TEXT(EOMONTH(起始月份,15),"yyyy-mm")&amp;"）内，报表里看不到",IF(AND($H2105&lt;&gt;"",$I2105&lt;&gt;""),"※收入和支出不能同时填",IF(AND(N($H2105)=0,N($I2105)=0),IF(ISNUMBER(SEARCH("【待补】",$R2105&amp;"")),"△源数据不全（源表缺金额），请补充","※收入和支出都没填"),IF($E2105="","※没填收支类别，分类报表会漏掉这一笔",IF(ISNA(MATCH($E2105,类别表,0)),"※收支类别不在【参数设置】的清单里",IF($K2105="","△"&amp;$D2105&amp;" 还没填汇率，去【月度汇率】补上就自动算了",IF(ISNUMBER(SEARCH("【待补】",$R2105&amp;"")),"△源数据不全（源表缺摘要或用途），请补充",IF(AND($F2105="内部转账",$Q2105=""),"△内部转账建议在「往来单位」写上对方账户",IF($N2105&lt;0,"△这一笔之后该账户余额成负数了，核一下",""))))))))))))</f>
        <v>△内部转账建议在「往来单位」写上对方账户</v>
      </c>
    </row>
    <row r="2106" ht="33" spans="1:19">
      <c r="A2106" s="114">
        <v>46210</v>
      </c>
      <c r="B2106" s="115" t="s">
        <v>72</v>
      </c>
      <c r="C2106" s="116" t="str">
        <f>IF($B2106="","",IFERROR(INDEX(账户银行,MATCH($B2106,账户名,0)),""))</f>
        <v>NBU银行</v>
      </c>
      <c r="D2106" s="116" t="str">
        <f>IF($B2106="","",IFERROR(INDEX(账户币种,MATCH($B2106,账户名,0)),""))</f>
        <v>UZS</v>
      </c>
      <c r="E2106" s="117" t="s">
        <v>77</v>
      </c>
      <c r="F2106" s="116" t="str">
        <f>IF($E2106="","",IFERROR(INDEX(类别属性,MATCH($E2106,类别表,0)),""))</f>
        <v>内部转账</v>
      </c>
      <c r="G2106" s="118" t="s">
        <v>1792</v>
      </c>
      <c r="H2106" s="119"/>
      <c r="I2106" s="119">
        <v>2472</v>
      </c>
      <c r="J2106" s="120"/>
      <c r="K2106" s="125">
        <f>IF(OR($A2106="",$B2106=""),"",IF($J2106&lt;&gt;"",$J2106,IF($D2106=本位币,1,IFERROR(LOOKUP(2,1/((汇率月份&lt;=$A2106)*(INDEX(记账汇率区,0,MATCH($D2106,汇率币种头,0))&lt;&gt;"")),INDEX(记账汇率区,0,MATCH($D2106,汇率币种头,0))),""))))</f>
        <v>1</v>
      </c>
      <c r="L2106" s="123">
        <f t="shared" si="64"/>
        <v>-2472</v>
      </c>
      <c r="M2106" s="123">
        <f t="shared" si="65"/>
        <v>-2472</v>
      </c>
      <c r="N2106" s="122">
        <f>IF($B2106="","",ROUND(SUMIF(账户名,$B2106,账户期初)+SUMIFS($L$6:L2106,$B$6:B2106,$B2106),2))</f>
        <v>1268642611.52</v>
      </c>
      <c r="O2106" s="123">
        <f>IF($B2106="","",IFERROR(ROUND(INDEX(账户期初本位,MATCH($B2106,账户名,0))+SUMIFS($M$6:M2106,$B$6:B2106,$B2106),2),""))</f>
        <v>1268642611.52</v>
      </c>
      <c r="P2106" s="117" t="s">
        <v>43</v>
      </c>
      <c r="Q2106" s="115"/>
      <c r="R2106" s="115"/>
      <c r="S2106" s="124" t="str">
        <f>IF($B2106="","",IF(ISNA(MATCH($B2106,账户名,0)),"※这个账户不在【参数设置】的账户档案里",IF($A2106="","※没填日期，这一笔不会进任何月份的报表",IF(OR($A2106&lt;起始月份,$A2106&gt;EOMONTH(起始月份,15)),"△不在本账期（"&amp;TEXT(起始月份,"yyyy-mm")&amp;" ~ "&amp;TEXT(EOMONTH(起始月份,15),"yyyy-mm")&amp;"）内，报表里看不到",IF(AND($H2106&lt;&gt;"",$I2106&lt;&gt;""),"※收入和支出不能同时填",IF(AND(N($H2106)=0,N($I2106)=0),IF(ISNUMBER(SEARCH("【待补】",$R2106&amp;"")),"△源数据不全（源表缺金额），请补充","※收入和支出都没填"),IF($E2106="","※没填收支类别，分类报表会漏掉这一笔",IF(ISNA(MATCH($E2106,类别表,0)),"※收支类别不在【参数设置】的清单里",IF($K2106="","△"&amp;$D2106&amp;" 还没填汇率，去【月度汇率】补上就自动算了",IF(ISNUMBER(SEARCH("【待补】",$R2106&amp;"")),"△源数据不全（源表缺摘要或用途），请补充",IF(AND($F2106="内部转账",$Q2106=""),"△内部转账建议在「往来单位」写上对方账户",IF($N2106&lt;0,"△这一笔之后该账户余额成负数了，核一下",""))))))))))))</f>
        <v>△内部转账建议在「往来单位」写上对方账户</v>
      </c>
    </row>
    <row r="2107" ht="33" spans="1:19">
      <c r="A2107" s="114">
        <v>46210</v>
      </c>
      <c r="B2107" s="115" t="s">
        <v>72</v>
      </c>
      <c r="C2107" s="116" t="str">
        <f>IF($B2107="","",IFERROR(INDEX(账户银行,MATCH($B2107,账户名,0)),""))</f>
        <v>NBU银行</v>
      </c>
      <c r="D2107" s="116" t="str">
        <f>IF($B2107="","",IFERROR(INDEX(账户币种,MATCH($B2107,账户名,0)),""))</f>
        <v>UZS</v>
      </c>
      <c r="E2107" s="117" t="s">
        <v>77</v>
      </c>
      <c r="F2107" s="116" t="str">
        <f>IF($E2107="","",IFERROR(INDEX(类别属性,MATCH($E2107,类别表,0)),""))</f>
        <v>内部转账</v>
      </c>
      <c r="G2107" s="118" t="s">
        <v>1792</v>
      </c>
      <c r="H2107" s="119"/>
      <c r="I2107" s="119">
        <v>2472</v>
      </c>
      <c r="J2107" s="120"/>
      <c r="K2107" s="125">
        <f>IF(OR($A2107="",$B2107=""),"",IF($J2107&lt;&gt;"",$J2107,IF($D2107=本位币,1,IFERROR(LOOKUP(2,1/((汇率月份&lt;=$A2107)*(INDEX(记账汇率区,0,MATCH($D2107,汇率币种头,0))&lt;&gt;"")),INDEX(记账汇率区,0,MATCH($D2107,汇率币种头,0))),""))))</f>
        <v>1</v>
      </c>
      <c r="L2107" s="123">
        <f t="shared" si="64"/>
        <v>-2472</v>
      </c>
      <c r="M2107" s="123">
        <f t="shared" si="65"/>
        <v>-2472</v>
      </c>
      <c r="N2107" s="122">
        <f>IF($B2107="","",ROUND(SUMIF(账户名,$B2107,账户期初)+SUMIFS($L$6:L2107,$B$6:B2107,$B2107),2))</f>
        <v>1268640139.52</v>
      </c>
      <c r="O2107" s="123">
        <f>IF($B2107="","",IFERROR(ROUND(INDEX(账户期初本位,MATCH($B2107,账户名,0))+SUMIFS($M$6:M2107,$B$6:B2107,$B2107),2),""))</f>
        <v>1268640139.52</v>
      </c>
      <c r="P2107" s="117" t="s">
        <v>43</v>
      </c>
      <c r="Q2107" s="115"/>
      <c r="R2107" s="115"/>
      <c r="S2107" s="124" t="str">
        <f>IF($B2107="","",IF(ISNA(MATCH($B2107,账户名,0)),"※这个账户不在【参数设置】的账户档案里",IF($A2107="","※没填日期，这一笔不会进任何月份的报表",IF(OR($A2107&lt;起始月份,$A2107&gt;EOMONTH(起始月份,15)),"△不在本账期（"&amp;TEXT(起始月份,"yyyy-mm")&amp;" ~ "&amp;TEXT(EOMONTH(起始月份,15),"yyyy-mm")&amp;"）内，报表里看不到",IF(AND($H2107&lt;&gt;"",$I2107&lt;&gt;""),"※收入和支出不能同时填",IF(AND(N($H2107)=0,N($I2107)=0),IF(ISNUMBER(SEARCH("【待补】",$R2107&amp;"")),"△源数据不全（源表缺金额），请补充","※收入和支出都没填"),IF($E2107="","※没填收支类别，分类报表会漏掉这一笔",IF(ISNA(MATCH($E2107,类别表,0)),"※收支类别不在【参数设置】的清单里",IF($K2107="","△"&amp;$D2107&amp;" 还没填汇率，去【月度汇率】补上就自动算了",IF(ISNUMBER(SEARCH("【待补】",$R2107&amp;"")),"△源数据不全（源表缺摘要或用途），请补充",IF(AND($F2107="内部转账",$Q2107=""),"△内部转账建议在「往来单位」写上对方账户",IF($N2107&lt;0,"△这一笔之后该账户余额成负数了，核一下",""))))))))))))</f>
        <v>△内部转账建议在「往来单位」写上对方账户</v>
      </c>
    </row>
    <row r="2108" ht="33" spans="1:19">
      <c r="A2108" s="114">
        <v>46210</v>
      </c>
      <c r="B2108" s="115" t="s">
        <v>72</v>
      </c>
      <c r="C2108" s="116" t="str">
        <f>IF($B2108="","",IFERROR(INDEX(账户银行,MATCH($B2108,账户名,0)),""))</f>
        <v>NBU银行</v>
      </c>
      <c r="D2108" s="116" t="str">
        <f>IF($B2108="","",IFERROR(INDEX(账户币种,MATCH($B2108,账户名,0)),""))</f>
        <v>UZS</v>
      </c>
      <c r="E2108" s="117" t="s">
        <v>60</v>
      </c>
      <c r="F2108" s="116" t="str">
        <f>IF($E2108="","",IFERROR(INDEX(类别属性,MATCH($E2108,类别表,0)),""))</f>
        <v>支出</v>
      </c>
      <c r="G2108" s="118" t="s">
        <v>1793</v>
      </c>
      <c r="H2108" s="119"/>
      <c r="I2108" s="119">
        <v>1548450</v>
      </c>
      <c r="J2108" s="120"/>
      <c r="K2108" s="125">
        <f>IF(OR($A2108="",$B2108=""),"",IF($J2108&lt;&gt;"",$J2108,IF($D2108=本位币,1,IFERROR(LOOKUP(2,1/((汇率月份&lt;=$A2108)*(INDEX(记账汇率区,0,MATCH($D2108,汇率币种头,0))&lt;&gt;"")),INDEX(记账汇率区,0,MATCH($D2108,汇率币种头,0))),""))))</f>
        <v>1</v>
      </c>
      <c r="L2108" s="123">
        <f t="shared" si="64"/>
        <v>-1548450</v>
      </c>
      <c r="M2108" s="123">
        <f t="shared" si="65"/>
        <v>-1548450</v>
      </c>
      <c r="N2108" s="122">
        <f>IF($B2108="","",ROUND(SUMIF(账户名,$B2108,账户期初)+SUMIFS($L$6:L2108,$B$6:B2108,$B2108),2))</f>
        <v>1267091689.52</v>
      </c>
      <c r="O2108" s="123">
        <f>IF($B2108="","",IFERROR(ROUND(INDEX(账户期初本位,MATCH($B2108,账户名,0))+SUMIFS($M$6:M2108,$B$6:B2108,$B2108),2),""))</f>
        <v>1267091689.52</v>
      </c>
      <c r="P2108" s="117" t="s">
        <v>43</v>
      </c>
      <c r="Q2108" s="115"/>
      <c r="R2108" s="115"/>
      <c r="S2108" s="124" t="str">
        <f>IF($B2108="","",IF(ISNA(MATCH($B2108,账户名,0)),"※这个账户不在【参数设置】的账户档案里",IF($A2108="","※没填日期，这一笔不会进任何月份的报表",IF(OR($A2108&lt;起始月份,$A2108&gt;EOMONTH(起始月份,15)),"△不在本账期（"&amp;TEXT(起始月份,"yyyy-mm")&amp;" ~ "&amp;TEXT(EOMONTH(起始月份,15),"yyyy-mm")&amp;"）内，报表里看不到",IF(AND($H2108&lt;&gt;"",$I2108&lt;&gt;""),"※收入和支出不能同时填",IF(AND(N($H2108)=0,N($I2108)=0),IF(ISNUMBER(SEARCH("【待补】",$R2108&amp;"")),"△源数据不全（源表缺金额），请补充","※收入和支出都没填"),IF($E2108="","※没填收支类别，分类报表会漏掉这一笔",IF(ISNA(MATCH($E2108,类别表,0)),"※收支类别不在【参数设置】的清单里",IF($K2108="","△"&amp;$D2108&amp;" 还没填汇率，去【月度汇率】补上就自动算了",IF(ISNUMBER(SEARCH("【待补】",$R2108&amp;"")),"△源数据不全（源表缺摘要或用途），请补充",IF(AND($F2108="内部转账",$Q2108=""),"△内部转账建议在「往来单位」写上对方账户",IF($N2108&lt;0,"△这一笔之后该账户余额成负数了，核一下",""))))))))))))</f>
        <v/>
      </c>
    </row>
    <row r="2109" ht="49.5" spans="1:19">
      <c r="A2109" s="114">
        <v>46210</v>
      </c>
      <c r="B2109" s="115" t="s">
        <v>72</v>
      </c>
      <c r="C2109" s="116" t="str">
        <f>IF($B2109="","",IFERROR(INDEX(账户银行,MATCH($B2109,账户名,0)),""))</f>
        <v>NBU银行</v>
      </c>
      <c r="D2109" s="116" t="str">
        <f>IF($B2109="","",IFERROR(INDEX(账户币种,MATCH($B2109,账户名,0)),""))</f>
        <v>UZS</v>
      </c>
      <c r="E2109" s="117" t="s">
        <v>60</v>
      </c>
      <c r="F2109" s="116" t="str">
        <f>IF($E2109="","",IFERROR(INDEX(类别属性,MATCH($E2109,类别表,0)),""))</f>
        <v>支出</v>
      </c>
      <c r="G2109" s="118" t="s">
        <v>1794</v>
      </c>
      <c r="H2109" s="119"/>
      <c r="I2109" s="119">
        <v>741.6</v>
      </c>
      <c r="J2109" s="120"/>
      <c r="K2109" s="125">
        <f>IF(OR($A2109="",$B2109=""),"",IF($J2109&lt;&gt;"",$J2109,IF($D2109=本位币,1,IFERROR(LOOKUP(2,1/((汇率月份&lt;=$A2109)*(INDEX(记账汇率区,0,MATCH($D2109,汇率币种头,0))&lt;&gt;"")),INDEX(记账汇率区,0,MATCH($D2109,汇率币种头,0))),""))))</f>
        <v>1</v>
      </c>
      <c r="L2109" s="123">
        <f t="shared" si="64"/>
        <v>-741.6</v>
      </c>
      <c r="M2109" s="123">
        <f t="shared" si="65"/>
        <v>-741.6</v>
      </c>
      <c r="N2109" s="122">
        <f>IF($B2109="","",ROUND(SUMIF(账户名,$B2109,账户期初)+SUMIFS($L$6:L2109,$B$6:B2109,$B2109),2))</f>
        <v>1267090947.92</v>
      </c>
      <c r="O2109" s="123">
        <f>IF($B2109="","",IFERROR(ROUND(INDEX(账户期初本位,MATCH($B2109,账户名,0))+SUMIFS($M$6:M2109,$B$6:B2109,$B2109),2),""))</f>
        <v>1267090947.92</v>
      </c>
      <c r="P2109" s="117" t="s">
        <v>43</v>
      </c>
      <c r="Q2109" s="115"/>
      <c r="R2109" s="115"/>
      <c r="S2109" s="124" t="str">
        <f>IF($B2109="","",IF(ISNA(MATCH($B2109,账户名,0)),"※这个账户不在【参数设置】的账户档案里",IF($A2109="","※没填日期，这一笔不会进任何月份的报表",IF(OR($A2109&lt;起始月份,$A2109&gt;EOMONTH(起始月份,15)),"△不在本账期（"&amp;TEXT(起始月份,"yyyy-mm")&amp;" ~ "&amp;TEXT(EOMONTH(起始月份,15),"yyyy-mm")&amp;"）内，报表里看不到",IF(AND($H2109&lt;&gt;"",$I2109&lt;&gt;""),"※收入和支出不能同时填",IF(AND(N($H2109)=0,N($I2109)=0),IF(ISNUMBER(SEARCH("【待补】",$R2109&amp;"")),"△源数据不全（源表缺金额），请补充","※收入和支出都没填"),IF($E2109="","※没填收支类别，分类报表会漏掉这一笔",IF(ISNA(MATCH($E2109,类别表,0)),"※收支类别不在【参数设置】的清单里",IF($K2109="","△"&amp;$D2109&amp;" 还没填汇率，去【月度汇率】补上就自动算了",IF(ISNUMBER(SEARCH("【待补】",$R2109&amp;"")),"△源数据不全（源表缺摘要或用途），请补充",IF(AND($F2109="内部转账",$Q2109=""),"△内部转账建议在「往来单位」写上对方账户",IF($N2109&lt;0,"△这一笔之后该账户余额成负数了，核一下",""))))))))))))</f>
        <v/>
      </c>
    </row>
    <row r="2110" ht="49.5" spans="1:19">
      <c r="A2110" s="114">
        <v>46210</v>
      </c>
      <c r="B2110" s="115" t="s">
        <v>72</v>
      </c>
      <c r="C2110" s="116" t="str">
        <f>IF($B2110="","",IFERROR(INDEX(账户银行,MATCH($B2110,账户名,0)),""))</f>
        <v>NBU银行</v>
      </c>
      <c r="D2110" s="116" t="str">
        <f>IF($B2110="","",IFERROR(INDEX(账户币种,MATCH($B2110,账户名,0)),""))</f>
        <v>UZS</v>
      </c>
      <c r="E2110" s="117" t="s">
        <v>84</v>
      </c>
      <c r="F2110" s="116" t="str">
        <f>IF($E2110="","",IFERROR(INDEX(类别属性,MATCH($E2110,类别表,0)),""))</f>
        <v>支出</v>
      </c>
      <c r="G2110" s="118" t="s">
        <v>1795</v>
      </c>
      <c r="H2110" s="119"/>
      <c r="I2110" s="119">
        <v>14840000</v>
      </c>
      <c r="J2110" s="120"/>
      <c r="K2110" s="125">
        <f>IF(OR($A2110="",$B2110=""),"",IF($J2110&lt;&gt;"",$J2110,IF($D2110=本位币,1,IFERROR(LOOKUP(2,1/((汇率月份&lt;=$A2110)*(INDEX(记账汇率区,0,MATCH($D2110,汇率币种头,0))&lt;&gt;"")),INDEX(记账汇率区,0,MATCH($D2110,汇率币种头,0))),""))))</f>
        <v>1</v>
      </c>
      <c r="L2110" s="123">
        <f t="shared" si="64"/>
        <v>-14840000</v>
      </c>
      <c r="M2110" s="123">
        <f t="shared" si="65"/>
        <v>-14840000</v>
      </c>
      <c r="N2110" s="122">
        <f>IF($B2110="","",ROUND(SUMIF(账户名,$B2110,账户期初)+SUMIFS($L$6:L2110,$B$6:B2110,$B2110),2))</f>
        <v>1252250947.92</v>
      </c>
      <c r="O2110" s="123">
        <f>IF($B2110="","",IFERROR(ROUND(INDEX(账户期初本位,MATCH($B2110,账户名,0))+SUMIFS($M$6:M2110,$B$6:B2110,$B2110),2),""))</f>
        <v>1252250947.92</v>
      </c>
      <c r="P2110" s="117" t="s">
        <v>48</v>
      </c>
      <c r="Q2110" s="115"/>
      <c r="R2110" s="115"/>
      <c r="S2110" s="124" t="str">
        <f>IF($B2110="","",IF(ISNA(MATCH($B2110,账户名,0)),"※这个账户不在【参数设置】的账户档案里",IF($A2110="","※没填日期，这一笔不会进任何月份的报表",IF(OR($A2110&lt;起始月份,$A2110&gt;EOMONTH(起始月份,15)),"△不在本账期（"&amp;TEXT(起始月份,"yyyy-mm")&amp;" ~ "&amp;TEXT(EOMONTH(起始月份,15),"yyyy-mm")&amp;"）内，报表里看不到",IF(AND($H2110&lt;&gt;"",$I2110&lt;&gt;""),"※收入和支出不能同时填",IF(AND(N($H2110)=0,N($I2110)=0),IF(ISNUMBER(SEARCH("【待补】",$R2110&amp;"")),"△源数据不全（源表缺金额），请补充","※收入和支出都没填"),IF($E2110="","※没填收支类别，分类报表会漏掉这一笔",IF(ISNA(MATCH($E2110,类别表,0)),"※收支类别不在【参数设置】的清单里",IF($K2110="","△"&amp;$D2110&amp;" 还没填汇率，去【月度汇率】补上就自动算了",IF(ISNUMBER(SEARCH("【待补】",$R2110&amp;"")),"△源数据不全（源表缺摘要或用途），请补充",IF(AND($F2110="内部转账",$Q2110=""),"△内部转账建议在「往来单位」写上对方账户",IF($N2110&lt;0,"△这一笔之后该账户余额成负数了，核一下",""))))))))))))</f>
        <v/>
      </c>
    </row>
    <row r="2111" ht="49.5" spans="1:19">
      <c r="A2111" s="114">
        <v>46210</v>
      </c>
      <c r="B2111" s="115" t="s">
        <v>72</v>
      </c>
      <c r="C2111" s="116" t="str">
        <f>IF($B2111="","",IFERROR(INDEX(账户银行,MATCH($B2111,账户名,0)),""))</f>
        <v>NBU银行</v>
      </c>
      <c r="D2111" s="116" t="str">
        <f>IF($B2111="","",IFERROR(INDEX(账户币种,MATCH($B2111,账户名,0)),""))</f>
        <v>UZS</v>
      </c>
      <c r="E2111" s="117" t="s">
        <v>86</v>
      </c>
      <c r="F2111" s="116" t="str">
        <f>IF($E2111="","",IFERROR(INDEX(类别属性,MATCH($E2111,类别表,0)),""))</f>
        <v>支出</v>
      </c>
      <c r="G2111" s="118" t="s">
        <v>1788</v>
      </c>
      <c r="H2111" s="119"/>
      <c r="I2111" s="119">
        <v>309690000</v>
      </c>
      <c r="J2111" s="120"/>
      <c r="K2111" s="125">
        <f>IF(OR($A2111="",$B2111=""),"",IF($J2111&lt;&gt;"",$J2111,IF($D2111=本位币,1,IFERROR(LOOKUP(2,1/((汇率月份&lt;=$A2111)*(INDEX(记账汇率区,0,MATCH($D2111,汇率币种头,0))&lt;&gt;"")),INDEX(记账汇率区,0,MATCH($D2111,汇率币种头,0))),""))))</f>
        <v>1</v>
      </c>
      <c r="L2111" s="123">
        <f t="shared" si="64"/>
        <v>-309690000</v>
      </c>
      <c r="M2111" s="123">
        <f t="shared" si="65"/>
        <v>-309690000</v>
      </c>
      <c r="N2111" s="122">
        <f>IF($B2111="","",ROUND(SUMIF(账户名,$B2111,账户期初)+SUMIFS($L$6:L2111,$B$6:B2111,$B2111),2))</f>
        <v>942560947.92</v>
      </c>
      <c r="O2111" s="123">
        <f>IF($B2111="","",IFERROR(ROUND(INDEX(账户期初本位,MATCH($B2111,账户名,0))+SUMIFS($M$6:M2111,$B$6:B2111,$B2111),2),""))</f>
        <v>942560947.92</v>
      </c>
      <c r="P2111" s="117" t="s">
        <v>48</v>
      </c>
      <c r="Q2111" s="115"/>
      <c r="R2111" s="115"/>
      <c r="S2111" s="124" t="str">
        <f>IF($B2111="","",IF(ISNA(MATCH($B2111,账户名,0)),"※这个账户不在【参数设置】的账户档案里",IF($A2111="","※没填日期，这一笔不会进任何月份的报表",IF(OR($A2111&lt;起始月份,$A2111&gt;EOMONTH(起始月份,15)),"△不在本账期（"&amp;TEXT(起始月份,"yyyy-mm")&amp;" ~ "&amp;TEXT(EOMONTH(起始月份,15),"yyyy-mm")&amp;"）内，报表里看不到",IF(AND($H2111&lt;&gt;"",$I2111&lt;&gt;""),"※收入和支出不能同时填",IF(AND(N($H2111)=0,N($I2111)=0),IF(ISNUMBER(SEARCH("【待补】",$R2111&amp;"")),"△源数据不全（源表缺金额），请补充","※收入和支出都没填"),IF($E2111="","※没填收支类别，分类报表会漏掉这一笔",IF(ISNA(MATCH($E2111,类别表,0)),"※收支类别不在【参数设置】的清单里",IF($K2111="","△"&amp;$D2111&amp;" 还没填汇率，去【月度汇率】补上就自动算了",IF(ISNUMBER(SEARCH("【待补】",$R2111&amp;"")),"△源数据不全（源表缺摘要或用途），请补充",IF(AND($F2111="内部转账",$Q2111=""),"△内部转账建议在「往来单位」写上对方账户",IF($N2111&lt;0,"△这一笔之后该账户余额成负数了，核一下",""))))))))))))</f>
        <v/>
      </c>
    </row>
    <row r="2112" ht="49.5" spans="1:19">
      <c r="A2112" s="114">
        <v>46210</v>
      </c>
      <c r="B2112" s="115" t="s">
        <v>72</v>
      </c>
      <c r="C2112" s="116" t="str">
        <f>IF($B2112="","",IFERROR(INDEX(账户银行,MATCH($B2112,账户名,0)),""))</f>
        <v>NBU银行</v>
      </c>
      <c r="D2112" s="116" t="str">
        <f>IF($B2112="","",IFERROR(INDEX(账户币种,MATCH($B2112,账户名,0)),""))</f>
        <v>UZS</v>
      </c>
      <c r="E2112" s="117" t="s">
        <v>57</v>
      </c>
      <c r="F2112" s="116" t="str">
        <f>IF($E2112="","",IFERROR(INDEX(类别属性,MATCH($E2112,类别表,0)),""))</f>
        <v>支出</v>
      </c>
      <c r="G2112" s="118" t="s">
        <v>1796</v>
      </c>
      <c r="H2112" s="119"/>
      <c r="I2112" s="119">
        <v>2472000</v>
      </c>
      <c r="J2112" s="120"/>
      <c r="K2112" s="125">
        <f>IF(OR($A2112="",$B2112=""),"",IF($J2112&lt;&gt;"",$J2112,IF($D2112=本位币,1,IFERROR(LOOKUP(2,1/((汇率月份&lt;=$A2112)*(INDEX(记账汇率区,0,MATCH($D2112,汇率币种头,0))&lt;&gt;"")),INDEX(记账汇率区,0,MATCH($D2112,汇率币种头,0))),""))))</f>
        <v>1</v>
      </c>
      <c r="L2112" s="123">
        <f t="shared" si="64"/>
        <v>-2472000</v>
      </c>
      <c r="M2112" s="123">
        <f t="shared" si="65"/>
        <v>-2472000</v>
      </c>
      <c r="N2112" s="122">
        <f>IF($B2112="","",ROUND(SUMIF(账户名,$B2112,账户期初)+SUMIFS($L$6:L2112,$B$6:B2112,$B2112),2))</f>
        <v>940088947.92</v>
      </c>
      <c r="O2112" s="123">
        <f>IF($B2112="","",IFERROR(ROUND(INDEX(账户期初本位,MATCH($B2112,账户名,0))+SUMIFS($M$6:M2112,$B$6:B2112,$B2112),2),""))</f>
        <v>940088947.92</v>
      </c>
      <c r="P2112" s="117" t="s">
        <v>59</v>
      </c>
      <c r="Q2112" s="115"/>
      <c r="R2112" s="115"/>
      <c r="S2112" s="124" t="str">
        <f>IF($B2112="","",IF(ISNA(MATCH($B2112,账户名,0)),"※这个账户不在【参数设置】的账户档案里",IF($A2112="","※没填日期，这一笔不会进任何月份的报表",IF(OR($A2112&lt;起始月份,$A2112&gt;EOMONTH(起始月份,15)),"△不在本账期（"&amp;TEXT(起始月份,"yyyy-mm")&amp;" ~ "&amp;TEXT(EOMONTH(起始月份,15),"yyyy-mm")&amp;"）内，报表里看不到",IF(AND($H2112&lt;&gt;"",$I2112&lt;&gt;""),"※收入和支出不能同时填",IF(AND(N($H2112)=0,N($I2112)=0),IF(ISNUMBER(SEARCH("【待补】",$R2112&amp;"")),"△源数据不全（源表缺金额），请补充","※收入和支出都没填"),IF($E2112="","※没填收支类别，分类报表会漏掉这一笔",IF(ISNA(MATCH($E2112,类别表,0)),"※收支类别不在【参数设置】的清单里",IF($K2112="","△"&amp;$D2112&amp;" 还没填汇率，去【月度汇率】补上就自动算了",IF(ISNUMBER(SEARCH("【待补】",$R2112&amp;"")),"△源数据不全（源表缺摘要或用途），请补充",IF(AND($F2112="内部转账",$Q2112=""),"△内部转账建议在「往来单位」写上对方账户",IF($N2112&lt;0,"△这一笔之后该账户余额成负数了，核一下",""))))))))))))</f>
        <v/>
      </c>
    </row>
    <row r="2113" ht="49.5" spans="1:19">
      <c r="A2113" s="114">
        <v>46210</v>
      </c>
      <c r="B2113" s="115" t="s">
        <v>72</v>
      </c>
      <c r="C2113" s="116" t="str">
        <f>IF($B2113="","",IFERROR(INDEX(账户银行,MATCH($B2113,账户名,0)),""))</f>
        <v>NBU银行</v>
      </c>
      <c r="D2113" s="116" t="str">
        <f>IF($B2113="","",IFERROR(INDEX(账户币种,MATCH($B2113,账户名,0)),""))</f>
        <v>UZS</v>
      </c>
      <c r="E2113" s="117" t="s">
        <v>57</v>
      </c>
      <c r="F2113" s="116" t="str">
        <f>IF($E2113="","",IFERROR(INDEX(类别属性,MATCH($E2113,类别表,0)),""))</f>
        <v>支出</v>
      </c>
      <c r="G2113" s="118" t="s">
        <v>1796</v>
      </c>
      <c r="H2113" s="119"/>
      <c r="I2113" s="119">
        <v>2472000</v>
      </c>
      <c r="J2113" s="120"/>
      <c r="K2113" s="125">
        <f>IF(OR($A2113="",$B2113=""),"",IF($J2113&lt;&gt;"",$J2113,IF($D2113=本位币,1,IFERROR(LOOKUP(2,1/((汇率月份&lt;=$A2113)*(INDEX(记账汇率区,0,MATCH($D2113,汇率币种头,0))&lt;&gt;"")),INDEX(记账汇率区,0,MATCH($D2113,汇率币种头,0))),""))))</f>
        <v>1</v>
      </c>
      <c r="L2113" s="123">
        <f t="shared" si="64"/>
        <v>-2472000</v>
      </c>
      <c r="M2113" s="123">
        <f t="shared" si="65"/>
        <v>-2472000</v>
      </c>
      <c r="N2113" s="122">
        <f>IF($B2113="","",ROUND(SUMIF(账户名,$B2113,账户期初)+SUMIFS($L$6:L2113,$B$6:B2113,$B2113),2))</f>
        <v>937616947.92</v>
      </c>
      <c r="O2113" s="123">
        <f>IF($B2113="","",IFERROR(ROUND(INDEX(账户期初本位,MATCH($B2113,账户名,0))+SUMIFS($M$6:M2113,$B$6:B2113,$B2113),2),""))</f>
        <v>937616947.92</v>
      </c>
      <c r="P2113" s="117" t="s">
        <v>59</v>
      </c>
      <c r="Q2113" s="115"/>
      <c r="R2113" s="115"/>
      <c r="S2113" s="124" t="str">
        <f>IF($B2113="","",IF(ISNA(MATCH($B2113,账户名,0)),"※这个账户不在【参数设置】的账户档案里",IF($A2113="","※没填日期，这一笔不会进任何月份的报表",IF(OR($A2113&lt;起始月份,$A2113&gt;EOMONTH(起始月份,15)),"△不在本账期（"&amp;TEXT(起始月份,"yyyy-mm")&amp;" ~ "&amp;TEXT(EOMONTH(起始月份,15),"yyyy-mm")&amp;"）内，报表里看不到",IF(AND($H2113&lt;&gt;"",$I2113&lt;&gt;""),"※收入和支出不能同时填",IF(AND(N($H2113)=0,N($I2113)=0),IF(ISNUMBER(SEARCH("【待补】",$R2113&amp;"")),"△源数据不全（源表缺金额），请补充","※收入和支出都没填"),IF($E2113="","※没填收支类别，分类报表会漏掉这一笔",IF(ISNA(MATCH($E2113,类别表,0)),"※收支类别不在【参数设置】的清单里",IF($K2113="","△"&amp;$D2113&amp;" 还没填汇率，去【月度汇率】补上就自动算了",IF(ISNUMBER(SEARCH("【待补】",$R2113&amp;"")),"△源数据不全（源表缺摘要或用途），请补充",IF(AND($F2113="内部转账",$Q2113=""),"△内部转账建议在「往来单位」写上对方账户",IF($N2113&lt;0,"△这一笔之后该账户余额成负数了，核一下",""))))))))))))</f>
        <v/>
      </c>
    </row>
    <row r="2114" ht="99" spans="1:19">
      <c r="A2114" s="114">
        <v>46210</v>
      </c>
      <c r="B2114" s="115" t="s">
        <v>72</v>
      </c>
      <c r="C2114" s="116" t="str">
        <f>IF($B2114="","",IFERROR(INDEX(账户银行,MATCH($B2114,账户名,0)),""))</f>
        <v>NBU银行</v>
      </c>
      <c r="D2114" s="116" t="str">
        <f>IF($B2114="","",IFERROR(INDEX(账户币种,MATCH($B2114,账户名,0)),""))</f>
        <v>UZS</v>
      </c>
      <c r="E2114" s="117" t="s">
        <v>57</v>
      </c>
      <c r="F2114" s="116" t="str">
        <f>IF($E2114="","",IFERROR(INDEX(类别属性,MATCH($E2114,类别表,0)),""))</f>
        <v>支出</v>
      </c>
      <c r="G2114" s="118" t="s">
        <v>1797</v>
      </c>
      <c r="H2114" s="119"/>
      <c r="I2114" s="119">
        <v>2472000</v>
      </c>
      <c r="J2114" s="120"/>
      <c r="K2114" s="125">
        <f>IF(OR($A2114="",$B2114=""),"",IF($J2114&lt;&gt;"",$J2114,IF($D2114=本位币,1,IFERROR(LOOKUP(2,1/((汇率月份&lt;=$A2114)*(INDEX(记账汇率区,0,MATCH($D2114,汇率币种头,0))&lt;&gt;"")),INDEX(记账汇率区,0,MATCH($D2114,汇率币种头,0))),""))))</f>
        <v>1</v>
      </c>
      <c r="L2114" s="123">
        <f t="shared" si="64"/>
        <v>-2472000</v>
      </c>
      <c r="M2114" s="123">
        <f t="shared" si="65"/>
        <v>-2472000</v>
      </c>
      <c r="N2114" s="122">
        <f>IF($B2114="","",ROUND(SUMIF(账户名,$B2114,账户期初)+SUMIFS($L$6:L2114,$B$6:B2114,$B2114),2))</f>
        <v>935144947.92</v>
      </c>
      <c r="O2114" s="123">
        <f>IF($B2114="","",IFERROR(ROUND(INDEX(账户期初本位,MATCH($B2114,账户名,0))+SUMIFS($M$6:M2114,$B$6:B2114,$B2114),2),""))</f>
        <v>935144947.92</v>
      </c>
      <c r="P2114" s="117" t="s">
        <v>59</v>
      </c>
      <c r="Q2114" s="115"/>
      <c r="R2114" s="115"/>
      <c r="S2114" s="124" t="str">
        <f>IF($B2114="","",IF(ISNA(MATCH($B2114,账户名,0)),"※这个账户不在【参数设置】的账户档案里",IF($A2114="","※没填日期，这一笔不会进任何月份的报表",IF(OR($A2114&lt;起始月份,$A2114&gt;EOMONTH(起始月份,15)),"△不在本账期（"&amp;TEXT(起始月份,"yyyy-mm")&amp;" ~ "&amp;TEXT(EOMONTH(起始月份,15),"yyyy-mm")&amp;"）内，报表里看不到",IF(AND($H2114&lt;&gt;"",$I2114&lt;&gt;""),"※收入和支出不能同时填",IF(AND(N($H2114)=0,N($I2114)=0),IF(ISNUMBER(SEARCH("【待补】",$R2114&amp;"")),"△源数据不全（源表缺金额），请补充","※收入和支出都没填"),IF($E2114="","※没填收支类别，分类报表会漏掉这一笔",IF(ISNA(MATCH($E2114,类别表,0)),"※收支类别不在【参数设置】的清单里",IF($K2114="","△"&amp;$D2114&amp;" 还没填汇率，去【月度汇率】补上就自动算了",IF(ISNUMBER(SEARCH("【待补】",$R2114&amp;"")),"△源数据不全（源表缺摘要或用途），请补充",IF(AND($F2114="内部转账",$Q2114=""),"△内部转账建议在「往来单位」写上对方账户",IF($N2114&lt;0,"△这一笔之后该账户余额成负数了，核一下",""))))))))))))</f>
        <v/>
      </c>
    </row>
    <row r="2115" ht="82.5" spans="1:19">
      <c r="A2115" s="114">
        <v>46210</v>
      </c>
      <c r="B2115" s="115" t="s">
        <v>34</v>
      </c>
      <c r="C2115" s="116" t="str">
        <f>IF($B2115="","",IFERROR(INDEX(账户银行,MATCH($B2115,账户名,0)),""))</f>
        <v>现金</v>
      </c>
      <c r="D2115" s="116" t="str">
        <f>IF($B2115="","",IFERROR(INDEX(账户币种,MATCH($B2115,账户名,0)),""))</f>
        <v>UZS</v>
      </c>
      <c r="E2115" s="117" t="s">
        <v>57</v>
      </c>
      <c r="F2115" s="116" t="str">
        <f>IF($E2115="","",IFERROR(INDEX(类别属性,MATCH($E2115,类别表,0)),""))</f>
        <v>支出</v>
      </c>
      <c r="G2115" s="118" t="s">
        <v>1798</v>
      </c>
      <c r="H2115" s="119"/>
      <c r="I2115" s="119">
        <v>4860000</v>
      </c>
      <c r="J2115" s="120"/>
      <c r="K2115" s="125">
        <f>IF(OR($A2115="",$B2115=""),"",IF($J2115&lt;&gt;"",$J2115,IF($D2115=本位币,1,IFERROR(LOOKUP(2,1/((汇率月份&lt;=$A2115)*(INDEX(记账汇率区,0,MATCH($D2115,汇率币种头,0))&lt;&gt;"")),INDEX(记账汇率区,0,MATCH($D2115,汇率币种头,0))),""))))</f>
        <v>1</v>
      </c>
      <c r="L2115" s="123">
        <f t="shared" si="64"/>
        <v>-4860000</v>
      </c>
      <c r="M2115" s="123">
        <f t="shared" si="65"/>
        <v>-4860000</v>
      </c>
      <c r="N2115" s="122">
        <f>IF($B2115="","",ROUND(SUMIF(账户名,$B2115,账户期初)+SUMIFS($L$6:L2115,$B$6:B2115,$B2115),2))</f>
        <v>-726397979.33</v>
      </c>
      <c r="O2115" s="123">
        <f>IF($B2115="","",IFERROR(ROUND(INDEX(账户期初本位,MATCH($B2115,账户名,0))+SUMIFS($M$6:M2115,$B$6:B2115,$B2115),2),""))</f>
        <v>-726397979.33</v>
      </c>
      <c r="P2115" s="117" t="s">
        <v>59</v>
      </c>
      <c r="Q2115" s="115" t="s">
        <v>940</v>
      </c>
      <c r="R2115" s="115"/>
      <c r="S2115" s="124" t="str">
        <f>IF($B2115="","",IF(ISNA(MATCH($B2115,账户名,0)),"※这个账户不在【参数设置】的账户档案里",IF($A2115="","※没填日期，这一笔不会进任何月份的报表",IF(OR($A2115&lt;起始月份,$A2115&gt;EOMONTH(起始月份,15)),"△不在本账期（"&amp;TEXT(起始月份,"yyyy-mm")&amp;" ~ "&amp;TEXT(EOMONTH(起始月份,15),"yyyy-mm")&amp;"）内，报表里看不到",IF(AND($H2115&lt;&gt;"",$I2115&lt;&gt;""),"※收入和支出不能同时填",IF(AND(N($H2115)=0,N($I2115)=0),IF(ISNUMBER(SEARCH("【待补】",$R2115&amp;"")),"△源数据不全（源表缺金额），请补充","※收入和支出都没填"),IF($E2115="","※没填收支类别，分类报表会漏掉这一笔",IF(ISNA(MATCH($E2115,类别表,0)),"※收支类别不在【参数设置】的清单里",IF($K2115="","△"&amp;$D2115&amp;" 还没填汇率，去【月度汇率】补上就自动算了",IF(ISNUMBER(SEARCH("【待补】",$R2115&amp;"")),"△源数据不全（源表缺摘要或用途），请补充",IF(AND($F2115="内部转账",$Q2115=""),"△内部转账建议在「往来单位」写上对方账户",IF($N2115&lt;0,"△这一笔之后该账户余额成负数了，核一下",""))))))))))))</f>
        <v>△这一笔之后该账户余额成负数了，核一下</v>
      </c>
    </row>
    <row r="2116" ht="33" spans="1:19">
      <c r="A2116" s="114">
        <v>46211</v>
      </c>
      <c r="B2116" s="115" t="s">
        <v>72</v>
      </c>
      <c r="C2116" s="116" t="str">
        <f>IF($B2116="","",IFERROR(INDEX(账户银行,MATCH($B2116,账户名,0)),""))</f>
        <v>NBU银行</v>
      </c>
      <c r="D2116" s="116" t="str">
        <f>IF($B2116="","",IFERROR(INDEX(账户币种,MATCH($B2116,账户名,0)),""))</f>
        <v>UZS</v>
      </c>
      <c r="E2116" s="117" t="s">
        <v>60</v>
      </c>
      <c r="F2116" s="116" t="str">
        <f>IF($E2116="","",IFERROR(INDEX(类别属性,MATCH($E2116,类别表,0)),""))</f>
        <v>支出</v>
      </c>
      <c r="G2116" s="118" t="s">
        <v>1799</v>
      </c>
      <c r="H2116" s="119"/>
      <c r="I2116" s="119">
        <v>10080</v>
      </c>
      <c r="J2116" s="120"/>
      <c r="K2116" s="125">
        <f>IF(OR($A2116="",$B2116=""),"",IF($J2116&lt;&gt;"",$J2116,IF($D2116=本位币,1,IFERROR(LOOKUP(2,1/((汇率月份&lt;=$A2116)*(INDEX(记账汇率区,0,MATCH($D2116,汇率币种头,0))&lt;&gt;"")),INDEX(记账汇率区,0,MATCH($D2116,汇率币种头,0))),""))))</f>
        <v>1</v>
      </c>
      <c r="L2116" s="123">
        <f t="shared" si="64"/>
        <v>-10080</v>
      </c>
      <c r="M2116" s="123">
        <f t="shared" si="65"/>
        <v>-10080</v>
      </c>
      <c r="N2116" s="122">
        <f>IF($B2116="","",ROUND(SUMIF(账户名,$B2116,账户期初)+SUMIFS($L$6:L2116,$B$6:B2116,$B2116),2))</f>
        <v>935134867.92</v>
      </c>
      <c r="O2116" s="123">
        <f>IF($B2116="","",IFERROR(ROUND(INDEX(账户期初本位,MATCH($B2116,账户名,0))+SUMIFS($M$6:M2116,$B$6:B2116,$B2116),2),""))</f>
        <v>935134867.92</v>
      </c>
      <c r="P2116" s="117" t="s">
        <v>43</v>
      </c>
      <c r="Q2116" s="115"/>
      <c r="R2116" s="115"/>
      <c r="S2116" s="124" t="str">
        <f>IF($B2116="","",IF(ISNA(MATCH($B2116,账户名,0)),"※这个账户不在【参数设置】的账户档案里",IF($A2116="","※没填日期，这一笔不会进任何月份的报表",IF(OR($A2116&lt;起始月份,$A2116&gt;EOMONTH(起始月份,15)),"△不在本账期（"&amp;TEXT(起始月份,"yyyy-mm")&amp;" ~ "&amp;TEXT(EOMONTH(起始月份,15),"yyyy-mm")&amp;"）内，报表里看不到",IF(AND($H2116&lt;&gt;"",$I2116&lt;&gt;""),"※收入和支出不能同时填",IF(AND(N($H2116)=0,N($I2116)=0),IF(ISNUMBER(SEARCH("【待补】",$R2116&amp;"")),"△源数据不全（源表缺金额），请补充","※收入和支出都没填"),IF($E2116="","※没填收支类别，分类报表会漏掉这一笔",IF(ISNA(MATCH($E2116,类别表,0)),"※收支类别不在【参数设置】的清单里",IF($K2116="","△"&amp;$D2116&amp;" 还没填汇率，去【月度汇率】补上就自动算了",IF(ISNUMBER(SEARCH("【待补】",$R2116&amp;"")),"△源数据不全（源表缺摘要或用途），请补充",IF(AND($F2116="内部转账",$Q2116=""),"△内部转账建议在「往来单位」写上对方账户",IF($N2116&lt;0,"△这一笔之后该账户余额成负数了，核一下",""))))))))))))</f>
        <v/>
      </c>
    </row>
    <row r="2117" ht="49.5" spans="1:19">
      <c r="A2117" s="114">
        <v>46211</v>
      </c>
      <c r="B2117" s="115" t="s">
        <v>72</v>
      </c>
      <c r="C2117" s="116" t="str">
        <f>IF($B2117="","",IFERROR(INDEX(账户银行,MATCH($B2117,账户名,0)),""))</f>
        <v>NBU银行</v>
      </c>
      <c r="D2117" s="116" t="str">
        <f>IF($B2117="","",IFERROR(INDEX(账户币种,MATCH($B2117,账户名,0)),""))</f>
        <v>UZS</v>
      </c>
      <c r="E2117" s="117" t="s">
        <v>60</v>
      </c>
      <c r="F2117" s="116" t="str">
        <f>IF($E2117="","",IFERROR(INDEX(类别属性,MATCH($E2117,类别表,0)),""))</f>
        <v>支出</v>
      </c>
      <c r="G2117" s="118" t="s">
        <v>1800</v>
      </c>
      <c r="H2117" s="119"/>
      <c r="I2117" s="119">
        <v>741.6</v>
      </c>
      <c r="J2117" s="120"/>
      <c r="K2117" s="125">
        <f>IF(OR($A2117="",$B2117=""),"",IF($J2117&lt;&gt;"",$J2117,IF($D2117=本位币,1,IFERROR(LOOKUP(2,1/((汇率月份&lt;=$A2117)*(INDEX(记账汇率区,0,MATCH($D2117,汇率币种头,0))&lt;&gt;"")),INDEX(记账汇率区,0,MATCH($D2117,汇率币种头,0))),""))))</f>
        <v>1</v>
      </c>
      <c r="L2117" s="123">
        <f t="shared" si="64"/>
        <v>-741.6</v>
      </c>
      <c r="M2117" s="123">
        <f t="shared" si="65"/>
        <v>-741.6</v>
      </c>
      <c r="N2117" s="122">
        <f>IF($B2117="","",ROUND(SUMIF(账户名,$B2117,账户期初)+SUMIFS($L$6:L2117,$B$6:B2117,$B2117),2))</f>
        <v>935134126.32</v>
      </c>
      <c r="O2117" s="123">
        <f>IF($B2117="","",IFERROR(ROUND(INDEX(账户期初本位,MATCH($B2117,账户名,0))+SUMIFS($M$6:M2117,$B$6:B2117,$B2117),2),""))</f>
        <v>935134126.32</v>
      </c>
      <c r="P2117" s="117" t="s">
        <v>43</v>
      </c>
      <c r="Q2117" s="115"/>
      <c r="R2117" s="115"/>
      <c r="S2117" s="124" t="str">
        <f>IF($B2117="","",IF(ISNA(MATCH($B2117,账户名,0)),"※这个账户不在【参数设置】的账户档案里",IF($A2117="","※没填日期，这一笔不会进任何月份的报表",IF(OR($A2117&lt;起始月份,$A2117&gt;EOMONTH(起始月份,15)),"△不在本账期（"&amp;TEXT(起始月份,"yyyy-mm")&amp;" ~ "&amp;TEXT(EOMONTH(起始月份,15),"yyyy-mm")&amp;"）内，报表里看不到",IF(AND($H2117&lt;&gt;"",$I2117&lt;&gt;""),"※收入和支出不能同时填",IF(AND(N($H2117)=0,N($I2117)=0),IF(ISNUMBER(SEARCH("【待补】",$R2117&amp;"")),"△源数据不全（源表缺金额），请补充","※收入和支出都没填"),IF($E2117="","※没填收支类别，分类报表会漏掉这一笔",IF(ISNA(MATCH($E2117,类别表,0)),"※收支类别不在【参数设置】的清单里",IF($K2117="","△"&amp;$D2117&amp;" 还没填汇率，去【月度汇率】补上就自动算了",IF(ISNUMBER(SEARCH("【待补】",$R2117&amp;"")),"△源数据不全（源表缺摘要或用途），请补充",IF(AND($F2117="内部转账",$Q2117=""),"△内部转账建议在「往来单位」写上对方账户",IF($N2117&lt;0,"△这一笔之后该账户余额成负数了，核一下",""))))))))))))</f>
        <v/>
      </c>
    </row>
    <row r="2118" ht="33" spans="1:19">
      <c r="A2118" s="114">
        <v>46211</v>
      </c>
      <c r="B2118" s="115" t="s">
        <v>72</v>
      </c>
      <c r="C2118" s="116" t="str">
        <f>IF($B2118="","",IFERROR(INDEX(账户银行,MATCH($B2118,账户名,0)),""))</f>
        <v>NBU银行</v>
      </c>
      <c r="D2118" s="116" t="str">
        <f>IF($B2118="","",IFERROR(INDEX(账户币种,MATCH($B2118,账户名,0)),""))</f>
        <v>UZS</v>
      </c>
      <c r="E2118" s="117" t="s">
        <v>60</v>
      </c>
      <c r="F2118" s="116" t="str">
        <f>IF($E2118="","",IFERROR(INDEX(类别属性,MATCH($E2118,类别表,0)),""))</f>
        <v>支出</v>
      </c>
      <c r="G2118" s="118" t="s">
        <v>1801</v>
      </c>
      <c r="H2118" s="119"/>
      <c r="I2118" s="119">
        <v>325000</v>
      </c>
      <c r="J2118" s="120"/>
      <c r="K2118" s="125">
        <f>IF(OR($A2118="",$B2118=""),"",IF($J2118&lt;&gt;"",$J2118,IF($D2118=本位币,1,IFERROR(LOOKUP(2,1/((汇率月份&lt;=$A2118)*(INDEX(记账汇率区,0,MATCH($D2118,汇率币种头,0))&lt;&gt;"")),INDEX(记账汇率区,0,MATCH($D2118,汇率币种头,0))),""))))</f>
        <v>1</v>
      </c>
      <c r="L2118" s="123">
        <f t="shared" ref="L2118:L2181" si="66">IF(AND($H2118="",$I2118=""),"",ROUND(N($H2118)-N($I2118),2))</f>
        <v>-325000</v>
      </c>
      <c r="M2118" s="123">
        <f t="shared" ref="M2118:M2181" si="67">IF(OR($L2118="",$K2118=""),"",ROUND($L2118*$K2118,2))</f>
        <v>-325000</v>
      </c>
      <c r="N2118" s="122">
        <f>IF($B2118="","",ROUND(SUMIF(账户名,$B2118,账户期初)+SUMIFS($L$6:L2118,$B$6:B2118,$B2118),2))</f>
        <v>934809126.32</v>
      </c>
      <c r="O2118" s="123">
        <f>IF($B2118="","",IFERROR(ROUND(INDEX(账户期初本位,MATCH($B2118,账户名,0))+SUMIFS($M$6:M2118,$B$6:B2118,$B2118),2),""))</f>
        <v>934809126.32</v>
      </c>
      <c r="P2118" s="117" t="s">
        <v>43</v>
      </c>
      <c r="Q2118" s="115"/>
      <c r="R2118" s="115"/>
      <c r="S2118" s="124" t="str">
        <f>IF($B2118="","",IF(ISNA(MATCH($B2118,账户名,0)),"※这个账户不在【参数设置】的账户档案里",IF($A2118="","※没填日期，这一笔不会进任何月份的报表",IF(OR($A2118&lt;起始月份,$A2118&gt;EOMONTH(起始月份,15)),"△不在本账期（"&amp;TEXT(起始月份,"yyyy-mm")&amp;" ~ "&amp;TEXT(EOMONTH(起始月份,15),"yyyy-mm")&amp;"）内，报表里看不到",IF(AND($H2118&lt;&gt;"",$I2118&lt;&gt;""),"※收入和支出不能同时填",IF(AND(N($H2118)=0,N($I2118)=0),IF(ISNUMBER(SEARCH("【待补】",$R2118&amp;"")),"△源数据不全（源表缺金额），请补充","※收入和支出都没填"),IF($E2118="","※没填收支类别，分类报表会漏掉这一笔",IF(ISNA(MATCH($E2118,类别表,0)),"※收支类别不在【参数设置】的清单里",IF($K2118="","△"&amp;$D2118&amp;" 还没填汇率，去【月度汇率】补上就自动算了",IF(ISNUMBER(SEARCH("【待补】",$R2118&amp;"")),"△源数据不全（源表缺摘要或用途），请补充",IF(AND($F2118="内部转账",$Q2118=""),"△内部转账建议在「往来单位」写上对方账户",IF($N2118&lt;0,"△这一笔之后该账户余额成负数了，核一下",""))))))))))))</f>
        <v/>
      </c>
    </row>
    <row r="2119" ht="49.5" spans="1:19">
      <c r="A2119" s="114">
        <v>46211</v>
      </c>
      <c r="B2119" s="115" t="s">
        <v>72</v>
      </c>
      <c r="C2119" s="116" t="str">
        <f>IF($B2119="","",IFERROR(INDEX(账户银行,MATCH($B2119,账户名,0)),""))</f>
        <v>NBU银行</v>
      </c>
      <c r="D2119" s="116" t="str">
        <f>IF($B2119="","",IFERROR(INDEX(账户币种,MATCH($B2119,账户名,0)),""))</f>
        <v>UZS</v>
      </c>
      <c r="E2119" s="117" t="s">
        <v>60</v>
      </c>
      <c r="F2119" s="116" t="str">
        <f>IF($E2119="","",IFERROR(INDEX(类别属性,MATCH($E2119,类别表,0)),""))</f>
        <v>支出</v>
      </c>
      <c r="G2119" s="118" t="s">
        <v>1802</v>
      </c>
      <c r="H2119" s="119"/>
      <c r="I2119" s="119">
        <v>741.6</v>
      </c>
      <c r="J2119" s="120"/>
      <c r="K2119" s="125">
        <f>IF(OR($A2119="",$B2119=""),"",IF($J2119&lt;&gt;"",$J2119,IF($D2119=本位币,1,IFERROR(LOOKUP(2,1/((汇率月份&lt;=$A2119)*(INDEX(记账汇率区,0,MATCH($D2119,汇率币种头,0))&lt;&gt;"")),INDEX(记账汇率区,0,MATCH($D2119,汇率币种头,0))),""))))</f>
        <v>1</v>
      </c>
      <c r="L2119" s="123">
        <f t="shared" si="66"/>
        <v>-741.6</v>
      </c>
      <c r="M2119" s="123">
        <f t="shared" si="67"/>
        <v>-741.6</v>
      </c>
      <c r="N2119" s="122">
        <f>IF($B2119="","",ROUND(SUMIF(账户名,$B2119,账户期初)+SUMIFS($L$6:L2119,$B$6:B2119,$B2119),2))</f>
        <v>934808384.72</v>
      </c>
      <c r="O2119" s="123">
        <f>IF($B2119="","",IFERROR(ROUND(INDEX(账户期初本位,MATCH($B2119,账户名,0))+SUMIFS($M$6:M2119,$B$6:B2119,$B2119),2),""))</f>
        <v>934808384.72</v>
      </c>
      <c r="P2119" s="117" t="s">
        <v>43</v>
      </c>
      <c r="Q2119" s="115"/>
      <c r="R2119" s="115"/>
      <c r="S2119" s="124" t="str">
        <f>IF($B2119="","",IF(ISNA(MATCH($B2119,账户名,0)),"※这个账户不在【参数设置】的账户档案里",IF($A2119="","※没填日期，这一笔不会进任何月份的报表",IF(OR($A2119&lt;起始月份,$A2119&gt;EOMONTH(起始月份,15)),"△不在本账期（"&amp;TEXT(起始月份,"yyyy-mm")&amp;" ~ "&amp;TEXT(EOMONTH(起始月份,15),"yyyy-mm")&amp;"）内，报表里看不到",IF(AND($H2119&lt;&gt;"",$I2119&lt;&gt;""),"※收入和支出不能同时填",IF(AND(N($H2119)=0,N($I2119)=0),IF(ISNUMBER(SEARCH("【待补】",$R2119&amp;"")),"△源数据不全（源表缺金额），请补充","※收入和支出都没填"),IF($E2119="","※没填收支类别，分类报表会漏掉这一笔",IF(ISNA(MATCH($E2119,类别表,0)),"※收支类别不在【参数设置】的清单里",IF($K2119="","△"&amp;$D2119&amp;" 还没填汇率，去【月度汇率】补上就自动算了",IF(ISNUMBER(SEARCH("【待补】",$R2119&amp;"")),"△源数据不全（源表缺摘要或用途），请补充",IF(AND($F2119="内部转账",$Q2119=""),"△内部转账建议在「往来单位」写上对方账户",IF($N2119&lt;0,"△这一笔之后该账户余额成负数了，核一下",""))))))))))))</f>
        <v/>
      </c>
    </row>
    <row r="2120" ht="49.5" spans="1:19">
      <c r="A2120" s="114">
        <v>46211</v>
      </c>
      <c r="B2120" s="115" t="s">
        <v>72</v>
      </c>
      <c r="C2120" s="116" t="str">
        <f>IF($B2120="","",IFERROR(INDEX(账户银行,MATCH($B2120,账户名,0)),""))</f>
        <v>NBU银行</v>
      </c>
      <c r="D2120" s="116" t="str">
        <f>IF($B2120="","",IFERROR(INDEX(账户币种,MATCH($B2120,账户名,0)),""))</f>
        <v>UZS</v>
      </c>
      <c r="E2120" s="117" t="s">
        <v>84</v>
      </c>
      <c r="F2120" s="116" t="str">
        <f>IF($E2120="","",IFERROR(INDEX(类别属性,MATCH($E2120,类别表,0)),""))</f>
        <v>支出</v>
      </c>
      <c r="G2120" s="118" t="s">
        <v>1803</v>
      </c>
      <c r="H2120" s="119"/>
      <c r="I2120" s="119">
        <v>2016000</v>
      </c>
      <c r="J2120" s="120"/>
      <c r="K2120" s="125">
        <f>IF(OR($A2120="",$B2120=""),"",IF($J2120&lt;&gt;"",$J2120,IF($D2120=本位币,1,IFERROR(LOOKUP(2,1/((汇率月份&lt;=$A2120)*(INDEX(记账汇率区,0,MATCH($D2120,汇率币种头,0))&lt;&gt;"")),INDEX(记账汇率区,0,MATCH($D2120,汇率币种头,0))),""))))</f>
        <v>1</v>
      </c>
      <c r="L2120" s="123">
        <f t="shared" si="66"/>
        <v>-2016000</v>
      </c>
      <c r="M2120" s="123">
        <f t="shared" si="67"/>
        <v>-2016000</v>
      </c>
      <c r="N2120" s="122">
        <f>IF($B2120="","",ROUND(SUMIF(账户名,$B2120,账户期初)+SUMIFS($L$6:L2120,$B$6:B2120,$B2120),2))</f>
        <v>932792384.72</v>
      </c>
      <c r="O2120" s="123">
        <f>IF($B2120="","",IFERROR(ROUND(INDEX(账户期初本位,MATCH($B2120,账户名,0))+SUMIFS($M$6:M2120,$B$6:B2120,$B2120),2),""))</f>
        <v>932792384.72</v>
      </c>
      <c r="P2120" s="117" t="s">
        <v>48</v>
      </c>
      <c r="Q2120" s="115"/>
      <c r="R2120" s="115"/>
      <c r="S2120" s="124" t="str">
        <f>IF($B2120="","",IF(ISNA(MATCH($B2120,账户名,0)),"※这个账户不在【参数设置】的账户档案里",IF($A2120="","※没填日期，这一笔不会进任何月份的报表",IF(OR($A2120&lt;起始月份,$A2120&gt;EOMONTH(起始月份,15)),"△不在本账期（"&amp;TEXT(起始月份,"yyyy-mm")&amp;" ~ "&amp;TEXT(EOMONTH(起始月份,15),"yyyy-mm")&amp;"）内，报表里看不到",IF(AND($H2120&lt;&gt;"",$I2120&lt;&gt;""),"※收入和支出不能同时填",IF(AND(N($H2120)=0,N($I2120)=0),IF(ISNUMBER(SEARCH("【待补】",$R2120&amp;"")),"△源数据不全（源表缺金额），请补充","※收入和支出都没填"),IF($E2120="","※没填收支类别，分类报表会漏掉这一笔",IF(ISNA(MATCH($E2120,类别表,0)),"※收支类别不在【参数设置】的清单里",IF($K2120="","△"&amp;$D2120&amp;" 还没填汇率，去【月度汇率】补上就自动算了",IF(ISNUMBER(SEARCH("【待补】",$R2120&amp;"")),"△源数据不全（源表缺摘要或用途），请补充",IF(AND($F2120="内部转账",$Q2120=""),"△内部转账建议在「往来单位」写上对方账户",IF($N2120&lt;0,"△这一笔之后该账户余额成负数了，核一下",""))))))))))))</f>
        <v/>
      </c>
    </row>
    <row r="2121" ht="49.5" spans="1:19">
      <c r="A2121" s="114">
        <v>46211</v>
      </c>
      <c r="B2121" s="115" t="s">
        <v>72</v>
      </c>
      <c r="C2121" s="116" t="str">
        <f>IF($B2121="","",IFERROR(INDEX(账户银行,MATCH($B2121,账户名,0)),""))</f>
        <v>NBU银行</v>
      </c>
      <c r="D2121" s="116" t="str">
        <f>IF($B2121="","",IFERROR(INDEX(账户币种,MATCH($B2121,账户名,0)),""))</f>
        <v>UZS</v>
      </c>
      <c r="E2121" s="117" t="s">
        <v>84</v>
      </c>
      <c r="F2121" s="116" t="str">
        <f>IF($E2121="","",IFERROR(INDEX(类别属性,MATCH($E2121,类别表,0)),""))</f>
        <v>支出</v>
      </c>
      <c r="G2121" s="118" t="s">
        <v>1804</v>
      </c>
      <c r="H2121" s="119"/>
      <c r="I2121" s="119">
        <v>65000000</v>
      </c>
      <c r="J2121" s="120"/>
      <c r="K2121" s="125">
        <f>IF(OR($A2121="",$B2121=""),"",IF($J2121&lt;&gt;"",$J2121,IF($D2121=本位币,1,IFERROR(LOOKUP(2,1/((汇率月份&lt;=$A2121)*(INDEX(记账汇率区,0,MATCH($D2121,汇率币种头,0))&lt;&gt;"")),INDEX(记账汇率区,0,MATCH($D2121,汇率币种头,0))),""))))</f>
        <v>1</v>
      </c>
      <c r="L2121" s="123">
        <f t="shared" si="66"/>
        <v>-65000000</v>
      </c>
      <c r="M2121" s="123">
        <f t="shared" si="67"/>
        <v>-65000000</v>
      </c>
      <c r="N2121" s="122">
        <f>IF($B2121="","",ROUND(SUMIF(账户名,$B2121,账户期初)+SUMIFS($L$6:L2121,$B$6:B2121,$B2121),2))</f>
        <v>867792384.72</v>
      </c>
      <c r="O2121" s="123">
        <f>IF($B2121="","",IFERROR(ROUND(INDEX(账户期初本位,MATCH($B2121,账户名,0))+SUMIFS($M$6:M2121,$B$6:B2121,$B2121),2),""))</f>
        <v>867792384.72</v>
      </c>
      <c r="P2121" s="117" t="s">
        <v>48</v>
      </c>
      <c r="Q2121" s="115"/>
      <c r="R2121" s="115"/>
      <c r="S2121" s="124" t="str">
        <f>IF($B2121="","",IF(ISNA(MATCH($B2121,账户名,0)),"※这个账户不在【参数设置】的账户档案里",IF($A2121="","※没填日期，这一笔不会进任何月份的报表",IF(OR($A2121&lt;起始月份,$A2121&gt;EOMONTH(起始月份,15)),"△不在本账期（"&amp;TEXT(起始月份,"yyyy-mm")&amp;" ~ "&amp;TEXT(EOMONTH(起始月份,15),"yyyy-mm")&amp;"）内，报表里看不到",IF(AND($H2121&lt;&gt;"",$I2121&lt;&gt;""),"※收入和支出不能同时填",IF(AND(N($H2121)=0,N($I2121)=0),IF(ISNUMBER(SEARCH("【待补】",$R2121&amp;"")),"△源数据不全（源表缺金额），请补充","※收入和支出都没填"),IF($E2121="","※没填收支类别，分类报表会漏掉这一笔",IF(ISNA(MATCH($E2121,类别表,0)),"※收支类别不在【参数设置】的清单里",IF($K2121="","△"&amp;$D2121&amp;" 还没填汇率，去【月度汇率】补上就自动算了",IF(ISNUMBER(SEARCH("【待补】",$R2121&amp;"")),"△源数据不全（源表缺摘要或用途），请补充",IF(AND($F2121="内部转账",$Q2121=""),"△内部转账建议在「往来单位」写上对方账户",IF($N2121&lt;0,"△这一笔之后该账户余额成负数了，核一下",""))))))))))))</f>
        <v/>
      </c>
    </row>
    <row r="2122" ht="16.5" spans="1:19">
      <c r="A2122" s="114">
        <v>46211</v>
      </c>
      <c r="B2122" s="115" t="s">
        <v>1238</v>
      </c>
      <c r="C2122" s="116" t="str">
        <f>IF($B2122="","",IFERROR(INDEX(账户银行,MATCH($B2122,账户名,0)),""))</f>
        <v>NBU银行</v>
      </c>
      <c r="D2122" s="116" t="str">
        <f>IF($B2122="","",IFERROR(INDEX(账户币种,MATCH($B2122,账户名,0)),""))</f>
        <v>UZS</v>
      </c>
      <c r="E2122" s="117" t="s">
        <v>54</v>
      </c>
      <c r="F2122" s="116" t="str">
        <f>IF($E2122="","",IFERROR(INDEX(类别属性,MATCH($E2122,类别表,0)),""))</f>
        <v>支出</v>
      </c>
      <c r="G2122" s="118" t="s">
        <v>1268</v>
      </c>
      <c r="H2122" s="119"/>
      <c r="I2122" s="119">
        <v>75000</v>
      </c>
      <c r="J2122" s="120"/>
      <c r="K2122" s="125">
        <f>IF(OR($A2122="",$B2122=""),"",IF($J2122&lt;&gt;"",$J2122,IF($D2122=本位币,1,IFERROR(LOOKUP(2,1/((汇率月份&lt;=$A2122)*(INDEX(记账汇率区,0,MATCH($D2122,汇率币种头,0))&lt;&gt;"")),INDEX(记账汇率区,0,MATCH($D2122,汇率币种头,0))),""))))</f>
        <v>1</v>
      </c>
      <c r="L2122" s="123">
        <f t="shared" si="66"/>
        <v>-75000</v>
      </c>
      <c r="M2122" s="123">
        <f t="shared" si="67"/>
        <v>-75000</v>
      </c>
      <c r="N2122" s="122">
        <f>IF($B2122="","",ROUND(SUMIF(账户名,$B2122,账户期初)+SUMIFS($L$6:L2122,$B$6:B2122,$B2122),2))</f>
        <v>50660431</v>
      </c>
      <c r="O2122" s="123">
        <f>IF($B2122="","",IFERROR(ROUND(INDEX(账户期初本位,MATCH($B2122,账户名,0))+SUMIFS($M$6:M2122,$B$6:B2122,$B2122),2),""))</f>
        <v>50660431</v>
      </c>
      <c r="P2122" s="117" t="s">
        <v>48</v>
      </c>
      <c r="Q2122" s="115" t="s">
        <v>1269</v>
      </c>
      <c r="R2122" s="115" t="s">
        <v>1270</v>
      </c>
      <c r="S2122" s="124" t="str">
        <f>IF($B2122="","",IF(ISNA(MATCH($B2122,账户名,0)),"※这个账户不在【参数设置】的账户档案里",IF($A2122="","※没填日期，这一笔不会进任何月份的报表",IF(OR($A2122&lt;起始月份,$A2122&gt;EOMONTH(起始月份,15)),"△不在本账期（"&amp;TEXT(起始月份,"yyyy-mm")&amp;" ~ "&amp;TEXT(EOMONTH(起始月份,15),"yyyy-mm")&amp;"）内，报表里看不到",IF(AND($H2122&lt;&gt;"",$I2122&lt;&gt;""),"※收入和支出不能同时填",IF(AND(N($H2122)=0,N($I2122)=0),IF(ISNUMBER(SEARCH("【待补】",$R2122&amp;"")),"△源数据不全（源表缺金额），请补充","※收入和支出都没填"),IF($E2122="","※没填收支类别，分类报表会漏掉这一笔",IF(ISNA(MATCH($E2122,类别表,0)),"※收支类别不在【参数设置】的清单里",IF($K2122="","△"&amp;$D2122&amp;" 还没填汇率，去【月度汇率】补上就自动算了",IF(ISNUMBER(SEARCH("【待补】",$R2122&amp;"")),"△源数据不全（源表缺摘要或用途），请补充",IF(AND($F2122="内部转账",$Q2122=""),"△内部转账建议在「往来单位」写上对方账户",IF($N2122&lt;0,"△这一笔之后该账户余额成负数了，核一下",""))))))))))))</f>
        <v/>
      </c>
    </row>
    <row r="2123" ht="16.5" spans="1:19">
      <c r="A2123" s="114">
        <v>46211</v>
      </c>
      <c r="B2123" s="115" t="s">
        <v>1238</v>
      </c>
      <c r="C2123" s="116" t="str">
        <f>IF($B2123="","",IFERROR(INDEX(账户银行,MATCH($B2123,账户名,0)),""))</f>
        <v>NBU银行</v>
      </c>
      <c r="D2123" s="116" t="str">
        <f>IF($B2123="","",IFERROR(INDEX(账户币种,MATCH($B2123,账户名,0)),""))</f>
        <v>UZS</v>
      </c>
      <c r="E2123" s="117" t="s">
        <v>38</v>
      </c>
      <c r="F2123" s="116" t="str">
        <f>IF($E2123="","",IFERROR(INDEX(类别属性,MATCH($E2123,类别表,0)),""))</f>
        <v>支出</v>
      </c>
      <c r="G2123" s="118" t="s">
        <v>1268</v>
      </c>
      <c r="H2123" s="119"/>
      <c r="I2123" s="119">
        <v>282000</v>
      </c>
      <c r="J2123" s="120"/>
      <c r="K2123" s="125">
        <f>IF(OR($A2123="",$B2123=""),"",IF($J2123&lt;&gt;"",$J2123,IF($D2123=本位币,1,IFERROR(LOOKUP(2,1/((汇率月份&lt;=$A2123)*(INDEX(记账汇率区,0,MATCH($D2123,汇率币种头,0))&lt;&gt;"")),INDEX(记账汇率区,0,MATCH($D2123,汇率币种头,0))),""))))</f>
        <v>1</v>
      </c>
      <c r="L2123" s="123">
        <f t="shared" si="66"/>
        <v>-282000</v>
      </c>
      <c r="M2123" s="123">
        <f t="shared" si="67"/>
        <v>-282000</v>
      </c>
      <c r="N2123" s="122">
        <f>IF($B2123="","",ROUND(SUMIF(账户名,$B2123,账户期初)+SUMIFS($L$6:L2123,$B$6:B2123,$B2123),2))</f>
        <v>50378431</v>
      </c>
      <c r="O2123" s="123">
        <f>IF($B2123="","",IFERROR(ROUND(INDEX(账户期初本位,MATCH($B2123,账户名,0))+SUMIFS($M$6:M2123,$B$6:B2123,$B2123),2),""))</f>
        <v>50378431</v>
      </c>
      <c r="P2123" s="117" t="s">
        <v>26</v>
      </c>
      <c r="Q2123" s="115" t="s">
        <v>1269</v>
      </c>
      <c r="R2123" s="115" t="s">
        <v>1270</v>
      </c>
      <c r="S2123" s="124" t="str">
        <f>IF($B2123="","",IF(ISNA(MATCH($B2123,账户名,0)),"※这个账户不在【参数设置】的账户档案里",IF($A2123="","※没填日期，这一笔不会进任何月份的报表",IF(OR($A2123&lt;起始月份,$A2123&gt;EOMONTH(起始月份,15)),"△不在本账期（"&amp;TEXT(起始月份,"yyyy-mm")&amp;" ~ "&amp;TEXT(EOMONTH(起始月份,15),"yyyy-mm")&amp;"）内，报表里看不到",IF(AND($H2123&lt;&gt;"",$I2123&lt;&gt;""),"※收入和支出不能同时填",IF(AND(N($H2123)=0,N($I2123)=0),IF(ISNUMBER(SEARCH("【待补】",$R2123&amp;"")),"△源数据不全（源表缺金额），请补充","※收入和支出都没填"),IF($E2123="","※没填收支类别，分类报表会漏掉这一笔",IF(ISNA(MATCH($E2123,类别表,0)),"※收支类别不在【参数设置】的清单里",IF($K2123="","△"&amp;$D2123&amp;" 还没填汇率，去【月度汇率】补上就自动算了",IF(ISNUMBER(SEARCH("【待补】",$R2123&amp;"")),"△源数据不全（源表缺摘要或用途），请补充",IF(AND($F2123="内部转账",$Q2123=""),"△内部转账建议在「往来单位」写上对方账户",IF($N2123&lt;0,"△这一笔之后该账户余额成负数了，核一下",""))))))))))))</f>
        <v/>
      </c>
    </row>
    <row r="2124" ht="16.5" spans="1:19">
      <c r="A2124" s="114">
        <v>46211</v>
      </c>
      <c r="B2124" s="115" t="s">
        <v>1238</v>
      </c>
      <c r="C2124" s="116" t="str">
        <f>IF($B2124="","",IFERROR(INDEX(账户银行,MATCH($B2124,账户名,0)),""))</f>
        <v>NBU银行</v>
      </c>
      <c r="D2124" s="116" t="str">
        <f>IF($B2124="","",IFERROR(INDEX(账户币种,MATCH($B2124,账户名,0)),""))</f>
        <v>UZS</v>
      </c>
      <c r="E2124" s="117" t="s">
        <v>44</v>
      </c>
      <c r="F2124" s="116" t="str">
        <f>IF($E2124="","",IFERROR(INDEX(类别属性,MATCH($E2124,类别表,0)),""))</f>
        <v>支出</v>
      </c>
      <c r="G2124" s="118" t="s">
        <v>1268</v>
      </c>
      <c r="H2124" s="119"/>
      <c r="I2124" s="119">
        <v>550000</v>
      </c>
      <c r="J2124" s="120"/>
      <c r="K2124" s="125">
        <f>IF(OR($A2124="",$B2124=""),"",IF($J2124&lt;&gt;"",$J2124,IF($D2124=本位币,1,IFERROR(LOOKUP(2,1/((汇率月份&lt;=$A2124)*(INDEX(记账汇率区,0,MATCH($D2124,汇率币种头,0))&lt;&gt;"")),INDEX(记账汇率区,0,MATCH($D2124,汇率币种头,0))),""))))</f>
        <v>1</v>
      </c>
      <c r="L2124" s="123">
        <f t="shared" si="66"/>
        <v>-550000</v>
      </c>
      <c r="M2124" s="123">
        <f t="shared" si="67"/>
        <v>-550000</v>
      </c>
      <c r="N2124" s="122">
        <f>IF($B2124="","",ROUND(SUMIF(账户名,$B2124,账户期初)+SUMIFS($L$6:L2124,$B$6:B2124,$B2124),2))</f>
        <v>49828431</v>
      </c>
      <c r="O2124" s="123">
        <f>IF($B2124="","",IFERROR(ROUND(INDEX(账户期初本位,MATCH($B2124,账户名,0))+SUMIFS($M$6:M2124,$B$6:B2124,$B2124),2),""))</f>
        <v>49828431</v>
      </c>
      <c r="P2124" s="117" t="s">
        <v>26</v>
      </c>
      <c r="Q2124" s="115" t="s">
        <v>1269</v>
      </c>
      <c r="R2124" s="115" t="s">
        <v>1270</v>
      </c>
      <c r="S2124" s="124" t="str">
        <f>IF($B2124="","",IF(ISNA(MATCH($B2124,账户名,0)),"※这个账户不在【参数设置】的账户档案里",IF($A2124="","※没填日期，这一笔不会进任何月份的报表",IF(OR($A2124&lt;起始月份,$A2124&gt;EOMONTH(起始月份,15)),"△不在本账期（"&amp;TEXT(起始月份,"yyyy-mm")&amp;" ~ "&amp;TEXT(EOMONTH(起始月份,15),"yyyy-mm")&amp;"）内，报表里看不到",IF(AND($H2124&lt;&gt;"",$I2124&lt;&gt;""),"※收入和支出不能同时填",IF(AND(N($H2124)=0,N($I2124)=0),IF(ISNUMBER(SEARCH("【待补】",$R2124&amp;"")),"△源数据不全（源表缺金额），请补充","※收入和支出都没填"),IF($E2124="","※没填收支类别，分类报表会漏掉这一笔",IF(ISNA(MATCH($E2124,类别表,0)),"※收支类别不在【参数设置】的清单里",IF($K2124="","△"&amp;$D2124&amp;" 还没填汇率，去【月度汇率】补上就自动算了",IF(ISNUMBER(SEARCH("【待补】",$R2124&amp;"")),"△源数据不全（源表缺摘要或用途），请补充",IF(AND($F2124="内部转账",$Q2124=""),"△内部转账建议在「往来单位」写上对方账户",IF($N2124&lt;0,"△这一笔之后该账户余额成负数了，核一下",""))))))))))))</f>
        <v/>
      </c>
    </row>
    <row r="2125" ht="16.5" spans="1:19">
      <c r="A2125" s="114">
        <v>46211</v>
      </c>
      <c r="B2125" s="115" t="s">
        <v>1238</v>
      </c>
      <c r="C2125" s="116" t="str">
        <f>IF($B2125="","",IFERROR(INDEX(账户银行,MATCH($B2125,账户名,0)),""))</f>
        <v>NBU银行</v>
      </c>
      <c r="D2125" s="116" t="str">
        <f>IF($B2125="","",IFERROR(INDEX(账户币种,MATCH($B2125,账户名,0)),""))</f>
        <v>UZS</v>
      </c>
      <c r="E2125" s="117" t="s">
        <v>44</v>
      </c>
      <c r="F2125" s="116" t="str">
        <f>IF($E2125="","",IFERROR(INDEX(类别属性,MATCH($E2125,类别表,0)),""))</f>
        <v>支出</v>
      </c>
      <c r="G2125" s="118" t="s">
        <v>1268</v>
      </c>
      <c r="H2125" s="119"/>
      <c r="I2125" s="119">
        <v>4900000</v>
      </c>
      <c r="J2125" s="120"/>
      <c r="K2125" s="125">
        <f>IF(OR($A2125="",$B2125=""),"",IF($J2125&lt;&gt;"",$J2125,IF($D2125=本位币,1,IFERROR(LOOKUP(2,1/((汇率月份&lt;=$A2125)*(INDEX(记账汇率区,0,MATCH($D2125,汇率币种头,0))&lt;&gt;"")),INDEX(记账汇率区,0,MATCH($D2125,汇率币种头,0))),""))))</f>
        <v>1</v>
      </c>
      <c r="L2125" s="123">
        <f t="shared" si="66"/>
        <v>-4900000</v>
      </c>
      <c r="M2125" s="123">
        <f t="shared" si="67"/>
        <v>-4900000</v>
      </c>
      <c r="N2125" s="122">
        <f>IF($B2125="","",ROUND(SUMIF(账户名,$B2125,账户期初)+SUMIFS($L$6:L2125,$B$6:B2125,$B2125),2))</f>
        <v>44928431</v>
      </c>
      <c r="O2125" s="123">
        <f>IF($B2125="","",IFERROR(ROUND(INDEX(账户期初本位,MATCH($B2125,账户名,0))+SUMIFS($M$6:M2125,$B$6:B2125,$B2125),2),""))</f>
        <v>44928431</v>
      </c>
      <c r="P2125" s="117" t="s">
        <v>26</v>
      </c>
      <c r="Q2125" s="115" t="s">
        <v>1269</v>
      </c>
      <c r="R2125" s="115" t="s">
        <v>1270</v>
      </c>
      <c r="S2125" s="124" t="str">
        <f>IF($B2125="","",IF(ISNA(MATCH($B2125,账户名,0)),"※这个账户不在【参数设置】的账户档案里",IF($A2125="","※没填日期，这一笔不会进任何月份的报表",IF(OR($A2125&lt;起始月份,$A2125&gt;EOMONTH(起始月份,15)),"△不在本账期（"&amp;TEXT(起始月份,"yyyy-mm")&amp;" ~ "&amp;TEXT(EOMONTH(起始月份,15),"yyyy-mm")&amp;"）内，报表里看不到",IF(AND($H2125&lt;&gt;"",$I2125&lt;&gt;""),"※收入和支出不能同时填",IF(AND(N($H2125)=0,N($I2125)=0),IF(ISNUMBER(SEARCH("【待补】",$R2125&amp;"")),"△源数据不全（源表缺金额），请补充","※收入和支出都没填"),IF($E2125="","※没填收支类别，分类报表会漏掉这一笔",IF(ISNA(MATCH($E2125,类别表,0)),"※收支类别不在【参数设置】的清单里",IF($K2125="","△"&amp;$D2125&amp;" 还没填汇率，去【月度汇率】补上就自动算了",IF(ISNUMBER(SEARCH("【待补】",$R2125&amp;"")),"△源数据不全（源表缺摘要或用途），请补充",IF(AND($F2125="内部转账",$Q2125=""),"△内部转账建议在「往来单位」写上对方账户",IF($N2125&lt;0,"△这一笔之后该账户余额成负数了，核一下",""))))))))))))</f>
        <v/>
      </c>
    </row>
    <row r="2126" ht="16.5" spans="1:19">
      <c r="A2126" s="114">
        <v>46211</v>
      </c>
      <c r="B2126" s="115" t="s">
        <v>1238</v>
      </c>
      <c r="C2126" s="116" t="str">
        <f>IF($B2126="","",IFERROR(INDEX(账户银行,MATCH($B2126,账户名,0)),""))</f>
        <v>NBU银行</v>
      </c>
      <c r="D2126" s="116" t="str">
        <f>IF($B2126="","",IFERROR(INDEX(账户币种,MATCH($B2126,账户名,0)),""))</f>
        <v>UZS</v>
      </c>
      <c r="E2126" s="117" t="s">
        <v>44</v>
      </c>
      <c r="F2126" s="116" t="str">
        <f>IF($E2126="","",IFERROR(INDEX(类别属性,MATCH($E2126,类别表,0)),""))</f>
        <v>支出</v>
      </c>
      <c r="G2126" s="118" t="s">
        <v>1268</v>
      </c>
      <c r="H2126" s="119"/>
      <c r="I2126" s="119">
        <v>250000</v>
      </c>
      <c r="J2126" s="120"/>
      <c r="K2126" s="125">
        <f>IF(OR($A2126="",$B2126=""),"",IF($J2126&lt;&gt;"",$J2126,IF($D2126=本位币,1,IFERROR(LOOKUP(2,1/((汇率月份&lt;=$A2126)*(INDEX(记账汇率区,0,MATCH($D2126,汇率币种头,0))&lt;&gt;"")),INDEX(记账汇率区,0,MATCH($D2126,汇率币种头,0))),""))))</f>
        <v>1</v>
      </c>
      <c r="L2126" s="123">
        <f t="shared" si="66"/>
        <v>-250000</v>
      </c>
      <c r="M2126" s="123">
        <f t="shared" si="67"/>
        <v>-250000</v>
      </c>
      <c r="N2126" s="122">
        <f>IF($B2126="","",ROUND(SUMIF(账户名,$B2126,账户期初)+SUMIFS($L$6:L2126,$B$6:B2126,$B2126),2))</f>
        <v>44678431</v>
      </c>
      <c r="O2126" s="123">
        <f>IF($B2126="","",IFERROR(ROUND(INDEX(账户期初本位,MATCH($B2126,账户名,0))+SUMIFS($M$6:M2126,$B$6:B2126,$B2126),2),""))</f>
        <v>44678431</v>
      </c>
      <c r="P2126" s="117" t="s">
        <v>26</v>
      </c>
      <c r="Q2126" s="115" t="s">
        <v>1269</v>
      </c>
      <c r="R2126" s="115" t="s">
        <v>1270</v>
      </c>
      <c r="S2126" s="124" t="str">
        <f>IF($B2126="","",IF(ISNA(MATCH($B2126,账户名,0)),"※这个账户不在【参数设置】的账户档案里",IF($A2126="","※没填日期，这一笔不会进任何月份的报表",IF(OR($A2126&lt;起始月份,$A2126&gt;EOMONTH(起始月份,15)),"△不在本账期（"&amp;TEXT(起始月份,"yyyy-mm")&amp;" ~ "&amp;TEXT(EOMONTH(起始月份,15),"yyyy-mm")&amp;"）内，报表里看不到",IF(AND($H2126&lt;&gt;"",$I2126&lt;&gt;""),"※收入和支出不能同时填",IF(AND(N($H2126)=0,N($I2126)=0),IF(ISNUMBER(SEARCH("【待补】",$R2126&amp;"")),"△源数据不全（源表缺金额），请补充","※收入和支出都没填"),IF($E2126="","※没填收支类别，分类报表会漏掉这一笔",IF(ISNA(MATCH($E2126,类别表,0)),"※收支类别不在【参数设置】的清单里",IF($K2126="","△"&amp;$D2126&amp;" 还没填汇率，去【月度汇率】补上就自动算了",IF(ISNUMBER(SEARCH("【待补】",$R2126&amp;"")),"△源数据不全（源表缺摘要或用途），请补充",IF(AND($F2126="内部转账",$Q2126=""),"△内部转账建议在「往来单位」写上对方账户",IF($N2126&lt;0,"△这一笔之后该账户余额成负数了，核一下",""))))))))))))</f>
        <v/>
      </c>
    </row>
    <row r="2127" ht="49.5" spans="1:19">
      <c r="A2127" s="114">
        <v>46211</v>
      </c>
      <c r="B2127" s="115" t="s">
        <v>1238</v>
      </c>
      <c r="C2127" s="116" t="str">
        <f>IF($B2127="","",IFERROR(INDEX(账户银行,MATCH($B2127,账户名,0)),""))</f>
        <v>NBU银行</v>
      </c>
      <c r="D2127" s="116" t="str">
        <f>IF($B2127="","",IFERROR(INDEX(账户币种,MATCH($B2127,账户名,0)),""))</f>
        <v>UZS</v>
      </c>
      <c r="E2127" s="117" t="s">
        <v>44</v>
      </c>
      <c r="F2127" s="116" t="str">
        <f>IF($E2127="","",IFERROR(INDEX(类别属性,MATCH($E2127,类别表,0)),""))</f>
        <v>支出</v>
      </c>
      <c r="G2127" s="118" t="s">
        <v>1392</v>
      </c>
      <c r="H2127" s="119"/>
      <c r="I2127" s="119">
        <v>406000</v>
      </c>
      <c r="J2127" s="120"/>
      <c r="K2127" s="125">
        <f>IF(OR($A2127="",$B2127=""),"",IF($J2127&lt;&gt;"",$J2127,IF($D2127=本位币,1,IFERROR(LOOKUP(2,1/((汇率月份&lt;=$A2127)*(INDEX(记账汇率区,0,MATCH($D2127,汇率币种头,0))&lt;&gt;"")),INDEX(记账汇率区,0,MATCH($D2127,汇率币种头,0))),""))))</f>
        <v>1</v>
      </c>
      <c r="L2127" s="123">
        <f t="shared" si="66"/>
        <v>-406000</v>
      </c>
      <c r="M2127" s="123">
        <f t="shared" si="67"/>
        <v>-406000</v>
      </c>
      <c r="N2127" s="122">
        <f>IF($B2127="","",ROUND(SUMIF(账户名,$B2127,账户期初)+SUMIFS($L$6:L2127,$B$6:B2127,$B2127),2))</f>
        <v>44272431</v>
      </c>
      <c r="O2127" s="123">
        <f>IF($B2127="","",IFERROR(ROUND(INDEX(账户期初本位,MATCH($B2127,账户名,0))+SUMIFS($M$6:M2127,$B$6:B2127,$B2127),2),""))</f>
        <v>44272431</v>
      </c>
      <c r="P2127" s="117" t="s">
        <v>26</v>
      </c>
      <c r="Q2127" s="115"/>
      <c r="R2127" s="115" t="s">
        <v>1393</v>
      </c>
      <c r="S2127" s="124" t="str">
        <f>IF($B2127="","",IF(ISNA(MATCH($B2127,账户名,0)),"※这个账户不在【参数设置】的账户档案里",IF($A2127="","※没填日期，这一笔不会进任何月份的报表",IF(OR($A2127&lt;起始月份,$A2127&gt;EOMONTH(起始月份,15)),"△不在本账期（"&amp;TEXT(起始月份,"yyyy-mm")&amp;" ~ "&amp;TEXT(EOMONTH(起始月份,15),"yyyy-mm")&amp;"）内，报表里看不到",IF(AND($H2127&lt;&gt;"",$I2127&lt;&gt;""),"※收入和支出不能同时填",IF(AND(N($H2127)=0,N($I2127)=0),IF(ISNUMBER(SEARCH("【待补】",$R2127&amp;"")),"△源数据不全（源表缺金额），请补充","※收入和支出都没填"),IF($E2127="","※没填收支类别，分类报表会漏掉这一笔",IF(ISNA(MATCH($E2127,类别表,0)),"※收支类别不在【参数设置】的清单里",IF($K2127="","△"&amp;$D2127&amp;" 还没填汇率，去【月度汇率】补上就自动算了",IF(ISNUMBER(SEARCH("【待补】",$R2127&amp;"")),"△源数据不全（源表缺摘要或用途），请补充",IF(AND($F2127="内部转账",$Q2127=""),"△内部转账建议在「往来单位」写上对方账户",IF($N2127&lt;0,"△这一笔之后该账户余额成负数了，核一下",""))))))))))))</f>
        <v/>
      </c>
    </row>
    <row r="2128" ht="49.5" spans="1:19">
      <c r="A2128" s="114">
        <v>46211</v>
      </c>
      <c r="B2128" s="115" t="s">
        <v>34</v>
      </c>
      <c r="C2128" s="116" t="str">
        <f>IF($B2128="","",IFERROR(INDEX(账户银行,MATCH($B2128,账户名,0)),""))</f>
        <v>现金</v>
      </c>
      <c r="D2128" s="116" t="str">
        <f>IF($B2128="","",IFERROR(INDEX(账户币种,MATCH($B2128,账户名,0)),""))</f>
        <v>UZS</v>
      </c>
      <c r="E2128" s="117" t="s">
        <v>57</v>
      </c>
      <c r="F2128" s="116" t="str">
        <f>IF($E2128="","",IFERROR(INDEX(类别属性,MATCH($E2128,类别表,0)),""))</f>
        <v>支出</v>
      </c>
      <c r="G2128" s="118" t="s">
        <v>1805</v>
      </c>
      <c r="H2128" s="119"/>
      <c r="I2128" s="119">
        <v>390000</v>
      </c>
      <c r="J2128" s="120"/>
      <c r="K2128" s="125">
        <f>IF(OR($A2128="",$B2128=""),"",IF($J2128&lt;&gt;"",$J2128,IF($D2128=本位币,1,IFERROR(LOOKUP(2,1/((汇率月份&lt;=$A2128)*(INDEX(记账汇率区,0,MATCH($D2128,汇率币种头,0))&lt;&gt;"")),INDEX(记账汇率区,0,MATCH($D2128,汇率币种头,0))),""))))</f>
        <v>1</v>
      </c>
      <c r="L2128" s="123">
        <f t="shared" si="66"/>
        <v>-390000</v>
      </c>
      <c r="M2128" s="123">
        <f t="shared" si="67"/>
        <v>-390000</v>
      </c>
      <c r="N2128" s="122">
        <f>IF($B2128="","",ROUND(SUMIF(账户名,$B2128,账户期初)+SUMIFS($L$6:L2128,$B$6:B2128,$B2128),2))</f>
        <v>-726787979.33</v>
      </c>
      <c r="O2128" s="123">
        <f>IF($B2128="","",IFERROR(ROUND(INDEX(账户期初本位,MATCH($B2128,账户名,0))+SUMIFS($M$6:M2128,$B$6:B2128,$B2128),2),""))</f>
        <v>-726787979.33</v>
      </c>
      <c r="P2128" s="117" t="s">
        <v>59</v>
      </c>
      <c r="Q2128" s="115"/>
      <c r="R2128" s="115"/>
      <c r="S2128" s="124" t="str">
        <f>IF($B2128="","",IF(ISNA(MATCH($B2128,账户名,0)),"※这个账户不在【参数设置】的账户档案里",IF($A2128="","※没填日期，这一笔不会进任何月份的报表",IF(OR($A2128&lt;起始月份,$A2128&gt;EOMONTH(起始月份,15)),"△不在本账期（"&amp;TEXT(起始月份,"yyyy-mm")&amp;" ~ "&amp;TEXT(EOMONTH(起始月份,15),"yyyy-mm")&amp;"）内，报表里看不到",IF(AND($H2128&lt;&gt;"",$I2128&lt;&gt;""),"※收入和支出不能同时填",IF(AND(N($H2128)=0,N($I2128)=0),IF(ISNUMBER(SEARCH("【待补】",$R2128&amp;"")),"△源数据不全（源表缺金额），请补充","※收入和支出都没填"),IF($E2128="","※没填收支类别，分类报表会漏掉这一笔",IF(ISNA(MATCH($E2128,类别表,0)),"※收支类别不在【参数设置】的清单里",IF($K2128="","△"&amp;$D2128&amp;" 还没填汇率，去【月度汇率】补上就自动算了",IF(ISNUMBER(SEARCH("【待补】",$R2128&amp;"")),"△源数据不全（源表缺摘要或用途），请补充",IF(AND($F2128="内部转账",$Q2128=""),"△内部转账建议在「往来单位」写上对方账户",IF($N2128&lt;0,"△这一笔之后该账户余额成负数了，核一下",""))))))))))))</f>
        <v>△这一笔之后该账户余额成负数了，核一下</v>
      </c>
    </row>
    <row r="2129" ht="16.5" spans="1:19">
      <c r="A2129" s="114">
        <v>46212</v>
      </c>
      <c r="B2129" s="115" t="s">
        <v>1238</v>
      </c>
      <c r="C2129" s="116" t="str">
        <f>IF($B2129="","",IFERROR(INDEX(账户银行,MATCH($B2129,账户名,0)),""))</f>
        <v>NBU银行</v>
      </c>
      <c r="D2129" s="116" t="str">
        <f>IF($B2129="","",IFERROR(INDEX(账户币种,MATCH($B2129,账户名,0)),""))</f>
        <v>UZS</v>
      </c>
      <c r="E2129" s="117" t="s">
        <v>38</v>
      </c>
      <c r="F2129" s="116" t="str">
        <f>IF($E2129="","",IFERROR(INDEX(类别属性,MATCH($E2129,类别表,0)),""))</f>
        <v>支出</v>
      </c>
      <c r="G2129" s="118" t="s">
        <v>1268</v>
      </c>
      <c r="H2129" s="119"/>
      <c r="I2129" s="119">
        <v>40000</v>
      </c>
      <c r="J2129" s="120"/>
      <c r="K2129" s="125">
        <f>IF(OR($A2129="",$B2129=""),"",IF($J2129&lt;&gt;"",$J2129,IF($D2129=本位币,1,IFERROR(LOOKUP(2,1/((汇率月份&lt;=$A2129)*(INDEX(记账汇率区,0,MATCH($D2129,汇率币种头,0))&lt;&gt;"")),INDEX(记账汇率区,0,MATCH($D2129,汇率币种头,0))),""))))</f>
        <v>1</v>
      </c>
      <c r="L2129" s="123">
        <f t="shared" si="66"/>
        <v>-40000</v>
      </c>
      <c r="M2129" s="123">
        <f t="shared" si="67"/>
        <v>-40000</v>
      </c>
      <c r="N2129" s="122">
        <f>IF($B2129="","",ROUND(SUMIF(账户名,$B2129,账户期初)+SUMIFS($L$6:L2129,$B$6:B2129,$B2129),2))</f>
        <v>44232431</v>
      </c>
      <c r="O2129" s="123">
        <f>IF($B2129="","",IFERROR(ROUND(INDEX(账户期初本位,MATCH($B2129,账户名,0))+SUMIFS($M$6:M2129,$B$6:B2129,$B2129),2),""))</f>
        <v>44232431</v>
      </c>
      <c r="P2129" s="117" t="s">
        <v>26</v>
      </c>
      <c r="Q2129" s="115" t="s">
        <v>1269</v>
      </c>
      <c r="R2129" s="115" t="s">
        <v>1270</v>
      </c>
      <c r="S2129" s="124" t="str">
        <f>IF($B2129="","",IF(ISNA(MATCH($B2129,账户名,0)),"※这个账户不在【参数设置】的账户档案里",IF($A2129="","※没填日期，这一笔不会进任何月份的报表",IF(OR($A2129&lt;起始月份,$A2129&gt;EOMONTH(起始月份,15)),"△不在本账期（"&amp;TEXT(起始月份,"yyyy-mm")&amp;" ~ "&amp;TEXT(EOMONTH(起始月份,15),"yyyy-mm")&amp;"）内，报表里看不到",IF(AND($H2129&lt;&gt;"",$I2129&lt;&gt;""),"※收入和支出不能同时填",IF(AND(N($H2129)=0,N($I2129)=0),IF(ISNUMBER(SEARCH("【待补】",$R2129&amp;"")),"△源数据不全（源表缺金额），请补充","※收入和支出都没填"),IF($E2129="","※没填收支类别，分类报表会漏掉这一笔",IF(ISNA(MATCH($E2129,类别表,0)),"※收支类别不在【参数设置】的清单里",IF($K2129="","△"&amp;$D2129&amp;" 还没填汇率，去【月度汇率】补上就自动算了",IF(ISNUMBER(SEARCH("【待补】",$R2129&amp;"")),"△源数据不全（源表缺摘要或用途），请补充",IF(AND($F2129="内部转账",$Q2129=""),"△内部转账建议在「往来单位」写上对方账户",IF($N2129&lt;0,"△这一笔之后该账户余额成负数了，核一下",""))))))))))))</f>
        <v/>
      </c>
    </row>
    <row r="2130" ht="16.5" spans="1:19">
      <c r="A2130" s="114">
        <v>46212</v>
      </c>
      <c r="B2130" s="115" t="s">
        <v>1238</v>
      </c>
      <c r="C2130" s="116" t="str">
        <f>IF($B2130="","",IFERROR(INDEX(账户银行,MATCH($B2130,账户名,0)),""))</f>
        <v>NBU银行</v>
      </c>
      <c r="D2130" s="116" t="str">
        <f>IF($B2130="","",IFERROR(INDEX(账户币种,MATCH($B2130,账户名,0)),""))</f>
        <v>UZS</v>
      </c>
      <c r="E2130" s="117" t="s">
        <v>38</v>
      </c>
      <c r="F2130" s="116" t="str">
        <f>IF($E2130="","",IFERROR(INDEX(类别属性,MATCH($E2130,类别表,0)),""))</f>
        <v>支出</v>
      </c>
      <c r="G2130" s="118" t="s">
        <v>1268</v>
      </c>
      <c r="H2130" s="119"/>
      <c r="I2130" s="119">
        <v>270000</v>
      </c>
      <c r="J2130" s="120"/>
      <c r="K2130" s="125">
        <f>IF(OR($A2130="",$B2130=""),"",IF($J2130&lt;&gt;"",$J2130,IF($D2130=本位币,1,IFERROR(LOOKUP(2,1/((汇率月份&lt;=$A2130)*(INDEX(记账汇率区,0,MATCH($D2130,汇率币种头,0))&lt;&gt;"")),INDEX(记账汇率区,0,MATCH($D2130,汇率币种头,0))),""))))</f>
        <v>1</v>
      </c>
      <c r="L2130" s="123">
        <f t="shared" si="66"/>
        <v>-270000</v>
      </c>
      <c r="M2130" s="123">
        <f t="shared" si="67"/>
        <v>-270000</v>
      </c>
      <c r="N2130" s="122">
        <f>IF($B2130="","",ROUND(SUMIF(账户名,$B2130,账户期初)+SUMIFS($L$6:L2130,$B$6:B2130,$B2130),2))</f>
        <v>43962431</v>
      </c>
      <c r="O2130" s="123">
        <f>IF($B2130="","",IFERROR(ROUND(INDEX(账户期初本位,MATCH($B2130,账户名,0))+SUMIFS($M$6:M2130,$B$6:B2130,$B2130),2),""))</f>
        <v>43962431</v>
      </c>
      <c r="P2130" s="117" t="s">
        <v>26</v>
      </c>
      <c r="Q2130" s="115" t="s">
        <v>1269</v>
      </c>
      <c r="R2130" s="115" t="s">
        <v>1270</v>
      </c>
      <c r="S2130" s="124" t="str">
        <f>IF($B2130="","",IF(ISNA(MATCH($B2130,账户名,0)),"※这个账户不在【参数设置】的账户档案里",IF($A2130="","※没填日期，这一笔不会进任何月份的报表",IF(OR($A2130&lt;起始月份,$A2130&gt;EOMONTH(起始月份,15)),"△不在本账期（"&amp;TEXT(起始月份,"yyyy-mm")&amp;" ~ "&amp;TEXT(EOMONTH(起始月份,15),"yyyy-mm")&amp;"）内，报表里看不到",IF(AND($H2130&lt;&gt;"",$I2130&lt;&gt;""),"※收入和支出不能同时填",IF(AND(N($H2130)=0,N($I2130)=0),IF(ISNUMBER(SEARCH("【待补】",$R2130&amp;"")),"△源数据不全（源表缺金额），请补充","※收入和支出都没填"),IF($E2130="","※没填收支类别，分类报表会漏掉这一笔",IF(ISNA(MATCH($E2130,类别表,0)),"※收支类别不在【参数设置】的清单里",IF($K2130="","△"&amp;$D2130&amp;" 还没填汇率，去【月度汇率】补上就自动算了",IF(ISNUMBER(SEARCH("【待补】",$R2130&amp;"")),"△源数据不全（源表缺摘要或用途），请补充",IF(AND($F2130="内部转账",$Q2130=""),"△内部转账建议在「往来单位」写上对方账户",IF($N2130&lt;0,"△这一笔之后该账户余额成负数了，核一下",""))))))))))))</f>
        <v/>
      </c>
    </row>
    <row r="2131" ht="16.5" spans="1:19">
      <c r="A2131" s="114">
        <v>46212</v>
      </c>
      <c r="B2131" s="115" t="s">
        <v>1238</v>
      </c>
      <c r="C2131" s="116" t="str">
        <f>IF($B2131="","",IFERROR(INDEX(账户银行,MATCH($B2131,账户名,0)),""))</f>
        <v>NBU银行</v>
      </c>
      <c r="D2131" s="116" t="str">
        <f>IF($B2131="","",IFERROR(INDEX(账户币种,MATCH($B2131,账户名,0)),""))</f>
        <v>UZS</v>
      </c>
      <c r="E2131" s="117" t="s">
        <v>188</v>
      </c>
      <c r="F2131" s="116" t="str">
        <f>IF($E2131="","",IFERROR(INDEX(类别属性,MATCH($E2131,类别表,0)),""))</f>
        <v>支出</v>
      </c>
      <c r="G2131" s="118" t="s">
        <v>1268</v>
      </c>
      <c r="H2131" s="119"/>
      <c r="I2131" s="119">
        <v>180000</v>
      </c>
      <c r="J2131" s="120"/>
      <c r="K2131" s="125">
        <f>IF(OR($A2131="",$B2131=""),"",IF($J2131&lt;&gt;"",$J2131,IF($D2131=本位币,1,IFERROR(LOOKUP(2,1/((汇率月份&lt;=$A2131)*(INDEX(记账汇率区,0,MATCH($D2131,汇率币种头,0))&lt;&gt;"")),INDEX(记账汇率区,0,MATCH($D2131,汇率币种头,0))),""))))</f>
        <v>1</v>
      </c>
      <c r="L2131" s="123">
        <f t="shared" si="66"/>
        <v>-180000</v>
      </c>
      <c r="M2131" s="123">
        <f t="shared" si="67"/>
        <v>-180000</v>
      </c>
      <c r="N2131" s="122">
        <f>IF($B2131="","",ROUND(SUMIF(账户名,$B2131,账户期初)+SUMIFS($L$6:L2131,$B$6:B2131,$B2131),2))</f>
        <v>43782431</v>
      </c>
      <c r="O2131" s="123">
        <f>IF($B2131="","",IFERROR(ROUND(INDEX(账户期初本位,MATCH($B2131,账户名,0))+SUMIFS($M$6:M2131,$B$6:B2131,$B2131),2),""))</f>
        <v>43782431</v>
      </c>
      <c r="P2131" s="117" t="s">
        <v>26</v>
      </c>
      <c r="Q2131" s="115" t="s">
        <v>1269</v>
      </c>
      <c r="R2131" s="115" t="s">
        <v>1271</v>
      </c>
      <c r="S2131" s="124" t="str">
        <f>IF($B2131="","",IF(ISNA(MATCH($B2131,账户名,0)),"※这个账户不在【参数设置】的账户档案里",IF($A2131="","※没填日期，这一笔不会进任何月份的报表",IF(OR($A2131&lt;起始月份,$A2131&gt;EOMONTH(起始月份,15)),"△不在本账期（"&amp;TEXT(起始月份,"yyyy-mm")&amp;" ~ "&amp;TEXT(EOMONTH(起始月份,15),"yyyy-mm")&amp;"）内，报表里看不到",IF(AND($H2131&lt;&gt;"",$I2131&lt;&gt;""),"※收入和支出不能同时填",IF(AND(N($H2131)=0,N($I2131)=0),IF(ISNUMBER(SEARCH("【待补】",$R2131&amp;"")),"△源数据不全（源表缺金额），请补充","※收入和支出都没填"),IF($E2131="","※没填收支类别，分类报表会漏掉这一笔",IF(ISNA(MATCH($E2131,类别表,0)),"※收支类别不在【参数设置】的清单里",IF($K2131="","△"&amp;$D2131&amp;" 还没填汇率，去【月度汇率】补上就自动算了",IF(ISNUMBER(SEARCH("【待补】",$R2131&amp;"")),"△源数据不全（源表缺摘要或用途），请补充",IF(AND($F2131="内部转账",$Q2131=""),"△内部转账建议在「往来单位」写上对方账户",IF($N2131&lt;0,"△这一笔之后该账户余额成负数了，核一下",""))))))))))))</f>
        <v>△源数据不全（源表缺摘要或用途），请补充</v>
      </c>
    </row>
    <row r="2132" ht="49.5" spans="1:19">
      <c r="A2132" s="114">
        <v>46212</v>
      </c>
      <c r="B2132" s="115" t="s">
        <v>34</v>
      </c>
      <c r="C2132" s="116" t="str">
        <f>IF($B2132="","",IFERROR(INDEX(账户银行,MATCH($B2132,账户名,0)),""))</f>
        <v>现金</v>
      </c>
      <c r="D2132" s="116" t="str">
        <f>IF($B2132="","",IFERROR(INDEX(账户币种,MATCH($B2132,账户名,0)),""))</f>
        <v>UZS</v>
      </c>
      <c r="E2132" s="117" t="s">
        <v>44</v>
      </c>
      <c r="F2132" s="116" t="str">
        <f>IF($E2132="","",IFERROR(INDEX(类别属性,MATCH($E2132,类别表,0)),""))</f>
        <v>支出</v>
      </c>
      <c r="G2132" s="118" t="s">
        <v>1806</v>
      </c>
      <c r="H2132" s="119"/>
      <c r="I2132" s="119">
        <v>250000</v>
      </c>
      <c r="J2132" s="120"/>
      <c r="K2132" s="125">
        <f>IF(OR($A2132="",$B2132=""),"",IF($J2132&lt;&gt;"",$J2132,IF($D2132=本位币,1,IFERROR(LOOKUP(2,1/((汇率月份&lt;=$A2132)*(INDEX(记账汇率区,0,MATCH($D2132,汇率币种头,0))&lt;&gt;"")),INDEX(记账汇率区,0,MATCH($D2132,汇率币种头,0))),""))))</f>
        <v>1</v>
      </c>
      <c r="L2132" s="123">
        <f t="shared" si="66"/>
        <v>-250000</v>
      </c>
      <c r="M2132" s="123">
        <f t="shared" si="67"/>
        <v>-250000</v>
      </c>
      <c r="N2132" s="122">
        <f>IF($B2132="","",ROUND(SUMIF(账户名,$B2132,账户期初)+SUMIFS($L$6:L2132,$B$6:B2132,$B2132),2))</f>
        <v>-727037979.33</v>
      </c>
      <c r="O2132" s="123">
        <f>IF($B2132="","",IFERROR(ROUND(INDEX(账户期初本位,MATCH($B2132,账户名,0))+SUMIFS($M$6:M2132,$B$6:B2132,$B2132),2),""))</f>
        <v>-727037979.33</v>
      </c>
      <c r="P2132" s="117" t="s">
        <v>26</v>
      </c>
      <c r="Q2132" s="115"/>
      <c r="R2132" s="115"/>
      <c r="S2132" s="124" t="str">
        <f>IF($B2132="","",IF(ISNA(MATCH($B2132,账户名,0)),"※这个账户不在【参数设置】的账户档案里",IF($A2132="","※没填日期，这一笔不会进任何月份的报表",IF(OR($A2132&lt;起始月份,$A2132&gt;EOMONTH(起始月份,15)),"△不在本账期（"&amp;TEXT(起始月份,"yyyy-mm")&amp;" ~ "&amp;TEXT(EOMONTH(起始月份,15),"yyyy-mm")&amp;"）内，报表里看不到",IF(AND($H2132&lt;&gt;"",$I2132&lt;&gt;""),"※收入和支出不能同时填",IF(AND(N($H2132)=0,N($I2132)=0),IF(ISNUMBER(SEARCH("【待补】",$R2132&amp;"")),"△源数据不全（源表缺金额），请补充","※收入和支出都没填"),IF($E2132="","※没填收支类别，分类报表会漏掉这一笔",IF(ISNA(MATCH($E2132,类别表,0)),"※收支类别不在【参数设置】的清单里",IF($K2132="","△"&amp;$D2132&amp;" 还没填汇率，去【月度汇率】补上就自动算了",IF(ISNUMBER(SEARCH("【待补】",$R2132&amp;"")),"△源数据不全（源表缺摘要或用途），请补充",IF(AND($F2132="内部转账",$Q2132=""),"△内部转账建议在「往来单位」写上对方账户",IF($N2132&lt;0,"△这一笔之后该账户余额成负数了，核一下",""))))))))))))</f>
        <v>△这一笔之后该账户余额成负数了，核一下</v>
      </c>
    </row>
    <row r="2133" ht="49.5" spans="1:19">
      <c r="A2133" s="114">
        <v>46212</v>
      </c>
      <c r="B2133" s="115" t="s">
        <v>34</v>
      </c>
      <c r="C2133" s="116" t="str">
        <f>IF($B2133="","",IFERROR(INDEX(账户银行,MATCH($B2133,账户名,0)),""))</f>
        <v>现金</v>
      </c>
      <c r="D2133" s="116" t="str">
        <f>IF($B2133="","",IFERROR(INDEX(账户币种,MATCH($B2133,账户名,0)),""))</f>
        <v>UZS</v>
      </c>
      <c r="E2133" s="117" t="s">
        <v>27</v>
      </c>
      <c r="F2133" s="116" t="str">
        <f>IF($E2133="","",IFERROR(INDEX(类别属性,MATCH($E2133,类别表,0)),""))</f>
        <v>支出</v>
      </c>
      <c r="G2133" s="118" t="s">
        <v>1807</v>
      </c>
      <c r="H2133" s="119"/>
      <c r="I2133" s="119">
        <v>120000</v>
      </c>
      <c r="J2133" s="120"/>
      <c r="K2133" s="125">
        <f>IF(OR($A2133="",$B2133=""),"",IF($J2133&lt;&gt;"",$J2133,IF($D2133=本位币,1,IFERROR(LOOKUP(2,1/((汇率月份&lt;=$A2133)*(INDEX(记账汇率区,0,MATCH($D2133,汇率币种头,0))&lt;&gt;"")),INDEX(记账汇率区,0,MATCH($D2133,汇率币种头,0))),""))))</f>
        <v>1</v>
      </c>
      <c r="L2133" s="123">
        <f t="shared" si="66"/>
        <v>-120000</v>
      </c>
      <c r="M2133" s="123">
        <f t="shared" si="67"/>
        <v>-120000</v>
      </c>
      <c r="N2133" s="122">
        <f>IF($B2133="","",ROUND(SUMIF(账户名,$B2133,账户期初)+SUMIFS($L$6:L2133,$B$6:B2133,$B2133),2))</f>
        <v>-727157979.33</v>
      </c>
      <c r="O2133" s="123">
        <f>IF($B2133="","",IFERROR(ROUND(INDEX(账户期初本位,MATCH($B2133,账户名,0))+SUMIFS($M$6:M2133,$B$6:B2133,$B2133),2),""))</f>
        <v>-727157979.33</v>
      </c>
      <c r="P2133" s="117" t="s">
        <v>26</v>
      </c>
      <c r="Q2133" s="115"/>
      <c r="R2133" s="115"/>
      <c r="S2133" s="124" t="str">
        <f>IF($B2133="","",IF(ISNA(MATCH($B2133,账户名,0)),"※这个账户不在【参数设置】的账户档案里",IF($A2133="","※没填日期，这一笔不会进任何月份的报表",IF(OR($A2133&lt;起始月份,$A2133&gt;EOMONTH(起始月份,15)),"△不在本账期（"&amp;TEXT(起始月份,"yyyy-mm")&amp;" ~ "&amp;TEXT(EOMONTH(起始月份,15),"yyyy-mm")&amp;"）内，报表里看不到",IF(AND($H2133&lt;&gt;"",$I2133&lt;&gt;""),"※收入和支出不能同时填",IF(AND(N($H2133)=0,N($I2133)=0),IF(ISNUMBER(SEARCH("【待补】",$R2133&amp;"")),"△源数据不全（源表缺金额），请补充","※收入和支出都没填"),IF($E2133="","※没填收支类别，分类报表会漏掉这一笔",IF(ISNA(MATCH($E2133,类别表,0)),"※收支类别不在【参数设置】的清单里",IF($K2133="","△"&amp;$D2133&amp;" 还没填汇率，去【月度汇率】补上就自动算了",IF(ISNUMBER(SEARCH("【待补】",$R2133&amp;"")),"△源数据不全（源表缺摘要或用途），请补充",IF(AND($F2133="内部转账",$Q2133=""),"△内部转账建议在「往来单位」写上对方账户",IF($N2133&lt;0,"△这一笔之后该账户余额成负数了，核一下",""))))))))))))</f>
        <v>△这一笔之后该账户余额成负数了，核一下</v>
      </c>
    </row>
    <row r="2134" ht="33" spans="1:19">
      <c r="A2134" s="114">
        <v>46213</v>
      </c>
      <c r="B2134" s="115" t="s">
        <v>72</v>
      </c>
      <c r="C2134" s="116" t="str">
        <f>IF($B2134="","",IFERROR(INDEX(账户银行,MATCH($B2134,账户名,0)),""))</f>
        <v>NBU银行</v>
      </c>
      <c r="D2134" s="116" t="str">
        <f>IF($B2134="","",IFERROR(INDEX(账户币种,MATCH($B2134,账户名,0)),""))</f>
        <v>UZS</v>
      </c>
      <c r="E2134" s="117" t="s">
        <v>60</v>
      </c>
      <c r="F2134" s="116" t="str">
        <f>IF($E2134="","",IFERROR(INDEX(类别属性,MATCH($E2134,类别表,0)),""))</f>
        <v>支出</v>
      </c>
      <c r="G2134" s="118" t="s">
        <v>1808</v>
      </c>
      <c r="H2134" s="119"/>
      <c r="I2134" s="119">
        <v>1992850</v>
      </c>
      <c r="J2134" s="120"/>
      <c r="K2134" s="125">
        <f>IF(OR($A2134="",$B2134=""),"",IF($J2134&lt;&gt;"",$J2134,IF($D2134=本位币,1,IFERROR(LOOKUP(2,1/((汇率月份&lt;=$A2134)*(INDEX(记账汇率区,0,MATCH($D2134,汇率币种头,0))&lt;&gt;"")),INDEX(记账汇率区,0,MATCH($D2134,汇率币种头,0))),""))))</f>
        <v>1</v>
      </c>
      <c r="L2134" s="123">
        <f t="shared" si="66"/>
        <v>-1992850</v>
      </c>
      <c r="M2134" s="123">
        <f t="shared" si="67"/>
        <v>-1992850</v>
      </c>
      <c r="N2134" s="122">
        <f>IF($B2134="","",ROUND(SUMIF(账户名,$B2134,账户期初)+SUMIFS($L$6:L2134,$B$6:B2134,$B2134),2))</f>
        <v>865799534.72</v>
      </c>
      <c r="O2134" s="123">
        <f>IF($B2134="","",IFERROR(ROUND(INDEX(账户期初本位,MATCH($B2134,账户名,0))+SUMIFS($M$6:M2134,$B$6:B2134,$B2134),2),""))</f>
        <v>865799534.72</v>
      </c>
      <c r="P2134" s="117" t="s">
        <v>43</v>
      </c>
      <c r="Q2134" s="115"/>
      <c r="R2134" s="115"/>
      <c r="S2134" s="124" t="str">
        <f>IF($B2134="","",IF(ISNA(MATCH($B2134,账户名,0)),"※这个账户不在【参数设置】的账户档案里",IF($A2134="","※没填日期，这一笔不会进任何月份的报表",IF(OR($A2134&lt;起始月份,$A2134&gt;EOMONTH(起始月份,15)),"△不在本账期（"&amp;TEXT(起始月份,"yyyy-mm")&amp;" ~ "&amp;TEXT(EOMONTH(起始月份,15),"yyyy-mm")&amp;"）内，报表里看不到",IF(AND($H2134&lt;&gt;"",$I2134&lt;&gt;""),"※收入和支出不能同时填",IF(AND(N($H2134)=0,N($I2134)=0),IF(ISNUMBER(SEARCH("【待补】",$R2134&amp;"")),"△源数据不全（源表缺金额），请补充","※收入和支出都没填"),IF($E2134="","※没填收支类别，分类报表会漏掉这一笔",IF(ISNA(MATCH($E2134,类别表,0)),"※收支类别不在【参数设置】的清单里",IF($K2134="","△"&amp;$D2134&amp;" 还没填汇率，去【月度汇率】补上就自动算了",IF(ISNUMBER(SEARCH("【待补】",$R2134&amp;"")),"△源数据不全（源表缺摘要或用途），请补充",IF(AND($F2134="内部转账",$Q2134=""),"△内部转账建议在「往来单位」写上对方账户",IF($N2134&lt;0,"△这一笔之后该账户余额成负数了，核一下",""))))))))))))</f>
        <v/>
      </c>
    </row>
    <row r="2135" ht="49.5" spans="1:19">
      <c r="A2135" s="114">
        <v>46213</v>
      </c>
      <c r="B2135" s="115" t="s">
        <v>72</v>
      </c>
      <c r="C2135" s="116" t="str">
        <f>IF($B2135="","",IFERROR(INDEX(账户银行,MATCH($B2135,账户名,0)),""))</f>
        <v>NBU银行</v>
      </c>
      <c r="D2135" s="116" t="str">
        <f>IF($B2135="","",IFERROR(INDEX(账户币种,MATCH($B2135,账户名,0)),""))</f>
        <v>UZS</v>
      </c>
      <c r="E2135" s="117" t="s">
        <v>60</v>
      </c>
      <c r="F2135" s="116" t="str">
        <f>IF($E2135="","",IFERROR(INDEX(类别属性,MATCH($E2135,类别表,0)),""))</f>
        <v>支出</v>
      </c>
      <c r="G2135" s="118" t="s">
        <v>1809</v>
      </c>
      <c r="H2135" s="119"/>
      <c r="I2135" s="119">
        <v>741.6</v>
      </c>
      <c r="J2135" s="120"/>
      <c r="K2135" s="125">
        <f>IF(OR($A2135="",$B2135=""),"",IF($J2135&lt;&gt;"",$J2135,IF($D2135=本位币,1,IFERROR(LOOKUP(2,1/((汇率月份&lt;=$A2135)*(INDEX(记账汇率区,0,MATCH($D2135,汇率币种头,0))&lt;&gt;"")),INDEX(记账汇率区,0,MATCH($D2135,汇率币种头,0))),""))))</f>
        <v>1</v>
      </c>
      <c r="L2135" s="123">
        <f t="shared" si="66"/>
        <v>-741.6</v>
      </c>
      <c r="M2135" s="123">
        <f t="shared" si="67"/>
        <v>-741.6</v>
      </c>
      <c r="N2135" s="122">
        <f>IF($B2135="","",ROUND(SUMIF(账户名,$B2135,账户期初)+SUMIFS($L$6:L2135,$B$6:B2135,$B2135),2))</f>
        <v>865798793.12</v>
      </c>
      <c r="O2135" s="123">
        <f>IF($B2135="","",IFERROR(ROUND(INDEX(账户期初本位,MATCH($B2135,账户名,0))+SUMIFS($M$6:M2135,$B$6:B2135,$B2135),2),""))</f>
        <v>865798793.12</v>
      </c>
      <c r="P2135" s="117" t="s">
        <v>43</v>
      </c>
      <c r="Q2135" s="115"/>
      <c r="R2135" s="115"/>
      <c r="S2135" s="124" t="str">
        <f>IF($B2135="","",IF(ISNA(MATCH($B2135,账户名,0)),"※这个账户不在【参数设置】的账户档案里",IF($A2135="","※没填日期，这一笔不会进任何月份的报表",IF(OR($A2135&lt;起始月份,$A2135&gt;EOMONTH(起始月份,15)),"△不在本账期（"&amp;TEXT(起始月份,"yyyy-mm")&amp;" ~ "&amp;TEXT(EOMONTH(起始月份,15),"yyyy-mm")&amp;"）内，报表里看不到",IF(AND($H2135&lt;&gt;"",$I2135&lt;&gt;""),"※收入和支出不能同时填",IF(AND(N($H2135)=0,N($I2135)=0),IF(ISNUMBER(SEARCH("【待补】",$R2135&amp;"")),"△源数据不全（源表缺金额），请补充","※收入和支出都没填"),IF($E2135="","※没填收支类别，分类报表会漏掉这一笔",IF(ISNA(MATCH($E2135,类别表,0)),"※收支类别不在【参数设置】的清单里",IF($K2135="","△"&amp;$D2135&amp;" 还没填汇率，去【月度汇率】补上就自动算了",IF(ISNUMBER(SEARCH("【待补】",$R2135&amp;"")),"△源数据不全（源表缺摘要或用途），请补充",IF(AND($F2135="内部转账",$Q2135=""),"△内部转账建议在「往来单位」写上对方账户",IF($N2135&lt;0,"△这一笔之后该账户余额成负数了，核一下",""))))))))))))</f>
        <v/>
      </c>
    </row>
    <row r="2136" ht="82.5" spans="1:19">
      <c r="A2136" s="114">
        <v>46213</v>
      </c>
      <c r="B2136" s="115" t="s">
        <v>72</v>
      </c>
      <c r="C2136" s="116" t="str">
        <f>IF($B2136="","",IFERROR(INDEX(账户银行,MATCH($B2136,账户名,0)),""))</f>
        <v>NBU银行</v>
      </c>
      <c r="D2136" s="116" t="str">
        <f>IF($B2136="","",IFERROR(INDEX(账户币种,MATCH($B2136,账户名,0)),""))</f>
        <v>UZS</v>
      </c>
      <c r="E2136" s="117" t="s">
        <v>21</v>
      </c>
      <c r="F2136" s="116" t="str">
        <f>IF($E2136="","",IFERROR(INDEX(类别属性,MATCH($E2136,类别表,0)),""))</f>
        <v>支出</v>
      </c>
      <c r="G2136" s="118" t="s">
        <v>1810</v>
      </c>
      <c r="H2136" s="119"/>
      <c r="I2136" s="119">
        <v>398570000</v>
      </c>
      <c r="J2136" s="120"/>
      <c r="K2136" s="125">
        <f>IF(OR($A2136="",$B2136=""),"",IF($J2136&lt;&gt;"",$J2136,IF($D2136=本位币,1,IFERROR(LOOKUP(2,1/((汇率月份&lt;=$A2136)*(INDEX(记账汇率区,0,MATCH($D2136,汇率币种头,0))&lt;&gt;"")),INDEX(记账汇率区,0,MATCH($D2136,汇率币种头,0))),""))))</f>
        <v>1</v>
      </c>
      <c r="L2136" s="123">
        <f t="shared" si="66"/>
        <v>-398570000</v>
      </c>
      <c r="M2136" s="123">
        <f t="shared" si="67"/>
        <v>-398570000</v>
      </c>
      <c r="N2136" s="122">
        <f>IF($B2136="","",ROUND(SUMIF(账户名,$B2136,账户期初)+SUMIFS($L$6:L2136,$B$6:B2136,$B2136),2))</f>
        <v>467228793.12</v>
      </c>
      <c r="O2136" s="123">
        <f>IF($B2136="","",IFERROR(ROUND(INDEX(账户期初本位,MATCH($B2136,账户名,0))+SUMIFS($M$6:M2136,$B$6:B2136,$B2136),2),""))</f>
        <v>467228793.12</v>
      </c>
      <c r="P2136" s="117" t="s">
        <v>678</v>
      </c>
      <c r="Q2136" s="115"/>
      <c r="R2136" s="115"/>
      <c r="S2136" s="124" t="str">
        <f>IF($B2136="","",IF(ISNA(MATCH($B2136,账户名,0)),"※这个账户不在【参数设置】的账户档案里",IF($A2136="","※没填日期，这一笔不会进任何月份的报表",IF(OR($A2136&lt;起始月份,$A2136&gt;EOMONTH(起始月份,15)),"△不在本账期（"&amp;TEXT(起始月份,"yyyy-mm")&amp;" ~ "&amp;TEXT(EOMONTH(起始月份,15),"yyyy-mm")&amp;"）内，报表里看不到",IF(AND($H2136&lt;&gt;"",$I2136&lt;&gt;""),"※收入和支出不能同时填",IF(AND(N($H2136)=0,N($I2136)=0),IF(ISNUMBER(SEARCH("【待补】",$R2136&amp;"")),"△源数据不全（源表缺金额），请补充","※收入和支出都没填"),IF($E2136="","※没填收支类别，分类报表会漏掉这一笔",IF(ISNA(MATCH($E2136,类别表,0)),"※收支类别不在【参数设置】的清单里",IF($K2136="","△"&amp;$D2136&amp;" 还没填汇率，去【月度汇率】补上就自动算了",IF(ISNUMBER(SEARCH("【待补】",$R2136&amp;"")),"△源数据不全（源表缺摘要或用途），请补充",IF(AND($F2136="内部转账",$Q2136=""),"△内部转账建议在「往来单位」写上对方账户",IF($N2136&lt;0,"△这一笔之后该账户余额成负数了，核一下",""))))))))))))</f>
        <v/>
      </c>
    </row>
    <row r="2137" ht="66" spans="1:19">
      <c r="A2137" s="114">
        <v>46213</v>
      </c>
      <c r="B2137" s="115" t="s">
        <v>34</v>
      </c>
      <c r="C2137" s="116" t="str">
        <f>IF($B2137="","",IFERROR(INDEX(账户银行,MATCH($B2137,账户名,0)),""))</f>
        <v>现金</v>
      </c>
      <c r="D2137" s="116" t="str">
        <f>IF($B2137="","",IFERROR(INDEX(账户币种,MATCH($B2137,账户名,0)),""))</f>
        <v>UZS</v>
      </c>
      <c r="E2137" s="117" t="s">
        <v>57</v>
      </c>
      <c r="F2137" s="116" t="str">
        <f>IF($E2137="","",IFERROR(INDEX(类别属性,MATCH($E2137,类别表,0)),""))</f>
        <v>支出</v>
      </c>
      <c r="G2137" s="118" t="s">
        <v>1811</v>
      </c>
      <c r="H2137" s="119"/>
      <c r="I2137" s="119">
        <v>9855000</v>
      </c>
      <c r="J2137" s="120"/>
      <c r="K2137" s="125">
        <f>IF(OR($A2137="",$B2137=""),"",IF($J2137&lt;&gt;"",$J2137,IF($D2137=本位币,1,IFERROR(LOOKUP(2,1/((汇率月份&lt;=$A2137)*(INDEX(记账汇率区,0,MATCH($D2137,汇率币种头,0))&lt;&gt;"")),INDEX(记账汇率区,0,MATCH($D2137,汇率币种头,0))),""))))</f>
        <v>1</v>
      </c>
      <c r="L2137" s="123">
        <f t="shared" si="66"/>
        <v>-9855000</v>
      </c>
      <c r="M2137" s="123">
        <f t="shared" si="67"/>
        <v>-9855000</v>
      </c>
      <c r="N2137" s="122">
        <f>IF($B2137="","",ROUND(SUMIF(账户名,$B2137,账户期初)+SUMIFS($L$6:L2137,$B$6:B2137,$B2137),2))</f>
        <v>-737012979.33</v>
      </c>
      <c r="O2137" s="123">
        <f>IF($B2137="","",IFERROR(ROUND(INDEX(账户期初本位,MATCH($B2137,账户名,0))+SUMIFS($M$6:M2137,$B$6:B2137,$B2137),2),""))</f>
        <v>-737012979.33</v>
      </c>
      <c r="P2137" s="117" t="s">
        <v>59</v>
      </c>
      <c r="Q2137" s="115"/>
      <c r="R2137" s="115"/>
      <c r="S2137" s="124" t="str">
        <f>IF($B2137="","",IF(ISNA(MATCH($B2137,账户名,0)),"※这个账户不在【参数设置】的账户档案里",IF($A2137="","※没填日期，这一笔不会进任何月份的报表",IF(OR($A2137&lt;起始月份,$A2137&gt;EOMONTH(起始月份,15)),"△不在本账期（"&amp;TEXT(起始月份,"yyyy-mm")&amp;" ~ "&amp;TEXT(EOMONTH(起始月份,15),"yyyy-mm")&amp;"）内，报表里看不到",IF(AND($H2137&lt;&gt;"",$I2137&lt;&gt;""),"※收入和支出不能同时填",IF(AND(N($H2137)=0,N($I2137)=0),IF(ISNUMBER(SEARCH("【待补】",$R2137&amp;"")),"△源数据不全（源表缺金额），请补充","※收入和支出都没填"),IF($E2137="","※没填收支类别，分类报表会漏掉这一笔",IF(ISNA(MATCH($E2137,类别表,0)),"※收支类别不在【参数设置】的清单里",IF($K2137="","△"&amp;$D2137&amp;" 还没填汇率，去【月度汇率】补上就自动算了",IF(ISNUMBER(SEARCH("【待补】",$R2137&amp;"")),"△源数据不全（源表缺摘要或用途），请补充",IF(AND($F2137="内部转账",$Q2137=""),"△内部转账建议在「往来单位」写上对方账户",IF($N2137&lt;0,"△这一笔之后该账户余额成负数了，核一下",""))))))))))))</f>
        <v>△这一笔之后该账户余额成负数了，核一下</v>
      </c>
    </row>
    <row r="2138" ht="49.5" spans="1:19">
      <c r="A2138" s="114">
        <v>46215</v>
      </c>
      <c r="B2138" s="115" t="s">
        <v>72</v>
      </c>
      <c r="C2138" s="116" t="str">
        <f>IF($B2138="","",IFERROR(INDEX(账户银行,MATCH($B2138,账户名,0)),""))</f>
        <v>NBU银行</v>
      </c>
      <c r="D2138" s="116" t="str">
        <f>IF($B2138="","",IFERROR(INDEX(账户币种,MATCH($B2138,账户名,0)),""))</f>
        <v>UZS</v>
      </c>
      <c r="E2138" s="117" t="s">
        <v>57</v>
      </c>
      <c r="F2138" s="116" t="str">
        <f>IF($E2138="","",IFERROR(INDEX(类别属性,MATCH($E2138,类别表,0)),""))</f>
        <v>支出</v>
      </c>
      <c r="G2138" s="118" t="s">
        <v>1812</v>
      </c>
      <c r="H2138" s="119"/>
      <c r="I2138" s="119">
        <v>26335855.22</v>
      </c>
      <c r="J2138" s="120"/>
      <c r="K2138" s="125">
        <f>IF(OR($A2138="",$B2138=""),"",IF($J2138&lt;&gt;"",$J2138,IF($D2138=本位币,1,IFERROR(LOOKUP(2,1/((汇率月份&lt;=$A2138)*(INDEX(记账汇率区,0,MATCH($D2138,汇率币种头,0))&lt;&gt;"")),INDEX(记账汇率区,0,MATCH($D2138,汇率币种头,0))),""))))</f>
        <v>1</v>
      </c>
      <c r="L2138" s="123">
        <f t="shared" si="66"/>
        <v>-26335855.22</v>
      </c>
      <c r="M2138" s="123">
        <f t="shared" si="67"/>
        <v>-26335855.22</v>
      </c>
      <c r="N2138" s="122">
        <f>IF($B2138="","",ROUND(SUMIF(账户名,$B2138,账户期初)+SUMIFS($L$6:L2138,$B$6:B2138,$B2138),2))</f>
        <v>440892937.9</v>
      </c>
      <c r="O2138" s="123">
        <f>IF($B2138="","",IFERROR(ROUND(INDEX(账户期初本位,MATCH($B2138,账户名,0))+SUMIFS($M$6:M2138,$B$6:B2138,$B2138),2),""))</f>
        <v>440892937.9</v>
      </c>
      <c r="P2138" s="117" t="s">
        <v>59</v>
      </c>
      <c r="Q2138" s="115"/>
      <c r="R2138" s="115"/>
      <c r="S2138" s="124" t="str">
        <f>IF($B2138="","",IF(ISNA(MATCH($B2138,账户名,0)),"※这个账户不在【参数设置】的账户档案里",IF($A2138="","※没填日期，这一笔不会进任何月份的报表",IF(OR($A2138&lt;起始月份,$A2138&gt;EOMONTH(起始月份,15)),"△不在本账期（"&amp;TEXT(起始月份,"yyyy-mm")&amp;" ~ "&amp;TEXT(EOMONTH(起始月份,15),"yyyy-mm")&amp;"）内，报表里看不到",IF(AND($H2138&lt;&gt;"",$I2138&lt;&gt;""),"※收入和支出不能同时填",IF(AND(N($H2138)=0,N($I2138)=0),IF(ISNUMBER(SEARCH("【待补】",$R2138&amp;"")),"△源数据不全（源表缺金额），请补充","※收入和支出都没填"),IF($E2138="","※没填收支类别，分类报表会漏掉这一笔",IF(ISNA(MATCH($E2138,类别表,0)),"※收支类别不在【参数设置】的清单里",IF($K2138="","△"&amp;$D2138&amp;" 还没填汇率，去【月度汇率】补上就自动算了",IF(ISNUMBER(SEARCH("【待补】",$R2138&amp;"")),"△源数据不全（源表缺摘要或用途），请补充",IF(AND($F2138="内部转账",$Q2138=""),"△内部转账建议在「往来单位」写上对方账户",IF($N2138&lt;0,"△这一笔之后该账户余额成负数了，核一下",""))))))))))))</f>
        <v/>
      </c>
    </row>
    <row r="2139" ht="49.5" spans="1:19">
      <c r="A2139" s="114">
        <v>46215</v>
      </c>
      <c r="B2139" s="115" t="s">
        <v>72</v>
      </c>
      <c r="C2139" s="116" t="str">
        <f>IF($B2139="","",IFERROR(INDEX(账户银行,MATCH($B2139,账户名,0)),""))</f>
        <v>NBU银行</v>
      </c>
      <c r="D2139" s="116" t="str">
        <f>IF($B2139="","",IFERROR(INDEX(账户币种,MATCH($B2139,账户名,0)),""))</f>
        <v>UZS</v>
      </c>
      <c r="E2139" s="117" t="s">
        <v>57</v>
      </c>
      <c r="F2139" s="116" t="str">
        <f>IF($E2139="","",IFERROR(INDEX(类别属性,MATCH($E2139,类别表,0)),""))</f>
        <v>支出</v>
      </c>
      <c r="G2139" s="118" t="s">
        <v>1813</v>
      </c>
      <c r="H2139" s="119"/>
      <c r="I2139" s="119">
        <v>219467</v>
      </c>
      <c r="J2139" s="120"/>
      <c r="K2139" s="125">
        <f>IF(OR($A2139="",$B2139=""),"",IF($J2139&lt;&gt;"",$J2139,IF($D2139=本位币,1,IFERROR(LOOKUP(2,1/((汇率月份&lt;=$A2139)*(INDEX(记账汇率区,0,MATCH($D2139,汇率币种头,0))&lt;&gt;"")),INDEX(记账汇率区,0,MATCH($D2139,汇率币种头,0))),""))))</f>
        <v>1</v>
      </c>
      <c r="L2139" s="123">
        <f t="shared" si="66"/>
        <v>-219467</v>
      </c>
      <c r="M2139" s="123">
        <f t="shared" si="67"/>
        <v>-219467</v>
      </c>
      <c r="N2139" s="122">
        <f>IF($B2139="","",ROUND(SUMIF(账户名,$B2139,账户期初)+SUMIFS($L$6:L2139,$B$6:B2139,$B2139),2))</f>
        <v>440673470.9</v>
      </c>
      <c r="O2139" s="123">
        <f>IF($B2139="","",IFERROR(ROUND(INDEX(账户期初本位,MATCH($B2139,账户名,0))+SUMIFS($M$6:M2139,$B$6:B2139,$B2139),2),""))</f>
        <v>440673470.9</v>
      </c>
      <c r="P2139" s="117" t="s">
        <v>59</v>
      </c>
      <c r="Q2139" s="115"/>
      <c r="R2139" s="115"/>
      <c r="S2139" s="124" t="str">
        <f>IF($B2139="","",IF(ISNA(MATCH($B2139,账户名,0)),"※这个账户不在【参数设置】的账户档案里",IF($A2139="","※没填日期，这一笔不会进任何月份的报表",IF(OR($A2139&lt;起始月份,$A2139&gt;EOMONTH(起始月份,15)),"△不在本账期（"&amp;TEXT(起始月份,"yyyy-mm")&amp;" ~ "&amp;TEXT(EOMONTH(起始月份,15),"yyyy-mm")&amp;"）内，报表里看不到",IF(AND($H2139&lt;&gt;"",$I2139&lt;&gt;""),"※收入和支出不能同时填",IF(AND(N($H2139)=0,N($I2139)=0),IF(ISNUMBER(SEARCH("【待补】",$R2139&amp;"")),"△源数据不全（源表缺金额），请补充","※收入和支出都没填"),IF($E2139="","※没填收支类别，分类报表会漏掉这一笔",IF(ISNA(MATCH($E2139,类别表,0)),"※收支类别不在【参数设置】的清单里",IF($K2139="","△"&amp;$D2139&amp;" 还没填汇率，去【月度汇率】补上就自动算了",IF(ISNUMBER(SEARCH("【待补】",$R2139&amp;"")),"△源数据不全（源表缺摘要或用途），请补充",IF(AND($F2139="内部转账",$Q2139=""),"△内部转账建议在「往来单位」写上对方账户",IF($N2139&lt;0,"△这一笔之后该账户余额成负数了，核一下",""))))))))))))</f>
        <v/>
      </c>
    </row>
    <row r="2140" ht="33" spans="1:19">
      <c r="A2140" s="114">
        <v>46215</v>
      </c>
      <c r="B2140" s="115" t="s">
        <v>72</v>
      </c>
      <c r="C2140" s="116" t="str">
        <f>IF($B2140="","",IFERROR(INDEX(账户银行,MATCH($B2140,账户名,0)),""))</f>
        <v>NBU银行</v>
      </c>
      <c r="D2140" s="116" t="str">
        <f>IF($B2140="","",IFERROR(INDEX(账户币种,MATCH($B2140,账户名,0)),""))</f>
        <v>UZS</v>
      </c>
      <c r="E2140" s="117" t="s">
        <v>366</v>
      </c>
      <c r="F2140" s="116" t="str">
        <f>IF($E2140="","",IFERROR(INDEX(类别属性,MATCH($E2140,类别表,0)),""))</f>
        <v>支出</v>
      </c>
      <c r="G2140" s="118" t="s">
        <v>1767</v>
      </c>
      <c r="H2140" s="119"/>
      <c r="I2140" s="119">
        <v>26116500</v>
      </c>
      <c r="J2140" s="120"/>
      <c r="K2140" s="125">
        <f>IF(OR($A2140="",$B2140=""),"",IF($J2140&lt;&gt;"",$J2140,IF($D2140=本位币,1,IFERROR(LOOKUP(2,1/((汇率月份&lt;=$A2140)*(INDEX(记账汇率区,0,MATCH($D2140,汇率币种头,0))&lt;&gt;"")),INDEX(记账汇率区,0,MATCH($D2140,汇率币种头,0))),""))))</f>
        <v>1</v>
      </c>
      <c r="L2140" s="123">
        <f t="shared" si="66"/>
        <v>-26116500</v>
      </c>
      <c r="M2140" s="123">
        <f t="shared" si="67"/>
        <v>-26116500</v>
      </c>
      <c r="N2140" s="122">
        <f>IF($B2140="","",ROUND(SUMIF(账户名,$B2140,账户期初)+SUMIFS($L$6:L2140,$B$6:B2140,$B2140),2))</f>
        <v>414556970.9</v>
      </c>
      <c r="O2140" s="123">
        <f>IF($B2140="","",IFERROR(ROUND(INDEX(账户期初本位,MATCH($B2140,账户名,0))+SUMIFS($M$6:M2140,$B$6:B2140,$B2140),2),""))</f>
        <v>414556970.9</v>
      </c>
      <c r="P2140" s="117" t="s">
        <v>122</v>
      </c>
      <c r="Q2140" s="115"/>
      <c r="R2140" s="115"/>
      <c r="S2140" s="124" t="str">
        <f>IF($B2140="","",IF(ISNA(MATCH($B2140,账户名,0)),"※这个账户不在【参数设置】的账户档案里",IF($A2140="","※没填日期，这一笔不会进任何月份的报表",IF(OR($A2140&lt;起始月份,$A2140&gt;EOMONTH(起始月份,15)),"△不在本账期（"&amp;TEXT(起始月份,"yyyy-mm")&amp;" ~ "&amp;TEXT(EOMONTH(起始月份,15),"yyyy-mm")&amp;"）内，报表里看不到",IF(AND($H2140&lt;&gt;"",$I2140&lt;&gt;""),"※收入和支出不能同时填",IF(AND(N($H2140)=0,N($I2140)=0),IF(ISNUMBER(SEARCH("【待补】",$R2140&amp;"")),"△源数据不全（源表缺金额），请补充","※收入和支出都没填"),IF($E2140="","※没填收支类别，分类报表会漏掉这一笔",IF(ISNA(MATCH($E2140,类别表,0)),"※收支类别不在【参数设置】的清单里",IF($K2140="","△"&amp;$D2140&amp;" 还没填汇率，去【月度汇率】补上就自动算了",IF(ISNUMBER(SEARCH("【待补】",$R2140&amp;"")),"△源数据不全（源表缺摘要或用途），请补充",IF(AND($F2140="内部转账",$Q2140=""),"△内部转账建议在「往来单位」写上对方账户",IF($N2140&lt;0,"△这一笔之后该账户余额成负数了，核一下",""))))))))))))</f>
        <v/>
      </c>
    </row>
    <row r="2141" ht="33" spans="1:19">
      <c r="A2141" s="114">
        <v>46215</v>
      </c>
      <c r="B2141" s="115" t="s">
        <v>30</v>
      </c>
      <c r="C2141" s="116" t="str">
        <f>IF($B2141="","",IFERROR(INDEX(账户银行,MATCH($B2141,账户名,0)),""))</f>
        <v>现金</v>
      </c>
      <c r="D2141" s="116" t="str">
        <f>IF($B2141="","",IFERROR(INDEX(账户币种,MATCH($B2141,账户名,0)),""))</f>
        <v>USD</v>
      </c>
      <c r="E2141" s="117" t="s">
        <v>114</v>
      </c>
      <c r="F2141" s="116" t="str">
        <f>IF($E2141="","",IFERROR(INDEX(类别属性,MATCH($E2141,类别表,0)),""))</f>
        <v>支出</v>
      </c>
      <c r="G2141" s="118" t="s">
        <v>1814</v>
      </c>
      <c r="H2141" s="119"/>
      <c r="I2141" s="119">
        <v>1000</v>
      </c>
      <c r="J2141" s="120"/>
      <c r="K2141" s="125">
        <f>IF(OR($A2141="",$B2141=""),"",IF($J2141&lt;&gt;"",$J2141,IF($D2141=本位币,1,IFERROR(LOOKUP(2,1/((汇率月份&lt;=$A2141)*(INDEX(记账汇率区,0,MATCH($D2141,汇率币种头,0))&lt;&gt;"")),INDEX(记账汇率区,0,MATCH($D2141,汇率币种头,0))),""))))</f>
        <v>12000</v>
      </c>
      <c r="L2141" s="123">
        <f t="shared" si="66"/>
        <v>-1000</v>
      </c>
      <c r="M2141" s="123">
        <f t="shared" si="67"/>
        <v>-12000000</v>
      </c>
      <c r="N2141" s="122">
        <f>IF($B2141="","",ROUND(SUMIF(账户名,$B2141,账户期初)+SUMIFS($L$6:L2141,$B$6:B2141,$B2141),2))</f>
        <v>109046</v>
      </c>
      <c r="O2141" s="123">
        <f>IF($B2141="","",IFERROR(ROUND(INDEX(账户期初本位,MATCH($B2141,账户名,0))+SUMIFS($M$6:M2141,$B$6:B2141,$B2141),2),""))</f>
        <v>1321047925</v>
      </c>
      <c r="P2141" s="117" t="s">
        <v>76</v>
      </c>
      <c r="Q2141" s="115" t="s">
        <v>129</v>
      </c>
      <c r="R2141" s="115" t="s">
        <v>1815</v>
      </c>
      <c r="S2141" s="124" t="str">
        <f>IF($B2141="","",IF(ISNA(MATCH($B2141,账户名,0)),"※这个账户不在【参数设置】的账户档案里",IF($A2141="","※没填日期，这一笔不会进任何月份的报表",IF(OR($A2141&lt;起始月份,$A2141&gt;EOMONTH(起始月份,15)),"△不在本账期（"&amp;TEXT(起始月份,"yyyy-mm")&amp;" ~ "&amp;TEXT(EOMONTH(起始月份,15),"yyyy-mm")&amp;"）内，报表里看不到",IF(AND($H2141&lt;&gt;"",$I2141&lt;&gt;""),"※收入和支出不能同时填",IF(AND(N($H2141)=0,N($I2141)=0),IF(ISNUMBER(SEARCH("【待补】",$R2141&amp;"")),"△源数据不全（源表缺金额），请补充","※收入和支出都没填"),IF($E2141="","※没填收支类别，分类报表会漏掉这一笔",IF(ISNA(MATCH($E2141,类别表,0)),"※收支类别不在【参数设置】的清单里",IF($K2141="","△"&amp;$D2141&amp;" 还没填汇率，去【月度汇率】补上就自动算了",IF(ISNUMBER(SEARCH("【待补】",$R2141&amp;"")),"△源数据不全（源表缺摘要或用途），请补充",IF(AND($F2141="内部转账",$Q2141=""),"△内部转账建议在「往来单位」写上对方账户",IF($N2141&lt;0,"△这一笔之后该账户余额成负数了，核一下",""))))))))))))</f>
        <v/>
      </c>
    </row>
    <row r="2142" ht="49.5" spans="1:19">
      <c r="A2142" s="114">
        <v>46215</v>
      </c>
      <c r="B2142" s="115" t="s">
        <v>34</v>
      </c>
      <c r="C2142" s="116" t="str">
        <f>IF($B2142="","",IFERROR(INDEX(账户银行,MATCH($B2142,账户名,0)),""))</f>
        <v>现金</v>
      </c>
      <c r="D2142" s="116" t="str">
        <f>IF($B2142="","",IFERROR(INDEX(账户币种,MATCH($B2142,账户名,0)),""))</f>
        <v>UZS</v>
      </c>
      <c r="E2142" s="117" t="s">
        <v>44</v>
      </c>
      <c r="F2142" s="116" t="str">
        <f>IF($E2142="","",IFERROR(INDEX(类别属性,MATCH($E2142,类别表,0)),""))</f>
        <v>支出</v>
      </c>
      <c r="G2142" s="118" t="s">
        <v>1816</v>
      </c>
      <c r="H2142" s="119"/>
      <c r="I2142" s="119">
        <v>400000</v>
      </c>
      <c r="J2142" s="120"/>
      <c r="K2142" s="125">
        <f>IF(OR($A2142="",$B2142=""),"",IF($J2142&lt;&gt;"",$J2142,IF($D2142=本位币,1,IFERROR(LOOKUP(2,1/((汇率月份&lt;=$A2142)*(INDEX(记账汇率区,0,MATCH($D2142,汇率币种头,0))&lt;&gt;"")),INDEX(记账汇率区,0,MATCH($D2142,汇率币种头,0))),""))))</f>
        <v>1</v>
      </c>
      <c r="L2142" s="123">
        <f t="shared" si="66"/>
        <v>-400000</v>
      </c>
      <c r="M2142" s="123">
        <f t="shared" si="67"/>
        <v>-400000</v>
      </c>
      <c r="N2142" s="122">
        <f>IF($B2142="","",ROUND(SUMIF(账户名,$B2142,账户期初)+SUMIFS($L$6:L2142,$B$6:B2142,$B2142),2))</f>
        <v>-737412979.33</v>
      </c>
      <c r="O2142" s="123">
        <f>IF($B2142="","",IFERROR(ROUND(INDEX(账户期初本位,MATCH($B2142,账户名,0))+SUMIFS($M$6:M2142,$B$6:B2142,$B2142),2),""))</f>
        <v>-737412979.33</v>
      </c>
      <c r="P2142" s="117" t="s">
        <v>26</v>
      </c>
      <c r="Q2142" s="115" t="s">
        <v>771</v>
      </c>
      <c r="R2142" s="115"/>
      <c r="S2142" s="124" t="str">
        <f>IF($B2142="","",IF(ISNA(MATCH($B2142,账户名,0)),"※这个账户不在【参数设置】的账户档案里",IF($A2142="","※没填日期，这一笔不会进任何月份的报表",IF(OR($A2142&lt;起始月份,$A2142&gt;EOMONTH(起始月份,15)),"△不在本账期（"&amp;TEXT(起始月份,"yyyy-mm")&amp;" ~ "&amp;TEXT(EOMONTH(起始月份,15),"yyyy-mm")&amp;"）内，报表里看不到",IF(AND($H2142&lt;&gt;"",$I2142&lt;&gt;""),"※收入和支出不能同时填",IF(AND(N($H2142)=0,N($I2142)=0),IF(ISNUMBER(SEARCH("【待补】",$R2142&amp;"")),"△源数据不全（源表缺金额），请补充","※收入和支出都没填"),IF($E2142="","※没填收支类别，分类报表会漏掉这一笔",IF(ISNA(MATCH($E2142,类别表,0)),"※收支类别不在【参数设置】的清单里",IF($K2142="","△"&amp;$D2142&amp;" 还没填汇率，去【月度汇率】补上就自动算了",IF(ISNUMBER(SEARCH("【待补】",$R2142&amp;"")),"△源数据不全（源表缺摘要或用途），请补充",IF(AND($F2142="内部转账",$Q2142=""),"△内部转账建议在「往来单位」写上对方账户",IF($N2142&lt;0,"△这一笔之后该账户余额成负数了，核一下",""))))))))))))</f>
        <v>△这一笔之后该账户余额成负数了，核一下</v>
      </c>
    </row>
    <row r="2143" ht="33" spans="1:19">
      <c r="A2143" s="114">
        <v>46216</v>
      </c>
      <c r="B2143" s="115" t="s">
        <v>72</v>
      </c>
      <c r="C2143" s="116" t="str">
        <f>IF($B2143="","",IFERROR(INDEX(账户银行,MATCH($B2143,账户名,0)),""))</f>
        <v>NBU银行</v>
      </c>
      <c r="D2143" s="116" t="str">
        <f>IF($B2143="","",IFERROR(INDEX(账户币种,MATCH($B2143,账户名,0)),""))</f>
        <v>UZS</v>
      </c>
      <c r="E2143" s="117" t="s">
        <v>60</v>
      </c>
      <c r="F2143" s="116" t="str">
        <f>IF($E2143="","",IFERROR(INDEX(类别属性,MATCH($E2143,类别表,0)),""))</f>
        <v>支出</v>
      </c>
      <c r="G2143" s="118" t="s">
        <v>1817</v>
      </c>
      <c r="H2143" s="119"/>
      <c r="I2143" s="119">
        <v>1097.34</v>
      </c>
      <c r="J2143" s="120"/>
      <c r="K2143" s="125">
        <f>IF(OR($A2143="",$B2143=""),"",IF($J2143&lt;&gt;"",$J2143,IF($D2143=本位币,1,IFERROR(LOOKUP(2,1/((汇率月份&lt;=$A2143)*(INDEX(记账汇率区,0,MATCH($D2143,汇率币种头,0))&lt;&gt;"")),INDEX(记账汇率区,0,MATCH($D2143,汇率币种头,0))),""))))</f>
        <v>1</v>
      </c>
      <c r="L2143" s="123">
        <f t="shared" si="66"/>
        <v>-1097.34</v>
      </c>
      <c r="M2143" s="123">
        <f t="shared" si="67"/>
        <v>-1097.34</v>
      </c>
      <c r="N2143" s="122">
        <f>IF($B2143="","",ROUND(SUMIF(账户名,$B2143,账户期初)+SUMIFS($L$6:L2143,$B$6:B2143,$B2143),2))</f>
        <v>414555873.56</v>
      </c>
      <c r="O2143" s="123">
        <f>IF($B2143="","",IFERROR(ROUND(INDEX(账户期初本位,MATCH($B2143,账户名,0))+SUMIFS($M$6:M2143,$B$6:B2143,$B2143),2),""))</f>
        <v>414555873.56</v>
      </c>
      <c r="P2143" s="117" t="s">
        <v>43</v>
      </c>
      <c r="Q2143" s="115"/>
      <c r="R2143" s="115"/>
      <c r="S2143" s="124" t="str">
        <f>IF($B2143="","",IF(ISNA(MATCH($B2143,账户名,0)),"※这个账户不在【参数设置】的账户档案里",IF($A2143="","※没填日期，这一笔不会进任何月份的报表",IF(OR($A2143&lt;起始月份,$A2143&gt;EOMONTH(起始月份,15)),"△不在本账期（"&amp;TEXT(起始月份,"yyyy-mm")&amp;" ~ "&amp;TEXT(EOMONTH(起始月份,15),"yyyy-mm")&amp;"）内，报表里看不到",IF(AND($H2143&lt;&gt;"",$I2143&lt;&gt;""),"※收入和支出不能同时填",IF(AND(N($H2143)=0,N($I2143)=0),IF(ISNUMBER(SEARCH("【待补】",$R2143&amp;"")),"△源数据不全（源表缺金额），请补充","※收入和支出都没填"),IF($E2143="","※没填收支类别，分类报表会漏掉这一笔",IF(ISNA(MATCH($E2143,类别表,0)),"※收支类别不在【参数设置】的清单里",IF($K2143="","△"&amp;$D2143&amp;" 还没填汇率，去【月度汇率】补上就自动算了",IF(ISNUMBER(SEARCH("【待补】",$R2143&amp;"")),"△源数据不全（源表缺摘要或用途），请补充",IF(AND($F2143="内部转账",$Q2143=""),"△内部转账建议在「往来单位」写上对方账户",IF($N2143&lt;0,"△这一笔之后该账户余额成负数了，核一下",""))))))))))))</f>
        <v/>
      </c>
    </row>
    <row r="2144" ht="49.5" spans="1:19">
      <c r="A2144" s="114">
        <v>46216</v>
      </c>
      <c r="B2144" s="115" t="s">
        <v>72</v>
      </c>
      <c r="C2144" s="116" t="str">
        <f>IF($B2144="","",IFERROR(INDEX(账户银行,MATCH($B2144,账户名,0)),""))</f>
        <v>NBU银行</v>
      </c>
      <c r="D2144" s="116" t="str">
        <f>IF($B2144="","",IFERROR(INDEX(账户币种,MATCH($B2144,账户名,0)),""))</f>
        <v>UZS</v>
      </c>
      <c r="E2144" s="117" t="s">
        <v>60</v>
      </c>
      <c r="F2144" s="116" t="str">
        <f>IF($E2144="","",IFERROR(INDEX(类别属性,MATCH($E2144,类别表,0)),""))</f>
        <v>支出</v>
      </c>
      <c r="G2144" s="118" t="s">
        <v>1818</v>
      </c>
      <c r="H2144" s="119"/>
      <c r="I2144" s="119">
        <v>741.6</v>
      </c>
      <c r="J2144" s="120"/>
      <c r="K2144" s="125">
        <f>IF(OR($A2144="",$B2144=""),"",IF($J2144&lt;&gt;"",$J2144,IF($D2144=本位币,1,IFERROR(LOOKUP(2,1/((汇率月份&lt;=$A2144)*(INDEX(记账汇率区,0,MATCH($D2144,汇率币种头,0))&lt;&gt;"")),INDEX(记账汇率区,0,MATCH($D2144,汇率币种头,0))),""))))</f>
        <v>1</v>
      </c>
      <c r="L2144" s="123">
        <f t="shared" si="66"/>
        <v>-741.6</v>
      </c>
      <c r="M2144" s="123">
        <f t="shared" si="67"/>
        <v>-741.6</v>
      </c>
      <c r="N2144" s="122">
        <f>IF($B2144="","",ROUND(SUMIF(账户名,$B2144,账户期初)+SUMIFS($L$6:L2144,$B$6:B2144,$B2144),2))</f>
        <v>414555131.96</v>
      </c>
      <c r="O2144" s="123">
        <f>IF($B2144="","",IFERROR(ROUND(INDEX(账户期初本位,MATCH($B2144,账户名,0))+SUMIFS($M$6:M2144,$B$6:B2144,$B2144),2),""))</f>
        <v>414555131.96</v>
      </c>
      <c r="P2144" s="117" t="s">
        <v>43</v>
      </c>
      <c r="Q2144" s="115"/>
      <c r="R2144" s="115"/>
      <c r="S2144" s="124" t="str">
        <f>IF($B2144="","",IF(ISNA(MATCH($B2144,账户名,0)),"※这个账户不在【参数设置】的账户档案里",IF($A2144="","※没填日期，这一笔不会进任何月份的报表",IF(OR($A2144&lt;起始月份,$A2144&gt;EOMONTH(起始月份,15)),"△不在本账期（"&amp;TEXT(起始月份,"yyyy-mm")&amp;" ~ "&amp;TEXT(EOMONTH(起始月份,15),"yyyy-mm")&amp;"）内，报表里看不到",IF(AND($H2144&lt;&gt;"",$I2144&lt;&gt;""),"※收入和支出不能同时填",IF(AND(N($H2144)=0,N($I2144)=0),IF(ISNUMBER(SEARCH("【待补】",$R2144&amp;"")),"△源数据不全（源表缺金额），请补充","※收入和支出都没填"),IF($E2144="","※没填收支类别，分类报表会漏掉这一笔",IF(ISNA(MATCH($E2144,类别表,0)),"※收支类别不在【参数设置】的清单里",IF($K2144="","△"&amp;$D2144&amp;" 还没填汇率，去【月度汇率】补上就自动算了",IF(ISNUMBER(SEARCH("【待补】",$R2144&amp;"")),"△源数据不全（源表缺摘要或用途），请补充",IF(AND($F2144="内部转账",$Q2144=""),"△内部转账建议在「往来单位」写上对方账户",IF($N2144&lt;0,"△这一笔之后该账户余额成负数了，核一下",""))))))))))))</f>
        <v/>
      </c>
    </row>
    <row r="2145" ht="49.5" spans="1:19">
      <c r="A2145" s="114">
        <v>46216</v>
      </c>
      <c r="B2145" s="115" t="s">
        <v>72</v>
      </c>
      <c r="C2145" s="116" t="str">
        <f>IF($B2145="","",IFERROR(INDEX(账户银行,MATCH($B2145,账户名,0)),""))</f>
        <v>NBU银行</v>
      </c>
      <c r="D2145" s="116" t="str">
        <f>IF($B2145="","",IFERROR(INDEX(账户币种,MATCH($B2145,账户名,0)),""))</f>
        <v>UZS</v>
      </c>
      <c r="E2145" s="117" t="s">
        <v>60</v>
      </c>
      <c r="F2145" s="116" t="str">
        <f>IF($E2145="","",IFERROR(INDEX(类别属性,MATCH($E2145,类别表,0)),""))</f>
        <v>支出</v>
      </c>
      <c r="G2145" s="118" t="s">
        <v>1819</v>
      </c>
      <c r="H2145" s="119"/>
      <c r="I2145" s="119">
        <v>741.6</v>
      </c>
      <c r="J2145" s="120"/>
      <c r="K2145" s="125">
        <f>IF(OR($A2145="",$B2145=""),"",IF($J2145&lt;&gt;"",$J2145,IF($D2145=本位币,1,IFERROR(LOOKUP(2,1/((汇率月份&lt;=$A2145)*(INDEX(记账汇率区,0,MATCH($D2145,汇率币种头,0))&lt;&gt;"")),INDEX(记账汇率区,0,MATCH($D2145,汇率币种头,0))),""))))</f>
        <v>1</v>
      </c>
      <c r="L2145" s="123">
        <f t="shared" si="66"/>
        <v>-741.6</v>
      </c>
      <c r="M2145" s="123">
        <f t="shared" si="67"/>
        <v>-741.6</v>
      </c>
      <c r="N2145" s="122">
        <f>IF($B2145="","",ROUND(SUMIF(账户名,$B2145,账户期初)+SUMIFS($L$6:L2145,$B$6:B2145,$B2145),2))</f>
        <v>414554390.36</v>
      </c>
      <c r="O2145" s="123">
        <f>IF($B2145="","",IFERROR(ROUND(INDEX(账户期初本位,MATCH($B2145,账户名,0))+SUMIFS($M$6:M2145,$B$6:B2145,$B2145),2),""))</f>
        <v>414554390.36</v>
      </c>
      <c r="P2145" s="117" t="s">
        <v>43</v>
      </c>
      <c r="Q2145" s="115"/>
      <c r="R2145" s="115"/>
      <c r="S2145" s="124" t="str">
        <f>IF($B2145="","",IF(ISNA(MATCH($B2145,账户名,0)),"※这个账户不在【参数设置】的账户档案里",IF($A2145="","※没填日期，这一笔不会进任何月份的报表",IF(OR($A2145&lt;起始月份,$A2145&gt;EOMONTH(起始月份,15)),"△不在本账期（"&amp;TEXT(起始月份,"yyyy-mm")&amp;" ~ "&amp;TEXT(EOMONTH(起始月份,15),"yyyy-mm")&amp;"）内，报表里看不到",IF(AND($H2145&lt;&gt;"",$I2145&lt;&gt;""),"※收入和支出不能同时填",IF(AND(N($H2145)=0,N($I2145)=0),IF(ISNUMBER(SEARCH("【待补】",$R2145&amp;"")),"△源数据不全（源表缺金额），请补充","※收入和支出都没填"),IF($E2145="","※没填收支类别，分类报表会漏掉这一笔",IF(ISNA(MATCH($E2145,类别表,0)),"※收支类别不在【参数设置】的清单里",IF($K2145="","△"&amp;$D2145&amp;" 还没填汇率，去【月度汇率】补上就自动算了",IF(ISNUMBER(SEARCH("【待补】",$R2145&amp;"")),"△源数据不全（源表缺摘要或用途），请补充",IF(AND($F2145="内部转账",$Q2145=""),"△内部转账建议在「往来单位」写上对方账户",IF($N2145&lt;0,"△这一笔之后该账户余额成负数了，核一下",""))))))))))))</f>
        <v/>
      </c>
    </row>
    <row r="2146" ht="49.5" spans="1:19">
      <c r="A2146" s="114">
        <v>46216</v>
      </c>
      <c r="B2146" s="115" t="s">
        <v>72</v>
      </c>
      <c r="C2146" s="116" t="str">
        <f>IF($B2146="","",IFERROR(INDEX(账户银行,MATCH($B2146,账户名,0)),""))</f>
        <v>NBU银行</v>
      </c>
      <c r="D2146" s="116" t="str">
        <f>IF($B2146="","",IFERROR(INDEX(账户币种,MATCH($B2146,账户名,0)),""))</f>
        <v>UZS</v>
      </c>
      <c r="E2146" s="117" t="s">
        <v>60</v>
      </c>
      <c r="F2146" s="116" t="str">
        <f>IF($E2146="","",IFERROR(INDEX(类别属性,MATCH($E2146,类别表,0)),""))</f>
        <v>支出</v>
      </c>
      <c r="G2146" s="118" t="s">
        <v>1820</v>
      </c>
      <c r="H2146" s="119"/>
      <c r="I2146" s="119">
        <v>741.6</v>
      </c>
      <c r="J2146" s="120"/>
      <c r="K2146" s="125">
        <f>IF(OR($A2146="",$B2146=""),"",IF($J2146&lt;&gt;"",$J2146,IF($D2146=本位币,1,IFERROR(LOOKUP(2,1/((汇率月份&lt;=$A2146)*(INDEX(记账汇率区,0,MATCH($D2146,汇率币种头,0))&lt;&gt;"")),INDEX(记账汇率区,0,MATCH($D2146,汇率币种头,0))),""))))</f>
        <v>1</v>
      </c>
      <c r="L2146" s="123">
        <f t="shared" si="66"/>
        <v>-741.6</v>
      </c>
      <c r="M2146" s="123">
        <f t="shared" si="67"/>
        <v>-741.6</v>
      </c>
      <c r="N2146" s="122">
        <f>IF($B2146="","",ROUND(SUMIF(账户名,$B2146,账户期初)+SUMIFS($L$6:L2146,$B$6:B2146,$B2146),2))</f>
        <v>414553648.76</v>
      </c>
      <c r="O2146" s="123">
        <f>IF($B2146="","",IFERROR(ROUND(INDEX(账户期初本位,MATCH($B2146,账户名,0))+SUMIFS($M$6:M2146,$B$6:B2146,$B2146),2),""))</f>
        <v>414553648.76</v>
      </c>
      <c r="P2146" s="117" t="s">
        <v>43</v>
      </c>
      <c r="Q2146" s="115"/>
      <c r="R2146" s="115"/>
      <c r="S2146" s="124" t="str">
        <f>IF($B2146="","",IF(ISNA(MATCH($B2146,账户名,0)),"※这个账户不在【参数设置】的账户档案里",IF($A2146="","※没填日期，这一笔不会进任何月份的报表",IF(OR($A2146&lt;起始月份,$A2146&gt;EOMONTH(起始月份,15)),"△不在本账期（"&amp;TEXT(起始月份,"yyyy-mm")&amp;" ~ "&amp;TEXT(EOMONTH(起始月份,15),"yyyy-mm")&amp;"）内，报表里看不到",IF(AND($H2146&lt;&gt;"",$I2146&lt;&gt;""),"※收入和支出不能同时填",IF(AND(N($H2146)=0,N($I2146)=0),IF(ISNUMBER(SEARCH("【待补】",$R2146&amp;"")),"△源数据不全（源表缺金额），请补充","※收入和支出都没填"),IF($E2146="","※没填收支类别，分类报表会漏掉这一笔",IF(ISNA(MATCH($E2146,类别表,0)),"※收支类别不在【参数设置】的清单里",IF($K2146="","△"&amp;$D2146&amp;" 还没填汇率，去【月度汇率】补上就自动算了",IF(ISNUMBER(SEARCH("【待补】",$R2146&amp;"")),"△源数据不全（源表缺摘要或用途），请补充",IF(AND($F2146="内部转账",$Q2146=""),"△内部转账建议在「往来单位」写上对方账户",IF($N2146&lt;0,"△这一笔之后该账户余额成负数了，核一下",""))))))))))))</f>
        <v/>
      </c>
    </row>
    <row r="2147" ht="16.5" spans="1:19">
      <c r="A2147" s="114">
        <v>46216</v>
      </c>
      <c r="B2147" s="115" t="s">
        <v>1238</v>
      </c>
      <c r="C2147" s="116" t="str">
        <f>IF($B2147="","",IFERROR(INDEX(账户银行,MATCH($B2147,账户名,0)),""))</f>
        <v>NBU银行</v>
      </c>
      <c r="D2147" s="116" t="str">
        <f>IF($B2147="","",IFERROR(INDEX(账户币种,MATCH($B2147,账户名,0)),""))</f>
        <v>UZS</v>
      </c>
      <c r="E2147" s="117" t="s">
        <v>44</v>
      </c>
      <c r="F2147" s="116" t="str">
        <f>IF($E2147="","",IFERROR(INDEX(类别属性,MATCH($E2147,类别表,0)),""))</f>
        <v>支出</v>
      </c>
      <c r="G2147" s="118" t="s">
        <v>1268</v>
      </c>
      <c r="H2147" s="119"/>
      <c r="I2147" s="119">
        <v>985920</v>
      </c>
      <c r="J2147" s="120"/>
      <c r="K2147" s="125">
        <f>IF(OR($A2147="",$B2147=""),"",IF($J2147&lt;&gt;"",$J2147,IF($D2147=本位币,1,IFERROR(LOOKUP(2,1/((汇率月份&lt;=$A2147)*(INDEX(记账汇率区,0,MATCH($D2147,汇率币种头,0))&lt;&gt;"")),INDEX(记账汇率区,0,MATCH($D2147,汇率币种头,0))),""))))</f>
        <v>1</v>
      </c>
      <c r="L2147" s="123">
        <f t="shared" si="66"/>
        <v>-985920</v>
      </c>
      <c r="M2147" s="123">
        <f t="shared" si="67"/>
        <v>-985920</v>
      </c>
      <c r="N2147" s="122">
        <f>IF($B2147="","",ROUND(SUMIF(账户名,$B2147,账户期初)+SUMIFS($L$6:L2147,$B$6:B2147,$B2147),2))</f>
        <v>42796511</v>
      </c>
      <c r="O2147" s="123">
        <f>IF($B2147="","",IFERROR(ROUND(INDEX(账户期初本位,MATCH($B2147,账户名,0))+SUMIFS($M$6:M2147,$B$6:B2147,$B2147),2),""))</f>
        <v>42796511</v>
      </c>
      <c r="P2147" s="117" t="s">
        <v>26</v>
      </c>
      <c r="Q2147" s="115" t="s">
        <v>1269</v>
      </c>
      <c r="R2147" s="115" t="s">
        <v>1270</v>
      </c>
      <c r="S2147" s="124" t="str">
        <f>IF($B2147="","",IF(ISNA(MATCH($B2147,账户名,0)),"※这个账户不在【参数设置】的账户档案里",IF($A2147="","※没填日期，这一笔不会进任何月份的报表",IF(OR($A2147&lt;起始月份,$A2147&gt;EOMONTH(起始月份,15)),"△不在本账期（"&amp;TEXT(起始月份,"yyyy-mm")&amp;" ~ "&amp;TEXT(EOMONTH(起始月份,15),"yyyy-mm")&amp;"）内，报表里看不到",IF(AND($H2147&lt;&gt;"",$I2147&lt;&gt;""),"※收入和支出不能同时填",IF(AND(N($H2147)=0,N($I2147)=0),IF(ISNUMBER(SEARCH("【待补】",$R2147&amp;"")),"△源数据不全（源表缺金额），请补充","※收入和支出都没填"),IF($E2147="","※没填收支类别，分类报表会漏掉这一笔",IF(ISNA(MATCH($E2147,类别表,0)),"※收支类别不在【参数设置】的清单里",IF($K2147="","△"&amp;$D2147&amp;" 还没填汇率，去【月度汇率】补上就自动算了",IF(ISNUMBER(SEARCH("【待补】",$R2147&amp;"")),"△源数据不全（源表缺摘要或用途），请补充",IF(AND($F2147="内部转账",$Q2147=""),"△内部转账建议在「往来单位」写上对方账户",IF($N2147&lt;0,"△这一笔之后该账户余额成负数了，核一下",""))))))))))))</f>
        <v/>
      </c>
    </row>
    <row r="2148" ht="16.5" spans="1:19">
      <c r="A2148" s="114">
        <v>46216</v>
      </c>
      <c r="B2148" s="115" t="s">
        <v>1238</v>
      </c>
      <c r="C2148" s="116" t="str">
        <f>IF($B2148="","",IFERROR(INDEX(账户银行,MATCH($B2148,账户名,0)),""))</f>
        <v>NBU银行</v>
      </c>
      <c r="D2148" s="116" t="str">
        <f>IF($B2148="","",IFERROR(INDEX(账户币种,MATCH($B2148,账户名,0)),""))</f>
        <v>UZS</v>
      </c>
      <c r="E2148" s="117" t="s">
        <v>38</v>
      </c>
      <c r="F2148" s="116" t="str">
        <f>IF($E2148="","",IFERROR(INDEX(类别属性,MATCH($E2148,类别表,0)),""))</f>
        <v>支出</v>
      </c>
      <c r="G2148" s="118" t="s">
        <v>1268</v>
      </c>
      <c r="H2148" s="119"/>
      <c r="I2148" s="119">
        <v>342000</v>
      </c>
      <c r="J2148" s="120"/>
      <c r="K2148" s="125">
        <f>IF(OR($A2148="",$B2148=""),"",IF($J2148&lt;&gt;"",$J2148,IF($D2148=本位币,1,IFERROR(LOOKUP(2,1/((汇率月份&lt;=$A2148)*(INDEX(记账汇率区,0,MATCH($D2148,汇率币种头,0))&lt;&gt;"")),INDEX(记账汇率区,0,MATCH($D2148,汇率币种头,0))),""))))</f>
        <v>1</v>
      </c>
      <c r="L2148" s="123">
        <f t="shared" si="66"/>
        <v>-342000</v>
      </c>
      <c r="M2148" s="123">
        <f t="shared" si="67"/>
        <v>-342000</v>
      </c>
      <c r="N2148" s="122">
        <f>IF($B2148="","",ROUND(SUMIF(账户名,$B2148,账户期初)+SUMIFS($L$6:L2148,$B$6:B2148,$B2148),2))</f>
        <v>42454511</v>
      </c>
      <c r="O2148" s="123">
        <f>IF($B2148="","",IFERROR(ROUND(INDEX(账户期初本位,MATCH($B2148,账户名,0))+SUMIFS($M$6:M2148,$B$6:B2148,$B2148),2),""))</f>
        <v>42454511</v>
      </c>
      <c r="P2148" s="117" t="s">
        <v>26</v>
      </c>
      <c r="Q2148" s="115" t="s">
        <v>1269</v>
      </c>
      <c r="R2148" s="115" t="s">
        <v>1270</v>
      </c>
      <c r="S2148" s="124" t="str">
        <f>IF($B2148="","",IF(ISNA(MATCH($B2148,账户名,0)),"※这个账户不在【参数设置】的账户档案里",IF($A2148="","※没填日期，这一笔不会进任何月份的报表",IF(OR($A2148&lt;起始月份,$A2148&gt;EOMONTH(起始月份,15)),"△不在本账期（"&amp;TEXT(起始月份,"yyyy-mm")&amp;" ~ "&amp;TEXT(EOMONTH(起始月份,15),"yyyy-mm")&amp;"）内，报表里看不到",IF(AND($H2148&lt;&gt;"",$I2148&lt;&gt;""),"※收入和支出不能同时填",IF(AND(N($H2148)=0,N($I2148)=0),IF(ISNUMBER(SEARCH("【待补】",$R2148&amp;"")),"△源数据不全（源表缺金额），请补充","※收入和支出都没填"),IF($E2148="","※没填收支类别，分类报表会漏掉这一笔",IF(ISNA(MATCH($E2148,类别表,0)),"※收支类别不在【参数设置】的清单里",IF($K2148="","△"&amp;$D2148&amp;" 还没填汇率，去【月度汇率】补上就自动算了",IF(ISNUMBER(SEARCH("【待补】",$R2148&amp;"")),"△源数据不全（源表缺摘要或用途），请补充",IF(AND($F2148="内部转账",$Q2148=""),"△内部转账建议在「往来单位」写上对方账户",IF($N2148&lt;0,"△这一笔之后该账户余额成负数了，核一下",""))))))))))))</f>
        <v/>
      </c>
    </row>
    <row r="2149" ht="16.5" spans="1:19">
      <c r="A2149" s="114">
        <v>46216</v>
      </c>
      <c r="B2149" s="115" t="s">
        <v>1238</v>
      </c>
      <c r="C2149" s="116" t="str">
        <f>IF($B2149="","",IFERROR(INDEX(账户银行,MATCH($B2149,账户名,0)),""))</f>
        <v>NBU银行</v>
      </c>
      <c r="D2149" s="116" t="str">
        <f>IF($B2149="","",IFERROR(INDEX(账户币种,MATCH($B2149,账户名,0)),""))</f>
        <v>UZS</v>
      </c>
      <c r="E2149" s="117" t="s">
        <v>188</v>
      </c>
      <c r="F2149" s="116" t="str">
        <f>IF($E2149="","",IFERROR(INDEX(类别属性,MATCH($E2149,类别表,0)),""))</f>
        <v>支出</v>
      </c>
      <c r="G2149" s="118" t="s">
        <v>1268</v>
      </c>
      <c r="H2149" s="119"/>
      <c r="I2149" s="119">
        <v>38000</v>
      </c>
      <c r="J2149" s="120"/>
      <c r="K2149" s="125">
        <f>IF(OR($A2149="",$B2149=""),"",IF($J2149&lt;&gt;"",$J2149,IF($D2149=本位币,1,IFERROR(LOOKUP(2,1/((汇率月份&lt;=$A2149)*(INDEX(记账汇率区,0,MATCH($D2149,汇率币种头,0))&lt;&gt;"")),INDEX(记账汇率区,0,MATCH($D2149,汇率币种头,0))),""))))</f>
        <v>1</v>
      </c>
      <c r="L2149" s="123">
        <f t="shared" si="66"/>
        <v>-38000</v>
      </c>
      <c r="M2149" s="123">
        <f t="shared" si="67"/>
        <v>-38000</v>
      </c>
      <c r="N2149" s="122">
        <f>IF($B2149="","",ROUND(SUMIF(账户名,$B2149,账户期初)+SUMIFS($L$6:L2149,$B$6:B2149,$B2149),2))</f>
        <v>42416511</v>
      </c>
      <c r="O2149" s="123">
        <f>IF($B2149="","",IFERROR(ROUND(INDEX(账户期初本位,MATCH($B2149,账户名,0))+SUMIFS($M$6:M2149,$B$6:B2149,$B2149),2),""))</f>
        <v>42416511</v>
      </c>
      <c r="P2149" s="117" t="s">
        <v>26</v>
      </c>
      <c r="Q2149" s="115" t="s">
        <v>1269</v>
      </c>
      <c r="R2149" s="115" t="s">
        <v>1271</v>
      </c>
      <c r="S2149" s="124" t="str">
        <f>IF($B2149="","",IF(ISNA(MATCH($B2149,账户名,0)),"※这个账户不在【参数设置】的账户档案里",IF($A2149="","※没填日期，这一笔不会进任何月份的报表",IF(OR($A2149&lt;起始月份,$A2149&gt;EOMONTH(起始月份,15)),"△不在本账期（"&amp;TEXT(起始月份,"yyyy-mm")&amp;" ~ "&amp;TEXT(EOMONTH(起始月份,15),"yyyy-mm")&amp;"）内，报表里看不到",IF(AND($H2149&lt;&gt;"",$I2149&lt;&gt;""),"※收入和支出不能同时填",IF(AND(N($H2149)=0,N($I2149)=0),IF(ISNUMBER(SEARCH("【待补】",$R2149&amp;"")),"△源数据不全（源表缺金额），请补充","※收入和支出都没填"),IF($E2149="","※没填收支类别，分类报表会漏掉这一笔",IF(ISNA(MATCH($E2149,类别表,0)),"※收支类别不在【参数设置】的清单里",IF($K2149="","△"&amp;$D2149&amp;" 还没填汇率，去【月度汇率】补上就自动算了",IF(ISNUMBER(SEARCH("【待补】",$R2149&amp;"")),"△源数据不全（源表缺摘要或用途），请补充",IF(AND($F2149="内部转账",$Q2149=""),"△内部转账建议在「往来单位」写上对方账户",IF($N2149&lt;0,"△这一笔之后该账户余额成负数了，核一下",""))))))))))))</f>
        <v>△源数据不全（源表缺摘要或用途），请补充</v>
      </c>
    </row>
    <row r="2150" ht="16.5" spans="1:19">
      <c r="A2150" s="114">
        <v>46216</v>
      </c>
      <c r="B2150" s="115" t="s">
        <v>1238</v>
      </c>
      <c r="C2150" s="116" t="str">
        <f>IF($B2150="","",IFERROR(INDEX(账户银行,MATCH($B2150,账户名,0)),""))</f>
        <v>NBU银行</v>
      </c>
      <c r="D2150" s="116" t="str">
        <f>IF($B2150="","",IFERROR(INDEX(账户币种,MATCH($B2150,账户名,0)),""))</f>
        <v>UZS</v>
      </c>
      <c r="E2150" s="117" t="s">
        <v>38</v>
      </c>
      <c r="F2150" s="116" t="str">
        <f>IF($E2150="","",IFERROR(INDEX(类别属性,MATCH($E2150,类别表,0)),""))</f>
        <v>支出</v>
      </c>
      <c r="G2150" s="118" t="s">
        <v>1268</v>
      </c>
      <c r="H2150" s="119"/>
      <c r="I2150" s="119">
        <v>550000</v>
      </c>
      <c r="J2150" s="120"/>
      <c r="K2150" s="125">
        <f>IF(OR($A2150="",$B2150=""),"",IF($J2150&lt;&gt;"",$J2150,IF($D2150=本位币,1,IFERROR(LOOKUP(2,1/((汇率月份&lt;=$A2150)*(INDEX(记账汇率区,0,MATCH($D2150,汇率币种头,0))&lt;&gt;"")),INDEX(记账汇率区,0,MATCH($D2150,汇率币种头,0))),""))))</f>
        <v>1</v>
      </c>
      <c r="L2150" s="123">
        <f t="shared" si="66"/>
        <v>-550000</v>
      </c>
      <c r="M2150" s="123">
        <f t="shared" si="67"/>
        <v>-550000</v>
      </c>
      <c r="N2150" s="122">
        <f>IF($B2150="","",ROUND(SUMIF(账户名,$B2150,账户期初)+SUMIFS($L$6:L2150,$B$6:B2150,$B2150),2))</f>
        <v>41866511</v>
      </c>
      <c r="O2150" s="123">
        <f>IF($B2150="","",IFERROR(ROUND(INDEX(账户期初本位,MATCH($B2150,账户名,0))+SUMIFS($M$6:M2150,$B$6:B2150,$B2150),2),""))</f>
        <v>41866511</v>
      </c>
      <c r="P2150" s="117" t="s">
        <v>26</v>
      </c>
      <c r="Q2150" s="115" t="s">
        <v>1269</v>
      </c>
      <c r="R2150" s="115" t="s">
        <v>1270</v>
      </c>
      <c r="S2150" s="124" t="str">
        <f>IF($B2150="","",IF(ISNA(MATCH($B2150,账户名,0)),"※这个账户不在【参数设置】的账户档案里",IF($A2150="","※没填日期，这一笔不会进任何月份的报表",IF(OR($A2150&lt;起始月份,$A2150&gt;EOMONTH(起始月份,15)),"△不在本账期（"&amp;TEXT(起始月份,"yyyy-mm")&amp;" ~ "&amp;TEXT(EOMONTH(起始月份,15),"yyyy-mm")&amp;"）内，报表里看不到",IF(AND($H2150&lt;&gt;"",$I2150&lt;&gt;""),"※收入和支出不能同时填",IF(AND(N($H2150)=0,N($I2150)=0),IF(ISNUMBER(SEARCH("【待补】",$R2150&amp;"")),"△源数据不全（源表缺金额），请补充","※收入和支出都没填"),IF($E2150="","※没填收支类别，分类报表会漏掉这一笔",IF(ISNA(MATCH($E2150,类别表,0)),"※收支类别不在【参数设置】的清单里",IF($K2150="","△"&amp;$D2150&amp;" 还没填汇率，去【月度汇率】补上就自动算了",IF(ISNUMBER(SEARCH("【待补】",$R2150&amp;"")),"△源数据不全（源表缺摘要或用途），请补充",IF(AND($F2150="内部转账",$Q2150=""),"△内部转账建议在「往来单位」写上对方账户",IF($N2150&lt;0,"△这一笔之后该账户余额成负数了，核一下",""))))))))))))</f>
        <v/>
      </c>
    </row>
    <row r="2151" ht="49.5" spans="1:19">
      <c r="A2151" s="114">
        <v>46216</v>
      </c>
      <c r="B2151" s="115" t="s">
        <v>1238</v>
      </c>
      <c r="C2151" s="116" t="str">
        <f>IF($B2151="","",IFERROR(INDEX(账户银行,MATCH($B2151,账户名,0)),""))</f>
        <v>NBU银行</v>
      </c>
      <c r="D2151" s="116" t="str">
        <f>IF($B2151="","",IFERROR(INDEX(账户币种,MATCH($B2151,账户名,0)),""))</f>
        <v>UZS</v>
      </c>
      <c r="E2151" s="117" t="s">
        <v>44</v>
      </c>
      <c r="F2151" s="116" t="str">
        <f>IF($E2151="","",IFERROR(INDEX(类别属性,MATCH($E2151,类别表,0)),""))</f>
        <v>支出</v>
      </c>
      <c r="G2151" s="118" t="s">
        <v>1392</v>
      </c>
      <c r="H2151" s="119"/>
      <c r="I2151" s="119">
        <v>237000</v>
      </c>
      <c r="J2151" s="120"/>
      <c r="K2151" s="125">
        <f>IF(OR($A2151="",$B2151=""),"",IF($J2151&lt;&gt;"",$J2151,IF($D2151=本位币,1,IFERROR(LOOKUP(2,1/((汇率月份&lt;=$A2151)*(INDEX(记账汇率区,0,MATCH($D2151,汇率币种头,0))&lt;&gt;"")),INDEX(记账汇率区,0,MATCH($D2151,汇率币种头,0))),""))))</f>
        <v>1</v>
      </c>
      <c r="L2151" s="123">
        <f t="shared" si="66"/>
        <v>-237000</v>
      </c>
      <c r="M2151" s="123">
        <f t="shared" si="67"/>
        <v>-237000</v>
      </c>
      <c r="N2151" s="122">
        <f>IF($B2151="","",ROUND(SUMIF(账户名,$B2151,账户期初)+SUMIFS($L$6:L2151,$B$6:B2151,$B2151),2))</f>
        <v>41629511</v>
      </c>
      <c r="O2151" s="123">
        <f>IF($B2151="","",IFERROR(ROUND(INDEX(账户期初本位,MATCH($B2151,账户名,0))+SUMIFS($M$6:M2151,$B$6:B2151,$B2151),2),""))</f>
        <v>41629511</v>
      </c>
      <c r="P2151" s="117" t="s">
        <v>26</v>
      </c>
      <c r="Q2151" s="115"/>
      <c r="R2151" s="115" t="s">
        <v>1393</v>
      </c>
      <c r="S2151" s="124" t="str">
        <f>IF($B2151="","",IF(ISNA(MATCH($B2151,账户名,0)),"※这个账户不在【参数设置】的账户档案里",IF($A2151="","※没填日期，这一笔不会进任何月份的报表",IF(OR($A2151&lt;起始月份,$A2151&gt;EOMONTH(起始月份,15)),"△不在本账期（"&amp;TEXT(起始月份,"yyyy-mm")&amp;" ~ "&amp;TEXT(EOMONTH(起始月份,15),"yyyy-mm")&amp;"）内，报表里看不到",IF(AND($H2151&lt;&gt;"",$I2151&lt;&gt;""),"※收入和支出不能同时填",IF(AND(N($H2151)=0,N($I2151)=0),IF(ISNUMBER(SEARCH("【待补】",$R2151&amp;"")),"△源数据不全（源表缺金额），请补充","※收入和支出都没填"),IF($E2151="","※没填收支类别，分类报表会漏掉这一笔",IF(ISNA(MATCH($E2151,类别表,0)),"※收支类别不在【参数设置】的清单里",IF($K2151="","△"&amp;$D2151&amp;" 还没填汇率，去【月度汇率】补上就自动算了",IF(ISNUMBER(SEARCH("【待补】",$R2151&amp;"")),"△源数据不全（源表缺摘要或用途），请补充",IF(AND($F2151="内部转账",$Q2151=""),"△内部转账建议在「往来单位」写上对方账户",IF($N2151&lt;0,"△这一笔之后该账户余额成负数了，核一下",""))))))))))))</f>
        <v/>
      </c>
    </row>
    <row r="2152" ht="16.5" spans="1:19">
      <c r="A2152" s="114">
        <v>46216</v>
      </c>
      <c r="B2152" s="115" t="s">
        <v>34</v>
      </c>
      <c r="C2152" s="116" t="str">
        <f>IF($B2152="","",IFERROR(INDEX(账户银行,MATCH($B2152,账户名,0)),""))</f>
        <v>现金</v>
      </c>
      <c r="D2152" s="116" t="str">
        <f>IF($B2152="","",IFERROR(INDEX(账户币种,MATCH($B2152,账户名,0)),""))</f>
        <v>UZS</v>
      </c>
      <c r="E2152" s="117" t="s">
        <v>54</v>
      </c>
      <c r="F2152" s="116" t="str">
        <f>IF($E2152="","",IFERROR(INDEX(类别属性,MATCH($E2152,类别表,0)),""))</f>
        <v>支出</v>
      </c>
      <c r="G2152" s="118" t="s">
        <v>1821</v>
      </c>
      <c r="H2152" s="119"/>
      <c r="I2152" s="119">
        <v>12000</v>
      </c>
      <c r="J2152" s="120"/>
      <c r="K2152" s="125">
        <f>IF(OR($A2152="",$B2152=""),"",IF($J2152&lt;&gt;"",$J2152,IF($D2152=本位币,1,IFERROR(LOOKUP(2,1/((汇率月份&lt;=$A2152)*(INDEX(记账汇率区,0,MATCH($D2152,汇率币种头,0))&lt;&gt;"")),INDEX(记账汇率区,0,MATCH($D2152,汇率币种头,0))),""))))</f>
        <v>1</v>
      </c>
      <c r="L2152" s="123">
        <f t="shared" si="66"/>
        <v>-12000</v>
      </c>
      <c r="M2152" s="123">
        <f t="shared" si="67"/>
        <v>-12000</v>
      </c>
      <c r="N2152" s="122">
        <f>IF($B2152="","",ROUND(SUMIF(账户名,$B2152,账户期初)+SUMIFS($L$6:L2152,$B$6:B2152,$B2152),2))</f>
        <v>-737424979.33</v>
      </c>
      <c r="O2152" s="123">
        <f>IF($B2152="","",IFERROR(ROUND(INDEX(账户期初本位,MATCH($B2152,账户名,0))+SUMIFS($M$6:M2152,$B$6:B2152,$B2152),2),""))</f>
        <v>-737424979.33</v>
      </c>
      <c r="P2152" s="117" t="s">
        <v>48</v>
      </c>
      <c r="Q2152" s="115"/>
      <c r="R2152" s="115"/>
      <c r="S2152" s="124" t="str">
        <f>IF($B2152="","",IF(ISNA(MATCH($B2152,账户名,0)),"※这个账户不在【参数设置】的账户档案里",IF($A2152="","※没填日期，这一笔不会进任何月份的报表",IF(OR($A2152&lt;起始月份,$A2152&gt;EOMONTH(起始月份,15)),"△不在本账期（"&amp;TEXT(起始月份,"yyyy-mm")&amp;" ~ "&amp;TEXT(EOMONTH(起始月份,15),"yyyy-mm")&amp;"）内，报表里看不到",IF(AND($H2152&lt;&gt;"",$I2152&lt;&gt;""),"※收入和支出不能同时填",IF(AND(N($H2152)=0,N($I2152)=0),IF(ISNUMBER(SEARCH("【待补】",$R2152&amp;"")),"△源数据不全（源表缺金额），请补充","※收入和支出都没填"),IF($E2152="","※没填收支类别，分类报表会漏掉这一笔",IF(ISNA(MATCH($E2152,类别表,0)),"※收支类别不在【参数设置】的清单里",IF($K2152="","△"&amp;$D2152&amp;" 还没填汇率，去【月度汇率】补上就自动算了",IF(ISNUMBER(SEARCH("【待补】",$R2152&amp;"")),"△源数据不全（源表缺摘要或用途），请补充",IF(AND($F2152="内部转账",$Q2152=""),"△内部转账建议在「往来单位」写上对方账户",IF($N2152&lt;0,"△这一笔之后该账户余额成负数了，核一下",""))))))))))))</f>
        <v>△这一笔之后该账户余额成负数了，核一下</v>
      </c>
    </row>
    <row r="2153" ht="33" spans="1:19">
      <c r="A2153" s="114">
        <v>46216</v>
      </c>
      <c r="B2153" s="115" t="s">
        <v>34</v>
      </c>
      <c r="C2153" s="116" t="str">
        <f>IF($B2153="","",IFERROR(INDEX(账户银行,MATCH($B2153,账户名,0)),""))</f>
        <v>现金</v>
      </c>
      <c r="D2153" s="116" t="str">
        <f>IF($B2153="","",IFERROR(INDEX(账户币种,MATCH($B2153,账户名,0)),""))</f>
        <v>UZS</v>
      </c>
      <c r="E2153" s="117" t="s">
        <v>27</v>
      </c>
      <c r="F2153" s="116" t="str">
        <f>IF($E2153="","",IFERROR(INDEX(类别属性,MATCH($E2153,类别表,0)),""))</f>
        <v>支出</v>
      </c>
      <c r="G2153" s="118" t="s">
        <v>1822</v>
      </c>
      <c r="H2153" s="119"/>
      <c r="I2153" s="119">
        <v>250000</v>
      </c>
      <c r="J2153" s="120"/>
      <c r="K2153" s="125">
        <f>IF(OR($A2153="",$B2153=""),"",IF($J2153&lt;&gt;"",$J2153,IF($D2153=本位币,1,IFERROR(LOOKUP(2,1/((汇率月份&lt;=$A2153)*(INDEX(记账汇率区,0,MATCH($D2153,汇率币种头,0))&lt;&gt;"")),INDEX(记账汇率区,0,MATCH($D2153,汇率币种头,0))),""))))</f>
        <v>1</v>
      </c>
      <c r="L2153" s="123">
        <f t="shared" si="66"/>
        <v>-250000</v>
      </c>
      <c r="M2153" s="123">
        <f t="shared" si="67"/>
        <v>-250000</v>
      </c>
      <c r="N2153" s="122">
        <f>IF($B2153="","",ROUND(SUMIF(账户名,$B2153,账户期初)+SUMIFS($L$6:L2153,$B$6:B2153,$B2153),2))</f>
        <v>-737674979.33</v>
      </c>
      <c r="O2153" s="123">
        <f>IF($B2153="","",IFERROR(ROUND(INDEX(账户期初本位,MATCH($B2153,账户名,0))+SUMIFS($M$6:M2153,$B$6:B2153,$B2153),2),""))</f>
        <v>-737674979.33</v>
      </c>
      <c r="P2153" s="117" t="s">
        <v>26</v>
      </c>
      <c r="Q2153" s="115"/>
      <c r="R2153" s="115"/>
      <c r="S2153" s="124" t="str">
        <f>IF($B2153="","",IF(ISNA(MATCH($B2153,账户名,0)),"※这个账户不在【参数设置】的账户档案里",IF($A2153="","※没填日期，这一笔不会进任何月份的报表",IF(OR($A2153&lt;起始月份,$A2153&gt;EOMONTH(起始月份,15)),"△不在本账期（"&amp;TEXT(起始月份,"yyyy-mm")&amp;" ~ "&amp;TEXT(EOMONTH(起始月份,15),"yyyy-mm")&amp;"）内，报表里看不到",IF(AND($H2153&lt;&gt;"",$I2153&lt;&gt;""),"※收入和支出不能同时填",IF(AND(N($H2153)=0,N($I2153)=0),IF(ISNUMBER(SEARCH("【待补】",$R2153&amp;"")),"△源数据不全（源表缺金额），请补充","※收入和支出都没填"),IF($E2153="","※没填收支类别，分类报表会漏掉这一笔",IF(ISNA(MATCH($E2153,类别表,0)),"※收支类别不在【参数设置】的清单里",IF($K2153="","△"&amp;$D2153&amp;" 还没填汇率，去【月度汇率】补上就自动算了",IF(ISNUMBER(SEARCH("【待补】",$R2153&amp;"")),"△源数据不全（源表缺摘要或用途），请补充",IF(AND($F2153="内部转账",$Q2153=""),"△内部转账建议在「往来单位」写上对方账户",IF($N2153&lt;0,"△这一笔之后该账户余额成负数了，核一下",""))))))))))))</f>
        <v>△这一笔之后该账户余额成负数了，核一下</v>
      </c>
    </row>
    <row r="2154" ht="33" spans="1:19">
      <c r="A2154" s="114">
        <v>46217</v>
      </c>
      <c r="B2154" s="115" t="s">
        <v>72</v>
      </c>
      <c r="C2154" s="116" t="str">
        <f>IF($B2154="","",IFERROR(INDEX(账户银行,MATCH($B2154,账户名,0)),""))</f>
        <v>NBU银行</v>
      </c>
      <c r="D2154" s="116" t="str">
        <f>IF($B2154="","",IFERROR(INDEX(账户币种,MATCH($B2154,账户名,0)),""))</f>
        <v>UZS</v>
      </c>
      <c r="E2154" s="117" t="s">
        <v>60</v>
      </c>
      <c r="F2154" s="116" t="str">
        <f>IF($E2154="","",IFERROR(INDEX(类别属性,MATCH($E2154,类别表,0)),""))</f>
        <v>支出</v>
      </c>
      <c r="G2154" s="118" t="s">
        <v>1823</v>
      </c>
      <c r="H2154" s="119"/>
      <c r="I2154" s="119">
        <v>18822.16</v>
      </c>
      <c r="J2154" s="120"/>
      <c r="K2154" s="125">
        <f>IF(OR($A2154="",$B2154=""),"",IF($J2154&lt;&gt;"",$J2154,IF($D2154=本位币,1,IFERROR(LOOKUP(2,1/((汇率月份&lt;=$A2154)*(INDEX(记账汇率区,0,MATCH($D2154,汇率币种头,0))&lt;&gt;"")),INDEX(记账汇率区,0,MATCH($D2154,汇率币种头,0))),""))))</f>
        <v>1</v>
      </c>
      <c r="L2154" s="123">
        <f t="shared" si="66"/>
        <v>-18822.16</v>
      </c>
      <c r="M2154" s="123">
        <f t="shared" si="67"/>
        <v>-18822.16</v>
      </c>
      <c r="N2154" s="122">
        <f>IF($B2154="","",ROUND(SUMIF(账户名,$B2154,账户期初)+SUMIFS($L$6:L2154,$B$6:B2154,$B2154),2))</f>
        <v>414534826.6</v>
      </c>
      <c r="O2154" s="123">
        <f>IF($B2154="","",IFERROR(ROUND(INDEX(账户期初本位,MATCH($B2154,账户名,0))+SUMIFS($M$6:M2154,$B$6:B2154,$B2154),2),""))</f>
        <v>414534826.6</v>
      </c>
      <c r="P2154" s="117" t="s">
        <v>43</v>
      </c>
      <c r="Q2154" s="115"/>
      <c r="R2154" s="115"/>
      <c r="S2154" s="124" t="str">
        <f>IF($B2154="","",IF(ISNA(MATCH($B2154,账户名,0)),"※这个账户不在【参数设置】的账户档案里",IF($A2154="","※没填日期，这一笔不会进任何月份的报表",IF(OR($A2154&lt;起始月份,$A2154&gt;EOMONTH(起始月份,15)),"△不在本账期（"&amp;TEXT(起始月份,"yyyy-mm")&amp;" ~ "&amp;TEXT(EOMONTH(起始月份,15),"yyyy-mm")&amp;"）内，报表里看不到",IF(AND($H2154&lt;&gt;"",$I2154&lt;&gt;""),"※收入和支出不能同时填",IF(AND(N($H2154)=0,N($I2154)=0),IF(ISNUMBER(SEARCH("【待补】",$R2154&amp;"")),"△源数据不全（源表缺金额），请补充","※收入和支出都没填"),IF($E2154="","※没填收支类别，分类报表会漏掉这一笔",IF(ISNA(MATCH($E2154,类别表,0)),"※收支类别不在【参数设置】的清单里",IF($K2154="","△"&amp;$D2154&amp;" 还没填汇率，去【月度汇率】补上就自动算了",IF(ISNUMBER(SEARCH("【待补】",$R2154&amp;"")),"△源数据不全（源表缺摘要或用途），请补充",IF(AND($F2154="内部转账",$Q2154=""),"△内部转账建议在「往来单位」写上对方账户",IF($N2154&lt;0,"△这一笔之后该账户余额成负数了，核一下",""))))))))))))</f>
        <v/>
      </c>
    </row>
    <row r="2155" ht="49.5" spans="1:19">
      <c r="A2155" s="114">
        <v>46217</v>
      </c>
      <c r="B2155" s="115" t="s">
        <v>72</v>
      </c>
      <c r="C2155" s="116" t="str">
        <f>IF($B2155="","",IFERROR(INDEX(账户银行,MATCH($B2155,账户名,0)),""))</f>
        <v>NBU银行</v>
      </c>
      <c r="D2155" s="116" t="str">
        <f>IF($B2155="","",IFERROR(INDEX(账户币种,MATCH($B2155,账户名,0)),""))</f>
        <v>UZS</v>
      </c>
      <c r="E2155" s="117" t="s">
        <v>60</v>
      </c>
      <c r="F2155" s="116" t="str">
        <f>IF($E2155="","",IFERROR(INDEX(类别属性,MATCH($E2155,类别表,0)),""))</f>
        <v>支出</v>
      </c>
      <c r="G2155" s="118" t="s">
        <v>1824</v>
      </c>
      <c r="H2155" s="119"/>
      <c r="I2155" s="119">
        <v>741.6</v>
      </c>
      <c r="J2155" s="120"/>
      <c r="K2155" s="125">
        <f>IF(OR($A2155="",$B2155=""),"",IF($J2155&lt;&gt;"",$J2155,IF($D2155=本位币,1,IFERROR(LOOKUP(2,1/((汇率月份&lt;=$A2155)*(INDEX(记账汇率区,0,MATCH($D2155,汇率币种头,0))&lt;&gt;"")),INDEX(记账汇率区,0,MATCH($D2155,汇率币种头,0))),""))))</f>
        <v>1</v>
      </c>
      <c r="L2155" s="123">
        <f t="shared" si="66"/>
        <v>-741.6</v>
      </c>
      <c r="M2155" s="123">
        <f t="shared" si="67"/>
        <v>-741.6</v>
      </c>
      <c r="N2155" s="122">
        <f>IF($B2155="","",ROUND(SUMIF(账户名,$B2155,账户期初)+SUMIFS($L$6:L2155,$B$6:B2155,$B2155),2))</f>
        <v>414534085</v>
      </c>
      <c r="O2155" s="123">
        <f>IF($B2155="","",IFERROR(ROUND(INDEX(账户期初本位,MATCH($B2155,账户名,0))+SUMIFS($M$6:M2155,$B$6:B2155,$B2155),2),""))</f>
        <v>414534085</v>
      </c>
      <c r="P2155" s="117" t="s">
        <v>43</v>
      </c>
      <c r="Q2155" s="115"/>
      <c r="R2155" s="115"/>
      <c r="S2155" s="124" t="str">
        <f>IF($B2155="","",IF(ISNA(MATCH($B2155,账户名,0)),"※这个账户不在【参数设置】的账户档案里",IF($A2155="","※没填日期，这一笔不会进任何月份的报表",IF(OR($A2155&lt;起始月份,$A2155&gt;EOMONTH(起始月份,15)),"△不在本账期（"&amp;TEXT(起始月份,"yyyy-mm")&amp;" ~ "&amp;TEXT(EOMONTH(起始月份,15),"yyyy-mm")&amp;"）内，报表里看不到",IF(AND($H2155&lt;&gt;"",$I2155&lt;&gt;""),"※收入和支出不能同时填",IF(AND(N($H2155)=0,N($I2155)=0),IF(ISNUMBER(SEARCH("【待补】",$R2155&amp;"")),"△源数据不全（源表缺金额），请补充","※收入和支出都没填"),IF($E2155="","※没填收支类别，分类报表会漏掉这一笔",IF(ISNA(MATCH($E2155,类别表,0)),"※收支类别不在【参数设置】的清单里",IF($K2155="","△"&amp;$D2155&amp;" 还没填汇率，去【月度汇率】补上就自动算了",IF(ISNUMBER(SEARCH("【待补】",$R2155&amp;"")),"△源数据不全（源表缺摘要或用途），请补充",IF(AND($F2155="内部转账",$Q2155=""),"△内部转账建议在「往来单位」写上对方账户",IF($N2155&lt;0,"△这一笔之后该账户余额成负数了，核一下",""))))))))))))</f>
        <v/>
      </c>
    </row>
    <row r="2156" ht="82.5" spans="1:19">
      <c r="A2156" s="114">
        <v>46217</v>
      </c>
      <c r="B2156" s="115" t="s">
        <v>72</v>
      </c>
      <c r="C2156" s="116" t="str">
        <f>IF($B2156="","",IFERROR(INDEX(账户银行,MATCH($B2156,账户名,0)),""))</f>
        <v>NBU银行</v>
      </c>
      <c r="D2156" s="116" t="str">
        <f>IF($B2156="","",IFERROR(INDEX(账户币种,MATCH($B2156,账户名,0)),""))</f>
        <v>UZS</v>
      </c>
      <c r="E2156" s="117" t="s">
        <v>21</v>
      </c>
      <c r="F2156" s="116" t="str">
        <f>IF($E2156="","",IFERROR(INDEX(类别属性,MATCH($E2156,类别表,0)),""))</f>
        <v>支出</v>
      </c>
      <c r="G2156" s="118" t="s">
        <v>1758</v>
      </c>
      <c r="H2156" s="119"/>
      <c r="I2156" s="119">
        <v>3764432</v>
      </c>
      <c r="J2156" s="120"/>
      <c r="K2156" s="125">
        <f>IF(OR($A2156="",$B2156=""),"",IF($J2156&lt;&gt;"",$J2156,IF($D2156=本位币,1,IFERROR(LOOKUP(2,1/((汇率月份&lt;=$A2156)*(INDEX(记账汇率区,0,MATCH($D2156,汇率币种头,0))&lt;&gt;"")),INDEX(记账汇率区,0,MATCH($D2156,汇率币种头,0))),""))))</f>
        <v>1</v>
      </c>
      <c r="L2156" s="123">
        <f t="shared" si="66"/>
        <v>-3764432</v>
      </c>
      <c r="M2156" s="123">
        <f t="shared" si="67"/>
        <v>-3764432</v>
      </c>
      <c r="N2156" s="122">
        <f>IF($B2156="","",ROUND(SUMIF(账户名,$B2156,账户期初)+SUMIFS($L$6:L2156,$B$6:B2156,$B2156),2))</f>
        <v>410769653</v>
      </c>
      <c r="O2156" s="123">
        <f>IF($B2156="","",IFERROR(ROUND(INDEX(账户期初本位,MATCH($B2156,账户名,0))+SUMIFS($M$6:M2156,$B$6:B2156,$B2156),2),""))</f>
        <v>410769653</v>
      </c>
      <c r="P2156" s="117" t="s">
        <v>23</v>
      </c>
      <c r="Q2156" s="115"/>
      <c r="R2156" s="115"/>
      <c r="S2156" s="124" t="str">
        <f>IF($B2156="","",IF(ISNA(MATCH($B2156,账户名,0)),"※这个账户不在【参数设置】的账户档案里",IF($A2156="","※没填日期，这一笔不会进任何月份的报表",IF(OR($A2156&lt;起始月份,$A2156&gt;EOMONTH(起始月份,15)),"△不在本账期（"&amp;TEXT(起始月份,"yyyy-mm")&amp;" ~ "&amp;TEXT(EOMONTH(起始月份,15),"yyyy-mm")&amp;"）内，报表里看不到",IF(AND($H2156&lt;&gt;"",$I2156&lt;&gt;""),"※收入和支出不能同时填",IF(AND(N($H2156)=0,N($I2156)=0),IF(ISNUMBER(SEARCH("【待补】",$R2156&amp;"")),"△源数据不全（源表缺金额），请补充","※收入和支出都没填"),IF($E2156="","※没填收支类别，分类报表会漏掉这一笔",IF(ISNA(MATCH($E2156,类别表,0)),"※收支类别不在【参数设置】的清单里",IF($K2156="","△"&amp;$D2156&amp;" 还没填汇率，去【月度汇率】补上就自动算了",IF(ISNUMBER(SEARCH("【待补】",$R2156&amp;"")),"△源数据不全（源表缺摘要或用途），请补充",IF(AND($F2156="内部转账",$Q2156=""),"△内部转账建议在「往来单位」写上对方账户",IF($N2156&lt;0,"△这一笔之后该账户余额成负数了，核一下",""))))))))))))</f>
        <v/>
      </c>
    </row>
    <row r="2157" ht="33" spans="1:19">
      <c r="A2157" s="114">
        <v>46217</v>
      </c>
      <c r="B2157" s="115" t="s">
        <v>20</v>
      </c>
      <c r="C2157" s="116" t="str">
        <f>IF($B2157="","",IFERROR(INDEX(账户银行,MATCH($B2157,账户名,0)),""))</f>
        <v>现金</v>
      </c>
      <c r="D2157" s="116" t="str">
        <f>IF($B2157="","",IFERROR(INDEX(账户币种,MATCH($B2157,账户名,0)),""))</f>
        <v>CNY</v>
      </c>
      <c r="E2157" s="117" t="s">
        <v>24</v>
      </c>
      <c r="F2157" s="116" t="str">
        <f>IF($E2157="","",IFERROR(INDEX(类别属性,MATCH($E2157,类别表,0)),""))</f>
        <v>支出</v>
      </c>
      <c r="G2157" s="118" t="s">
        <v>1825</v>
      </c>
      <c r="H2157" s="119"/>
      <c r="I2157" s="119">
        <v>2047</v>
      </c>
      <c r="J2157" s="120"/>
      <c r="K2157" s="121">
        <f>IF(OR($A2157="",$B2157=""),"",IF($J2157&lt;&gt;"",$J2157,IF($D2157=本位币,1,IFERROR(LOOKUP(2,1/((汇率月份&lt;=$A2157)*(INDEX(记账汇率区,0,MATCH($D2157,汇率币种头,0))&lt;&gt;"")),INDEX(记账汇率区,0,MATCH($D2157,汇率币种头,0))),""))))</f>
        <v>1700</v>
      </c>
      <c r="L2157" s="122">
        <f t="shared" si="66"/>
        <v>-2047</v>
      </c>
      <c r="M2157" s="123">
        <f t="shared" si="67"/>
        <v>-3479900</v>
      </c>
      <c r="N2157" s="122">
        <f>IF($B2157="","",ROUND(SUMIF(账户名,$B2157,账户期初)+SUMIFS($L$6:L2157,$B$6:B2157,$B2157),2))</f>
        <v>1165061.94</v>
      </c>
      <c r="O2157" s="123">
        <f>IF($B2157="","",IFERROR(ROUND(INDEX(账户期初本位,MATCH($B2157,账户名,0))+SUMIFS($M$6:M2157,$B$6:B2157,$B2157),2),""))</f>
        <v>1952266814.96</v>
      </c>
      <c r="P2157" s="117" t="s">
        <v>26</v>
      </c>
      <c r="Q2157" s="115" t="s">
        <v>129</v>
      </c>
      <c r="R2157" s="115"/>
      <c r="S2157" s="124" t="str">
        <f>IF($B2157="","",IF(ISNA(MATCH($B2157,账户名,0)),"※这个账户不在【参数设置】的账户档案里",IF($A2157="","※没填日期，这一笔不会进任何月份的报表",IF(OR($A2157&lt;起始月份,$A2157&gt;EOMONTH(起始月份,15)),"△不在本账期（"&amp;TEXT(起始月份,"yyyy-mm")&amp;" ~ "&amp;TEXT(EOMONTH(起始月份,15),"yyyy-mm")&amp;"）内，报表里看不到",IF(AND($H2157&lt;&gt;"",$I2157&lt;&gt;""),"※收入和支出不能同时填",IF(AND(N($H2157)=0,N($I2157)=0),IF(ISNUMBER(SEARCH("【待补】",$R2157&amp;"")),"△源数据不全（源表缺金额），请补充","※收入和支出都没填"),IF($E2157="","※没填收支类别，分类报表会漏掉这一笔",IF(ISNA(MATCH($E2157,类别表,0)),"※收支类别不在【参数设置】的清单里",IF($K2157="","△"&amp;$D2157&amp;" 还没填汇率，去【月度汇率】补上就自动算了",IF(ISNUMBER(SEARCH("【待补】",$R2157&amp;"")),"△源数据不全（源表缺摘要或用途），请补充",IF(AND($F2157="内部转账",$Q2157=""),"△内部转账建议在「往来单位」写上对方账户",IF($N2157&lt;0,"△这一笔之后该账户余额成负数了，核一下",""))))))))))))</f>
        <v/>
      </c>
    </row>
    <row r="2158" ht="16.5" spans="1:19">
      <c r="A2158" s="114">
        <v>46217</v>
      </c>
      <c r="B2158" s="115" t="s">
        <v>1238</v>
      </c>
      <c r="C2158" s="116" t="str">
        <f>IF($B2158="","",IFERROR(INDEX(账户银行,MATCH($B2158,账户名,0)),""))</f>
        <v>NBU银行</v>
      </c>
      <c r="D2158" s="116" t="str">
        <f>IF($B2158="","",IFERROR(INDEX(账户币种,MATCH($B2158,账户名,0)),""))</f>
        <v>UZS</v>
      </c>
      <c r="E2158" s="117" t="s">
        <v>44</v>
      </c>
      <c r="F2158" s="116" t="str">
        <f>IF($E2158="","",IFERROR(INDEX(类别属性,MATCH($E2158,类别表,0)),""))</f>
        <v>支出</v>
      </c>
      <c r="G2158" s="118" t="s">
        <v>1268</v>
      </c>
      <c r="H2158" s="119"/>
      <c r="I2158" s="119">
        <v>200000</v>
      </c>
      <c r="J2158" s="120"/>
      <c r="K2158" s="125">
        <f>IF(OR($A2158="",$B2158=""),"",IF($J2158&lt;&gt;"",$J2158,IF($D2158=本位币,1,IFERROR(LOOKUP(2,1/((汇率月份&lt;=$A2158)*(INDEX(记账汇率区,0,MATCH($D2158,汇率币种头,0))&lt;&gt;"")),INDEX(记账汇率区,0,MATCH($D2158,汇率币种头,0))),""))))</f>
        <v>1</v>
      </c>
      <c r="L2158" s="123">
        <f t="shared" si="66"/>
        <v>-200000</v>
      </c>
      <c r="M2158" s="123">
        <f t="shared" si="67"/>
        <v>-200000</v>
      </c>
      <c r="N2158" s="122">
        <f>IF($B2158="","",ROUND(SUMIF(账户名,$B2158,账户期初)+SUMIFS($L$6:L2158,$B$6:B2158,$B2158),2))</f>
        <v>41429511</v>
      </c>
      <c r="O2158" s="123">
        <f>IF($B2158="","",IFERROR(ROUND(INDEX(账户期初本位,MATCH($B2158,账户名,0))+SUMIFS($M$6:M2158,$B$6:B2158,$B2158),2),""))</f>
        <v>41429511</v>
      </c>
      <c r="P2158" s="117" t="s">
        <v>26</v>
      </c>
      <c r="Q2158" s="115" t="s">
        <v>1269</v>
      </c>
      <c r="R2158" s="115" t="s">
        <v>1270</v>
      </c>
      <c r="S2158" s="124" t="str">
        <f>IF($B2158="","",IF(ISNA(MATCH($B2158,账户名,0)),"※这个账户不在【参数设置】的账户档案里",IF($A2158="","※没填日期，这一笔不会进任何月份的报表",IF(OR($A2158&lt;起始月份,$A2158&gt;EOMONTH(起始月份,15)),"△不在本账期（"&amp;TEXT(起始月份,"yyyy-mm")&amp;" ~ "&amp;TEXT(EOMONTH(起始月份,15),"yyyy-mm")&amp;"）内，报表里看不到",IF(AND($H2158&lt;&gt;"",$I2158&lt;&gt;""),"※收入和支出不能同时填",IF(AND(N($H2158)=0,N($I2158)=0),IF(ISNUMBER(SEARCH("【待补】",$R2158&amp;"")),"△源数据不全（源表缺金额），请补充","※收入和支出都没填"),IF($E2158="","※没填收支类别，分类报表会漏掉这一笔",IF(ISNA(MATCH($E2158,类别表,0)),"※收支类别不在【参数设置】的清单里",IF($K2158="","△"&amp;$D2158&amp;" 还没填汇率，去【月度汇率】补上就自动算了",IF(ISNUMBER(SEARCH("【待补】",$R2158&amp;"")),"△源数据不全（源表缺摘要或用途），请补充",IF(AND($F2158="内部转账",$Q2158=""),"△内部转账建议在「往来单位」写上对方账户",IF($N2158&lt;0,"△这一笔之后该账户余额成负数了，核一下",""))))))))))))</f>
        <v/>
      </c>
    </row>
    <row r="2159" ht="16.5" spans="1:19">
      <c r="A2159" s="114">
        <v>46217</v>
      </c>
      <c r="B2159" s="115" t="s">
        <v>1238</v>
      </c>
      <c r="C2159" s="116" t="str">
        <f>IF($B2159="","",IFERROR(INDEX(账户银行,MATCH($B2159,账户名,0)),""))</f>
        <v>NBU银行</v>
      </c>
      <c r="D2159" s="116" t="str">
        <f>IF($B2159="","",IFERROR(INDEX(账户币种,MATCH($B2159,账户名,0)),""))</f>
        <v>UZS</v>
      </c>
      <c r="E2159" s="117" t="s">
        <v>62</v>
      </c>
      <c r="F2159" s="116" t="str">
        <f>IF($E2159="","",IFERROR(INDEX(类别属性,MATCH($E2159,类别表,0)),""))</f>
        <v>支出</v>
      </c>
      <c r="G2159" s="118" t="s">
        <v>1268</v>
      </c>
      <c r="H2159" s="119"/>
      <c r="I2159" s="119">
        <v>40000</v>
      </c>
      <c r="J2159" s="120"/>
      <c r="K2159" s="125">
        <f>IF(OR($A2159="",$B2159=""),"",IF($J2159&lt;&gt;"",$J2159,IF($D2159=本位币,1,IFERROR(LOOKUP(2,1/((汇率月份&lt;=$A2159)*(INDEX(记账汇率区,0,MATCH($D2159,汇率币种头,0))&lt;&gt;"")),INDEX(记账汇率区,0,MATCH($D2159,汇率币种头,0))),""))))</f>
        <v>1</v>
      </c>
      <c r="L2159" s="123">
        <f t="shared" si="66"/>
        <v>-40000</v>
      </c>
      <c r="M2159" s="123">
        <f t="shared" si="67"/>
        <v>-40000</v>
      </c>
      <c r="N2159" s="122">
        <f>IF($B2159="","",ROUND(SUMIF(账户名,$B2159,账户期初)+SUMIFS($L$6:L2159,$B$6:B2159,$B2159),2))</f>
        <v>41389511</v>
      </c>
      <c r="O2159" s="123">
        <f>IF($B2159="","",IFERROR(ROUND(INDEX(账户期初本位,MATCH($B2159,账户名,0))+SUMIFS($M$6:M2159,$B$6:B2159,$B2159),2),""))</f>
        <v>41389511</v>
      </c>
      <c r="P2159" s="117" t="s">
        <v>26</v>
      </c>
      <c r="Q2159" s="115" t="s">
        <v>1269</v>
      </c>
      <c r="R2159" s="115" t="s">
        <v>1270</v>
      </c>
      <c r="S2159" s="124" t="str">
        <f>IF($B2159="","",IF(ISNA(MATCH($B2159,账户名,0)),"※这个账户不在【参数设置】的账户档案里",IF($A2159="","※没填日期，这一笔不会进任何月份的报表",IF(OR($A2159&lt;起始月份,$A2159&gt;EOMONTH(起始月份,15)),"△不在本账期（"&amp;TEXT(起始月份,"yyyy-mm")&amp;" ~ "&amp;TEXT(EOMONTH(起始月份,15),"yyyy-mm")&amp;"）内，报表里看不到",IF(AND($H2159&lt;&gt;"",$I2159&lt;&gt;""),"※收入和支出不能同时填",IF(AND(N($H2159)=0,N($I2159)=0),IF(ISNUMBER(SEARCH("【待补】",$R2159&amp;"")),"△源数据不全（源表缺金额），请补充","※收入和支出都没填"),IF($E2159="","※没填收支类别，分类报表会漏掉这一笔",IF(ISNA(MATCH($E2159,类别表,0)),"※收支类别不在【参数设置】的清单里",IF($K2159="","△"&amp;$D2159&amp;" 还没填汇率，去【月度汇率】补上就自动算了",IF(ISNUMBER(SEARCH("【待补】",$R2159&amp;"")),"△源数据不全（源表缺摘要或用途），请补充",IF(AND($F2159="内部转账",$Q2159=""),"△内部转账建议在「往来单位」写上对方账户",IF($N2159&lt;0,"△这一笔之后该账户余额成负数了，核一下",""))))))))))))</f>
        <v/>
      </c>
    </row>
    <row r="2160" ht="16.5" spans="1:19">
      <c r="A2160" s="114">
        <v>46217</v>
      </c>
      <c r="B2160" s="115" t="s">
        <v>1238</v>
      </c>
      <c r="C2160" s="116" t="str">
        <f>IF($B2160="","",IFERROR(INDEX(账户银行,MATCH($B2160,账户名,0)),""))</f>
        <v>NBU银行</v>
      </c>
      <c r="D2160" s="116" t="str">
        <f>IF($B2160="","",IFERROR(INDEX(账户币种,MATCH($B2160,账户名,0)),""))</f>
        <v>UZS</v>
      </c>
      <c r="E2160" s="117" t="s">
        <v>44</v>
      </c>
      <c r="F2160" s="116" t="str">
        <f>IF($E2160="","",IFERROR(INDEX(类别属性,MATCH($E2160,类别表,0)),""))</f>
        <v>支出</v>
      </c>
      <c r="G2160" s="118" t="s">
        <v>1268</v>
      </c>
      <c r="H2160" s="119"/>
      <c r="I2160" s="119">
        <v>500000</v>
      </c>
      <c r="J2160" s="120"/>
      <c r="K2160" s="125">
        <f>IF(OR($A2160="",$B2160=""),"",IF($J2160&lt;&gt;"",$J2160,IF($D2160=本位币,1,IFERROR(LOOKUP(2,1/((汇率月份&lt;=$A2160)*(INDEX(记账汇率区,0,MATCH($D2160,汇率币种头,0))&lt;&gt;"")),INDEX(记账汇率区,0,MATCH($D2160,汇率币种头,0))),""))))</f>
        <v>1</v>
      </c>
      <c r="L2160" s="123">
        <f t="shared" si="66"/>
        <v>-500000</v>
      </c>
      <c r="M2160" s="123">
        <f t="shared" si="67"/>
        <v>-500000</v>
      </c>
      <c r="N2160" s="122">
        <f>IF($B2160="","",ROUND(SUMIF(账户名,$B2160,账户期初)+SUMIFS($L$6:L2160,$B$6:B2160,$B2160),2))</f>
        <v>40889511</v>
      </c>
      <c r="O2160" s="123">
        <f>IF($B2160="","",IFERROR(ROUND(INDEX(账户期初本位,MATCH($B2160,账户名,0))+SUMIFS($M$6:M2160,$B$6:B2160,$B2160),2),""))</f>
        <v>40889511</v>
      </c>
      <c r="P2160" s="117" t="s">
        <v>26</v>
      </c>
      <c r="Q2160" s="115" t="s">
        <v>1269</v>
      </c>
      <c r="R2160" s="115" t="s">
        <v>1270</v>
      </c>
      <c r="S2160" s="124" t="str">
        <f>IF($B2160="","",IF(ISNA(MATCH($B2160,账户名,0)),"※这个账户不在【参数设置】的账户档案里",IF($A2160="","※没填日期，这一笔不会进任何月份的报表",IF(OR($A2160&lt;起始月份,$A2160&gt;EOMONTH(起始月份,15)),"△不在本账期（"&amp;TEXT(起始月份,"yyyy-mm")&amp;" ~ "&amp;TEXT(EOMONTH(起始月份,15),"yyyy-mm")&amp;"）内，报表里看不到",IF(AND($H2160&lt;&gt;"",$I2160&lt;&gt;""),"※收入和支出不能同时填",IF(AND(N($H2160)=0,N($I2160)=0),IF(ISNUMBER(SEARCH("【待补】",$R2160&amp;"")),"△源数据不全（源表缺金额），请补充","※收入和支出都没填"),IF($E2160="","※没填收支类别，分类报表会漏掉这一笔",IF(ISNA(MATCH($E2160,类别表,0)),"※收支类别不在【参数设置】的清单里",IF($K2160="","△"&amp;$D2160&amp;" 还没填汇率，去【月度汇率】补上就自动算了",IF(ISNUMBER(SEARCH("【待补】",$R2160&amp;"")),"△源数据不全（源表缺摘要或用途），请补充",IF(AND($F2160="内部转账",$Q2160=""),"△内部转账建议在「往来单位」写上对方账户",IF($N2160&lt;0,"△这一笔之后该账户余额成负数了，核一下",""))))))))))))</f>
        <v/>
      </c>
    </row>
    <row r="2161" ht="16.5" spans="1:19">
      <c r="A2161" s="114">
        <v>46217</v>
      </c>
      <c r="B2161" s="115" t="s">
        <v>30</v>
      </c>
      <c r="C2161" s="116" t="str">
        <f>IF($B2161="","",IFERROR(INDEX(账户银行,MATCH($B2161,账户名,0)),""))</f>
        <v>现金</v>
      </c>
      <c r="D2161" s="116" t="str">
        <f>IF($B2161="","",IFERROR(INDEX(账户币种,MATCH($B2161,账户名,0)),""))</f>
        <v>USD</v>
      </c>
      <c r="E2161" s="117" t="s">
        <v>114</v>
      </c>
      <c r="F2161" s="116" t="str">
        <f>IF($E2161="","",IFERROR(INDEX(类别属性,MATCH($E2161,类别表,0)),""))</f>
        <v>支出</v>
      </c>
      <c r="G2161" s="118" t="s">
        <v>1826</v>
      </c>
      <c r="H2161" s="119"/>
      <c r="I2161" s="119">
        <v>100</v>
      </c>
      <c r="J2161" s="120"/>
      <c r="K2161" s="125">
        <f>IF(OR($A2161="",$B2161=""),"",IF($J2161&lt;&gt;"",$J2161,IF($D2161=本位币,1,IFERROR(LOOKUP(2,1/((汇率月份&lt;=$A2161)*(INDEX(记账汇率区,0,MATCH($D2161,汇率币种头,0))&lt;&gt;"")),INDEX(记账汇率区,0,MATCH($D2161,汇率币种头,0))),""))))</f>
        <v>12000</v>
      </c>
      <c r="L2161" s="123">
        <f t="shared" si="66"/>
        <v>-100</v>
      </c>
      <c r="M2161" s="123">
        <f t="shared" si="67"/>
        <v>-1200000</v>
      </c>
      <c r="N2161" s="122">
        <f>IF($B2161="","",ROUND(SUMIF(账户名,$B2161,账户期初)+SUMIFS($L$6:L2161,$B$6:B2161,$B2161),2))</f>
        <v>108946</v>
      </c>
      <c r="O2161" s="123">
        <f>IF($B2161="","",IFERROR(ROUND(INDEX(账户期初本位,MATCH($B2161,账户名,0))+SUMIFS($M$6:M2161,$B$6:B2161,$B2161),2),""))</f>
        <v>1319847925</v>
      </c>
      <c r="P2161" s="117" t="s">
        <v>76</v>
      </c>
      <c r="Q2161" s="115"/>
      <c r="R2161" s="115"/>
      <c r="S2161" s="124" t="str">
        <f>IF($B2161="","",IF(ISNA(MATCH($B2161,账户名,0)),"※这个账户不在【参数设置】的账户档案里",IF($A2161="","※没填日期，这一笔不会进任何月份的报表",IF(OR($A2161&lt;起始月份,$A2161&gt;EOMONTH(起始月份,15)),"△不在本账期（"&amp;TEXT(起始月份,"yyyy-mm")&amp;" ~ "&amp;TEXT(EOMONTH(起始月份,15),"yyyy-mm")&amp;"）内，报表里看不到",IF(AND($H2161&lt;&gt;"",$I2161&lt;&gt;""),"※收入和支出不能同时填",IF(AND(N($H2161)=0,N($I2161)=0),IF(ISNUMBER(SEARCH("【待补】",$R2161&amp;"")),"△源数据不全（源表缺金额），请补充","※收入和支出都没填"),IF($E2161="","※没填收支类别，分类报表会漏掉这一笔",IF(ISNA(MATCH($E2161,类别表,0)),"※收支类别不在【参数设置】的清单里",IF($K2161="","△"&amp;$D2161&amp;" 还没填汇率，去【月度汇率】补上就自动算了",IF(ISNUMBER(SEARCH("【待补】",$R2161&amp;"")),"△源数据不全（源表缺摘要或用途），请补充",IF(AND($F2161="内部转账",$Q2161=""),"△内部转账建议在「往来单位」写上对方账户",IF($N2161&lt;0,"△这一笔之后该账户余额成负数了，核一下",""))))))))))))</f>
        <v/>
      </c>
    </row>
    <row r="2162" ht="33" spans="1:19">
      <c r="A2162" s="114">
        <v>46217</v>
      </c>
      <c r="B2162" s="115" t="s">
        <v>34</v>
      </c>
      <c r="C2162" s="116" t="str">
        <f>IF($B2162="","",IFERROR(INDEX(账户银行,MATCH($B2162,账户名,0)),""))</f>
        <v>现金</v>
      </c>
      <c r="D2162" s="116" t="str">
        <f>IF($B2162="","",IFERROR(INDEX(账户币种,MATCH($B2162,账户名,0)),""))</f>
        <v>UZS</v>
      </c>
      <c r="E2162" s="117" t="s">
        <v>114</v>
      </c>
      <c r="F2162" s="116" t="str">
        <f>IF($E2162="","",IFERROR(INDEX(类别属性,MATCH($E2162,类别表,0)),""))</f>
        <v>支出</v>
      </c>
      <c r="G2162" s="118" t="s">
        <v>1827</v>
      </c>
      <c r="H2162" s="119"/>
      <c r="I2162" s="119">
        <v>1000000</v>
      </c>
      <c r="J2162" s="120"/>
      <c r="K2162" s="125">
        <f>IF(OR($A2162="",$B2162=""),"",IF($J2162&lt;&gt;"",$J2162,IF($D2162=本位币,1,IFERROR(LOOKUP(2,1/((汇率月份&lt;=$A2162)*(INDEX(记账汇率区,0,MATCH($D2162,汇率币种头,0))&lt;&gt;"")),INDEX(记账汇率区,0,MATCH($D2162,汇率币种头,0))),""))))</f>
        <v>1</v>
      </c>
      <c r="L2162" s="123">
        <f t="shared" si="66"/>
        <v>-1000000</v>
      </c>
      <c r="M2162" s="123">
        <f t="shared" si="67"/>
        <v>-1000000</v>
      </c>
      <c r="N2162" s="122">
        <f>IF($B2162="","",ROUND(SUMIF(账户名,$B2162,账户期初)+SUMIFS($L$6:L2162,$B$6:B2162,$B2162),2))</f>
        <v>-738674979.33</v>
      </c>
      <c r="O2162" s="123">
        <f>IF($B2162="","",IFERROR(ROUND(INDEX(账户期初本位,MATCH($B2162,账户名,0))+SUMIFS($M$6:M2162,$B$6:B2162,$B2162),2),""))</f>
        <v>-738674979.33</v>
      </c>
      <c r="P2162" s="117" t="s">
        <v>76</v>
      </c>
      <c r="Q2162" s="115" t="s">
        <v>129</v>
      </c>
      <c r="R2162" s="115"/>
      <c r="S2162" s="124" t="str">
        <f>IF($B2162="","",IF(ISNA(MATCH($B2162,账户名,0)),"※这个账户不在【参数设置】的账户档案里",IF($A2162="","※没填日期，这一笔不会进任何月份的报表",IF(OR($A2162&lt;起始月份,$A2162&gt;EOMONTH(起始月份,15)),"△不在本账期（"&amp;TEXT(起始月份,"yyyy-mm")&amp;" ~ "&amp;TEXT(EOMONTH(起始月份,15),"yyyy-mm")&amp;"）内，报表里看不到",IF(AND($H2162&lt;&gt;"",$I2162&lt;&gt;""),"※收入和支出不能同时填",IF(AND(N($H2162)=0,N($I2162)=0),IF(ISNUMBER(SEARCH("【待补】",$R2162&amp;"")),"△源数据不全（源表缺金额），请补充","※收入和支出都没填"),IF($E2162="","※没填收支类别，分类报表会漏掉这一笔",IF(ISNA(MATCH($E2162,类别表,0)),"※收支类别不在【参数设置】的清单里",IF($K2162="","△"&amp;$D2162&amp;" 还没填汇率，去【月度汇率】补上就自动算了",IF(ISNUMBER(SEARCH("【待补】",$R2162&amp;"")),"△源数据不全（源表缺摘要或用途），请补充",IF(AND($F2162="内部转账",$Q2162=""),"△内部转账建议在「往来单位」写上对方账户",IF($N2162&lt;0,"△这一笔之后该账户余额成负数了，核一下",""))))))))))))</f>
        <v>△这一笔之后该账户余额成负数了，核一下</v>
      </c>
    </row>
    <row r="2163" ht="33" spans="1:19">
      <c r="A2163" s="114">
        <v>46217</v>
      </c>
      <c r="B2163" s="115" t="s">
        <v>34</v>
      </c>
      <c r="C2163" s="116" t="str">
        <f>IF($B2163="","",IFERROR(INDEX(账户银行,MATCH($B2163,账户名,0)),""))</f>
        <v>现金</v>
      </c>
      <c r="D2163" s="116" t="str">
        <f>IF($B2163="","",IFERROR(INDEX(账户币种,MATCH($B2163,账户名,0)),""))</f>
        <v>UZS</v>
      </c>
      <c r="E2163" s="117" t="s">
        <v>38</v>
      </c>
      <c r="F2163" s="116" t="str">
        <f>IF($E2163="","",IFERROR(INDEX(类别属性,MATCH($E2163,类别表,0)),""))</f>
        <v>支出</v>
      </c>
      <c r="G2163" s="118" t="s">
        <v>1828</v>
      </c>
      <c r="H2163" s="119"/>
      <c r="I2163" s="119">
        <v>1680000</v>
      </c>
      <c r="J2163" s="120"/>
      <c r="K2163" s="125">
        <f>IF(OR($A2163="",$B2163=""),"",IF($J2163&lt;&gt;"",$J2163,IF($D2163=本位币,1,IFERROR(LOOKUP(2,1/((汇率月份&lt;=$A2163)*(INDEX(记账汇率区,0,MATCH($D2163,汇率币种头,0))&lt;&gt;"")),INDEX(记账汇率区,0,MATCH($D2163,汇率币种头,0))),""))))</f>
        <v>1</v>
      </c>
      <c r="L2163" s="123">
        <f t="shared" si="66"/>
        <v>-1680000</v>
      </c>
      <c r="M2163" s="123">
        <f t="shared" si="67"/>
        <v>-1680000</v>
      </c>
      <c r="N2163" s="122">
        <f>IF($B2163="","",ROUND(SUMIF(账户名,$B2163,账户期初)+SUMIFS($L$6:L2163,$B$6:B2163,$B2163),2))</f>
        <v>-740354979.33</v>
      </c>
      <c r="O2163" s="123">
        <f>IF($B2163="","",IFERROR(ROUND(INDEX(账户期初本位,MATCH($B2163,账户名,0))+SUMIFS($M$6:M2163,$B$6:B2163,$B2163),2),""))</f>
        <v>-740354979.33</v>
      </c>
      <c r="P2163" s="117" t="s">
        <v>26</v>
      </c>
      <c r="Q2163" s="115"/>
      <c r="R2163" s="115"/>
      <c r="S2163" s="124" t="str">
        <f>IF($B2163="","",IF(ISNA(MATCH($B2163,账户名,0)),"※这个账户不在【参数设置】的账户档案里",IF($A2163="","※没填日期，这一笔不会进任何月份的报表",IF(OR($A2163&lt;起始月份,$A2163&gt;EOMONTH(起始月份,15)),"△不在本账期（"&amp;TEXT(起始月份,"yyyy-mm")&amp;" ~ "&amp;TEXT(EOMONTH(起始月份,15),"yyyy-mm")&amp;"）内，报表里看不到",IF(AND($H2163&lt;&gt;"",$I2163&lt;&gt;""),"※收入和支出不能同时填",IF(AND(N($H2163)=0,N($I2163)=0),IF(ISNUMBER(SEARCH("【待补】",$R2163&amp;"")),"△源数据不全（源表缺金额），请补充","※收入和支出都没填"),IF($E2163="","※没填收支类别，分类报表会漏掉这一笔",IF(ISNA(MATCH($E2163,类别表,0)),"※收支类别不在【参数设置】的清单里",IF($K2163="","△"&amp;$D2163&amp;" 还没填汇率，去【月度汇率】补上就自动算了",IF(ISNUMBER(SEARCH("【待补】",$R2163&amp;"")),"△源数据不全（源表缺摘要或用途），请补充",IF(AND($F2163="内部转账",$Q2163=""),"△内部转账建议在「往来单位」写上对方账户",IF($N2163&lt;0,"△这一笔之后该账户余额成负数了，核一下",""))))))))))))</f>
        <v>△这一笔之后该账户余额成负数了，核一下</v>
      </c>
    </row>
    <row r="2164" ht="33" spans="1:19">
      <c r="A2164" s="114">
        <v>46218</v>
      </c>
      <c r="B2164" s="115" t="s">
        <v>72</v>
      </c>
      <c r="C2164" s="116" t="str">
        <f>IF($B2164="","",IFERROR(INDEX(账户银行,MATCH($B2164,账户名,0)),""))</f>
        <v>NBU银行</v>
      </c>
      <c r="D2164" s="116" t="str">
        <f>IF($B2164="","",IFERROR(INDEX(账户币种,MATCH($B2164,账户名,0)),""))</f>
        <v>UZS</v>
      </c>
      <c r="E2164" s="117" t="s">
        <v>60</v>
      </c>
      <c r="F2164" s="116" t="str">
        <f>IF($E2164="","",IFERROR(INDEX(类别属性,MATCH($E2164,类别表,0)),""))</f>
        <v>支出</v>
      </c>
      <c r="G2164" s="118" t="s">
        <v>1829</v>
      </c>
      <c r="H2164" s="119"/>
      <c r="I2164" s="119">
        <v>7.5</v>
      </c>
      <c r="J2164" s="120"/>
      <c r="K2164" s="125">
        <f>IF(OR($A2164="",$B2164=""),"",IF($J2164&lt;&gt;"",$J2164,IF($D2164=本位币,1,IFERROR(LOOKUP(2,1/((汇率月份&lt;=$A2164)*(INDEX(记账汇率区,0,MATCH($D2164,汇率币种头,0))&lt;&gt;"")),INDEX(记账汇率区,0,MATCH($D2164,汇率币种头,0))),""))))</f>
        <v>1</v>
      </c>
      <c r="L2164" s="123">
        <f t="shared" si="66"/>
        <v>-7.5</v>
      </c>
      <c r="M2164" s="123">
        <f t="shared" si="67"/>
        <v>-7.5</v>
      </c>
      <c r="N2164" s="122">
        <f>IF($B2164="","",ROUND(SUMIF(账户名,$B2164,账户期初)+SUMIFS($L$6:L2164,$B$6:B2164,$B2164),2))</f>
        <v>410769645.5</v>
      </c>
      <c r="O2164" s="123">
        <f>IF($B2164="","",IFERROR(ROUND(INDEX(账户期初本位,MATCH($B2164,账户名,0))+SUMIFS($M$6:M2164,$B$6:B2164,$B2164),2),""))</f>
        <v>410769645.5</v>
      </c>
      <c r="P2164" s="117" t="s">
        <v>43</v>
      </c>
      <c r="Q2164" s="115"/>
      <c r="R2164" s="115"/>
      <c r="S2164" s="124" t="str">
        <f>IF($B2164="","",IF(ISNA(MATCH($B2164,账户名,0)),"※这个账户不在【参数设置】的账户档案里",IF($A2164="","※没填日期，这一笔不会进任何月份的报表",IF(OR($A2164&lt;起始月份,$A2164&gt;EOMONTH(起始月份,15)),"△不在本账期（"&amp;TEXT(起始月份,"yyyy-mm")&amp;" ~ "&amp;TEXT(EOMONTH(起始月份,15),"yyyy-mm")&amp;"）内，报表里看不到",IF(AND($H2164&lt;&gt;"",$I2164&lt;&gt;""),"※收入和支出不能同时填",IF(AND(N($H2164)=0,N($I2164)=0),IF(ISNUMBER(SEARCH("【待补】",$R2164&amp;"")),"△源数据不全（源表缺金额），请补充","※收入和支出都没填"),IF($E2164="","※没填收支类别，分类报表会漏掉这一笔",IF(ISNA(MATCH($E2164,类别表,0)),"※收支类别不在【参数设置】的清单里",IF($K2164="","△"&amp;$D2164&amp;" 还没填汇率，去【月度汇率】补上就自动算了",IF(ISNUMBER(SEARCH("【待补】",$R2164&amp;"")),"△源数据不全（源表缺摘要或用途），请补充",IF(AND($F2164="内部转账",$Q2164=""),"△内部转账建议在「往来单位」写上对方账户",IF($N2164&lt;0,"△这一笔之后该账户余额成负数了，核一下",""))))))))))))</f>
        <v/>
      </c>
    </row>
    <row r="2165" ht="33" spans="1:19">
      <c r="A2165" s="114">
        <v>46218</v>
      </c>
      <c r="B2165" s="115" t="s">
        <v>72</v>
      </c>
      <c r="C2165" s="116" t="str">
        <f>IF($B2165="","",IFERROR(INDEX(账户银行,MATCH($B2165,账户名,0)),""))</f>
        <v>NBU银行</v>
      </c>
      <c r="D2165" s="116" t="str">
        <f>IF($B2165="","",IFERROR(INDEX(账户币种,MATCH($B2165,账户名,0)),""))</f>
        <v>UZS</v>
      </c>
      <c r="E2165" s="117" t="s">
        <v>60</v>
      </c>
      <c r="F2165" s="116" t="str">
        <f>IF($E2165="","",IFERROR(INDEX(类别属性,MATCH($E2165,类别表,0)),""))</f>
        <v>支出</v>
      </c>
      <c r="G2165" s="118" t="s">
        <v>1830</v>
      </c>
      <c r="H2165" s="119"/>
      <c r="I2165" s="119">
        <v>741.6</v>
      </c>
      <c r="J2165" s="120"/>
      <c r="K2165" s="125">
        <f>IF(OR($A2165="",$B2165=""),"",IF($J2165&lt;&gt;"",$J2165,IF($D2165=本位币,1,IFERROR(LOOKUP(2,1/((汇率月份&lt;=$A2165)*(INDEX(记账汇率区,0,MATCH($D2165,汇率币种头,0))&lt;&gt;"")),INDEX(记账汇率区,0,MATCH($D2165,汇率币种头,0))),""))))</f>
        <v>1</v>
      </c>
      <c r="L2165" s="123">
        <f t="shared" si="66"/>
        <v>-741.6</v>
      </c>
      <c r="M2165" s="123">
        <f t="shared" si="67"/>
        <v>-741.6</v>
      </c>
      <c r="N2165" s="122">
        <f>IF($B2165="","",ROUND(SUMIF(账户名,$B2165,账户期初)+SUMIFS($L$6:L2165,$B$6:B2165,$B2165),2))</f>
        <v>410768903.9</v>
      </c>
      <c r="O2165" s="123">
        <f>IF($B2165="","",IFERROR(ROUND(INDEX(账户期初本位,MATCH($B2165,账户名,0))+SUMIFS($M$6:M2165,$B$6:B2165,$B2165),2),""))</f>
        <v>410768903.9</v>
      </c>
      <c r="P2165" s="117" t="s">
        <v>43</v>
      </c>
      <c r="Q2165" s="115"/>
      <c r="R2165" s="115"/>
      <c r="S2165" s="124" t="str">
        <f>IF($B2165="","",IF(ISNA(MATCH($B2165,账户名,0)),"※这个账户不在【参数设置】的账户档案里",IF($A2165="","※没填日期，这一笔不会进任何月份的报表",IF(OR($A2165&lt;起始月份,$A2165&gt;EOMONTH(起始月份,15)),"△不在本账期（"&amp;TEXT(起始月份,"yyyy-mm")&amp;" ~ "&amp;TEXT(EOMONTH(起始月份,15),"yyyy-mm")&amp;"）内，报表里看不到",IF(AND($H2165&lt;&gt;"",$I2165&lt;&gt;""),"※收入和支出不能同时填",IF(AND(N($H2165)=0,N($I2165)=0),IF(ISNUMBER(SEARCH("【待补】",$R2165&amp;"")),"△源数据不全（源表缺金额），请补充","※收入和支出都没填"),IF($E2165="","※没填收支类别，分类报表会漏掉这一笔",IF(ISNA(MATCH($E2165,类别表,0)),"※收支类别不在【参数设置】的清单里",IF($K2165="","△"&amp;$D2165&amp;" 还没填汇率，去【月度汇率】补上就自动算了",IF(ISNUMBER(SEARCH("【待补】",$R2165&amp;"")),"△源数据不全（源表缺摘要或用途），请补充",IF(AND($F2165="内部转账",$Q2165=""),"△内部转账建议在「往来单位」写上对方账户",IF($N2165&lt;0,"△这一笔之后该账户余额成负数了，核一下",""))))))))))))</f>
        <v/>
      </c>
    </row>
    <row r="2166" ht="49.5" spans="1:19">
      <c r="A2166" s="114">
        <v>46218</v>
      </c>
      <c r="B2166" s="115" t="s">
        <v>72</v>
      </c>
      <c r="C2166" s="116" t="str">
        <f>IF($B2166="","",IFERROR(INDEX(账户银行,MATCH($B2166,账户名,0)),""))</f>
        <v>NBU银行</v>
      </c>
      <c r="D2166" s="116" t="str">
        <f>IF($B2166="","",IFERROR(INDEX(账户币种,MATCH($B2166,账户名,0)),""))</f>
        <v>UZS</v>
      </c>
      <c r="E2166" s="117" t="s">
        <v>60</v>
      </c>
      <c r="F2166" s="116" t="str">
        <f>IF($E2166="","",IFERROR(INDEX(类别属性,MATCH($E2166,类别表,0)),""))</f>
        <v>支出</v>
      </c>
      <c r="G2166" s="118" t="s">
        <v>1831</v>
      </c>
      <c r="H2166" s="119"/>
      <c r="I2166" s="119">
        <v>741.6</v>
      </c>
      <c r="J2166" s="120"/>
      <c r="K2166" s="125">
        <f>IF(OR($A2166="",$B2166=""),"",IF($J2166&lt;&gt;"",$J2166,IF($D2166=本位币,1,IFERROR(LOOKUP(2,1/((汇率月份&lt;=$A2166)*(INDEX(记账汇率区,0,MATCH($D2166,汇率币种头,0))&lt;&gt;"")),INDEX(记账汇率区,0,MATCH($D2166,汇率币种头,0))),""))))</f>
        <v>1</v>
      </c>
      <c r="L2166" s="123">
        <f t="shared" si="66"/>
        <v>-741.6</v>
      </c>
      <c r="M2166" s="123">
        <f t="shared" si="67"/>
        <v>-741.6</v>
      </c>
      <c r="N2166" s="122">
        <f>IF($B2166="","",ROUND(SUMIF(账户名,$B2166,账户期初)+SUMIFS($L$6:L2166,$B$6:B2166,$B2166),2))</f>
        <v>410768162.3</v>
      </c>
      <c r="O2166" s="123">
        <f>IF($B2166="","",IFERROR(ROUND(INDEX(账户期初本位,MATCH($B2166,账户名,0))+SUMIFS($M$6:M2166,$B$6:B2166,$B2166),2),""))</f>
        <v>410768162.3</v>
      </c>
      <c r="P2166" s="117" t="s">
        <v>43</v>
      </c>
      <c r="Q2166" s="115"/>
      <c r="R2166" s="115"/>
      <c r="S2166" s="124" t="str">
        <f>IF($B2166="","",IF(ISNA(MATCH($B2166,账户名,0)),"※这个账户不在【参数设置】的账户档案里",IF($A2166="","※没填日期，这一笔不会进任何月份的报表",IF(OR($A2166&lt;起始月份,$A2166&gt;EOMONTH(起始月份,15)),"△不在本账期（"&amp;TEXT(起始月份,"yyyy-mm")&amp;" ~ "&amp;TEXT(EOMONTH(起始月份,15),"yyyy-mm")&amp;"）内，报表里看不到",IF(AND($H2166&lt;&gt;"",$I2166&lt;&gt;""),"※收入和支出不能同时填",IF(AND(N($H2166)=0,N($I2166)=0),IF(ISNUMBER(SEARCH("【待补】",$R2166&amp;"")),"△源数据不全（源表缺金额），请补充","※收入和支出都没填"),IF($E2166="","※没填收支类别，分类报表会漏掉这一笔",IF(ISNA(MATCH($E2166,类别表,0)),"※收支类别不在【参数设置】的清单里",IF($K2166="","△"&amp;$D2166&amp;" 还没填汇率，去【月度汇率】补上就自动算了",IF(ISNUMBER(SEARCH("【待补】",$R2166&amp;"")),"△源数据不全（源表缺摘要或用途），请补充",IF(AND($F2166="内部转账",$Q2166=""),"△内部转账建议在「往来单位」写上对方账户",IF($N2166&lt;0,"△这一笔之后该账户余额成负数了，核一下",""))))))))))))</f>
        <v/>
      </c>
    </row>
    <row r="2167" ht="49.5" spans="1:19">
      <c r="A2167" s="114">
        <v>46218</v>
      </c>
      <c r="B2167" s="115" t="s">
        <v>72</v>
      </c>
      <c r="C2167" s="116" t="str">
        <f>IF($B2167="","",IFERROR(INDEX(账户银行,MATCH($B2167,账户名,0)),""))</f>
        <v>NBU银行</v>
      </c>
      <c r="D2167" s="116" t="str">
        <f>IF($B2167="","",IFERROR(INDEX(账户币种,MATCH($B2167,账户名,0)),""))</f>
        <v>UZS</v>
      </c>
      <c r="E2167" s="117" t="s">
        <v>60</v>
      </c>
      <c r="F2167" s="116" t="str">
        <f>IF($E2167="","",IFERROR(INDEX(类别属性,MATCH($E2167,类别表,0)),""))</f>
        <v>支出</v>
      </c>
      <c r="G2167" s="118" t="s">
        <v>1832</v>
      </c>
      <c r="H2167" s="119"/>
      <c r="I2167" s="119">
        <v>741.6</v>
      </c>
      <c r="J2167" s="120"/>
      <c r="K2167" s="125">
        <f>IF(OR($A2167="",$B2167=""),"",IF($J2167&lt;&gt;"",$J2167,IF($D2167=本位币,1,IFERROR(LOOKUP(2,1/((汇率月份&lt;=$A2167)*(INDEX(记账汇率区,0,MATCH($D2167,汇率币种头,0))&lt;&gt;"")),INDEX(记账汇率区,0,MATCH($D2167,汇率币种头,0))),""))))</f>
        <v>1</v>
      </c>
      <c r="L2167" s="123">
        <f t="shared" si="66"/>
        <v>-741.6</v>
      </c>
      <c r="M2167" s="123">
        <f t="shared" si="67"/>
        <v>-741.6</v>
      </c>
      <c r="N2167" s="122">
        <f>IF($B2167="","",ROUND(SUMIF(账户名,$B2167,账户期初)+SUMIFS($L$6:L2167,$B$6:B2167,$B2167),2))</f>
        <v>410767420.7</v>
      </c>
      <c r="O2167" s="123">
        <f>IF($B2167="","",IFERROR(ROUND(INDEX(账户期初本位,MATCH($B2167,账户名,0))+SUMIFS($M$6:M2167,$B$6:B2167,$B2167),2),""))</f>
        <v>410767420.7</v>
      </c>
      <c r="P2167" s="117" t="s">
        <v>43</v>
      </c>
      <c r="Q2167" s="115"/>
      <c r="R2167" s="115"/>
      <c r="S2167" s="124" t="str">
        <f>IF($B2167="","",IF(ISNA(MATCH($B2167,账户名,0)),"※这个账户不在【参数设置】的账户档案里",IF($A2167="","※没填日期，这一笔不会进任何月份的报表",IF(OR($A2167&lt;起始月份,$A2167&gt;EOMONTH(起始月份,15)),"△不在本账期（"&amp;TEXT(起始月份,"yyyy-mm")&amp;" ~ "&amp;TEXT(EOMONTH(起始月份,15),"yyyy-mm")&amp;"）内，报表里看不到",IF(AND($H2167&lt;&gt;"",$I2167&lt;&gt;""),"※收入和支出不能同时填",IF(AND(N($H2167)=0,N($I2167)=0),IF(ISNUMBER(SEARCH("【待补】",$R2167&amp;"")),"△源数据不全（源表缺金额），请补充","※收入和支出都没填"),IF($E2167="","※没填收支类别，分类报表会漏掉这一笔",IF(ISNA(MATCH($E2167,类别表,0)),"※收支类别不在【参数设置】的清单里",IF($K2167="","△"&amp;$D2167&amp;" 还没填汇率，去【月度汇率】补上就自动算了",IF(ISNUMBER(SEARCH("【待补】",$R2167&amp;"")),"△源数据不全（源表缺摘要或用途），请补充",IF(AND($F2167="内部转账",$Q2167=""),"△内部转账建议在「往来单位」写上对方账户",IF($N2167&lt;0,"△这一笔之后该账户余额成负数了，核一下",""))))))))))))</f>
        <v/>
      </c>
    </row>
    <row r="2168" ht="66" spans="1:19">
      <c r="A2168" s="114">
        <v>46218</v>
      </c>
      <c r="B2168" s="115" t="s">
        <v>72</v>
      </c>
      <c r="C2168" s="116" t="str">
        <f>IF($B2168="","",IFERROR(INDEX(账户银行,MATCH($B2168,账户名,0)),""))</f>
        <v>NBU银行</v>
      </c>
      <c r="D2168" s="116" t="str">
        <f>IF($B2168="","",IFERROR(INDEX(账户币种,MATCH($B2168,账户名,0)),""))</f>
        <v>UZS</v>
      </c>
      <c r="E2168" s="117" t="s">
        <v>95</v>
      </c>
      <c r="F2168" s="116" t="str">
        <f>IF($E2168="","",IFERROR(INDEX(类别属性,MATCH($E2168,类别表,0)),""))</f>
        <v>支出</v>
      </c>
      <c r="G2168" s="118" t="s">
        <v>1833</v>
      </c>
      <c r="H2168" s="119"/>
      <c r="I2168" s="119">
        <v>29495000</v>
      </c>
      <c r="J2168" s="120"/>
      <c r="K2168" s="125">
        <f>IF(OR($A2168="",$B2168=""),"",IF($J2168&lt;&gt;"",$J2168,IF($D2168=本位币,1,IFERROR(LOOKUP(2,1/((汇率月份&lt;=$A2168)*(INDEX(记账汇率区,0,MATCH($D2168,汇率币种头,0))&lt;&gt;"")),INDEX(记账汇率区,0,MATCH($D2168,汇率币种头,0))),""))))</f>
        <v>1</v>
      </c>
      <c r="L2168" s="123">
        <f t="shared" si="66"/>
        <v>-29495000</v>
      </c>
      <c r="M2168" s="123">
        <f t="shared" si="67"/>
        <v>-29495000</v>
      </c>
      <c r="N2168" s="122">
        <f>IF($B2168="","",ROUND(SUMIF(账户名,$B2168,账户期初)+SUMIFS($L$6:L2168,$B$6:B2168,$B2168),2))</f>
        <v>381272420.7</v>
      </c>
      <c r="O2168" s="123">
        <f>IF($B2168="","",IFERROR(ROUND(INDEX(账户期初本位,MATCH($B2168,账户名,0))+SUMIFS($M$6:M2168,$B$6:B2168,$B2168),2),""))</f>
        <v>381272420.7</v>
      </c>
      <c r="P2168" s="117" t="s">
        <v>97</v>
      </c>
      <c r="Q2168" s="115"/>
      <c r="R2168" s="115"/>
      <c r="S2168" s="124" t="str">
        <f>IF($B2168="","",IF(ISNA(MATCH($B2168,账户名,0)),"※这个账户不在【参数设置】的账户档案里",IF($A2168="","※没填日期，这一笔不会进任何月份的报表",IF(OR($A2168&lt;起始月份,$A2168&gt;EOMONTH(起始月份,15)),"△不在本账期（"&amp;TEXT(起始月份,"yyyy-mm")&amp;" ~ "&amp;TEXT(EOMONTH(起始月份,15),"yyyy-mm")&amp;"）内，报表里看不到",IF(AND($H2168&lt;&gt;"",$I2168&lt;&gt;""),"※收入和支出不能同时填",IF(AND(N($H2168)=0,N($I2168)=0),IF(ISNUMBER(SEARCH("【待补】",$R2168&amp;"")),"△源数据不全（源表缺金额），请补充","※收入和支出都没填"),IF($E2168="","※没填收支类别，分类报表会漏掉这一笔",IF(ISNA(MATCH($E2168,类别表,0)),"※收支类别不在【参数设置】的清单里",IF($K2168="","△"&amp;$D2168&amp;" 还没填汇率，去【月度汇率】补上就自动算了",IF(ISNUMBER(SEARCH("【待补】",$R2168&amp;"")),"△源数据不全（源表缺摘要或用途），请补充",IF(AND($F2168="内部转账",$Q2168=""),"△内部转账建议在「往来单位」写上对方账户",IF($N2168&lt;0,"△这一笔之后该账户余额成负数了，核一下",""))))))))))))</f>
        <v/>
      </c>
    </row>
    <row r="2169" ht="49.5" spans="1:19">
      <c r="A2169" s="114">
        <v>46218</v>
      </c>
      <c r="B2169" s="115" t="s">
        <v>72</v>
      </c>
      <c r="C2169" s="116" t="str">
        <f>IF($B2169="","",IFERROR(INDEX(账户银行,MATCH($B2169,账户名,0)),""))</f>
        <v>NBU银行</v>
      </c>
      <c r="D2169" s="116" t="str">
        <f>IF($B2169="","",IFERROR(INDEX(账户币种,MATCH($B2169,账户名,0)),""))</f>
        <v>UZS</v>
      </c>
      <c r="E2169" s="117" t="s">
        <v>57</v>
      </c>
      <c r="F2169" s="116" t="str">
        <f>IF($E2169="","",IFERROR(INDEX(类别属性,MATCH($E2169,类别表,0)),""))</f>
        <v>支出</v>
      </c>
      <c r="G2169" s="118" t="s">
        <v>1834</v>
      </c>
      <c r="H2169" s="119"/>
      <c r="I2169" s="119">
        <v>1500</v>
      </c>
      <c r="J2169" s="120"/>
      <c r="K2169" s="125">
        <f>IF(OR($A2169="",$B2169=""),"",IF($J2169&lt;&gt;"",$J2169,IF($D2169=本位币,1,IFERROR(LOOKUP(2,1/((汇率月份&lt;=$A2169)*(INDEX(记账汇率区,0,MATCH($D2169,汇率币种头,0))&lt;&gt;"")),INDEX(记账汇率区,0,MATCH($D2169,汇率币种头,0))),""))))</f>
        <v>1</v>
      </c>
      <c r="L2169" s="123">
        <f t="shared" si="66"/>
        <v>-1500</v>
      </c>
      <c r="M2169" s="123">
        <f t="shared" si="67"/>
        <v>-1500</v>
      </c>
      <c r="N2169" s="122">
        <f>IF($B2169="","",ROUND(SUMIF(账户名,$B2169,账户期初)+SUMIFS($L$6:L2169,$B$6:B2169,$B2169),2))</f>
        <v>381270920.7</v>
      </c>
      <c r="O2169" s="123">
        <f>IF($B2169="","",IFERROR(ROUND(INDEX(账户期初本位,MATCH($B2169,账户名,0))+SUMIFS($M$6:M2169,$B$6:B2169,$B2169),2),""))</f>
        <v>381270920.7</v>
      </c>
      <c r="P2169" s="117" t="s">
        <v>59</v>
      </c>
      <c r="Q2169" s="115"/>
      <c r="R2169" s="115"/>
      <c r="S2169" s="124" t="str">
        <f>IF($B2169="","",IF(ISNA(MATCH($B2169,账户名,0)),"※这个账户不在【参数设置】的账户档案里",IF($A2169="","※没填日期，这一笔不会进任何月份的报表",IF(OR($A2169&lt;起始月份,$A2169&gt;EOMONTH(起始月份,15)),"△不在本账期（"&amp;TEXT(起始月份,"yyyy-mm")&amp;" ~ "&amp;TEXT(EOMONTH(起始月份,15),"yyyy-mm")&amp;"）内，报表里看不到",IF(AND($H2169&lt;&gt;"",$I2169&lt;&gt;""),"※收入和支出不能同时填",IF(AND(N($H2169)=0,N($I2169)=0),IF(ISNUMBER(SEARCH("【待补】",$R2169&amp;"")),"△源数据不全（源表缺金额），请补充","※收入和支出都没填"),IF($E2169="","※没填收支类别，分类报表会漏掉这一笔",IF(ISNA(MATCH($E2169,类别表,0)),"※收支类别不在【参数设置】的清单里",IF($K2169="","△"&amp;$D2169&amp;" 还没填汇率，去【月度汇率】补上就自动算了",IF(ISNUMBER(SEARCH("【待补】",$R2169&amp;"")),"△源数据不全（源表缺摘要或用途），请补充",IF(AND($F2169="内部转账",$Q2169=""),"△内部转账建议在「往来单位」写上对方账户",IF($N2169&lt;0,"△这一笔之后该账户余额成负数了，核一下",""))))))))))))</f>
        <v/>
      </c>
    </row>
    <row r="2170" ht="49.5" spans="1:19">
      <c r="A2170" s="114">
        <v>46218</v>
      </c>
      <c r="B2170" s="115" t="s">
        <v>72</v>
      </c>
      <c r="C2170" s="116" t="str">
        <f>IF($B2170="","",IFERROR(INDEX(账户银行,MATCH($B2170,账户名,0)),""))</f>
        <v>NBU银行</v>
      </c>
      <c r="D2170" s="116" t="str">
        <f>IF($B2170="","",IFERROR(INDEX(账户币种,MATCH($B2170,账户名,0)),""))</f>
        <v>UZS</v>
      </c>
      <c r="E2170" s="117" t="s">
        <v>57</v>
      </c>
      <c r="F2170" s="116" t="str">
        <f>IF($E2170="","",IFERROR(INDEX(类别属性,MATCH($E2170,类别表,0)),""))</f>
        <v>支出</v>
      </c>
      <c r="G2170" s="118" t="s">
        <v>1835</v>
      </c>
      <c r="H2170" s="119"/>
      <c r="I2170" s="119">
        <v>180000</v>
      </c>
      <c r="J2170" s="120"/>
      <c r="K2170" s="125">
        <f>IF(OR($A2170="",$B2170=""),"",IF($J2170&lt;&gt;"",$J2170,IF($D2170=本位币,1,IFERROR(LOOKUP(2,1/((汇率月份&lt;=$A2170)*(INDEX(记账汇率区,0,MATCH($D2170,汇率币种头,0))&lt;&gt;"")),INDEX(记账汇率区,0,MATCH($D2170,汇率币种头,0))),""))))</f>
        <v>1</v>
      </c>
      <c r="L2170" s="123">
        <f t="shared" si="66"/>
        <v>-180000</v>
      </c>
      <c r="M2170" s="123">
        <f t="shared" si="67"/>
        <v>-180000</v>
      </c>
      <c r="N2170" s="122">
        <f>IF($B2170="","",ROUND(SUMIF(账户名,$B2170,账户期初)+SUMIFS($L$6:L2170,$B$6:B2170,$B2170),2))</f>
        <v>381090920.7</v>
      </c>
      <c r="O2170" s="123">
        <f>IF($B2170="","",IFERROR(ROUND(INDEX(账户期初本位,MATCH($B2170,账户名,0))+SUMIFS($M$6:M2170,$B$6:B2170,$B2170),2),""))</f>
        <v>381090920.7</v>
      </c>
      <c r="P2170" s="117" t="s">
        <v>59</v>
      </c>
      <c r="Q2170" s="115"/>
      <c r="R2170" s="115"/>
      <c r="S2170" s="124" t="str">
        <f>IF($B2170="","",IF(ISNA(MATCH($B2170,账户名,0)),"※这个账户不在【参数设置】的账户档案里",IF($A2170="","※没填日期，这一笔不会进任何月份的报表",IF(OR($A2170&lt;起始月份,$A2170&gt;EOMONTH(起始月份,15)),"△不在本账期（"&amp;TEXT(起始月份,"yyyy-mm")&amp;" ~ "&amp;TEXT(EOMONTH(起始月份,15),"yyyy-mm")&amp;"）内，报表里看不到",IF(AND($H2170&lt;&gt;"",$I2170&lt;&gt;""),"※收入和支出不能同时填",IF(AND(N($H2170)=0,N($I2170)=0),IF(ISNUMBER(SEARCH("【待补】",$R2170&amp;"")),"△源数据不全（源表缺金额），请补充","※收入和支出都没填"),IF($E2170="","※没填收支类别，分类报表会漏掉这一笔",IF(ISNA(MATCH($E2170,类别表,0)),"※收支类别不在【参数设置】的清单里",IF($K2170="","△"&amp;$D2170&amp;" 还没填汇率，去【月度汇率】补上就自动算了",IF(ISNUMBER(SEARCH("【待补】",$R2170&amp;"")),"△源数据不全（源表缺摘要或用途），请补充",IF(AND($F2170="内部转账",$Q2170=""),"△内部转账建议在「往来单位」写上对方账户",IF($N2170&lt;0,"△这一笔之后该账户余额成负数了，核一下",""))))))))))))</f>
        <v/>
      </c>
    </row>
    <row r="2171" ht="49.5" spans="1:19">
      <c r="A2171" s="114">
        <v>46218</v>
      </c>
      <c r="B2171" s="115" t="s">
        <v>72</v>
      </c>
      <c r="C2171" s="116" t="str">
        <f>IF($B2171="","",IFERROR(INDEX(账户银行,MATCH($B2171,账户名,0)),""))</f>
        <v>NBU银行</v>
      </c>
      <c r="D2171" s="116" t="str">
        <f>IF($B2171="","",IFERROR(INDEX(账户币种,MATCH($B2171,账户名,0)),""))</f>
        <v>UZS</v>
      </c>
      <c r="E2171" s="117" t="s">
        <v>57</v>
      </c>
      <c r="F2171" s="116" t="str">
        <f>IF($E2171="","",IFERROR(INDEX(类别属性,MATCH($E2171,类别表,0)),""))</f>
        <v>支出</v>
      </c>
      <c r="G2171" s="118" t="s">
        <v>1836</v>
      </c>
      <c r="H2171" s="119"/>
      <c r="I2171" s="119">
        <v>178500</v>
      </c>
      <c r="J2171" s="120"/>
      <c r="K2171" s="125">
        <f>IF(OR($A2171="",$B2171=""),"",IF($J2171&lt;&gt;"",$J2171,IF($D2171=本位币,1,IFERROR(LOOKUP(2,1/((汇率月份&lt;=$A2171)*(INDEX(记账汇率区,0,MATCH($D2171,汇率币种头,0))&lt;&gt;"")),INDEX(记账汇率区,0,MATCH($D2171,汇率币种头,0))),""))))</f>
        <v>1</v>
      </c>
      <c r="L2171" s="123">
        <f t="shared" si="66"/>
        <v>-178500</v>
      </c>
      <c r="M2171" s="123">
        <f t="shared" si="67"/>
        <v>-178500</v>
      </c>
      <c r="N2171" s="122">
        <f>IF($B2171="","",ROUND(SUMIF(账户名,$B2171,账户期初)+SUMIFS($L$6:L2171,$B$6:B2171,$B2171),2))</f>
        <v>380912420.7</v>
      </c>
      <c r="O2171" s="123">
        <f>IF($B2171="","",IFERROR(ROUND(INDEX(账户期初本位,MATCH($B2171,账户名,0))+SUMIFS($M$6:M2171,$B$6:B2171,$B2171),2),""))</f>
        <v>380912420.7</v>
      </c>
      <c r="P2171" s="117" t="s">
        <v>59</v>
      </c>
      <c r="Q2171" s="115"/>
      <c r="R2171" s="115"/>
      <c r="S2171" s="124" t="str">
        <f>IF($B2171="","",IF(ISNA(MATCH($B2171,账户名,0)),"※这个账户不在【参数设置】的账户档案里",IF($A2171="","※没填日期，这一笔不会进任何月份的报表",IF(OR($A2171&lt;起始月份,$A2171&gt;EOMONTH(起始月份,15)),"△不在本账期（"&amp;TEXT(起始月份,"yyyy-mm")&amp;" ~ "&amp;TEXT(EOMONTH(起始月份,15),"yyyy-mm")&amp;"）内，报表里看不到",IF(AND($H2171&lt;&gt;"",$I2171&lt;&gt;""),"※收入和支出不能同时填",IF(AND(N($H2171)=0,N($I2171)=0),IF(ISNUMBER(SEARCH("【待补】",$R2171&amp;"")),"△源数据不全（源表缺金额），请补充","※收入和支出都没填"),IF($E2171="","※没填收支类别，分类报表会漏掉这一笔",IF(ISNA(MATCH($E2171,类别表,0)),"※收支类别不在【参数设置】的清单里",IF($K2171="","△"&amp;$D2171&amp;" 还没填汇率，去【月度汇率】补上就自动算了",IF(ISNUMBER(SEARCH("【待补】",$R2171&amp;"")),"△源数据不全（源表缺摘要或用途），请补充",IF(AND($F2171="内部转账",$Q2171=""),"△内部转账建议在「往来单位」写上对方账户",IF($N2171&lt;0,"△这一笔之后该账户余额成负数了，核一下",""))))))))))))</f>
        <v/>
      </c>
    </row>
    <row r="2172" ht="33" spans="1:19">
      <c r="A2172" s="114">
        <v>46218</v>
      </c>
      <c r="B2172" s="115" t="s">
        <v>34</v>
      </c>
      <c r="C2172" s="116" t="str">
        <f>IF($B2172="","",IFERROR(INDEX(账户银行,MATCH($B2172,账户名,0)),""))</f>
        <v>现金</v>
      </c>
      <c r="D2172" s="116" t="str">
        <f>IF($B2172="","",IFERROR(INDEX(账户币种,MATCH($B2172,账户名,0)),""))</f>
        <v>UZS</v>
      </c>
      <c r="E2172" s="117" t="s">
        <v>84</v>
      </c>
      <c r="F2172" s="116" t="str">
        <f>IF($E2172="","",IFERROR(INDEX(类别属性,MATCH($E2172,类别表,0)),""))</f>
        <v>支出</v>
      </c>
      <c r="G2172" s="118" t="s">
        <v>1837</v>
      </c>
      <c r="H2172" s="119"/>
      <c r="I2172" s="119">
        <v>400000</v>
      </c>
      <c r="J2172" s="120"/>
      <c r="K2172" s="125">
        <f>IF(OR($A2172="",$B2172=""),"",IF($J2172&lt;&gt;"",$J2172,IF($D2172=本位币,1,IFERROR(LOOKUP(2,1/((汇率月份&lt;=$A2172)*(INDEX(记账汇率区,0,MATCH($D2172,汇率币种头,0))&lt;&gt;"")),INDEX(记账汇率区,0,MATCH($D2172,汇率币种头,0))),""))))</f>
        <v>1</v>
      </c>
      <c r="L2172" s="123">
        <f t="shared" si="66"/>
        <v>-400000</v>
      </c>
      <c r="M2172" s="123">
        <f t="shared" si="67"/>
        <v>-400000</v>
      </c>
      <c r="N2172" s="122">
        <f>IF($B2172="","",ROUND(SUMIF(账户名,$B2172,账户期初)+SUMIFS($L$6:L2172,$B$6:B2172,$B2172),2))</f>
        <v>-740754979.33</v>
      </c>
      <c r="O2172" s="123">
        <f>IF($B2172="","",IFERROR(ROUND(INDEX(账户期初本位,MATCH($B2172,账户名,0))+SUMIFS($M$6:M2172,$B$6:B2172,$B2172),2),""))</f>
        <v>-740754979.33</v>
      </c>
      <c r="P2172" s="117" t="s">
        <v>48</v>
      </c>
      <c r="Q2172" s="115"/>
      <c r="R2172" s="115"/>
      <c r="S2172" s="124" t="str">
        <f>IF($B2172="","",IF(ISNA(MATCH($B2172,账户名,0)),"※这个账户不在【参数设置】的账户档案里",IF($A2172="","※没填日期，这一笔不会进任何月份的报表",IF(OR($A2172&lt;起始月份,$A2172&gt;EOMONTH(起始月份,15)),"△不在本账期（"&amp;TEXT(起始月份,"yyyy-mm")&amp;" ~ "&amp;TEXT(EOMONTH(起始月份,15),"yyyy-mm")&amp;"）内，报表里看不到",IF(AND($H2172&lt;&gt;"",$I2172&lt;&gt;""),"※收入和支出不能同时填",IF(AND(N($H2172)=0,N($I2172)=0),IF(ISNUMBER(SEARCH("【待补】",$R2172&amp;"")),"△源数据不全（源表缺金额），请补充","※收入和支出都没填"),IF($E2172="","※没填收支类别，分类报表会漏掉这一笔",IF(ISNA(MATCH($E2172,类别表,0)),"※收支类别不在【参数设置】的清单里",IF($K2172="","△"&amp;$D2172&amp;" 还没填汇率，去【月度汇率】补上就自动算了",IF(ISNUMBER(SEARCH("【待补】",$R2172&amp;"")),"△源数据不全（源表缺摘要或用途），请补充",IF(AND($F2172="内部转账",$Q2172=""),"△内部转账建议在「往来单位」写上对方账户",IF($N2172&lt;0,"△这一笔之后该账户余额成负数了，核一下",""))))))))))))</f>
        <v>△这一笔之后该账户余额成负数了，核一下</v>
      </c>
    </row>
    <row r="2173" ht="99" spans="1:19">
      <c r="A2173" s="114">
        <v>46219</v>
      </c>
      <c r="B2173" s="115" t="s">
        <v>72</v>
      </c>
      <c r="C2173" s="116" t="str">
        <f>IF($B2173="","",IFERROR(INDEX(账户银行,MATCH($B2173,账户名,0)),""))</f>
        <v>NBU银行</v>
      </c>
      <c r="D2173" s="116" t="str">
        <f>IF($B2173="","",IFERROR(INDEX(账户币种,MATCH($B2173,账户名,0)),""))</f>
        <v>UZS</v>
      </c>
      <c r="E2173" s="117" t="s">
        <v>107</v>
      </c>
      <c r="F2173" s="116" t="str">
        <f>IF($E2173="","",IFERROR(INDEX(类别属性,MATCH($E2173,类别表,0)),""))</f>
        <v>收入</v>
      </c>
      <c r="G2173" s="118" t="s">
        <v>1838</v>
      </c>
      <c r="H2173" s="119">
        <v>15000000</v>
      </c>
      <c r="I2173" s="119"/>
      <c r="J2173" s="120"/>
      <c r="K2173" s="125">
        <f>IF(OR($A2173="",$B2173=""),"",IF($J2173&lt;&gt;"",$J2173,IF($D2173=本位币,1,IFERROR(LOOKUP(2,1/((汇率月份&lt;=$A2173)*(INDEX(记账汇率区,0,MATCH($D2173,汇率币种头,0))&lt;&gt;"")),INDEX(记账汇率区,0,MATCH($D2173,汇率币种头,0))),""))))</f>
        <v>1</v>
      </c>
      <c r="L2173" s="123">
        <f t="shared" si="66"/>
        <v>15000000</v>
      </c>
      <c r="M2173" s="123">
        <f t="shared" si="67"/>
        <v>15000000</v>
      </c>
      <c r="N2173" s="122">
        <f>IF($B2173="","",ROUND(SUMIF(账户名,$B2173,账户期初)+SUMIFS($L$6:L2173,$B$6:B2173,$B2173),2))</f>
        <v>395912420.7</v>
      </c>
      <c r="O2173" s="123">
        <f>IF($B2173="","",IFERROR(ROUND(INDEX(账户期初本位,MATCH($B2173,账户名,0))+SUMIFS($M$6:M2173,$B$6:B2173,$B2173),2),""))</f>
        <v>395912420.7</v>
      </c>
      <c r="P2173" s="117" t="s">
        <v>109</v>
      </c>
      <c r="Q2173" s="115"/>
      <c r="R2173" s="115"/>
      <c r="S2173" s="124" t="str">
        <f>IF($B2173="","",IF(ISNA(MATCH($B2173,账户名,0)),"※这个账户不在【参数设置】的账户档案里",IF($A2173="","※没填日期，这一笔不会进任何月份的报表",IF(OR($A2173&lt;起始月份,$A2173&gt;EOMONTH(起始月份,15)),"△不在本账期（"&amp;TEXT(起始月份,"yyyy-mm")&amp;" ~ "&amp;TEXT(EOMONTH(起始月份,15),"yyyy-mm")&amp;"）内，报表里看不到",IF(AND($H2173&lt;&gt;"",$I2173&lt;&gt;""),"※收入和支出不能同时填",IF(AND(N($H2173)=0,N($I2173)=0),IF(ISNUMBER(SEARCH("【待补】",$R2173&amp;"")),"△源数据不全（源表缺金额），请补充","※收入和支出都没填"),IF($E2173="","※没填收支类别，分类报表会漏掉这一笔",IF(ISNA(MATCH($E2173,类别表,0)),"※收支类别不在【参数设置】的清单里",IF($K2173="","△"&amp;$D2173&amp;" 还没填汇率，去【月度汇率】补上就自动算了",IF(ISNUMBER(SEARCH("【待补】",$R2173&amp;"")),"△源数据不全（源表缺摘要或用途），请补充",IF(AND($F2173="内部转账",$Q2173=""),"△内部转账建议在「往来单位」写上对方账户",IF($N2173&lt;0,"△这一笔之后该账户余额成负数了，核一下",""))))))))))))</f>
        <v/>
      </c>
    </row>
    <row r="2174" ht="16.5" spans="1:19">
      <c r="A2174" s="114">
        <v>46219</v>
      </c>
      <c r="B2174" s="115" t="s">
        <v>20</v>
      </c>
      <c r="C2174" s="116" t="str">
        <f>IF($B2174="","",IFERROR(INDEX(账户银行,MATCH($B2174,账户名,0)),""))</f>
        <v>现金</v>
      </c>
      <c r="D2174" s="116" t="str">
        <f>IF($B2174="","",IFERROR(INDEX(账户币种,MATCH($B2174,账户名,0)),""))</f>
        <v>CNY</v>
      </c>
      <c r="E2174" s="117" t="s">
        <v>95</v>
      </c>
      <c r="F2174" s="116" t="str">
        <f>IF($E2174="","",IFERROR(INDEX(类别属性,MATCH($E2174,类别表,0)),""))</f>
        <v>支出</v>
      </c>
      <c r="G2174" s="118" t="s">
        <v>1697</v>
      </c>
      <c r="H2174" s="119"/>
      <c r="I2174" s="119">
        <v>15000</v>
      </c>
      <c r="J2174" s="120"/>
      <c r="K2174" s="121">
        <f>IF(OR($A2174="",$B2174=""),"",IF($J2174&lt;&gt;"",$J2174,IF($D2174=本位币,1,IFERROR(LOOKUP(2,1/((汇率月份&lt;=$A2174)*(INDEX(记账汇率区,0,MATCH($D2174,汇率币种头,0))&lt;&gt;"")),INDEX(记账汇率区,0,MATCH($D2174,汇率币种头,0))),""))))</f>
        <v>1700</v>
      </c>
      <c r="L2174" s="122">
        <f t="shared" si="66"/>
        <v>-15000</v>
      </c>
      <c r="M2174" s="123">
        <f t="shared" si="67"/>
        <v>-25500000</v>
      </c>
      <c r="N2174" s="122">
        <f>IF($B2174="","",ROUND(SUMIF(账户名,$B2174,账户期初)+SUMIFS($L$6:L2174,$B$6:B2174,$B2174),2))</f>
        <v>1150061.94</v>
      </c>
      <c r="O2174" s="123">
        <f>IF($B2174="","",IFERROR(ROUND(INDEX(账户期初本位,MATCH($B2174,账户名,0))+SUMIFS($M$6:M2174,$B$6:B2174,$B2174),2),""))</f>
        <v>1926766814.96</v>
      </c>
      <c r="P2174" s="117" t="s">
        <v>97</v>
      </c>
      <c r="Q2174" s="115"/>
      <c r="R2174" s="115"/>
      <c r="S2174" s="124" t="str">
        <f>IF($B2174="","",IF(ISNA(MATCH($B2174,账户名,0)),"※这个账户不在【参数设置】的账户档案里",IF($A2174="","※没填日期，这一笔不会进任何月份的报表",IF(OR($A2174&lt;起始月份,$A2174&gt;EOMONTH(起始月份,15)),"△不在本账期（"&amp;TEXT(起始月份,"yyyy-mm")&amp;" ~ "&amp;TEXT(EOMONTH(起始月份,15),"yyyy-mm")&amp;"）内，报表里看不到",IF(AND($H2174&lt;&gt;"",$I2174&lt;&gt;""),"※收入和支出不能同时填",IF(AND(N($H2174)=0,N($I2174)=0),IF(ISNUMBER(SEARCH("【待补】",$R2174&amp;"")),"△源数据不全（源表缺金额），请补充","※收入和支出都没填"),IF($E2174="","※没填收支类别，分类报表会漏掉这一笔",IF(ISNA(MATCH($E2174,类别表,0)),"※收支类别不在【参数设置】的清单里",IF($K2174="","△"&amp;$D2174&amp;" 还没填汇率，去【月度汇率】补上就自动算了",IF(ISNUMBER(SEARCH("【待补】",$R2174&amp;"")),"△源数据不全（源表缺摘要或用途），请补充",IF(AND($F2174="内部转账",$Q2174=""),"△内部转账建议在「往来单位」写上对方账户",IF($N2174&lt;0,"△这一笔之后该账户余额成负数了，核一下",""))))))))))))</f>
        <v/>
      </c>
    </row>
    <row r="2175" ht="33" spans="1:19">
      <c r="A2175" s="114">
        <v>46219</v>
      </c>
      <c r="B2175" s="115" t="s">
        <v>20</v>
      </c>
      <c r="C2175" s="116" t="str">
        <f>IF($B2175="","",IFERROR(INDEX(账户银行,MATCH($B2175,账户名,0)),""))</f>
        <v>现金</v>
      </c>
      <c r="D2175" s="116" t="str">
        <f>IF($B2175="","",IFERROR(INDEX(账户币种,MATCH($B2175,账户名,0)),""))</f>
        <v>CNY</v>
      </c>
      <c r="E2175" s="117" t="s">
        <v>95</v>
      </c>
      <c r="F2175" s="116" t="str">
        <f>IF($E2175="","",IFERROR(INDEX(类别属性,MATCH($E2175,类别表,0)),""))</f>
        <v>支出</v>
      </c>
      <c r="G2175" s="118" t="s">
        <v>1839</v>
      </c>
      <c r="H2175" s="119"/>
      <c r="I2175" s="119">
        <v>110000</v>
      </c>
      <c r="J2175" s="120"/>
      <c r="K2175" s="121">
        <f>IF(OR($A2175="",$B2175=""),"",IF($J2175&lt;&gt;"",$J2175,IF($D2175=本位币,1,IFERROR(LOOKUP(2,1/((汇率月份&lt;=$A2175)*(INDEX(记账汇率区,0,MATCH($D2175,汇率币种头,0))&lt;&gt;"")),INDEX(记账汇率区,0,MATCH($D2175,汇率币种头,0))),""))))</f>
        <v>1700</v>
      </c>
      <c r="L2175" s="122">
        <f t="shared" si="66"/>
        <v>-110000</v>
      </c>
      <c r="M2175" s="123">
        <f t="shared" si="67"/>
        <v>-187000000</v>
      </c>
      <c r="N2175" s="122">
        <f>IF($B2175="","",ROUND(SUMIF(账户名,$B2175,账户期初)+SUMIFS($L$6:L2175,$B$6:B2175,$B2175),2))</f>
        <v>1040061.94</v>
      </c>
      <c r="O2175" s="123">
        <f>IF($B2175="","",IFERROR(ROUND(INDEX(账户期初本位,MATCH($B2175,账户名,0))+SUMIFS($M$6:M2175,$B$6:B2175,$B2175),2),""))</f>
        <v>1739766814.96</v>
      </c>
      <c r="P2175" s="117" t="s">
        <v>97</v>
      </c>
      <c r="Q2175" s="115" t="s">
        <v>129</v>
      </c>
      <c r="R2175" s="115"/>
      <c r="S2175" s="124" t="str">
        <f>IF($B2175="","",IF(ISNA(MATCH($B2175,账户名,0)),"※这个账户不在【参数设置】的账户档案里",IF($A2175="","※没填日期，这一笔不会进任何月份的报表",IF(OR($A2175&lt;起始月份,$A2175&gt;EOMONTH(起始月份,15)),"△不在本账期（"&amp;TEXT(起始月份,"yyyy-mm")&amp;" ~ "&amp;TEXT(EOMONTH(起始月份,15),"yyyy-mm")&amp;"）内，报表里看不到",IF(AND($H2175&lt;&gt;"",$I2175&lt;&gt;""),"※收入和支出不能同时填",IF(AND(N($H2175)=0,N($I2175)=0),IF(ISNUMBER(SEARCH("【待补】",$R2175&amp;"")),"△源数据不全（源表缺金额），请补充","※收入和支出都没填"),IF($E2175="","※没填收支类别，分类报表会漏掉这一笔",IF(ISNA(MATCH($E2175,类别表,0)),"※收支类别不在【参数设置】的清单里",IF($K2175="","△"&amp;$D2175&amp;" 还没填汇率，去【月度汇率】补上就自动算了",IF(ISNUMBER(SEARCH("【待补】",$R2175&amp;"")),"△源数据不全（源表缺摘要或用途），请补充",IF(AND($F2175="内部转账",$Q2175=""),"△内部转账建议在「往来单位」写上对方账户",IF($N2175&lt;0,"△这一笔之后该账户余额成负数了，核一下",""))))))))))))</f>
        <v/>
      </c>
    </row>
    <row r="2176" ht="16.5" spans="1:19">
      <c r="A2176" s="114">
        <v>46219</v>
      </c>
      <c r="B2176" s="115" t="s">
        <v>1238</v>
      </c>
      <c r="C2176" s="116" t="str">
        <f>IF($B2176="","",IFERROR(INDEX(账户银行,MATCH($B2176,账户名,0)),""))</f>
        <v>NBU银行</v>
      </c>
      <c r="D2176" s="116" t="str">
        <f>IF($B2176="","",IFERROR(INDEX(账户币种,MATCH($B2176,账户名,0)),""))</f>
        <v>UZS</v>
      </c>
      <c r="E2176" s="117" t="s">
        <v>54</v>
      </c>
      <c r="F2176" s="116" t="str">
        <f>IF($E2176="","",IFERROR(INDEX(类别属性,MATCH($E2176,类别表,0)),""))</f>
        <v>支出</v>
      </c>
      <c r="G2176" s="118" t="s">
        <v>1268</v>
      </c>
      <c r="H2176" s="119"/>
      <c r="I2176" s="119">
        <v>260000</v>
      </c>
      <c r="J2176" s="120"/>
      <c r="K2176" s="125">
        <f>IF(OR($A2176="",$B2176=""),"",IF($J2176&lt;&gt;"",$J2176,IF($D2176=本位币,1,IFERROR(LOOKUP(2,1/((汇率月份&lt;=$A2176)*(INDEX(记账汇率区,0,MATCH($D2176,汇率币种头,0))&lt;&gt;"")),INDEX(记账汇率区,0,MATCH($D2176,汇率币种头,0))),""))))</f>
        <v>1</v>
      </c>
      <c r="L2176" s="123">
        <f t="shared" si="66"/>
        <v>-260000</v>
      </c>
      <c r="M2176" s="123">
        <f t="shared" si="67"/>
        <v>-260000</v>
      </c>
      <c r="N2176" s="122">
        <f>IF($B2176="","",ROUND(SUMIF(账户名,$B2176,账户期初)+SUMIFS($L$6:L2176,$B$6:B2176,$B2176),2))</f>
        <v>40629511</v>
      </c>
      <c r="O2176" s="123">
        <f>IF($B2176="","",IFERROR(ROUND(INDEX(账户期初本位,MATCH($B2176,账户名,0))+SUMIFS($M$6:M2176,$B$6:B2176,$B2176),2),""))</f>
        <v>40629511</v>
      </c>
      <c r="P2176" s="117" t="s">
        <v>48</v>
      </c>
      <c r="Q2176" s="115" t="s">
        <v>1269</v>
      </c>
      <c r="R2176" s="115" t="s">
        <v>1270</v>
      </c>
      <c r="S2176" s="124" t="str">
        <f>IF($B2176="","",IF(ISNA(MATCH($B2176,账户名,0)),"※这个账户不在【参数设置】的账户档案里",IF($A2176="","※没填日期，这一笔不会进任何月份的报表",IF(OR($A2176&lt;起始月份,$A2176&gt;EOMONTH(起始月份,15)),"△不在本账期（"&amp;TEXT(起始月份,"yyyy-mm")&amp;" ~ "&amp;TEXT(EOMONTH(起始月份,15),"yyyy-mm")&amp;"）内，报表里看不到",IF(AND($H2176&lt;&gt;"",$I2176&lt;&gt;""),"※收入和支出不能同时填",IF(AND(N($H2176)=0,N($I2176)=0),IF(ISNUMBER(SEARCH("【待补】",$R2176&amp;"")),"△源数据不全（源表缺金额），请补充","※收入和支出都没填"),IF($E2176="","※没填收支类别，分类报表会漏掉这一笔",IF(ISNA(MATCH($E2176,类别表,0)),"※收支类别不在【参数设置】的清单里",IF($K2176="","△"&amp;$D2176&amp;" 还没填汇率，去【月度汇率】补上就自动算了",IF(ISNUMBER(SEARCH("【待补】",$R2176&amp;"")),"△源数据不全（源表缺摘要或用途），请补充",IF(AND($F2176="内部转账",$Q2176=""),"△内部转账建议在「往来单位」写上对方账户",IF($N2176&lt;0,"△这一笔之后该账户余额成负数了，核一下",""))))))))))))</f>
        <v/>
      </c>
    </row>
    <row r="2177" ht="16.5" spans="1:19">
      <c r="A2177" s="114">
        <v>46219</v>
      </c>
      <c r="B2177" s="115" t="s">
        <v>1238</v>
      </c>
      <c r="C2177" s="116" t="str">
        <f>IF($B2177="","",IFERROR(INDEX(账户银行,MATCH($B2177,账户名,0)),""))</f>
        <v>NBU银行</v>
      </c>
      <c r="D2177" s="116" t="str">
        <f>IF($B2177="","",IFERROR(INDEX(账户币种,MATCH($B2177,账户名,0)),""))</f>
        <v>UZS</v>
      </c>
      <c r="E2177" s="117" t="s">
        <v>38</v>
      </c>
      <c r="F2177" s="116" t="str">
        <f>IF($E2177="","",IFERROR(INDEX(类别属性,MATCH($E2177,类别表,0)),""))</f>
        <v>支出</v>
      </c>
      <c r="G2177" s="118" t="s">
        <v>1268</v>
      </c>
      <c r="H2177" s="119"/>
      <c r="I2177" s="119">
        <v>149600</v>
      </c>
      <c r="J2177" s="120"/>
      <c r="K2177" s="125">
        <f>IF(OR($A2177="",$B2177=""),"",IF($J2177&lt;&gt;"",$J2177,IF($D2177=本位币,1,IFERROR(LOOKUP(2,1/((汇率月份&lt;=$A2177)*(INDEX(记账汇率区,0,MATCH($D2177,汇率币种头,0))&lt;&gt;"")),INDEX(记账汇率区,0,MATCH($D2177,汇率币种头,0))),""))))</f>
        <v>1</v>
      </c>
      <c r="L2177" s="123">
        <f t="shared" si="66"/>
        <v>-149600</v>
      </c>
      <c r="M2177" s="123">
        <f t="shared" si="67"/>
        <v>-149600</v>
      </c>
      <c r="N2177" s="122">
        <f>IF($B2177="","",ROUND(SUMIF(账户名,$B2177,账户期初)+SUMIFS($L$6:L2177,$B$6:B2177,$B2177),2))</f>
        <v>40479911</v>
      </c>
      <c r="O2177" s="123">
        <f>IF($B2177="","",IFERROR(ROUND(INDEX(账户期初本位,MATCH($B2177,账户名,0))+SUMIFS($M$6:M2177,$B$6:B2177,$B2177),2),""))</f>
        <v>40479911</v>
      </c>
      <c r="P2177" s="117" t="s">
        <v>26</v>
      </c>
      <c r="Q2177" s="115" t="s">
        <v>1269</v>
      </c>
      <c r="R2177" s="115" t="s">
        <v>1270</v>
      </c>
      <c r="S2177" s="124" t="str">
        <f>IF($B2177="","",IF(ISNA(MATCH($B2177,账户名,0)),"※这个账户不在【参数设置】的账户档案里",IF($A2177="","※没填日期，这一笔不会进任何月份的报表",IF(OR($A2177&lt;起始月份,$A2177&gt;EOMONTH(起始月份,15)),"△不在本账期（"&amp;TEXT(起始月份,"yyyy-mm")&amp;" ~ "&amp;TEXT(EOMONTH(起始月份,15),"yyyy-mm")&amp;"）内，报表里看不到",IF(AND($H2177&lt;&gt;"",$I2177&lt;&gt;""),"※收入和支出不能同时填",IF(AND(N($H2177)=0,N($I2177)=0),IF(ISNUMBER(SEARCH("【待补】",$R2177&amp;"")),"△源数据不全（源表缺金额），请补充","※收入和支出都没填"),IF($E2177="","※没填收支类别，分类报表会漏掉这一笔",IF(ISNA(MATCH($E2177,类别表,0)),"※收支类别不在【参数设置】的清单里",IF($K2177="","△"&amp;$D2177&amp;" 还没填汇率，去【月度汇率】补上就自动算了",IF(ISNUMBER(SEARCH("【待补】",$R2177&amp;"")),"△源数据不全（源表缺摘要或用途），请补充",IF(AND($F2177="内部转账",$Q2177=""),"△内部转账建议在「往来单位」写上对方账户",IF($N2177&lt;0,"△这一笔之后该账户余额成负数了，核一下",""))))))))))))</f>
        <v/>
      </c>
    </row>
    <row r="2178" ht="16.5" spans="1:19">
      <c r="A2178" s="114">
        <v>46219</v>
      </c>
      <c r="B2178" s="115" t="s">
        <v>1238</v>
      </c>
      <c r="C2178" s="116" t="str">
        <f>IF($B2178="","",IFERROR(INDEX(账户银行,MATCH($B2178,账户名,0)),""))</f>
        <v>NBU银行</v>
      </c>
      <c r="D2178" s="116" t="str">
        <f>IF($B2178="","",IFERROR(INDEX(账户币种,MATCH($B2178,账户名,0)),""))</f>
        <v>UZS</v>
      </c>
      <c r="E2178" s="117" t="s">
        <v>44</v>
      </c>
      <c r="F2178" s="116" t="str">
        <f>IF($E2178="","",IFERROR(INDEX(类别属性,MATCH($E2178,类别表,0)),""))</f>
        <v>支出</v>
      </c>
      <c r="G2178" s="118" t="s">
        <v>1268</v>
      </c>
      <c r="H2178" s="119"/>
      <c r="I2178" s="119">
        <v>500000</v>
      </c>
      <c r="J2178" s="120"/>
      <c r="K2178" s="125">
        <f>IF(OR($A2178="",$B2178=""),"",IF($J2178&lt;&gt;"",$J2178,IF($D2178=本位币,1,IFERROR(LOOKUP(2,1/((汇率月份&lt;=$A2178)*(INDEX(记账汇率区,0,MATCH($D2178,汇率币种头,0))&lt;&gt;"")),INDEX(记账汇率区,0,MATCH($D2178,汇率币种头,0))),""))))</f>
        <v>1</v>
      </c>
      <c r="L2178" s="123">
        <f t="shared" si="66"/>
        <v>-500000</v>
      </c>
      <c r="M2178" s="123">
        <f t="shared" si="67"/>
        <v>-500000</v>
      </c>
      <c r="N2178" s="122">
        <f>IF($B2178="","",ROUND(SUMIF(账户名,$B2178,账户期初)+SUMIFS($L$6:L2178,$B$6:B2178,$B2178),2))</f>
        <v>39979911</v>
      </c>
      <c r="O2178" s="123">
        <f>IF($B2178="","",IFERROR(ROUND(INDEX(账户期初本位,MATCH($B2178,账户名,0))+SUMIFS($M$6:M2178,$B$6:B2178,$B2178),2),""))</f>
        <v>39979911</v>
      </c>
      <c r="P2178" s="117" t="s">
        <v>26</v>
      </c>
      <c r="Q2178" s="115" t="s">
        <v>1269</v>
      </c>
      <c r="R2178" s="115" t="s">
        <v>1270</v>
      </c>
      <c r="S2178" s="124" t="str">
        <f>IF($B2178="","",IF(ISNA(MATCH($B2178,账户名,0)),"※这个账户不在【参数设置】的账户档案里",IF($A2178="","※没填日期，这一笔不会进任何月份的报表",IF(OR($A2178&lt;起始月份,$A2178&gt;EOMONTH(起始月份,15)),"△不在本账期（"&amp;TEXT(起始月份,"yyyy-mm")&amp;" ~ "&amp;TEXT(EOMONTH(起始月份,15),"yyyy-mm")&amp;"）内，报表里看不到",IF(AND($H2178&lt;&gt;"",$I2178&lt;&gt;""),"※收入和支出不能同时填",IF(AND(N($H2178)=0,N($I2178)=0),IF(ISNUMBER(SEARCH("【待补】",$R2178&amp;"")),"△源数据不全（源表缺金额），请补充","※收入和支出都没填"),IF($E2178="","※没填收支类别，分类报表会漏掉这一笔",IF(ISNA(MATCH($E2178,类别表,0)),"※收支类别不在【参数设置】的清单里",IF($K2178="","△"&amp;$D2178&amp;" 还没填汇率，去【月度汇率】补上就自动算了",IF(ISNUMBER(SEARCH("【待补】",$R2178&amp;"")),"△源数据不全（源表缺摘要或用途），请补充",IF(AND($F2178="内部转账",$Q2178=""),"△内部转账建议在「往来单位」写上对方账户",IF($N2178&lt;0,"△这一笔之后该账户余额成负数了，核一下",""))))))))))))</f>
        <v/>
      </c>
    </row>
    <row r="2179" ht="33" spans="1:19">
      <c r="A2179" s="114">
        <v>46219</v>
      </c>
      <c r="B2179" s="115" t="s">
        <v>30</v>
      </c>
      <c r="C2179" s="116" t="str">
        <f>IF($B2179="","",IFERROR(INDEX(账户银行,MATCH($B2179,账户名,0)),""))</f>
        <v>现金</v>
      </c>
      <c r="D2179" s="116" t="str">
        <f>IF($B2179="","",IFERROR(INDEX(账户币种,MATCH($B2179,账户名,0)),""))</f>
        <v>USD</v>
      </c>
      <c r="E2179" s="117" t="s">
        <v>95</v>
      </c>
      <c r="F2179" s="116" t="str">
        <f>IF($E2179="","",IFERROR(INDEX(类别属性,MATCH($E2179,类别表,0)),""))</f>
        <v>支出</v>
      </c>
      <c r="G2179" s="118" t="s">
        <v>1840</v>
      </c>
      <c r="H2179" s="119"/>
      <c r="I2179" s="119">
        <v>2100</v>
      </c>
      <c r="J2179" s="120"/>
      <c r="K2179" s="125">
        <f>IF(OR($A2179="",$B2179=""),"",IF($J2179&lt;&gt;"",$J2179,IF($D2179=本位币,1,IFERROR(LOOKUP(2,1/((汇率月份&lt;=$A2179)*(INDEX(记账汇率区,0,MATCH($D2179,汇率币种头,0))&lt;&gt;"")),INDEX(记账汇率区,0,MATCH($D2179,汇率币种头,0))),""))))</f>
        <v>12000</v>
      </c>
      <c r="L2179" s="123">
        <f t="shared" si="66"/>
        <v>-2100</v>
      </c>
      <c r="M2179" s="123">
        <f t="shared" si="67"/>
        <v>-25200000</v>
      </c>
      <c r="N2179" s="122">
        <f>IF($B2179="","",ROUND(SUMIF(账户名,$B2179,账户期初)+SUMIFS($L$6:L2179,$B$6:B2179,$B2179),2))</f>
        <v>106846</v>
      </c>
      <c r="O2179" s="123">
        <f>IF($B2179="","",IFERROR(ROUND(INDEX(账户期初本位,MATCH($B2179,账户名,0))+SUMIFS($M$6:M2179,$B$6:B2179,$B2179),2),""))</f>
        <v>1294647925</v>
      </c>
      <c r="P2179" s="117" t="s">
        <v>97</v>
      </c>
      <c r="Q2179" s="115"/>
      <c r="R2179" s="115" t="s">
        <v>1841</v>
      </c>
      <c r="S2179" s="124" t="str">
        <f>IF($B2179="","",IF(ISNA(MATCH($B2179,账户名,0)),"※这个账户不在【参数设置】的账户档案里",IF($A2179="","※没填日期，这一笔不会进任何月份的报表",IF(OR($A2179&lt;起始月份,$A2179&gt;EOMONTH(起始月份,15)),"△不在本账期（"&amp;TEXT(起始月份,"yyyy-mm")&amp;" ~ "&amp;TEXT(EOMONTH(起始月份,15),"yyyy-mm")&amp;"）内，报表里看不到",IF(AND($H2179&lt;&gt;"",$I2179&lt;&gt;""),"※收入和支出不能同时填",IF(AND(N($H2179)=0,N($I2179)=0),IF(ISNUMBER(SEARCH("【待补】",$R2179&amp;"")),"△源数据不全（源表缺金额），请补充","※收入和支出都没填"),IF($E2179="","※没填收支类别，分类报表会漏掉这一笔",IF(ISNA(MATCH($E2179,类别表,0)),"※收支类别不在【参数设置】的清单里",IF($K2179="","△"&amp;$D2179&amp;" 还没填汇率，去【月度汇率】补上就自动算了",IF(ISNUMBER(SEARCH("【待补】",$R2179&amp;"")),"△源数据不全（源表缺摘要或用途），请补充",IF(AND($F2179="内部转账",$Q2179=""),"△内部转账建议在「往来单位」写上对方账户",IF($N2179&lt;0,"△这一笔之后该账户余额成负数了，核一下",""))))))))))))</f>
        <v/>
      </c>
    </row>
    <row r="2180" ht="33" spans="1:19">
      <c r="A2180" s="114">
        <v>46219</v>
      </c>
      <c r="B2180" s="115" t="s">
        <v>34</v>
      </c>
      <c r="C2180" s="116" t="str">
        <f>IF($B2180="","",IFERROR(INDEX(账户银行,MATCH($B2180,账户名,0)),""))</f>
        <v>现金</v>
      </c>
      <c r="D2180" s="116" t="str">
        <f>IF($B2180="","",IFERROR(INDEX(账户币种,MATCH($B2180,账户名,0)),""))</f>
        <v>UZS</v>
      </c>
      <c r="E2180" s="117" t="s">
        <v>95</v>
      </c>
      <c r="F2180" s="116" t="str">
        <f>IF($E2180="","",IFERROR(INDEX(类别属性,MATCH($E2180,类别表,0)),""))</f>
        <v>支出</v>
      </c>
      <c r="G2180" s="118" t="s">
        <v>1842</v>
      </c>
      <c r="H2180" s="119"/>
      <c r="I2180" s="119">
        <v>18750000</v>
      </c>
      <c r="J2180" s="120"/>
      <c r="K2180" s="125">
        <f>IF(OR($A2180="",$B2180=""),"",IF($J2180&lt;&gt;"",$J2180,IF($D2180=本位币,1,IFERROR(LOOKUP(2,1/((汇率月份&lt;=$A2180)*(INDEX(记账汇率区,0,MATCH($D2180,汇率币种头,0))&lt;&gt;"")),INDEX(记账汇率区,0,MATCH($D2180,汇率币种头,0))),""))))</f>
        <v>1</v>
      </c>
      <c r="L2180" s="123">
        <f t="shared" si="66"/>
        <v>-18750000</v>
      </c>
      <c r="M2180" s="123">
        <f t="shared" si="67"/>
        <v>-18750000</v>
      </c>
      <c r="N2180" s="122">
        <f>IF($B2180="","",ROUND(SUMIF(账户名,$B2180,账户期初)+SUMIFS($L$6:L2180,$B$6:B2180,$B2180),2))</f>
        <v>-759504979.33</v>
      </c>
      <c r="O2180" s="123">
        <f>IF($B2180="","",IFERROR(ROUND(INDEX(账户期初本位,MATCH($B2180,账户名,0))+SUMIFS($M$6:M2180,$B$6:B2180,$B2180),2),""))</f>
        <v>-759504979.33</v>
      </c>
      <c r="P2180" s="117" t="s">
        <v>97</v>
      </c>
      <c r="Q2180" s="115"/>
      <c r="R2180" s="115"/>
      <c r="S2180" s="124" t="str">
        <f>IF($B2180="","",IF(ISNA(MATCH($B2180,账户名,0)),"※这个账户不在【参数设置】的账户档案里",IF($A2180="","※没填日期，这一笔不会进任何月份的报表",IF(OR($A2180&lt;起始月份,$A2180&gt;EOMONTH(起始月份,15)),"△不在本账期（"&amp;TEXT(起始月份,"yyyy-mm")&amp;" ~ "&amp;TEXT(EOMONTH(起始月份,15),"yyyy-mm")&amp;"）内，报表里看不到",IF(AND($H2180&lt;&gt;"",$I2180&lt;&gt;""),"※收入和支出不能同时填",IF(AND(N($H2180)=0,N($I2180)=0),IF(ISNUMBER(SEARCH("【待补】",$R2180&amp;"")),"△源数据不全（源表缺金额），请补充","※收入和支出都没填"),IF($E2180="","※没填收支类别，分类报表会漏掉这一笔",IF(ISNA(MATCH($E2180,类别表,0)),"※收支类别不在【参数设置】的清单里",IF($K2180="","△"&amp;$D2180&amp;" 还没填汇率，去【月度汇率】补上就自动算了",IF(ISNUMBER(SEARCH("【待补】",$R2180&amp;"")),"△源数据不全（源表缺摘要或用途），请补充",IF(AND($F2180="内部转账",$Q2180=""),"△内部转账建议在「往来单位」写上对方账户",IF($N2180&lt;0,"△这一笔之后该账户余额成负数了，核一下",""))))))))))))</f>
        <v>△这一笔之后该账户余额成负数了，核一下</v>
      </c>
    </row>
    <row r="2181" ht="49.5" spans="1:19">
      <c r="A2181" s="114">
        <v>46219</v>
      </c>
      <c r="B2181" s="115" t="s">
        <v>34</v>
      </c>
      <c r="C2181" s="116" t="str">
        <f>IF($B2181="","",IFERROR(INDEX(账户银行,MATCH($B2181,账户名,0)),""))</f>
        <v>现金</v>
      </c>
      <c r="D2181" s="116" t="str">
        <f>IF($B2181="","",IFERROR(INDEX(账户币种,MATCH($B2181,账户名,0)),""))</f>
        <v>UZS</v>
      </c>
      <c r="E2181" s="117" t="s">
        <v>57</v>
      </c>
      <c r="F2181" s="116" t="str">
        <f>IF($E2181="","",IFERROR(INDEX(类别属性,MATCH($E2181,类别表,0)),""))</f>
        <v>支出</v>
      </c>
      <c r="G2181" s="118" t="s">
        <v>1843</v>
      </c>
      <c r="H2181" s="119"/>
      <c r="I2181" s="119">
        <v>1586000</v>
      </c>
      <c r="J2181" s="120"/>
      <c r="K2181" s="125">
        <f>IF(OR($A2181="",$B2181=""),"",IF($J2181&lt;&gt;"",$J2181,IF($D2181=本位币,1,IFERROR(LOOKUP(2,1/((汇率月份&lt;=$A2181)*(INDEX(记账汇率区,0,MATCH($D2181,汇率币种头,0))&lt;&gt;"")),INDEX(记账汇率区,0,MATCH($D2181,汇率币种头,0))),""))))</f>
        <v>1</v>
      </c>
      <c r="L2181" s="123">
        <f t="shared" si="66"/>
        <v>-1586000</v>
      </c>
      <c r="M2181" s="123">
        <f t="shared" si="67"/>
        <v>-1586000</v>
      </c>
      <c r="N2181" s="122">
        <f>IF($B2181="","",ROUND(SUMIF(账户名,$B2181,账户期初)+SUMIFS($L$6:L2181,$B$6:B2181,$B2181),2))</f>
        <v>-761090979.33</v>
      </c>
      <c r="O2181" s="123">
        <f>IF($B2181="","",IFERROR(ROUND(INDEX(账户期初本位,MATCH($B2181,账户名,0))+SUMIFS($M$6:M2181,$B$6:B2181,$B2181),2),""))</f>
        <v>-761090979.33</v>
      </c>
      <c r="P2181" s="117" t="s">
        <v>59</v>
      </c>
      <c r="Q2181" s="115" t="s">
        <v>878</v>
      </c>
      <c r="R2181" s="115"/>
      <c r="S2181" s="124" t="str">
        <f>IF($B2181="","",IF(ISNA(MATCH($B2181,账户名,0)),"※这个账户不在【参数设置】的账户档案里",IF($A2181="","※没填日期，这一笔不会进任何月份的报表",IF(OR($A2181&lt;起始月份,$A2181&gt;EOMONTH(起始月份,15)),"△不在本账期（"&amp;TEXT(起始月份,"yyyy-mm")&amp;" ~ "&amp;TEXT(EOMONTH(起始月份,15),"yyyy-mm")&amp;"）内，报表里看不到",IF(AND($H2181&lt;&gt;"",$I2181&lt;&gt;""),"※收入和支出不能同时填",IF(AND(N($H2181)=0,N($I2181)=0),IF(ISNUMBER(SEARCH("【待补】",$R2181&amp;"")),"△源数据不全（源表缺金额），请补充","※收入和支出都没填"),IF($E2181="","※没填收支类别，分类报表会漏掉这一笔",IF(ISNA(MATCH($E2181,类别表,0)),"※收支类别不在【参数设置】的清单里",IF($K2181="","△"&amp;$D2181&amp;" 还没填汇率，去【月度汇率】补上就自动算了",IF(ISNUMBER(SEARCH("【待补】",$R2181&amp;"")),"△源数据不全（源表缺摘要或用途），请补充",IF(AND($F2181="内部转账",$Q2181=""),"△内部转账建议在「往来单位」写上对方账户",IF($N2181&lt;0,"△这一笔之后该账户余额成负数了，核一下",""))))))))))))</f>
        <v>△这一笔之后该账户余额成负数了，核一下</v>
      </c>
    </row>
    <row r="2182" ht="16.5" spans="1:19">
      <c r="A2182" s="114">
        <v>46220</v>
      </c>
      <c r="B2182" s="115" t="s">
        <v>1238</v>
      </c>
      <c r="C2182" s="116" t="str">
        <f>IF($B2182="","",IFERROR(INDEX(账户银行,MATCH($B2182,账户名,0)),""))</f>
        <v>NBU银行</v>
      </c>
      <c r="D2182" s="116" t="str">
        <f>IF($B2182="","",IFERROR(INDEX(账户币种,MATCH($B2182,账户名,0)),""))</f>
        <v>UZS</v>
      </c>
      <c r="E2182" s="117" t="s">
        <v>188</v>
      </c>
      <c r="F2182" s="116" t="str">
        <f>IF($E2182="","",IFERROR(INDEX(类别属性,MATCH($E2182,类别表,0)),""))</f>
        <v>支出</v>
      </c>
      <c r="G2182" s="118" t="s">
        <v>1268</v>
      </c>
      <c r="H2182" s="119"/>
      <c r="I2182" s="119">
        <v>207000</v>
      </c>
      <c r="J2182" s="120"/>
      <c r="K2182" s="125">
        <f>IF(OR($A2182="",$B2182=""),"",IF($J2182&lt;&gt;"",$J2182,IF($D2182=本位币,1,IFERROR(LOOKUP(2,1/((汇率月份&lt;=$A2182)*(INDEX(记账汇率区,0,MATCH($D2182,汇率币种头,0))&lt;&gt;"")),INDEX(记账汇率区,0,MATCH($D2182,汇率币种头,0))),""))))</f>
        <v>1</v>
      </c>
      <c r="L2182" s="123">
        <f t="shared" ref="L2182:L2245" si="68">IF(AND($H2182="",$I2182=""),"",ROUND(N($H2182)-N($I2182),2))</f>
        <v>-207000</v>
      </c>
      <c r="M2182" s="123">
        <f t="shared" ref="M2182:M2245" si="69">IF(OR($L2182="",$K2182=""),"",ROUND($L2182*$K2182,2))</f>
        <v>-207000</v>
      </c>
      <c r="N2182" s="122">
        <f>IF($B2182="","",ROUND(SUMIF(账户名,$B2182,账户期初)+SUMIFS($L$6:L2182,$B$6:B2182,$B2182),2))</f>
        <v>39772911</v>
      </c>
      <c r="O2182" s="123">
        <f>IF($B2182="","",IFERROR(ROUND(INDEX(账户期初本位,MATCH($B2182,账户名,0))+SUMIFS($M$6:M2182,$B$6:B2182,$B2182),2),""))</f>
        <v>39772911</v>
      </c>
      <c r="P2182" s="117" t="s">
        <v>26</v>
      </c>
      <c r="Q2182" s="115" t="s">
        <v>1269</v>
      </c>
      <c r="R2182" s="115" t="s">
        <v>1271</v>
      </c>
      <c r="S2182" s="124" t="str">
        <f>IF($B2182="","",IF(ISNA(MATCH($B2182,账户名,0)),"※这个账户不在【参数设置】的账户档案里",IF($A2182="","※没填日期，这一笔不会进任何月份的报表",IF(OR($A2182&lt;起始月份,$A2182&gt;EOMONTH(起始月份,15)),"△不在本账期（"&amp;TEXT(起始月份,"yyyy-mm")&amp;" ~ "&amp;TEXT(EOMONTH(起始月份,15),"yyyy-mm")&amp;"）内，报表里看不到",IF(AND($H2182&lt;&gt;"",$I2182&lt;&gt;""),"※收入和支出不能同时填",IF(AND(N($H2182)=0,N($I2182)=0),IF(ISNUMBER(SEARCH("【待补】",$R2182&amp;"")),"△源数据不全（源表缺金额），请补充","※收入和支出都没填"),IF($E2182="","※没填收支类别，分类报表会漏掉这一笔",IF(ISNA(MATCH($E2182,类别表,0)),"※收支类别不在【参数设置】的清单里",IF($K2182="","△"&amp;$D2182&amp;" 还没填汇率，去【月度汇率】补上就自动算了",IF(ISNUMBER(SEARCH("【待补】",$R2182&amp;"")),"△源数据不全（源表缺摘要或用途），请补充",IF(AND($F2182="内部转账",$Q2182=""),"△内部转账建议在「往来单位」写上对方账户",IF($N2182&lt;0,"△这一笔之后该账户余额成负数了，核一下",""))))))))))))</f>
        <v>△源数据不全（源表缺摘要或用途），请补充</v>
      </c>
    </row>
    <row r="2183" ht="16.5" spans="1:19">
      <c r="A2183" s="114">
        <v>46220</v>
      </c>
      <c r="B2183" s="115" t="s">
        <v>1238</v>
      </c>
      <c r="C2183" s="116" t="str">
        <f>IF($B2183="","",IFERROR(INDEX(账户银行,MATCH($B2183,账户名,0)),""))</f>
        <v>NBU银行</v>
      </c>
      <c r="D2183" s="116" t="str">
        <f>IF($B2183="","",IFERROR(INDEX(账户币种,MATCH($B2183,账户名,0)),""))</f>
        <v>UZS</v>
      </c>
      <c r="E2183" s="117" t="s">
        <v>1618</v>
      </c>
      <c r="F2183" s="116" t="str">
        <f>IF($E2183="","",IFERROR(INDEX(类别属性,MATCH($E2183,类别表,0)),""))</f>
        <v>支出</v>
      </c>
      <c r="G2183" s="118" t="s">
        <v>1268</v>
      </c>
      <c r="H2183" s="119"/>
      <c r="I2183" s="119">
        <v>710000</v>
      </c>
      <c r="J2183" s="120"/>
      <c r="K2183" s="125">
        <f>IF(OR($A2183="",$B2183=""),"",IF($J2183&lt;&gt;"",$J2183,IF($D2183=本位币,1,IFERROR(LOOKUP(2,1/((汇率月份&lt;=$A2183)*(INDEX(记账汇率区,0,MATCH($D2183,汇率币种头,0))&lt;&gt;"")),INDEX(记账汇率区,0,MATCH($D2183,汇率币种头,0))),""))))</f>
        <v>1</v>
      </c>
      <c r="L2183" s="123">
        <f t="shared" si="68"/>
        <v>-710000</v>
      </c>
      <c r="M2183" s="123">
        <f t="shared" si="69"/>
        <v>-710000</v>
      </c>
      <c r="N2183" s="122">
        <f>IF($B2183="","",ROUND(SUMIF(账户名,$B2183,账户期初)+SUMIFS($L$6:L2183,$B$6:B2183,$B2183),2))</f>
        <v>39062911</v>
      </c>
      <c r="O2183" s="123">
        <f>IF($B2183="","",IFERROR(ROUND(INDEX(账户期初本位,MATCH($B2183,账户名,0))+SUMIFS($M$6:M2183,$B$6:B2183,$B2183),2),""))</f>
        <v>39062911</v>
      </c>
      <c r="P2183" s="117" t="s">
        <v>26</v>
      </c>
      <c r="Q2183" s="115" t="s">
        <v>1269</v>
      </c>
      <c r="R2183" s="115" t="s">
        <v>1270</v>
      </c>
      <c r="S2183" s="124" t="str">
        <f>IF($B2183="","",IF(ISNA(MATCH($B2183,账户名,0)),"※这个账户不在【参数设置】的账户档案里",IF($A2183="","※没填日期，这一笔不会进任何月份的报表",IF(OR($A2183&lt;起始月份,$A2183&gt;EOMONTH(起始月份,15)),"△不在本账期（"&amp;TEXT(起始月份,"yyyy-mm")&amp;" ~ "&amp;TEXT(EOMONTH(起始月份,15),"yyyy-mm")&amp;"）内，报表里看不到",IF(AND($H2183&lt;&gt;"",$I2183&lt;&gt;""),"※收入和支出不能同时填",IF(AND(N($H2183)=0,N($I2183)=0),IF(ISNUMBER(SEARCH("【待补】",$R2183&amp;"")),"△源数据不全（源表缺金额），请补充","※收入和支出都没填"),IF($E2183="","※没填收支类别，分类报表会漏掉这一笔",IF(ISNA(MATCH($E2183,类别表,0)),"※收支类别不在【参数设置】的清单里",IF($K2183="","△"&amp;$D2183&amp;" 还没填汇率，去【月度汇率】补上就自动算了",IF(ISNUMBER(SEARCH("【待补】",$R2183&amp;"")),"△源数据不全（源表缺摘要或用途），请补充",IF(AND($F2183="内部转账",$Q2183=""),"△内部转账建议在「往来单位」写上对方账户",IF($N2183&lt;0,"△这一笔之后该账户余额成负数了，核一下",""))))))))))))</f>
        <v/>
      </c>
    </row>
    <row r="2184" ht="16.5" spans="1:19">
      <c r="A2184" s="114">
        <v>46220</v>
      </c>
      <c r="B2184" s="115" t="s">
        <v>1238</v>
      </c>
      <c r="C2184" s="116" t="str">
        <f>IF($B2184="","",IFERROR(INDEX(账户银行,MATCH($B2184,账户名,0)),""))</f>
        <v>NBU银行</v>
      </c>
      <c r="D2184" s="116" t="str">
        <f>IF($B2184="","",IFERROR(INDEX(账户币种,MATCH($B2184,账户名,0)),""))</f>
        <v>UZS</v>
      </c>
      <c r="E2184" s="117" t="s">
        <v>1618</v>
      </c>
      <c r="F2184" s="116" t="str">
        <f>IF($E2184="","",IFERROR(INDEX(类别属性,MATCH($E2184,类别表,0)),""))</f>
        <v>支出</v>
      </c>
      <c r="G2184" s="118" t="s">
        <v>1268</v>
      </c>
      <c r="H2184" s="119"/>
      <c r="I2184" s="119">
        <v>53000</v>
      </c>
      <c r="J2184" s="120"/>
      <c r="K2184" s="125">
        <f>IF(OR($A2184="",$B2184=""),"",IF($J2184&lt;&gt;"",$J2184,IF($D2184=本位币,1,IFERROR(LOOKUP(2,1/((汇率月份&lt;=$A2184)*(INDEX(记账汇率区,0,MATCH($D2184,汇率币种头,0))&lt;&gt;"")),INDEX(记账汇率区,0,MATCH($D2184,汇率币种头,0))),""))))</f>
        <v>1</v>
      </c>
      <c r="L2184" s="123">
        <f t="shared" si="68"/>
        <v>-53000</v>
      </c>
      <c r="M2184" s="123">
        <f t="shared" si="69"/>
        <v>-53000</v>
      </c>
      <c r="N2184" s="122">
        <f>IF($B2184="","",ROUND(SUMIF(账户名,$B2184,账户期初)+SUMIFS($L$6:L2184,$B$6:B2184,$B2184),2))</f>
        <v>39009911</v>
      </c>
      <c r="O2184" s="123">
        <f>IF($B2184="","",IFERROR(ROUND(INDEX(账户期初本位,MATCH($B2184,账户名,0))+SUMIFS($M$6:M2184,$B$6:B2184,$B2184),2),""))</f>
        <v>39009911</v>
      </c>
      <c r="P2184" s="117" t="s">
        <v>26</v>
      </c>
      <c r="Q2184" s="115" t="s">
        <v>1269</v>
      </c>
      <c r="R2184" s="115" t="s">
        <v>1270</v>
      </c>
      <c r="S2184" s="124" t="str">
        <f>IF($B2184="","",IF(ISNA(MATCH($B2184,账户名,0)),"※这个账户不在【参数设置】的账户档案里",IF($A2184="","※没填日期，这一笔不会进任何月份的报表",IF(OR($A2184&lt;起始月份,$A2184&gt;EOMONTH(起始月份,15)),"△不在本账期（"&amp;TEXT(起始月份,"yyyy-mm")&amp;" ~ "&amp;TEXT(EOMONTH(起始月份,15),"yyyy-mm")&amp;"）内，报表里看不到",IF(AND($H2184&lt;&gt;"",$I2184&lt;&gt;""),"※收入和支出不能同时填",IF(AND(N($H2184)=0,N($I2184)=0),IF(ISNUMBER(SEARCH("【待补】",$R2184&amp;"")),"△源数据不全（源表缺金额），请补充","※收入和支出都没填"),IF($E2184="","※没填收支类别，分类报表会漏掉这一笔",IF(ISNA(MATCH($E2184,类别表,0)),"※收支类别不在【参数设置】的清单里",IF($K2184="","△"&amp;$D2184&amp;" 还没填汇率，去【月度汇率】补上就自动算了",IF(ISNUMBER(SEARCH("【待补】",$R2184&amp;"")),"△源数据不全（源表缺摘要或用途），请补充",IF(AND($F2184="内部转账",$Q2184=""),"△内部转账建议在「往来单位」写上对方账户",IF($N2184&lt;0,"△这一笔之后该账户余额成负数了，核一下",""))))))))))))</f>
        <v/>
      </c>
    </row>
    <row r="2185" ht="49.5" spans="1:19">
      <c r="A2185" s="114">
        <v>46220</v>
      </c>
      <c r="B2185" s="115" t="s">
        <v>1238</v>
      </c>
      <c r="C2185" s="116" t="str">
        <f>IF($B2185="","",IFERROR(INDEX(账户银行,MATCH($B2185,账户名,0)),""))</f>
        <v>NBU银行</v>
      </c>
      <c r="D2185" s="116" t="str">
        <f>IF($B2185="","",IFERROR(INDEX(账户币种,MATCH($B2185,账户名,0)),""))</f>
        <v>UZS</v>
      </c>
      <c r="E2185" s="117" t="s">
        <v>44</v>
      </c>
      <c r="F2185" s="116" t="str">
        <f>IF($E2185="","",IFERROR(INDEX(类别属性,MATCH($E2185,类别表,0)),""))</f>
        <v>支出</v>
      </c>
      <c r="G2185" s="118" t="s">
        <v>1392</v>
      </c>
      <c r="H2185" s="119"/>
      <c r="I2185" s="119">
        <v>100000</v>
      </c>
      <c r="J2185" s="120"/>
      <c r="K2185" s="125">
        <f>IF(OR($A2185="",$B2185=""),"",IF($J2185&lt;&gt;"",$J2185,IF($D2185=本位币,1,IFERROR(LOOKUP(2,1/((汇率月份&lt;=$A2185)*(INDEX(记账汇率区,0,MATCH($D2185,汇率币种头,0))&lt;&gt;"")),INDEX(记账汇率区,0,MATCH($D2185,汇率币种头,0))),""))))</f>
        <v>1</v>
      </c>
      <c r="L2185" s="123">
        <f t="shared" si="68"/>
        <v>-100000</v>
      </c>
      <c r="M2185" s="123">
        <f t="shared" si="69"/>
        <v>-100000</v>
      </c>
      <c r="N2185" s="122">
        <f>IF($B2185="","",ROUND(SUMIF(账户名,$B2185,账户期初)+SUMIFS($L$6:L2185,$B$6:B2185,$B2185),2))</f>
        <v>38909911</v>
      </c>
      <c r="O2185" s="123">
        <f>IF($B2185="","",IFERROR(ROUND(INDEX(账户期初本位,MATCH($B2185,账户名,0))+SUMIFS($M$6:M2185,$B$6:B2185,$B2185),2),""))</f>
        <v>38909911</v>
      </c>
      <c r="P2185" s="117" t="s">
        <v>26</v>
      </c>
      <c r="Q2185" s="115"/>
      <c r="R2185" s="115" t="s">
        <v>1393</v>
      </c>
      <c r="S2185" s="124" t="str">
        <f>IF($B2185="","",IF(ISNA(MATCH($B2185,账户名,0)),"※这个账户不在【参数设置】的账户档案里",IF($A2185="","※没填日期，这一笔不会进任何月份的报表",IF(OR($A2185&lt;起始月份,$A2185&gt;EOMONTH(起始月份,15)),"△不在本账期（"&amp;TEXT(起始月份,"yyyy-mm")&amp;" ~ "&amp;TEXT(EOMONTH(起始月份,15),"yyyy-mm")&amp;"）内，报表里看不到",IF(AND($H2185&lt;&gt;"",$I2185&lt;&gt;""),"※收入和支出不能同时填",IF(AND(N($H2185)=0,N($I2185)=0),IF(ISNUMBER(SEARCH("【待补】",$R2185&amp;"")),"△源数据不全（源表缺金额），请补充","※收入和支出都没填"),IF($E2185="","※没填收支类别，分类报表会漏掉这一笔",IF(ISNA(MATCH($E2185,类别表,0)),"※收支类别不在【参数设置】的清单里",IF($K2185="","△"&amp;$D2185&amp;" 还没填汇率，去【月度汇率】补上就自动算了",IF(ISNUMBER(SEARCH("【待补】",$R2185&amp;"")),"△源数据不全（源表缺摘要或用途），请补充",IF(AND($F2185="内部转账",$Q2185=""),"△内部转账建议在「往来单位」写上对方账户",IF($N2185&lt;0,"△这一笔之后该账户余额成负数了，核一下",""))))))))))))</f>
        <v/>
      </c>
    </row>
    <row r="2186" ht="82.5" spans="1:19">
      <c r="A2186" s="114">
        <v>46220</v>
      </c>
      <c r="B2186" s="115" t="s">
        <v>34</v>
      </c>
      <c r="C2186" s="116" t="str">
        <f>IF($B2186="","",IFERROR(INDEX(账户银行,MATCH($B2186,账户名,0)),""))</f>
        <v>现金</v>
      </c>
      <c r="D2186" s="116" t="str">
        <f>IF($B2186="","",IFERROR(INDEX(账户币种,MATCH($B2186,账户名,0)),""))</f>
        <v>UZS</v>
      </c>
      <c r="E2186" s="117" t="s">
        <v>54</v>
      </c>
      <c r="F2186" s="116" t="str">
        <f>IF($E2186="","",IFERROR(INDEX(类别属性,MATCH($E2186,类别表,0)),""))</f>
        <v>支出</v>
      </c>
      <c r="G2186" s="118" t="s">
        <v>1844</v>
      </c>
      <c r="H2186" s="119"/>
      <c r="I2186" s="119">
        <v>337000</v>
      </c>
      <c r="J2186" s="120"/>
      <c r="K2186" s="125">
        <f>IF(OR($A2186="",$B2186=""),"",IF($J2186&lt;&gt;"",$J2186,IF($D2186=本位币,1,IFERROR(LOOKUP(2,1/((汇率月份&lt;=$A2186)*(INDEX(记账汇率区,0,MATCH($D2186,汇率币种头,0))&lt;&gt;"")),INDEX(记账汇率区,0,MATCH($D2186,汇率币种头,0))),""))))</f>
        <v>1</v>
      </c>
      <c r="L2186" s="123">
        <f t="shared" si="68"/>
        <v>-337000</v>
      </c>
      <c r="M2186" s="123">
        <f t="shared" si="69"/>
        <v>-337000</v>
      </c>
      <c r="N2186" s="122">
        <f>IF($B2186="","",ROUND(SUMIF(账户名,$B2186,账户期初)+SUMIFS($L$6:L2186,$B$6:B2186,$B2186),2))</f>
        <v>-761427979.33</v>
      </c>
      <c r="O2186" s="123">
        <f>IF($B2186="","",IFERROR(ROUND(INDEX(账户期初本位,MATCH($B2186,账户名,0))+SUMIFS($M$6:M2186,$B$6:B2186,$B2186),2),""))</f>
        <v>-761427979.33</v>
      </c>
      <c r="P2186" s="117" t="s">
        <v>48</v>
      </c>
      <c r="Q2186" s="115" t="s">
        <v>172</v>
      </c>
      <c r="R2186" s="115"/>
      <c r="S2186" s="124" t="str">
        <f>IF($B2186="","",IF(ISNA(MATCH($B2186,账户名,0)),"※这个账户不在【参数设置】的账户档案里",IF($A2186="","※没填日期，这一笔不会进任何月份的报表",IF(OR($A2186&lt;起始月份,$A2186&gt;EOMONTH(起始月份,15)),"△不在本账期（"&amp;TEXT(起始月份,"yyyy-mm")&amp;" ~ "&amp;TEXT(EOMONTH(起始月份,15),"yyyy-mm")&amp;"）内，报表里看不到",IF(AND($H2186&lt;&gt;"",$I2186&lt;&gt;""),"※收入和支出不能同时填",IF(AND(N($H2186)=0,N($I2186)=0),IF(ISNUMBER(SEARCH("【待补】",$R2186&amp;"")),"△源数据不全（源表缺金额），请补充","※收入和支出都没填"),IF($E2186="","※没填收支类别，分类报表会漏掉这一笔",IF(ISNA(MATCH($E2186,类别表,0)),"※收支类别不在【参数设置】的清单里",IF($K2186="","△"&amp;$D2186&amp;" 还没填汇率，去【月度汇率】补上就自动算了",IF(ISNUMBER(SEARCH("【待补】",$R2186&amp;"")),"△源数据不全（源表缺摘要或用途），请补充",IF(AND($F2186="内部转账",$Q2186=""),"△内部转账建议在「往来单位」写上对方账户",IF($N2186&lt;0,"△这一笔之后该账户余额成负数了，核一下",""))))))))))))</f>
        <v>△这一笔之后该账户余额成负数了，核一下</v>
      </c>
    </row>
    <row r="2187" ht="33" spans="1:19">
      <c r="A2187" s="114">
        <v>46220</v>
      </c>
      <c r="B2187" s="115" t="s">
        <v>34</v>
      </c>
      <c r="C2187" s="116" t="str">
        <f>IF($B2187="","",IFERROR(INDEX(账户银行,MATCH($B2187,账户名,0)),""))</f>
        <v>现金</v>
      </c>
      <c r="D2187" s="116" t="str">
        <f>IF($B2187="","",IFERROR(INDEX(账户币种,MATCH($B2187,账户名,0)),""))</f>
        <v>UZS</v>
      </c>
      <c r="E2187" s="117" t="s">
        <v>57</v>
      </c>
      <c r="F2187" s="116" t="str">
        <f>IF($E2187="","",IFERROR(INDEX(类别属性,MATCH($E2187,类别表,0)),""))</f>
        <v>支出</v>
      </c>
      <c r="G2187" s="118" t="s">
        <v>1845</v>
      </c>
      <c r="H2187" s="119"/>
      <c r="I2187" s="119">
        <v>1800000</v>
      </c>
      <c r="J2187" s="120"/>
      <c r="K2187" s="125">
        <f>IF(OR($A2187="",$B2187=""),"",IF($J2187&lt;&gt;"",$J2187,IF($D2187=本位币,1,IFERROR(LOOKUP(2,1/((汇率月份&lt;=$A2187)*(INDEX(记账汇率区,0,MATCH($D2187,汇率币种头,0))&lt;&gt;"")),INDEX(记账汇率区,0,MATCH($D2187,汇率币种头,0))),""))))</f>
        <v>1</v>
      </c>
      <c r="L2187" s="123">
        <f t="shared" si="68"/>
        <v>-1800000</v>
      </c>
      <c r="M2187" s="123">
        <f t="shared" si="69"/>
        <v>-1800000</v>
      </c>
      <c r="N2187" s="122">
        <f>IF($B2187="","",ROUND(SUMIF(账户名,$B2187,账户期初)+SUMIFS($L$6:L2187,$B$6:B2187,$B2187),2))</f>
        <v>-763227979.33</v>
      </c>
      <c r="O2187" s="123">
        <f>IF($B2187="","",IFERROR(ROUND(INDEX(账户期初本位,MATCH($B2187,账户名,0))+SUMIFS($M$6:M2187,$B$6:B2187,$B2187),2),""))</f>
        <v>-763227979.33</v>
      </c>
      <c r="P2187" s="117" t="s">
        <v>59</v>
      </c>
      <c r="Q2187" s="115"/>
      <c r="R2187" s="115"/>
      <c r="S2187" s="124" t="str">
        <f>IF($B2187="","",IF(ISNA(MATCH($B2187,账户名,0)),"※这个账户不在【参数设置】的账户档案里",IF($A2187="","※没填日期，这一笔不会进任何月份的报表",IF(OR($A2187&lt;起始月份,$A2187&gt;EOMONTH(起始月份,15)),"△不在本账期（"&amp;TEXT(起始月份,"yyyy-mm")&amp;" ~ "&amp;TEXT(EOMONTH(起始月份,15),"yyyy-mm")&amp;"）内，报表里看不到",IF(AND($H2187&lt;&gt;"",$I2187&lt;&gt;""),"※收入和支出不能同时填",IF(AND(N($H2187)=0,N($I2187)=0),IF(ISNUMBER(SEARCH("【待补】",$R2187&amp;"")),"△源数据不全（源表缺金额），请补充","※收入和支出都没填"),IF($E2187="","※没填收支类别，分类报表会漏掉这一笔",IF(ISNA(MATCH($E2187,类别表,0)),"※收支类别不在【参数设置】的清单里",IF($K2187="","△"&amp;$D2187&amp;" 还没填汇率，去【月度汇率】补上就自动算了",IF(ISNUMBER(SEARCH("【待补】",$R2187&amp;"")),"△源数据不全（源表缺摘要或用途），请补充",IF(AND($F2187="内部转账",$Q2187=""),"△内部转账建议在「往来单位」写上对方账户",IF($N2187&lt;0,"△这一笔之后该账户余额成负数了，核一下",""))))))))))))</f>
        <v>△这一笔之后该账户余额成负数了，核一下</v>
      </c>
    </row>
    <row r="2188" ht="33" spans="1:19">
      <c r="A2188" s="114">
        <v>46220</v>
      </c>
      <c r="B2188" s="115" t="s">
        <v>34</v>
      </c>
      <c r="C2188" s="116" t="str">
        <f>IF($B2188="","",IFERROR(INDEX(账户银行,MATCH($B2188,账户名,0)),""))</f>
        <v>现金</v>
      </c>
      <c r="D2188" s="116" t="str">
        <f>IF($B2188="","",IFERROR(INDEX(账户币种,MATCH($B2188,账户名,0)),""))</f>
        <v>UZS</v>
      </c>
      <c r="E2188" s="117" t="s">
        <v>57</v>
      </c>
      <c r="F2188" s="116" t="str">
        <f>IF($E2188="","",IFERROR(INDEX(类别属性,MATCH($E2188,类别表,0)),""))</f>
        <v>支出</v>
      </c>
      <c r="G2188" s="118" t="s">
        <v>1846</v>
      </c>
      <c r="H2188" s="119"/>
      <c r="I2188" s="119">
        <v>1500000</v>
      </c>
      <c r="J2188" s="120"/>
      <c r="K2188" s="125">
        <f>IF(OR($A2188="",$B2188=""),"",IF($J2188&lt;&gt;"",$J2188,IF($D2188=本位币,1,IFERROR(LOOKUP(2,1/((汇率月份&lt;=$A2188)*(INDEX(记账汇率区,0,MATCH($D2188,汇率币种头,0))&lt;&gt;"")),INDEX(记账汇率区,0,MATCH($D2188,汇率币种头,0))),""))))</f>
        <v>1</v>
      </c>
      <c r="L2188" s="123">
        <f t="shared" si="68"/>
        <v>-1500000</v>
      </c>
      <c r="M2188" s="123">
        <f t="shared" si="69"/>
        <v>-1500000</v>
      </c>
      <c r="N2188" s="122">
        <f>IF($B2188="","",ROUND(SUMIF(账户名,$B2188,账户期初)+SUMIFS($L$6:L2188,$B$6:B2188,$B2188),2))</f>
        <v>-764727979.33</v>
      </c>
      <c r="O2188" s="123">
        <f>IF($B2188="","",IFERROR(ROUND(INDEX(账户期初本位,MATCH($B2188,账户名,0))+SUMIFS($M$6:M2188,$B$6:B2188,$B2188),2),""))</f>
        <v>-764727979.33</v>
      </c>
      <c r="P2188" s="117" t="s">
        <v>59</v>
      </c>
      <c r="Q2188" s="115"/>
      <c r="R2188" s="115"/>
      <c r="S2188" s="124" t="str">
        <f>IF($B2188="","",IF(ISNA(MATCH($B2188,账户名,0)),"※这个账户不在【参数设置】的账户档案里",IF($A2188="","※没填日期，这一笔不会进任何月份的报表",IF(OR($A2188&lt;起始月份,$A2188&gt;EOMONTH(起始月份,15)),"△不在本账期（"&amp;TEXT(起始月份,"yyyy-mm")&amp;" ~ "&amp;TEXT(EOMONTH(起始月份,15),"yyyy-mm")&amp;"）内，报表里看不到",IF(AND($H2188&lt;&gt;"",$I2188&lt;&gt;""),"※收入和支出不能同时填",IF(AND(N($H2188)=0,N($I2188)=0),IF(ISNUMBER(SEARCH("【待补】",$R2188&amp;"")),"△源数据不全（源表缺金额），请补充","※收入和支出都没填"),IF($E2188="","※没填收支类别，分类报表会漏掉这一笔",IF(ISNA(MATCH($E2188,类别表,0)),"※收支类别不在【参数设置】的清单里",IF($K2188="","△"&amp;$D2188&amp;" 还没填汇率，去【月度汇率】补上就自动算了",IF(ISNUMBER(SEARCH("【待补】",$R2188&amp;"")),"△源数据不全（源表缺摘要或用途），请补充",IF(AND($F2188="内部转账",$Q2188=""),"△内部转账建议在「往来单位」写上对方账户",IF($N2188&lt;0,"△这一笔之后该账户余额成负数了，核一下",""))))))))))))</f>
        <v>△这一笔之后该账户余额成负数了，核一下</v>
      </c>
    </row>
    <row r="2189" ht="33" spans="1:19">
      <c r="A2189" s="114">
        <v>46221</v>
      </c>
      <c r="B2189" s="115" t="s">
        <v>34</v>
      </c>
      <c r="C2189" s="116" t="str">
        <f>IF($B2189="","",IFERROR(INDEX(账户银行,MATCH($B2189,账户名,0)),""))</f>
        <v>现金</v>
      </c>
      <c r="D2189" s="116" t="str">
        <f>IF($B2189="","",IFERROR(INDEX(账户币种,MATCH($B2189,账户名,0)),""))</f>
        <v>UZS</v>
      </c>
      <c r="E2189" s="117" t="s">
        <v>38</v>
      </c>
      <c r="F2189" s="116" t="str">
        <f>IF($E2189="","",IFERROR(INDEX(类别属性,MATCH($E2189,类别表,0)),""))</f>
        <v>支出</v>
      </c>
      <c r="G2189" s="118" t="s">
        <v>1847</v>
      </c>
      <c r="H2189" s="119"/>
      <c r="I2189" s="119">
        <v>1386000</v>
      </c>
      <c r="J2189" s="120"/>
      <c r="K2189" s="125">
        <f>IF(OR($A2189="",$B2189=""),"",IF($J2189&lt;&gt;"",$J2189,IF($D2189=本位币,1,IFERROR(LOOKUP(2,1/((汇率月份&lt;=$A2189)*(INDEX(记账汇率区,0,MATCH($D2189,汇率币种头,0))&lt;&gt;"")),INDEX(记账汇率区,0,MATCH($D2189,汇率币种头,0))),""))))</f>
        <v>1</v>
      </c>
      <c r="L2189" s="123">
        <f t="shared" si="68"/>
        <v>-1386000</v>
      </c>
      <c r="M2189" s="123">
        <f t="shared" si="69"/>
        <v>-1386000</v>
      </c>
      <c r="N2189" s="122">
        <f>IF($B2189="","",ROUND(SUMIF(账户名,$B2189,账户期初)+SUMIFS($L$6:L2189,$B$6:B2189,$B2189),2))</f>
        <v>-766113979.33</v>
      </c>
      <c r="O2189" s="123">
        <f>IF($B2189="","",IFERROR(ROUND(INDEX(账户期初本位,MATCH($B2189,账户名,0))+SUMIFS($M$6:M2189,$B$6:B2189,$B2189),2),""))</f>
        <v>-766113979.33</v>
      </c>
      <c r="P2189" s="117" t="s">
        <v>26</v>
      </c>
      <c r="Q2189" s="115"/>
      <c r="R2189" s="115"/>
      <c r="S2189" s="124" t="str">
        <f>IF($B2189="","",IF(ISNA(MATCH($B2189,账户名,0)),"※这个账户不在【参数设置】的账户档案里",IF($A2189="","※没填日期，这一笔不会进任何月份的报表",IF(OR($A2189&lt;起始月份,$A2189&gt;EOMONTH(起始月份,15)),"△不在本账期（"&amp;TEXT(起始月份,"yyyy-mm")&amp;" ~ "&amp;TEXT(EOMONTH(起始月份,15),"yyyy-mm")&amp;"）内，报表里看不到",IF(AND($H2189&lt;&gt;"",$I2189&lt;&gt;""),"※收入和支出不能同时填",IF(AND(N($H2189)=0,N($I2189)=0),IF(ISNUMBER(SEARCH("【待补】",$R2189&amp;"")),"△源数据不全（源表缺金额），请补充","※收入和支出都没填"),IF($E2189="","※没填收支类别，分类报表会漏掉这一笔",IF(ISNA(MATCH($E2189,类别表,0)),"※收支类别不在【参数设置】的清单里",IF($K2189="","△"&amp;$D2189&amp;" 还没填汇率，去【月度汇率】补上就自动算了",IF(ISNUMBER(SEARCH("【待补】",$R2189&amp;"")),"△源数据不全（源表缺摘要或用途），请补充",IF(AND($F2189="内部转账",$Q2189=""),"△内部转账建议在「往来单位」写上对方账户",IF($N2189&lt;0,"△这一笔之后该账户余额成负数了，核一下",""))))))))))))</f>
        <v>△这一笔之后该账户余额成负数了，核一下</v>
      </c>
    </row>
    <row r="2190" ht="16.5" spans="1:19">
      <c r="A2190" s="114">
        <v>46222</v>
      </c>
      <c r="B2190" s="115" t="s">
        <v>20</v>
      </c>
      <c r="C2190" s="116" t="str">
        <f>IF($B2190="","",IFERROR(INDEX(账户银行,MATCH($B2190,账户名,0)),""))</f>
        <v>现金</v>
      </c>
      <c r="D2190" s="116" t="str">
        <f>IF($B2190="","",IFERROR(INDEX(账户币种,MATCH($B2190,账户名,0)),""))</f>
        <v>CNY</v>
      </c>
      <c r="E2190" s="117" t="s">
        <v>95</v>
      </c>
      <c r="F2190" s="116" t="str">
        <f>IF($E2190="","",IFERROR(INDEX(类别属性,MATCH($E2190,类别表,0)),""))</f>
        <v>支出</v>
      </c>
      <c r="G2190" s="118" t="s">
        <v>1848</v>
      </c>
      <c r="H2190" s="119"/>
      <c r="I2190" s="119">
        <v>28950</v>
      </c>
      <c r="J2190" s="120"/>
      <c r="K2190" s="121">
        <f>IF(OR($A2190="",$B2190=""),"",IF($J2190&lt;&gt;"",$J2190,IF($D2190=本位币,1,IFERROR(LOOKUP(2,1/((汇率月份&lt;=$A2190)*(INDEX(记账汇率区,0,MATCH($D2190,汇率币种头,0))&lt;&gt;"")),INDEX(记账汇率区,0,MATCH($D2190,汇率币种头,0))),""))))</f>
        <v>1700</v>
      </c>
      <c r="L2190" s="122">
        <f t="shared" si="68"/>
        <v>-28950</v>
      </c>
      <c r="M2190" s="123">
        <f t="shared" si="69"/>
        <v>-49215000</v>
      </c>
      <c r="N2190" s="122">
        <f>IF($B2190="","",ROUND(SUMIF(账户名,$B2190,账户期初)+SUMIFS($L$6:L2190,$B$6:B2190,$B2190),2))</f>
        <v>1011111.94</v>
      </c>
      <c r="O2190" s="123">
        <f>IF($B2190="","",IFERROR(ROUND(INDEX(账户期初本位,MATCH($B2190,账户名,0))+SUMIFS($M$6:M2190,$B$6:B2190,$B2190),2),""))</f>
        <v>1690551814.96</v>
      </c>
      <c r="P2190" s="117" t="s">
        <v>97</v>
      </c>
      <c r="Q2190" s="115" t="s">
        <v>827</v>
      </c>
      <c r="R2190" s="115"/>
      <c r="S2190" s="124" t="str">
        <f>IF($B2190="","",IF(ISNA(MATCH($B2190,账户名,0)),"※这个账户不在【参数设置】的账户档案里",IF($A2190="","※没填日期，这一笔不会进任何月份的报表",IF(OR($A2190&lt;起始月份,$A2190&gt;EOMONTH(起始月份,15)),"△不在本账期（"&amp;TEXT(起始月份,"yyyy-mm")&amp;" ~ "&amp;TEXT(EOMONTH(起始月份,15),"yyyy-mm")&amp;"）内，报表里看不到",IF(AND($H2190&lt;&gt;"",$I2190&lt;&gt;""),"※收入和支出不能同时填",IF(AND(N($H2190)=0,N($I2190)=0),IF(ISNUMBER(SEARCH("【待补】",$R2190&amp;"")),"△源数据不全（源表缺金额），请补充","※收入和支出都没填"),IF($E2190="","※没填收支类别，分类报表会漏掉这一笔",IF(ISNA(MATCH($E2190,类别表,0)),"※收支类别不在【参数设置】的清单里",IF($K2190="","△"&amp;$D2190&amp;" 还没填汇率，去【月度汇率】补上就自动算了",IF(ISNUMBER(SEARCH("【待补】",$R2190&amp;"")),"△源数据不全（源表缺摘要或用途），请补充",IF(AND($F2190="内部转账",$Q2190=""),"△内部转账建议在「往来单位」写上对方账户",IF($N2190&lt;0,"△这一笔之后该账户余额成负数了，核一下",""))))))))))))</f>
        <v/>
      </c>
    </row>
    <row r="2191" ht="16.5" spans="1:19">
      <c r="A2191" s="114">
        <v>46222</v>
      </c>
      <c r="B2191" s="115" t="s">
        <v>20</v>
      </c>
      <c r="C2191" s="116" t="str">
        <f>IF($B2191="","",IFERROR(INDEX(账户银行,MATCH($B2191,账户名,0)),""))</f>
        <v>现金</v>
      </c>
      <c r="D2191" s="116" t="str">
        <f>IF($B2191="","",IFERROR(INDEX(账户币种,MATCH($B2191,账户名,0)),""))</f>
        <v>CNY</v>
      </c>
      <c r="E2191" s="117" t="s">
        <v>95</v>
      </c>
      <c r="F2191" s="116" t="str">
        <f>IF($E2191="","",IFERROR(INDEX(类别属性,MATCH($E2191,类别表,0)),""))</f>
        <v>支出</v>
      </c>
      <c r="G2191" s="118" t="s">
        <v>1849</v>
      </c>
      <c r="H2191" s="119"/>
      <c r="I2191" s="119">
        <v>2675</v>
      </c>
      <c r="J2191" s="120"/>
      <c r="K2191" s="121">
        <f>IF(OR($A2191="",$B2191=""),"",IF($J2191&lt;&gt;"",$J2191,IF($D2191=本位币,1,IFERROR(LOOKUP(2,1/((汇率月份&lt;=$A2191)*(INDEX(记账汇率区,0,MATCH($D2191,汇率币种头,0))&lt;&gt;"")),INDEX(记账汇率区,0,MATCH($D2191,汇率币种头,0))),""))))</f>
        <v>1700</v>
      </c>
      <c r="L2191" s="122">
        <f t="shared" si="68"/>
        <v>-2675</v>
      </c>
      <c r="M2191" s="123">
        <f t="shared" si="69"/>
        <v>-4547500</v>
      </c>
      <c r="N2191" s="122">
        <f>IF($B2191="","",ROUND(SUMIF(账户名,$B2191,账户期初)+SUMIFS($L$6:L2191,$B$6:B2191,$B2191),2))</f>
        <v>1008436.94</v>
      </c>
      <c r="O2191" s="123">
        <f>IF($B2191="","",IFERROR(ROUND(INDEX(账户期初本位,MATCH($B2191,账户名,0))+SUMIFS($M$6:M2191,$B$6:B2191,$B2191),2),""))</f>
        <v>1686004314.96</v>
      </c>
      <c r="P2191" s="117" t="s">
        <v>97</v>
      </c>
      <c r="Q2191" s="115" t="s">
        <v>1057</v>
      </c>
      <c r="R2191" s="115"/>
      <c r="S2191" s="124" t="str">
        <f>IF($B2191="","",IF(ISNA(MATCH($B2191,账户名,0)),"※这个账户不在【参数设置】的账户档案里",IF($A2191="","※没填日期，这一笔不会进任何月份的报表",IF(OR($A2191&lt;起始月份,$A2191&gt;EOMONTH(起始月份,15)),"△不在本账期（"&amp;TEXT(起始月份,"yyyy-mm")&amp;" ~ "&amp;TEXT(EOMONTH(起始月份,15),"yyyy-mm")&amp;"）内，报表里看不到",IF(AND($H2191&lt;&gt;"",$I2191&lt;&gt;""),"※收入和支出不能同时填",IF(AND(N($H2191)=0,N($I2191)=0),IF(ISNUMBER(SEARCH("【待补】",$R2191&amp;"")),"△源数据不全（源表缺金额），请补充","※收入和支出都没填"),IF($E2191="","※没填收支类别，分类报表会漏掉这一笔",IF(ISNA(MATCH($E2191,类别表,0)),"※收支类别不在【参数设置】的清单里",IF($K2191="","△"&amp;$D2191&amp;" 还没填汇率，去【月度汇率】补上就自动算了",IF(ISNUMBER(SEARCH("【待补】",$R2191&amp;"")),"△源数据不全（源表缺摘要或用途），请补充",IF(AND($F2191="内部转账",$Q2191=""),"△内部转账建议在「往来单位」写上对方账户",IF($N2191&lt;0,"△这一笔之后该账户余额成负数了，核一下",""))))))))))))</f>
        <v/>
      </c>
    </row>
    <row r="2192" ht="16.5" spans="1:19">
      <c r="A2192" s="114">
        <v>46222</v>
      </c>
      <c r="B2192" s="115" t="s">
        <v>20</v>
      </c>
      <c r="C2192" s="116" t="str">
        <f>IF($B2192="","",IFERROR(INDEX(账户银行,MATCH($B2192,账户名,0)),""))</f>
        <v>现金</v>
      </c>
      <c r="D2192" s="116" t="str">
        <f>IF($B2192="","",IFERROR(INDEX(账户币种,MATCH($B2192,账户名,0)),""))</f>
        <v>CNY</v>
      </c>
      <c r="E2192" s="117" t="s">
        <v>95</v>
      </c>
      <c r="F2192" s="116" t="str">
        <f>IF($E2192="","",IFERROR(INDEX(类别属性,MATCH($E2192,类别表,0)),""))</f>
        <v>支出</v>
      </c>
      <c r="G2192" s="118" t="s">
        <v>1850</v>
      </c>
      <c r="H2192" s="119"/>
      <c r="I2192" s="119">
        <v>3578</v>
      </c>
      <c r="J2192" s="120"/>
      <c r="K2192" s="121">
        <f>IF(OR($A2192="",$B2192=""),"",IF($J2192&lt;&gt;"",$J2192,IF($D2192=本位币,1,IFERROR(LOOKUP(2,1/((汇率月份&lt;=$A2192)*(INDEX(记账汇率区,0,MATCH($D2192,汇率币种头,0))&lt;&gt;"")),INDEX(记账汇率区,0,MATCH($D2192,汇率币种头,0))),""))))</f>
        <v>1700</v>
      </c>
      <c r="L2192" s="122">
        <f t="shared" si="68"/>
        <v>-3578</v>
      </c>
      <c r="M2192" s="123">
        <f t="shared" si="69"/>
        <v>-6082600</v>
      </c>
      <c r="N2192" s="122">
        <f>IF($B2192="","",ROUND(SUMIF(账户名,$B2192,账户期初)+SUMIFS($L$6:L2192,$B$6:B2192,$B2192),2))</f>
        <v>1004858.94</v>
      </c>
      <c r="O2192" s="123">
        <f>IF($B2192="","",IFERROR(ROUND(INDEX(账户期初本位,MATCH($B2192,账户名,0))+SUMIFS($M$6:M2192,$B$6:B2192,$B2192),2),""))</f>
        <v>1679921714.96</v>
      </c>
      <c r="P2192" s="117" t="s">
        <v>97</v>
      </c>
      <c r="Q2192" s="115"/>
      <c r="R2192" s="115"/>
      <c r="S2192" s="124" t="str">
        <f>IF($B2192="","",IF(ISNA(MATCH($B2192,账户名,0)),"※这个账户不在【参数设置】的账户档案里",IF($A2192="","※没填日期，这一笔不会进任何月份的报表",IF(OR($A2192&lt;起始月份,$A2192&gt;EOMONTH(起始月份,15)),"△不在本账期（"&amp;TEXT(起始月份,"yyyy-mm")&amp;" ~ "&amp;TEXT(EOMONTH(起始月份,15),"yyyy-mm")&amp;"）内，报表里看不到",IF(AND($H2192&lt;&gt;"",$I2192&lt;&gt;""),"※收入和支出不能同时填",IF(AND(N($H2192)=0,N($I2192)=0),IF(ISNUMBER(SEARCH("【待补】",$R2192&amp;"")),"△源数据不全（源表缺金额），请补充","※收入和支出都没填"),IF($E2192="","※没填收支类别，分类报表会漏掉这一笔",IF(ISNA(MATCH($E2192,类别表,0)),"※收支类别不在【参数设置】的清单里",IF($K2192="","△"&amp;$D2192&amp;" 还没填汇率，去【月度汇率】补上就自动算了",IF(ISNUMBER(SEARCH("【待补】",$R2192&amp;"")),"△源数据不全（源表缺摘要或用途），请补充",IF(AND($F2192="内部转账",$Q2192=""),"△内部转账建议在「往来单位」写上对方账户",IF($N2192&lt;0,"△这一笔之后该账户余额成负数了，核一下",""))))))))))))</f>
        <v/>
      </c>
    </row>
    <row r="2193" ht="33" spans="1:19">
      <c r="A2193" s="114">
        <v>46222</v>
      </c>
      <c r="B2193" s="115" t="s">
        <v>34</v>
      </c>
      <c r="C2193" s="116" t="str">
        <f>IF($B2193="","",IFERROR(INDEX(账户银行,MATCH($B2193,账户名,0)),""))</f>
        <v>现金</v>
      </c>
      <c r="D2193" s="116" t="str">
        <f>IF($B2193="","",IFERROR(INDEX(账户币种,MATCH($B2193,账户名,0)),""))</f>
        <v>UZS</v>
      </c>
      <c r="E2193" s="117" t="s">
        <v>84</v>
      </c>
      <c r="F2193" s="116" t="str">
        <f>IF($E2193="","",IFERROR(INDEX(类别属性,MATCH($E2193,类别表,0)),""))</f>
        <v>支出</v>
      </c>
      <c r="G2193" s="118" t="s">
        <v>1851</v>
      </c>
      <c r="H2193" s="119"/>
      <c r="I2193" s="119">
        <v>490000</v>
      </c>
      <c r="J2193" s="120"/>
      <c r="K2193" s="125">
        <f>IF(OR($A2193="",$B2193=""),"",IF($J2193&lt;&gt;"",$J2193,IF($D2193=本位币,1,IFERROR(LOOKUP(2,1/((汇率月份&lt;=$A2193)*(INDEX(记账汇率区,0,MATCH($D2193,汇率币种头,0))&lt;&gt;"")),INDEX(记账汇率区,0,MATCH($D2193,汇率币种头,0))),""))))</f>
        <v>1</v>
      </c>
      <c r="L2193" s="123">
        <f t="shared" si="68"/>
        <v>-490000</v>
      </c>
      <c r="M2193" s="123">
        <f t="shared" si="69"/>
        <v>-490000</v>
      </c>
      <c r="N2193" s="122">
        <f>IF($B2193="","",ROUND(SUMIF(账户名,$B2193,账户期初)+SUMIFS($L$6:L2193,$B$6:B2193,$B2193),2))</f>
        <v>-766603979.33</v>
      </c>
      <c r="O2193" s="123">
        <f>IF($B2193="","",IFERROR(ROUND(INDEX(账户期初本位,MATCH($B2193,账户名,0))+SUMIFS($M$6:M2193,$B$6:B2193,$B2193),2),""))</f>
        <v>-766603979.33</v>
      </c>
      <c r="P2193" s="117" t="s">
        <v>48</v>
      </c>
      <c r="Q2193" s="115"/>
      <c r="R2193" s="115"/>
      <c r="S2193" s="124" t="str">
        <f>IF($B2193="","",IF(ISNA(MATCH($B2193,账户名,0)),"※这个账户不在【参数设置】的账户档案里",IF($A2193="","※没填日期，这一笔不会进任何月份的报表",IF(OR($A2193&lt;起始月份,$A2193&gt;EOMONTH(起始月份,15)),"△不在本账期（"&amp;TEXT(起始月份,"yyyy-mm")&amp;" ~ "&amp;TEXT(EOMONTH(起始月份,15),"yyyy-mm")&amp;"）内，报表里看不到",IF(AND($H2193&lt;&gt;"",$I2193&lt;&gt;""),"※收入和支出不能同时填",IF(AND(N($H2193)=0,N($I2193)=0),IF(ISNUMBER(SEARCH("【待补】",$R2193&amp;"")),"△源数据不全（源表缺金额），请补充","※收入和支出都没填"),IF($E2193="","※没填收支类别，分类报表会漏掉这一笔",IF(ISNA(MATCH($E2193,类别表,0)),"※收支类别不在【参数设置】的清单里",IF($K2193="","△"&amp;$D2193&amp;" 还没填汇率，去【月度汇率】补上就自动算了",IF(ISNUMBER(SEARCH("【待补】",$R2193&amp;"")),"△源数据不全（源表缺摘要或用途），请补充",IF(AND($F2193="内部转账",$Q2193=""),"△内部转账建议在「往来单位」写上对方账户",IF($N2193&lt;0,"△这一笔之后该账户余额成负数了，核一下",""))))))))))))</f>
        <v>△这一笔之后该账户余额成负数了，核一下</v>
      </c>
    </row>
    <row r="2194" ht="33" spans="1:19">
      <c r="A2194" s="114">
        <v>46222</v>
      </c>
      <c r="B2194" s="115" t="s">
        <v>34</v>
      </c>
      <c r="C2194" s="116" t="str">
        <f>IF($B2194="","",IFERROR(INDEX(账户银行,MATCH($B2194,账户名,0)),""))</f>
        <v>现金</v>
      </c>
      <c r="D2194" s="116" t="str">
        <f>IF($B2194="","",IFERROR(INDEX(账户币种,MATCH($B2194,账户名,0)),""))</f>
        <v>UZS</v>
      </c>
      <c r="E2194" s="117" t="s">
        <v>44</v>
      </c>
      <c r="F2194" s="116" t="str">
        <f>IF($E2194="","",IFERROR(INDEX(类别属性,MATCH($E2194,类别表,0)),""))</f>
        <v>支出</v>
      </c>
      <c r="G2194" s="118" t="s">
        <v>1852</v>
      </c>
      <c r="H2194" s="119"/>
      <c r="I2194" s="119">
        <v>400000</v>
      </c>
      <c r="J2194" s="120"/>
      <c r="K2194" s="125">
        <f>IF(OR($A2194="",$B2194=""),"",IF($J2194&lt;&gt;"",$J2194,IF($D2194=本位币,1,IFERROR(LOOKUP(2,1/((汇率月份&lt;=$A2194)*(INDEX(记账汇率区,0,MATCH($D2194,汇率币种头,0))&lt;&gt;"")),INDEX(记账汇率区,0,MATCH($D2194,汇率币种头,0))),""))))</f>
        <v>1</v>
      </c>
      <c r="L2194" s="123">
        <f t="shared" si="68"/>
        <v>-400000</v>
      </c>
      <c r="M2194" s="123">
        <f t="shared" si="69"/>
        <v>-400000</v>
      </c>
      <c r="N2194" s="122">
        <f>IF($B2194="","",ROUND(SUMIF(账户名,$B2194,账户期初)+SUMIFS($L$6:L2194,$B$6:B2194,$B2194),2))</f>
        <v>-767003979.33</v>
      </c>
      <c r="O2194" s="123">
        <f>IF($B2194="","",IFERROR(ROUND(INDEX(账户期初本位,MATCH($B2194,账户名,0))+SUMIFS($M$6:M2194,$B$6:B2194,$B2194),2),""))</f>
        <v>-767003979.33</v>
      </c>
      <c r="P2194" s="117" t="s">
        <v>26</v>
      </c>
      <c r="Q2194" s="115"/>
      <c r="R2194" s="115"/>
      <c r="S2194" s="124" t="str">
        <f>IF($B2194="","",IF(ISNA(MATCH($B2194,账户名,0)),"※这个账户不在【参数设置】的账户档案里",IF($A2194="","※没填日期，这一笔不会进任何月份的报表",IF(OR($A2194&lt;起始月份,$A2194&gt;EOMONTH(起始月份,15)),"△不在本账期（"&amp;TEXT(起始月份,"yyyy-mm")&amp;" ~ "&amp;TEXT(EOMONTH(起始月份,15),"yyyy-mm")&amp;"）内，报表里看不到",IF(AND($H2194&lt;&gt;"",$I2194&lt;&gt;""),"※收入和支出不能同时填",IF(AND(N($H2194)=0,N($I2194)=0),IF(ISNUMBER(SEARCH("【待补】",$R2194&amp;"")),"△源数据不全（源表缺金额），请补充","※收入和支出都没填"),IF($E2194="","※没填收支类别，分类报表会漏掉这一笔",IF(ISNA(MATCH($E2194,类别表,0)),"※收支类别不在【参数设置】的清单里",IF($K2194="","△"&amp;$D2194&amp;" 还没填汇率，去【月度汇率】补上就自动算了",IF(ISNUMBER(SEARCH("【待补】",$R2194&amp;"")),"△源数据不全（源表缺摘要或用途），请补充",IF(AND($F2194="内部转账",$Q2194=""),"△内部转账建议在「往来单位」写上对方账户",IF($N2194&lt;0,"△这一笔之后该账户余额成负数了，核一下",""))))))))))))</f>
        <v>△这一笔之后该账户余额成负数了，核一下</v>
      </c>
    </row>
    <row r="2195" ht="16.5" spans="1:19">
      <c r="A2195" s="114">
        <v>46223</v>
      </c>
      <c r="B2195" s="115" t="s">
        <v>1238</v>
      </c>
      <c r="C2195" s="116" t="str">
        <f>IF($B2195="","",IFERROR(INDEX(账户银行,MATCH($B2195,账户名,0)),""))</f>
        <v>NBU银行</v>
      </c>
      <c r="D2195" s="116" t="str">
        <f>IF($B2195="","",IFERROR(INDEX(账户币种,MATCH($B2195,账户名,0)),""))</f>
        <v>UZS</v>
      </c>
      <c r="E2195" s="117" t="s">
        <v>54</v>
      </c>
      <c r="F2195" s="116" t="str">
        <f>IF($E2195="","",IFERROR(INDEX(类别属性,MATCH($E2195,类别表,0)),""))</f>
        <v>支出</v>
      </c>
      <c r="G2195" s="118" t="s">
        <v>1268</v>
      </c>
      <c r="H2195" s="119"/>
      <c r="I2195" s="119">
        <v>1513000</v>
      </c>
      <c r="J2195" s="120"/>
      <c r="K2195" s="125">
        <f>IF(OR($A2195="",$B2195=""),"",IF($J2195&lt;&gt;"",$J2195,IF($D2195=本位币,1,IFERROR(LOOKUP(2,1/((汇率月份&lt;=$A2195)*(INDEX(记账汇率区,0,MATCH($D2195,汇率币种头,0))&lt;&gt;"")),INDEX(记账汇率区,0,MATCH($D2195,汇率币种头,0))),""))))</f>
        <v>1</v>
      </c>
      <c r="L2195" s="123">
        <f t="shared" si="68"/>
        <v>-1513000</v>
      </c>
      <c r="M2195" s="123">
        <f t="shared" si="69"/>
        <v>-1513000</v>
      </c>
      <c r="N2195" s="122">
        <f>IF($B2195="","",ROUND(SUMIF(账户名,$B2195,账户期初)+SUMIFS($L$6:L2195,$B$6:B2195,$B2195),2))</f>
        <v>37396911</v>
      </c>
      <c r="O2195" s="123">
        <f>IF($B2195="","",IFERROR(ROUND(INDEX(账户期初本位,MATCH($B2195,账户名,0))+SUMIFS($M$6:M2195,$B$6:B2195,$B2195),2),""))</f>
        <v>37396911</v>
      </c>
      <c r="P2195" s="117" t="s">
        <v>48</v>
      </c>
      <c r="Q2195" s="115" t="s">
        <v>1269</v>
      </c>
      <c r="R2195" s="115" t="s">
        <v>1270</v>
      </c>
      <c r="S2195" s="124" t="str">
        <f>IF($B2195="","",IF(ISNA(MATCH($B2195,账户名,0)),"※这个账户不在【参数设置】的账户档案里",IF($A2195="","※没填日期，这一笔不会进任何月份的报表",IF(OR($A2195&lt;起始月份,$A2195&gt;EOMONTH(起始月份,15)),"△不在本账期（"&amp;TEXT(起始月份,"yyyy-mm")&amp;" ~ "&amp;TEXT(EOMONTH(起始月份,15),"yyyy-mm")&amp;"）内，报表里看不到",IF(AND($H2195&lt;&gt;"",$I2195&lt;&gt;""),"※收入和支出不能同时填",IF(AND(N($H2195)=0,N($I2195)=0),IF(ISNUMBER(SEARCH("【待补】",$R2195&amp;"")),"△源数据不全（源表缺金额），请补充","※收入和支出都没填"),IF($E2195="","※没填收支类别，分类报表会漏掉这一笔",IF(ISNA(MATCH($E2195,类别表,0)),"※收支类别不在【参数设置】的清单里",IF($K2195="","△"&amp;$D2195&amp;" 还没填汇率，去【月度汇率】补上就自动算了",IF(ISNUMBER(SEARCH("【待补】",$R2195&amp;"")),"△源数据不全（源表缺摘要或用途），请补充",IF(AND($F2195="内部转账",$Q2195=""),"△内部转账建议在「往来单位」写上对方账户",IF($N2195&lt;0,"△这一笔之后该账户余额成负数了，核一下",""))))))))))))</f>
        <v/>
      </c>
    </row>
    <row r="2196" ht="49.5" spans="1:19">
      <c r="A2196" s="114">
        <v>46223</v>
      </c>
      <c r="B2196" s="115" t="s">
        <v>1238</v>
      </c>
      <c r="C2196" s="116" t="str">
        <f>IF($B2196="","",IFERROR(INDEX(账户银行,MATCH($B2196,账户名,0)),""))</f>
        <v>NBU银行</v>
      </c>
      <c r="D2196" s="116" t="str">
        <f>IF($B2196="","",IFERROR(INDEX(账户币种,MATCH($B2196,账户名,0)),""))</f>
        <v>UZS</v>
      </c>
      <c r="E2196" s="117" t="s">
        <v>44</v>
      </c>
      <c r="F2196" s="116" t="str">
        <f>IF($E2196="","",IFERROR(INDEX(类别属性,MATCH($E2196,类别表,0)),""))</f>
        <v>支出</v>
      </c>
      <c r="G2196" s="118" t="s">
        <v>1392</v>
      </c>
      <c r="H2196" s="119"/>
      <c r="I2196" s="119">
        <v>219000</v>
      </c>
      <c r="J2196" s="120"/>
      <c r="K2196" s="125">
        <f>IF(OR($A2196="",$B2196=""),"",IF($J2196&lt;&gt;"",$J2196,IF($D2196=本位币,1,IFERROR(LOOKUP(2,1/((汇率月份&lt;=$A2196)*(INDEX(记账汇率区,0,MATCH($D2196,汇率币种头,0))&lt;&gt;"")),INDEX(记账汇率区,0,MATCH($D2196,汇率币种头,0))),""))))</f>
        <v>1</v>
      </c>
      <c r="L2196" s="123">
        <f t="shared" si="68"/>
        <v>-219000</v>
      </c>
      <c r="M2196" s="123">
        <f t="shared" si="69"/>
        <v>-219000</v>
      </c>
      <c r="N2196" s="122">
        <f>IF($B2196="","",ROUND(SUMIF(账户名,$B2196,账户期初)+SUMIFS($L$6:L2196,$B$6:B2196,$B2196),2))</f>
        <v>37177911</v>
      </c>
      <c r="O2196" s="123">
        <f>IF($B2196="","",IFERROR(ROUND(INDEX(账户期初本位,MATCH($B2196,账户名,0))+SUMIFS($M$6:M2196,$B$6:B2196,$B2196),2),""))</f>
        <v>37177911</v>
      </c>
      <c r="P2196" s="117" t="s">
        <v>26</v>
      </c>
      <c r="Q2196" s="115"/>
      <c r="R2196" s="115" t="s">
        <v>1393</v>
      </c>
      <c r="S2196" s="124" t="str">
        <f>IF($B2196="","",IF(ISNA(MATCH($B2196,账户名,0)),"※这个账户不在【参数设置】的账户档案里",IF($A2196="","※没填日期，这一笔不会进任何月份的报表",IF(OR($A2196&lt;起始月份,$A2196&gt;EOMONTH(起始月份,15)),"△不在本账期（"&amp;TEXT(起始月份,"yyyy-mm")&amp;" ~ "&amp;TEXT(EOMONTH(起始月份,15),"yyyy-mm")&amp;"）内，报表里看不到",IF(AND($H2196&lt;&gt;"",$I2196&lt;&gt;""),"※收入和支出不能同时填",IF(AND(N($H2196)=0,N($I2196)=0),IF(ISNUMBER(SEARCH("【待补】",$R2196&amp;"")),"△源数据不全（源表缺金额），请补充","※收入和支出都没填"),IF($E2196="","※没填收支类别，分类报表会漏掉这一笔",IF(ISNA(MATCH($E2196,类别表,0)),"※收支类别不在【参数设置】的清单里",IF($K2196="","△"&amp;$D2196&amp;" 还没填汇率，去【月度汇率】补上就自动算了",IF(ISNUMBER(SEARCH("【待补】",$R2196&amp;"")),"△源数据不全（源表缺摘要或用途），请补充",IF(AND($F2196="内部转账",$Q2196=""),"△内部转账建议在「往来单位」写上对方账户",IF($N2196&lt;0,"△这一笔之后该账户余额成负数了，核一下",""))))))))))))</f>
        <v/>
      </c>
    </row>
    <row r="2197" ht="16.5" spans="1:19">
      <c r="A2197" s="114">
        <v>46224</v>
      </c>
      <c r="B2197" s="115" t="s">
        <v>20</v>
      </c>
      <c r="C2197" s="116" t="str">
        <f>IF($B2197="","",IFERROR(INDEX(账户银行,MATCH($B2197,账户名,0)),""))</f>
        <v>现金</v>
      </c>
      <c r="D2197" s="116" t="str">
        <f>IF($B2197="","",IFERROR(INDEX(账户币种,MATCH($B2197,账户名,0)),""))</f>
        <v>CNY</v>
      </c>
      <c r="E2197" s="117" t="s">
        <v>95</v>
      </c>
      <c r="F2197" s="116" t="str">
        <f>IF($E2197="","",IFERROR(INDEX(类别属性,MATCH($E2197,类别表,0)),""))</f>
        <v>支出</v>
      </c>
      <c r="G2197" s="118" t="s">
        <v>1853</v>
      </c>
      <c r="H2197" s="119"/>
      <c r="I2197" s="119">
        <v>10000</v>
      </c>
      <c r="J2197" s="120"/>
      <c r="K2197" s="121">
        <f>IF(OR($A2197="",$B2197=""),"",IF($J2197&lt;&gt;"",$J2197,IF($D2197=本位币,1,IFERROR(LOOKUP(2,1/((汇率月份&lt;=$A2197)*(INDEX(记账汇率区,0,MATCH($D2197,汇率币种头,0))&lt;&gt;"")),INDEX(记账汇率区,0,MATCH($D2197,汇率币种头,0))),""))))</f>
        <v>1700</v>
      </c>
      <c r="L2197" s="122">
        <f t="shared" si="68"/>
        <v>-10000</v>
      </c>
      <c r="M2197" s="123">
        <f t="shared" si="69"/>
        <v>-17000000</v>
      </c>
      <c r="N2197" s="122">
        <f>IF($B2197="","",ROUND(SUMIF(账户名,$B2197,账户期初)+SUMIFS($L$6:L2197,$B$6:B2197,$B2197),2))</f>
        <v>994858.94</v>
      </c>
      <c r="O2197" s="123">
        <f>IF($B2197="","",IFERROR(ROUND(INDEX(账户期初本位,MATCH($B2197,账户名,0))+SUMIFS($M$6:M2197,$B$6:B2197,$B2197),2),""))</f>
        <v>1662921714.96</v>
      </c>
      <c r="P2197" s="117" t="s">
        <v>97</v>
      </c>
      <c r="Q2197" s="115" t="s">
        <v>1322</v>
      </c>
      <c r="R2197" s="115"/>
      <c r="S2197" s="124" t="str">
        <f>IF($B2197="","",IF(ISNA(MATCH($B2197,账户名,0)),"※这个账户不在【参数设置】的账户档案里",IF($A2197="","※没填日期，这一笔不会进任何月份的报表",IF(OR($A2197&lt;起始月份,$A2197&gt;EOMONTH(起始月份,15)),"△不在本账期（"&amp;TEXT(起始月份,"yyyy-mm")&amp;" ~ "&amp;TEXT(EOMONTH(起始月份,15),"yyyy-mm")&amp;"）内，报表里看不到",IF(AND($H2197&lt;&gt;"",$I2197&lt;&gt;""),"※收入和支出不能同时填",IF(AND(N($H2197)=0,N($I2197)=0),IF(ISNUMBER(SEARCH("【待补】",$R2197&amp;"")),"△源数据不全（源表缺金额），请补充","※收入和支出都没填"),IF($E2197="","※没填收支类别，分类报表会漏掉这一笔",IF(ISNA(MATCH($E2197,类别表,0)),"※收支类别不在【参数设置】的清单里",IF($K2197="","△"&amp;$D2197&amp;" 还没填汇率，去【月度汇率】补上就自动算了",IF(ISNUMBER(SEARCH("【待补】",$R2197&amp;"")),"△源数据不全（源表缺摘要或用途），请补充",IF(AND($F2197="内部转账",$Q2197=""),"△内部转账建议在「往来单位」写上对方账户",IF($N2197&lt;0,"△这一笔之后该账户余额成负数了，核一下",""))))))))))))</f>
        <v/>
      </c>
    </row>
    <row r="2198" ht="16.5" spans="1:19">
      <c r="A2198" s="114">
        <v>46224</v>
      </c>
      <c r="B2198" s="115" t="s">
        <v>1238</v>
      </c>
      <c r="C2198" s="116" t="str">
        <f>IF($B2198="","",IFERROR(INDEX(账户银行,MATCH($B2198,账户名,0)),""))</f>
        <v>NBU银行</v>
      </c>
      <c r="D2198" s="116" t="str">
        <f>IF($B2198="","",IFERROR(INDEX(账户币种,MATCH($B2198,账户名,0)),""))</f>
        <v>UZS</v>
      </c>
      <c r="E2198" s="117" t="s">
        <v>54</v>
      </c>
      <c r="F2198" s="116" t="str">
        <f>IF($E2198="","",IFERROR(INDEX(类别属性,MATCH($E2198,类别表,0)),""))</f>
        <v>支出</v>
      </c>
      <c r="G2198" s="118" t="s">
        <v>1268</v>
      </c>
      <c r="H2198" s="119"/>
      <c r="I2198" s="119">
        <v>810000</v>
      </c>
      <c r="J2198" s="120"/>
      <c r="K2198" s="125">
        <f>IF(OR($A2198="",$B2198=""),"",IF($J2198&lt;&gt;"",$J2198,IF($D2198=本位币,1,IFERROR(LOOKUP(2,1/((汇率月份&lt;=$A2198)*(INDEX(记账汇率区,0,MATCH($D2198,汇率币种头,0))&lt;&gt;"")),INDEX(记账汇率区,0,MATCH($D2198,汇率币种头,0))),""))))</f>
        <v>1</v>
      </c>
      <c r="L2198" s="123">
        <f t="shared" si="68"/>
        <v>-810000</v>
      </c>
      <c r="M2198" s="123">
        <f t="shared" si="69"/>
        <v>-810000</v>
      </c>
      <c r="N2198" s="122">
        <f>IF($B2198="","",ROUND(SUMIF(账户名,$B2198,账户期初)+SUMIFS($L$6:L2198,$B$6:B2198,$B2198),2))</f>
        <v>36367911</v>
      </c>
      <c r="O2198" s="123">
        <f>IF($B2198="","",IFERROR(ROUND(INDEX(账户期初本位,MATCH($B2198,账户名,0))+SUMIFS($M$6:M2198,$B$6:B2198,$B2198),2),""))</f>
        <v>36367911</v>
      </c>
      <c r="P2198" s="117" t="s">
        <v>48</v>
      </c>
      <c r="Q2198" s="115" t="s">
        <v>1269</v>
      </c>
      <c r="R2198" s="115" t="s">
        <v>1270</v>
      </c>
      <c r="S2198" s="124" t="str">
        <f>IF($B2198="","",IF(ISNA(MATCH($B2198,账户名,0)),"※这个账户不在【参数设置】的账户档案里",IF($A2198="","※没填日期，这一笔不会进任何月份的报表",IF(OR($A2198&lt;起始月份,$A2198&gt;EOMONTH(起始月份,15)),"△不在本账期（"&amp;TEXT(起始月份,"yyyy-mm")&amp;" ~ "&amp;TEXT(EOMONTH(起始月份,15),"yyyy-mm")&amp;"）内，报表里看不到",IF(AND($H2198&lt;&gt;"",$I2198&lt;&gt;""),"※收入和支出不能同时填",IF(AND(N($H2198)=0,N($I2198)=0),IF(ISNUMBER(SEARCH("【待补】",$R2198&amp;"")),"△源数据不全（源表缺金额），请补充","※收入和支出都没填"),IF($E2198="","※没填收支类别，分类报表会漏掉这一笔",IF(ISNA(MATCH($E2198,类别表,0)),"※收支类别不在【参数设置】的清单里",IF($K2198="","△"&amp;$D2198&amp;" 还没填汇率，去【月度汇率】补上就自动算了",IF(ISNUMBER(SEARCH("【待补】",$R2198&amp;"")),"△源数据不全（源表缺摘要或用途），请补充",IF(AND($F2198="内部转账",$Q2198=""),"△内部转账建议在「往来单位」写上对方账户",IF($N2198&lt;0,"△这一笔之后该账户余额成负数了，核一下",""))))))))))))</f>
        <v/>
      </c>
    </row>
    <row r="2199" ht="16.5" spans="1:19">
      <c r="A2199" s="114">
        <v>46224</v>
      </c>
      <c r="B2199" s="115" t="s">
        <v>1238</v>
      </c>
      <c r="C2199" s="116" t="str">
        <f>IF($B2199="","",IFERROR(INDEX(账户银行,MATCH($B2199,账户名,0)),""))</f>
        <v>NBU银行</v>
      </c>
      <c r="D2199" s="116" t="str">
        <f>IF($B2199="","",IFERROR(INDEX(账户币种,MATCH($B2199,账户名,0)),""))</f>
        <v>UZS</v>
      </c>
      <c r="E2199" s="117" t="s">
        <v>44</v>
      </c>
      <c r="F2199" s="116" t="str">
        <f>IF($E2199="","",IFERROR(INDEX(类别属性,MATCH($E2199,类别表,0)),""))</f>
        <v>支出</v>
      </c>
      <c r="G2199" s="118" t="s">
        <v>1268</v>
      </c>
      <c r="H2199" s="119"/>
      <c r="I2199" s="119">
        <v>438000</v>
      </c>
      <c r="J2199" s="120"/>
      <c r="K2199" s="125">
        <f>IF(OR($A2199="",$B2199=""),"",IF($J2199&lt;&gt;"",$J2199,IF($D2199=本位币,1,IFERROR(LOOKUP(2,1/((汇率月份&lt;=$A2199)*(INDEX(记账汇率区,0,MATCH($D2199,汇率币种头,0))&lt;&gt;"")),INDEX(记账汇率区,0,MATCH($D2199,汇率币种头,0))),""))))</f>
        <v>1</v>
      </c>
      <c r="L2199" s="123">
        <f t="shared" si="68"/>
        <v>-438000</v>
      </c>
      <c r="M2199" s="123">
        <f t="shared" si="69"/>
        <v>-438000</v>
      </c>
      <c r="N2199" s="122">
        <f>IF($B2199="","",ROUND(SUMIF(账户名,$B2199,账户期初)+SUMIFS($L$6:L2199,$B$6:B2199,$B2199),2))</f>
        <v>35929911</v>
      </c>
      <c r="O2199" s="123">
        <f>IF($B2199="","",IFERROR(ROUND(INDEX(账户期初本位,MATCH($B2199,账户名,0))+SUMIFS($M$6:M2199,$B$6:B2199,$B2199),2),""))</f>
        <v>35929911</v>
      </c>
      <c r="P2199" s="117" t="s">
        <v>26</v>
      </c>
      <c r="Q2199" s="115" t="s">
        <v>1269</v>
      </c>
      <c r="R2199" s="115" t="s">
        <v>1270</v>
      </c>
      <c r="S2199" s="124" t="str">
        <f>IF($B2199="","",IF(ISNA(MATCH($B2199,账户名,0)),"※这个账户不在【参数设置】的账户档案里",IF($A2199="","※没填日期，这一笔不会进任何月份的报表",IF(OR($A2199&lt;起始月份,$A2199&gt;EOMONTH(起始月份,15)),"△不在本账期（"&amp;TEXT(起始月份,"yyyy-mm")&amp;" ~ "&amp;TEXT(EOMONTH(起始月份,15),"yyyy-mm")&amp;"）内，报表里看不到",IF(AND($H2199&lt;&gt;"",$I2199&lt;&gt;""),"※收入和支出不能同时填",IF(AND(N($H2199)=0,N($I2199)=0),IF(ISNUMBER(SEARCH("【待补】",$R2199&amp;"")),"△源数据不全（源表缺金额），请补充","※收入和支出都没填"),IF($E2199="","※没填收支类别，分类报表会漏掉这一笔",IF(ISNA(MATCH($E2199,类别表,0)),"※收支类别不在【参数设置】的清单里",IF($K2199="","△"&amp;$D2199&amp;" 还没填汇率，去【月度汇率】补上就自动算了",IF(ISNUMBER(SEARCH("【待补】",$R2199&amp;"")),"△源数据不全（源表缺摘要或用途），请补充",IF(AND($F2199="内部转账",$Q2199=""),"△内部转账建议在「往来单位」写上对方账户",IF($N2199&lt;0,"△这一笔之后该账户余额成负数了，核一下",""))))))))))))</f>
        <v/>
      </c>
    </row>
    <row r="2200" ht="16.5" spans="1:19">
      <c r="A2200" s="114">
        <v>46224</v>
      </c>
      <c r="B2200" s="115" t="s">
        <v>1238</v>
      </c>
      <c r="C2200" s="116" t="str">
        <f>IF($B2200="","",IFERROR(INDEX(账户银行,MATCH($B2200,账户名,0)),""))</f>
        <v>NBU银行</v>
      </c>
      <c r="D2200" s="116" t="str">
        <f>IF($B2200="","",IFERROR(INDEX(账户币种,MATCH($B2200,账户名,0)),""))</f>
        <v>UZS</v>
      </c>
      <c r="E2200" s="117" t="s">
        <v>44</v>
      </c>
      <c r="F2200" s="116" t="str">
        <f>IF($E2200="","",IFERROR(INDEX(类别属性,MATCH($E2200,类别表,0)),""))</f>
        <v>支出</v>
      </c>
      <c r="G2200" s="118" t="s">
        <v>1268</v>
      </c>
      <c r="H2200" s="119"/>
      <c r="I2200" s="119">
        <v>413000</v>
      </c>
      <c r="J2200" s="120"/>
      <c r="K2200" s="125">
        <f>IF(OR($A2200="",$B2200=""),"",IF($J2200&lt;&gt;"",$J2200,IF($D2200=本位币,1,IFERROR(LOOKUP(2,1/((汇率月份&lt;=$A2200)*(INDEX(记账汇率区,0,MATCH($D2200,汇率币种头,0))&lt;&gt;"")),INDEX(记账汇率区,0,MATCH($D2200,汇率币种头,0))),""))))</f>
        <v>1</v>
      </c>
      <c r="L2200" s="123">
        <f t="shared" si="68"/>
        <v>-413000</v>
      </c>
      <c r="M2200" s="123">
        <f t="shared" si="69"/>
        <v>-413000</v>
      </c>
      <c r="N2200" s="122">
        <f>IF($B2200="","",ROUND(SUMIF(账户名,$B2200,账户期初)+SUMIFS($L$6:L2200,$B$6:B2200,$B2200),2))</f>
        <v>35516911</v>
      </c>
      <c r="O2200" s="123">
        <f>IF($B2200="","",IFERROR(ROUND(INDEX(账户期初本位,MATCH($B2200,账户名,0))+SUMIFS($M$6:M2200,$B$6:B2200,$B2200),2),""))</f>
        <v>35516911</v>
      </c>
      <c r="P2200" s="117" t="s">
        <v>26</v>
      </c>
      <c r="Q2200" s="115" t="s">
        <v>1269</v>
      </c>
      <c r="R2200" s="115" t="s">
        <v>1270</v>
      </c>
      <c r="S2200" s="124" t="str">
        <f>IF($B2200="","",IF(ISNA(MATCH($B2200,账户名,0)),"※这个账户不在【参数设置】的账户档案里",IF($A2200="","※没填日期，这一笔不会进任何月份的报表",IF(OR($A2200&lt;起始月份,$A2200&gt;EOMONTH(起始月份,15)),"△不在本账期（"&amp;TEXT(起始月份,"yyyy-mm")&amp;" ~ "&amp;TEXT(EOMONTH(起始月份,15),"yyyy-mm")&amp;"）内，报表里看不到",IF(AND($H2200&lt;&gt;"",$I2200&lt;&gt;""),"※收入和支出不能同时填",IF(AND(N($H2200)=0,N($I2200)=0),IF(ISNUMBER(SEARCH("【待补】",$R2200&amp;"")),"△源数据不全（源表缺金额），请补充","※收入和支出都没填"),IF($E2200="","※没填收支类别，分类报表会漏掉这一笔",IF(ISNA(MATCH($E2200,类别表,0)),"※收支类别不在【参数设置】的清单里",IF($K2200="","△"&amp;$D2200&amp;" 还没填汇率，去【月度汇率】补上就自动算了",IF(ISNUMBER(SEARCH("【待补】",$R2200&amp;"")),"△源数据不全（源表缺摘要或用途），请补充",IF(AND($F2200="内部转账",$Q2200=""),"△内部转账建议在「往来单位」写上对方账户",IF($N2200&lt;0,"△这一笔之后该账户余额成负数了，核一下",""))))))))))))</f>
        <v/>
      </c>
    </row>
    <row r="2201" ht="33" spans="1:19">
      <c r="A2201" s="114">
        <v>46224</v>
      </c>
      <c r="B2201" s="115" t="s">
        <v>34</v>
      </c>
      <c r="C2201" s="116" t="str">
        <f>IF($B2201="","",IFERROR(INDEX(账户银行,MATCH($B2201,账户名,0)),""))</f>
        <v>现金</v>
      </c>
      <c r="D2201" s="116" t="str">
        <f>IF($B2201="","",IFERROR(INDEX(账户币种,MATCH($B2201,账户名,0)),""))</f>
        <v>UZS</v>
      </c>
      <c r="E2201" s="117" t="s">
        <v>57</v>
      </c>
      <c r="F2201" s="116" t="str">
        <f>IF($E2201="","",IFERROR(INDEX(类别属性,MATCH($E2201,类别表,0)),""))</f>
        <v>支出</v>
      </c>
      <c r="G2201" s="118" t="s">
        <v>1854</v>
      </c>
      <c r="H2201" s="119"/>
      <c r="I2201" s="119">
        <v>1500000</v>
      </c>
      <c r="J2201" s="120"/>
      <c r="K2201" s="125">
        <f>IF(OR($A2201="",$B2201=""),"",IF($J2201&lt;&gt;"",$J2201,IF($D2201=本位币,1,IFERROR(LOOKUP(2,1/((汇率月份&lt;=$A2201)*(INDEX(记账汇率区,0,MATCH($D2201,汇率币种头,0))&lt;&gt;"")),INDEX(记账汇率区,0,MATCH($D2201,汇率币种头,0))),""))))</f>
        <v>1</v>
      </c>
      <c r="L2201" s="123">
        <f t="shared" si="68"/>
        <v>-1500000</v>
      </c>
      <c r="M2201" s="123">
        <f t="shared" si="69"/>
        <v>-1500000</v>
      </c>
      <c r="N2201" s="122">
        <f>IF($B2201="","",ROUND(SUMIF(账户名,$B2201,账户期初)+SUMIFS($L$6:L2201,$B$6:B2201,$B2201),2))</f>
        <v>-768503979.33</v>
      </c>
      <c r="O2201" s="123">
        <f>IF($B2201="","",IFERROR(ROUND(INDEX(账户期初本位,MATCH($B2201,账户名,0))+SUMIFS($M$6:M2201,$B$6:B2201,$B2201),2),""))</f>
        <v>-768503979.33</v>
      </c>
      <c r="P2201" s="117" t="s">
        <v>59</v>
      </c>
      <c r="Q2201" s="115" t="s">
        <v>1855</v>
      </c>
      <c r="R2201" s="115"/>
      <c r="S2201" s="124" t="str">
        <f>IF($B2201="","",IF(ISNA(MATCH($B2201,账户名,0)),"※这个账户不在【参数设置】的账户档案里",IF($A2201="","※没填日期，这一笔不会进任何月份的报表",IF(OR($A2201&lt;起始月份,$A2201&gt;EOMONTH(起始月份,15)),"△不在本账期（"&amp;TEXT(起始月份,"yyyy-mm")&amp;" ~ "&amp;TEXT(EOMONTH(起始月份,15),"yyyy-mm")&amp;"）内，报表里看不到",IF(AND($H2201&lt;&gt;"",$I2201&lt;&gt;""),"※收入和支出不能同时填",IF(AND(N($H2201)=0,N($I2201)=0),IF(ISNUMBER(SEARCH("【待补】",$R2201&amp;"")),"△源数据不全（源表缺金额），请补充","※收入和支出都没填"),IF($E2201="","※没填收支类别，分类报表会漏掉这一笔",IF(ISNA(MATCH($E2201,类别表,0)),"※收支类别不在【参数设置】的清单里",IF($K2201="","△"&amp;$D2201&amp;" 还没填汇率，去【月度汇率】补上就自动算了",IF(ISNUMBER(SEARCH("【待补】",$R2201&amp;"")),"△源数据不全（源表缺摘要或用途），请补充",IF(AND($F2201="内部转账",$Q2201=""),"△内部转账建议在「往来单位」写上对方账户",IF($N2201&lt;0,"△这一笔之后该账户余额成负数了，核一下",""))))))))))))</f>
        <v>△这一笔之后该账户余额成负数了，核一下</v>
      </c>
    </row>
    <row r="2202" ht="49.5" spans="1:19">
      <c r="A2202" s="114">
        <v>46224</v>
      </c>
      <c r="B2202" s="115" t="s">
        <v>34</v>
      </c>
      <c r="C2202" s="116" t="str">
        <f>IF($B2202="","",IFERROR(INDEX(账户银行,MATCH($B2202,账户名,0)),""))</f>
        <v>现金</v>
      </c>
      <c r="D2202" s="116" t="str">
        <f>IF($B2202="","",IFERROR(INDEX(账户币种,MATCH($B2202,账户名,0)),""))</f>
        <v>UZS</v>
      </c>
      <c r="E2202" s="117" t="s">
        <v>54</v>
      </c>
      <c r="F2202" s="116" t="str">
        <f>IF($E2202="","",IFERROR(INDEX(类别属性,MATCH($E2202,类别表,0)),""))</f>
        <v>支出</v>
      </c>
      <c r="G2202" s="118" t="s">
        <v>1856</v>
      </c>
      <c r="H2202" s="119"/>
      <c r="I2202" s="119">
        <v>2440000</v>
      </c>
      <c r="J2202" s="120"/>
      <c r="K2202" s="125">
        <f>IF(OR($A2202="",$B2202=""),"",IF($J2202&lt;&gt;"",$J2202,IF($D2202=本位币,1,IFERROR(LOOKUP(2,1/((汇率月份&lt;=$A2202)*(INDEX(记账汇率区,0,MATCH($D2202,汇率币种头,0))&lt;&gt;"")),INDEX(记账汇率区,0,MATCH($D2202,汇率币种头,0))),""))))</f>
        <v>1</v>
      </c>
      <c r="L2202" s="123">
        <f t="shared" si="68"/>
        <v>-2440000</v>
      </c>
      <c r="M2202" s="123">
        <f t="shared" si="69"/>
        <v>-2440000</v>
      </c>
      <c r="N2202" s="122">
        <f>IF($B2202="","",ROUND(SUMIF(账户名,$B2202,账户期初)+SUMIFS($L$6:L2202,$B$6:B2202,$B2202),2))</f>
        <v>-770943979.33</v>
      </c>
      <c r="O2202" s="123">
        <f>IF($B2202="","",IFERROR(ROUND(INDEX(账户期初本位,MATCH($B2202,账户名,0))+SUMIFS($M$6:M2202,$B$6:B2202,$B2202),2),""))</f>
        <v>-770943979.33</v>
      </c>
      <c r="P2202" s="117" t="s">
        <v>48</v>
      </c>
      <c r="Q2202" s="115"/>
      <c r="R2202" s="115"/>
      <c r="S2202" s="124" t="str">
        <f>IF($B2202="","",IF(ISNA(MATCH($B2202,账户名,0)),"※这个账户不在【参数设置】的账户档案里",IF($A2202="","※没填日期，这一笔不会进任何月份的报表",IF(OR($A2202&lt;起始月份,$A2202&gt;EOMONTH(起始月份,15)),"△不在本账期（"&amp;TEXT(起始月份,"yyyy-mm")&amp;" ~ "&amp;TEXT(EOMONTH(起始月份,15),"yyyy-mm")&amp;"）内，报表里看不到",IF(AND($H2202&lt;&gt;"",$I2202&lt;&gt;""),"※收入和支出不能同时填",IF(AND(N($H2202)=0,N($I2202)=0),IF(ISNUMBER(SEARCH("【待补】",$R2202&amp;"")),"△源数据不全（源表缺金额），请补充","※收入和支出都没填"),IF($E2202="","※没填收支类别，分类报表会漏掉这一笔",IF(ISNA(MATCH($E2202,类别表,0)),"※收支类别不在【参数设置】的清单里",IF($K2202="","△"&amp;$D2202&amp;" 还没填汇率，去【月度汇率】补上就自动算了",IF(ISNUMBER(SEARCH("【待补】",$R2202&amp;"")),"△源数据不全（源表缺摘要或用途），请补充",IF(AND($F2202="内部转账",$Q2202=""),"△内部转账建议在「往来单位」写上对方账户",IF($N2202&lt;0,"△这一笔之后该账户余额成负数了，核一下",""))))))))))))</f>
        <v>△这一笔之后该账户余额成负数了，核一下</v>
      </c>
    </row>
    <row r="2203" ht="49.5" spans="1:19">
      <c r="A2203" s="114">
        <v>46225</v>
      </c>
      <c r="B2203" s="115" t="s">
        <v>72</v>
      </c>
      <c r="C2203" s="116" t="str">
        <f>IF($B2203="","",IFERROR(INDEX(账户银行,MATCH($B2203,账户名,0)),""))</f>
        <v>NBU银行</v>
      </c>
      <c r="D2203" s="116" t="str">
        <f>IF($B2203="","",IFERROR(INDEX(账户币种,MATCH($B2203,账户名,0)),""))</f>
        <v>UZS</v>
      </c>
      <c r="E2203" s="117" t="s">
        <v>60</v>
      </c>
      <c r="F2203" s="116" t="str">
        <f>IF($E2203="","",IFERROR(INDEX(类别属性,MATCH($E2203,类别表,0)),""))</f>
        <v>支出</v>
      </c>
      <c r="G2203" s="118" t="s">
        <v>1857</v>
      </c>
      <c r="H2203" s="119"/>
      <c r="I2203" s="119">
        <v>741.6</v>
      </c>
      <c r="J2203" s="120"/>
      <c r="K2203" s="125">
        <f>IF(OR($A2203="",$B2203=""),"",IF($J2203&lt;&gt;"",$J2203,IF($D2203=本位币,1,IFERROR(LOOKUP(2,1/((汇率月份&lt;=$A2203)*(INDEX(记账汇率区,0,MATCH($D2203,汇率币种头,0))&lt;&gt;"")),INDEX(记账汇率区,0,MATCH($D2203,汇率币种头,0))),""))))</f>
        <v>1</v>
      </c>
      <c r="L2203" s="123">
        <f t="shared" si="68"/>
        <v>-741.6</v>
      </c>
      <c r="M2203" s="123">
        <f t="shared" si="69"/>
        <v>-741.6</v>
      </c>
      <c r="N2203" s="122">
        <f>IF($B2203="","",ROUND(SUMIF(账户名,$B2203,账户期初)+SUMIFS($L$6:L2203,$B$6:B2203,$B2203),2))</f>
        <v>395911679.1</v>
      </c>
      <c r="O2203" s="123">
        <f>IF($B2203="","",IFERROR(ROUND(INDEX(账户期初本位,MATCH($B2203,账户名,0))+SUMIFS($M$6:M2203,$B$6:B2203,$B2203),2),""))</f>
        <v>395911679.1</v>
      </c>
      <c r="P2203" s="117" t="s">
        <v>43</v>
      </c>
      <c r="Q2203" s="115"/>
      <c r="R2203" s="115"/>
      <c r="S2203" s="124" t="str">
        <f>IF($B2203="","",IF(ISNA(MATCH($B2203,账户名,0)),"※这个账户不在【参数设置】的账户档案里",IF($A2203="","※没填日期，这一笔不会进任何月份的报表",IF(OR($A2203&lt;起始月份,$A2203&gt;EOMONTH(起始月份,15)),"△不在本账期（"&amp;TEXT(起始月份,"yyyy-mm")&amp;" ~ "&amp;TEXT(EOMONTH(起始月份,15),"yyyy-mm")&amp;"）内，报表里看不到",IF(AND($H2203&lt;&gt;"",$I2203&lt;&gt;""),"※收入和支出不能同时填",IF(AND(N($H2203)=0,N($I2203)=0),IF(ISNUMBER(SEARCH("【待补】",$R2203&amp;"")),"△源数据不全（源表缺金额），请补充","※收入和支出都没填"),IF($E2203="","※没填收支类别，分类报表会漏掉这一笔",IF(ISNA(MATCH($E2203,类别表,0)),"※收支类别不在【参数设置】的清单里",IF($K2203="","△"&amp;$D2203&amp;" 还没填汇率，去【月度汇率】补上就自动算了",IF(ISNUMBER(SEARCH("【待补】",$R2203&amp;"")),"△源数据不全（源表缺摘要或用途），请补充",IF(AND($F2203="内部转账",$Q2203=""),"△内部转账建议在「往来单位」写上对方账户",IF($N2203&lt;0,"△这一笔之后该账户余额成负数了，核一下",""))))))))))))</f>
        <v/>
      </c>
    </row>
    <row r="2204" ht="33" spans="1:19">
      <c r="A2204" s="114">
        <v>46225</v>
      </c>
      <c r="B2204" s="115" t="s">
        <v>72</v>
      </c>
      <c r="C2204" s="116" t="str">
        <f>IF($B2204="","",IFERROR(INDEX(账户银行,MATCH($B2204,账户名,0)),""))</f>
        <v>NBU银行</v>
      </c>
      <c r="D2204" s="116" t="str">
        <f>IF($B2204="","",IFERROR(INDEX(账户币种,MATCH($B2204,账户名,0)),""))</f>
        <v>UZS</v>
      </c>
      <c r="E2204" s="117" t="s">
        <v>60</v>
      </c>
      <c r="F2204" s="116" t="str">
        <f>IF($E2204="","",IFERROR(INDEX(类别属性,MATCH($E2204,类别表,0)),""))</f>
        <v>支出</v>
      </c>
      <c r="G2204" s="118" t="s">
        <v>1858</v>
      </c>
      <c r="H2204" s="119"/>
      <c r="I2204" s="119">
        <v>6000</v>
      </c>
      <c r="J2204" s="120"/>
      <c r="K2204" s="125">
        <f>IF(OR($A2204="",$B2204=""),"",IF($J2204&lt;&gt;"",$J2204,IF($D2204=本位币,1,IFERROR(LOOKUP(2,1/((汇率月份&lt;=$A2204)*(INDEX(记账汇率区,0,MATCH($D2204,汇率币种头,0))&lt;&gt;"")),INDEX(记账汇率区,0,MATCH($D2204,汇率币种头,0))),""))))</f>
        <v>1</v>
      </c>
      <c r="L2204" s="123">
        <f t="shared" si="68"/>
        <v>-6000</v>
      </c>
      <c r="M2204" s="123">
        <f t="shared" si="69"/>
        <v>-6000</v>
      </c>
      <c r="N2204" s="122">
        <f>IF($B2204="","",ROUND(SUMIF(账户名,$B2204,账户期初)+SUMIFS($L$6:L2204,$B$6:B2204,$B2204),2))</f>
        <v>395905679.1</v>
      </c>
      <c r="O2204" s="123">
        <f>IF($B2204="","",IFERROR(ROUND(INDEX(账户期初本位,MATCH($B2204,账户名,0))+SUMIFS($M$6:M2204,$B$6:B2204,$B2204),2),""))</f>
        <v>395905679.1</v>
      </c>
      <c r="P2204" s="117" t="s">
        <v>43</v>
      </c>
      <c r="Q2204" s="115"/>
      <c r="R2204" s="115"/>
      <c r="S2204" s="124" t="str">
        <f>IF($B2204="","",IF(ISNA(MATCH($B2204,账户名,0)),"※这个账户不在【参数设置】的账户档案里",IF($A2204="","※没填日期，这一笔不会进任何月份的报表",IF(OR($A2204&lt;起始月份,$A2204&gt;EOMONTH(起始月份,15)),"△不在本账期（"&amp;TEXT(起始月份,"yyyy-mm")&amp;" ~ "&amp;TEXT(EOMONTH(起始月份,15),"yyyy-mm")&amp;"）内，报表里看不到",IF(AND($H2204&lt;&gt;"",$I2204&lt;&gt;""),"※收入和支出不能同时填",IF(AND(N($H2204)=0,N($I2204)=0),IF(ISNUMBER(SEARCH("【待补】",$R2204&amp;"")),"△源数据不全（源表缺金额），请补充","※收入和支出都没填"),IF($E2204="","※没填收支类别，分类报表会漏掉这一笔",IF(ISNA(MATCH($E2204,类别表,0)),"※收支类别不在【参数设置】的清单里",IF($K2204="","△"&amp;$D2204&amp;" 还没填汇率，去【月度汇率】补上就自动算了",IF(ISNUMBER(SEARCH("【待补】",$R2204&amp;"")),"△源数据不全（源表缺摘要或用途），请补充",IF(AND($F2204="内部转账",$Q2204=""),"△内部转账建议在「往来单位」写上对方账户",IF($N2204&lt;0,"△这一笔之后该账户余额成负数了，核一下",""))))))))))))</f>
        <v/>
      </c>
    </row>
    <row r="2205" ht="49.5" spans="1:19">
      <c r="A2205" s="114">
        <v>46225</v>
      </c>
      <c r="B2205" s="115" t="s">
        <v>72</v>
      </c>
      <c r="C2205" s="116" t="str">
        <f>IF($B2205="","",IFERROR(INDEX(账户银行,MATCH($B2205,账户名,0)),""))</f>
        <v>NBU银行</v>
      </c>
      <c r="D2205" s="116" t="str">
        <f>IF($B2205="","",IFERROR(INDEX(账户币种,MATCH($B2205,账户名,0)),""))</f>
        <v>UZS</v>
      </c>
      <c r="E2205" s="117" t="s">
        <v>60</v>
      </c>
      <c r="F2205" s="116" t="str">
        <f>IF($E2205="","",IFERROR(INDEX(类别属性,MATCH($E2205,类别表,0)),""))</f>
        <v>支出</v>
      </c>
      <c r="G2205" s="118" t="s">
        <v>1859</v>
      </c>
      <c r="H2205" s="119"/>
      <c r="I2205" s="119">
        <v>741.6</v>
      </c>
      <c r="J2205" s="120"/>
      <c r="K2205" s="125">
        <f>IF(OR($A2205="",$B2205=""),"",IF($J2205&lt;&gt;"",$J2205,IF($D2205=本位币,1,IFERROR(LOOKUP(2,1/((汇率月份&lt;=$A2205)*(INDEX(记账汇率区,0,MATCH($D2205,汇率币种头,0))&lt;&gt;"")),INDEX(记账汇率区,0,MATCH($D2205,汇率币种头,0))),""))))</f>
        <v>1</v>
      </c>
      <c r="L2205" s="123">
        <f t="shared" si="68"/>
        <v>-741.6</v>
      </c>
      <c r="M2205" s="123">
        <f t="shared" si="69"/>
        <v>-741.6</v>
      </c>
      <c r="N2205" s="122">
        <f>IF($B2205="","",ROUND(SUMIF(账户名,$B2205,账户期初)+SUMIFS($L$6:L2205,$B$6:B2205,$B2205),2))</f>
        <v>395904937.5</v>
      </c>
      <c r="O2205" s="123">
        <f>IF($B2205="","",IFERROR(ROUND(INDEX(账户期初本位,MATCH($B2205,账户名,0))+SUMIFS($M$6:M2205,$B$6:B2205,$B2205),2),""))</f>
        <v>395904937.5</v>
      </c>
      <c r="P2205" s="117" t="s">
        <v>43</v>
      </c>
      <c r="Q2205" s="115"/>
      <c r="R2205" s="115"/>
      <c r="S2205" s="124" t="str">
        <f>IF($B2205="","",IF(ISNA(MATCH($B2205,账户名,0)),"※这个账户不在【参数设置】的账户档案里",IF($A2205="","※没填日期，这一笔不会进任何月份的报表",IF(OR($A2205&lt;起始月份,$A2205&gt;EOMONTH(起始月份,15)),"△不在本账期（"&amp;TEXT(起始月份,"yyyy-mm")&amp;" ~ "&amp;TEXT(EOMONTH(起始月份,15),"yyyy-mm")&amp;"）内，报表里看不到",IF(AND($H2205&lt;&gt;"",$I2205&lt;&gt;""),"※收入和支出不能同时填",IF(AND(N($H2205)=0,N($I2205)=0),IF(ISNUMBER(SEARCH("【待补】",$R2205&amp;"")),"△源数据不全（源表缺金额），请补充","※收入和支出都没填"),IF($E2205="","※没填收支类别，分类报表会漏掉这一笔",IF(ISNA(MATCH($E2205,类别表,0)),"※收支类别不在【参数设置】的清单里",IF($K2205="","△"&amp;$D2205&amp;" 还没填汇率，去【月度汇率】补上就自动算了",IF(ISNUMBER(SEARCH("【待补】",$R2205&amp;"")),"△源数据不全（源表缺摘要或用途），请补充",IF(AND($F2205="内部转账",$Q2205=""),"△内部转账建议在「往来单位」写上对方账户",IF($N2205&lt;0,"△这一笔之后该账户余额成负数了，核一下",""))))))))))))</f>
        <v/>
      </c>
    </row>
    <row r="2206" ht="66" spans="1:19">
      <c r="A2206" s="114">
        <v>46225</v>
      </c>
      <c r="B2206" s="115" t="s">
        <v>72</v>
      </c>
      <c r="C2206" s="116" t="str">
        <f>IF($B2206="","",IFERROR(INDEX(账户银行,MATCH($B2206,账户名,0)),""))</f>
        <v>NBU银行</v>
      </c>
      <c r="D2206" s="116" t="str">
        <f>IF($B2206="","",IFERROR(INDEX(账户币种,MATCH($B2206,账户名,0)),""))</f>
        <v>UZS</v>
      </c>
      <c r="E2206" s="117" t="s">
        <v>31</v>
      </c>
      <c r="F2206" s="116" t="str">
        <f>IF($E2206="","",IFERROR(INDEX(类别属性,MATCH($E2206,类别表,0)),""))</f>
        <v>支出</v>
      </c>
      <c r="G2206" s="118" t="s">
        <v>1860</v>
      </c>
      <c r="H2206" s="119"/>
      <c r="I2206" s="119">
        <v>1200000</v>
      </c>
      <c r="J2206" s="120"/>
      <c r="K2206" s="125">
        <f>IF(OR($A2206="",$B2206=""),"",IF($J2206&lt;&gt;"",$J2206,IF($D2206=本位币,1,IFERROR(LOOKUP(2,1/((汇率月份&lt;=$A2206)*(INDEX(记账汇率区,0,MATCH($D2206,汇率币种头,0))&lt;&gt;"")),INDEX(记账汇率区,0,MATCH($D2206,汇率币种头,0))),""))))</f>
        <v>1</v>
      </c>
      <c r="L2206" s="123">
        <f t="shared" si="68"/>
        <v>-1200000</v>
      </c>
      <c r="M2206" s="123">
        <f t="shared" si="69"/>
        <v>-1200000</v>
      </c>
      <c r="N2206" s="122">
        <f>IF($B2206="","",ROUND(SUMIF(账户名,$B2206,账户期初)+SUMIFS($L$6:L2206,$B$6:B2206,$B2206),2))</f>
        <v>394704937.5</v>
      </c>
      <c r="O2206" s="123">
        <f>IF($B2206="","",IFERROR(ROUND(INDEX(账户期初本位,MATCH($B2206,账户名,0))+SUMIFS($M$6:M2206,$B$6:B2206,$B2206),2),""))</f>
        <v>394704937.5</v>
      </c>
      <c r="P2206" s="117" t="s">
        <v>26</v>
      </c>
      <c r="Q2206" s="115"/>
      <c r="R2206" s="115"/>
      <c r="S2206" s="124" t="str">
        <f>IF($B2206="","",IF(ISNA(MATCH($B2206,账户名,0)),"※这个账户不在【参数设置】的账户档案里",IF($A2206="","※没填日期，这一笔不会进任何月份的报表",IF(OR($A2206&lt;起始月份,$A2206&gt;EOMONTH(起始月份,15)),"△不在本账期（"&amp;TEXT(起始月份,"yyyy-mm")&amp;" ~ "&amp;TEXT(EOMONTH(起始月份,15),"yyyy-mm")&amp;"）内，报表里看不到",IF(AND($H2206&lt;&gt;"",$I2206&lt;&gt;""),"※收入和支出不能同时填",IF(AND(N($H2206)=0,N($I2206)=0),IF(ISNUMBER(SEARCH("【待补】",$R2206&amp;"")),"△源数据不全（源表缺金额），请补充","※收入和支出都没填"),IF($E2206="","※没填收支类别，分类报表会漏掉这一笔",IF(ISNA(MATCH($E2206,类别表,0)),"※收支类别不在【参数设置】的清单里",IF($K2206="","△"&amp;$D2206&amp;" 还没填汇率，去【月度汇率】补上就自动算了",IF(ISNUMBER(SEARCH("【待补】",$R2206&amp;"")),"△源数据不全（源表缺摘要或用途），请补充",IF(AND($F2206="内部转账",$Q2206=""),"△内部转账建议在「往来单位」写上对方账户",IF($N2206&lt;0,"△这一笔之后该账户余额成负数了，核一下",""))))))))))))</f>
        <v/>
      </c>
    </row>
    <row r="2207" ht="49.5" spans="1:19">
      <c r="A2207" s="114">
        <v>46225</v>
      </c>
      <c r="B2207" s="115" t="s">
        <v>72</v>
      </c>
      <c r="C2207" s="116" t="str">
        <f>IF($B2207="","",IFERROR(INDEX(账户银行,MATCH($B2207,账户名,0)),""))</f>
        <v>NBU银行</v>
      </c>
      <c r="D2207" s="116" t="str">
        <f>IF($B2207="","",IFERROR(INDEX(账户币种,MATCH($B2207,账户名,0)),""))</f>
        <v>UZS</v>
      </c>
      <c r="E2207" s="117" t="s">
        <v>57</v>
      </c>
      <c r="F2207" s="116" t="str">
        <f>IF($E2207="","",IFERROR(INDEX(类别属性,MATCH($E2207,类别表,0)),""))</f>
        <v>支出</v>
      </c>
      <c r="G2207" s="118" t="s">
        <v>1861</v>
      </c>
      <c r="H2207" s="119"/>
      <c r="I2207" s="119">
        <v>11223.92</v>
      </c>
      <c r="J2207" s="120"/>
      <c r="K2207" s="125">
        <f>IF(OR($A2207="",$B2207=""),"",IF($J2207&lt;&gt;"",$J2207,IF($D2207=本位币,1,IFERROR(LOOKUP(2,1/((汇率月份&lt;=$A2207)*(INDEX(记账汇率区,0,MATCH($D2207,汇率币种头,0))&lt;&gt;"")),INDEX(记账汇率区,0,MATCH($D2207,汇率币种头,0))),""))))</f>
        <v>1</v>
      </c>
      <c r="L2207" s="123">
        <f t="shared" si="68"/>
        <v>-11223.92</v>
      </c>
      <c r="M2207" s="123">
        <f t="shared" si="69"/>
        <v>-11223.92</v>
      </c>
      <c r="N2207" s="122">
        <f>IF($B2207="","",ROUND(SUMIF(账户名,$B2207,账户期初)+SUMIFS($L$6:L2207,$B$6:B2207,$B2207),2))</f>
        <v>394693713.58</v>
      </c>
      <c r="O2207" s="123">
        <f>IF($B2207="","",IFERROR(ROUND(INDEX(账户期初本位,MATCH($B2207,账户名,0))+SUMIFS($M$6:M2207,$B$6:B2207,$B2207),2),""))</f>
        <v>394693713.58</v>
      </c>
      <c r="P2207" s="117" t="s">
        <v>59</v>
      </c>
      <c r="Q2207" s="115"/>
      <c r="R2207" s="115"/>
      <c r="S2207" s="124" t="str">
        <f>IF($B2207="","",IF(ISNA(MATCH($B2207,账户名,0)),"※这个账户不在【参数设置】的账户档案里",IF($A2207="","※没填日期，这一笔不会进任何月份的报表",IF(OR($A2207&lt;起始月份,$A2207&gt;EOMONTH(起始月份,15)),"△不在本账期（"&amp;TEXT(起始月份,"yyyy-mm")&amp;" ~ "&amp;TEXT(EOMONTH(起始月份,15),"yyyy-mm")&amp;"）内，报表里看不到",IF(AND($H2207&lt;&gt;"",$I2207&lt;&gt;""),"※收入和支出不能同时填",IF(AND(N($H2207)=0,N($I2207)=0),IF(ISNUMBER(SEARCH("【待补】",$R2207&amp;"")),"△源数据不全（源表缺金额），请补充","※收入和支出都没填"),IF($E2207="","※没填收支类别，分类报表会漏掉这一笔",IF(ISNA(MATCH($E2207,类别表,0)),"※收支类别不在【参数设置】的清单里",IF($K2207="","△"&amp;$D2207&amp;" 还没填汇率，去【月度汇率】补上就自动算了",IF(ISNUMBER(SEARCH("【待补】",$R2207&amp;"")),"△源数据不全（源表缺摘要或用途），请补充",IF(AND($F2207="内部转账",$Q2207=""),"△内部转账建议在「往来单位」写上对方账户",IF($N2207&lt;0,"△这一笔之后该账户余额成负数了，核一下",""))))))))))))</f>
        <v/>
      </c>
    </row>
    <row r="2208" ht="33" spans="1:19">
      <c r="A2208" s="114">
        <v>46225</v>
      </c>
      <c r="B2208" s="115" t="s">
        <v>34</v>
      </c>
      <c r="C2208" s="116" t="str">
        <f>IF($B2208="","",IFERROR(INDEX(账户银行,MATCH($B2208,账户名,0)),""))</f>
        <v>现金</v>
      </c>
      <c r="D2208" s="116" t="str">
        <f>IF($B2208="","",IFERROR(INDEX(账户币种,MATCH($B2208,账户名,0)),""))</f>
        <v>UZS</v>
      </c>
      <c r="E2208" s="117" t="s">
        <v>114</v>
      </c>
      <c r="F2208" s="116" t="str">
        <f>IF($E2208="","",IFERROR(INDEX(类别属性,MATCH($E2208,类别表,0)),""))</f>
        <v>支出</v>
      </c>
      <c r="G2208" s="118" t="s">
        <v>1862</v>
      </c>
      <c r="H2208" s="119"/>
      <c r="I2208" s="119">
        <v>500000</v>
      </c>
      <c r="J2208" s="120"/>
      <c r="K2208" s="125">
        <f>IF(OR($A2208="",$B2208=""),"",IF($J2208&lt;&gt;"",$J2208,IF($D2208=本位币,1,IFERROR(LOOKUP(2,1/((汇率月份&lt;=$A2208)*(INDEX(记账汇率区,0,MATCH($D2208,汇率币种头,0))&lt;&gt;"")),INDEX(记账汇率区,0,MATCH($D2208,汇率币种头,0))),""))))</f>
        <v>1</v>
      </c>
      <c r="L2208" s="123">
        <f t="shared" si="68"/>
        <v>-500000</v>
      </c>
      <c r="M2208" s="123">
        <f t="shared" si="69"/>
        <v>-500000</v>
      </c>
      <c r="N2208" s="122">
        <f>IF($B2208="","",ROUND(SUMIF(账户名,$B2208,账户期初)+SUMIFS($L$6:L2208,$B$6:B2208,$B2208),2))</f>
        <v>-771443979.33</v>
      </c>
      <c r="O2208" s="123">
        <f>IF($B2208="","",IFERROR(ROUND(INDEX(账户期初本位,MATCH($B2208,账户名,0))+SUMIFS($M$6:M2208,$B$6:B2208,$B2208),2),""))</f>
        <v>-771443979.33</v>
      </c>
      <c r="P2208" s="117" t="s">
        <v>76</v>
      </c>
      <c r="Q2208" s="115" t="s">
        <v>1855</v>
      </c>
      <c r="R2208" s="115"/>
      <c r="S2208" s="124" t="str">
        <f>IF($B2208="","",IF(ISNA(MATCH($B2208,账户名,0)),"※这个账户不在【参数设置】的账户档案里",IF($A2208="","※没填日期，这一笔不会进任何月份的报表",IF(OR($A2208&lt;起始月份,$A2208&gt;EOMONTH(起始月份,15)),"△不在本账期（"&amp;TEXT(起始月份,"yyyy-mm")&amp;" ~ "&amp;TEXT(EOMONTH(起始月份,15),"yyyy-mm")&amp;"）内，报表里看不到",IF(AND($H2208&lt;&gt;"",$I2208&lt;&gt;""),"※收入和支出不能同时填",IF(AND(N($H2208)=0,N($I2208)=0),IF(ISNUMBER(SEARCH("【待补】",$R2208&amp;"")),"△源数据不全（源表缺金额），请补充","※收入和支出都没填"),IF($E2208="","※没填收支类别，分类报表会漏掉这一笔",IF(ISNA(MATCH($E2208,类别表,0)),"※收支类别不在【参数设置】的清单里",IF($K2208="","△"&amp;$D2208&amp;" 还没填汇率，去【月度汇率】补上就自动算了",IF(ISNUMBER(SEARCH("【待补】",$R2208&amp;"")),"△源数据不全（源表缺摘要或用途），请补充",IF(AND($F2208="内部转账",$Q2208=""),"△内部转账建议在「往来单位」写上对方账户",IF($N2208&lt;0,"△这一笔之后该账户余额成负数了，核一下",""))))))))))))</f>
        <v>△这一笔之后该账户余额成负数了，核一下</v>
      </c>
    </row>
    <row r="2209" ht="33" spans="1:19">
      <c r="A2209" s="114">
        <v>46225</v>
      </c>
      <c r="B2209" s="115" t="s">
        <v>34</v>
      </c>
      <c r="C2209" s="116" t="str">
        <f>IF($B2209="","",IFERROR(INDEX(账户银行,MATCH($B2209,账户名,0)),""))</f>
        <v>现金</v>
      </c>
      <c r="D2209" s="116" t="str">
        <f>IF($B2209="","",IFERROR(INDEX(账户币种,MATCH($B2209,账户名,0)),""))</f>
        <v>UZS</v>
      </c>
      <c r="E2209" s="117" t="s">
        <v>57</v>
      </c>
      <c r="F2209" s="116" t="str">
        <f>IF($E2209="","",IFERROR(INDEX(类别属性,MATCH($E2209,类别表,0)),""))</f>
        <v>支出</v>
      </c>
      <c r="G2209" s="118" t="s">
        <v>1863</v>
      </c>
      <c r="H2209" s="119"/>
      <c r="I2209" s="119">
        <v>1500000</v>
      </c>
      <c r="J2209" s="120"/>
      <c r="K2209" s="125">
        <f>IF(OR($A2209="",$B2209=""),"",IF($J2209&lt;&gt;"",$J2209,IF($D2209=本位币,1,IFERROR(LOOKUP(2,1/((汇率月份&lt;=$A2209)*(INDEX(记账汇率区,0,MATCH($D2209,汇率币种头,0))&lt;&gt;"")),INDEX(记账汇率区,0,MATCH($D2209,汇率币种头,0))),""))))</f>
        <v>1</v>
      </c>
      <c r="L2209" s="123">
        <f t="shared" si="68"/>
        <v>-1500000</v>
      </c>
      <c r="M2209" s="123">
        <f t="shared" si="69"/>
        <v>-1500000</v>
      </c>
      <c r="N2209" s="122">
        <f>IF($B2209="","",ROUND(SUMIF(账户名,$B2209,账户期初)+SUMIFS($L$6:L2209,$B$6:B2209,$B2209),2))</f>
        <v>-772943979.33</v>
      </c>
      <c r="O2209" s="123">
        <f>IF($B2209="","",IFERROR(ROUND(INDEX(账户期初本位,MATCH($B2209,账户名,0))+SUMIFS($M$6:M2209,$B$6:B2209,$B2209),2),""))</f>
        <v>-772943979.33</v>
      </c>
      <c r="P2209" s="117" t="s">
        <v>59</v>
      </c>
      <c r="Q2209" s="115" t="s">
        <v>1717</v>
      </c>
      <c r="R2209" s="115"/>
      <c r="S2209" s="124" t="str">
        <f>IF($B2209="","",IF(ISNA(MATCH($B2209,账户名,0)),"※这个账户不在【参数设置】的账户档案里",IF($A2209="","※没填日期，这一笔不会进任何月份的报表",IF(OR($A2209&lt;起始月份,$A2209&gt;EOMONTH(起始月份,15)),"△不在本账期（"&amp;TEXT(起始月份,"yyyy-mm")&amp;" ~ "&amp;TEXT(EOMONTH(起始月份,15),"yyyy-mm")&amp;"）内，报表里看不到",IF(AND($H2209&lt;&gt;"",$I2209&lt;&gt;""),"※收入和支出不能同时填",IF(AND(N($H2209)=0,N($I2209)=0),IF(ISNUMBER(SEARCH("【待补】",$R2209&amp;"")),"△源数据不全（源表缺金额），请补充","※收入和支出都没填"),IF($E2209="","※没填收支类别，分类报表会漏掉这一笔",IF(ISNA(MATCH($E2209,类别表,0)),"※收支类别不在【参数设置】的清单里",IF($K2209="","△"&amp;$D2209&amp;" 还没填汇率，去【月度汇率】补上就自动算了",IF(ISNUMBER(SEARCH("【待补】",$R2209&amp;"")),"△源数据不全（源表缺摘要或用途），请补充",IF(AND($F2209="内部转账",$Q2209=""),"△内部转账建议在「往来单位」写上对方账户",IF($N2209&lt;0,"△这一笔之后该账户余额成负数了，核一下",""))))))))))))</f>
        <v>△这一笔之后该账户余额成负数了，核一下</v>
      </c>
    </row>
    <row r="2210" ht="33" spans="1:19">
      <c r="A2210" s="114">
        <v>46226</v>
      </c>
      <c r="B2210" s="115" t="s">
        <v>34</v>
      </c>
      <c r="C2210" s="116" t="str">
        <f>IF($B2210="","",IFERROR(INDEX(账户银行,MATCH($B2210,账户名,0)),""))</f>
        <v>现金</v>
      </c>
      <c r="D2210" s="116" t="str">
        <f>IF($B2210="","",IFERROR(INDEX(账户币种,MATCH($B2210,账户名,0)),""))</f>
        <v>UZS</v>
      </c>
      <c r="E2210" s="117" t="s">
        <v>114</v>
      </c>
      <c r="F2210" s="116" t="str">
        <f>IF($E2210="","",IFERROR(INDEX(类别属性,MATCH($E2210,类别表,0)),""))</f>
        <v>支出</v>
      </c>
      <c r="G2210" s="118" t="s">
        <v>1864</v>
      </c>
      <c r="H2210" s="119"/>
      <c r="I2210" s="119">
        <v>1000000</v>
      </c>
      <c r="J2210" s="120"/>
      <c r="K2210" s="125">
        <f>IF(OR($A2210="",$B2210=""),"",IF($J2210&lt;&gt;"",$J2210,IF($D2210=本位币,1,IFERROR(LOOKUP(2,1/((汇率月份&lt;=$A2210)*(INDEX(记账汇率区,0,MATCH($D2210,汇率币种头,0))&lt;&gt;"")),INDEX(记账汇率区,0,MATCH($D2210,汇率币种头,0))),""))))</f>
        <v>1</v>
      </c>
      <c r="L2210" s="123">
        <f t="shared" si="68"/>
        <v>-1000000</v>
      </c>
      <c r="M2210" s="123">
        <f t="shared" si="69"/>
        <v>-1000000</v>
      </c>
      <c r="N2210" s="122">
        <f>IF($B2210="","",ROUND(SUMIF(账户名,$B2210,账户期初)+SUMIFS($L$6:L2210,$B$6:B2210,$B2210),2))</f>
        <v>-773943979.33</v>
      </c>
      <c r="O2210" s="123">
        <f>IF($B2210="","",IFERROR(ROUND(INDEX(账户期初本位,MATCH($B2210,账户名,0))+SUMIFS($M$6:M2210,$B$6:B2210,$B2210),2),""))</f>
        <v>-773943979.33</v>
      </c>
      <c r="P2210" s="117" t="s">
        <v>76</v>
      </c>
      <c r="Q2210" s="115"/>
      <c r="R2210" s="115"/>
      <c r="S2210" s="124" t="str">
        <f>IF($B2210="","",IF(ISNA(MATCH($B2210,账户名,0)),"※这个账户不在【参数设置】的账户档案里",IF($A2210="","※没填日期，这一笔不会进任何月份的报表",IF(OR($A2210&lt;起始月份,$A2210&gt;EOMONTH(起始月份,15)),"△不在本账期（"&amp;TEXT(起始月份,"yyyy-mm")&amp;" ~ "&amp;TEXT(EOMONTH(起始月份,15),"yyyy-mm")&amp;"）内，报表里看不到",IF(AND($H2210&lt;&gt;"",$I2210&lt;&gt;""),"※收入和支出不能同时填",IF(AND(N($H2210)=0,N($I2210)=0),IF(ISNUMBER(SEARCH("【待补】",$R2210&amp;"")),"△源数据不全（源表缺金额），请补充","※收入和支出都没填"),IF($E2210="","※没填收支类别，分类报表会漏掉这一笔",IF(ISNA(MATCH($E2210,类别表,0)),"※收支类别不在【参数设置】的清单里",IF($K2210="","△"&amp;$D2210&amp;" 还没填汇率，去【月度汇率】补上就自动算了",IF(ISNUMBER(SEARCH("【待补】",$R2210&amp;"")),"△源数据不全（源表缺摘要或用途），请补充",IF(AND($F2210="内部转账",$Q2210=""),"△内部转账建议在「往来单位」写上对方账户",IF($N2210&lt;0,"△这一笔之后该账户余额成负数了，核一下",""))))))))))))</f>
        <v>△这一笔之后该账户余额成负数了，核一下</v>
      </c>
    </row>
    <row r="2211" ht="66" spans="1:19">
      <c r="A2211" s="114">
        <v>46227</v>
      </c>
      <c r="B2211" s="115" t="s">
        <v>72</v>
      </c>
      <c r="C2211" s="116" t="str">
        <f>IF($B2211="","",IFERROR(INDEX(账户银行,MATCH($B2211,账户名,0)),""))</f>
        <v>NBU银行</v>
      </c>
      <c r="D2211" s="116" t="str">
        <f>IF($B2211="","",IFERROR(INDEX(账户币种,MATCH($B2211,账户名,0)),""))</f>
        <v>UZS</v>
      </c>
      <c r="E2211" s="117" t="s">
        <v>107</v>
      </c>
      <c r="F2211" s="116" t="str">
        <f>IF($E2211="","",IFERROR(INDEX(类别属性,MATCH($E2211,类别表,0)),""))</f>
        <v>收入</v>
      </c>
      <c r="G2211" s="118" t="s">
        <v>1865</v>
      </c>
      <c r="H2211" s="119"/>
      <c r="I2211" s="119">
        <v>15000000</v>
      </c>
      <c r="J2211" s="120"/>
      <c r="K2211" s="125">
        <f>IF(OR($A2211="",$B2211=""),"",IF($J2211&lt;&gt;"",$J2211,IF($D2211=本位币,1,IFERROR(LOOKUP(2,1/((汇率月份&lt;=$A2211)*(INDEX(记账汇率区,0,MATCH($D2211,汇率币种头,0))&lt;&gt;"")),INDEX(记账汇率区,0,MATCH($D2211,汇率币种头,0))),""))))</f>
        <v>1</v>
      </c>
      <c r="L2211" s="123">
        <f t="shared" si="68"/>
        <v>-15000000</v>
      </c>
      <c r="M2211" s="123">
        <f t="shared" si="69"/>
        <v>-15000000</v>
      </c>
      <c r="N2211" s="122">
        <f>IF($B2211="","",ROUND(SUMIF(账户名,$B2211,账户期初)+SUMIFS($L$6:L2211,$B$6:B2211,$B2211),2))</f>
        <v>379693713.58</v>
      </c>
      <c r="O2211" s="123">
        <f>IF($B2211="","",IFERROR(ROUND(INDEX(账户期初本位,MATCH($B2211,账户名,0))+SUMIFS($M$6:M2211,$B$6:B2211,$B2211),2),""))</f>
        <v>379693713.58</v>
      </c>
      <c r="P2211" s="117" t="s">
        <v>109</v>
      </c>
      <c r="Q2211" s="115"/>
      <c r="R2211" s="115"/>
      <c r="S2211" s="124" t="str">
        <f>IF($B2211="","",IF(ISNA(MATCH($B2211,账户名,0)),"※这个账户不在【参数设置】的账户档案里",IF($A2211="","※没填日期，这一笔不会进任何月份的报表",IF(OR($A2211&lt;起始月份,$A2211&gt;EOMONTH(起始月份,15)),"△不在本账期（"&amp;TEXT(起始月份,"yyyy-mm")&amp;" ~ "&amp;TEXT(EOMONTH(起始月份,15),"yyyy-mm")&amp;"）内，报表里看不到",IF(AND($H2211&lt;&gt;"",$I2211&lt;&gt;""),"※收入和支出不能同时填",IF(AND(N($H2211)=0,N($I2211)=0),IF(ISNUMBER(SEARCH("【待补】",$R2211&amp;"")),"△源数据不全（源表缺金额），请补充","※收入和支出都没填"),IF($E2211="","※没填收支类别，分类报表会漏掉这一笔",IF(ISNA(MATCH($E2211,类别表,0)),"※收支类别不在【参数设置】的清单里",IF($K2211="","△"&amp;$D2211&amp;" 还没填汇率，去【月度汇率】补上就自动算了",IF(ISNUMBER(SEARCH("【待补】",$R2211&amp;"")),"△源数据不全（源表缺摘要或用途），请补充",IF(AND($F2211="内部转账",$Q2211=""),"△内部转账建议在「往来单位」写上对方账户",IF($N2211&lt;0,"△这一笔之后该账户余额成负数了，核一下",""))))))))))))</f>
        <v/>
      </c>
    </row>
    <row r="2212" ht="16.5" spans="1:19">
      <c r="A2212" s="114">
        <v>46227</v>
      </c>
      <c r="B2212" s="115" t="s">
        <v>1238</v>
      </c>
      <c r="C2212" s="116" t="str">
        <f>IF($B2212="","",IFERROR(INDEX(账户银行,MATCH($B2212,账户名,0)),""))</f>
        <v>NBU银行</v>
      </c>
      <c r="D2212" s="116" t="str">
        <f>IF($B2212="","",IFERROR(INDEX(账户币种,MATCH($B2212,账户名,0)),""))</f>
        <v>UZS</v>
      </c>
      <c r="E2212" s="117" t="s">
        <v>38</v>
      </c>
      <c r="F2212" s="116" t="str">
        <f>IF($E2212="","",IFERROR(INDEX(类别属性,MATCH($E2212,类别表,0)),""))</f>
        <v>支出</v>
      </c>
      <c r="G2212" s="118" t="s">
        <v>1268</v>
      </c>
      <c r="H2212" s="119"/>
      <c r="I2212" s="119">
        <v>540000</v>
      </c>
      <c r="J2212" s="120"/>
      <c r="K2212" s="125">
        <f>IF(OR($A2212="",$B2212=""),"",IF($J2212&lt;&gt;"",$J2212,IF($D2212=本位币,1,IFERROR(LOOKUP(2,1/((汇率月份&lt;=$A2212)*(INDEX(记账汇率区,0,MATCH($D2212,汇率币种头,0))&lt;&gt;"")),INDEX(记账汇率区,0,MATCH($D2212,汇率币种头,0))),""))))</f>
        <v>1</v>
      </c>
      <c r="L2212" s="123">
        <f t="shared" si="68"/>
        <v>-540000</v>
      </c>
      <c r="M2212" s="123">
        <f t="shared" si="69"/>
        <v>-540000</v>
      </c>
      <c r="N2212" s="122">
        <f>IF($B2212="","",ROUND(SUMIF(账户名,$B2212,账户期初)+SUMIFS($L$6:L2212,$B$6:B2212,$B2212),2))</f>
        <v>34976911</v>
      </c>
      <c r="O2212" s="123">
        <f>IF($B2212="","",IFERROR(ROUND(INDEX(账户期初本位,MATCH($B2212,账户名,0))+SUMIFS($M$6:M2212,$B$6:B2212,$B2212),2),""))</f>
        <v>34976911</v>
      </c>
      <c r="P2212" s="117" t="s">
        <v>26</v>
      </c>
      <c r="Q2212" s="115" t="s">
        <v>1269</v>
      </c>
      <c r="R2212" s="115" t="s">
        <v>1270</v>
      </c>
      <c r="S2212" s="124" t="str">
        <f>IF($B2212="","",IF(ISNA(MATCH($B2212,账户名,0)),"※这个账户不在【参数设置】的账户档案里",IF($A2212="","※没填日期，这一笔不会进任何月份的报表",IF(OR($A2212&lt;起始月份,$A2212&gt;EOMONTH(起始月份,15)),"△不在本账期（"&amp;TEXT(起始月份,"yyyy-mm")&amp;" ~ "&amp;TEXT(EOMONTH(起始月份,15),"yyyy-mm")&amp;"）内，报表里看不到",IF(AND($H2212&lt;&gt;"",$I2212&lt;&gt;""),"※收入和支出不能同时填",IF(AND(N($H2212)=0,N($I2212)=0),IF(ISNUMBER(SEARCH("【待补】",$R2212&amp;"")),"△源数据不全（源表缺金额），请补充","※收入和支出都没填"),IF($E2212="","※没填收支类别，分类报表会漏掉这一笔",IF(ISNA(MATCH($E2212,类别表,0)),"※收支类别不在【参数设置】的清单里",IF($K2212="","△"&amp;$D2212&amp;" 还没填汇率，去【月度汇率】补上就自动算了",IF(ISNUMBER(SEARCH("【待补】",$R2212&amp;"")),"△源数据不全（源表缺摘要或用途），请补充",IF(AND($F2212="内部转账",$Q2212=""),"△内部转账建议在「往来单位」写上对方账户",IF($N2212&lt;0,"△这一笔之后该账户余额成负数了，核一下",""))))))))))))</f>
        <v/>
      </c>
    </row>
    <row r="2213" ht="49.5" spans="1:19">
      <c r="A2213" s="114">
        <v>46227</v>
      </c>
      <c r="B2213" s="115" t="s">
        <v>1238</v>
      </c>
      <c r="C2213" s="116" t="str">
        <f>IF($B2213="","",IFERROR(INDEX(账户银行,MATCH($B2213,账户名,0)),""))</f>
        <v>NBU银行</v>
      </c>
      <c r="D2213" s="116" t="str">
        <f>IF($B2213="","",IFERROR(INDEX(账户币种,MATCH($B2213,账户名,0)),""))</f>
        <v>UZS</v>
      </c>
      <c r="E2213" s="117" t="s">
        <v>44</v>
      </c>
      <c r="F2213" s="116" t="str">
        <f>IF($E2213="","",IFERROR(INDEX(类别属性,MATCH($E2213,类别表,0)),""))</f>
        <v>支出</v>
      </c>
      <c r="G2213" s="118" t="s">
        <v>1392</v>
      </c>
      <c r="H2213" s="119"/>
      <c r="I2213" s="119">
        <v>438000</v>
      </c>
      <c r="J2213" s="120"/>
      <c r="K2213" s="125">
        <f>IF(OR($A2213="",$B2213=""),"",IF($J2213&lt;&gt;"",$J2213,IF($D2213=本位币,1,IFERROR(LOOKUP(2,1/((汇率月份&lt;=$A2213)*(INDEX(记账汇率区,0,MATCH($D2213,汇率币种头,0))&lt;&gt;"")),INDEX(记账汇率区,0,MATCH($D2213,汇率币种头,0))),""))))</f>
        <v>1</v>
      </c>
      <c r="L2213" s="123">
        <f t="shared" si="68"/>
        <v>-438000</v>
      </c>
      <c r="M2213" s="123">
        <f t="shared" si="69"/>
        <v>-438000</v>
      </c>
      <c r="N2213" s="122">
        <f>IF($B2213="","",ROUND(SUMIF(账户名,$B2213,账户期初)+SUMIFS($L$6:L2213,$B$6:B2213,$B2213),2))</f>
        <v>34538911</v>
      </c>
      <c r="O2213" s="123">
        <f>IF($B2213="","",IFERROR(ROUND(INDEX(账户期初本位,MATCH($B2213,账户名,0))+SUMIFS($M$6:M2213,$B$6:B2213,$B2213),2),""))</f>
        <v>34538911</v>
      </c>
      <c r="P2213" s="117" t="s">
        <v>26</v>
      </c>
      <c r="Q2213" s="115"/>
      <c r="R2213" s="115" t="s">
        <v>1393</v>
      </c>
      <c r="S2213" s="124" t="str">
        <f>IF($B2213="","",IF(ISNA(MATCH($B2213,账户名,0)),"※这个账户不在【参数设置】的账户档案里",IF($A2213="","※没填日期，这一笔不会进任何月份的报表",IF(OR($A2213&lt;起始月份,$A2213&gt;EOMONTH(起始月份,15)),"△不在本账期（"&amp;TEXT(起始月份,"yyyy-mm")&amp;" ~ "&amp;TEXT(EOMONTH(起始月份,15),"yyyy-mm")&amp;"）内，报表里看不到",IF(AND($H2213&lt;&gt;"",$I2213&lt;&gt;""),"※收入和支出不能同时填",IF(AND(N($H2213)=0,N($I2213)=0),IF(ISNUMBER(SEARCH("【待补】",$R2213&amp;"")),"△源数据不全（源表缺金额），请补充","※收入和支出都没填"),IF($E2213="","※没填收支类别，分类报表会漏掉这一笔",IF(ISNA(MATCH($E2213,类别表,0)),"※收支类别不在【参数设置】的清单里",IF($K2213="","△"&amp;$D2213&amp;" 还没填汇率，去【月度汇率】补上就自动算了",IF(ISNUMBER(SEARCH("【待补】",$R2213&amp;"")),"△源数据不全（源表缺摘要或用途），请补充",IF(AND($F2213="内部转账",$Q2213=""),"△内部转账建议在「往来单位」写上对方账户",IF($N2213&lt;0,"△这一笔之后该账户余额成负数了，核一下",""))))))))))))</f>
        <v/>
      </c>
    </row>
    <row r="2214" ht="33" spans="1:19">
      <c r="A2214" s="114">
        <v>46228</v>
      </c>
      <c r="B2214" s="115" t="s">
        <v>34</v>
      </c>
      <c r="C2214" s="116" t="str">
        <f>IF($B2214="","",IFERROR(INDEX(账户银行,MATCH($B2214,账户名,0)),""))</f>
        <v>现金</v>
      </c>
      <c r="D2214" s="116" t="str">
        <f>IF($B2214="","",IFERROR(INDEX(账户币种,MATCH($B2214,账户名,0)),""))</f>
        <v>UZS</v>
      </c>
      <c r="E2214" s="117" t="s">
        <v>38</v>
      </c>
      <c r="F2214" s="116" t="str">
        <f>IF($E2214="","",IFERROR(INDEX(类别属性,MATCH($E2214,类别表,0)),""))</f>
        <v>支出</v>
      </c>
      <c r="G2214" s="118" t="s">
        <v>1866</v>
      </c>
      <c r="H2214" s="119"/>
      <c r="I2214" s="119">
        <v>1315000</v>
      </c>
      <c r="J2214" s="120"/>
      <c r="K2214" s="125">
        <f>IF(OR($A2214="",$B2214=""),"",IF($J2214&lt;&gt;"",$J2214,IF($D2214=本位币,1,IFERROR(LOOKUP(2,1/((汇率月份&lt;=$A2214)*(INDEX(记账汇率区,0,MATCH($D2214,汇率币种头,0))&lt;&gt;"")),INDEX(记账汇率区,0,MATCH($D2214,汇率币种头,0))),""))))</f>
        <v>1</v>
      </c>
      <c r="L2214" s="123">
        <f t="shared" si="68"/>
        <v>-1315000</v>
      </c>
      <c r="M2214" s="123">
        <f t="shared" si="69"/>
        <v>-1315000</v>
      </c>
      <c r="N2214" s="122">
        <f>IF($B2214="","",ROUND(SUMIF(账户名,$B2214,账户期初)+SUMIFS($L$6:L2214,$B$6:B2214,$B2214),2))</f>
        <v>-775258979.33</v>
      </c>
      <c r="O2214" s="123">
        <f>IF($B2214="","",IFERROR(ROUND(INDEX(账户期初本位,MATCH($B2214,账户名,0))+SUMIFS($M$6:M2214,$B$6:B2214,$B2214),2),""))</f>
        <v>-775258979.33</v>
      </c>
      <c r="P2214" s="117" t="s">
        <v>26</v>
      </c>
      <c r="Q2214" s="115"/>
      <c r="R2214" s="115"/>
      <c r="S2214" s="124" t="str">
        <f>IF($B2214="","",IF(ISNA(MATCH($B2214,账户名,0)),"※这个账户不在【参数设置】的账户档案里",IF($A2214="","※没填日期，这一笔不会进任何月份的报表",IF(OR($A2214&lt;起始月份,$A2214&gt;EOMONTH(起始月份,15)),"△不在本账期（"&amp;TEXT(起始月份,"yyyy-mm")&amp;" ~ "&amp;TEXT(EOMONTH(起始月份,15),"yyyy-mm")&amp;"）内，报表里看不到",IF(AND($H2214&lt;&gt;"",$I2214&lt;&gt;""),"※收入和支出不能同时填",IF(AND(N($H2214)=0,N($I2214)=0),IF(ISNUMBER(SEARCH("【待补】",$R2214&amp;"")),"△源数据不全（源表缺金额），请补充","※收入和支出都没填"),IF($E2214="","※没填收支类别，分类报表会漏掉这一笔",IF(ISNA(MATCH($E2214,类别表,0)),"※收支类别不在【参数设置】的清单里",IF($K2214="","△"&amp;$D2214&amp;" 还没填汇率，去【月度汇率】补上就自动算了",IF(ISNUMBER(SEARCH("【待补】",$R2214&amp;"")),"△源数据不全（源表缺摘要或用途），请补充",IF(AND($F2214="内部转账",$Q2214=""),"△内部转账建议在「往来单位」写上对方账户",IF($N2214&lt;0,"△这一笔之后该账户余额成负数了，核一下",""))))))))))))</f>
        <v>△这一笔之后该账户余额成负数了，核一下</v>
      </c>
    </row>
    <row r="2215" ht="33" spans="1:19">
      <c r="A2215" s="114">
        <v>46230</v>
      </c>
      <c r="B2215" s="115" t="s">
        <v>72</v>
      </c>
      <c r="C2215" s="116" t="str">
        <f>IF($B2215="","",IFERROR(INDEX(账户银行,MATCH($B2215,账户名,0)),""))</f>
        <v>NBU银行</v>
      </c>
      <c r="D2215" s="116" t="str">
        <f>IF($B2215="","",IFERROR(INDEX(账户币种,MATCH($B2215,账户名,0)),""))</f>
        <v>UZS</v>
      </c>
      <c r="E2215" s="117" t="s">
        <v>60</v>
      </c>
      <c r="F2215" s="116" t="str">
        <f>IF($E2215="","",IFERROR(INDEX(类别属性,MATCH($E2215,类别表,0)),""))</f>
        <v>支出</v>
      </c>
      <c r="G2215" s="118" t="s">
        <v>1867</v>
      </c>
      <c r="H2215" s="119"/>
      <c r="I2215" s="119">
        <v>9398.34</v>
      </c>
      <c r="J2215" s="120"/>
      <c r="K2215" s="125">
        <f>IF(OR($A2215="",$B2215=""),"",IF($J2215&lt;&gt;"",$J2215,IF($D2215=本位币,1,IFERROR(LOOKUP(2,1/((汇率月份&lt;=$A2215)*(INDEX(记账汇率区,0,MATCH($D2215,汇率币种头,0))&lt;&gt;"")),INDEX(记账汇率区,0,MATCH($D2215,汇率币种头,0))),""))))</f>
        <v>1</v>
      </c>
      <c r="L2215" s="123">
        <f t="shared" si="68"/>
        <v>-9398.34</v>
      </c>
      <c r="M2215" s="123">
        <f t="shared" si="69"/>
        <v>-9398.34</v>
      </c>
      <c r="N2215" s="122">
        <f>IF($B2215="","",ROUND(SUMIF(账户名,$B2215,账户期初)+SUMIFS($L$6:L2215,$B$6:B2215,$B2215),2))</f>
        <v>379684315.24</v>
      </c>
      <c r="O2215" s="123">
        <f>IF($B2215="","",IFERROR(ROUND(INDEX(账户期初本位,MATCH($B2215,账户名,0))+SUMIFS($M$6:M2215,$B$6:B2215,$B2215),2),""))</f>
        <v>379684315.24</v>
      </c>
      <c r="P2215" s="117" t="s">
        <v>43</v>
      </c>
      <c r="Q2215" s="115"/>
      <c r="R2215" s="115"/>
      <c r="S2215" s="124" t="str">
        <f>IF($B2215="","",IF(ISNA(MATCH($B2215,账户名,0)),"※这个账户不在【参数设置】的账户档案里",IF($A2215="","※没填日期，这一笔不会进任何月份的报表",IF(OR($A2215&lt;起始月份,$A2215&gt;EOMONTH(起始月份,15)),"△不在本账期（"&amp;TEXT(起始月份,"yyyy-mm")&amp;" ~ "&amp;TEXT(EOMONTH(起始月份,15),"yyyy-mm")&amp;"）内，报表里看不到",IF(AND($H2215&lt;&gt;"",$I2215&lt;&gt;""),"※收入和支出不能同时填",IF(AND(N($H2215)=0,N($I2215)=0),IF(ISNUMBER(SEARCH("【待补】",$R2215&amp;"")),"△源数据不全（源表缺金额），请补充","※收入和支出都没填"),IF($E2215="","※没填收支类别，分类报表会漏掉这一笔",IF(ISNA(MATCH($E2215,类别表,0)),"※收支类别不在【参数设置】的清单里",IF($K2215="","△"&amp;$D2215&amp;" 还没填汇率，去【月度汇率】补上就自动算了",IF(ISNUMBER(SEARCH("【待补】",$R2215&amp;"")),"△源数据不全（源表缺摘要或用途），请补充",IF(AND($F2215="内部转账",$Q2215=""),"△内部转账建议在「往来单位」写上对方账户",IF($N2215&lt;0,"△这一笔之后该账户余额成负数了，核一下",""))))))))))))</f>
        <v/>
      </c>
    </row>
    <row r="2216" ht="49.5" spans="1:19">
      <c r="A2216" s="114">
        <v>46230</v>
      </c>
      <c r="B2216" s="115" t="s">
        <v>72</v>
      </c>
      <c r="C2216" s="116" t="str">
        <f>IF($B2216="","",IFERROR(INDEX(账户银行,MATCH($B2216,账户名,0)),""))</f>
        <v>NBU银行</v>
      </c>
      <c r="D2216" s="116" t="str">
        <f>IF($B2216="","",IFERROR(INDEX(账户币种,MATCH($B2216,账户名,0)),""))</f>
        <v>UZS</v>
      </c>
      <c r="E2216" s="117" t="s">
        <v>60</v>
      </c>
      <c r="F2216" s="116" t="str">
        <f>IF($E2216="","",IFERROR(INDEX(类别属性,MATCH($E2216,类别表,0)),""))</f>
        <v>支出</v>
      </c>
      <c r="G2216" s="118" t="s">
        <v>1868</v>
      </c>
      <c r="H2216" s="119"/>
      <c r="I2216" s="119">
        <v>741.6</v>
      </c>
      <c r="J2216" s="120"/>
      <c r="K2216" s="125">
        <f>IF(OR($A2216="",$B2216=""),"",IF($J2216&lt;&gt;"",$J2216,IF($D2216=本位币,1,IFERROR(LOOKUP(2,1/((汇率月份&lt;=$A2216)*(INDEX(记账汇率区,0,MATCH($D2216,汇率币种头,0))&lt;&gt;"")),INDEX(记账汇率区,0,MATCH($D2216,汇率币种头,0))),""))))</f>
        <v>1</v>
      </c>
      <c r="L2216" s="123">
        <f t="shared" si="68"/>
        <v>-741.6</v>
      </c>
      <c r="M2216" s="123">
        <f t="shared" si="69"/>
        <v>-741.6</v>
      </c>
      <c r="N2216" s="122">
        <f>IF($B2216="","",ROUND(SUMIF(账户名,$B2216,账户期初)+SUMIFS($L$6:L2216,$B$6:B2216,$B2216),2))</f>
        <v>379683573.64</v>
      </c>
      <c r="O2216" s="123">
        <f>IF($B2216="","",IFERROR(ROUND(INDEX(账户期初本位,MATCH($B2216,账户名,0))+SUMIFS($M$6:M2216,$B$6:B2216,$B2216),2),""))</f>
        <v>379683573.64</v>
      </c>
      <c r="P2216" s="117" t="s">
        <v>43</v>
      </c>
      <c r="Q2216" s="115"/>
      <c r="R2216" s="115"/>
      <c r="S2216" s="124" t="str">
        <f>IF($B2216="","",IF(ISNA(MATCH($B2216,账户名,0)),"※这个账户不在【参数设置】的账户档案里",IF($A2216="","※没填日期，这一笔不会进任何月份的报表",IF(OR($A2216&lt;起始月份,$A2216&gt;EOMONTH(起始月份,15)),"△不在本账期（"&amp;TEXT(起始月份,"yyyy-mm")&amp;" ~ "&amp;TEXT(EOMONTH(起始月份,15),"yyyy-mm")&amp;"）内，报表里看不到",IF(AND($H2216&lt;&gt;"",$I2216&lt;&gt;""),"※收入和支出不能同时填",IF(AND(N($H2216)=0,N($I2216)=0),IF(ISNUMBER(SEARCH("【待补】",$R2216&amp;"")),"△源数据不全（源表缺金额），请补充","※收入和支出都没填"),IF($E2216="","※没填收支类别，分类报表会漏掉这一笔",IF(ISNA(MATCH($E2216,类别表,0)),"※收支类别不在【参数设置】的清单里",IF($K2216="","△"&amp;$D2216&amp;" 还没填汇率，去【月度汇率】补上就自动算了",IF(ISNUMBER(SEARCH("【待补】",$R2216&amp;"")),"△源数据不全（源表缺摘要或用途），请补充",IF(AND($F2216="内部转账",$Q2216=""),"△内部转账建议在「往来单位」写上对方账户",IF($N2216&lt;0,"△这一笔之后该账户余额成负数了，核一下",""))))))))))))</f>
        <v/>
      </c>
    </row>
    <row r="2217" ht="33" spans="1:19">
      <c r="A2217" s="114">
        <v>46230</v>
      </c>
      <c r="B2217" s="115" t="s">
        <v>72</v>
      </c>
      <c r="C2217" s="116" t="str">
        <f>IF($B2217="","",IFERROR(INDEX(账户银行,MATCH($B2217,账户名,0)),""))</f>
        <v>NBU银行</v>
      </c>
      <c r="D2217" s="116" t="str">
        <f>IF($B2217="","",IFERROR(INDEX(账户币种,MATCH($B2217,账户名,0)),""))</f>
        <v>UZS</v>
      </c>
      <c r="E2217" s="117" t="s">
        <v>60</v>
      </c>
      <c r="F2217" s="116" t="str">
        <f>IF($E2217="","",IFERROR(INDEX(类别属性,MATCH($E2217,类别表,0)),""))</f>
        <v>支出</v>
      </c>
      <c r="G2217" s="118" t="s">
        <v>1869</v>
      </c>
      <c r="H2217" s="119"/>
      <c r="I2217" s="119">
        <v>24976</v>
      </c>
      <c r="J2217" s="120"/>
      <c r="K2217" s="125">
        <f>IF(OR($A2217="",$B2217=""),"",IF($J2217&lt;&gt;"",$J2217,IF($D2217=本位币,1,IFERROR(LOOKUP(2,1/((汇率月份&lt;=$A2217)*(INDEX(记账汇率区,0,MATCH($D2217,汇率币种头,0))&lt;&gt;"")),INDEX(记账汇率区,0,MATCH($D2217,汇率币种头,0))),""))))</f>
        <v>1</v>
      </c>
      <c r="L2217" s="123">
        <f t="shared" si="68"/>
        <v>-24976</v>
      </c>
      <c r="M2217" s="123">
        <f t="shared" si="69"/>
        <v>-24976</v>
      </c>
      <c r="N2217" s="122">
        <f>IF($B2217="","",ROUND(SUMIF(账户名,$B2217,账户期初)+SUMIFS($L$6:L2217,$B$6:B2217,$B2217),2))</f>
        <v>379658597.64</v>
      </c>
      <c r="O2217" s="123">
        <f>IF($B2217="","",IFERROR(ROUND(INDEX(账户期初本位,MATCH($B2217,账户名,0))+SUMIFS($M$6:M2217,$B$6:B2217,$B2217),2),""))</f>
        <v>379658597.64</v>
      </c>
      <c r="P2217" s="117" t="s">
        <v>43</v>
      </c>
      <c r="Q2217" s="115"/>
      <c r="R2217" s="115"/>
      <c r="S2217" s="124" t="str">
        <f>IF($B2217="","",IF(ISNA(MATCH($B2217,账户名,0)),"※这个账户不在【参数设置】的账户档案里",IF($A2217="","※没填日期，这一笔不会进任何月份的报表",IF(OR($A2217&lt;起始月份,$A2217&gt;EOMONTH(起始月份,15)),"△不在本账期（"&amp;TEXT(起始月份,"yyyy-mm")&amp;" ~ "&amp;TEXT(EOMONTH(起始月份,15),"yyyy-mm")&amp;"）内，报表里看不到",IF(AND($H2217&lt;&gt;"",$I2217&lt;&gt;""),"※收入和支出不能同时填",IF(AND(N($H2217)=0,N($I2217)=0),IF(ISNUMBER(SEARCH("【待补】",$R2217&amp;"")),"△源数据不全（源表缺金额），请补充","※收入和支出都没填"),IF($E2217="","※没填收支类别，分类报表会漏掉这一笔",IF(ISNA(MATCH($E2217,类别表,0)),"※收支类别不在【参数设置】的清单里",IF($K2217="","△"&amp;$D2217&amp;" 还没填汇率，去【月度汇率】补上就自动算了",IF(ISNUMBER(SEARCH("【待补】",$R2217&amp;"")),"△源数据不全（源表缺摘要或用途），请补充",IF(AND($F2217="内部转账",$Q2217=""),"△内部转账建议在「往来单位」写上对方账户",IF($N2217&lt;0,"△这一笔之后该账户余额成负数了，核一下",""))))))))))))</f>
        <v/>
      </c>
    </row>
    <row r="2218" ht="49.5" spans="1:19">
      <c r="A2218" s="114">
        <v>46230</v>
      </c>
      <c r="B2218" s="115" t="s">
        <v>72</v>
      </c>
      <c r="C2218" s="116" t="str">
        <f>IF($B2218="","",IFERROR(INDEX(账户银行,MATCH($B2218,账户名,0)),""))</f>
        <v>NBU银行</v>
      </c>
      <c r="D2218" s="116" t="str">
        <f>IF($B2218="","",IFERROR(INDEX(账户币种,MATCH($B2218,账户名,0)),""))</f>
        <v>UZS</v>
      </c>
      <c r="E2218" s="117" t="s">
        <v>60</v>
      </c>
      <c r="F2218" s="116" t="str">
        <f>IF($E2218="","",IFERROR(INDEX(类别属性,MATCH($E2218,类别表,0)),""))</f>
        <v>支出</v>
      </c>
      <c r="G2218" s="118" t="s">
        <v>1870</v>
      </c>
      <c r="H2218" s="119"/>
      <c r="I2218" s="119">
        <v>741.6</v>
      </c>
      <c r="J2218" s="120"/>
      <c r="K2218" s="125">
        <f>IF(OR($A2218="",$B2218=""),"",IF($J2218&lt;&gt;"",$J2218,IF($D2218=本位币,1,IFERROR(LOOKUP(2,1/((汇率月份&lt;=$A2218)*(INDEX(记账汇率区,0,MATCH($D2218,汇率币种头,0))&lt;&gt;"")),INDEX(记账汇率区,0,MATCH($D2218,汇率币种头,0))),""))))</f>
        <v>1</v>
      </c>
      <c r="L2218" s="123">
        <f t="shared" si="68"/>
        <v>-741.6</v>
      </c>
      <c r="M2218" s="123">
        <f t="shared" si="69"/>
        <v>-741.6</v>
      </c>
      <c r="N2218" s="122">
        <f>IF($B2218="","",ROUND(SUMIF(账户名,$B2218,账户期初)+SUMIFS($L$6:L2218,$B$6:B2218,$B2218),2))</f>
        <v>379657856.04</v>
      </c>
      <c r="O2218" s="123">
        <f>IF($B2218="","",IFERROR(ROUND(INDEX(账户期初本位,MATCH($B2218,账户名,0))+SUMIFS($M$6:M2218,$B$6:B2218,$B2218),2),""))</f>
        <v>379657856.04</v>
      </c>
      <c r="P2218" s="117" t="s">
        <v>43</v>
      </c>
      <c r="Q2218" s="115"/>
      <c r="R2218" s="115"/>
      <c r="S2218" s="124" t="str">
        <f>IF($B2218="","",IF(ISNA(MATCH($B2218,账户名,0)),"※这个账户不在【参数设置】的账户档案里",IF($A2218="","※没填日期，这一笔不会进任何月份的报表",IF(OR($A2218&lt;起始月份,$A2218&gt;EOMONTH(起始月份,15)),"△不在本账期（"&amp;TEXT(起始月份,"yyyy-mm")&amp;" ~ "&amp;TEXT(EOMONTH(起始月份,15),"yyyy-mm")&amp;"）内，报表里看不到",IF(AND($H2218&lt;&gt;"",$I2218&lt;&gt;""),"※收入和支出不能同时填",IF(AND(N($H2218)=0,N($I2218)=0),IF(ISNUMBER(SEARCH("【待补】",$R2218&amp;"")),"△源数据不全（源表缺金额），请补充","※收入和支出都没填"),IF($E2218="","※没填收支类别，分类报表会漏掉这一笔",IF(ISNA(MATCH($E2218,类别表,0)),"※收支类别不在【参数设置】的清单里",IF($K2218="","△"&amp;$D2218&amp;" 还没填汇率，去【月度汇率】补上就自动算了",IF(ISNUMBER(SEARCH("【待补】",$R2218&amp;"")),"△源数据不全（源表缺摘要或用途），请补充",IF(AND($F2218="内部转账",$Q2218=""),"△内部转账建议在「往来单位」写上对方账户",IF($N2218&lt;0,"△这一笔之后该账户余额成负数了，核一下",""))))))))))))</f>
        <v/>
      </c>
    </row>
    <row r="2219" ht="33" spans="1:19">
      <c r="A2219" s="114">
        <v>46230</v>
      </c>
      <c r="B2219" s="115" t="s">
        <v>72</v>
      </c>
      <c r="C2219" s="116" t="str">
        <f>IF($B2219="","",IFERROR(INDEX(账户银行,MATCH($B2219,账户名,0)),""))</f>
        <v>NBU银行</v>
      </c>
      <c r="D2219" s="116" t="str">
        <f>IF($B2219="","",IFERROR(INDEX(账户币种,MATCH($B2219,账户名,0)),""))</f>
        <v>UZS</v>
      </c>
      <c r="E2219" s="117" t="s">
        <v>60</v>
      </c>
      <c r="F2219" s="116" t="str">
        <f>IF($E2219="","",IFERROR(INDEX(类别属性,MATCH($E2219,类别表,0)),""))</f>
        <v>支出</v>
      </c>
      <c r="G2219" s="118" t="s">
        <v>1871</v>
      </c>
      <c r="H2219" s="119"/>
      <c r="I2219" s="119">
        <v>486000</v>
      </c>
      <c r="J2219" s="120"/>
      <c r="K2219" s="125">
        <f>IF(OR($A2219="",$B2219=""),"",IF($J2219&lt;&gt;"",$J2219,IF($D2219=本位币,1,IFERROR(LOOKUP(2,1/((汇率月份&lt;=$A2219)*(INDEX(记账汇率区,0,MATCH($D2219,汇率币种头,0))&lt;&gt;"")),INDEX(记账汇率区,0,MATCH($D2219,汇率币种头,0))),""))))</f>
        <v>1</v>
      </c>
      <c r="L2219" s="123">
        <f t="shared" si="68"/>
        <v>-486000</v>
      </c>
      <c r="M2219" s="123">
        <f t="shared" si="69"/>
        <v>-486000</v>
      </c>
      <c r="N2219" s="122">
        <f>IF($B2219="","",ROUND(SUMIF(账户名,$B2219,账户期初)+SUMIFS($L$6:L2219,$B$6:B2219,$B2219),2))</f>
        <v>379171856.04</v>
      </c>
      <c r="O2219" s="123">
        <f>IF($B2219="","",IFERROR(ROUND(INDEX(账户期初本位,MATCH($B2219,账户名,0))+SUMIFS($M$6:M2219,$B$6:B2219,$B2219),2),""))</f>
        <v>379171856.04</v>
      </c>
      <c r="P2219" s="117" t="s">
        <v>43</v>
      </c>
      <c r="Q2219" s="115"/>
      <c r="R2219" s="115"/>
      <c r="S2219" s="124" t="str">
        <f>IF($B2219="","",IF(ISNA(MATCH($B2219,账户名,0)),"※这个账户不在【参数设置】的账户档案里",IF($A2219="","※没填日期，这一笔不会进任何月份的报表",IF(OR($A2219&lt;起始月份,$A2219&gt;EOMONTH(起始月份,15)),"△不在本账期（"&amp;TEXT(起始月份,"yyyy-mm")&amp;" ~ "&amp;TEXT(EOMONTH(起始月份,15),"yyyy-mm")&amp;"）内，报表里看不到",IF(AND($H2219&lt;&gt;"",$I2219&lt;&gt;""),"※收入和支出不能同时填",IF(AND(N($H2219)=0,N($I2219)=0),IF(ISNUMBER(SEARCH("【待补】",$R2219&amp;"")),"△源数据不全（源表缺金额），请补充","※收入和支出都没填"),IF($E2219="","※没填收支类别，分类报表会漏掉这一笔",IF(ISNA(MATCH($E2219,类别表,0)),"※收支类别不在【参数设置】的清单里",IF($K2219="","△"&amp;$D2219&amp;" 还没填汇率，去【月度汇率】补上就自动算了",IF(ISNUMBER(SEARCH("【待补】",$R2219&amp;"")),"△源数据不全（源表缺摘要或用途），请补充",IF(AND($F2219="内部转账",$Q2219=""),"△内部转账建议在「往来单位」写上对方账户",IF($N2219&lt;0,"△这一笔之后该账户余额成负数了，核一下",""))))))))))))</f>
        <v/>
      </c>
    </row>
    <row r="2220" ht="49.5" spans="1:19">
      <c r="A2220" s="114">
        <v>46230</v>
      </c>
      <c r="B2220" s="115" t="s">
        <v>72</v>
      </c>
      <c r="C2220" s="116" t="str">
        <f>IF($B2220="","",IFERROR(INDEX(账户银行,MATCH($B2220,账户名,0)),""))</f>
        <v>NBU银行</v>
      </c>
      <c r="D2220" s="116" t="str">
        <f>IF($B2220="","",IFERROR(INDEX(账户币种,MATCH($B2220,账户名,0)),""))</f>
        <v>UZS</v>
      </c>
      <c r="E2220" s="117" t="s">
        <v>60</v>
      </c>
      <c r="F2220" s="116" t="str">
        <f>IF($E2220="","",IFERROR(INDEX(类别属性,MATCH($E2220,类别表,0)),""))</f>
        <v>支出</v>
      </c>
      <c r="G2220" s="118" t="s">
        <v>1872</v>
      </c>
      <c r="H2220" s="119"/>
      <c r="I2220" s="119">
        <v>741.6</v>
      </c>
      <c r="J2220" s="120"/>
      <c r="K2220" s="125">
        <f>IF(OR($A2220="",$B2220=""),"",IF($J2220&lt;&gt;"",$J2220,IF($D2220=本位币,1,IFERROR(LOOKUP(2,1/((汇率月份&lt;=$A2220)*(INDEX(记账汇率区,0,MATCH($D2220,汇率币种头,0))&lt;&gt;"")),INDEX(记账汇率区,0,MATCH($D2220,汇率币种头,0))),""))))</f>
        <v>1</v>
      </c>
      <c r="L2220" s="123">
        <f t="shared" si="68"/>
        <v>-741.6</v>
      </c>
      <c r="M2220" s="123">
        <f t="shared" si="69"/>
        <v>-741.6</v>
      </c>
      <c r="N2220" s="122">
        <f>IF($B2220="","",ROUND(SUMIF(账户名,$B2220,账户期初)+SUMIFS($L$6:L2220,$B$6:B2220,$B2220),2))</f>
        <v>379171114.44</v>
      </c>
      <c r="O2220" s="123">
        <f>IF($B2220="","",IFERROR(ROUND(INDEX(账户期初本位,MATCH($B2220,账户名,0))+SUMIFS($M$6:M2220,$B$6:B2220,$B2220),2),""))</f>
        <v>379171114.44</v>
      </c>
      <c r="P2220" s="117" t="s">
        <v>43</v>
      </c>
      <c r="Q2220" s="115"/>
      <c r="R2220" s="115"/>
      <c r="S2220" s="124" t="str">
        <f>IF($B2220="","",IF(ISNA(MATCH($B2220,账户名,0)),"※这个账户不在【参数设置】的账户档案里",IF($A2220="","※没填日期，这一笔不会进任何月份的报表",IF(OR($A2220&lt;起始月份,$A2220&gt;EOMONTH(起始月份,15)),"△不在本账期（"&amp;TEXT(起始月份,"yyyy-mm")&amp;" ~ "&amp;TEXT(EOMONTH(起始月份,15),"yyyy-mm")&amp;"）内，报表里看不到",IF(AND($H2220&lt;&gt;"",$I2220&lt;&gt;""),"※收入和支出不能同时填",IF(AND(N($H2220)=0,N($I2220)=0),IF(ISNUMBER(SEARCH("【待补】",$R2220&amp;"")),"△源数据不全（源表缺金额），请补充","※收入和支出都没填"),IF($E2220="","※没填收支类别，分类报表会漏掉这一笔",IF(ISNA(MATCH($E2220,类别表,0)),"※收支类别不在【参数设置】的清单里",IF($K2220="","△"&amp;$D2220&amp;" 还没填汇率，去【月度汇率】补上就自动算了",IF(ISNUMBER(SEARCH("【待补】",$R2220&amp;"")),"△源数据不全（源表缺摘要或用途），请补充",IF(AND($F2220="内部转账",$Q2220=""),"△内部转账建议在「往来单位」写上对方账户",IF($N2220&lt;0,"△这一笔之后该账户余额成负数了，核一下",""))))))))))))</f>
        <v/>
      </c>
    </row>
    <row r="2221" ht="82.5" spans="1:19">
      <c r="A2221" s="114">
        <v>46230</v>
      </c>
      <c r="B2221" s="115" t="s">
        <v>72</v>
      </c>
      <c r="C2221" s="116" t="str">
        <f>IF($B2221="","",IFERROR(INDEX(账户银行,MATCH($B2221,账户名,0)),""))</f>
        <v>NBU银行</v>
      </c>
      <c r="D2221" s="116" t="str">
        <f>IF($B2221="","",IFERROR(INDEX(账户币种,MATCH($B2221,账户名,0)),""))</f>
        <v>UZS</v>
      </c>
      <c r="E2221" s="117" t="s">
        <v>62</v>
      </c>
      <c r="F2221" s="116" t="str">
        <f>IF($E2221="","",IFERROR(INDEX(类别属性,MATCH($E2221,类别表,0)),""))</f>
        <v>支出</v>
      </c>
      <c r="G2221" s="118" t="s">
        <v>1873</v>
      </c>
      <c r="H2221" s="119"/>
      <c r="I2221" s="119">
        <v>1879668</v>
      </c>
      <c r="J2221" s="120"/>
      <c r="K2221" s="125">
        <f>IF(OR($A2221="",$B2221=""),"",IF($J2221&lt;&gt;"",$J2221,IF($D2221=本位币,1,IFERROR(LOOKUP(2,1/((汇率月份&lt;=$A2221)*(INDEX(记账汇率区,0,MATCH($D2221,汇率币种头,0))&lt;&gt;"")),INDEX(记账汇率区,0,MATCH($D2221,汇率币种头,0))),""))))</f>
        <v>1</v>
      </c>
      <c r="L2221" s="123">
        <f t="shared" si="68"/>
        <v>-1879668</v>
      </c>
      <c r="M2221" s="123">
        <f t="shared" si="69"/>
        <v>-1879668</v>
      </c>
      <c r="N2221" s="122">
        <f>IF($B2221="","",ROUND(SUMIF(账户名,$B2221,账户期初)+SUMIFS($L$6:L2221,$B$6:B2221,$B2221),2))</f>
        <v>377291446.44</v>
      </c>
      <c r="O2221" s="123">
        <f>IF($B2221="","",IFERROR(ROUND(INDEX(账户期初本位,MATCH($B2221,账户名,0))+SUMIFS($M$6:M2221,$B$6:B2221,$B2221),2),""))</f>
        <v>377291446.44</v>
      </c>
      <c r="P2221" s="117" t="s">
        <v>26</v>
      </c>
      <c r="Q2221" s="115"/>
      <c r="R2221" s="115"/>
      <c r="S2221" s="124" t="str">
        <f>IF($B2221="","",IF(ISNA(MATCH($B2221,账户名,0)),"※这个账户不在【参数设置】的账户档案里",IF($A2221="","※没填日期，这一笔不会进任何月份的报表",IF(OR($A2221&lt;起始月份,$A2221&gt;EOMONTH(起始月份,15)),"△不在本账期（"&amp;TEXT(起始月份,"yyyy-mm")&amp;" ~ "&amp;TEXT(EOMONTH(起始月份,15),"yyyy-mm")&amp;"）内，报表里看不到",IF(AND($H2221&lt;&gt;"",$I2221&lt;&gt;""),"※收入和支出不能同时填",IF(AND(N($H2221)=0,N($I2221)=0),IF(ISNUMBER(SEARCH("【待补】",$R2221&amp;"")),"△源数据不全（源表缺金额），请补充","※收入和支出都没填"),IF($E2221="","※没填收支类别，分类报表会漏掉这一笔",IF(ISNA(MATCH($E2221,类别表,0)),"※收支类别不在【参数设置】的清单里",IF($K2221="","△"&amp;$D2221&amp;" 还没填汇率，去【月度汇率】补上就自动算了",IF(ISNUMBER(SEARCH("【待补】",$R2221&amp;"")),"△源数据不全（源表缺摘要或用途），请补充",IF(AND($F2221="内部转账",$Q2221=""),"△内部转账建议在「往来单位」写上对方账户",IF($N2221&lt;0,"△这一笔之后该账户余额成负数了，核一下",""))))))))))))</f>
        <v/>
      </c>
    </row>
    <row r="2222" ht="82.5" spans="1:19">
      <c r="A2222" s="114">
        <v>46230</v>
      </c>
      <c r="B2222" s="115" t="s">
        <v>72</v>
      </c>
      <c r="C2222" s="116" t="str">
        <f>IF($B2222="","",IFERROR(INDEX(账户银行,MATCH($B2222,账户名,0)),""))</f>
        <v>NBU银行</v>
      </c>
      <c r="D2222" s="116" t="str">
        <f>IF($B2222="","",IFERROR(INDEX(账户币种,MATCH($B2222,账户名,0)),""))</f>
        <v>UZS</v>
      </c>
      <c r="E2222" s="117" t="s">
        <v>62</v>
      </c>
      <c r="F2222" s="116" t="str">
        <f>IF($E2222="","",IFERROR(INDEX(类别属性,MATCH($E2222,类别表,0)),""))</f>
        <v>支出</v>
      </c>
      <c r="G2222" s="118" t="s">
        <v>1874</v>
      </c>
      <c r="H2222" s="119"/>
      <c r="I2222" s="119">
        <v>97200000</v>
      </c>
      <c r="J2222" s="120"/>
      <c r="K2222" s="125">
        <f>IF(OR($A2222="",$B2222=""),"",IF($J2222&lt;&gt;"",$J2222,IF($D2222=本位币,1,IFERROR(LOOKUP(2,1/((汇率月份&lt;=$A2222)*(INDEX(记账汇率区,0,MATCH($D2222,汇率币种头,0))&lt;&gt;"")),INDEX(记账汇率区,0,MATCH($D2222,汇率币种头,0))),""))))</f>
        <v>1</v>
      </c>
      <c r="L2222" s="123">
        <f t="shared" si="68"/>
        <v>-97200000</v>
      </c>
      <c r="M2222" s="123">
        <f t="shared" si="69"/>
        <v>-97200000</v>
      </c>
      <c r="N2222" s="122">
        <f>IF($B2222="","",ROUND(SUMIF(账户名,$B2222,账户期初)+SUMIFS($L$6:L2222,$B$6:B2222,$B2222),2))</f>
        <v>280091446.44</v>
      </c>
      <c r="O2222" s="123">
        <f>IF($B2222="","",IFERROR(ROUND(INDEX(账户期初本位,MATCH($B2222,账户名,0))+SUMIFS($M$6:M2222,$B$6:B2222,$B2222),2),""))</f>
        <v>280091446.44</v>
      </c>
      <c r="P2222" s="117" t="s">
        <v>26</v>
      </c>
      <c r="Q2222" s="115"/>
      <c r="R2222" s="115"/>
      <c r="S2222" s="124" t="str">
        <f>IF($B2222="","",IF(ISNA(MATCH($B2222,账户名,0)),"※这个账户不在【参数设置】的账户档案里",IF($A2222="","※没填日期，这一笔不会进任何月份的报表",IF(OR($A2222&lt;起始月份,$A2222&gt;EOMONTH(起始月份,15)),"△不在本账期（"&amp;TEXT(起始月份,"yyyy-mm")&amp;" ~ "&amp;TEXT(EOMONTH(起始月份,15),"yyyy-mm")&amp;"）内，报表里看不到",IF(AND($H2222&lt;&gt;"",$I2222&lt;&gt;""),"※收入和支出不能同时填",IF(AND(N($H2222)=0,N($I2222)=0),IF(ISNUMBER(SEARCH("【待补】",$R2222&amp;"")),"△源数据不全（源表缺金额），请补充","※收入和支出都没填"),IF($E2222="","※没填收支类别，分类报表会漏掉这一笔",IF(ISNA(MATCH($E2222,类别表,0)),"※收支类别不在【参数设置】的清单里",IF($K2222="","△"&amp;$D2222&amp;" 还没填汇率，去【月度汇率】补上就自动算了",IF(ISNUMBER(SEARCH("【待补】",$R2222&amp;"")),"△源数据不全（源表缺摘要或用途），请补充",IF(AND($F2222="内部转账",$Q2222=""),"△内部转账建议在「往来单位」写上对方账户",IF($N2222&lt;0,"△这一笔之后该账户余额成负数了，核一下",""))))))))))))</f>
        <v/>
      </c>
    </row>
    <row r="2223" ht="66" spans="1:19">
      <c r="A2223" s="114">
        <v>46230</v>
      </c>
      <c r="B2223" s="115" t="s">
        <v>72</v>
      </c>
      <c r="C2223" s="116" t="str">
        <f>IF($B2223="","",IFERROR(INDEX(账户银行,MATCH($B2223,账户名,0)),""))</f>
        <v>NBU银行</v>
      </c>
      <c r="D2223" s="116" t="str">
        <f>IF($B2223="","",IFERROR(INDEX(账户币种,MATCH($B2223,账户名,0)),""))</f>
        <v>UZS</v>
      </c>
      <c r="E2223" s="117" t="s">
        <v>21</v>
      </c>
      <c r="F2223" s="116" t="str">
        <f>IF($E2223="","",IFERROR(INDEX(类别属性,MATCH($E2223,类别表,0)),""))</f>
        <v>支出</v>
      </c>
      <c r="G2223" s="118" t="s">
        <v>1875</v>
      </c>
      <c r="H2223" s="119"/>
      <c r="I2223" s="119">
        <v>4995200</v>
      </c>
      <c r="J2223" s="120"/>
      <c r="K2223" s="125">
        <f>IF(OR($A2223="",$B2223=""),"",IF($J2223&lt;&gt;"",$J2223,IF($D2223=本位币,1,IFERROR(LOOKUP(2,1/((汇率月份&lt;=$A2223)*(INDEX(记账汇率区,0,MATCH($D2223,汇率币种头,0))&lt;&gt;"")),INDEX(记账汇率区,0,MATCH($D2223,汇率币种头,0))),""))))</f>
        <v>1</v>
      </c>
      <c r="L2223" s="123">
        <f t="shared" si="68"/>
        <v>-4995200</v>
      </c>
      <c r="M2223" s="123">
        <f t="shared" si="69"/>
        <v>-4995200</v>
      </c>
      <c r="N2223" s="122">
        <f>IF($B2223="","",ROUND(SUMIF(账户名,$B2223,账户期初)+SUMIFS($L$6:L2223,$B$6:B2223,$B2223),2))</f>
        <v>275096246.44</v>
      </c>
      <c r="O2223" s="123">
        <f>IF($B2223="","",IFERROR(ROUND(INDEX(账户期初本位,MATCH($B2223,账户名,0))+SUMIFS($M$6:M2223,$B$6:B2223,$B2223),2),""))</f>
        <v>275096246.44</v>
      </c>
      <c r="P2223" s="117" t="s">
        <v>23</v>
      </c>
      <c r="Q2223" s="115"/>
      <c r="R2223" s="115"/>
      <c r="S2223" s="124" t="str">
        <f>IF($B2223="","",IF(ISNA(MATCH($B2223,账户名,0)),"※这个账户不在【参数设置】的账户档案里",IF($A2223="","※没填日期，这一笔不会进任何月份的报表",IF(OR($A2223&lt;起始月份,$A2223&gt;EOMONTH(起始月份,15)),"△不在本账期（"&amp;TEXT(起始月份,"yyyy-mm")&amp;" ~ "&amp;TEXT(EOMONTH(起始月份,15),"yyyy-mm")&amp;"）内，报表里看不到",IF(AND($H2223&lt;&gt;"",$I2223&lt;&gt;""),"※收入和支出不能同时填",IF(AND(N($H2223)=0,N($I2223)=0),IF(ISNUMBER(SEARCH("【待补】",$R2223&amp;"")),"△源数据不全（源表缺金额），请补充","※收入和支出都没填"),IF($E2223="","※没填收支类别，分类报表会漏掉这一笔",IF(ISNA(MATCH($E2223,类别表,0)),"※收支类别不在【参数设置】的清单里",IF($K2223="","△"&amp;$D2223&amp;" 还没填汇率，去【月度汇率】补上就自动算了",IF(ISNUMBER(SEARCH("【待补】",$R2223&amp;"")),"△源数据不全（源表缺摘要或用途），请补充",IF(AND($F2223="内部转账",$Q2223=""),"△内部转账建议在「往来单位」写上对方账户",IF($N2223&lt;0,"△这一笔之后该账户余额成负数了，核一下",""))))))))))))</f>
        <v/>
      </c>
    </row>
    <row r="2224" ht="33" spans="1:19">
      <c r="A2224" s="114">
        <v>46230</v>
      </c>
      <c r="B2224" s="115" t="s">
        <v>34</v>
      </c>
      <c r="C2224" s="116" t="str">
        <f>IF($B2224="","",IFERROR(INDEX(账户银行,MATCH($B2224,账户名,0)),""))</f>
        <v>现金</v>
      </c>
      <c r="D2224" s="116" t="str">
        <f>IF($B2224="","",IFERROR(INDEX(账户币种,MATCH($B2224,账户名,0)),""))</f>
        <v>UZS</v>
      </c>
      <c r="E2224" s="117" t="s">
        <v>114</v>
      </c>
      <c r="F2224" s="116" t="str">
        <f>IF($E2224="","",IFERROR(INDEX(类别属性,MATCH($E2224,类别表,0)),""))</f>
        <v>支出</v>
      </c>
      <c r="G2224" s="118" t="s">
        <v>1876</v>
      </c>
      <c r="H2224" s="119"/>
      <c r="I2224" s="119">
        <v>1000000</v>
      </c>
      <c r="J2224" s="120"/>
      <c r="K2224" s="125">
        <f>IF(OR($A2224="",$B2224=""),"",IF($J2224&lt;&gt;"",$J2224,IF($D2224=本位币,1,IFERROR(LOOKUP(2,1/((汇率月份&lt;=$A2224)*(INDEX(记账汇率区,0,MATCH($D2224,汇率币种头,0))&lt;&gt;"")),INDEX(记账汇率区,0,MATCH($D2224,汇率币种头,0))),""))))</f>
        <v>1</v>
      </c>
      <c r="L2224" s="123">
        <f t="shared" si="68"/>
        <v>-1000000</v>
      </c>
      <c r="M2224" s="123">
        <f t="shared" si="69"/>
        <v>-1000000</v>
      </c>
      <c r="N2224" s="122">
        <f>IF($B2224="","",ROUND(SUMIF(账户名,$B2224,账户期初)+SUMIFS($L$6:L2224,$B$6:B2224,$B2224),2))</f>
        <v>-776258979.33</v>
      </c>
      <c r="O2224" s="123">
        <f>IF($B2224="","",IFERROR(ROUND(INDEX(账户期初本位,MATCH($B2224,账户名,0))+SUMIFS($M$6:M2224,$B$6:B2224,$B2224),2),""))</f>
        <v>-776258979.33</v>
      </c>
      <c r="P2224" s="117" t="s">
        <v>76</v>
      </c>
      <c r="Q2224" s="115"/>
      <c r="R2224" s="115"/>
      <c r="S2224" s="124" t="str">
        <f>IF($B2224="","",IF(ISNA(MATCH($B2224,账户名,0)),"※这个账户不在【参数设置】的账户档案里",IF($A2224="","※没填日期，这一笔不会进任何月份的报表",IF(OR($A2224&lt;起始月份,$A2224&gt;EOMONTH(起始月份,15)),"△不在本账期（"&amp;TEXT(起始月份,"yyyy-mm")&amp;" ~ "&amp;TEXT(EOMONTH(起始月份,15),"yyyy-mm")&amp;"）内，报表里看不到",IF(AND($H2224&lt;&gt;"",$I2224&lt;&gt;""),"※收入和支出不能同时填",IF(AND(N($H2224)=0,N($I2224)=0),IF(ISNUMBER(SEARCH("【待补】",$R2224&amp;"")),"△源数据不全（源表缺金额），请补充","※收入和支出都没填"),IF($E2224="","※没填收支类别，分类报表会漏掉这一笔",IF(ISNA(MATCH($E2224,类别表,0)),"※收支类别不在【参数设置】的清单里",IF($K2224="","△"&amp;$D2224&amp;" 还没填汇率，去【月度汇率】补上就自动算了",IF(ISNUMBER(SEARCH("【待补】",$R2224&amp;"")),"△源数据不全（源表缺摘要或用途），请补充",IF(AND($F2224="内部转账",$Q2224=""),"△内部转账建议在「往来单位」写上对方账户",IF($N2224&lt;0,"△这一笔之后该账户余额成负数了，核一下",""))))))))))))</f>
        <v>△这一笔之后该账户余额成负数了，核一下</v>
      </c>
    </row>
    <row r="2225" ht="33" spans="1:19">
      <c r="A2225" s="114">
        <v>46230</v>
      </c>
      <c r="B2225" s="115" t="s">
        <v>34</v>
      </c>
      <c r="C2225" s="116" t="str">
        <f>IF($B2225="","",IFERROR(INDEX(账户银行,MATCH($B2225,账户名,0)),""))</f>
        <v>现金</v>
      </c>
      <c r="D2225" s="116" t="str">
        <f>IF($B2225="","",IFERROR(INDEX(账户币种,MATCH($B2225,账户名,0)),""))</f>
        <v>UZS</v>
      </c>
      <c r="E2225" s="117" t="s">
        <v>114</v>
      </c>
      <c r="F2225" s="116" t="str">
        <f>IF($E2225="","",IFERROR(INDEX(类别属性,MATCH($E2225,类别表,0)),""))</f>
        <v>支出</v>
      </c>
      <c r="G2225" s="118" t="s">
        <v>1877</v>
      </c>
      <c r="H2225" s="119"/>
      <c r="I2225" s="119">
        <v>1000000</v>
      </c>
      <c r="J2225" s="120"/>
      <c r="K2225" s="125">
        <f>IF(OR($A2225="",$B2225=""),"",IF($J2225&lt;&gt;"",$J2225,IF($D2225=本位币,1,IFERROR(LOOKUP(2,1/((汇率月份&lt;=$A2225)*(INDEX(记账汇率区,0,MATCH($D2225,汇率币种头,0))&lt;&gt;"")),INDEX(记账汇率区,0,MATCH($D2225,汇率币种头,0))),""))))</f>
        <v>1</v>
      </c>
      <c r="L2225" s="123">
        <f t="shared" si="68"/>
        <v>-1000000</v>
      </c>
      <c r="M2225" s="123">
        <f t="shared" si="69"/>
        <v>-1000000</v>
      </c>
      <c r="N2225" s="122">
        <f>IF($B2225="","",ROUND(SUMIF(账户名,$B2225,账户期初)+SUMIFS($L$6:L2225,$B$6:B2225,$B2225),2))</f>
        <v>-777258979.33</v>
      </c>
      <c r="O2225" s="123">
        <f>IF($B2225="","",IFERROR(ROUND(INDEX(账户期初本位,MATCH($B2225,账户名,0))+SUMIFS($M$6:M2225,$B$6:B2225,$B2225),2),""))</f>
        <v>-777258979.33</v>
      </c>
      <c r="P2225" s="117" t="s">
        <v>76</v>
      </c>
      <c r="Q2225" s="115" t="s">
        <v>753</v>
      </c>
      <c r="R2225" s="115"/>
      <c r="S2225" s="124" t="str">
        <f>IF($B2225="","",IF(ISNA(MATCH($B2225,账户名,0)),"※这个账户不在【参数设置】的账户档案里",IF($A2225="","※没填日期，这一笔不会进任何月份的报表",IF(OR($A2225&lt;起始月份,$A2225&gt;EOMONTH(起始月份,15)),"△不在本账期（"&amp;TEXT(起始月份,"yyyy-mm")&amp;" ~ "&amp;TEXT(EOMONTH(起始月份,15),"yyyy-mm")&amp;"）内，报表里看不到",IF(AND($H2225&lt;&gt;"",$I2225&lt;&gt;""),"※收入和支出不能同时填",IF(AND(N($H2225)=0,N($I2225)=0),IF(ISNUMBER(SEARCH("【待补】",$R2225&amp;"")),"△源数据不全（源表缺金额），请补充","※收入和支出都没填"),IF($E2225="","※没填收支类别，分类报表会漏掉这一笔",IF(ISNA(MATCH($E2225,类别表,0)),"※收支类别不在【参数设置】的清单里",IF($K2225="","△"&amp;$D2225&amp;" 还没填汇率，去【月度汇率】补上就自动算了",IF(ISNUMBER(SEARCH("【待补】",$R2225&amp;"")),"△源数据不全（源表缺摘要或用途），请补充",IF(AND($F2225="内部转账",$Q2225=""),"△内部转账建议在「往来单位」写上对方账户",IF($N2225&lt;0,"△这一笔之后该账户余额成负数了，核一下",""))))))))))))</f>
        <v>△这一笔之后该账户余额成负数了，核一下</v>
      </c>
    </row>
    <row r="2226" ht="16.5" spans="1:19">
      <c r="A2226" s="114">
        <v>46231</v>
      </c>
      <c r="B2226" s="115" t="s">
        <v>1238</v>
      </c>
      <c r="C2226" s="116" t="str">
        <f>IF($B2226="","",IFERROR(INDEX(账户银行,MATCH($B2226,账户名,0)),""))</f>
        <v>NBU银行</v>
      </c>
      <c r="D2226" s="116" t="str">
        <f>IF($B2226="","",IFERROR(INDEX(账户币种,MATCH($B2226,账户名,0)),""))</f>
        <v>UZS</v>
      </c>
      <c r="E2226" s="117" t="s">
        <v>44</v>
      </c>
      <c r="F2226" s="116" t="str">
        <f>IF($E2226="","",IFERROR(INDEX(类别属性,MATCH($E2226,类别表,0)),""))</f>
        <v>支出</v>
      </c>
      <c r="G2226" s="118" t="s">
        <v>1268</v>
      </c>
      <c r="H2226" s="119"/>
      <c r="I2226" s="119">
        <v>130000</v>
      </c>
      <c r="J2226" s="120"/>
      <c r="K2226" s="125">
        <f>IF(OR($A2226="",$B2226=""),"",IF($J2226&lt;&gt;"",$J2226,IF($D2226=本位币,1,IFERROR(LOOKUP(2,1/((汇率月份&lt;=$A2226)*(INDEX(记账汇率区,0,MATCH($D2226,汇率币种头,0))&lt;&gt;"")),INDEX(记账汇率区,0,MATCH($D2226,汇率币种头,0))),""))))</f>
        <v>1</v>
      </c>
      <c r="L2226" s="123">
        <f t="shared" si="68"/>
        <v>-130000</v>
      </c>
      <c r="M2226" s="123">
        <f t="shared" si="69"/>
        <v>-130000</v>
      </c>
      <c r="N2226" s="122">
        <f>IF($B2226="","",ROUND(SUMIF(账户名,$B2226,账户期初)+SUMIFS($L$6:L2226,$B$6:B2226,$B2226),2))</f>
        <v>34408911</v>
      </c>
      <c r="O2226" s="123">
        <f>IF($B2226="","",IFERROR(ROUND(INDEX(账户期初本位,MATCH($B2226,账户名,0))+SUMIFS($M$6:M2226,$B$6:B2226,$B2226),2),""))</f>
        <v>34408911</v>
      </c>
      <c r="P2226" s="117" t="s">
        <v>26</v>
      </c>
      <c r="Q2226" s="115" t="s">
        <v>1269</v>
      </c>
      <c r="R2226" s="115" t="s">
        <v>1270</v>
      </c>
      <c r="S2226" s="124" t="str">
        <f>IF($B2226="","",IF(ISNA(MATCH($B2226,账户名,0)),"※这个账户不在【参数设置】的账户档案里",IF($A2226="","※没填日期，这一笔不会进任何月份的报表",IF(OR($A2226&lt;起始月份,$A2226&gt;EOMONTH(起始月份,15)),"△不在本账期（"&amp;TEXT(起始月份,"yyyy-mm")&amp;" ~ "&amp;TEXT(EOMONTH(起始月份,15),"yyyy-mm")&amp;"）内，报表里看不到",IF(AND($H2226&lt;&gt;"",$I2226&lt;&gt;""),"※收入和支出不能同时填",IF(AND(N($H2226)=0,N($I2226)=0),IF(ISNUMBER(SEARCH("【待补】",$R2226&amp;"")),"△源数据不全（源表缺金额），请补充","※收入和支出都没填"),IF($E2226="","※没填收支类别，分类报表会漏掉这一笔",IF(ISNA(MATCH($E2226,类别表,0)),"※收支类别不在【参数设置】的清单里",IF($K2226="","△"&amp;$D2226&amp;" 还没填汇率，去【月度汇率】补上就自动算了",IF(ISNUMBER(SEARCH("【待补】",$R2226&amp;"")),"△源数据不全（源表缺摘要或用途），请补充",IF(AND($F2226="内部转账",$Q2226=""),"△内部转账建议在「往来单位」写上对方账户",IF($N2226&lt;0,"△这一笔之后该账户余额成负数了，核一下",""))))))))))))</f>
        <v/>
      </c>
    </row>
    <row r="2227" ht="33" spans="1:19">
      <c r="A2227" s="114">
        <v>46231</v>
      </c>
      <c r="B2227" s="115" t="s">
        <v>34</v>
      </c>
      <c r="C2227" s="116" t="str">
        <f>IF($B2227="","",IFERROR(INDEX(账户银行,MATCH($B2227,账户名,0)),""))</f>
        <v>现金</v>
      </c>
      <c r="D2227" s="116" t="str">
        <f>IF($B2227="","",IFERROR(INDEX(账户币种,MATCH($B2227,账户名,0)),""))</f>
        <v>UZS</v>
      </c>
      <c r="E2227" s="117" t="s">
        <v>38</v>
      </c>
      <c r="F2227" s="116" t="str">
        <f>IF($E2227="","",IFERROR(INDEX(类别属性,MATCH($E2227,类别表,0)),""))</f>
        <v>支出</v>
      </c>
      <c r="G2227" s="118" t="s">
        <v>1878</v>
      </c>
      <c r="H2227" s="119"/>
      <c r="I2227" s="119">
        <v>2294000</v>
      </c>
      <c r="J2227" s="120"/>
      <c r="K2227" s="125">
        <f>IF(OR($A2227="",$B2227=""),"",IF($J2227&lt;&gt;"",$J2227,IF($D2227=本位币,1,IFERROR(LOOKUP(2,1/((汇率月份&lt;=$A2227)*(INDEX(记账汇率区,0,MATCH($D2227,汇率币种头,0))&lt;&gt;"")),INDEX(记账汇率区,0,MATCH($D2227,汇率币种头,0))),""))))</f>
        <v>1</v>
      </c>
      <c r="L2227" s="123">
        <f t="shared" si="68"/>
        <v>-2294000</v>
      </c>
      <c r="M2227" s="123">
        <f t="shared" si="69"/>
        <v>-2294000</v>
      </c>
      <c r="N2227" s="122">
        <f>IF($B2227="","",ROUND(SUMIF(账户名,$B2227,账户期初)+SUMIFS($L$6:L2227,$B$6:B2227,$B2227),2))</f>
        <v>-779552979.33</v>
      </c>
      <c r="O2227" s="123">
        <f>IF($B2227="","",IFERROR(ROUND(INDEX(账户期初本位,MATCH($B2227,账户名,0))+SUMIFS($M$6:M2227,$B$6:B2227,$B2227),2),""))</f>
        <v>-779552979.33</v>
      </c>
      <c r="P2227" s="117" t="s">
        <v>26</v>
      </c>
      <c r="Q2227" s="115"/>
      <c r="R2227" s="115"/>
      <c r="S2227" s="124" t="str">
        <f>IF($B2227="","",IF(ISNA(MATCH($B2227,账户名,0)),"※这个账户不在【参数设置】的账户档案里",IF($A2227="","※没填日期，这一笔不会进任何月份的报表",IF(OR($A2227&lt;起始月份,$A2227&gt;EOMONTH(起始月份,15)),"△不在本账期（"&amp;TEXT(起始月份,"yyyy-mm")&amp;" ~ "&amp;TEXT(EOMONTH(起始月份,15),"yyyy-mm")&amp;"）内，报表里看不到",IF(AND($H2227&lt;&gt;"",$I2227&lt;&gt;""),"※收入和支出不能同时填",IF(AND(N($H2227)=0,N($I2227)=0),IF(ISNUMBER(SEARCH("【待补】",$R2227&amp;"")),"△源数据不全（源表缺金额），请补充","※收入和支出都没填"),IF($E2227="","※没填收支类别，分类报表会漏掉这一笔",IF(ISNA(MATCH($E2227,类别表,0)),"※收支类别不在【参数设置】的清单里",IF($K2227="","△"&amp;$D2227&amp;" 还没填汇率，去【月度汇率】补上就自动算了",IF(ISNUMBER(SEARCH("【待补】",$R2227&amp;"")),"△源数据不全（源表缺摘要或用途），请补充",IF(AND($F2227="内部转账",$Q2227=""),"△内部转账建议在「往来单位」写上对方账户",IF($N2227&lt;0,"△这一笔之后该账户余额成负数了，核一下",""))))))))))))</f>
        <v>△这一笔之后该账户余额成负数了，核一下</v>
      </c>
    </row>
    <row r="2228" ht="33" spans="1:19">
      <c r="A2228" s="114">
        <v>46232</v>
      </c>
      <c r="B2228" s="115" t="s">
        <v>72</v>
      </c>
      <c r="C2228" s="116" t="str">
        <f>IF($B2228="","",IFERROR(INDEX(账户银行,MATCH($B2228,账户名,0)),""))</f>
        <v>NBU银行</v>
      </c>
      <c r="D2228" s="116" t="str">
        <f>IF($B2228="","",IFERROR(INDEX(账户币种,MATCH($B2228,账户名,0)),""))</f>
        <v>UZS</v>
      </c>
      <c r="E2228" s="117" t="s">
        <v>60</v>
      </c>
      <c r="F2228" s="116" t="str">
        <f>IF($E2228="","",IFERROR(INDEX(类别属性,MATCH($E2228,类别表,0)),""))</f>
        <v>支出</v>
      </c>
      <c r="G2228" s="118" t="s">
        <v>1879</v>
      </c>
      <c r="H2228" s="119"/>
      <c r="I2228" s="119">
        <v>741.6</v>
      </c>
      <c r="J2228" s="120"/>
      <c r="K2228" s="125">
        <f>IF(OR($A2228="",$B2228=""),"",IF($J2228&lt;&gt;"",$J2228,IF($D2228=本位币,1,IFERROR(LOOKUP(2,1/((汇率月份&lt;=$A2228)*(INDEX(记账汇率区,0,MATCH($D2228,汇率币种头,0))&lt;&gt;"")),INDEX(记账汇率区,0,MATCH($D2228,汇率币种头,0))),""))))</f>
        <v>1</v>
      </c>
      <c r="L2228" s="123">
        <f t="shared" si="68"/>
        <v>-741.6</v>
      </c>
      <c r="M2228" s="123">
        <f t="shared" si="69"/>
        <v>-741.6</v>
      </c>
      <c r="N2228" s="122">
        <f>IF($B2228="","",ROUND(SUMIF(账户名,$B2228,账户期初)+SUMIFS($L$6:L2228,$B$6:B2228,$B2228),2))</f>
        <v>275095504.84</v>
      </c>
      <c r="O2228" s="123">
        <f>IF($B2228="","",IFERROR(ROUND(INDEX(账户期初本位,MATCH($B2228,账户名,0))+SUMIFS($M$6:M2228,$B$6:B2228,$B2228),2),""))</f>
        <v>275095504.84</v>
      </c>
      <c r="P2228" s="117" t="s">
        <v>43</v>
      </c>
      <c r="Q2228" s="115"/>
      <c r="R2228" s="115"/>
      <c r="S2228" s="124" t="str">
        <f>IF($B2228="","",IF(ISNA(MATCH($B2228,账户名,0)),"※这个账户不在【参数设置】的账户档案里",IF($A2228="","※没填日期，这一笔不会进任何月份的报表",IF(OR($A2228&lt;起始月份,$A2228&gt;EOMONTH(起始月份,15)),"△不在本账期（"&amp;TEXT(起始月份,"yyyy-mm")&amp;" ~ "&amp;TEXT(EOMONTH(起始月份,15),"yyyy-mm")&amp;"）内，报表里看不到",IF(AND($H2228&lt;&gt;"",$I2228&lt;&gt;""),"※收入和支出不能同时填",IF(AND(N($H2228)=0,N($I2228)=0),IF(ISNUMBER(SEARCH("【待补】",$R2228&amp;"")),"△源数据不全（源表缺金额），请补充","※收入和支出都没填"),IF($E2228="","※没填收支类别，分类报表会漏掉这一笔",IF(ISNA(MATCH($E2228,类别表,0)),"※收支类别不在【参数设置】的清单里",IF($K2228="","△"&amp;$D2228&amp;" 还没填汇率，去【月度汇率】补上就自动算了",IF(ISNUMBER(SEARCH("【待补】",$R2228&amp;"")),"△源数据不全（源表缺摘要或用途），请补充",IF(AND($F2228="内部转账",$Q2228=""),"△内部转账建议在「往来单位」写上对方账户",IF($N2228&lt;0,"△这一笔之后该账户余额成负数了，核一下",""))))))))))))</f>
        <v/>
      </c>
    </row>
    <row r="2229" ht="33" spans="1:19">
      <c r="A2229" s="114">
        <v>46232</v>
      </c>
      <c r="B2229" s="115" t="s">
        <v>72</v>
      </c>
      <c r="C2229" s="116" t="str">
        <f>IF($B2229="","",IFERROR(INDEX(账户银行,MATCH($B2229,账户名,0)),""))</f>
        <v>NBU银行</v>
      </c>
      <c r="D2229" s="116" t="str">
        <f>IF($B2229="","",IFERROR(INDEX(账户币种,MATCH($B2229,账户名,0)),""))</f>
        <v>UZS</v>
      </c>
      <c r="E2229" s="117" t="s">
        <v>366</v>
      </c>
      <c r="F2229" s="116" t="str">
        <f>IF($E2229="","",IFERROR(INDEX(类别属性,MATCH($E2229,类别表,0)),""))</f>
        <v>支出</v>
      </c>
      <c r="G2229" s="118" t="s">
        <v>1768</v>
      </c>
      <c r="H2229" s="119"/>
      <c r="I2229" s="119">
        <v>8</v>
      </c>
      <c r="J2229" s="120"/>
      <c r="K2229" s="125">
        <f>IF(OR($A2229="",$B2229=""),"",IF($J2229&lt;&gt;"",$J2229,IF($D2229=本位币,1,IFERROR(LOOKUP(2,1/((汇率月份&lt;=$A2229)*(INDEX(记账汇率区,0,MATCH($D2229,汇率币种头,0))&lt;&gt;"")),INDEX(记账汇率区,0,MATCH($D2229,汇率币种头,0))),""))))</f>
        <v>1</v>
      </c>
      <c r="L2229" s="123">
        <f t="shared" si="68"/>
        <v>-8</v>
      </c>
      <c r="M2229" s="123">
        <f t="shared" si="69"/>
        <v>-8</v>
      </c>
      <c r="N2229" s="122">
        <f>IF($B2229="","",ROUND(SUMIF(账户名,$B2229,账户期初)+SUMIFS($L$6:L2229,$B$6:B2229,$B2229),2))</f>
        <v>275095496.84</v>
      </c>
      <c r="O2229" s="123">
        <f>IF($B2229="","",IFERROR(ROUND(INDEX(账户期初本位,MATCH($B2229,账户名,0))+SUMIFS($M$6:M2229,$B$6:B2229,$B2229),2),""))</f>
        <v>275095496.84</v>
      </c>
      <c r="P2229" s="117" t="s">
        <v>122</v>
      </c>
      <c r="Q2229" s="115"/>
      <c r="R2229" s="115"/>
      <c r="S2229" s="124" t="str">
        <f>IF($B2229="","",IF(ISNA(MATCH($B2229,账户名,0)),"※这个账户不在【参数设置】的账户档案里",IF($A2229="","※没填日期，这一笔不会进任何月份的报表",IF(OR($A2229&lt;起始月份,$A2229&gt;EOMONTH(起始月份,15)),"△不在本账期（"&amp;TEXT(起始月份,"yyyy-mm")&amp;" ~ "&amp;TEXT(EOMONTH(起始月份,15),"yyyy-mm")&amp;"）内，报表里看不到",IF(AND($H2229&lt;&gt;"",$I2229&lt;&gt;""),"※收入和支出不能同时填",IF(AND(N($H2229)=0,N($I2229)=0),IF(ISNUMBER(SEARCH("【待补】",$R2229&amp;"")),"△源数据不全（源表缺金额），请补充","※收入和支出都没填"),IF($E2229="","※没填收支类别，分类报表会漏掉这一笔",IF(ISNA(MATCH($E2229,类别表,0)),"※收支类别不在【参数设置】的清单里",IF($K2229="","△"&amp;$D2229&amp;" 还没填汇率，去【月度汇率】补上就自动算了",IF(ISNUMBER(SEARCH("【待补】",$R2229&amp;"")),"△源数据不全（源表缺摘要或用途），请补充",IF(AND($F2229="内部转账",$Q2229=""),"△内部转账建议在「往来单位」写上对方账户",IF($N2229&lt;0,"△这一笔之后该账户余额成负数了，核一下",""))))))))))))</f>
        <v/>
      </c>
    </row>
    <row r="2230" ht="16.5" spans="1:19">
      <c r="A2230" s="114">
        <v>46232</v>
      </c>
      <c r="B2230" s="115" t="s">
        <v>1238</v>
      </c>
      <c r="C2230" s="116" t="str">
        <f>IF($B2230="","",IFERROR(INDEX(账户银行,MATCH($B2230,账户名,0)),""))</f>
        <v>NBU银行</v>
      </c>
      <c r="D2230" s="116" t="str">
        <f>IF($B2230="","",IFERROR(INDEX(账户币种,MATCH($B2230,账户名,0)),""))</f>
        <v>UZS</v>
      </c>
      <c r="E2230" s="117" t="s">
        <v>54</v>
      </c>
      <c r="F2230" s="116" t="str">
        <f>IF($E2230="","",IFERROR(INDEX(类别属性,MATCH($E2230,类别表,0)),""))</f>
        <v>支出</v>
      </c>
      <c r="G2230" s="118" t="s">
        <v>1268</v>
      </c>
      <c r="H2230" s="119"/>
      <c r="I2230" s="119">
        <v>500000</v>
      </c>
      <c r="J2230" s="120"/>
      <c r="K2230" s="125">
        <f>IF(OR($A2230="",$B2230=""),"",IF($J2230&lt;&gt;"",$J2230,IF($D2230=本位币,1,IFERROR(LOOKUP(2,1/((汇率月份&lt;=$A2230)*(INDEX(记账汇率区,0,MATCH($D2230,汇率币种头,0))&lt;&gt;"")),INDEX(记账汇率区,0,MATCH($D2230,汇率币种头,0))),""))))</f>
        <v>1</v>
      </c>
      <c r="L2230" s="123">
        <f t="shared" si="68"/>
        <v>-500000</v>
      </c>
      <c r="M2230" s="123">
        <f t="shared" si="69"/>
        <v>-500000</v>
      </c>
      <c r="N2230" s="122">
        <f>IF($B2230="","",ROUND(SUMIF(账户名,$B2230,账户期初)+SUMIFS($L$6:L2230,$B$6:B2230,$B2230),2))</f>
        <v>33908911</v>
      </c>
      <c r="O2230" s="123">
        <f>IF($B2230="","",IFERROR(ROUND(INDEX(账户期初本位,MATCH($B2230,账户名,0))+SUMIFS($M$6:M2230,$B$6:B2230,$B2230),2),""))</f>
        <v>33908911</v>
      </c>
      <c r="P2230" s="117" t="s">
        <v>48</v>
      </c>
      <c r="Q2230" s="115" t="s">
        <v>1269</v>
      </c>
      <c r="R2230" s="115" t="s">
        <v>1270</v>
      </c>
      <c r="S2230" s="124" t="str">
        <f>IF($B2230="","",IF(ISNA(MATCH($B2230,账户名,0)),"※这个账户不在【参数设置】的账户档案里",IF($A2230="","※没填日期，这一笔不会进任何月份的报表",IF(OR($A2230&lt;起始月份,$A2230&gt;EOMONTH(起始月份,15)),"△不在本账期（"&amp;TEXT(起始月份,"yyyy-mm")&amp;" ~ "&amp;TEXT(EOMONTH(起始月份,15),"yyyy-mm")&amp;"）内，报表里看不到",IF(AND($H2230&lt;&gt;"",$I2230&lt;&gt;""),"※收入和支出不能同时填",IF(AND(N($H2230)=0,N($I2230)=0),IF(ISNUMBER(SEARCH("【待补】",$R2230&amp;"")),"△源数据不全（源表缺金额），请补充","※收入和支出都没填"),IF($E2230="","※没填收支类别，分类报表会漏掉这一笔",IF(ISNA(MATCH($E2230,类别表,0)),"※收支类别不在【参数设置】的清单里",IF($K2230="","△"&amp;$D2230&amp;" 还没填汇率，去【月度汇率】补上就自动算了",IF(ISNUMBER(SEARCH("【待补】",$R2230&amp;"")),"△源数据不全（源表缺摘要或用途），请补充",IF(AND($F2230="内部转账",$Q2230=""),"△内部转账建议在「往来单位」写上对方账户",IF($N2230&lt;0,"△这一笔之后该账户余额成负数了，核一下",""))))))))))))</f>
        <v/>
      </c>
    </row>
    <row r="2231" ht="16.5" spans="1:19">
      <c r="A2231" s="114">
        <v>46232</v>
      </c>
      <c r="B2231" s="115" t="s">
        <v>1238</v>
      </c>
      <c r="C2231" s="116" t="str">
        <f>IF($B2231="","",IFERROR(INDEX(账户银行,MATCH($B2231,账户名,0)),""))</f>
        <v>NBU银行</v>
      </c>
      <c r="D2231" s="116" t="str">
        <f>IF($B2231="","",IFERROR(INDEX(账户币种,MATCH($B2231,账户名,0)),""))</f>
        <v>UZS</v>
      </c>
      <c r="E2231" s="117" t="s">
        <v>54</v>
      </c>
      <c r="F2231" s="116" t="str">
        <f>IF($E2231="","",IFERROR(INDEX(类别属性,MATCH($E2231,类别表,0)),""))</f>
        <v>支出</v>
      </c>
      <c r="G2231" s="118" t="s">
        <v>1268</v>
      </c>
      <c r="H2231" s="119"/>
      <c r="I2231" s="119">
        <v>30000</v>
      </c>
      <c r="J2231" s="120"/>
      <c r="K2231" s="125">
        <f>IF(OR($A2231="",$B2231=""),"",IF($J2231&lt;&gt;"",$J2231,IF($D2231=本位币,1,IFERROR(LOOKUP(2,1/((汇率月份&lt;=$A2231)*(INDEX(记账汇率区,0,MATCH($D2231,汇率币种头,0))&lt;&gt;"")),INDEX(记账汇率区,0,MATCH($D2231,汇率币种头,0))),""))))</f>
        <v>1</v>
      </c>
      <c r="L2231" s="123">
        <f t="shared" si="68"/>
        <v>-30000</v>
      </c>
      <c r="M2231" s="123">
        <f t="shared" si="69"/>
        <v>-30000</v>
      </c>
      <c r="N2231" s="122">
        <f>IF($B2231="","",ROUND(SUMIF(账户名,$B2231,账户期初)+SUMIFS($L$6:L2231,$B$6:B2231,$B2231),2))</f>
        <v>33878911</v>
      </c>
      <c r="O2231" s="123">
        <f>IF($B2231="","",IFERROR(ROUND(INDEX(账户期初本位,MATCH($B2231,账户名,0))+SUMIFS($M$6:M2231,$B$6:B2231,$B2231),2),""))</f>
        <v>33878911</v>
      </c>
      <c r="P2231" s="117" t="s">
        <v>48</v>
      </c>
      <c r="Q2231" s="115" t="s">
        <v>1269</v>
      </c>
      <c r="R2231" s="115" t="s">
        <v>1270</v>
      </c>
      <c r="S2231" s="124" t="str">
        <f>IF($B2231="","",IF(ISNA(MATCH($B2231,账户名,0)),"※这个账户不在【参数设置】的账户档案里",IF($A2231="","※没填日期，这一笔不会进任何月份的报表",IF(OR($A2231&lt;起始月份,$A2231&gt;EOMONTH(起始月份,15)),"△不在本账期（"&amp;TEXT(起始月份,"yyyy-mm")&amp;" ~ "&amp;TEXT(EOMONTH(起始月份,15),"yyyy-mm")&amp;"）内，报表里看不到",IF(AND($H2231&lt;&gt;"",$I2231&lt;&gt;""),"※收入和支出不能同时填",IF(AND(N($H2231)=0,N($I2231)=0),IF(ISNUMBER(SEARCH("【待补】",$R2231&amp;"")),"△源数据不全（源表缺金额），请补充","※收入和支出都没填"),IF($E2231="","※没填收支类别，分类报表会漏掉这一笔",IF(ISNA(MATCH($E2231,类别表,0)),"※收支类别不在【参数设置】的清单里",IF($K2231="","△"&amp;$D2231&amp;" 还没填汇率，去【月度汇率】补上就自动算了",IF(ISNUMBER(SEARCH("【待补】",$R2231&amp;"")),"△源数据不全（源表缺摘要或用途），请补充",IF(AND($F2231="内部转账",$Q2231=""),"△内部转账建议在「往来单位」写上对方账户",IF($N2231&lt;0,"△这一笔之后该账户余额成负数了，核一下",""))))))))))))</f>
        <v/>
      </c>
    </row>
    <row r="2232" ht="16.5" spans="1:19">
      <c r="A2232" s="114">
        <v>46232</v>
      </c>
      <c r="B2232" s="115" t="s">
        <v>1238</v>
      </c>
      <c r="C2232" s="116" t="str">
        <f>IF($B2232="","",IFERROR(INDEX(账户银行,MATCH($B2232,账户名,0)),""))</f>
        <v>NBU银行</v>
      </c>
      <c r="D2232" s="116" t="str">
        <f>IF($B2232="","",IFERROR(INDEX(账户币种,MATCH($B2232,账户名,0)),""))</f>
        <v>UZS</v>
      </c>
      <c r="E2232" s="117" t="s">
        <v>44</v>
      </c>
      <c r="F2232" s="116" t="str">
        <f>IF($E2232="","",IFERROR(INDEX(类别属性,MATCH($E2232,类别表,0)),""))</f>
        <v>支出</v>
      </c>
      <c r="G2232" s="118" t="s">
        <v>1268</v>
      </c>
      <c r="H2232" s="119"/>
      <c r="I2232" s="119">
        <v>500000</v>
      </c>
      <c r="J2232" s="120"/>
      <c r="K2232" s="125">
        <f>IF(OR($A2232="",$B2232=""),"",IF($J2232&lt;&gt;"",$J2232,IF($D2232=本位币,1,IFERROR(LOOKUP(2,1/((汇率月份&lt;=$A2232)*(INDEX(记账汇率区,0,MATCH($D2232,汇率币种头,0))&lt;&gt;"")),INDEX(记账汇率区,0,MATCH($D2232,汇率币种头,0))),""))))</f>
        <v>1</v>
      </c>
      <c r="L2232" s="123">
        <f t="shared" si="68"/>
        <v>-500000</v>
      </c>
      <c r="M2232" s="123">
        <f t="shared" si="69"/>
        <v>-500000</v>
      </c>
      <c r="N2232" s="122">
        <f>IF($B2232="","",ROUND(SUMIF(账户名,$B2232,账户期初)+SUMIFS($L$6:L2232,$B$6:B2232,$B2232),2))</f>
        <v>33378911</v>
      </c>
      <c r="O2232" s="123">
        <f>IF($B2232="","",IFERROR(ROUND(INDEX(账户期初本位,MATCH($B2232,账户名,0))+SUMIFS($M$6:M2232,$B$6:B2232,$B2232),2),""))</f>
        <v>33378911</v>
      </c>
      <c r="P2232" s="117" t="s">
        <v>26</v>
      </c>
      <c r="Q2232" s="115" t="s">
        <v>1269</v>
      </c>
      <c r="R2232" s="115" t="s">
        <v>1270</v>
      </c>
      <c r="S2232" s="124" t="str">
        <f>IF($B2232="","",IF(ISNA(MATCH($B2232,账户名,0)),"※这个账户不在【参数设置】的账户档案里",IF($A2232="","※没填日期，这一笔不会进任何月份的报表",IF(OR($A2232&lt;起始月份,$A2232&gt;EOMONTH(起始月份,15)),"△不在本账期（"&amp;TEXT(起始月份,"yyyy-mm")&amp;" ~ "&amp;TEXT(EOMONTH(起始月份,15),"yyyy-mm")&amp;"）内，报表里看不到",IF(AND($H2232&lt;&gt;"",$I2232&lt;&gt;""),"※收入和支出不能同时填",IF(AND(N($H2232)=0,N($I2232)=0),IF(ISNUMBER(SEARCH("【待补】",$R2232&amp;"")),"△源数据不全（源表缺金额），请补充","※收入和支出都没填"),IF($E2232="","※没填收支类别，分类报表会漏掉这一笔",IF(ISNA(MATCH($E2232,类别表,0)),"※收支类别不在【参数设置】的清单里",IF($K2232="","△"&amp;$D2232&amp;" 还没填汇率，去【月度汇率】补上就自动算了",IF(ISNUMBER(SEARCH("【待补】",$R2232&amp;"")),"△源数据不全（源表缺摘要或用途），请补充",IF(AND($F2232="内部转账",$Q2232=""),"△内部转账建议在「往来单位」写上对方账户",IF($N2232&lt;0,"△这一笔之后该账户余额成负数了，核一下",""))))))))))))</f>
        <v/>
      </c>
    </row>
    <row r="2233" ht="16.5" spans="1:19">
      <c r="A2233" s="114">
        <v>46232</v>
      </c>
      <c r="B2233" s="115" t="s">
        <v>1238</v>
      </c>
      <c r="C2233" s="116" t="str">
        <f>IF($B2233="","",IFERROR(INDEX(账户银行,MATCH($B2233,账户名,0)),""))</f>
        <v>NBU银行</v>
      </c>
      <c r="D2233" s="116" t="str">
        <f>IF($B2233="","",IFERROR(INDEX(账户币种,MATCH($B2233,账户名,0)),""))</f>
        <v>UZS</v>
      </c>
      <c r="E2233" s="117" t="s">
        <v>38</v>
      </c>
      <c r="F2233" s="116" t="str">
        <f>IF($E2233="","",IFERROR(INDEX(类别属性,MATCH($E2233,类别表,0)),""))</f>
        <v>支出</v>
      </c>
      <c r="G2233" s="118" t="s">
        <v>1268</v>
      </c>
      <c r="H2233" s="119"/>
      <c r="I2233" s="119">
        <v>147000</v>
      </c>
      <c r="J2233" s="120"/>
      <c r="K2233" s="125">
        <f>IF(OR($A2233="",$B2233=""),"",IF($J2233&lt;&gt;"",$J2233,IF($D2233=本位币,1,IFERROR(LOOKUP(2,1/((汇率月份&lt;=$A2233)*(INDEX(记账汇率区,0,MATCH($D2233,汇率币种头,0))&lt;&gt;"")),INDEX(记账汇率区,0,MATCH($D2233,汇率币种头,0))),""))))</f>
        <v>1</v>
      </c>
      <c r="L2233" s="123">
        <f t="shared" si="68"/>
        <v>-147000</v>
      </c>
      <c r="M2233" s="123">
        <f t="shared" si="69"/>
        <v>-147000</v>
      </c>
      <c r="N2233" s="122">
        <f>IF($B2233="","",ROUND(SUMIF(账户名,$B2233,账户期初)+SUMIFS($L$6:L2233,$B$6:B2233,$B2233),2))</f>
        <v>33231911</v>
      </c>
      <c r="O2233" s="123">
        <f>IF($B2233="","",IFERROR(ROUND(INDEX(账户期初本位,MATCH($B2233,账户名,0))+SUMIFS($M$6:M2233,$B$6:B2233,$B2233),2),""))</f>
        <v>33231911</v>
      </c>
      <c r="P2233" s="117" t="s">
        <v>26</v>
      </c>
      <c r="Q2233" s="115" t="s">
        <v>1269</v>
      </c>
      <c r="R2233" s="115" t="s">
        <v>1270</v>
      </c>
      <c r="S2233" s="124" t="str">
        <f>IF($B2233="","",IF(ISNA(MATCH($B2233,账户名,0)),"※这个账户不在【参数设置】的账户档案里",IF($A2233="","※没填日期，这一笔不会进任何月份的报表",IF(OR($A2233&lt;起始月份,$A2233&gt;EOMONTH(起始月份,15)),"△不在本账期（"&amp;TEXT(起始月份,"yyyy-mm")&amp;" ~ "&amp;TEXT(EOMONTH(起始月份,15),"yyyy-mm")&amp;"）内，报表里看不到",IF(AND($H2233&lt;&gt;"",$I2233&lt;&gt;""),"※收入和支出不能同时填",IF(AND(N($H2233)=0,N($I2233)=0),IF(ISNUMBER(SEARCH("【待补】",$R2233&amp;"")),"△源数据不全（源表缺金额），请补充","※收入和支出都没填"),IF($E2233="","※没填收支类别，分类报表会漏掉这一笔",IF(ISNA(MATCH($E2233,类别表,0)),"※收支类别不在【参数设置】的清单里",IF($K2233="","△"&amp;$D2233&amp;" 还没填汇率，去【月度汇率】补上就自动算了",IF(ISNUMBER(SEARCH("【待补】",$R2233&amp;"")),"△源数据不全（源表缺摘要或用途），请补充",IF(AND($F2233="内部转账",$Q2233=""),"△内部转账建议在「往来单位」写上对方账户",IF($N2233&lt;0,"△这一笔之后该账户余额成负数了，核一下",""))))))))))))</f>
        <v/>
      </c>
    </row>
    <row r="2234" ht="16.5" spans="1:19">
      <c r="A2234" s="114">
        <v>46232</v>
      </c>
      <c r="B2234" s="115" t="s">
        <v>1238</v>
      </c>
      <c r="C2234" s="116" t="str">
        <f>IF($B2234="","",IFERROR(INDEX(账户银行,MATCH($B2234,账户名,0)),""))</f>
        <v>NBU银行</v>
      </c>
      <c r="D2234" s="116" t="str">
        <f>IF($B2234="","",IFERROR(INDEX(账户币种,MATCH($B2234,账户名,0)),""))</f>
        <v>UZS</v>
      </c>
      <c r="E2234" s="117" t="s">
        <v>44</v>
      </c>
      <c r="F2234" s="116" t="str">
        <f>IF($E2234="","",IFERROR(INDEX(类别属性,MATCH($E2234,类别表,0)),""))</f>
        <v>支出</v>
      </c>
      <c r="G2234" s="118" t="s">
        <v>1268</v>
      </c>
      <c r="H2234" s="119"/>
      <c r="I2234" s="119">
        <v>594000</v>
      </c>
      <c r="J2234" s="120"/>
      <c r="K2234" s="125">
        <f>IF(OR($A2234="",$B2234=""),"",IF($J2234&lt;&gt;"",$J2234,IF($D2234=本位币,1,IFERROR(LOOKUP(2,1/((汇率月份&lt;=$A2234)*(INDEX(记账汇率区,0,MATCH($D2234,汇率币种头,0))&lt;&gt;"")),INDEX(记账汇率区,0,MATCH($D2234,汇率币种头,0))),""))))</f>
        <v>1</v>
      </c>
      <c r="L2234" s="123">
        <f t="shared" si="68"/>
        <v>-594000</v>
      </c>
      <c r="M2234" s="123">
        <f t="shared" si="69"/>
        <v>-594000</v>
      </c>
      <c r="N2234" s="122">
        <f>IF($B2234="","",ROUND(SUMIF(账户名,$B2234,账户期初)+SUMIFS($L$6:L2234,$B$6:B2234,$B2234),2))</f>
        <v>32637911</v>
      </c>
      <c r="O2234" s="123">
        <f>IF($B2234="","",IFERROR(ROUND(INDEX(账户期初本位,MATCH($B2234,账户名,0))+SUMIFS($M$6:M2234,$B$6:B2234,$B2234),2),""))</f>
        <v>32637911</v>
      </c>
      <c r="P2234" s="117" t="s">
        <v>26</v>
      </c>
      <c r="Q2234" s="115" t="s">
        <v>1269</v>
      </c>
      <c r="R2234" s="115" t="s">
        <v>1270</v>
      </c>
      <c r="S2234" s="124" t="str">
        <f>IF($B2234="","",IF(ISNA(MATCH($B2234,账户名,0)),"※这个账户不在【参数设置】的账户档案里",IF($A2234="","※没填日期，这一笔不会进任何月份的报表",IF(OR($A2234&lt;起始月份,$A2234&gt;EOMONTH(起始月份,15)),"△不在本账期（"&amp;TEXT(起始月份,"yyyy-mm")&amp;" ~ "&amp;TEXT(EOMONTH(起始月份,15),"yyyy-mm")&amp;"）内，报表里看不到",IF(AND($H2234&lt;&gt;"",$I2234&lt;&gt;""),"※收入和支出不能同时填",IF(AND(N($H2234)=0,N($I2234)=0),IF(ISNUMBER(SEARCH("【待补】",$R2234&amp;"")),"△源数据不全（源表缺金额），请补充","※收入和支出都没填"),IF($E2234="","※没填收支类别，分类报表会漏掉这一笔",IF(ISNA(MATCH($E2234,类别表,0)),"※收支类别不在【参数设置】的清单里",IF($K2234="","△"&amp;$D2234&amp;" 还没填汇率，去【月度汇率】补上就自动算了",IF(ISNUMBER(SEARCH("【待补】",$R2234&amp;"")),"△源数据不全（源表缺摘要或用途），请补充",IF(AND($F2234="内部转账",$Q2234=""),"△内部转账建议在「往来单位」写上对方账户",IF($N2234&lt;0,"△这一笔之后该账户余额成负数了，核一下",""))))))))))))</f>
        <v/>
      </c>
    </row>
    <row r="2235" ht="33" spans="1:19">
      <c r="A2235" s="114">
        <v>46232</v>
      </c>
      <c r="B2235" s="115" t="s">
        <v>34</v>
      </c>
      <c r="C2235" s="116" t="str">
        <f>IF($B2235="","",IFERROR(INDEX(账户银行,MATCH($B2235,账户名,0)),""))</f>
        <v>现金</v>
      </c>
      <c r="D2235" s="116" t="str">
        <f>IF($B2235="","",IFERROR(INDEX(账户币种,MATCH($B2235,账户名,0)),""))</f>
        <v>UZS</v>
      </c>
      <c r="E2235" s="117" t="s">
        <v>44</v>
      </c>
      <c r="F2235" s="116" t="str">
        <f>IF($E2235="","",IFERROR(INDEX(类别属性,MATCH($E2235,类别表,0)),""))</f>
        <v>支出</v>
      </c>
      <c r="G2235" s="118" t="s">
        <v>1880</v>
      </c>
      <c r="H2235" s="119"/>
      <c r="I2235" s="119">
        <v>20000</v>
      </c>
      <c r="J2235" s="120"/>
      <c r="K2235" s="125">
        <f>IF(OR($A2235="",$B2235=""),"",IF($J2235&lt;&gt;"",$J2235,IF($D2235=本位币,1,IFERROR(LOOKUP(2,1/((汇率月份&lt;=$A2235)*(INDEX(记账汇率区,0,MATCH($D2235,汇率币种头,0))&lt;&gt;"")),INDEX(记账汇率区,0,MATCH($D2235,汇率币种头,0))),""))))</f>
        <v>1</v>
      </c>
      <c r="L2235" s="123">
        <f t="shared" si="68"/>
        <v>-20000</v>
      </c>
      <c r="M2235" s="123">
        <f t="shared" si="69"/>
        <v>-20000</v>
      </c>
      <c r="N2235" s="122">
        <f>IF($B2235="","",ROUND(SUMIF(账户名,$B2235,账户期初)+SUMIFS($L$6:L2235,$B$6:B2235,$B2235),2))</f>
        <v>-779572979.33</v>
      </c>
      <c r="O2235" s="123">
        <f>IF($B2235="","",IFERROR(ROUND(INDEX(账户期初本位,MATCH($B2235,账户名,0))+SUMIFS($M$6:M2235,$B$6:B2235,$B2235),2),""))</f>
        <v>-779572979.33</v>
      </c>
      <c r="P2235" s="117" t="s">
        <v>26</v>
      </c>
      <c r="Q2235" s="115" t="s">
        <v>771</v>
      </c>
      <c r="R2235" s="115"/>
      <c r="S2235" s="124" t="str">
        <f>IF($B2235="","",IF(ISNA(MATCH($B2235,账户名,0)),"※这个账户不在【参数设置】的账户档案里",IF($A2235="","※没填日期，这一笔不会进任何月份的报表",IF(OR($A2235&lt;起始月份,$A2235&gt;EOMONTH(起始月份,15)),"△不在本账期（"&amp;TEXT(起始月份,"yyyy-mm")&amp;" ~ "&amp;TEXT(EOMONTH(起始月份,15),"yyyy-mm")&amp;"）内，报表里看不到",IF(AND($H2235&lt;&gt;"",$I2235&lt;&gt;""),"※收入和支出不能同时填",IF(AND(N($H2235)=0,N($I2235)=0),IF(ISNUMBER(SEARCH("【待补】",$R2235&amp;"")),"△源数据不全（源表缺金额），请补充","※收入和支出都没填"),IF($E2235="","※没填收支类别，分类报表会漏掉这一笔",IF(ISNA(MATCH($E2235,类别表,0)),"※收支类别不在【参数设置】的清单里",IF($K2235="","△"&amp;$D2235&amp;" 还没填汇率，去【月度汇率】补上就自动算了",IF(ISNUMBER(SEARCH("【待补】",$R2235&amp;"")),"△源数据不全（源表缺摘要或用途），请补充",IF(AND($F2235="内部转账",$Q2235=""),"△内部转账建议在「往来单位」写上对方账户",IF($N2235&lt;0,"△这一笔之后该账户余额成负数了，核一下",""))))))))))))</f>
        <v>△这一笔之后该账户余额成负数了，核一下</v>
      </c>
    </row>
    <row r="2236" ht="66" spans="1:19">
      <c r="A2236" s="114">
        <v>46232</v>
      </c>
      <c r="B2236" s="115" t="s">
        <v>34</v>
      </c>
      <c r="C2236" s="116" t="str">
        <f>IF($B2236="","",IFERROR(INDEX(账户银行,MATCH($B2236,账户名,0)),""))</f>
        <v>现金</v>
      </c>
      <c r="D2236" s="116" t="str">
        <f>IF($B2236="","",IFERROR(INDEX(账户币种,MATCH($B2236,账户名,0)),""))</f>
        <v>UZS</v>
      </c>
      <c r="E2236" s="117" t="s">
        <v>54</v>
      </c>
      <c r="F2236" s="116" t="str">
        <f>IF($E2236="","",IFERROR(INDEX(类别属性,MATCH($E2236,类别表,0)),""))</f>
        <v>支出</v>
      </c>
      <c r="G2236" s="118" t="s">
        <v>1881</v>
      </c>
      <c r="H2236" s="119"/>
      <c r="I2236" s="119">
        <v>290000</v>
      </c>
      <c r="J2236" s="120"/>
      <c r="K2236" s="125">
        <f>IF(OR($A2236="",$B2236=""),"",IF($J2236&lt;&gt;"",$J2236,IF($D2236=本位币,1,IFERROR(LOOKUP(2,1/((汇率月份&lt;=$A2236)*(INDEX(记账汇率区,0,MATCH($D2236,汇率币种头,0))&lt;&gt;"")),INDEX(记账汇率区,0,MATCH($D2236,汇率币种头,0))),""))))</f>
        <v>1</v>
      </c>
      <c r="L2236" s="123">
        <f t="shared" si="68"/>
        <v>-290000</v>
      </c>
      <c r="M2236" s="123">
        <f t="shared" si="69"/>
        <v>-290000</v>
      </c>
      <c r="N2236" s="122">
        <f>IF($B2236="","",ROUND(SUMIF(账户名,$B2236,账户期初)+SUMIFS($L$6:L2236,$B$6:B2236,$B2236),2))</f>
        <v>-779862979.33</v>
      </c>
      <c r="O2236" s="123">
        <f>IF($B2236="","",IFERROR(ROUND(INDEX(账户期初本位,MATCH($B2236,账户名,0))+SUMIFS($M$6:M2236,$B$6:B2236,$B2236),2),""))</f>
        <v>-779862979.33</v>
      </c>
      <c r="P2236" s="117" t="s">
        <v>48</v>
      </c>
      <c r="Q2236" s="115"/>
      <c r="R2236" s="115"/>
      <c r="S2236" s="124" t="str">
        <f>IF($B2236="","",IF(ISNA(MATCH($B2236,账户名,0)),"※这个账户不在【参数设置】的账户档案里",IF($A2236="","※没填日期，这一笔不会进任何月份的报表",IF(OR($A2236&lt;起始月份,$A2236&gt;EOMONTH(起始月份,15)),"△不在本账期（"&amp;TEXT(起始月份,"yyyy-mm")&amp;" ~ "&amp;TEXT(EOMONTH(起始月份,15),"yyyy-mm")&amp;"）内，报表里看不到",IF(AND($H2236&lt;&gt;"",$I2236&lt;&gt;""),"※收入和支出不能同时填",IF(AND(N($H2236)=0,N($I2236)=0),IF(ISNUMBER(SEARCH("【待补】",$R2236&amp;"")),"△源数据不全（源表缺金额），请补充","※收入和支出都没填"),IF($E2236="","※没填收支类别，分类报表会漏掉这一笔",IF(ISNA(MATCH($E2236,类别表,0)),"※收支类别不在【参数设置】的清单里",IF($K2236="","△"&amp;$D2236&amp;" 还没填汇率，去【月度汇率】补上就自动算了",IF(ISNUMBER(SEARCH("【待补】",$R2236&amp;"")),"△源数据不全（源表缺摘要或用途），请补充",IF(AND($F2236="内部转账",$Q2236=""),"△内部转账建议在「往来单位」写上对方账户",IF($N2236&lt;0,"△这一笔之后该账户余额成负数了，核一下",""))))))))))))</f>
        <v>△这一笔之后该账户余额成负数了，核一下</v>
      </c>
    </row>
    <row r="2237" ht="33" spans="1:19">
      <c r="A2237" s="114">
        <v>46233</v>
      </c>
      <c r="B2237" s="115" t="s">
        <v>72</v>
      </c>
      <c r="C2237" s="116" t="str">
        <f>IF($B2237="","",IFERROR(INDEX(账户银行,MATCH($B2237,账户名,0)),""))</f>
        <v>NBU银行</v>
      </c>
      <c r="D2237" s="116" t="str">
        <f>IF($B2237="","",IFERROR(INDEX(账户币种,MATCH($B2237,账户名,0)),""))</f>
        <v>UZS</v>
      </c>
      <c r="E2237" s="117" t="s">
        <v>60</v>
      </c>
      <c r="F2237" s="116" t="str">
        <f>IF($E2237="","",IFERROR(INDEX(类别属性,MATCH($E2237,类别表,0)),""))</f>
        <v>支出</v>
      </c>
      <c r="G2237" s="118" t="s">
        <v>1647</v>
      </c>
      <c r="H2237" s="119"/>
      <c r="I2237" s="119">
        <v>5500</v>
      </c>
      <c r="J2237" s="120"/>
      <c r="K2237" s="125">
        <f>IF(OR($A2237="",$B2237=""),"",IF($J2237&lt;&gt;"",$J2237,IF($D2237=本位币,1,IFERROR(LOOKUP(2,1/((汇率月份&lt;=$A2237)*(INDEX(记账汇率区,0,MATCH($D2237,汇率币种头,0))&lt;&gt;"")),INDEX(记账汇率区,0,MATCH($D2237,汇率币种头,0))),""))))</f>
        <v>1</v>
      </c>
      <c r="L2237" s="123">
        <f t="shared" si="68"/>
        <v>-5500</v>
      </c>
      <c r="M2237" s="123">
        <f t="shared" si="69"/>
        <v>-5500</v>
      </c>
      <c r="N2237" s="122">
        <f>IF($B2237="","",ROUND(SUMIF(账户名,$B2237,账户期初)+SUMIFS($L$6:L2237,$B$6:B2237,$B2237),2))</f>
        <v>275089996.84</v>
      </c>
      <c r="O2237" s="123">
        <f>IF($B2237="","",IFERROR(ROUND(INDEX(账户期初本位,MATCH($B2237,账户名,0))+SUMIFS($M$6:M2237,$B$6:B2237,$B2237),2),""))</f>
        <v>275089996.84</v>
      </c>
      <c r="P2237" s="117" t="s">
        <v>43</v>
      </c>
      <c r="Q2237" s="115"/>
      <c r="R2237" s="115"/>
      <c r="S2237" s="124" t="str">
        <f>IF($B2237="","",IF(ISNA(MATCH($B2237,账户名,0)),"※这个账户不在【参数设置】的账户档案里",IF($A2237="","※没填日期，这一笔不会进任何月份的报表",IF(OR($A2237&lt;起始月份,$A2237&gt;EOMONTH(起始月份,15)),"△不在本账期（"&amp;TEXT(起始月份,"yyyy-mm")&amp;" ~ "&amp;TEXT(EOMONTH(起始月份,15),"yyyy-mm")&amp;"）内，报表里看不到",IF(AND($H2237&lt;&gt;"",$I2237&lt;&gt;""),"※收入和支出不能同时填",IF(AND(N($H2237)=0,N($I2237)=0),IF(ISNUMBER(SEARCH("【待补】",$R2237&amp;"")),"△源数据不全（源表缺金额），请补充","※收入和支出都没填"),IF($E2237="","※没填收支类别，分类报表会漏掉这一笔",IF(ISNA(MATCH($E2237,类别表,0)),"※收支类别不在【参数设置】的清单里",IF($K2237="","△"&amp;$D2237&amp;" 还没填汇率，去【月度汇率】补上就自动算了",IF(ISNUMBER(SEARCH("【待补】",$R2237&amp;"")),"△源数据不全（源表缺摘要或用途），请补充",IF(AND($F2237="内部转账",$Q2237=""),"△内部转账建议在「往来单位」写上对方账户",IF($N2237&lt;0,"△这一笔之后该账户余额成负数了，核一下",""))))))))))))</f>
        <v/>
      </c>
    </row>
    <row r="2238" ht="49.5" spans="1:19">
      <c r="A2238" s="114">
        <v>46233</v>
      </c>
      <c r="B2238" s="115" t="s">
        <v>72</v>
      </c>
      <c r="C2238" s="116" t="str">
        <f>IF($B2238="","",IFERROR(INDEX(账户银行,MATCH($B2238,账户名,0)),""))</f>
        <v>NBU银行</v>
      </c>
      <c r="D2238" s="116" t="str">
        <f>IF($B2238="","",IFERROR(INDEX(账户币种,MATCH($B2238,账户名,0)),""))</f>
        <v>UZS</v>
      </c>
      <c r="E2238" s="117" t="s">
        <v>60</v>
      </c>
      <c r="F2238" s="116" t="str">
        <f>IF($E2238="","",IFERROR(INDEX(类别属性,MATCH($E2238,类别表,0)),""))</f>
        <v>支出</v>
      </c>
      <c r="G2238" s="118" t="s">
        <v>1751</v>
      </c>
      <c r="H2238" s="119"/>
      <c r="I2238" s="119">
        <v>741.6</v>
      </c>
      <c r="J2238" s="120"/>
      <c r="K2238" s="125">
        <f>IF(OR($A2238="",$B2238=""),"",IF($J2238&lt;&gt;"",$J2238,IF($D2238=本位币,1,IFERROR(LOOKUP(2,1/((汇率月份&lt;=$A2238)*(INDEX(记账汇率区,0,MATCH($D2238,汇率币种头,0))&lt;&gt;"")),INDEX(记账汇率区,0,MATCH($D2238,汇率币种头,0))),""))))</f>
        <v>1</v>
      </c>
      <c r="L2238" s="123">
        <f t="shared" si="68"/>
        <v>-741.6</v>
      </c>
      <c r="M2238" s="123">
        <f t="shared" si="69"/>
        <v>-741.6</v>
      </c>
      <c r="N2238" s="122">
        <f>IF($B2238="","",ROUND(SUMIF(账户名,$B2238,账户期初)+SUMIFS($L$6:L2238,$B$6:B2238,$B2238),2))</f>
        <v>275089255.24</v>
      </c>
      <c r="O2238" s="123">
        <f>IF($B2238="","",IFERROR(ROUND(INDEX(账户期初本位,MATCH($B2238,账户名,0))+SUMIFS($M$6:M2238,$B$6:B2238,$B2238),2),""))</f>
        <v>275089255.24</v>
      </c>
      <c r="P2238" s="117" t="s">
        <v>43</v>
      </c>
      <c r="Q2238" s="115"/>
      <c r="R2238" s="115"/>
      <c r="S2238" s="124" t="str">
        <f>IF($B2238="","",IF(ISNA(MATCH($B2238,账户名,0)),"※这个账户不在【参数设置】的账户档案里",IF($A2238="","※没填日期，这一笔不会进任何月份的报表",IF(OR($A2238&lt;起始月份,$A2238&gt;EOMONTH(起始月份,15)),"△不在本账期（"&amp;TEXT(起始月份,"yyyy-mm")&amp;" ~ "&amp;TEXT(EOMONTH(起始月份,15),"yyyy-mm")&amp;"）内，报表里看不到",IF(AND($H2238&lt;&gt;"",$I2238&lt;&gt;""),"※收入和支出不能同时填",IF(AND(N($H2238)=0,N($I2238)=0),IF(ISNUMBER(SEARCH("【待补】",$R2238&amp;"")),"△源数据不全（源表缺金额），请补充","※收入和支出都没填"),IF($E2238="","※没填收支类别，分类报表会漏掉这一笔",IF(ISNA(MATCH($E2238,类别表,0)),"※收支类别不在【参数设置】的清单里",IF($K2238="","△"&amp;$D2238&amp;" 还没填汇率，去【月度汇率】补上就自动算了",IF(ISNUMBER(SEARCH("【待补】",$R2238&amp;"")),"△源数据不全（源表缺摘要或用途），请补充",IF(AND($F2238="内部转账",$Q2238=""),"△内部转账建议在「往来单位」写上对方账户",IF($N2238&lt;0,"△这一笔之后该账户余额成负数了，核一下",""))))))))))))</f>
        <v/>
      </c>
    </row>
    <row r="2239" ht="33" spans="1:19">
      <c r="A2239" s="114">
        <v>46233</v>
      </c>
      <c r="B2239" s="115" t="s">
        <v>72</v>
      </c>
      <c r="C2239" s="116" t="str">
        <f>IF($B2239="","",IFERROR(INDEX(账户银行,MATCH($B2239,账户名,0)),""))</f>
        <v>NBU银行</v>
      </c>
      <c r="D2239" s="116" t="str">
        <f>IF($B2239="","",IFERROR(INDEX(账户币种,MATCH($B2239,账户名,0)),""))</f>
        <v>UZS</v>
      </c>
      <c r="E2239" s="117" t="s">
        <v>60</v>
      </c>
      <c r="F2239" s="116" t="str">
        <f>IF($E2239="","",IFERROR(INDEX(类别属性,MATCH($E2239,类别表,0)),""))</f>
        <v>支出</v>
      </c>
      <c r="G2239" s="118" t="s">
        <v>1882</v>
      </c>
      <c r="H2239" s="119"/>
      <c r="I2239" s="119">
        <v>5800</v>
      </c>
      <c r="J2239" s="120"/>
      <c r="K2239" s="125">
        <f>IF(OR($A2239="",$B2239=""),"",IF($J2239&lt;&gt;"",$J2239,IF($D2239=本位币,1,IFERROR(LOOKUP(2,1/((汇率月份&lt;=$A2239)*(INDEX(记账汇率区,0,MATCH($D2239,汇率币种头,0))&lt;&gt;"")),INDEX(记账汇率区,0,MATCH($D2239,汇率币种头,0))),""))))</f>
        <v>1</v>
      </c>
      <c r="L2239" s="123">
        <f t="shared" si="68"/>
        <v>-5800</v>
      </c>
      <c r="M2239" s="123">
        <f t="shared" si="69"/>
        <v>-5800</v>
      </c>
      <c r="N2239" s="122">
        <f>IF($B2239="","",ROUND(SUMIF(账户名,$B2239,账户期初)+SUMIFS($L$6:L2239,$B$6:B2239,$B2239),2))</f>
        <v>275083455.24</v>
      </c>
      <c r="O2239" s="123">
        <f>IF($B2239="","",IFERROR(ROUND(INDEX(账户期初本位,MATCH($B2239,账户名,0))+SUMIFS($M$6:M2239,$B$6:B2239,$B2239),2),""))</f>
        <v>275083455.24</v>
      </c>
      <c r="P2239" s="117" t="s">
        <v>43</v>
      </c>
      <c r="Q2239" s="115"/>
      <c r="R2239" s="115"/>
      <c r="S2239" s="124" t="str">
        <f>IF($B2239="","",IF(ISNA(MATCH($B2239,账户名,0)),"※这个账户不在【参数设置】的账户档案里",IF($A2239="","※没填日期，这一笔不会进任何月份的报表",IF(OR($A2239&lt;起始月份,$A2239&gt;EOMONTH(起始月份,15)),"△不在本账期（"&amp;TEXT(起始月份,"yyyy-mm")&amp;" ~ "&amp;TEXT(EOMONTH(起始月份,15),"yyyy-mm")&amp;"）内，报表里看不到",IF(AND($H2239&lt;&gt;"",$I2239&lt;&gt;""),"※收入和支出不能同时填",IF(AND(N($H2239)=0,N($I2239)=0),IF(ISNUMBER(SEARCH("【待补】",$R2239&amp;"")),"△源数据不全（源表缺金额），请补充","※收入和支出都没填"),IF($E2239="","※没填收支类别，分类报表会漏掉这一笔",IF(ISNA(MATCH($E2239,类别表,0)),"※收支类别不在【参数设置】的清单里",IF($K2239="","△"&amp;$D2239&amp;" 还没填汇率，去【月度汇率】补上就自动算了",IF(ISNUMBER(SEARCH("【待补】",$R2239&amp;"")),"△源数据不全（源表缺摘要或用途），请补充",IF(AND($F2239="内部转账",$Q2239=""),"△内部转账建议在「往来单位」写上对方账户",IF($N2239&lt;0,"△这一笔之后该账户余额成负数了，核一下",""))))))))))))</f>
        <v/>
      </c>
    </row>
    <row r="2240" ht="49.5" spans="1:19">
      <c r="A2240" s="114">
        <v>46233</v>
      </c>
      <c r="B2240" s="115" t="s">
        <v>72</v>
      </c>
      <c r="C2240" s="116" t="str">
        <f>IF($B2240="","",IFERROR(INDEX(账户银行,MATCH($B2240,账户名,0)),""))</f>
        <v>NBU银行</v>
      </c>
      <c r="D2240" s="116" t="str">
        <f>IF($B2240="","",IFERROR(INDEX(账户币种,MATCH($B2240,账户名,0)),""))</f>
        <v>UZS</v>
      </c>
      <c r="E2240" s="117" t="s">
        <v>60</v>
      </c>
      <c r="F2240" s="116" t="str">
        <f>IF($E2240="","",IFERROR(INDEX(类别属性,MATCH($E2240,类别表,0)),""))</f>
        <v>支出</v>
      </c>
      <c r="G2240" s="118" t="s">
        <v>1883</v>
      </c>
      <c r="H2240" s="119"/>
      <c r="I2240" s="119">
        <v>741.6</v>
      </c>
      <c r="J2240" s="120"/>
      <c r="K2240" s="125">
        <f>IF(OR($A2240="",$B2240=""),"",IF($J2240&lt;&gt;"",$J2240,IF($D2240=本位币,1,IFERROR(LOOKUP(2,1/((汇率月份&lt;=$A2240)*(INDEX(记账汇率区,0,MATCH($D2240,汇率币种头,0))&lt;&gt;"")),INDEX(记账汇率区,0,MATCH($D2240,汇率币种头,0))),""))))</f>
        <v>1</v>
      </c>
      <c r="L2240" s="123">
        <f t="shared" si="68"/>
        <v>-741.6</v>
      </c>
      <c r="M2240" s="123">
        <f t="shared" si="69"/>
        <v>-741.6</v>
      </c>
      <c r="N2240" s="122">
        <f>IF($B2240="","",ROUND(SUMIF(账户名,$B2240,账户期初)+SUMIFS($L$6:L2240,$B$6:B2240,$B2240),2))</f>
        <v>275082713.64</v>
      </c>
      <c r="O2240" s="123">
        <f>IF($B2240="","",IFERROR(ROUND(INDEX(账户期初本位,MATCH($B2240,账户名,0))+SUMIFS($M$6:M2240,$B$6:B2240,$B2240),2),""))</f>
        <v>275082713.64</v>
      </c>
      <c r="P2240" s="117" t="s">
        <v>43</v>
      </c>
      <c r="Q2240" s="115"/>
      <c r="R2240" s="115"/>
      <c r="S2240" s="124" t="str">
        <f>IF($B2240="","",IF(ISNA(MATCH($B2240,账户名,0)),"※这个账户不在【参数设置】的账户档案里",IF($A2240="","※没填日期，这一笔不会进任何月份的报表",IF(OR($A2240&lt;起始月份,$A2240&gt;EOMONTH(起始月份,15)),"△不在本账期（"&amp;TEXT(起始月份,"yyyy-mm")&amp;" ~ "&amp;TEXT(EOMONTH(起始月份,15),"yyyy-mm")&amp;"）内，报表里看不到",IF(AND($H2240&lt;&gt;"",$I2240&lt;&gt;""),"※收入和支出不能同时填",IF(AND(N($H2240)=0,N($I2240)=0),IF(ISNUMBER(SEARCH("【待补】",$R2240&amp;"")),"△源数据不全（源表缺金额），请补充","※收入和支出都没填"),IF($E2240="","※没填收支类别，分类报表会漏掉这一笔",IF(ISNA(MATCH($E2240,类别表,0)),"※收支类别不在【参数设置】的清单里",IF($K2240="","△"&amp;$D2240&amp;" 还没填汇率，去【月度汇率】补上就自动算了",IF(ISNUMBER(SEARCH("【待补】",$R2240&amp;"")),"△源数据不全（源表缺摘要或用途），请补充",IF(AND($F2240="内部转账",$Q2240=""),"△内部转账建议在「往来单位」写上对方账户",IF($N2240&lt;0,"△这一笔之后该账户余额成负数了，核一下",""))))))))))))</f>
        <v/>
      </c>
    </row>
    <row r="2241" ht="33" spans="1:19">
      <c r="A2241" s="114">
        <v>46233</v>
      </c>
      <c r="B2241" s="115" t="s">
        <v>72</v>
      </c>
      <c r="C2241" s="116" t="str">
        <f>IF($B2241="","",IFERROR(INDEX(账户银行,MATCH($B2241,账户名,0)),""))</f>
        <v>NBU银行</v>
      </c>
      <c r="D2241" s="116" t="str">
        <f>IF($B2241="","",IFERROR(INDEX(账户币种,MATCH($B2241,账户名,0)),""))</f>
        <v>UZS</v>
      </c>
      <c r="E2241" s="117" t="s">
        <v>60</v>
      </c>
      <c r="F2241" s="116" t="str">
        <f>IF($E2241="","",IFERROR(INDEX(类别属性,MATCH($E2241,类别表,0)),""))</f>
        <v>支出</v>
      </c>
      <c r="G2241" s="118" t="s">
        <v>1884</v>
      </c>
      <c r="H2241" s="119"/>
      <c r="I2241" s="119">
        <v>6121.5</v>
      </c>
      <c r="J2241" s="120"/>
      <c r="K2241" s="125">
        <f>IF(OR($A2241="",$B2241=""),"",IF($J2241&lt;&gt;"",$J2241,IF($D2241=本位币,1,IFERROR(LOOKUP(2,1/((汇率月份&lt;=$A2241)*(INDEX(记账汇率区,0,MATCH($D2241,汇率币种头,0))&lt;&gt;"")),INDEX(记账汇率区,0,MATCH($D2241,汇率币种头,0))),""))))</f>
        <v>1</v>
      </c>
      <c r="L2241" s="123">
        <f t="shared" si="68"/>
        <v>-6121.5</v>
      </c>
      <c r="M2241" s="123">
        <f t="shared" si="69"/>
        <v>-6121.5</v>
      </c>
      <c r="N2241" s="122">
        <f>IF($B2241="","",ROUND(SUMIF(账户名,$B2241,账户期初)+SUMIFS($L$6:L2241,$B$6:B2241,$B2241),2))</f>
        <v>275076592.14</v>
      </c>
      <c r="O2241" s="123">
        <f>IF($B2241="","",IFERROR(ROUND(INDEX(账户期初本位,MATCH($B2241,账户名,0))+SUMIFS($M$6:M2241,$B$6:B2241,$B2241),2),""))</f>
        <v>275076592.14</v>
      </c>
      <c r="P2241" s="117" t="s">
        <v>43</v>
      </c>
      <c r="Q2241" s="115"/>
      <c r="R2241" s="115"/>
      <c r="S2241" s="124" t="str">
        <f>IF($B2241="","",IF(ISNA(MATCH($B2241,账户名,0)),"※这个账户不在【参数设置】的账户档案里",IF($A2241="","※没填日期，这一笔不会进任何月份的报表",IF(OR($A2241&lt;起始月份,$A2241&gt;EOMONTH(起始月份,15)),"△不在本账期（"&amp;TEXT(起始月份,"yyyy-mm")&amp;" ~ "&amp;TEXT(EOMONTH(起始月份,15),"yyyy-mm")&amp;"）内，报表里看不到",IF(AND($H2241&lt;&gt;"",$I2241&lt;&gt;""),"※收入和支出不能同时填",IF(AND(N($H2241)=0,N($I2241)=0),IF(ISNUMBER(SEARCH("【待补】",$R2241&amp;"")),"△源数据不全（源表缺金额），请补充","※收入和支出都没填"),IF($E2241="","※没填收支类别，分类报表会漏掉这一笔",IF(ISNA(MATCH($E2241,类别表,0)),"※收支类别不在【参数设置】的清单里",IF($K2241="","△"&amp;$D2241&amp;" 还没填汇率，去【月度汇率】补上就自动算了",IF(ISNUMBER(SEARCH("【待补】",$R2241&amp;"")),"△源数据不全（源表缺摘要或用途），请补充",IF(AND($F2241="内部转账",$Q2241=""),"△内部转账建议在「往来单位」写上对方账户",IF($N2241&lt;0,"△这一笔之后该账户余额成负数了，核一下",""))))))))))))</f>
        <v/>
      </c>
    </row>
    <row r="2242" ht="49.5" spans="1:19">
      <c r="A2242" s="114">
        <v>46233</v>
      </c>
      <c r="B2242" s="115" t="s">
        <v>72</v>
      </c>
      <c r="C2242" s="116" t="str">
        <f>IF($B2242="","",IFERROR(INDEX(账户银行,MATCH($B2242,账户名,0)),""))</f>
        <v>NBU银行</v>
      </c>
      <c r="D2242" s="116" t="str">
        <f>IF($B2242="","",IFERROR(INDEX(账户币种,MATCH($B2242,账户名,0)),""))</f>
        <v>UZS</v>
      </c>
      <c r="E2242" s="117" t="s">
        <v>60</v>
      </c>
      <c r="F2242" s="116" t="str">
        <f>IF($E2242="","",IFERROR(INDEX(类别属性,MATCH($E2242,类别表,0)),""))</f>
        <v>支出</v>
      </c>
      <c r="G2242" s="118" t="s">
        <v>1885</v>
      </c>
      <c r="H2242" s="119"/>
      <c r="I2242" s="119">
        <v>741.6</v>
      </c>
      <c r="J2242" s="120"/>
      <c r="K2242" s="125">
        <f>IF(OR($A2242="",$B2242=""),"",IF($J2242&lt;&gt;"",$J2242,IF($D2242=本位币,1,IFERROR(LOOKUP(2,1/((汇率月份&lt;=$A2242)*(INDEX(记账汇率区,0,MATCH($D2242,汇率币种头,0))&lt;&gt;"")),INDEX(记账汇率区,0,MATCH($D2242,汇率币种头,0))),""))))</f>
        <v>1</v>
      </c>
      <c r="L2242" s="123">
        <f t="shared" si="68"/>
        <v>-741.6</v>
      </c>
      <c r="M2242" s="123">
        <f t="shared" si="69"/>
        <v>-741.6</v>
      </c>
      <c r="N2242" s="122">
        <f>IF($B2242="","",ROUND(SUMIF(账户名,$B2242,账户期初)+SUMIFS($L$6:L2242,$B$6:B2242,$B2242),2))</f>
        <v>275075850.54</v>
      </c>
      <c r="O2242" s="123">
        <f>IF($B2242="","",IFERROR(ROUND(INDEX(账户期初本位,MATCH($B2242,账户名,0))+SUMIFS($M$6:M2242,$B$6:B2242,$B2242),2),""))</f>
        <v>275075850.54</v>
      </c>
      <c r="P2242" s="117" t="s">
        <v>43</v>
      </c>
      <c r="Q2242" s="115"/>
      <c r="R2242" s="115"/>
      <c r="S2242" s="124" t="str">
        <f>IF($B2242="","",IF(ISNA(MATCH($B2242,账户名,0)),"※这个账户不在【参数设置】的账户档案里",IF($A2242="","※没填日期，这一笔不会进任何月份的报表",IF(OR($A2242&lt;起始月份,$A2242&gt;EOMONTH(起始月份,15)),"△不在本账期（"&amp;TEXT(起始月份,"yyyy-mm")&amp;" ~ "&amp;TEXT(EOMONTH(起始月份,15),"yyyy-mm")&amp;"）内，报表里看不到",IF(AND($H2242&lt;&gt;"",$I2242&lt;&gt;""),"※收入和支出不能同时填",IF(AND(N($H2242)=0,N($I2242)=0),IF(ISNUMBER(SEARCH("【待补】",$R2242&amp;"")),"△源数据不全（源表缺金额），请补充","※收入和支出都没填"),IF($E2242="","※没填收支类别，分类报表会漏掉这一笔",IF(ISNA(MATCH($E2242,类别表,0)),"※收支类别不在【参数设置】的清单里",IF($K2242="","△"&amp;$D2242&amp;" 还没填汇率，去【月度汇率】补上就自动算了",IF(ISNUMBER(SEARCH("【待补】",$R2242&amp;"")),"△源数据不全（源表缺摘要或用途），请补充",IF(AND($F2242="内部转账",$Q2242=""),"△内部转账建议在「往来单位」写上对方账户",IF($N2242&lt;0,"△这一笔之后该账户余额成负数了，核一下",""))))))))))))</f>
        <v/>
      </c>
    </row>
    <row r="2243" ht="33" spans="1:19">
      <c r="A2243" s="114">
        <v>46233</v>
      </c>
      <c r="B2243" s="115" t="s">
        <v>72</v>
      </c>
      <c r="C2243" s="116" t="str">
        <f>IF($B2243="","",IFERROR(INDEX(账户银行,MATCH($B2243,账户名,0)),""))</f>
        <v>NBU银行</v>
      </c>
      <c r="D2243" s="116" t="str">
        <f>IF($B2243="","",IFERROR(INDEX(账户币种,MATCH($B2243,账户名,0)),""))</f>
        <v>UZS</v>
      </c>
      <c r="E2243" s="117" t="s">
        <v>60</v>
      </c>
      <c r="F2243" s="116" t="str">
        <f>IF($E2243="","",IFERROR(INDEX(类别属性,MATCH($E2243,类别表,0)),""))</f>
        <v>支出</v>
      </c>
      <c r="G2243" s="118" t="s">
        <v>1886</v>
      </c>
      <c r="H2243" s="119"/>
      <c r="I2243" s="119">
        <v>156000</v>
      </c>
      <c r="J2243" s="120"/>
      <c r="K2243" s="125">
        <f>IF(OR($A2243="",$B2243=""),"",IF($J2243&lt;&gt;"",$J2243,IF($D2243=本位币,1,IFERROR(LOOKUP(2,1/((汇率月份&lt;=$A2243)*(INDEX(记账汇率区,0,MATCH($D2243,汇率币种头,0))&lt;&gt;"")),INDEX(记账汇率区,0,MATCH($D2243,汇率币种头,0))),""))))</f>
        <v>1</v>
      </c>
      <c r="L2243" s="123">
        <f t="shared" si="68"/>
        <v>-156000</v>
      </c>
      <c r="M2243" s="123">
        <f t="shared" si="69"/>
        <v>-156000</v>
      </c>
      <c r="N2243" s="122">
        <f>IF($B2243="","",ROUND(SUMIF(账户名,$B2243,账户期初)+SUMIFS($L$6:L2243,$B$6:B2243,$B2243),2))</f>
        <v>274919850.54</v>
      </c>
      <c r="O2243" s="123">
        <f>IF($B2243="","",IFERROR(ROUND(INDEX(账户期初本位,MATCH($B2243,账户名,0))+SUMIFS($M$6:M2243,$B$6:B2243,$B2243),2),""))</f>
        <v>274919850.54</v>
      </c>
      <c r="P2243" s="117" t="s">
        <v>43</v>
      </c>
      <c r="Q2243" s="115"/>
      <c r="R2243" s="115"/>
      <c r="S2243" s="124" t="str">
        <f>IF($B2243="","",IF(ISNA(MATCH($B2243,账户名,0)),"※这个账户不在【参数设置】的账户档案里",IF($A2243="","※没填日期，这一笔不会进任何月份的报表",IF(OR($A2243&lt;起始月份,$A2243&gt;EOMONTH(起始月份,15)),"△不在本账期（"&amp;TEXT(起始月份,"yyyy-mm")&amp;" ~ "&amp;TEXT(EOMONTH(起始月份,15),"yyyy-mm")&amp;"）内，报表里看不到",IF(AND($H2243&lt;&gt;"",$I2243&lt;&gt;""),"※收入和支出不能同时填",IF(AND(N($H2243)=0,N($I2243)=0),IF(ISNUMBER(SEARCH("【待补】",$R2243&amp;"")),"△源数据不全（源表缺金额），请补充","※收入和支出都没填"),IF($E2243="","※没填收支类别，分类报表会漏掉这一笔",IF(ISNA(MATCH($E2243,类别表,0)),"※收支类别不在【参数设置】的清单里",IF($K2243="","△"&amp;$D2243&amp;" 还没填汇率，去【月度汇率】补上就自动算了",IF(ISNUMBER(SEARCH("【待补】",$R2243&amp;"")),"△源数据不全（源表缺摘要或用途），请补充",IF(AND($F2243="内部转账",$Q2243=""),"△内部转账建议在「往来单位」写上对方账户",IF($N2243&lt;0,"△这一笔之后该账户余额成负数了，核一下",""))))))))))))</f>
        <v/>
      </c>
    </row>
    <row r="2244" ht="49.5" spans="1:19">
      <c r="A2244" s="114">
        <v>46233</v>
      </c>
      <c r="B2244" s="115" t="s">
        <v>72</v>
      </c>
      <c r="C2244" s="116" t="str">
        <f>IF($B2244="","",IFERROR(INDEX(账户银行,MATCH($B2244,账户名,0)),""))</f>
        <v>NBU银行</v>
      </c>
      <c r="D2244" s="116" t="str">
        <f>IF($B2244="","",IFERROR(INDEX(账户币种,MATCH($B2244,账户名,0)),""))</f>
        <v>UZS</v>
      </c>
      <c r="E2244" s="117" t="s">
        <v>60</v>
      </c>
      <c r="F2244" s="116" t="str">
        <f>IF($E2244="","",IFERROR(INDEX(类别属性,MATCH($E2244,类别表,0)),""))</f>
        <v>支出</v>
      </c>
      <c r="G2244" s="118" t="s">
        <v>1887</v>
      </c>
      <c r="H2244" s="119"/>
      <c r="I2244" s="119">
        <v>741.6</v>
      </c>
      <c r="J2244" s="120"/>
      <c r="K2244" s="125">
        <f>IF(OR($A2244="",$B2244=""),"",IF($J2244&lt;&gt;"",$J2244,IF($D2244=本位币,1,IFERROR(LOOKUP(2,1/((汇率月份&lt;=$A2244)*(INDEX(记账汇率区,0,MATCH($D2244,汇率币种头,0))&lt;&gt;"")),INDEX(记账汇率区,0,MATCH($D2244,汇率币种头,0))),""))))</f>
        <v>1</v>
      </c>
      <c r="L2244" s="123">
        <f t="shared" si="68"/>
        <v>-741.6</v>
      </c>
      <c r="M2244" s="123">
        <f t="shared" si="69"/>
        <v>-741.6</v>
      </c>
      <c r="N2244" s="122">
        <f>IF($B2244="","",ROUND(SUMIF(账户名,$B2244,账户期初)+SUMIFS($L$6:L2244,$B$6:B2244,$B2244),2))</f>
        <v>274919108.94</v>
      </c>
      <c r="O2244" s="123">
        <f>IF($B2244="","",IFERROR(ROUND(INDEX(账户期初本位,MATCH($B2244,账户名,0))+SUMIFS($M$6:M2244,$B$6:B2244,$B2244),2),""))</f>
        <v>274919108.94</v>
      </c>
      <c r="P2244" s="117" t="s">
        <v>43</v>
      </c>
      <c r="Q2244" s="115"/>
      <c r="R2244" s="115"/>
      <c r="S2244" s="124" t="str">
        <f>IF($B2244="","",IF(ISNA(MATCH($B2244,账户名,0)),"※这个账户不在【参数设置】的账户档案里",IF($A2244="","※没填日期，这一笔不会进任何月份的报表",IF(OR($A2244&lt;起始月份,$A2244&gt;EOMONTH(起始月份,15)),"△不在本账期（"&amp;TEXT(起始月份,"yyyy-mm")&amp;" ~ "&amp;TEXT(EOMONTH(起始月份,15),"yyyy-mm")&amp;"）内，报表里看不到",IF(AND($H2244&lt;&gt;"",$I2244&lt;&gt;""),"※收入和支出不能同时填",IF(AND(N($H2244)=0,N($I2244)=0),IF(ISNUMBER(SEARCH("【待补】",$R2244&amp;"")),"△源数据不全（源表缺金额），请补充","※收入和支出都没填"),IF($E2244="","※没填收支类别，分类报表会漏掉这一笔",IF(ISNA(MATCH($E2244,类别表,0)),"※收支类别不在【参数设置】的清单里",IF($K2244="","△"&amp;$D2244&amp;" 还没填汇率，去【月度汇率】补上就自动算了",IF(ISNUMBER(SEARCH("【待补】",$R2244&amp;"")),"△源数据不全（源表缺摘要或用途），请补充",IF(AND($F2244="内部转账",$Q2244=""),"△内部转账建议在「往来单位」写上对方账户",IF($N2244&lt;0,"△这一笔之后该账户余额成负数了，核一下",""))))))))))))</f>
        <v/>
      </c>
    </row>
    <row r="2245" ht="33" spans="1:19">
      <c r="A2245" s="114">
        <v>46233</v>
      </c>
      <c r="B2245" s="115" t="s">
        <v>72</v>
      </c>
      <c r="C2245" s="116" t="str">
        <f>IF($B2245="","",IFERROR(INDEX(账户银行,MATCH($B2245,账户名,0)),""))</f>
        <v>NBU银行</v>
      </c>
      <c r="D2245" s="116" t="str">
        <f>IF($B2245="","",IFERROR(INDEX(账户币种,MATCH($B2245,账户名,0)),""))</f>
        <v>UZS</v>
      </c>
      <c r="E2245" s="117" t="s">
        <v>60</v>
      </c>
      <c r="F2245" s="116" t="str">
        <f>IF($E2245="","",IFERROR(INDEX(类别属性,MATCH($E2245,类别表,0)),""))</f>
        <v>支出</v>
      </c>
      <c r="G2245" s="118" t="s">
        <v>1888</v>
      </c>
      <c r="H2245" s="119"/>
      <c r="I2245" s="119">
        <v>18100</v>
      </c>
      <c r="J2245" s="120"/>
      <c r="K2245" s="125">
        <f>IF(OR($A2245="",$B2245=""),"",IF($J2245&lt;&gt;"",$J2245,IF($D2245=本位币,1,IFERROR(LOOKUP(2,1/((汇率月份&lt;=$A2245)*(INDEX(记账汇率区,0,MATCH($D2245,汇率币种头,0))&lt;&gt;"")),INDEX(记账汇率区,0,MATCH($D2245,汇率币种头,0))),""))))</f>
        <v>1</v>
      </c>
      <c r="L2245" s="123">
        <f t="shared" si="68"/>
        <v>-18100</v>
      </c>
      <c r="M2245" s="123">
        <f t="shared" si="69"/>
        <v>-18100</v>
      </c>
      <c r="N2245" s="122">
        <f>IF($B2245="","",ROUND(SUMIF(账户名,$B2245,账户期初)+SUMIFS($L$6:L2245,$B$6:B2245,$B2245),2))</f>
        <v>274901008.94</v>
      </c>
      <c r="O2245" s="123">
        <f>IF($B2245="","",IFERROR(ROUND(INDEX(账户期初本位,MATCH($B2245,账户名,0))+SUMIFS($M$6:M2245,$B$6:B2245,$B2245),2),""))</f>
        <v>274901008.94</v>
      </c>
      <c r="P2245" s="117" t="s">
        <v>43</v>
      </c>
      <c r="Q2245" s="115"/>
      <c r="R2245" s="115"/>
      <c r="S2245" s="124" t="str">
        <f>IF($B2245="","",IF(ISNA(MATCH($B2245,账户名,0)),"※这个账户不在【参数设置】的账户档案里",IF($A2245="","※没填日期，这一笔不会进任何月份的报表",IF(OR($A2245&lt;起始月份,$A2245&gt;EOMONTH(起始月份,15)),"△不在本账期（"&amp;TEXT(起始月份,"yyyy-mm")&amp;" ~ "&amp;TEXT(EOMONTH(起始月份,15),"yyyy-mm")&amp;"）内，报表里看不到",IF(AND($H2245&lt;&gt;"",$I2245&lt;&gt;""),"※收入和支出不能同时填",IF(AND(N($H2245)=0,N($I2245)=0),IF(ISNUMBER(SEARCH("【待补】",$R2245&amp;"")),"△源数据不全（源表缺金额），请补充","※收入和支出都没填"),IF($E2245="","※没填收支类别，分类报表会漏掉这一笔",IF(ISNA(MATCH($E2245,类别表,0)),"※收支类别不在【参数设置】的清单里",IF($K2245="","△"&amp;$D2245&amp;" 还没填汇率，去【月度汇率】补上就自动算了",IF(ISNUMBER(SEARCH("【待补】",$R2245&amp;"")),"△源数据不全（源表缺摘要或用途），请补充",IF(AND($F2245="内部转账",$Q2245=""),"△内部转账建议在「往来单位」写上对方账户",IF($N2245&lt;0,"△这一笔之后该账户余额成负数了，核一下",""))))))))))))</f>
        <v/>
      </c>
    </row>
    <row r="2246" ht="49.5" spans="1:19">
      <c r="A2246" s="114">
        <v>46233</v>
      </c>
      <c r="B2246" s="115" t="s">
        <v>72</v>
      </c>
      <c r="C2246" s="116" t="str">
        <f>IF($B2246="","",IFERROR(INDEX(账户银行,MATCH($B2246,账户名,0)),""))</f>
        <v>NBU银行</v>
      </c>
      <c r="D2246" s="116" t="str">
        <f>IF($B2246="","",IFERROR(INDEX(账户币种,MATCH($B2246,账户名,0)),""))</f>
        <v>UZS</v>
      </c>
      <c r="E2246" s="117" t="s">
        <v>60</v>
      </c>
      <c r="F2246" s="116" t="str">
        <f>IF($E2246="","",IFERROR(INDEX(类别属性,MATCH($E2246,类别表,0)),""))</f>
        <v>支出</v>
      </c>
      <c r="G2246" s="118" t="s">
        <v>1889</v>
      </c>
      <c r="H2246" s="119"/>
      <c r="I2246" s="119">
        <v>741.6</v>
      </c>
      <c r="J2246" s="120"/>
      <c r="K2246" s="125">
        <f>IF(OR($A2246="",$B2246=""),"",IF($J2246&lt;&gt;"",$J2246,IF($D2246=本位币,1,IFERROR(LOOKUP(2,1/((汇率月份&lt;=$A2246)*(INDEX(记账汇率区,0,MATCH($D2246,汇率币种头,0))&lt;&gt;"")),INDEX(记账汇率区,0,MATCH($D2246,汇率币种头,0))),""))))</f>
        <v>1</v>
      </c>
      <c r="L2246" s="123">
        <f t="shared" ref="L2246:L2309" si="70">IF(AND($H2246="",$I2246=""),"",ROUND(N($H2246)-N($I2246),2))</f>
        <v>-741.6</v>
      </c>
      <c r="M2246" s="123">
        <f t="shared" ref="M2246:M2309" si="71">IF(OR($L2246="",$K2246=""),"",ROUND($L2246*$K2246,2))</f>
        <v>-741.6</v>
      </c>
      <c r="N2246" s="122">
        <f>IF($B2246="","",ROUND(SUMIF(账户名,$B2246,账户期初)+SUMIFS($L$6:L2246,$B$6:B2246,$B2246),2))</f>
        <v>274900267.34</v>
      </c>
      <c r="O2246" s="123">
        <f>IF($B2246="","",IFERROR(ROUND(INDEX(账户期初本位,MATCH($B2246,账户名,0))+SUMIFS($M$6:M2246,$B$6:B2246,$B2246),2),""))</f>
        <v>274900267.34</v>
      </c>
      <c r="P2246" s="117" t="s">
        <v>43</v>
      </c>
      <c r="Q2246" s="115"/>
      <c r="R2246" s="115"/>
      <c r="S2246" s="124" t="str">
        <f>IF($B2246="","",IF(ISNA(MATCH($B2246,账户名,0)),"※这个账户不在【参数设置】的账户档案里",IF($A2246="","※没填日期，这一笔不会进任何月份的报表",IF(OR($A2246&lt;起始月份,$A2246&gt;EOMONTH(起始月份,15)),"△不在本账期（"&amp;TEXT(起始月份,"yyyy-mm")&amp;" ~ "&amp;TEXT(EOMONTH(起始月份,15),"yyyy-mm")&amp;"）内，报表里看不到",IF(AND($H2246&lt;&gt;"",$I2246&lt;&gt;""),"※收入和支出不能同时填",IF(AND(N($H2246)=0,N($I2246)=0),IF(ISNUMBER(SEARCH("【待补】",$R2246&amp;"")),"△源数据不全（源表缺金额），请补充","※收入和支出都没填"),IF($E2246="","※没填收支类别，分类报表会漏掉这一笔",IF(ISNA(MATCH($E2246,类别表,0)),"※收支类别不在【参数设置】的清单里",IF($K2246="","△"&amp;$D2246&amp;" 还没填汇率，去【月度汇率】补上就自动算了",IF(ISNUMBER(SEARCH("【待补】",$R2246&amp;"")),"△源数据不全（源表缺摘要或用途），请补充",IF(AND($F2246="内部转账",$Q2246=""),"△内部转账建议在「往来单位」写上对方账户",IF($N2246&lt;0,"△这一笔之后该账户余额成负数了，核一下",""))))))))))))</f>
        <v/>
      </c>
    </row>
    <row r="2247" ht="33" spans="1:19">
      <c r="A2247" s="114">
        <v>46233</v>
      </c>
      <c r="B2247" s="115" t="s">
        <v>72</v>
      </c>
      <c r="C2247" s="116" t="str">
        <f>IF($B2247="","",IFERROR(INDEX(账户银行,MATCH($B2247,账户名,0)),""))</f>
        <v>NBU银行</v>
      </c>
      <c r="D2247" s="116" t="str">
        <f>IF($B2247="","",IFERROR(INDEX(账户币种,MATCH($B2247,账户名,0)),""))</f>
        <v>UZS</v>
      </c>
      <c r="E2247" s="117" t="s">
        <v>60</v>
      </c>
      <c r="F2247" s="116" t="str">
        <f>IF($E2247="","",IFERROR(INDEX(类别属性,MATCH($E2247,类别表,0)),""))</f>
        <v>支出</v>
      </c>
      <c r="G2247" s="118" t="s">
        <v>1890</v>
      </c>
      <c r="H2247" s="119"/>
      <c r="I2247" s="119">
        <v>36590</v>
      </c>
      <c r="J2247" s="120"/>
      <c r="K2247" s="125">
        <f>IF(OR($A2247="",$B2247=""),"",IF($J2247&lt;&gt;"",$J2247,IF($D2247=本位币,1,IFERROR(LOOKUP(2,1/((汇率月份&lt;=$A2247)*(INDEX(记账汇率区,0,MATCH($D2247,汇率币种头,0))&lt;&gt;"")),INDEX(记账汇率区,0,MATCH($D2247,汇率币种头,0))),""))))</f>
        <v>1</v>
      </c>
      <c r="L2247" s="123">
        <f t="shared" si="70"/>
        <v>-36590</v>
      </c>
      <c r="M2247" s="123">
        <f t="shared" si="71"/>
        <v>-36590</v>
      </c>
      <c r="N2247" s="122">
        <f>IF($B2247="","",ROUND(SUMIF(账户名,$B2247,账户期初)+SUMIFS($L$6:L2247,$B$6:B2247,$B2247),2))</f>
        <v>274863677.34</v>
      </c>
      <c r="O2247" s="123">
        <f>IF($B2247="","",IFERROR(ROUND(INDEX(账户期初本位,MATCH($B2247,账户名,0))+SUMIFS($M$6:M2247,$B$6:B2247,$B2247),2),""))</f>
        <v>274863677.34</v>
      </c>
      <c r="P2247" s="117" t="s">
        <v>43</v>
      </c>
      <c r="Q2247" s="115"/>
      <c r="R2247" s="115"/>
      <c r="S2247" s="124" t="str">
        <f>IF($B2247="","",IF(ISNA(MATCH($B2247,账户名,0)),"※这个账户不在【参数设置】的账户档案里",IF($A2247="","※没填日期，这一笔不会进任何月份的报表",IF(OR($A2247&lt;起始月份,$A2247&gt;EOMONTH(起始月份,15)),"△不在本账期（"&amp;TEXT(起始月份,"yyyy-mm")&amp;" ~ "&amp;TEXT(EOMONTH(起始月份,15),"yyyy-mm")&amp;"）内，报表里看不到",IF(AND($H2247&lt;&gt;"",$I2247&lt;&gt;""),"※收入和支出不能同时填",IF(AND(N($H2247)=0,N($I2247)=0),IF(ISNUMBER(SEARCH("【待补】",$R2247&amp;"")),"△源数据不全（源表缺金额），请补充","※收入和支出都没填"),IF($E2247="","※没填收支类别，分类报表会漏掉这一笔",IF(ISNA(MATCH($E2247,类别表,0)),"※收支类别不在【参数设置】的清单里",IF($K2247="","△"&amp;$D2247&amp;" 还没填汇率，去【月度汇率】补上就自动算了",IF(ISNUMBER(SEARCH("【待补】",$R2247&amp;"")),"△源数据不全（源表缺摘要或用途），请补充",IF(AND($F2247="内部转账",$Q2247=""),"△内部转账建议在「往来单位」写上对方账户",IF($N2247&lt;0,"△这一笔之后该账户余额成负数了，核一下",""))))))))))))</f>
        <v/>
      </c>
    </row>
    <row r="2248" ht="49.5" spans="1:19">
      <c r="A2248" s="114">
        <v>46233</v>
      </c>
      <c r="B2248" s="115" t="s">
        <v>72</v>
      </c>
      <c r="C2248" s="116" t="str">
        <f>IF($B2248="","",IFERROR(INDEX(账户银行,MATCH($B2248,账户名,0)),""))</f>
        <v>NBU银行</v>
      </c>
      <c r="D2248" s="116" t="str">
        <f>IF($B2248="","",IFERROR(INDEX(账户币种,MATCH($B2248,账户名,0)),""))</f>
        <v>UZS</v>
      </c>
      <c r="E2248" s="117" t="s">
        <v>60</v>
      </c>
      <c r="F2248" s="116" t="str">
        <f>IF($E2248="","",IFERROR(INDEX(类别属性,MATCH($E2248,类别表,0)),""))</f>
        <v>支出</v>
      </c>
      <c r="G2248" s="118" t="s">
        <v>1891</v>
      </c>
      <c r="H2248" s="119"/>
      <c r="I2248" s="119">
        <v>741.6</v>
      </c>
      <c r="J2248" s="120"/>
      <c r="K2248" s="125">
        <f>IF(OR($A2248="",$B2248=""),"",IF($J2248&lt;&gt;"",$J2248,IF($D2248=本位币,1,IFERROR(LOOKUP(2,1/((汇率月份&lt;=$A2248)*(INDEX(记账汇率区,0,MATCH($D2248,汇率币种头,0))&lt;&gt;"")),INDEX(记账汇率区,0,MATCH($D2248,汇率币种头,0))),""))))</f>
        <v>1</v>
      </c>
      <c r="L2248" s="123">
        <f t="shared" si="70"/>
        <v>-741.6</v>
      </c>
      <c r="M2248" s="123">
        <f t="shared" si="71"/>
        <v>-741.6</v>
      </c>
      <c r="N2248" s="122">
        <f>IF($B2248="","",ROUND(SUMIF(账户名,$B2248,账户期初)+SUMIFS($L$6:L2248,$B$6:B2248,$B2248),2))</f>
        <v>274862935.74</v>
      </c>
      <c r="O2248" s="123">
        <f>IF($B2248="","",IFERROR(ROUND(INDEX(账户期初本位,MATCH($B2248,账户名,0))+SUMIFS($M$6:M2248,$B$6:B2248,$B2248),2),""))</f>
        <v>274862935.74</v>
      </c>
      <c r="P2248" s="117" t="s">
        <v>43</v>
      </c>
      <c r="Q2248" s="115"/>
      <c r="R2248" s="115"/>
      <c r="S2248" s="124" t="str">
        <f>IF($B2248="","",IF(ISNA(MATCH($B2248,账户名,0)),"※这个账户不在【参数设置】的账户档案里",IF($A2248="","※没填日期，这一笔不会进任何月份的报表",IF(OR($A2248&lt;起始月份,$A2248&gt;EOMONTH(起始月份,15)),"△不在本账期（"&amp;TEXT(起始月份,"yyyy-mm")&amp;" ~ "&amp;TEXT(EOMONTH(起始月份,15),"yyyy-mm")&amp;"）内，报表里看不到",IF(AND($H2248&lt;&gt;"",$I2248&lt;&gt;""),"※收入和支出不能同时填",IF(AND(N($H2248)=0,N($I2248)=0),IF(ISNUMBER(SEARCH("【待补】",$R2248&amp;"")),"△源数据不全（源表缺金额），请补充","※收入和支出都没填"),IF($E2248="","※没填收支类别，分类报表会漏掉这一笔",IF(ISNA(MATCH($E2248,类别表,0)),"※收支类别不在【参数设置】的清单里",IF($K2248="","△"&amp;$D2248&amp;" 还没填汇率，去【月度汇率】补上就自动算了",IF(ISNUMBER(SEARCH("【待补】",$R2248&amp;"")),"△源数据不全（源表缺摘要或用途），请补充",IF(AND($F2248="内部转账",$Q2248=""),"△内部转账建议在「往来单位」写上对方账户",IF($N2248&lt;0,"△这一笔之后该账户余额成负数了，核一下",""))))))))))))</f>
        <v/>
      </c>
    </row>
    <row r="2249" ht="33" spans="1:19">
      <c r="A2249" s="114">
        <v>46233</v>
      </c>
      <c r="B2249" s="115" t="s">
        <v>72</v>
      </c>
      <c r="C2249" s="116" t="str">
        <f>IF($B2249="","",IFERROR(INDEX(账户银行,MATCH($B2249,账户名,0)),""))</f>
        <v>NBU银行</v>
      </c>
      <c r="D2249" s="116" t="str">
        <f>IF($B2249="","",IFERROR(INDEX(账户币种,MATCH($B2249,账户名,0)),""))</f>
        <v>UZS</v>
      </c>
      <c r="E2249" s="117" t="s">
        <v>77</v>
      </c>
      <c r="F2249" s="116" t="str">
        <f>IF($E2249="","",IFERROR(INDEX(类别属性,MATCH($E2249,类别表,0)),""))</f>
        <v>内部转账</v>
      </c>
      <c r="G2249" s="118" t="s">
        <v>1892</v>
      </c>
      <c r="H2249" s="119"/>
      <c r="I2249" s="119">
        <v>9600</v>
      </c>
      <c r="J2249" s="120"/>
      <c r="K2249" s="125">
        <f>IF(OR($A2249="",$B2249=""),"",IF($J2249&lt;&gt;"",$J2249,IF($D2249=本位币,1,IFERROR(LOOKUP(2,1/((汇率月份&lt;=$A2249)*(INDEX(记账汇率区,0,MATCH($D2249,汇率币种头,0))&lt;&gt;"")),INDEX(记账汇率区,0,MATCH($D2249,汇率币种头,0))),""))))</f>
        <v>1</v>
      </c>
      <c r="L2249" s="123">
        <f t="shared" si="70"/>
        <v>-9600</v>
      </c>
      <c r="M2249" s="123">
        <f t="shared" si="71"/>
        <v>-9600</v>
      </c>
      <c r="N2249" s="122">
        <f>IF($B2249="","",ROUND(SUMIF(账户名,$B2249,账户期初)+SUMIFS($L$6:L2249,$B$6:B2249,$B2249),2))</f>
        <v>274853335.74</v>
      </c>
      <c r="O2249" s="123">
        <f>IF($B2249="","",IFERROR(ROUND(INDEX(账户期初本位,MATCH($B2249,账户名,0))+SUMIFS($M$6:M2249,$B$6:B2249,$B2249),2),""))</f>
        <v>274853335.74</v>
      </c>
      <c r="P2249" s="117" t="s">
        <v>43</v>
      </c>
      <c r="Q2249" s="115"/>
      <c r="R2249" s="115"/>
      <c r="S2249" s="124" t="str">
        <f>IF($B2249="","",IF(ISNA(MATCH($B2249,账户名,0)),"※这个账户不在【参数设置】的账户档案里",IF($A2249="","※没填日期，这一笔不会进任何月份的报表",IF(OR($A2249&lt;起始月份,$A2249&gt;EOMONTH(起始月份,15)),"△不在本账期（"&amp;TEXT(起始月份,"yyyy-mm")&amp;" ~ "&amp;TEXT(EOMONTH(起始月份,15),"yyyy-mm")&amp;"）内，报表里看不到",IF(AND($H2249&lt;&gt;"",$I2249&lt;&gt;""),"※收入和支出不能同时填",IF(AND(N($H2249)=0,N($I2249)=0),IF(ISNUMBER(SEARCH("【待补】",$R2249&amp;"")),"△源数据不全（源表缺金额），请补充","※收入和支出都没填"),IF($E2249="","※没填收支类别，分类报表会漏掉这一笔",IF(ISNA(MATCH($E2249,类别表,0)),"※收支类别不在【参数设置】的清单里",IF($K2249="","△"&amp;$D2249&amp;" 还没填汇率，去【月度汇率】补上就自动算了",IF(ISNUMBER(SEARCH("【待补】",$R2249&amp;"")),"△源数据不全（源表缺摘要或用途），请补充",IF(AND($F2249="内部转账",$Q2249=""),"△内部转账建议在「往来单位」写上对方账户",IF($N2249&lt;0,"△这一笔之后该账户余额成负数了，核一下",""))))))))))))</f>
        <v>△内部转账建议在「往来单位」写上对方账户</v>
      </c>
    </row>
    <row r="2250" ht="66" spans="1:19">
      <c r="A2250" s="114">
        <v>46233</v>
      </c>
      <c r="B2250" s="115" t="s">
        <v>72</v>
      </c>
      <c r="C2250" s="116" t="str">
        <f>IF($B2250="","",IFERROR(INDEX(账户银行,MATCH($B2250,账户名,0)),""))</f>
        <v>NBU银行</v>
      </c>
      <c r="D2250" s="116" t="str">
        <f>IF($B2250="","",IFERROR(INDEX(账户币种,MATCH($B2250,账户名,0)),""))</f>
        <v>UZS</v>
      </c>
      <c r="E2250" s="117" t="s">
        <v>438</v>
      </c>
      <c r="F2250" s="116" t="str">
        <f>IF($E2250="","",IFERROR(INDEX(类别属性,MATCH($E2250,类别表,0)),""))</f>
        <v>支出</v>
      </c>
      <c r="G2250" s="118" t="s">
        <v>1757</v>
      </c>
      <c r="H2250" s="119"/>
      <c r="I2250" s="119">
        <v>1100000</v>
      </c>
      <c r="J2250" s="120"/>
      <c r="K2250" s="125">
        <f>IF(OR($A2250="",$B2250=""),"",IF($J2250&lt;&gt;"",$J2250,IF($D2250=本位币,1,IFERROR(LOOKUP(2,1/((汇率月份&lt;=$A2250)*(INDEX(记账汇率区,0,MATCH($D2250,汇率币种头,0))&lt;&gt;"")),INDEX(记账汇率区,0,MATCH($D2250,汇率币种头,0))),""))))</f>
        <v>1</v>
      </c>
      <c r="L2250" s="123">
        <f t="shared" si="70"/>
        <v>-1100000</v>
      </c>
      <c r="M2250" s="123">
        <f t="shared" si="71"/>
        <v>-1100000</v>
      </c>
      <c r="N2250" s="122">
        <f>IF($B2250="","",ROUND(SUMIF(账户名,$B2250,账户期初)+SUMIFS($L$6:L2250,$B$6:B2250,$B2250),2))</f>
        <v>273753335.74</v>
      </c>
      <c r="O2250" s="123">
        <f>IF($B2250="","",IFERROR(ROUND(INDEX(账户期初本位,MATCH($B2250,账户名,0))+SUMIFS($M$6:M2250,$B$6:B2250,$B2250),2),""))</f>
        <v>273753335.74</v>
      </c>
      <c r="P2250" s="117" t="s">
        <v>26</v>
      </c>
      <c r="Q2250" s="115"/>
      <c r="R2250" s="115"/>
      <c r="S2250" s="124" t="str">
        <f>IF($B2250="","",IF(ISNA(MATCH($B2250,账户名,0)),"※这个账户不在【参数设置】的账户档案里",IF($A2250="","※没填日期，这一笔不会进任何月份的报表",IF(OR($A2250&lt;起始月份,$A2250&gt;EOMONTH(起始月份,15)),"△不在本账期（"&amp;TEXT(起始月份,"yyyy-mm")&amp;" ~ "&amp;TEXT(EOMONTH(起始月份,15),"yyyy-mm")&amp;"）内，报表里看不到",IF(AND($H2250&lt;&gt;"",$I2250&lt;&gt;""),"※收入和支出不能同时填",IF(AND(N($H2250)=0,N($I2250)=0),IF(ISNUMBER(SEARCH("【待补】",$R2250&amp;"")),"△源数据不全（源表缺金额），请补充","※收入和支出都没填"),IF($E2250="","※没填收支类别，分类报表会漏掉这一笔",IF(ISNA(MATCH($E2250,类别表,0)),"※收支类别不在【参数设置】的清单里",IF($K2250="","△"&amp;$D2250&amp;" 还没填汇率，去【月度汇率】补上就自动算了",IF(ISNUMBER(SEARCH("【待补】",$R2250&amp;"")),"△源数据不全（源表缺摘要或用途），请补充",IF(AND($F2250="内部转账",$Q2250=""),"△内部转账建议在「往来单位」写上对方账户",IF($N2250&lt;0,"△这一笔之后该账户余额成负数了，核一下",""))))))))))))</f>
        <v/>
      </c>
    </row>
    <row r="2251" ht="66" spans="1:19">
      <c r="A2251" s="114">
        <v>46233</v>
      </c>
      <c r="B2251" s="115" t="s">
        <v>72</v>
      </c>
      <c r="C2251" s="116" t="str">
        <f>IF($B2251="","",IFERROR(INDEX(账户银行,MATCH($B2251,账户名,0)),""))</f>
        <v>NBU银行</v>
      </c>
      <c r="D2251" s="116" t="str">
        <f>IF($B2251="","",IFERROR(INDEX(账户币种,MATCH($B2251,账户名,0)),""))</f>
        <v>UZS</v>
      </c>
      <c r="E2251" s="117" t="s">
        <v>62</v>
      </c>
      <c r="F2251" s="116" t="str">
        <f>IF($E2251="","",IFERROR(INDEX(类别属性,MATCH($E2251,类别表,0)),""))</f>
        <v>支出</v>
      </c>
      <c r="G2251" s="118" t="s">
        <v>1893</v>
      </c>
      <c r="H2251" s="119"/>
      <c r="I2251" s="119">
        <v>7318000</v>
      </c>
      <c r="J2251" s="120"/>
      <c r="K2251" s="125">
        <f>IF(OR($A2251="",$B2251=""),"",IF($J2251&lt;&gt;"",$J2251,IF($D2251=本位币,1,IFERROR(LOOKUP(2,1/((汇率月份&lt;=$A2251)*(INDEX(记账汇率区,0,MATCH($D2251,汇率币种头,0))&lt;&gt;"")),INDEX(记账汇率区,0,MATCH($D2251,汇率币种头,0))),""))))</f>
        <v>1</v>
      </c>
      <c r="L2251" s="123">
        <f t="shared" si="70"/>
        <v>-7318000</v>
      </c>
      <c r="M2251" s="123">
        <f t="shared" si="71"/>
        <v>-7318000</v>
      </c>
      <c r="N2251" s="122">
        <f>IF($B2251="","",ROUND(SUMIF(账户名,$B2251,账户期初)+SUMIFS($L$6:L2251,$B$6:B2251,$B2251),2))</f>
        <v>266435335.74</v>
      </c>
      <c r="O2251" s="123">
        <f>IF($B2251="","",IFERROR(ROUND(INDEX(账户期初本位,MATCH($B2251,账户名,0))+SUMIFS($M$6:M2251,$B$6:B2251,$B2251),2),""))</f>
        <v>266435335.74</v>
      </c>
      <c r="P2251" s="117" t="s">
        <v>26</v>
      </c>
      <c r="Q2251" s="115"/>
      <c r="R2251" s="115"/>
      <c r="S2251" s="124" t="str">
        <f>IF($B2251="","",IF(ISNA(MATCH($B2251,账户名,0)),"※这个账户不在【参数设置】的账户档案里",IF($A2251="","※没填日期，这一笔不会进任何月份的报表",IF(OR($A2251&lt;起始月份,$A2251&gt;EOMONTH(起始月份,15)),"△不在本账期（"&amp;TEXT(起始月份,"yyyy-mm")&amp;" ~ "&amp;TEXT(EOMONTH(起始月份,15),"yyyy-mm")&amp;"）内，报表里看不到",IF(AND($H2251&lt;&gt;"",$I2251&lt;&gt;""),"※收入和支出不能同时填",IF(AND(N($H2251)=0,N($I2251)=0),IF(ISNUMBER(SEARCH("【待补】",$R2251&amp;"")),"△源数据不全（源表缺金额），请补充","※收入和支出都没填"),IF($E2251="","※没填收支类别，分类报表会漏掉这一笔",IF(ISNA(MATCH($E2251,类别表,0)),"※收支类别不在【参数设置】的清单里",IF($K2251="","△"&amp;$D2251&amp;" 还没填汇率，去【月度汇率】补上就自动算了",IF(ISNUMBER(SEARCH("【待补】",$R2251&amp;"")),"△源数据不全（源表缺摘要或用途），请补充",IF(AND($F2251="内部转账",$Q2251=""),"△内部转账建议在「往来单位」写上对方账户",IF($N2251&lt;0,"△这一笔之后该账户余额成负数了，核一下",""))))))))))))</f>
        <v/>
      </c>
    </row>
    <row r="2252" ht="66" spans="1:19">
      <c r="A2252" s="114">
        <v>46233</v>
      </c>
      <c r="B2252" s="115" t="s">
        <v>72</v>
      </c>
      <c r="C2252" s="116" t="str">
        <f>IF($B2252="","",IFERROR(INDEX(账户银行,MATCH($B2252,账户名,0)),""))</f>
        <v>NBU银行</v>
      </c>
      <c r="D2252" s="116" t="str">
        <f>IF($B2252="","",IFERROR(INDEX(账户币种,MATCH($B2252,账户名,0)),""))</f>
        <v>UZS</v>
      </c>
      <c r="E2252" s="117" t="s">
        <v>62</v>
      </c>
      <c r="F2252" s="116" t="str">
        <f>IF($E2252="","",IFERROR(INDEX(类别属性,MATCH($E2252,类别表,0)),""))</f>
        <v>支出</v>
      </c>
      <c r="G2252" s="118" t="s">
        <v>1894</v>
      </c>
      <c r="H2252" s="119"/>
      <c r="I2252" s="119">
        <v>3620000</v>
      </c>
      <c r="J2252" s="120"/>
      <c r="K2252" s="125">
        <f>IF(OR($A2252="",$B2252=""),"",IF($J2252&lt;&gt;"",$J2252,IF($D2252=本位币,1,IFERROR(LOOKUP(2,1/((汇率月份&lt;=$A2252)*(INDEX(记账汇率区,0,MATCH($D2252,汇率币种头,0))&lt;&gt;"")),INDEX(记账汇率区,0,MATCH($D2252,汇率币种头,0))),""))))</f>
        <v>1</v>
      </c>
      <c r="L2252" s="123">
        <f t="shared" si="70"/>
        <v>-3620000</v>
      </c>
      <c r="M2252" s="123">
        <f t="shared" si="71"/>
        <v>-3620000</v>
      </c>
      <c r="N2252" s="122">
        <f>IF($B2252="","",ROUND(SUMIF(账户名,$B2252,账户期初)+SUMIFS($L$6:L2252,$B$6:B2252,$B2252),2))</f>
        <v>262815335.74</v>
      </c>
      <c r="O2252" s="123">
        <f>IF($B2252="","",IFERROR(ROUND(INDEX(账户期初本位,MATCH($B2252,账户名,0))+SUMIFS($M$6:M2252,$B$6:B2252,$B2252),2),""))</f>
        <v>262815335.74</v>
      </c>
      <c r="P2252" s="117" t="s">
        <v>26</v>
      </c>
      <c r="Q2252" s="115"/>
      <c r="R2252" s="115"/>
      <c r="S2252" s="124" t="str">
        <f>IF($B2252="","",IF(ISNA(MATCH($B2252,账户名,0)),"※这个账户不在【参数设置】的账户档案里",IF($A2252="","※没填日期，这一笔不会进任何月份的报表",IF(OR($A2252&lt;起始月份,$A2252&gt;EOMONTH(起始月份,15)),"△不在本账期（"&amp;TEXT(起始月份,"yyyy-mm")&amp;" ~ "&amp;TEXT(EOMONTH(起始月份,15),"yyyy-mm")&amp;"）内，报表里看不到",IF(AND($H2252&lt;&gt;"",$I2252&lt;&gt;""),"※收入和支出不能同时填",IF(AND(N($H2252)=0,N($I2252)=0),IF(ISNUMBER(SEARCH("【待补】",$R2252&amp;"")),"△源数据不全（源表缺金额），请补充","※收入和支出都没填"),IF($E2252="","※没填收支类别，分类报表会漏掉这一笔",IF(ISNA(MATCH($E2252,类别表,0)),"※收支类别不在【参数设置】的清单里",IF($K2252="","△"&amp;$D2252&amp;" 还没填汇率，去【月度汇率】补上就自动算了",IF(ISNUMBER(SEARCH("【待补】",$R2252&amp;"")),"△源数据不全（源表缺摘要或用途），请补充",IF(AND($F2252="内部转账",$Q2252=""),"△内部转账建议在「往来单位」写上对方账户",IF($N2252&lt;0,"△这一笔之后该账户余额成负数了，核一下",""))))))))))))</f>
        <v/>
      </c>
    </row>
    <row r="2253" ht="66" spans="1:19">
      <c r="A2253" s="114">
        <v>46233</v>
      </c>
      <c r="B2253" s="115" t="s">
        <v>72</v>
      </c>
      <c r="C2253" s="116" t="str">
        <f>IF($B2253="","",IFERROR(INDEX(账户银行,MATCH($B2253,账户名,0)),""))</f>
        <v>NBU银行</v>
      </c>
      <c r="D2253" s="116" t="str">
        <f>IF($B2253="","",IFERROR(INDEX(账户币种,MATCH($B2253,账户名,0)),""))</f>
        <v>UZS</v>
      </c>
      <c r="E2253" s="117" t="s">
        <v>62</v>
      </c>
      <c r="F2253" s="116" t="str">
        <f>IF($E2253="","",IFERROR(INDEX(类别属性,MATCH($E2253,类别表,0)),""))</f>
        <v>支出</v>
      </c>
      <c r="G2253" s="118" t="s">
        <v>1895</v>
      </c>
      <c r="H2253" s="119"/>
      <c r="I2253" s="119">
        <v>31200000</v>
      </c>
      <c r="J2253" s="120"/>
      <c r="K2253" s="125">
        <f>IF(OR($A2253="",$B2253=""),"",IF($J2253&lt;&gt;"",$J2253,IF($D2253=本位币,1,IFERROR(LOOKUP(2,1/((汇率月份&lt;=$A2253)*(INDEX(记账汇率区,0,MATCH($D2253,汇率币种头,0))&lt;&gt;"")),INDEX(记账汇率区,0,MATCH($D2253,汇率币种头,0))),""))))</f>
        <v>1</v>
      </c>
      <c r="L2253" s="123">
        <f t="shared" si="70"/>
        <v>-31200000</v>
      </c>
      <c r="M2253" s="123">
        <f t="shared" si="71"/>
        <v>-31200000</v>
      </c>
      <c r="N2253" s="122">
        <f>IF($B2253="","",ROUND(SUMIF(账户名,$B2253,账户期初)+SUMIFS($L$6:L2253,$B$6:B2253,$B2253),2))</f>
        <v>231615335.74</v>
      </c>
      <c r="O2253" s="123">
        <f>IF($B2253="","",IFERROR(ROUND(INDEX(账户期初本位,MATCH($B2253,账户名,0))+SUMIFS($M$6:M2253,$B$6:B2253,$B2253),2),""))</f>
        <v>231615335.74</v>
      </c>
      <c r="P2253" s="117" t="s">
        <v>26</v>
      </c>
      <c r="Q2253" s="115"/>
      <c r="R2253" s="115"/>
      <c r="S2253" s="124" t="str">
        <f>IF($B2253="","",IF(ISNA(MATCH($B2253,账户名,0)),"※这个账户不在【参数设置】的账户档案里",IF($A2253="","※没填日期，这一笔不会进任何月份的报表",IF(OR($A2253&lt;起始月份,$A2253&gt;EOMONTH(起始月份,15)),"△不在本账期（"&amp;TEXT(起始月份,"yyyy-mm")&amp;" ~ "&amp;TEXT(EOMONTH(起始月份,15),"yyyy-mm")&amp;"）内，报表里看不到",IF(AND($H2253&lt;&gt;"",$I2253&lt;&gt;""),"※收入和支出不能同时填",IF(AND(N($H2253)=0,N($I2253)=0),IF(ISNUMBER(SEARCH("【待补】",$R2253&amp;"")),"△源数据不全（源表缺金额），请补充","※收入和支出都没填"),IF($E2253="","※没填收支类别，分类报表会漏掉这一笔",IF(ISNA(MATCH($E2253,类别表,0)),"※收支类别不在【参数设置】的清单里",IF($K2253="","△"&amp;$D2253&amp;" 还没填汇率，去【月度汇率】补上就自动算了",IF(ISNUMBER(SEARCH("【待补】",$R2253&amp;"")),"△源数据不全（源表缺摘要或用途），请补充",IF(AND($F2253="内部转账",$Q2253=""),"△内部转账建议在「往来单位」写上对方账户",IF($N2253&lt;0,"△这一笔之后该账户余额成负数了，核一下",""))))))))))))</f>
        <v/>
      </c>
    </row>
    <row r="2254" ht="66" spans="1:19">
      <c r="A2254" s="114">
        <v>46233</v>
      </c>
      <c r="B2254" s="115" t="s">
        <v>72</v>
      </c>
      <c r="C2254" s="116" t="str">
        <f>IF($B2254="","",IFERROR(INDEX(账户银行,MATCH($B2254,账户名,0)),""))</f>
        <v>NBU银行</v>
      </c>
      <c r="D2254" s="116" t="str">
        <f>IF($B2254="","",IFERROR(INDEX(账户币种,MATCH($B2254,账户名,0)),""))</f>
        <v>UZS</v>
      </c>
      <c r="E2254" s="117" t="s">
        <v>21</v>
      </c>
      <c r="F2254" s="116" t="str">
        <f>IF($E2254="","",IFERROR(INDEX(类别属性,MATCH($E2254,类别表,0)),""))</f>
        <v>支出</v>
      </c>
      <c r="G2254" s="118" t="s">
        <v>1896</v>
      </c>
      <c r="H2254" s="119"/>
      <c r="I2254" s="119">
        <v>1224300</v>
      </c>
      <c r="J2254" s="120"/>
      <c r="K2254" s="125">
        <f>IF(OR($A2254="",$B2254=""),"",IF($J2254&lt;&gt;"",$J2254,IF($D2254=本位币,1,IFERROR(LOOKUP(2,1/((汇率月份&lt;=$A2254)*(INDEX(记账汇率区,0,MATCH($D2254,汇率币种头,0))&lt;&gt;"")),INDEX(记账汇率区,0,MATCH($D2254,汇率币种头,0))),""))))</f>
        <v>1</v>
      </c>
      <c r="L2254" s="123">
        <f t="shared" si="70"/>
        <v>-1224300</v>
      </c>
      <c r="M2254" s="123">
        <f t="shared" si="71"/>
        <v>-1224300</v>
      </c>
      <c r="N2254" s="122">
        <f>IF($B2254="","",ROUND(SUMIF(账户名,$B2254,账户期初)+SUMIFS($L$6:L2254,$B$6:B2254,$B2254),2))</f>
        <v>230391035.74</v>
      </c>
      <c r="O2254" s="123">
        <f>IF($B2254="","",IFERROR(ROUND(INDEX(账户期初本位,MATCH($B2254,账户名,0))+SUMIFS($M$6:M2254,$B$6:B2254,$B2254),2),""))</f>
        <v>230391035.74</v>
      </c>
      <c r="P2254" s="117" t="s">
        <v>23</v>
      </c>
      <c r="Q2254" s="115"/>
      <c r="R2254" s="115"/>
      <c r="S2254" s="124" t="str">
        <f>IF($B2254="","",IF(ISNA(MATCH($B2254,账户名,0)),"※这个账户不在【参数设置】的账户档案里",IF($A2254="","※没填日期，这一笔不会进任何月份的报表",IF(OR($A2254&lt;起始月份,$A2254&gt;EOMONTH(起始月份,15)),"△不在本账期（"&amp;TEXT(起始月份,"yyyy-mm")&amp;" ~ "&amp;TEXT(EOMONTH(起始月份,15),"yyyy-mm")&amp;"）内，报表里看不到",IF(AND($H2254&lt;&gt;"",$I2254&lt;&gt;""),"※收入和支出不能同时填",IF(AND(N($H2254)=0,N($I2254)=0),IF(ISNUMBER(SEARCH("【待补】",$R2254&amp;"")),"△源数据不全（源表缺金额），请补充","※收入和支出都没填"),IF($E2254="","※没填收支类别，分类报表会漏掉这一笔",IF(ISNA(MATCH($E2254,类别表,0)),"※收支类别不在【参数设置】的清单里",IF($K2254="","△"&amp;$D2254&amp;" 还没填汇率，去【月度汇率】补上就自动算了",IF(ISNUMBER(SEARCH("【待补】",$R2254&amp;"")),"△源数据不全（源表缺摘要或用途），请补充",IF(AND($F2254="内部转账",$Q2254=""),"△内部转账建议在「往来单位」写上对方账户",IF($N2254&lt;0,"△这一笔之后该账户余额成负数了，核一下",""))))))))))))</f>
        <v/>
      </c>
    </row>
    <row r="2255" ht="66" spans="1:19">
      <c r="A2255" s="114">
        <v>46233</v>
      </c>
      <c r="B2255" s="115" t="s">
        <v>72</v>
      </c>
      <c r="C2255" s="116" t="str">
        <f>IF($B2255="","",IFERROR(INDEX(账户银行,MATCH($B2255,账户名,0)),""))</f>
        <v>NBU银行</v>
      </c>
      <c r="D2255" s="116" t="str">
        <f>IF($B2255="","",IFERROR(INDEX(账户币种,MATCH($B2255,账户名,0)),""))</f>
        <v>UZS</v>
      </c>
      <c r="E2255" s="117" t="s">
        <v>62</v>
      </c>
      <c r="F2255" s="116" t="str">
        <f>IF($E2255="","",IFERROR(INDEX(类别属性,MATCH($E2255,类别表,0)),""))</f>
        <v>支出</v>
      </c>
      <c r="G2255" s="118" t="s">
        <v>1897</v>
      </c>
      <c r="H2255" s="119"/>
      <c r="I2255" s="119">
        <v>9600000</v>
      </c>
      <c r="J2255" s="120"/>
      <c r="K2255" s="125">
        <f>IF(OR($A2255="",$B2255=""),"",IF($J2255&lt;&gt;"",$J2255,IF($D2255=本位币,1,IFERROR(LOOKUP(2,1/((汇率月份&lt;=$A2255)*(INDEX(记账汇率区,0,MATCH($D2255,汇率币种头,0))&lt;&gt;"")),INDEX(记账汇率区,0,MATCH($D2255,汇率币种头,0))),""))))</f>
        <v>1</v>
      </c>
      <c r="L2255" s="123">
        <f t="shared" si="70"/>
        <v>-9600000</v>
      </c>
      <c r="M2255" s="123">
        <f t="shared" si="71"/>
        <v>-9600000</v>
      </c>
      <c r="N2255" s="122">
        <f>IF($B2255="","",ROUND(SUMIF(账户名,$B2255,账户期初)+SUMIFS($L$6:L2255,$B$6:B2255,$B2255),2))</f>
        <v>220791035.74</v>
      </c>
      <c r="O2255" s="123">
        <f>IF($B2255="","",IFERROR(ROUND(INDEX(账户期初本位,MATCH($B2255,账户名,0))+SUMIFS($M$6:M2255,$B$6:B2255,$B2255),2),""))</f>
        <v>220791035.74</v>
      </c>
      <c r="P2255" s="117" t="s">
        <v>26</v>
      </c>
      <c r="Q2255" s="115"/>
      <c r="R2255" s="115"/>
      <c r="S2255" s="124" t="str">
        <f>IF($B2255="","",IF(ISNA(MATCH($B2255,账户名,0)),"※这个账户不在【参数设置】的账户档案里",IF($A2255="","※没填日期，这一笔不会进任何月份的报表",IF(OR($A2255&lt;起始月份,$A2255&gt;EOMONTH(起始月份,15)),"△不在本账期（"&amp;TEXT(起始月份,"yyyy-mm")&amp;" ~ "&amp;TEXT(EOMONTH(起始月份,15),"yyyy-mm")&amp;"）内，报表里看不到",IF(AND($H2255&lt;&gt;"",$I2255&lt;&gt;""),"※收入和支出不能同时填",IF(AND(N($H2255)=0,N($I2255)=0),IF(ISNUMBER(SEARCH("【待补】",$R2255&amp;"")),"△源数据不全（源表缺金额），请补充","※收入和支出都没填"),IF($E2255="","※没填收支类别，分类报表会漏掉这一笔",IF(ISNA(MATCH($E2255,类别表,0)),"※收支类别不在【参数设置】的清单里",IF($K2255="","△"&amp;$D2255&amp;" 还没填汇率，去【月度汇率】补上就自动算了",IF(ISNUMBER(SEARCH("【待补】",$R2255&amp;"")),"△源数据不全（源表缺摘要或用途），请补充",IF(AND($F2255="内部转账",$Q2255=""),"△内部转账建议在「往来单位」写上对方账户",IF($N2255&lt;0,"△这一笔之后该账户余额成负数了，核一下",""))))))))))))</f>
        <v/>
      </c>
    </row>
    <row r="2256" ht="66" spans="1:19">
      <c r="A2256" s="114">
        <v>46233</v>
      </c>
      <c r="B2256" s="115" t="s">
        <v>72</v>
      </c>
      <c r="C2256" s="116" t="str">
        <f>IF($B2256="","",IFERROR(INDEX(账户银行,MATCH($B2256,账户名,0)),""))</f>
        <v>NBU银行</v>
      </c>
      <c r="D2256" s="116" t="str">
        <f>IF($B2256="","",IFERROR(INDEX(账户币种,MATCH($B2256,账户名,0)),""))</f>
        <v>UZS</v>
      </c>
      <c r="E2256" s="117" t="s">
        <v>62</v>
      </c>
      <c r="F2256" s="116" t="str">
        <f>IF($E2256="","",IFERROR(INDEX(类别属性,MATCH($E2256,类别表,0)),""))</f>
        <v>支出</v>
      </c>
      <c r="G2256" s="118" t="s">
        <v>1898</v>
      </c>
      <c r="H2256" s="119"/>
      <c r="I2256" s="119">
        <v>1160000</v>
      </c>
      <c r="J2256" s="120"/>
      <c r="K2256" s="125">
        <f>IF(OR($A2256="",$B2256=""),"",IF($J2256&lt;&gt;"",$J2256,IF($D2256=本位币,1,IFERROR(LOOKUP(2,1/((汇率月份&lt;=$A2256)*(INDEX(记账汇率区,0,MATCH($D2256,汇率币种头,0))&lt;&gt;"")),INDEX(记账汇率区,0,MATCH($D2256,汇率币种头,0))),""))))</f>
        <v>1</v>
      </c>
      <c r="L2256" s="123">
        <f t="shared" si="70"/>
        <v>-1160000</v>
      </c>
      <c r="M2256" s="123">
        <f t="shared" si="71"/>
        <v>-1160000</v>
      </c>
      <c r="N2256" s="122">
        <f>IF($B2256="","",ROUND(SUMIF(账户名,$B2256,账户期初)+SUMIFS($L$6:L2256,$B$6:B2256,$B2256),2))</f>
        <v>219631035.74</v>
      </c>
      <c r="O2256" s="123">
        <f>IF($B2256="","",IFERROR(ROUND(INDEX(账户期初本位,MATCH($B2256,账户名,0))+SUMIFS($M$6:M2256,$B$6:B2256,$B2256),2),""))</f>
        <v>219631035.74</v>
      </c>
      <c r="P2256" s="117" t="s">
        <v>26</v>
      </c>
      <c r="Q2256" s="115"/>
      <c r="R2256" s="115"/>
      <c r="S2256" s="124" t="str">
        <f>IF($B2256="","",IF(ISNA(MATCH($B2256,账户名,0)),"※这个账户不在【参数设置】的账户档案里",IF($A2256="","※没填日期，这一笔不会进任何月份的报表",IF(OR($A2256&lt;起始月份,$A2256&gt;EOMONTH(起始月份,15)),"△不在本账期（"&amp;TEXT(起始月份,"yyyy-mm")&amp;" ~ "&amp;TEXT(EOMONTH(起始月份,15),"yyyy-mm")&amp;"）内，报表里看不到",IF(AND($H2256&lt;&gt;"",$I2256&lt;&gt;""),"※收入和支出不能同时填",IF(AND(N($H2256)=0,N($I2256)=0),IF(ISNUMBER(SEARCH("【待补】",$R2256&amp;"")),"△源数据不全（源表缺金额），请补充","※收入和支出都没填"),IF($E2256="","※没填收支类别，分类报表会漏掉这一笔",IF(ISNA(MATCH($E2256,类别表,0)),"※收支类别不在【参数设置】的清单里",IF($K2256="","△"&amp;$D2256&amp;" 还没填汇率，去【月度汇率】补上就自动算了",IF(ISNUMBER(SEARCH("【待补】",$R2256&amp;"")),"△源数据不全（源表缺摘要或用途），请补充",IF(AND($F2256="内部转账",$Q2256=""),"△内部转账建议在「往来单位」写上对方账户",IF($N2256&lt;0,"△这一笔之后该账户余额成负数了，核一下",""))))))))))))</f>
        <v/>
      </c>
    </row>
    <row r="2257" ht="16.5" spans="1:19">
      <c r="A2257" s="114">
        <v>46233</v>
      </c>
      <c r="B2257" s="115" t="s">
        <v>1238</v>
      </c>
      <c r="C2257" s="116" t="str">
        <f>IF($B2257="","",IFERROR(INDEX(账户银行,MATCH($B2257,账户名,0)),""))</f>
        <v>NBU银行</v>
      </c>
      <c r="D2257" s="116" t="str">
        <f>IF($B2257="","",IFERROR(INDEX(账户币种,MATCH($B2257,账户名,0)),""))</f>
        <v>UZS</v>
      </c>
      <c r="E2257" s="117" t="s">
        <v>38</v>
      </c>
      <c r="F2257" s="116" t="str">
        <f>IF($E2257="","",IFERROR(INDEX(类别属性,MATCH($E2257,类别表,0)),""))</f>
        <v>支出</v>
      </c>
      <c r="G2257" s="118" t="s">
        <v>1268</v>
      </c>
      <c r="H2257" s="119"/>
      <c r="I2257" s="119">
        <v>90000</v>
      </c>
      <c r="J2257" s="120"/>
      <c r="K2257" s="125">
        <f>IF(OR($A2257="",$B2257=""),"",IF($J2257&lt;&gt;"",$J2257,IF($D2257=本位币,1,IFERROR(LOOKUP(2,1/((汇率月份&lt;=$A2257)*(INDEX(记账汇率区,0,MATCH($D2257,汇率币种头,0))&lt;&gt;"")),INDEX(记账汇率区,0,MATCH($D2257,汇率币种头,0))),""))))</f>
        <v>1</v>
      </c>
      <c r="L2257" s="123">
        <f t="shared" si="70"/>
        <v>-90000</v>
      </c>
      <c r="M2257" s="123">
        <f t="shared" si="71"/>
        <v>-90000</v>
      </c>
      <c r="N2257" s="122">
        <f>IF($B2257="","",ROUND(SUMIF(账户名,$B2257,账户期初)+SUMIFS($L$6:L2257,$B$6:B2257,$B2257),2))</f>
        <v>32547911</v>
      </c>
      <c r="O2257" s="123">
        <f>IF($B2257="","",IFERROR(ROUND(INDEX(账户期初本位,MATCH($B2257,账户名,0))+SUMIFS($M$6:M2257,$B$6:B2257,$B2257),2),""))</f>
        <v>32547911</v>
      </c>
      <c r="P2257" s="117" t="s">
        <v>26</v>
      </c>
      <c r="Q2257" s="115" t="s">
        <v>1269</v>
      </c>
      <c r="R2257" s="115" t="s">
        <v>1270</v>
      </c>
      <c r="S2257" s="124" t="str">
        <f>IF($B2257="","",IF(ISNA(MATCH($B2257,账户名,0)),"※这个账户不在【参数设置】的账户档案里",IF($A2257="","※没填日期，这一笔不会进任何月份的报表",IF(OR($A2257&lt;起始月份,$A2257&gt;EOMONTH(起始月份,15)),"△不在本账期（"&amp;TEXT(起始月份,"yyyy-mm")&amp;" ~ "&amp;TEXT(EOMONTH(起始月份,15),"yyyy-mm")&amp;"）内，报表里看不到",IF(AND($H2257&lt;&gt;"",$I2257&lt;&gt;""),"※收入和支出不能同时填",IF(AND(N($H2257)=0,N($I2257)=0),IF(ISNUMBER(SEARCH("【待补】",$R2257&amp;"")),"△源数据不全（源表缺金额），请补充","※收入和支出都没填"),IF($E2257="","※没填收支类别，分类报表会漏掉这一笔",IF(ISNA(MATCH($E2257,类别表,0)),"※收支类别不在【参数设置】的清单里",IF($K2257="","△"&amp;$D2257&amp;" 还没填汇率，去【月度汇率】补上就自动算了",IF(ISNUMBER(SEARCH("【待补】",$R2257&amp;"")),"△源数据不全（源表缺摘要或用途），请补充",IF(AND($F2257="内部转账",$Q2257=""),"△内部转账建议在「往来单位」写上对方账户",IF($N2257&lt;0,"△这一笔之后该账户余额成负数了，核一下",""))))))))))))</f>
        <v/>
      </c>
    </row>
    <row r="2258" ht="82.5" spans="1:19">
      <c r="A2258" s="114">
        <v>46233</v>
      </c>
      <c r="B2258" s="115" t="s">
        <v>34</v>
      </c>
      <c r="C2258" s="116" t="str">
        <f>IF($B2258="","",IFERROR(INDEX(账户银行,MATCH($B2258,账户名,0)),""))</f>
        <v>现金</v>
      </c>
      <c r="D2258" s="116" t="str">
        <f>IF($B2258="","",IFERROR(INDEX(账户币种,MATCH($B2258,账户名,0)),""))</f>
        <v>UZS</v>
      </c>
      <c r="E2258" s="117" t="s">
        <v>57</v>
      </c>
      <c r="F2258" s="116" t="str">
        <f>IF($E2258="","",IFERROR(INDEX(类别属性,MATCH($E2258,类别表,0)),""))</f>
        <v>支出</v>
      </c>
      <c r="G2258" s="118" t="s">
        <v>1899</v>
      </c>
      <c r="H2258" s="119"/>
      <c r="I2258" s="119">
        <v>1712000</v>
      </c>
      <c r="J2258" s="120"/>
      <c r="K2258" s="125">
        <f>IF(OR($A2258="",$B2258=""),"",IF($J2258&lt;&gt;"",$J2258,IF($D2258=本位币,1,IFERROR(LOOKUP(2,1/((汇率月份&lt;=$A2258)*(INDEX(记账汇率区,0,MATCH($D2258,汇率币种头,0))&lt;&gt;"")),INDEX(记账汇率区,0,MATCH($D2258,汇率币种头,0))),""))))</f>
        <v>1</v>
      </c>
      <c r="L2258" s="123">
        <f t="shared" si="70"/>
        <v>-1712000</v>
      </c>
      <c r="M2258" s="123">
        <f t="shared" si="71"/>
        <v>-1712000</v>
      </c>
      <c r="N2258" s="122">
        <f>IF($B2258="","",ROUND(SUMIF(账户名,$B2258,账户期初)+SUMIFS($L$6:L2258,$B$6:B2258,$B2258),2))</f>
        <v>-781574979.33</v>
      </c>
      <c r="O2258" s="123">
        <f>IF($B2258="","",IFERROR(ROUND(INDEX(账户期初本位,MATCH($B2258,账户名,0))+SUMIFS($M$6:M2258,$B$6:B2258,$B2258),2),""))</f>
        <v>-781574979.33</v>
      </c>
      <c r="P2258" s="117" t="s">
        <v>59</v>
      </c>
      <c r="Q2258" s="115"/>
      <c r="R2258" s="115"/>
      <c r="S2258" s="124" t="str">
        <f>IF($B2258="","",IF(ISNA(MATCH($B2258,账户名,0)),"※这个账户不在【参数设置】的账户档案里",IF($A2258="","※没填日期，这一笔不会进任何月份的报表",IF(OR($A2258&lt;起始月份,$A2258&gt;EOMONTH(起始月份,15)),"△不在本账期（"&amp;TEXT(起始月份,"yyyy-mm")&amp;" ~ "&amp;TEXT(EOMONTH(起始月份,15),"yyyy-mm")&amp;"）内，报表里看不到",IF(AND($H2258&lt;&gt;"",$I2258&lt;&gt;""),"※收入和支出不能同时填",IF(AND(N($H2258)=0,N($I2258)=0),IF(ISNUMBER(SEARCH("【待补】",$R2258&amp;"")),"△源数据不全（源表缺金额），请补充","※收入和支出都没填"),IF($E2258="","※没填收支类别，分类报表会漏掉这一笔",IF(ISNA(MATCH($E2258,类别表,0)),"※收支类别不在【参数设置】的清单里",IF($K2258="","△"&amp;$D2258&amp;" 还没填汇率，去【月度汇率】补上就自动算了",IF(ISNUMBER(SEARCH("【待补】",$R2258&amp;"")),"△源数据不全（源表缺摘要或用途），请补充",IF(AND($F2258="内部转账",$Q2258=""),"△内部转账建议在「往来单位」写上对方账户",IF($N2258&lt;0,"△这一笔之后该账户余额成负数了，核一下",""))))))))))))</f>
        <v>△这一笔之后该账户余额成负数了，核一下</v>
      </c>
    </row>
    <row r="2259" ht="33" spans="1:19">
      <c r="A2259" s="114">
        <v>46234</v>
      </c>
      <c r="B2259" s="115" t="s">
        <v>72</v>
      </c>
      <c r="C2259" s="116" t="str">
        <f>IF($B2259="","",IFERROR(INDEX(账户银行,MATCH($B2259,账户名,0)),""))</f>
        <v>NBU银行</v>
      </c>
      <c r="D2259" s="116" t="str">
        <f>IF($B2259="","",IFERROR(INDEX(账户币种,MATCH($B2259,账户名,0)),""))</f>
        <v>UZS</v>
      </c>
      <c r="E2259" s="117" t="s">
        <v>60</v>
      </c>
      <c r="F2259" s="116" t="str">
        <f>IF($E2259="","",IFERROR(INDEX(类别属性,MATCH($E2259,类别表,0)),""))</f>
        <v>支出</v>
      </c>
      <c r="G2259" s="118" t="s">
        <v>1900</v>
      </c>
      <c r="H2259" s="119"/>
      <c r="I2259" s="119">
        <v>95400</v>
      </c>
      <c r="J2259" s="120"/>
      <c r="K2259" s="125">
        <f>IF(OR($A2259="",$B2259=""),"",IF($J2259&lt;&gt;"",$J2259,IF($D2259=本位币,1,IFERROR(LOOKUP(2,1/((汇率月份&lt;=$A2259)*(INDEX(记账汇率区,0,MATCH($D2259,汇率币种头,0))&lt;&gt;"")),INDEX(记账汇率区,0,MATCH($D2259,汇率币种头,0))),""))))</f>
        <v>1</v>
      </c>
      <c r="L2259" s="123">
        <f t="shared" si="70"/>
        <v>-95400</v>
      </c>
      <c r="M2259" s="123">
        <f t="shared" si="71"/>
        <v>-95400</v>
      </c>
      <c r="N2259" s="122">
        <f>IF($B2259="","",ROUND(SUMIF(账户名,$B2259,账户期初)+SUMIFS($L$6:L2259,$B$6:B2259,$B2259),2))</f>
        <v>219535635.74</v>
      </c>
      <c r="O2259" s="123">
        <f>IF($B2259="","",IFERROR(ROUND(INDEX(账户期初本位,MATCH($B2259,账户名,0))+SUMIFS($M$6:M2259,$B$6:B2259,$B2259),2),""))</f>
        <v>219535635.74</v>
      </c>
      <c r="P2259" s="117" t="s">
        <v>43</v>
      </c>
      <c r="Q2259" s="115"/>
      <c r="R2259" s="115"/>
      <c r="S2259" s="124" t="str">
        <f>IF($B2259="","",IF(ISNA(MATCH($B2259,账户名,0)),"※这个账户不在【参数设置】的账户档案里",IF($A2259="","※没填日期，这一笔不会进任何月份的报表",IF(OR($A2259&lt;起始月份,$A2259&gt;EOMONTH(起始月份,15)),"△不在本账期（"&amp;TEXT(起始月份,"yyyy-mm")&amp;" ~ "&amp;TEXT(EOMONTH(起始月份,15),"yyyy-mm")&amp;"）内，报表里看不到",IF(AND($H2259&lt;&gt;"",$I2259&lt;&gt;""),"※收入和支出不能同时填",IF(AND(N($H2259)=0,N($I2259)=0),IF(ISNUMBER(SEARCH("【待补】",$R2259&amp;"")),"△源数据不全（源表缺金额），请补充","※收入和支出都没填"),IF($E2259="","※没填收支类别，分类报表会漏掉这一笔",IF(ISNA(MATCH($E2259,类别表,0)),"※收支类别不在【参数设置】的清单里",IF($K2259="","△"&amp;$D2259&amp;" 还没填汇率，去【月度汇率】补上就自动算了",IF(ISNUMBER(SEARCH("【待补】",$R2259&amp;"")),"△源数据不全（源表缺摘要或用途），请补充",IF(AND($F2259="内部转账",$Q2259=""),"△内部转账建议在「往来单位」写上对方账户",IF($N2259&lt;0,"△这一笔之后该账户余额成负数了，核一下",""))))))))))))</f>
        <v/>
      </c>
    </row>
    <row r="2260" ht="49.5" spans="1:19">
      <c r="A2260" s="114">
        <v>46234</v>
      </c>
      <c r="B2260" s="115" t="s">
        <v>72</v>
      </c>
      <c r="C2260" s="116" t="str">
        <f>IF($B2260="","",IFERROR(INDEX(账户银行,MATCH($B2260,账户名,0)),""))</f>
        <v>NBU银行</v>
      </c>
      <c r="D2260" s="116" t="str">
        <f>IF($B2260="","",IFERROR(INDEX(账户币种,MATCH($B2260,账户名,0)),""))</f>
        <v>UZS</v>
      </c>
      <c r="E2260" s="117" t="s">
        <v>60</v>
      </c>
      <c r="F2260" s="116" t="str">
        <f>IF($E2260="","",IFERROR(INDEX(类别属性,MATCH($E2260,类别表,0)),""))</f>
        <v>支出</v>
      </c>
      <c r="G2260" s="118" t="s">
        <v>1901</v>
      </c>
      <c r="H2260" s="119"/>
      <c r="I2260" s="119">
        <v>741.6</v>
      </c>
      <c r="J2260" s="120"/>
      <c r="K2260" s="125">
        <f>IF(OR($A2260="",$B2260=""),"",IF($J2260&lt;&gt;"",$J2260,IF($D2260=本位币,1,IFERROR(LOOKUP(2,1/((汇率月份&lt;=$A2260)*(INDEX(记账汇率区,0,MATCH($D2260,汇率币种头,0))&lt;&gt;"")),INDEX(记账汇率区,0,MATCH($D2260,汇率币种头,0))),""))))</f>
        <v>1</v>
      </c>
      <c r="L2260" s="123">
        <f t="shared" si="70"/>
        <v>-741.6</v>
      </c>
      <c r="M2260" s="123">
        <f t="shared" si="71"/>
        <v>-741.6</v>
      </c>
      <c r="N2260" s="122">
        <f>IF($B2260="","",ROUND(SUMIF(账户名,$B2260,账户期初)+SUMIFS($L$6:L2260,$B$6:B2260,$B2260),2))</f>
        <v>219534894.14</v>
      </c>
      <c r="O2260" s="123">
        <f>IF($B2260="","",IFERROR(ROUND(INDEX(账户期初本位,MATCH($B2260,账户名,0))+SUMIFS($M$6:M2260,$B$6:B2260,$B2260),2),""))</f>
        <v>219534894.14</v>
      </c>
      <c r="P2260" s="117" t="s">
        <v>43</v>
      </c>
      <c r="Q2260" s="115"/>
      <c r="R2260" s="115"/>
      <c r="S2260" s="124" t="str">
        <f>IF($B2260="","",IF(ISNA(MATCH($B2260,账户名,0)),"※这个账户不在【参数设置】的账户档案里",IF($A2260="","※没填日期，这一笔不会进任何月份的报表",IF(OR($A2260&lt;起始月份,$A2260&gt;EOMONTH(起始月份,15)),"△不在本账期（"&amp;TEXT(起始月份,"yyyy-mm")&amp;" ~ "&amp;TEXT(EOMONTH(起始月份,15),"yyyy-mm")&amp;"）内，报表里看不到",IF(AND($H2260&lt;&gt;"",$I2260&lt;&gt;""),"※收入和支出不能同时填",IF(AND(N($H2260)=0,N($I2260)=0),IF(ISNUMBER(SEARCH("【待补】",$R2260&amp;"")),"△源数据不全（源表缺金额），请补充","※收入和支出都没填"),IF($E2260="","※没填收支类别，分类报表会漏掉这一笔",IF(ISNA(MATCH($E2260,类别表,0)),"※收支类别不在【参数设置】的清单里",IF($K2260="","△"&amp;$D2260&amp;" 还没填汇率，去【月度汇率】补上就自动算了",IF(ISNUMBER(SEARCH("【待补】",$R2260&amp;"")),"△源数据不全（源表缺摘要或用途），请补充",IF(AND($F2260="内部转账",$Q2260=""),"△内部转账建议在「往来单位」写上对方账户",IF($N2260&lt;0,"△这一笔之后该账户余额成负数了，核一下",""))))))))))))</f>
        <v/>
      </c>
    </row>
    <row r="2261" ht="66" spans="1:19">
      <c r="A2261" s="114">
        <v>46234</v>
      </c>
      <c r="B2261" s="115" t="s">
        <v>72</v>
      </c>
      <c r="C2261" s="116" t="str">
        <f>IF($B2261="","",IFERROR(INDEX(账户银行,MATCH($B2261,账户名,0)),""))</f>
        <v>NBU银行</v>
      </c>
      <c r="D2261" s="116" t="str">
        <f>IF($B2261="","",IFERROR(INDEX(账户币种,MATCH($B2261,账户名,0)),""))</f>
        <v>UZS</v>
      </c>
      <c r="E2261" s="117" t="s">
        <v>62</v>
      </c>
      <c r="F2261" s="116" t="str">
        <f>IF($E2261="","",IFERROR(INDEX(类别属性,MATCH($E2261,类别表,0)),""))</f>
        <v>支出</v>
      </c>
      <c r="G2261" s="118" t="s">
        <v>1902</v>
      </c>
      <c r="H2261" s="119"/>
      <c r="I2261" s="119">
        <v>19080000</v>
      </c>
      <c r="J2261" s="120"/>
      <c r="K2261" s="125">
        <f>IF(OR($A2261="",$B2261=""),"",IF($J2261&lt;&gt;"",$J2261,IF($D2261=本位币,1,IFERROR(LOOKUP(2,1/((汇率月份&lt;=$A2261)*(INDEX(记账汇率区,0,MATCH($D2261,汇率币种头,0))&lt;&gt;"")),INDEX(记账汇率区,0,MATCH($D2261,汇率币种头,0))),""))))</f>
        <v>1</v>
      </c>
      <c r="L2261" s="123">
        <f t="shared" si="70"/>
        <v>-19080000</v>
      </c>
      <c r="M2261" s="123">
        <f t="shared" si="71"/>
        <v>-19080000</v>
      </c>
      <c r="N2261" s="122">
        <f>IF($B2261="","",ROUND(SUMIF(账户名,$B2261,账户期初)+SUMIFS($L$6:L2261,$B$6:B2261,$B2261),2))</f>
        <v>200454894.14</v>
      </c>
      <c r="O2261" s="123">
        <f>IF($B2261="","",IFERROR(ROUND(INDEX(账户期初本位,MATCH($B2261,账户名,0))+SUMIFS($M$6:M2261,$B$6:B2261,$B2261),2),""))</f>
        <v>200454894.14</v>
      </c>
      <c r="P2261" s="117" t="s">
        <v>26</v>
      </c>
      <c r="Q2261" s="115"/>
      <c r="R2261" s="115"/>
      <c r="S2261" s="124" t="str">
        <f>IF($B2261="","",IF(ISNA(MATCH($B2261,账户名,0)),"※这个账户不在【参数设置】的账户档案里",IF($A2261="","※没填日期，这一笔不会进任何月份的报表",IF(OR($A2261&lt;起始月份,$A2261&gt;EOMONTH(起始月份,15)),"△不在本账期（"&amp;TEXT(起始月份,"yyyy-mm")&amp;" ~ "&amp;TEXT(EOMONTH(起始月份,15),"yyyy-mm")&amp;"）内，报表里看不到",IF(AND($H2261&lt;&gt;"",$I2261&lt;&gt;""),"※收入和支出不能同时填",IF(AND(N($H2261)=0,N($I2261)=0),IF(ISNUMBER(SEARCH("【待补】",$R2261&amp;"")),"△源数据不全（源表缺金额），请补充","※收入和支出都没填"),IF($E2261="","※没填收支类别，分类报表会漏掉这一笔",IF(ISNA(MATCH($E2261,类别表,0)),"※收支类别不在【参数设置】的清单里",IF($K2261="","△"&amp;$D2261&amp;" 还没填汇率，去【月度汇率】补上就自动算了",IF(ISNUMBER(SEARCH("【待补】",$R2261&amp;"")),"△源数据不全（源表缺摘要或用途），请补充",IF(AND($F2261="内部转账",$Q2261=""),"△内部转账建议在「往来单位」写上对方账户",IF($N2261&lt;0,"△这一笔之后该账户余额成负数了，核一下",""))))))))))))</f>
        <v/>
      </c>
    </row>
    <row r="2262" ht="16.5" spans="1:19">
      <c r="A2262" s="114">
        <v>46234</v>
      </c>
      <c r="B2262" s="115" t="s">
        <v>20</v>
      </c>
      <c r="C2262" s="116" t="str">
        <f>IF($B2262="","",IFERROR(INDEX(账户银行,MATCH($B2262,账户名,0)),""))</f>
        <v>现金</v>
      </c>
      <c r="D2262" s="116" t="str">
        <f>IF($B2262="","",IFERROR(INDEX(账户币种,MATCH($B2262,账户名,0)),""))</f>
        <v>CNY</v>
      </c>
      <c r="E2262" s="117" t="s">
        <v>95</v>
      </c>
      <c r="F2262" s="116" t="str">
        <f>IF($E2262="","",IFERROR(INDEX(类别属性,MATCH($E2262,类别表,0)),""))</f>
        <v>支出</v>
      </c>
      <c r="G2262" s="118" t="s">
        <v>1903</v>
      </c>
      <c r="H2262" s="119"/>
      <c r="I2262" s="119">
        <v>4000</v>
      </c>
      <c r="J2262" s="120"/>
      <c r="K2262" s="121">
        <f>IF(OR($A2262="",$B2262=""),"",IF($J2262&lt;&gt;"",$J2262,IF($D2262=本位币,1,IFERROR(LOOKUP(2,1/((汇率月份&lt;=$A2262)*(INDEX(记账汇率区,0,MATCH($D2262,汇率币种头,0))&lt;&gt;"")),INDEX(记账汇率区,0,MATCH($D2262,汇率币种头,0))),""))))</f>
        <v>1700</v>
      </c>
      <c r="L2262" s="122">
        <f t="shared" si="70"/>
        <v>-4000</v>
      </c>
      <c r="M2262" s="123">
        <f t="shared" si="71"/>
        <v>-6800000</v>
      </c>
      <c r="N2262" s="122">
        <f>IF($B2262="","",ROUND(SUMIF(账户名,$B2262,账户期初)+SUMIFS($L$6:L2262,$B$6:B2262,$B2262),2))</f>
        <v>990858.94</v>
      </c>
      <c r="O2262" s="123">
        <f>IF($B2262="","",IFERROR(ROUND(INDEX(账户期初本位,MATCH($B2262,账户名,0))+SUMIFS($M$6:M2262,$B$6:B2262,$B2262),2),""))</f>
        <v>1656121714.96</v>
      </c>
      <c r="P2262" s="117" t="s">
        <v>97</v>
      </c>
      <c r="Q2262" s="115"/>
      <c r="R2262" s="115"/>
      <c r="S2262" s="124" t="str">
        <f>IF($B2262="","",IF(ISNA(MATCH($B2262,账户名,0)),"※这个账户不在【参数设置】的账户档案里",IF($A2262="","※没填日期，这一笔不会进任何月份的报表",IF(OR($A2262&lt;起始月份,$A2262&gt;EOMONTH(起始月份,15)),"△不在本账期（"&amp;TEXT(起始月份,"yyyy-mm")&amp;" ~ "&amp;TEXT(EOMONTH(起始月份,15),"yyyy-mm")&amp;"）内，报表里看不到",IF(AND($H2262&lt;&gt;"",$I2262&lt;&gt;""),"※收入和支出不能同时填",IF(AND(N($H2262)=0,N($I2262)=0),IF(ISNUMBER(SEARCH("【待补】",$R2262&amp;"")),"△源数据不全（源表缺金额），请补充","※收入和支出都没填"),IF($E2262="","※没填收支类别，分类报表会漏掉这一笔",IF(ISNA(MATCH($E2262,类别表,0)),"※收支类别不在【参数设置】的清单里",IF($K2262="","△"&amp;$D2262&amp;" 还没填汇率，去【月度汇率】补上就自动算了",IF(ISNUMBER(SEARCH("【待补】",$R2262&amp;"")),"△源数据不全（源表缺摘要或用途），请补充",IF(AND($F2262="内部转账",$Q2262=""),"△内部转账建议在「往来单位」写上对方账户",IF($N2262&lt;0,"△这一笔之后该账户余额成负数了，核一下",""))))))))))))</f>
        <v/>
      </c>
    </row>
    <row r="2263" ht="16.5" spans="1:19">
      <c r="A2263" s="114">
        <v>46234</v>
      </c>
      <c r="B2263" s="115" t="s">
        <v>1238</v>
      </c>
      <c r="C2263" s="116" t="str">
        <f>IF($B2263="","",IFERROR(INDEX(账户银行,MATCH($B2263,账户名,0)),""))</f>
        <v>NBU银行</v>
      </c>
      <c r="D2263" s="116" t="str">
        <f>IF($B2263="","",IFERROR(INDEX(账户币种,MATCH($B2263,账户名,0)),""))</f>
        <v>UZS</v>
      </c>
      <c r="E2263" s="117" t="s">
        <v>44</v>
      </c>
      <c r="F2263" s="116" t="str">
        <f>IF($E2263="","",IFERROR(INDEX(类别属性,MATCH($E2263,类别表,0)),""))</f>
        <v>支出</v>
      </c>
      <c r="G2263" s="118" t="s">
        <v>1268</v>
      </c>
      <c r="H2263" s="119"/>
      <c r="I2263" s="119">
        <v>651000</v>
      </c>
      <c r="J2263" s="120"/>
      <c r="K2263" s="125">
        <f>IF(OR($A2263="",$B2263=""),"",IF($J2263&lt;&gt;"",$J2263,IF($D2263=本位币,1,IFERROR(LOOKUP(2,1/((汇率月份&lt;=$A2263)*(INDEX(记账汇率区,0,MATCH($D2263,汇率币种头,0))&lt;&gt;"")),INDEX(记账汇率区,0,MATCH($D2263,汇率币种头,0))),""))))</f>
        <v>1</v>
      </c>
      <c r="L2263" s="123">
        <f t="shared" si="70"/>
        <v>-651000</v>
      </c>
      <c r="M2263" s="123">
        <f t="shared" si="71"/>
        <v>-651000</v>
      </c>
      <c r="N2263" s="122">
        <f>IF($B2263="","",ROUND(SUMIF(账户名,$B2263,账户期初)+SUMIFS($L$6:L2263,$B$6:B2263,$B2263),2))</f>
        <v>31896911</v>
      </c>
      <c r="O2263" s="123">
        <f>IF($B2263="","",IFERROR(ROUND(INDEX(账户期初本位,MATCH($B2263,账户名,0))+SUMIFS($M$6:M2263,$B$6:B2263,$B2263),2),""))</f>
        <v>31896911</v>
      </c>
      <c r="P2263" s="117" t="s">
        <v>26</v>
      </c>
      <c r="Q2263" s="115" t="s">
        <v>1269</v>
      </c>
      <c r="R2263" s="115" t="s">
        <v>1270</v>
      </c>
      <c r="S2263" s="124" t="str">
        <f>IF($B2263="","",IF(ISNA(MATCH($B2263,账户名,0)),"※这个账户不在【参数设置】的账户档案里",IF($A2263="","※没填日期，这一笔不会进任何月份的报表",IF(OR($A2263&lt;起始月份,$A2263&gt;EOMONTH(起始月份,15)),"△不在本账期（"&amp;TEXT(起始月份,"yyyy-mm")&amp;" ~ "&amp;TEXT(EOMONTH(起始月份,15),"yyyy-mm")&amp;"）内，报表里看不到",IF(AND($H2263&lt;&gt;"",$I2263&lt;&gt;""),"※收入和支出不能同时填",IF(AND(N($H2263)=0,N($I2263)=0),IF(ISNUMBER(SEARCH("【待补】",$R2263&amp;"")),"△源数据不全（源表缺金额），请补充","※收入和支出都没填"),IF($E2263="","※没填收支类别，分类报表会漏掉这一笔",IF(ISNA(MATCH($E2263,类别表,0)),"※收支类别不在【参数设置】的清单里",IF($K2263="","△"&amp;$D2263&amp;" 还没填汇率，去【月度汇率】补上就自动算了",IF(ISNUMBER(SEARCH("【待补】",$R2263&amp;"")),"△源数据不全（源表缺摘要或用途），请补充",IF(AND($F2263="内部转账",$Q2263=""),"△内部转账建议在「往来单位」写上对方账户",IF($N2263&lt;0,"△这一笔之后该账户余额成负数了，核一下",""))))))))))))</f>
        <v/>
      </c>
    </row>
    <row r="2264" ht="33" spans="1:19">
      <c r="A2264" s="114">
        <v>46234</v>
      </c>
      <c r="B2264" s="115" t="s">
        <v>34</v>
      </c>
      <c r="C2264" s="116" t="str">
        <f>IF($B2264="","",IFERROR(INDEX(账户银行,MATCH($B2264,账户名,0)),""))</f>
        <v>现金</v>
      </c>
      <c r="D2264" s="116" t="str">
        <f>IF($B2264="","",IFERROR(INDEX(账户币种,MATCH($B2264,账户名,0)),""))</f>
        <v>UZS</v>
      </c>
      <c r="E2264" s="117" t="s">
        <v>114</v>
      </c>
      <c r="F2264" s="116" t="str">
        <f>IF($E2264="","",IFERROR(INDEX(类别属性,MATCH($E2264,类别表,0)),""))</f>
        <v>支出</v>
      </c>
      <c r="G2264" s="118" t="s">
        <v>1904</v>
      </c>
      <c r="H2264" s="119"/>
      <c r="I2264" s="119">
        <v>30500000</v>
      </c>
      <c r="J2264" s="120"/>
      <c r="K2264" s="125">
        <f>IF(OR($A2264="",$B2264=""),"",IF($J2264&lt;&gt;"",$J2264,IF($D2264=本位币,1,IFERROR(LOOKUP(2,1/((汇率月份&lt;=$A2264)*(INDEX(记账汇率区,0,MATCH($D2264,汇率币种头,0))&lt;&gt;"")),INDEX(记账汇率区,0,MATCH($D2264,汇率币种头,0))),""))))</f>
        <v>1</v>
      </c>
      <c r="L2264" s="123">
        <f t="shared" si="70"/>
        <v>-30500000</v>
      </c>
      <c r="M2264" s="123">
        <f t="shared" si="71"/>
        <v>-30500000</v>
      </c>
      <c r="N2264" s="122">
        <f>IF($B2264="","",ROUND(SUMIF(账户名,$B2264,账户期初)+SUMIFS($L$6:L2264,$B$6:B2264,$B2264),2))</f>
        <v>-812074979.33</v>
      </c>
      <c r="O2264" s="123">
        <f>IF($B2264="","",IFERROR(ROUND(INDEX(账户期初本位,MATCH($B2264,账户名,0))+SUMIFS($M$6:M2264,$B$6:B2264,$B2264),2),""))</f>
        <v>-812074979.33</v>
      </c>
      <c r="P2264" s="117" t="s">
        <v>76</v>
      </c>
      <c r="Q2264" s="115"/>
      <c r="R2264" s="115"/>
      <c r="S2264" s="124" t="str">
        <f>IF($B2264="","",IF(ISNA(MATCH($B2264,账户名,0)),"※这个账户不在【参数设置】的账户档案里",IF($A2264="","※没填日期，这一笔不会进任何月份的报表",IF(OR($A2264&lt;起始月份,$A2264&gt;EOMONTH(起始月份,15)),"△不在本账期（"&amp;TEXT(起始月份,"yyyy-mm")&amp;" ~ "&amp;TEXT(EOMONTH(起始月份,15),"yyyy-mm")&amp;"）内，报表里看不到",IF(AND($H2264&lt;&gt;"",$I2264&lt;&gt;""),"※收入和支出不能同时填",IF(AND(N($H2264)=0,N($I2264)=0),IF(ISNUMBER(SEARCH("【待补】",$R2264&amp;"")),"△源数据不全（源表缺金额），请补充","※收入和支出都没填"),IF($E2264="","※没填收支类别，分类报表会漏掉这一笔",IF(ISNA(MATCH($E2264,类别表,0)),"※收支类别不在【参数设置】的清单里",IF($K2264="","△"&amp;$D2264&amp;" 还没填汇率，去【月度汇率】补上就自动算了",IF(ISNUMBER(SEARCH("【待补】",$R2264&amp;"")),"△源数据不全（源表缺摘要或用途），请补充",IF(AND($F2264="内部转账",$Q2264=""),"△内部转账建议在「往来单位」写上对方账户",IF($N2264&lt;0,"△这一笔之后该账户余额成负数了，核一下",""))))))))))))</f>
        <v>△这一笔之后该账户余额成负数了，核一下</v>
      </c>
    </row>
    <row r="2265" ht="33" spans="1:19">
      <c r="A2265" s="114">
        <v>46234</v>
      </c>
      <c r="B2265" s="115" t="s">
        <v>34</v>
      </c>
      <c r="C2265" s="116" t="str">
        <f>IF($B2265="","",IFERROR(INDEX(账户银行,MATCH($B2265,账户名,0)),""))</f>
        <v>现金</v>
      </c>
      <c r="D2265" s="116" t="str">
        <f>IF($B2265="","",IFERROR(INDEX(账户币种,MATCH($B2265,账户名,0)),""))</f>
        <v>UZS</v>
      </c>
      <c r="E2265" s="117" t="s">
        <v>38</v>
      </c>
      <c r="F2265" s="116" t="str">
        <f>IF($E2265="","",IFERROR(INDEX(类别属性,MATCH($E2265,类别表,0)),""))</f>
        <v>支出</v>
      </c>
      <c r="G2265" s="118" t="s">
        <v>1905</v>
      </c>
      <c r="H2265" s="119"/>
      <c r="I2265" s="119">
        <v>8340000</v>
      </c>
      <c r="J2265" s="120"/>
      <c r="K2265" s="125">
        <f>IF(OR($A2265="",$B2265=""),"",IF($J2265&lt;&gt;"",$J2265,IF($D2265=本位币,1,IFERROR(LOOKUP(2,1/((汇率月份&lt;=$A2265)*(INDEX(记账汇率区,0,MATCH($D2265,汇率币种头,0))&lt;&gt;"")),INDEX(记账汇率区,0,MATCH($D2265,汇率币种头,0))),""))))</f>
        <v>1</v>
      </c>
      <c r="L2265" s="123">
        <f t="shared" si="70"/>
        <v>-8340000</v>
      </c>
      <c r="M2265" s="123">
        <f t="shared" si="71"/>
        <v>-8340000</v>
      </c>
      <c r="N2265" s="122">
        <f>IF($B2265="","",ROUND(SUMIF(账户名,$B2265,账户期初)+SUMIFS($L$6:L2265,$B$6:B2265,$B2265),2))</f>
        <v>-820414979.33</v>
      </c>
      <c r="O2265" s="123">
        <f>IF($B2265="","",IFERROR(ROUND(INDEX(账户期初本位,MATCH($B2265,账户名,0))+SUMIFS($M$6:M2265,$B$6:B2265,$B2265),2),""))</f>
        <v>-820414979.33</v>
      </c>
      <c r="P2265" s="117" t="s">
        <v>26</v>
      </c>
      <c r="Q2265" s="115"/>
      <c r="R2265" s="115"/>
      <c r="S2265" s="124" t="str">
        <f>IF($B2265="","",IF(ISNA(MATCH($B2265,账户名,0)),"※这个账户不在【参数设置】的账户档案里",IF($A2265="","※没填日期，这一笔不会进任何月份的报表",IF(OR($A2265&lt;起始月份,$A2265&gt;EOMONTH(起始月份,15)),"△不在本账期（"&amp;TEXT(起始月份,"yyyy-mm")&amp;" ~ "&amp;TEXT(EOMONTH(起始月份,15),"yyyy-mm")&amp;"）内，报表里看不到",IF(AND($H2265&lt;&gt;"",$I2265&lt;&gt;""),"※收入和支出不能同时填",IF(AND(N($H2265)=0,N($I2265)=0),IF(ISNUMBER(SEARCH("【待补】",$R2265&amp;"")),"△源数据不全（源表缺金额），请补充","※收入和支出都没填"),IF($E2265="","※没填收支类别，分类报表会漏掉这一笔",IF(ISNA(MATCH($E2265,类别表,0)),"※收支类别不在【参数设置】的清单里",IF($K2265="","△"&amp;$D2265&amp;" 还没填汇率，去【月度汇率】补上就自动算了",IF(ISNUMBER(SEARCH("【待补】",$R2265&amp;"")),"△源数据不全（源表缺摘要或用途），请补充",IF(AND($F2265="内部转账",$Q2265=""),"△内部转账建议在「往来单位」写上对方账户",IF($N2265&lt;0,"△这一笔之后该账户余额成负数了，核一下",""))))))))))))</f>
        <v>△这一笔之后该账户余额成负数了，核一下</v>
      </c>
    </row>
    <row r="2266" ht="49.5" spans="1:19">
      <c r="A2266" s="114">
        <v>46234</v>
      </c>
      <c r="B2266" s="115" t="s">
        <v>34</v>
      </c>
      <c r="C2266" s="116" t="str">
        <f>IF($B2266="","",IFERROR(INDEX(账户银行,MATCH($B2266,账户名,0)),""))</f>
        <v>现金</v>
      </c>
      <c r="D2266" s="116" t="str">
        <f>IF($B2266="","",IFERROR(INDEX(账户币种,MATCH($B2266,账户名,0)),""))</f>
        <v>UZS</v>
      </c>
      <c r="E2266" s="117" t="s">
        <v>84</v>
      </c>
      <c r="F2266" s="116" t="str">
        <f>IF($E2266="","",IFERROR(INDEX(类别属性,MATCH($E2266,类别表,0)),""))</f>
        <v>支出</v>
      </c>
      <c r="G2266" s="118" t="s">
        <v>1906</v>
      </c>
      <c r="H2266" s="119"/>
      <c r="I2266" s="119">
        <v>6180000</v>
      </c>
      <c r="J2266" s="120"/>
      <c r="K2266" s="125">
        <f>IF(OR($A2266="",$B2266=""),"",IF($J2266&lt;&gt;"",$J2266,IF($D2266=本位币,1,IFERROR(LOOKUP(2,1/((汇率月份&lt;=$A2266)*(INDEX(记账汇率区,0,MATCH($D2266,汇率币种头,0))&lt;&gt;"")),INDEX(记账汇率区,0,MATCH($D2266,汇率币种头,0))),""))))</f>
        <v>1</v>
      </c>
      <c r="L2266" s="123">
        <f t="shared" si="70"/>
        <v>-6180000</v>
      </c>
      <c r="M2266" s="123">
        <f t="shared" si="71"/>
        <v>-6180000</v>
      </c>
      <c r="N2266" s="122">
        <f>IF($B2266="","",ROUND(SUMIF(账户名,$B2266,账户期初)+SUMIFS($L$6:L2266,$B$6:B2266,$B2266),2))</f>
        <v>-826594979.33</v>
      </c>
      <c r="O2266" s="123">
        <f>IF($B2266="","",IFERROR(ROUND(INDEX(账户期初本位,MATCH($B2266,账户名,0))+SUMIFS($M$6:M2266,$B$6:B2266,$B2266),2),""))</f>
        <v>-826594979.33</v>
      </c>
      <c r="P2266" s="117" t="s">
        <v>48</v>
      </c>
      <c r="Q2266" s="115"/>
      <c r="R2266" s="115"/>
      <c r="S2266" s="124" t="str">
        <f>IF($B2266="","",IF(ISNA(MATCH($B2266,账户名,0)),"※这个账户不在【参数设置】的账户档案里",IF($A2266="","※没填日期，这一笔不会进任何月份的报表",IF(OR($A2266&lt;起始月份,$A2266&gt;EOMONTH(起始月份,15)),"△不在本账期（"&amp;TEXT(起始月份,"yyyy-mm")&amp;" ~ "&amp;TEXT(EOMONTH(起始月份,15),"yyyy-mm")&amp;"）内，报表里看不到",IF(AND($H2266&lt;&gt;"",$I2266&lt;&gt;""),"※收入和支出不能同时填",IF(AND(N($H2266)=0,N($I2266)=0),IF(ISNUMBER(SEARCH("【待补】",$R2266&amp;"")),"△源数据不全（源表缺金额），请补充","※收入和支出都没填"),IF($E2266="","※没填收支类别，分类报表会漏掉这一笔",IF(ISNA(MATCH($E2266,类别表,0)),"※收支类别不在【参数设置】的清单里",IF($K2266="","△"&amp;$D2266&amp;" 还没填汇率，去【月度汇率】补上就自动算了",IF(ISNUMBER(SEARCH("【待补】",$R2266&amp;"")),"△源数据不全（源表缺摘要或用途），请补充",IF(AND($F2266="内部转账",$Q2266=""),"△内部转账建议在「往来单位」写上对方账户",IF($N2266&lt;0,"△这一笔之后该账户余额成负数了，核一下",""))))))))))))</f>
        <v>△这一笔之后该账户余额成负数了，核一下</v>
      </c>
    </row>
    <row r="2267" ht="33" spans="1:19">
      <c r="A2267" s="114">
        <v>46235</v>
      </c>
      <c r="B2267" s="115" t="s">
        <v>20</v>
      </c>
      <c r="C2267" s="116" t="str">
        <f>IF($B2267="","",IFERROR(INDEX(账户银行,MATCH($B2267,账户名,0)),""))</f>
        <v>现金</v>
      </c>
      <c r="D2267" s="116" t="str">
        <f>IF($B2267="","",IFERROR(INDEX(账户币种,MATCH($B2267,账户名,0)),""))</f>
        <v>CNY</v>
      </c>
      <c r="E2267" s="117" t="s">
        <v>24</v>
      </c>
      <c r="F2267" s="116" t="str">
        <f>IF($E2267="","",IFERROR(INDEX(类别属性,MATCH($E2267,类别表,0)),""))</f>
        <v>支出</v>
      </c>
      <c r="G2267" s="118" t="s">
        <v>1907</v>
      </c>
      <c r="H2267" s="119"/>
      <c r="I2267" s="119">
        <v>21817</v>
      </c>
      <c r="J2267" s="120"/>
      <c r="K2267" s="121">
        <f>IF(OR($A2267="",$B2267=""),"",IF($J2267&lt;&gt;"",$J2267,IF($D2267=本位币,1,IFERROR(LOOKUP(2,1/((汇率月份&lt;=$A2267)*(INDEX(记账汇率区,0,MATCH($D2267,汇率币种头,0))&lt;&gt;"")),INDEX(记账汇率区,0,MATCH($D2267,汇率币种头,0))),""))))</f>
        <v>1771</v>
      </c>
      <c r="L2267" s="122">
        <f t="shared" si="70"/>
        <v>-21817</v>
      </c>
      <c r="M2267" s="123">
        <f t="shared" si="71"/>
        <v>-38637907</v>
      </c>
      <c r="N2267" s="122">
        <f>IF($B2267="","",ROUND(SUMIF(账户名,$B2267,账户期初)+SUMIFS($L$6:L2267,$B$6:B2267,$B2267),2))</f>
        <v>969041.94</v>
      </c>
      <c r="O2267" s="123">
        <f>IF($B2267="","",IFERROR(ROUND(INDEX(账户期初本位,MATCH($B2267,账户名,0))+SUMIFS($M$6:M2267,$B$6:B2267,$B2267),2),""))</f>
        <v>1617483807.96</v>
      </c>
      <c r="P2267" s="117" t="s">
        <v>26</v>
      </c>
      <c r="Q2267" s="115" t="s">
        <v>33</v>
      </c>
      <c r="R2267" s="115"/>
      <c r="S2267" s="124" t="str">
        <f>IF($B2267="","",IF(ISNA(MATCH($B2267,账户名,0)),"※这个账户不在【参数设置】的账户档案里",IF($A2267="","※没填日期，这一笔不会进任何月份的报表",IF(OR($A2267&lt;起始月份,$A2267&gt;EOMONTH(起始月份,15)),"△不在本账期（"&amp;TEXT(起始月份,"yyyy-mm")&amp;" ~ "&amp;TEXT(EOMONTH(起始月份,15),"yyyy-mm")&amp;"）内，报表里看不到",IF(AND($H2267&lt;&gt;"",$I2267&lt;&gt;""),"※收入和支出不能同时填",IF(AND(N($H2267)=0,N($I2267)=0),IF(ISNUMBER(SEARCH("【待补】",$R2267&amp;"")),"△源数据不全（源表缺金额），请补充","※收入和支出都没填"),IF($E2267="","※没填收支类别，分类报表会漏掉这一笔",IF(ISNA(MATCH($E2267,类别表,0)),"※收支类别不在【参数设置】的清单里",IF($K2267="","△"&amp;$D2267&amp;" 还没填汇率，去【月度汇率】补上就自动算了",IF(ISNUMBER(SEARCH("【待补】",$R2267&amp;"")),"△源数据不全（源表缺摘要或用途），请补充",IF(AND($F2267="内部转账",$Q2267=""),"△内部转账建议在「往来单位」写上对方账户",IF($N2267&lt;0,"△这一笔之后该账户余额成负数了，核一下",""))))))))))))</f>
        <v/>
      </c>
    </row>
    <row r="2268" ht="16.5" spans="1:19">
      <c r="A2268" s="114">
        <v>46235</v>
      </c>
      <c r="B2268" s="115" t="s">
        <v>20</v>
      </c>
      <c r="C2268" s="116" t="str">
        <f>IF($B2268="","",IFERROR(INDEX(账户银行,MATCH($B2268,账户名,0)),""))</f>
        <v>现金</v>
      </c>
      <c r="D2268" s="116" t="str">
        <f>IF($B2268="","",IFERROR(INDEX(账户币种,MATCH($B2268,账户名,0)),""))</f>
        <v>CNY</v>
      </c>
      <c r="E2268" s="117" t="s">
        <v>1543</v>
      </c>
      <c r="F2268" s="116" t="str">
        <f>IF($E2268="","",IFERROR(INDEX(类别属性,MATCH($E2268,类别表,0)),""))</f>
        <v>收入</v>
      </c>
      <c r="G2268" s="118" t="s">
        <v>1908</v>
      </c>
      <c r="H2268" s="119">
        <v>462750</v>
      </c>
      <c r="I2268" s="119"/>
      <c r="J2268" s="120"/>
      <c r="K2268" s="121">
        <f>IF(OR($A2268="",$B2268=""),"",IF($J2268&lt;&gt;"",$J2268,IF($D2268=本位币,1,IFERROR(LOOKUP(2,1/((汇率月份&lt;=$A2268)*(INDEX(记账汇率区,0,MATCH($D2268,汇率币种头,0))&lt;&gt;"")),INDEX(记账汇率区,0,MATCH($D2268,汇率币种头,0))),""))))</f>
        <v>1771</v>
      </c>
      <c r="L2268" s="122">
        <f t="shared" si="70"/>
        <v>462750</v>
      </c>
      <c r="M2268" s="123">
        <f t="shared" si="71"/>
        <v>819530250</v>
      </c>
      <c r="N2268" s="122">
        <f>IF($B2268="","",ROUND(SUMIF(账户名,$B2268,账户期初)+SUMIFS($L$6:L2268,$B$6:B2268,$B2268),2))</f>
        <v>1431791.94</v>
      </c>
      <c r="O2268" s="123">
        <f>IF($B2268="","",IFERROR(ROUND(INDEX(账户期初本位,MATCH($B2268,账户名,0))+SUMIFS($M$6:M2268,$B$6:B2268,$B2268),2),""))</f>
        <v>2437014057.96</v>
      </c>
      <c r="P2268" s="117" t="s">
        <v>109</v>
      </c>
      <c r="Q2268" s="115"/>
      <c r="R2268" s="115"/>
      <c r="S2268" s="124" t="str">
        <f>IF($B2268="","",IF(ISNA(MATCH($B2268,账户名,0)),"※这个账户不在【参数设置】的账户档案里",IF($A2268="","※没填日期，这一笔不会进任何月份的报表",IF(OR($A2268&lt;起始月份,$A2268&gt;EOMONTH(起始月份,15)),"△不在本账期（"&amp;TEXT(起始月份,"yyyy-mm")&amp;" ~ "&amp;TEXT(EOMONTH(起始月份,15),"yyyy-mm")&amp;"）内，报表里看不到",IF(AND($H2268&lt;&gt;"",$I2268&lt;&gt;""),"※收入和支出不能同时填",IF(AND(N($H2268)=0,N($I2268)=0),IF(ISNUMBER(SEARCH("【待补】",$R2268&amp;"")),"△源数据不全（源表缺金额），请补充","※收入和支出都没填"),IF($E2268="","※没填收支类别，分类报表会漏掉这一笔",IF(ISNA(MATCH($E2268,类别表,0)),"※收支类别不在【参数设置】的清单里",IF($K2268="","△"&amp;$D2268&amp;" 还没填汇率，去【月度汇率】补上就自动算了",IF(ISNUMBER(SEARCH("【待补】",$R2268&amp;"")),"△源数据不全（源表缺摘要或用途），请补充",IF(AND($F2268="内部转账",$Q2268=""),"△内部转账建议在「往来单位」写上对方账户",IF($N2268&lt;0,"△这一笔之后该账户余额成负数了，核一下",""))))))))))))</f>
        <v/>
      </c>
    </row>
    <row r="2269" ht="33" spans="1:19">
      <c r="A2269" s="114">
        <v>46235</v>
      </c>
      <c r="B2269" s="115" t="s">
        <v>30</v>
      </c>
      <c r="C2269" s="116" t="str">
        <f>IF($B2269="","",IFERROR(INDEX(账户银行,MATCH($B2269,账户名,0)),""))</f>
        <v>现金</v>
      </c>
      <c r="D2269" s="116" t="str">
        <f>IF($B2269="","",IFERROR(INDEX(账户币种,MATCH($B2269,账户名,0)),""))</f>
        <v>USD</v>
      </c>
      <c r="E2269" s="117" t="s">
        <v>24</v>
      </c>
      <c r="F2269" s="116" t="str">
        <f>IF($E2269="","",IFERROR(INDEX(类别属性,MATCH($E2269,类别表,0)),""))</f>
        <v>支出</v>
      </c>
      <c r="G2269" s="118" t="s">
        <v>1909</v>
      </c>
      <c r="H2269" s="119"/>
      <c r="I2269" s="119">
        <v>500</v>
      </c>
      <c r="J2269" s="120"/>
      <c r="K2269" s="125">
        <f>IF(OR($A2269="",$B2269=""),"",IF($J2269&lt;&gt;"",$J2269,IF($D2269=本位币,1,IFERROR(LOOKUP(2,1/((汇率月份&lt;=$A2269)*(INDEX(记账汇率区,0,MATCH($D2269,汇率币种头,0))&lt;&gt;"")),INDEX(记账汇率区,0,MATCH($D2269,汇率币种头,0))),""))))</f>
        <v>11960</v>
      </c>
      <c r="L2269" s="123">
        <f t="shared" si="70"/>
        <v>-500</v>
      </c>
      <c r="M2269" s="123">
        <f t="shared" si="71"/>
        <v>-5980000</v>
      </c>
      <c r="N2269" s="122">
        <f>IF($B2269="","",ROUND(SUMIF(账户名,$B2269,账户期初)+SUMIFS($L$6:L2269,$B$6:B2269,$B2269),2))</f>
        <v>106346</v>
      </c>
      <c r="O2269" s="123">
        <f>IF($B2269="","",IFERROR(ROUND(INDEX(账户期初本位,MATCH($B2269,账户名,0))+SUMIFS($M$6:M2269,$B$6:B2269,$B2269),2),""))</f>
        <v>1288667925</v>
      </c>
      <c r="P2269" s="117" t="s">
        <v>26</v>
      </c>
      <c r="Q2269" s="115" t="s">
        <v>33</v>
      </c>
      <c r="R2269" s="115"/>
      <c r="S2269" s="124" t="str">
        <f>IF($B2269="","",IF(ISNA(MATCH($B2269,账户名,0)),"※这个账户不在【参数设置】的账户档案里",IF($A2269="","※没填日期，这一笔不会进任何月份的报表",IF(OR($A2269&lt;起始月份,$A2269&gt;EOMONTH(起始月份,15)),"△不在本账期（"&amp;TEXT(起始月份,"yyyy-mm")&amp;" ~ "&amp;TEXT(EOMONTH(起始月份,15),"yyyy-mm")&amp;"）内，报表里看不到",IF(AND($H2269&lt;&gt;"",$I2269&lt;&gt;""),"※收入和支出不能同时填",IF(AND(N($H2269)=0,N($I2269)=0),IF(ISNUMBER(SEARCH("【待补】",$R2269&amp;"")),"△源数据不全（源表缺金额），请补充","※收入和支出都没填"),IF($E2269="","※没填收支类别，分类报表会漏掉这一笔",IF(ISNA(MATCH($E2269,类别表,0)),"※收支类别不在【参数设置】的清单里",IF($K2269="","△"&amp;$D2269&amp;" 还没填汇率，去【月度汇率】补上就自动算了",IF(ISNUMBER(SEARCH("【待补】",$R2269&amp;"")),"△源数据不全（源表缺摘要或用途），请补充",IF(AND($F2269="内部转账",$Q2269=""),"△内部转账建议在「往来单位」写上对方账户",IF($N2269&lt;0,"△这一笔之后该账户余额成负数了，核一下",""))))))))))))</f>
        <v/>
      </c>
    </row>
    <row r="2270" ht="49.5" spans="1:19">
      <c r="A2270" s="114">
        <v>46235</v>
      </c>
      <c r="B2270" s="115" t="s">
        <v>34</v>
      </c>
      <c r="C2270" s="116" t="str">
        <f>IF($B2270="","",IFERROR(INDEX(账户银行,MATCH($B2270,账户名,0)),""))</f>
        <v>现金</v>
      </c>
      <c r="D2270" s="116" t="str">
        <f>IF($B2270="","",IFERROR(INDEX(账户币种,MATCH($B2270,账户名,0)),""))</f>
        <v>UZS</v>
      </c>
      <c r="E2270" s="117" t="s">
        <v>24</v>
      </c>
      <c r="F2270" s="116" t="str">
        <f>IF($E2270="","",IFERROR(INDEX(类别属性,MATCH($E2270,类别表,0)),""))</f>
        <v>支出</v>
      </c>
      <c r="G2270" s="118" t="s">
        <v>1910</v>
      </c>
      <c r="H2270" s="119"/>
      <c r="I2270" s="119">
        <v>8754500</v>
      </c>
      <c r="J2270" s="120"/>
      <c r="K2270" s="125">
        <f>IF(OR($A2270="",$B2270=""),"",IF($J2270&lt;&gt;"",$J2270,IF($D2270=本位币,1,IFERROR(LOOKUP(2,1/((汇率月份&lt;=$A2270)*(INDEX(记账汇率区,0,MATCH($D2270,汇率币种头,0))&lt;&gt;"")),INDEX(记账汇率区,0,MATCH($D2270,汇率币种头,0))),""))))</f>
        <v>1</v>
      </c>
      <c r="L2270" s="123">
        <f t="shared" si="70"/>
        <v>-8754500</v>
      </c>
      <c r="M2270" s="123">
        <f t="shared" si="71"/>
        <v>-8754500</v>
      </c>
      <c r="N2270" s="122">
        <f>IF($B2270="","",ROUND(SUMIF(账户名,$B2270,账户期初)+SUMIFS($L$6:L2270,$B$6:B2270,$B2270),2))</f>
        <v>-835349479.33</v>
      </c>
      <c r="O2270" s="123">
        <f>IF($B2270="","",IFERROR(ROUND(INDEX(账户期初本位,MATCH($B2270,账户名,0))+SUMIFS($M$6:M2270,$B$6:B2270,$B2270),2),""))</f>
        <v>-835349479.33</v>
      </c>
      <c r="P2270" s="117" t="s">
        <v>26</v>
      </c>
      <c r="Q2270" s="115" t="s">
        <v>33</v>
      </c>
      <c r="R2270" s="115"/>
      <c r="S2270" s="124" t="str">
        <f>IF($B2270="","",IF(ISNA(MATCH($B2270,账户名,0)),"※这个账户不在【参数设置】的账户档案里",IF($A2270="","※没填日期，这一笔不会进任何月份的报表",IF(OR($A2270&lt;起始月份,$A2270&gt;EOMONTH(起始月份,15)),"△不在本账期（"&amp;TEXT(起始月份,"yyyy-mm")&amp;" ~ "&amp;TEXT(EOMONTH(起始月份,15),"yyyy-mm")&amp;"）内，报表里看不到",IF(AND($H2270&lt;&gt;"",$I2270&lt;&gt;""),"※收入和支出不能同时填",IF(AND(N($H2270)=0,N($I2270)=0),IF(ISNUMBER(SEARCH("【待补】",$R2270&amp;"")),"△源数据不全（源表缺金额），请补充","※收入和支出都没填"),IF($E2270="","※没填收支类别，分类报表会漏掉这一笔",IF(ISNA(MATCH($E2270,类别表,0)),"※收支类别不在【参数设置】的清单里",IF($K2270="","△"&amp;$D2270&amp;" 还没填汇率，去【月度汇率】补上就自动算了",IF(ISNUMBER(SEARCH("【待补】",$R2270&amp;"")),"△源数据不全（源表缺摘要或用途），请补充",IF(AND($F2270="内部转账",$Q2270=""),"△内部转账建议在「往来单位」写上对方账户",IF($N2270&lt;0,"△这一笔之后该账户余额成负数了，核一下",""))))))))))))</f>
        <v>△这一笔之后该账户余额成负数了，核一下</v>
      </c>
    </row>
    <row r="2271" ht="16.5" spans="1:19">
      <c r="A2271" s="114">
        <v>46235</v>
      </c>
      <c r="B2271" s="115" t="s">
        <v>34</v>
      </c>
      <c r="C2271" s="116" t="str">
        <f>IF($B2271="","",IFERROR(INDEX(账户银行,MATCH($B2271,账户名,0)),""))</f>
        <v>现金</v>
      </c>
      <c r="D2271" s="116" t="str">
        <f>IF($B2271="","",IFERROR(INDEX(账户币种,MATCH($B2271,账户名,0)),""))</f>
        <v>UZS</v>
      </c>
      <c r="E2271" s="117" t="s">
        <v>38</v>
      </c>
      <c r="F2271" s="116" t="str">
        <f>IF($E2271="","",IFERROR(INDEX(类别属性,MATCH($E2271,类别表,0)),""))</f>
        <v>支出</v>
      </c>
      <c r="G2271" s="118" t="s">
        <v>703</v>
      </c>
      <c r="H2271" s="119"/>
      <c r="I2271" s="119">
        <v>2385000</v>
      </c>
      <c r="J2271" s="120"/>
      <c r="K2271" s="125">
        <f>IF(OR($A2271="",$B2271=""),"",IF($J2271&lt;&gt;"",$J2271,IF($D2271=本位币,1,IFERROR(LOOKUP(2,1/((汇率月份&lt;=$A2271)*(INDEX(记账汇率区,0,MATCH($D2271,汇率币种头,0))&lt;&gt;"")),INDEX(记账汇率区,0,MATCH($D2271,汇率币种头,0))),""))))</f>
        <v>1</v>
      </c>
      <c r="L2271" s="123">
        <f t="shared" si="70"/>
        <v>-2385000</v>
      </c>
      <c r="M2271" s="123">
        <f t="shared" si="71"/>
        <v>-2385000</v>
      </c>
      <c r="N2271" s="122">
        <f>IF($B2271="","",ROUND(SUMIF(账户名,$B2271,账户期初)+SUMIFS($L$6:L2271,$B$6:B2271,$B2271),2))</f>
        <v>-837734479.33</v>
      </c>
      <c r="O2271" s="123">
        <f>IF($B2271="","",IFERROR(ROUND(INDEX(账户期初本位,MATCH($B2271,账户名,0))+SUMIFS($M$6:M2271,$B$6:B2271,$B2271),2),""))</f>
        <v>-837734479.33</v>
      </c>
      <c r="P2271" s="117" t="s">
        <v>26</v>
      </c>
      <c r="Q2271" s="115"/>
      <c r="R2271" s="115"/>
      <c r="S2271" s="124" t="str">
        <f>IF($B2271="","",IF(ISNA(MATCH($B2271,账户名,0)),"※这个账户不在【参数设置】的账户档案里",IF($A2271="","※没填日期，这一笔不会进任何月份的报表",IF(OR($A2271&lt;起始月份,$A2271&gt;EOMONTH(起始月份,15)),"△不在本账期（"&amp;TEXT(起始月份,"yyyy-mm")&amp;" ~ "&amp;TEXT(EOMONTH(起始月份,15),"yyyy-mm")&amp;"）内，报表里看不到",IF(AND($H2271&lt;&gt;"",$I2271&lt;&gt;""),"※收入和支出不能同时填",IF(AND(N($H2271)=0,N($I2271)=0),IF(ISNUMBER(SEARCH("【待补】",$R2271&amp;"")),"△源数据不全（源表缺金额），请补充","※收入和支出都没填"),IF($E2271="","※没填收支类别，分类报表会漏掉这一笔",IF(ISNA(MATCH($E2271,类别表,0)),"※收支类别不在【参数设置】的清单里",IF($K2271="","△"&amp;$D2271&amp;" 还没填汇率，去【月度汇率】补上就自动算了",IF(ISNUMBER(SEARCH("【待补】",$R2271&amp;"")),"△源数据不全（源表缺摘要或用途），请补充",IF(AND($F2271="内部转账",$Q2271=""),"△内部转账建议在「往来单位」写上对方账户",IF($N2271&lt;0,"△这一笔之后该账户余额成负数了，核一下",""))))))))))))</f>
        <v>△这一笔之后该账户余额成负数了，核一下</v>
      </c>
    </row>
    <row r="2272" ht="33" spans="1:19">
      <c r="A2272" s="114">
        <v>46236</v>
      </c>
      <c r="B2272" s="115" t="s">
        <v>34</v>
      </c>
      <c r="C2272" s="116" t="str">
        <f>IF($B2272="","",IFERROR(INDEX(账户银行,MATCH($B2272,账户名,0)),""))</f>
        <v>现金</v>
      </c>
      <c r="D2272" s="116" t="str">
        <f>IF($B2272="","",IFERROR(INDEX(账户币种,MATCH($B2272,账户名,0)),""))</f>
        <v>UZS</v>
      </c>
      <c r="E2272" s="117" t="s">
        <v>38</v>
      </c>
      <c r="F2272" s="116" t="str">
        <f>IF($E2272="","",IFERROR(INDEX(类别属性,MATCH($E2272,类别表,0)),""))</f>
        <v>支出</v>
      </c>
      <c r="G2272" s="118" t="s">
        <v>1911</v>
      </c>
      <c r="H2272" s="119"/>
      <c r="I2272" s="119">
        <v>180000</v>
      </c>
      <c r="J2272" s="120"/>
      <c r="K2272" s="125">
        <f>IF(OR($A2272="",$B2272=""),"",IF($J2272&lt;&gt;"",$J2272,IF($D2272=本位币,1,IFERROR(LOOKUP(2,1/((汇率月份&lt;=$A2272)*(INDEX(记账汇率区,0,MATCH($D2272,汇率币种头,0))&lt;&gt;"")),INDEX(记账汇率区,0,MATCH($D2272,汇率币种头,0))),""))))</f>
        <v>1</v>
      </c>
      <c r="L2272" s="123">
        <f t="shared" si="70"/>
        <v>-180000</v>
      </c>
      <c r="M2272" s="123">
        <f t="shared" si="71"/>
        <v>-180000</v>
      </c>
      <c r="N2272" s="122">
        <f>IF($B2272="","",ROUND(SUMIF(账户名,$B2272,账户期初)+SUMIFS($L$6:L2272,$B$6:B2272,$B2272),2))</f>
        <v>-837914479.33</v>
      </c>
      <c r="O2272" s="123">
        <f>IF($B2272="","",IFERROR(ROUND(INDEX(账户期初本位,MATCH($B2272,账户名,0))+SUMIFS($M$6:M2272,$B$6:B2272,$B2272),2),""))</f>
        <v>-837914479.33</v>
      </c>
      <c r="P2272" s="117" t="s">
        <v>26</v>
      </c>
      <c r="Q2272" s="115"/>
      <c r="R2272" s="115"/>
      <c r="S2272" s="124" t="str">
        <f>IF($B2272="","",IF(ISNA(MATCH($B2272,账户名,0)),"※这个账户不在【参数设置】的账户档案里",IF($A2272="","※没填日期，这一笔不会进任何月份的报表",IF(OR($A2272&lt;起始月份,$A2272&gt;EOMONTH(起始月份,15)),"△不在本账期（"&amp;TEXT(起始月份,"yyyy-mm")&amp;" ~ "&amp;TEXT(EOMONTH(起始月份,15),"yyyy-mm")&amp;"）内，报表里看不到",IF(AND($H2272&lt;&gt;"",$I2272&lt;&gt;""),"※收入和支出不能同时填",IF(AND(N($H2272)=0,N($I2272)=0),IF(ISNUMBER(SEARCH("【待补】",$R2272&amp;"")),"△源数据不全（源表缺金额），请补充","※收入和支出都没填"),IF($E2272="","※没填收支类别，分类报表会漏掉这一笔",IF(ISNA(MATCH($E2272,类别表,0)),"※收支类别不在【参数设置】的清单里",IF($K2272="","△"&amp;$D2272&amp;" 还没填汇率，去【月度汇率】补上就自动算了",IF(ISNUMBER(SEARCH("【待补】",$R2272&amp;"")),"△源数据不全（源表缺摘要或用途），请补充",IF(AND($F2272="内部转账",$Q2272=""),"△内部转账建议在「往来单位」写上对方账户",IF($N2272&lt;0,"△这一笔之后该账户余额成负数了，核一下",""))))))))))))</f>
        <v>△这一笔之后该账户余额成负数了，核一下</v>
      </c>
    </row>
    <row r="2273" ht="16.5" spans="1:19">
      <c r="A2273" s="114">
        <v>46236</v>
      </c>
      <c r="B2273" s="115" t="s">
        <v>34</v>
      </c>
      <c r="C2273" s="116" t="str">
        <f>IF($B2273="","",IFERROR(INDEX(账户银行,MATCH($B2273,账户名,0)),""))</f>
        <v>现金</v>
      </c>
      <c r="D2273" s="116" t="str">
        <f>IF($B2273="","",IFERROR(INDEX(账户币种,MATCH($B2273,账户名,0)),""))</f>
        <v>UZS</v>
      </c>
      <c r="E2273" s="117" t="s">
        <v>84</v>
      </c>
      <c r="F2273" s="116" t="str">
        <f>IF($E2273="","",IFERROR(INDEX(类别属性,MATCH($E2273,类别表,0)),""))</f>
        <v>支出</v>
      </c>
      <c r="G2273" s="118" t="s">
        <v>1912</v>
      </c>
      <c r="H2273" s="119"/>
      <c r="I2273" s="119">
        <v>300000</v>
      </c>
      <c r="J2273" s="120"/>
      <c r="K2273" s="125">
        <f>IF(OR($A2273="",$B2273=""),"",IF($J2273&lt;&gt;"",$J2273,IF($D2273=本位币,1,IFERROR(LOOKUP(2,1/((汇率月份&lt;=$A2273)*(INDEX(记账汇率区,0,MATCH($D2273,汇率币种头,0))&lt;&gt;"")),INDEX(记账汇率区,0,MATCH($D2273,汇率币种头,0))),""))))</f>
        <v>1</v>
      </c>
      <c r="L2273" s="123">
        <f t="shared" si="70"/>
        <v>-300000</v>
      </c>
      <c r="M2273" s="123">
        <f t="shared" si="71"/>
        <v>-300000</v>
      </c>
      <c r="N2273" s="122">
        <f>IF($B2273="","",ROUND(SUMIF(账户名,$B2273,账户期初)+SUMIFS($L$6:L2273,$B$6:B2273,$B2273),2))</f>
        <v>-838214479.33</v>
      </c>
      <c r="O2273" s="123">
        <f>IF($B2273="","",IFERROR(ROUND(INDEX(账户期初本位,MATCH($B2273,账户名,0))+SUMIFS($M$6:M2273,$B$6:B2273,$B2273),2),""))</f>
        <v>-838214479.33</v>
      </c>
      <c r="P2273" s="117" t="s">
        <v>48</v>
      </c>
      <c r="Q2273" s="115"/>
      <c r="R2273" s="115"/>
      <c r="S2273" s="124" t="str">
        <f>IF($B2273="","",IF(ISNA(MATCH($B2273,账户名,0)),"※这个账户不在【参数设置】的账户档案里",IF($A2273="","※没填日期，这一笔不会进任何月份的报表",IF(OR($A2273&lt;起始月份,$A2273&gt;EOMONTH(起始月份,15)),"△不在本账期（"&amp;TEXT(起始月份,"yyyy-mm")&amp;" ~ "&amp;TEXT(EOMONTH(起始月份,15),"yyyy-mm")&amp;"）内，报表里看不到",IF(AND($H2273&lt;&gt;"",$I2273&lt;&gt;""),"※收入和支出不能同时填",IF(AND(N($H2273)=0,N($I2273)=0),IF(ISNUMBER(SEARCH("【待补】",$R2273&amp;"")),"△源数据不全（源表缺金额），请补充","※收入和支出都没填"),IF($E2273="","※没填收支类别，分类报表会漏掉这一笔",IF(ISNA(MATCH($E2273,类别表,0)),"※收支类别不在【参数设置】的清单里",IF($K2273="","△"&amp;$D2273&amp;" 还没填汇率，去【月度汇率】补上就自动算了",IF(ISNUMBER(SEARCH("【待补】",$R2273&amp;"")),"△源数据不全（源表缺摘要或用途），请补充",IF(AND($F2273="内部转账",$Q2273=""),"△内部转账建议在「往来单位」写上对方账户",IF($N2273&lt;0,"△这一笔之后该账户余额成负数了，核一下",""))))))))))))</f>
        <v>△这一笔之后该账户余额成负数了，核一下</v>
      </c>
    </row>
    <row r="2274" ht="33" spans="1:19">
      <c r="A2274" s="114">
        <v>46237</v>
      </c>
      <c r="B2274" s="115" t="s">
        <v>20</v>
      </c>
      <c r="C2274" s="116" t="str">
        <f>IF($B2274="","",IFERROR(INDEX(账户银行,MATCH($B2274,账户名,0)),""))</f>
        <v>现金</v>
      </c>
      <c r="D2274" s="116" t="str">
        <f>IF($B2274="","",IFERROR(INDEX(账户币种,MATCH($B2274,账户名,0)),""))</f>
        <v>CNY</v>
      </c>
      <c r="E2274" s="117" t="s">
        <v>95</v>
      </c>
      <c r="F2274" s="116" t="str">
        <f>IF($E2274="","",IFERROR(INDEX(类别属性,MATCH($E2274,类别表,0)),""))</f>
        <v>支出</v>
      </c>
      <c r="G2274" s="118" t="s">
        <v>1913</v>
      </c>
      <c r="H2274" s="119"/>
      <c r="I2274" s="119">
        <v>30000</v>
      </c>
      <c r="J2274" s="120"/>
      <c r="K2274" s="121">
        <f>IF(OR($A2274="",$B2274=""),"",IF($J2274&lt;&gt;"",$J2274,IF($D2274=本位币,1,IFERROR(LOOKUP(2,1/((汇率月份&lt;=$A2274)*(INDEX(记账汇率区,0,MATCH($D2274,汇率币种头,0))&lt;&gt;"")),INDEX(记账汇率区,0,MATCH($D2274,汇率币种头,0))),""))))</f>
        <v>1771</v>
      </c>
      <c r="L2274" s="122">
        <f t="shared" si="70"/>
        <v>-30000</v>
      </c>
      <c r="M2274" s="123">
        <f t="shared" si="71"/>
        <v>-53130000</v>
      </c>
      <c r="N2274" s="122">
        <f>IF($B2274="","",ROUND(SUMIF(账户名,$B2274,账户期初)+SUMIFS($L$6:L2274,$B$6:B2274,$B2274),2))</f>
        <v>1401791.94</v>
      </c>
      <c r="O2274" s="123">
        <f>IF($B2274="","",IFERROR(ROUND(INDEX(账户期初本位,MATCH($B2274,账户名,0))+SUMIFS($M$6:M2274,$B$6:B2274,$B2274),2),""))</f>
        <v>2383884057.96</v>
      </c>
      <c r="P2274" s="117" t="s">
        <v>26</v>
      </c>
      <c r="Q2274" s="115" t="s">
        <v>1265</v>
      </c>
      <c r="R2274" s="115"/>
      <c r="S2274" s="124" t="str">
        <f>IF($B2274="","",IF(ISNA(MATCH($B2274,账户名,0)),"※这个账户不在【参数设置】的账户档案里",IF($A2274="","※没填日期，这一笔不会进任何月份的报表",IF(OR($A2274&lt;起始月份,$A2274&gt;EOMONTH(起始月份,15)),"△不在本账期（"&amp;TEXT(起始月份,"yyyy-mm")&amp;" ~ "&amp;TEXT(EOMONTH(起始月份,15),"yyyy-mm")&amp;"）内，报表里看不到",IF(AND($H2274&lt;&gt;"",$I2274&lt;&gt;""),"※收入和支出不能同时填",IF(AND(N($H2274)=0,N($I2274)=0),IF(ISNUMBER(SEARCH("【待补】",$R2274&amp;"")),"△源数据不全（源表缺金额），请补充","※收入和支出都没填"),IF($E2274="","※没填收支类别，分类报表会漏掉这一笔",IF(ISNA(MATCH($E2274,类别表,0)),"※收支类别不在【参数设置】的清单里",IF($K2274="","△"&amp;$D2274&amp;" 还没填汇率，去【月度汇率】补上就自动算了",IF(ISNUMBER(SEARCH("【待补】",$R2274&amp;"")),"△源数据不全（源表缺摘要或用途），请补充",IF(AND($F2274="内部转账",$Q2274=""),"△内部转账建议在「往来单位」写上对方账户",IF($N2274&lt;0,"△这一笔之后该账户余额成负数了，核一下",""))))))))))))</f>
        <v/>
      </c>
    </row>
    <row r="2275" ht="33" spans="1:19">
      <c r="A2275" s="114">
        <v>46237</v>
      </c>
      <c r="B2275" s="115" t="s">
        <v>20</v>
      </c>
      <c r="C2275" s="116" t="str">
        <f>IF($B2275="","",IFERROR(INDEX(账户银行,MATCH($B2275,账户名,0)),""))</f>
        <v>现金</v>
      </c>
      <c r="D2275" s="116" t="str">
        <f>IF($B2275="","",IFERROR(INDEX(账户币种,MATCH($B2275,账户名,0)),""))</f>
        <v>CNY</v>
      </c>
      <c r="E2275" s="117" t="s">
        <v>95</v>
      </c>
      <c r="F2275" s="116" t="str">
        <f>IF($E2275="","",IFERROR(INDEX(类别属性,MATCH($E2275,类别表,0)),""))</f>
        <v>支出</v>
      </c>
      <c r="G2275" s="118" t="s">
        <v>1914</v>
      </c>
      <c r="H2275" s="119"/>
      <c r="I2275" s="119">
        <v>10641.54</v>
      </c>
      <c r="J2275" s="120"/>
      <c r="K2275" s="121">
        <f>IF(OR($A2275="",$B2275=""),"",IF($J2275&lt;&gt;"",$J2275,IF($D2275=本位币,1,IFERROR(LOOKUP(2,1/((汇率月份&lt;=$A2275)*(INDEX(记账汇率区,0,MATCH($D2275,汇率币种头,0))&lt;&gt;"")),INDEX(记账汇率区,0,MATCH($D2275,汇率币种头,0))),""))))</f>
        <v>1771</v>
      </c>
      <c r="L2275" s="122">
        <f t="shared" si="70"/>
        <v>-10641.54</v>
      </c>
      <c r="M2275" s="123">
        <f t="shared" si="71"/>
        <v>-18846167.34</v>
      </c>
      <c r="N2275" s="122">
        <f>IF($B2275="","",ROUND(SUMIF(账户名,$B2275,账户期初)+SUMIFS($L$6:L2275,$B$6:B2275,$B2275),2))</f>
        <v>1391150.4</v>
      </c>
      <c r="O2275" s="123">
        <f>IF($B2275="","",IFERROR(ROUND(INDEX(账户期初本位,MATCH($B2275,账户名,0))+SUMIFS($M$6:M2275,$B$6:B2275,$B2275),2),""))</f>
        <v>2365037890.62</v>
      </c>
      <c r="P2275" s="117" t="s">
        <v>97</v>
      </c>
      <c r="Q2275" s="115"/>
      <c r="R2275" s="115"/>
      <c r="S2275" s="124" t="str">
        <f>IF($B2275="","",IF(ISNA(MATCH($B2275,账户名,0)),"※这个账户不在【参数设置】的账户档案里",IF($A2275="","※没填日期，这一笔不会进任何月份的报表",IF(OR($A2275&lt;起始月份,$A2275&gt;EOMONTH(起始月份,15)),"△不在本账期（"&amp;TEXT(起始月份,"yyyy-mm")&amp;" ~ "&amp;TEXT(EOMONTH(起始月份,15),"yyyy-mm")&amp;"）内，报表里看不到",IF(AND($H2275&lt;&gt;"",$I2275&lt;&gt;""),"※收入和支出不能同时填",IF(AND(N($H2275)=0,N($I2275)=0),IF(ISNUMBER(SEARCH("【待补】",$R2275&amp;"")),"△源数据不全（源表缺金额），请补充","※收入和支出都没填"),IF($E2275="","※没填收支类别，分类报表会漏掉这一笔",IF(ISNA(MATCH($E2275,类别表,0)),"※收支类别不在【参数设置】的清单里",IF($K2275="","△"&amp;$D2275&amp;" 还没填汇率，去【月度汇率】补上就自动算了",IF(ISNUMBER(SEARCH("【待补】",$R2275&amp;"")),"△源数据不全（源表缺摘要或用途），请补充",IF(AND($F2275="内部转账",$Q2275=""),"△内部转账建议在「往来单位」写上对方账户",IF($N2275&lt;0,"△这一笔之后该账户余额成负数了，核一下",""))))))))))))</f>
        <v/>
      </c>
    </row>
    <row r="2276" ht="33" spans="1:19">
      <c r="A2276" s="114">
        <v>46237</v>
      </c>
      <c r="B2276" s="115" t="s">
        <v>20</v>
      </c>
      <c r="C2276" s="116" t="str">
        <f>IF($B2276="","",IFERROR(INDEX(账户银行,MATCH($B2276,账户名,0)),""))</f>
        <v>现金</v>
      </c>
      <c r="D2276" s="116" t="str">
        <f>IF($B2276="","",IFERROR(INDEX(账户币种,MATCH($B2276,账户名,0)),""))</f>
        <v>CNY</v>
      </c>
      <c r="E2276" s="117" t="s">
        <v>95</v>
      </c>
      <c r="F2276" s="116" t="str">
        <f>IF($E2276="","",IFERROR(INDEX(类别属性,MATCH($E2276,类别表,0)),""))</f>
        <v>支出</v>
      </c>
      <c r="G2276" s="118" t="s">
        <v>1515</v>
      </c>
      <c r="H2276" s="119"/>
      <c r="I2276" s="119">
        <v>10000</v>
      </c>
      <c r="J2276" s="120"/>
      <c r="K2276" s="121">
        <f>IF(OR($A2276="",$B2276=""),"",IF($J2276&lt;&gt;"",$J2276,IF($D2276=本位币,1,IFERROR(LOOKUP(2,1/((汇率月份&lt;=$A2276)*(INDEX(记账汇率区,0,MATCH($D2276,汇率币种头,0))&lt;&gt;"")),INDEX(记账汇率区,0,MATCH($D2276,汇率币种头,0))),""))))</f>
        <v>1771</v>
      </c>
      <c r="L2276" s="122">
        <f t="shared" si="70"/>
        <v>-10000</v>
      </c>
      <c r="M2276" s="123">
        <f t="shared" si="71"/>
        <v>-17710000</v>
      </c>
      <c r="N2276" s="122">
        <f>IF($B2276="","",ROUND(SUMIF(账户名,$B2276,账户期初)+SUMIFS($L$6:L2276,$B$6:B2276,$B2276),2))</f>
        <v>1381150.4</v>
      </c>
      <c r="O2276" s="123">
        <f>IF($B2276="","",IFERROR(ROUND(INDEX(账户期初本位,MATCH($B2276,账户名,0))+SUMIFS($M$6:M2276,$B$6:B2276,$B2276),2),""))</f>
        <v>2347327890.62</v>
      </c>
      <c r="P2276" s="117" t="s">
        <v>97</v>
      </c>
      <c r="Q2276" s="115" t="s">
        <v>753</v>
      </c>
      <c r="R2276" s="115"/>
      <c r="S2276" s="124" t="str">
        <f>IF($B2276="","",IF(ISNA(MATCH($B2276,账户名,0)),"※这个账户不在【参数设置】的账户档案里",IF($A2276="","※没填日期，这一笔不会进任何月份的报表",IF(OR($A2276&lt;起始月份,$A2276&gt;EOMONTH(起始月份,15)),"△不在本账期（"&amp;TEXT(起始月份,"yyyy-mm")&amp;" ~ "&amp;TEXT(EOMONTH(起始月份,15),"yyyy-mm")&amp;"）内，报表里看不到",IF(AND($H2276&lt;&gt;"",$I2276&lt;&gt;""),"※收入和支出不能同时填",IF(AND(N($H2276)=0,N($I2276)=0),IF(ISNUMBER(SEARCH("【待补】",$R2276&amp;"")),"△源数据不全（源表缺金额），请补充","※收入和支出都没填"),IF($E2276="","※没填收支类别，分类报表会漏掉这一笔",IF(ISNA(MATCH($E2276,类别表,0)),"※收支类别不在【参数设置】的清单里",IF($K2276="","△"&amp;$D2276&amp;" 还没填汇率，去【月度汇率】补上就自动算了",IF(ISNUMBER(SEARCH("【待补】",$R2276&amp;"")),"△源数据不全（源表缺摘要或用途），请补充",IF(AND($F2276="内部转账",$Q2276=""),"△内部转账建议在「往来单位」写上对方账户",IF($N2276&lt;0,"△这一笔之后该账户余额成负数了，核一下",""))))))))))))</f>
        <v/>
      </c>
    </row>
    <row r="2277" ht="16.5" spans="1:19">
      <c r="A2277" s="114">
        <v>46237</v>
      </c>
      <c r="B2277" s="115" t="s">
        <v>1238</v>
      </c>
      <c r="C2277" s="116" t="str">
        <f>IF($B2277="","",IFERROR(INDEX(账户银行,MATCH($B2277,账户名,0)),""))</f>
        <v>NBU银行</v>
      </c>
      <c r="D2277" s="116" t="str">
        <f>IF($B2277="","",IFERROR(INDEX(账户币种,MATCH($B2277,账户名,0)),""))</f>
        <v>UZS</v>
      </c>
      <c r="E2277" s="117" t="s">
        <v>38</v>
      </c>
      <c r="F2277" s="116" t="str">
        <f>IF($E2277="","",IFERROR(INDEX(类别属性,MATCH($E2277,类别表,0)),""))</f>
        <v>支出</v>
      </c>
      <c r="G2277" s="118" t="s">
        <v>1268</v>
      </c>
      <c r="H2277" s="119"/>
      <c r="I2277" s="119">
        <v>100000</v>
      </c>
      <c r="J2277" s="120"/>
      <c r="K2277" s="125">
        <f>IF(OR($A2277="",$B2277=""),"",IF($J2277&lt;&gt;"",$J2277,IF($D2277=本位币,1,IFERROR(LOOKUP(2,1/((汇率月份&lt;=$A2277)*(INDEX(记账汇率区,0,MATCH($D2277,汇率币种头,0))&lt;&gt;"")),INDEX(记账汇率区,0,MATCH($D2277,汇率币种头,0))),""))))</f>
        <v>1</v>
      </c>
      <c r="L2277" s="123">
        <f t="shared" si="70"/>
        <v>-100000</v>
      </c>
      <c r="M2277" s="123">
        <f t="shared" si="71"/>
        <v>-100000</v>
      </c>
      <c r="N2277" s="122">
        <f>IF($B2277="","",ROUND(SUMIF(账户名,$B2277,账户期初)+SUMIFS($L$6:L2277,$B$6:B2277,$B2277),2))</f>
        <v>31796911</v>
      </c>
      <c r="O2277" s="123">
        <f>IF($B2277="","",IFERROR(ROUND(INDEX(账户期初本位,MATCH($B2277,账户名,0))+SUMIFS($M$6:M2277,$B$6:B2277,$B2277),2),""))</f>
        <v>31796911</v>
      </c>
      <c r="P2277" s="117" t="s">
        <v>26</v>
      </c>
      <c r="Q2277" s="115" t="s">
        <v>1269</v>
      </c>
      <c r="R2277" s="115" t="s">
        <v>1270</v>
      </c>
      <c r="S2277" s="124" t="str">
        <f>IF($B2277="","",IF(ISNA(MATCH($B2277,账户名,0)),"※这个账户不在【参数设置】的账户档案里",IF($A2277="","※没填日期，这一笔不会进任何月份的报表",IF(OR($A2277&lt;起始月份,$A2277&gt;EOMONTH(起始月份,15)),"△不在本账期（"&amp;TEXT(起始月份,"yyyy-mm")&amp;" ~ "&amp;TEXT(EOMONTH(起始月份,15),"yyyy-mm")&amp;"）内，报表里看不到",IF(AND($H2277&lt;&gt;"",$I2277&lt;&gt;""),"※收入和支出不能同时填",IF(AND(N($H2277)=0,N($I2277)=0),IF(ISNUMBER(SEARCH("【待补】",$R2277&amp;"")),"△源数据不全（源表缺金额），请补充","※收入和支出都没填"),IF($E2277="","※没填收支类别，分类报表会漏掉这一笔",IF(ISNA(MATCH($E2277,类别表,0)),"※收支类别不在【参数设置】的清单里",IF($K2277="","△"&amp;$D2277&amp;" 还没填汇率，去【月度汇率】补上就自动算了",IF(ISNUMBER(SEARCH("【待补】",$R2277&amp;"")),"△源数据不全（源表缺摘要或用途），请补充",IF(AND($F2277="内部转账",$Q2277=""),"△内部转账建议在「往来单位」写上对方账户",IF($N2277&lt;0,"△这一笔之后该账户余额成负数了，核一下",""))))))))))))</f>
        <v/>
      </c>
    </row>
    <row r="2278" ht="16.5" spans="1:19">
      <c r="A2278" s="114">
        <v>46237</v>
      </c>
      <c r="B2278" s="115" t="s">
        <v>1238</v>
      </c>
      <c r="C2278" s="116" t="str">
        <f>IF($B2278="","",IFERROR(INDEX(账户银行,MATCH($B2278,账户名,0)),""))</f>
        <v>NBU银行</v>
      </c>
      <c r="D2278" s="116" t="str">
        <f>IF($B2278="","",IFERROR(INDEX(账户币种,MATCH($B2278,账户名,0)),""))</f>
        <v>UZS</v>
      </c>
      <c r="E2278" s="117" t="s">
        <v>38</v>
      </c>
      <c r="F2278" s="116" t="str">
        <f>IF($E2278="","",IFERROR(INDEX(类别属性,MATCH($E2278,类别表,0)),""))</f>
        <v>支出</v>
      </c>
      <c r="G2278" s="118" t="s">
        <v>1268</v>
      </c>
      <c r="H2278" s="119"/>
      <c r="I2278" s="119">
        <v>33000</v>
      </c>
      <c r="J2278" s="120"/>
      <c r="K2278" s="125">
        <f>IF(OR($A2278="",$B2278=""),"",IF($J2278&lt;&gt;"",$J2278,IF($D2278=本位币,1,IFERROR(LOOKUP(2,1/((汇率月份&lt;=$A2278)*(INDEX(记账汇率区,0,MATCH($D2278,汇率币种头,0))&lt;&gt;"")),INDEX(记账汇率区,0,MATCH($D2278,汇率币种头,0))),""))))</f>
        <v>1</v>
      </c>
      <c r="L2278" s="123">
        <f t="shared" si="70"/>
        <v>-33000</v>
      </c>
      <c r="M2278" s="123">
        <f t="shared" si="71"/>
        <v>-33000</v>
      </c>
      <c r="N2278" s="122">
        <f>IF($B2278="","",ROUND(SUMIF(账户名,$B2278,账户期初)+SUMIFS($L$6:L2278,$B$6:B2278,$B2278),2))</f>
        <v>31763911</v>
      </c>
      <c r="O2278" s="123">
        <f>IF($B2278="","",IFERROR(ROUND(INDEX(账户期初本位,MATCH($B2278,账户名,0))+SUMIFS($M$6:M2278,$B$6:B2278,$B2278),2),""))</f>
        <v>31763911</v>
      </c>
      <c r="P2278" s="117" t="s">
        <v>26</v>
      </c>
      <c r="Q2278" s="115" t="s">
        <v>1269</v>
      </c>
      <c r="R2278" s="115" t="s">
        <v>1270</v>
      </c>
      <c r="S2278" s="124" t="str">
        <f>IF($B2278="","",IF(ISNA(MATCH($B2278,账户名,0)),"※这个账户不在【参数设置】的账户档案里",IF($A2278="","※没填日期，这一笔不会进任何月份的报表",IF(OR($A2278&lt;起始月份,$A2278&gt;EOMONTH(起始月份,15)),"△不在本账期（"&amp;TEXT(起始月份,"yyyy-mm")&amp;" ~ "&amp;TEXT(EOMONTH(起始月份,15),"yyyy-mm")&amp;"）内，报表里看不到",IF(AND($H2278&lt;&gt;"",$I2278&lt;&gt;""),"※收入和支出不能同时填",IF(AND(N($H2278)=0,N($I2278)=0),IF(ISNUMBER(SEARCH("【待补】",$R2278&amp;"")),"△源数据不全（源表缺金额），请补充","※收入和支出都没填"),IF($E2278="","※没填收支类别，分类报表会漏掉这一笔",IF(ISNA(MATCH($E2278,类别表,0)),"※收支类别不在【参数设置】的清单里",IF($K2278="","△"&amp;$D2278&amp;" 还没填汇率，去【月度汇率】补上就自动算了",IF(ISNUMBER(SEARCH("【待补】",$R2278&amp;"")),"△源数据不全（源表缺摘要或用途），请补充",IF(AND($F2278="内部转账",$Q2278=""),"△内部转账建议在「往来单位」写上对方账户",IF($N2278&lt;0,"△这一笔之后该账户余额成负数了，核一下",""))))))))))))</f>
        <v/>
      </c>
    </row>
    <row r="2279" ht="16.5" spans="1:19">
      <c r="A2279" s="114">
        <v>46237</v>
      </c>
      <c r="B2279" s="115" t="s">
        <v>1238</v>
      </c>
      <c r="C2279" s="116" t="str">
        <f>IF($B2279="","",IFERROR(INDEX(账户银行,MATCH($B2279,账户名,0)),""))</f>
        <v>NBU银行</v>
      </c>
      <c r="D2279" s="116" t="str">
        <f>IF($B2279="","",IFERROR(INDEX(账户币种,MATCH($B2279,账户名,0)),""))</f>
        <v>UZS</v>
      </c>
      <c r="E2279" s="117" t="s">
        <v>44</v>
      </c>
      <c r="F2279" s="116" t="str">
        <f>IF($E2279="","",IFERROR(INDEX(类别属性,MATCH($E2279,类别表,0)),""))</f>
        <v>支出</v>
      </c>
      <c r="G2279" s="118" t="s">
        <v>1268</v>
      </c>
      <c r="H2279" s="119"/>
      <c r="I2279" s="119">
        <v>260000</v>
      </c>
      <c r="J2279" s="120"/>
      <c r="K2279" s="125">
        <f>IF(OR($A2279="",$B2279=""),"",IF($J2279&lt;&gt;"",$J2279,IF($D2279=本位币,1,IFERROR(LOOKUP(2,1/((汇率月份&lt;=$A2279)*(INDEX(记账汇率区,0,MATCH($D2279,汇率币种头,0))&lt;&gt;"")),INDEX(记账汇率区,0,MATCH($D2279,汇率币种头,0))),""))))</f>
        <v>1</v>
      </c>
      <c r="L2279" s="123">
        <f t="shared" si="70"/>
        <v>-260000</v>
      </c>
      <c r="M2279" s="123">
        <f t="shared" si="71"/>
        <v>-260000</v>
      </c>
      <c r="N2279" s="122">
        <f>IF($B2279="","",ROUND(SUMIF(账户名,$B2279,账户期初)+SUMIFS($L$6:L2279,$B$6:B2279,$B2279),2))</f>
        <v>31503911</v>
      </c>
      <c r="O2279" s="123">
        <f>IF($B2279="","",IFERROR(ROUND(INDEX(账户期初本位,MATCH($B2279,账户名,0))+SUMIFS($M$6:M2279,$B$6:B2279,$B2279),2),""))</f>
        <v>31503911</v>
      </c>
      <c r="P2279" s="117" t="s">
        <v>26</v>
      </c>
      <c r="Q2279" s="115" t="s">
        <v>1269</v>
      </c>
      <c r="R2279" s="115" t="s">
        <v>1270</v>
      </c>
      <c r="S2279" s="124" t="str">
        <f>IF($B2279="","",IF(ISNA(MATCH($B2279,账户名,0)),"※这个账户不在【参数设置】的账户档案里",IF($A2279="","※没填日期，这一笔不会进任何月份的报表",IF(OR($A2279&lt;起始月份,$A2279&gt;EOMONTH(起始月份,15)),"△不在本账期（"&amp;TEXT(起始月份,"yyyy-mm")&amp;" ~ "&amp;TEXT(EOMONTH(起始月份,15),"yyyy-mm")&amp;"）内，报表里看不到",IF(AND($H2279&lt;&gt;"",$I2279&lt;&gt;""),"※收入和支出不能同时填",IF(AND(N($H2279)=0,N($I2279)=0),IF(ISNUMBER(SEARCH("【待补】",$R2279&amp;"")),"△源数据不全（源表缺金额），请补充","※收入和支出都没填"),IF($E2279="","※没填收支类别，分类报表会漏掉这一笔",IF(ISNA(MATCH($E2279,类别表,0)),"※收支类别不在【参数设置】的清单里",IF($K2279="","△"&amp;$D2279&amp;" 还没填汇率，去【月度汇率】补上就自动算了",IF(ISNUMBER(SEARCH("【待补】",$R2279&amp;"")),"△源数据不全（源表缺摘要或用途），请补充",IF(AND($F2279="内部转账",$Q2279=""),"△内部转账建议在「往来单位」写上对方账户",IF($N2279&lt;0,"△这一笔之后该账户余额成负数了，核一下",""))))))))))))</f>
        <v/>
      </c>
    </row>
    <row r="2280" ht="16.5" spans="1:19">
      <c r="A2280" s="114">
        <v>46237</v>
      </c>
      <c r="B2280" s="115" t="s">
        <v>1238</v>
      </c>
      <c r="C2280" s="116" t="str">
        <f>IF($B2280="","",IFERROR(INDEX(账户银行,MATCH($B2280,账户名,0)),""))</f>
        <v>NBU银行</v>
      </c>
      <c r="D2280" s="116" t="str">
        <f>IF($B2280="","",IFERROR(INDEX(账户币种,MATCH($B2280,账户名,0)),""))</f>
        <v>UZS</v>
      </c>
      <c r="E2280" s="117" t="s">
        <v>38</v>
      </c>
      <c r="F2280" s="116" t="str">
        <f>IF($E2280="","",IFERROR(INDEX(类别属性,MATCH($E2280,类别表,0)),""))</f>
        <v>支出</v>
      </c>
      <c r="G2280" s="118" t="s">
        <v>1268</v>
      </c>
      <c r="H2280" s="119"/>
      <c r="I2280" s="119">
        <v>540000</v>
      </c>
      <c r="J2280" s="120"/>
      <c r="K2280" s="125">
        <f>IF(OR($A2280="",$B2280=""),"",IF($J2280&lt;&gt;"",$J2280,IF($D2280=本位币,1,IFERROR(LOOKUP(2,1/((汇率月份&lt;=$A2280)*(INDEX(记账汇率区,0,MATCH($D2280,汇率币种头,0))&lt;&gt;"")),INDEX(记账汇率区,0,MATCH($D2280,汇率币种头,0))),""))))</f>
        <v>1</v>
      </c>
      <c r="L2280" s="123">
        <f t="shared" si="70"/>
        <v>-540000</v>
      </c>
      <c r="M2280" s="123">
        <f t="shared" si="71"/>
        <v>-540000</v>
      </c>
      <c r="N2280" s="122">
        <f>IF($B2280="","",ROUND(SUMIF(账户名,$B2280,账户期初)+SUMIFS($L$6:L2280,$B$6:B2280,$B2280),2))</f>
        <v>30963911</v>
      </c>
      <c r="O2280" s="123">
        <f>IF($B2280="","",IFERROR(ROUND(INDEX(账户期初本位,MATCH($B2280,账户名,0))+SUMIFS($M$6:M2280,$B$6:B2280,$B2280),2),""))</f>
        <v>30963911</v>
      </c>
      <c r="P2280" s="117" t="s">
        <v>26</v>
      </c>
      <c r="Q2280" s="115" t="s">
        <v>1269</v>
      </c>
      <c r="R2280" s="115" t="s">
        <v>1270</v>
      </c>
      <c r="S2280" s="124" t="str">
        <f>IF($B2280="","",IF(ISNA(MATCH($B2280,账户名,0)),"※这个账户不在【参数设置】的账户档案里",IF($A2280="","※没填日期，这一笔不会进任何月份的报表",IF(OR($A2280&lt;起始月份,$A2280&gt;EOMONTH(起始月份,15)),"△不在本账期（"&amp;TEXT(起始月份,"yyyy-mm")&amp;" ~ "&amp;TEXT(EOMONTH(起始月份,15),"yyyy-mm")&amp;"）内，报表里看不到",IF(AND($H2280&lt;&gt;"",$I2280&lt;&gt;""),"※收入和支出不能同时填",IF(AND(N($H2280)=0,N($I2280)=0),IF(ISNUMBER(SEARCH("【待补】",$R2280&amp;"")),"△源数据不全（源表缺金额），请补充","※收入和支出都没填"),IF($E2280="","※没填收支类别，分类报表会漏掉这一笔",IF(ISNA(MATCH($E2280,类别表,0)),"※收支类别不在【参数设置】的清单里",IF($K2280="","△"&amp;$D2280&amp;" 还没填汇率，去【月度汇率】补上就自动算了",IF(ISNUMBER(SEARCH("【待补】",$R2280&amp;"")),"△源数据不全（源表缺摘要或用途），请补充",IF(AND($F2280="内部转账",$Q2280=""),"△内部转账建议在「往来单位」写上对方账户",IF($N2280&lt;0,"△这一笔之后该账户余额成负数了，核一下",""))))))))))))</f>
        <v/>
      </c>
    </row>
    <row r="2281" ht="49.5" spans="1:19">
      <c r="A2281" s="114">
        <v>46237</v>
      </c>
      <c r="B2281" s="115" t="s">
        <v>1238</v>
      </c>
      <c r="C2281" s="116" t="str">
        <f>IF($B2281="","",IFERROR(INDEX(账户银行,MATCH($B2281,账户名,0)),""))</f>
        <v>NBU银行</v>
      </c>
      <c r="D2281" s="116" t="str">
        <f>IF($B2281="","",IFERROR(INDEX(账户币种,MATCH($B2281,账户名,0)),""))</f>
        <v>UZS</v>
      </c>
      <c r="E2281" s="117" t="s">
        <v>44</v>
      </c>
      <c r="F2281" s="116" t="str">
        <f>IF($E2281="","",IFERROR(INDEX(类别属性,MATCH($E2281,类别表,0)),""))</f>
        <v>支出</v>
      </c>
      <c r="G2281" s="118" t="s">
        <v>1392</v>
      </c>
      <c r="H2281" s="119"/>
      <c r="I2281" s="119">
        <v>584000</v>
      </c>
      <c r="J2281" s="120"/>
      <c r="K2281" s="125">
        <f>IF(OR($A2281="",$B2281=""),"",IF($J2281&lt;&gt;"",$J2281,IF($D2281=本位币,1,IFERROR(LOOKUP(2,1/((汇率月份&lt;=$A2281)*(INDEX(记账汇率区,0,MATCH($D2281,汇率币种头,0))&lt;&gt;"")),INDEX(记账汇率区,0,MATCH($D2281,汇率币种头,0))),""))))</f>
        <v>1</v>
      </c>
      <c r="L2281" s="123">
        <f t="shared" si="70"/>
        <v>-584000</v>
      </c>
      <c r="M2281" s="123">
        <f t="shared" si="71"/>
        <v>-584000</v>
      </c>
      <c r="N2281" s="122">
        <f>IF($B2281="","",ROUND(SUMIF(账户名,$B2281,账户期初)+SUMIFS($L$6:L2281,$B$6:B2281,$B2281),2))</f>
        <v>30379911</v>
      </c>
      <c r="O2281" s="123">
        <f>IF($B2281="","",IFERROR(ROUND(INDEX(账户期初本位,MATCH($B2281,账户名,0))+SUMIFS($M$6:M2281,$B$6:B2281,$B2281),2),""))</f>
        <v>30379911</v>
      </c>
      <c r="P2281" s="117" t="s">
        <v>26</v>
      </c>
      <c r="Q2281" s="115"/>
      <c r="R2281" s="115" t="s">
        <v>1393</v>
      </c>
      <c r="S2281" s="124" t="str">
        <f>IF($B2281="","",IF(ISNA(MATCH($B2281,账户名,0)),"※这个账户不在【参数设置】的账户档案里",IF($A2281="","※没填日期，这一笔不会进任何月份的报表",IF(OR($A2281&lt;起始月份,$A2281&gt;EOMONTH(起始月份,15)),"△不在本账期（"&amp;TEXT(起始月份,"yyyy-mm")&amp;" ~ "&amp;TEXT(EOMONTH(起始月份,15),"yyyy-mm")&amp;"）内，报表里看不到",IF(AND($H2281&lt;&gt;"",$I2281&lt;&gt;""),"※收入和支出不能同时填",IF(AND(N($H2281)=0,N($I2281)=0),IF(ISNUMBER(SEARCH("【待补】",$R2281&amp;"")),"△源数据不全（源表缺金额），请补充","※收入和支出都没填"),IF($E2281="","※没填收支类别，分类报表会漏掉这一笔",IF(ISNA(MATCH($E2281,类别表,0)),"※收支类别不在【参数设置】的清单里",IF($K2281="","△"&amp;$D2281&amp;" 还没填汇率，去【月度汇率】补上就自动算了",IF(ISNUMBER(SEARCH("【待补】",$R2281&amp;"")),"△源数据不全（源表缺摘要或用途），请补充",IF(AND($F2281="内部转账",$Q2281=""),"△内部转账建议在「往来单位」写上对方账户",IF($N2281&lt;0,"△这一笔之后该账户余额成负数了，核一下",""))))))))))))</f>
        <v/>
      </c>
    </row>
    <row r="2282" ht="16.5" spans="1:19">
      <c r="A2282" s="114">
        <v>46238</v>
      </c>
      <c r="B2282" s="115" t="s">
        <v>1238</v>
      </c>
      <c r="C2282" s="116" t="str">
        <f>IF($B2282="","",IFERROR(INDEX(账户银行,MATCH($B2282,账户名,0)),""))</f>
        <v>NBU银行</v>
      </c>
      <c r="D2282" s="116" t="str">
        <f>IF($B2282="","",IFERROR(INDEX(账户币种,MATCH($B2282,账户名,0)),""))</f>
        <v>UZS</v>
      </c>
      <c r="E2282" s="117" t="s">
        <v>188</v>
      </c>
      <c r="F2282" s="116" t="str">
        <f>IF($E2282="","",IFERROR(INDEX(类别属性,MATCH($E2282,类别表,0)),""))</f>
        <v>支出</v>
      </c>
      <c r="G2282" s="118" t="s">
        <v>1268</v>
      </c>
      <c r="H2282" s="119"/>
      <c r="I2282" s="119">
        <v>2000000</v>
      </c>
      <c r="J2282" s="120"/>
      <c r="K2282" s="125">
        <f>IF(OR($A2282="",$B2282=""),"",IF($J2282&lt;&gt;"",$J2282,IF($D2282=本位币,1,IFERROR(LOOKUP(2,1/((汇率月份&lt;=$A2282)*(INDEX(记账汇率区,0,MATCH($D2282,汇率币种头,0))&lt;&gt;"")),INDEX(记账汇率区,0,MATCH($D2282,汇率币种头,0))),""))))</f>
        <v>1</v>
      </c>
      <c r="L2282" s="123">
        <f t="shared" si="70"/>
        <v>-2000000</v>
      </c>
      <c r="M2282" s="123">
        <f t="shared" si="71"/>
        <v>-2000000</v>
      </c>
      <c r="N2282" s="122">
        <f>IF($B2282="","",ROUND(SUMIF(账户名,$B2282,账户期初)+SUMIFS($L$6:L2282,$B$6:B2282,$B2282),2))</f>
        <v>28379911</v>
      </c>
      <c r="O2282" s="123">
        <f>IF($B2282="","",IFERROR(ROUND(INDEX(账户期初本位,MATCH($B2282,账户名,0))+SUMIFS($M$6:M2282,$B$6:B2282,$B2282),2),""))</f>
        <v>28379911</v>
      </c>
      <c r="P2282" s="117" t="s">
        <v>26</v>
      </c>
      <c r="Q2282" s="115" t="s">
        <v>1269</v>
      </c>
      <c r="R2282" s="115" t="s">
        <v>1271</v>
      </c>
      <c r="S2282" s="124" t="str">
        <f>IF($B2282="","",IF(ISNA(MATCH($B2282,账户名,0)),"※这个账户不在【参数设置】的账户档案里",IF($A2282="","※没填日期，这一笔不会进任何月份的报表",IF(OR($A2282&lt;起始月份,$A2282&gt;EOMONTH(起始月份,15)),"△不在本账期（"&amp;TEXT(起始月份,"yyyy-mm")&amp;" ~ "&amp;TEXT(EOMONTH(起始月份,15),"yyyy-mm")&amp;"）内，报表里看不到",IF(AND($H2282&lt;&gt;"",$I2282&lt;&gt;""),"※收入和支出不能同时填",IF(AND(N($H2282)=0,N($I2282)=0),IF(ISNUMBER(SEARCH("【待补】",$R2282&amp;"")),"△源数据不全（源表缺金额），请补充","※收入和支出都没填"),IF($E2282="","※没填收支类别，分类报表会漏掉这一笔",IF(ISNA(MATCH($E2282,类别表,0)),"※收支类别不在【参数设置】的清单里",IF($K2282="","△"&amp;$D2282&amp;" 还没填汇率，去【月度汇率】补上就自动算了",IF(ISNUMBER(SEARCH("【待补】",$R2282&amp;"")),"△源数据不全（源表缺摘要或用途），请补充",IF(AND($F2282="内部转账",$Q2282=""),"△内部转账建议在「往来单位」写上对方账户",IF($N2282&lt;0,"△这一笔之后该账户余额成负数了，核一下",""))))))))))))</f>
        <v>△源数据不全（源表缺摘要或用途），请补充</v>
      </c>
    </row>
    <row r="2283" ht="16.5" spans="1:19">
      <c r="A2283" s="114">
        <v>46238</v>
      </c>
      <c r="B2283" s="115" t="s">
        <v>1238</v>
      </c>
      <c r="C2283" s="116" t="str">
        <f>IF($B2283="","",IFERROR(INDEX(账户银行,MATCH($B2283,账户名,0)),""))</f>
        <v>NBU银行</v>
      </c>
      <c r="D2283" s="116" t="str">
        <f>IF($B2283="","",IFERROR(INDEX(账户币种,MATCH($B2283,账户名,0)),""))</f>
        <v>UZS</v>
      </c>
      <c r="E2283" s="117" t="s">
        <v>38</v>
      </c>
      <c r="F2283" s="116" t="str">
        <f>IF($E2283="","",IFERROR(INDEX(类别属性,MATCH($E2283,类别表,0)),""))</f>
        <v>支出</v>
      </c>
      <c r="G2283" s="118" t="s">
        <v>1268</v>
      </c>
      <c r="H2283" s="119"/>
      <c r="I2283" s="119">
        <v>180000</v>
      </c>
      <c r="J2283" s="120"/>
      <c r="K2283" s="125">
        <f>IF(OR($A2283="",$B2283=""),"",IF($J2283&lt;&gt;"",$J2283,IF($D2283=本位币,1,IFERROR(LOOKUP(2,1/((汇率月份&lt;=$A2283)*(INDEX(记账汇率区,0,MATCH($D2283,汇率币种头,0))&lt;&gt;"")),INDEX(记账汇率区,0,MATCH($D2283,汇率币种头,0))),""))))</f>
        <v>1</v>
      </c>
      <c r="L2283" s="123">
        <f t="shared" si="70"/>
        <v>-180000</v>
      </c>
      <c r="M2283" s="123">
        <f t="shared" si="71"/>
        <v>-180000</v>
      </c>
      <c r="N2283" s="122">
        <f>IF($B2283="","",ROUND(SUMIF(账户名,$B2283,账户期初)+SUMIFS($L$6:L2283,$B$6:B2283,$B2283),2))</f>
        <v>28199911</v>
      </c>
      <c r="O2283" s="123">
        <f>IF($B2283="","",IFERROR(ROUND(INDEX(账户期初本位,MATCH($B2283,账户名,0))+SUMIFS($M$6:M2283,$B$6:B2283,$B2283),2),""))</f>
        <v>28199911</v>
      </c>
      <c r="P2283" s="117" t="s">
        <v>26</v>
      </c>
      <c r="Q2283" s="115" t="s">
        <v>1269</v>
      </c>
      <c r="R2283" s="115" t="s">
        <v>1270</v>
      </c>
      <c r="S2283" s="124" t="str">
        <f>IF($B2283="","",IF(ISNA(MATCH($B2283,账户名,0)),"※这个账户不在【参数设置】的账户档案里",IF($A2283="","※没填日期，这一笔不会进任何月份的报表",IF(OR($A2283&lt;起始月份,$A2283&gt;EOMONTH(起始月份,15)),"△不在本账期（"&amp;TEXT(起始月份,"yyyy-mm")&amp;" ~ "&amp;TEXT(EOMONTH(起始月份,15),"yyyy-mm")&amp;"）内，报表里看不到",IF(AND($H2283&lt;&gt;"",$I2283&lt;&gt;""),"※收入和支出不能同时填",IF(AND(N($H2283)=0,N($I2283)=0),IF(ISNUMBER(SEARCH("【待补】",$R2283&amp;"")),"△源数据不全（源表缺金额），请补充","※收入和支出都没填"),IF($E2283="","※没填收支类别，分类报表会漏掉这一笔",IF(ISNA(MATCH($E2283,类别表,0)),"※收支类别不在【参数设置】的清单里",IF($K2283="","△"&amp;$D2283&amp;" 还没填汇率，去【月度汇率】补上就自动算了",IF(ISNUMBER(SEARCH("【待补】",$R2283&amp;"")),"△源数据不全（源表缺摘要或用途），请补充",IF(AND($F2283="内部转账",$Q2283=""),"△内部转账建议在「往来单位」写上对方账户",IF($N2283&lt;0,"△这一笔之后该账户余额成负数了，核一下",""))))))))))))</f>
        <v/>
      </c>
    </row>
    <row r="2284" ht="16.5" spans="1:19">
      <c r="A2284" s="114">
        <v>46238</v>
      </c>
      <c r="B2284" s="115" t="s">
        <v>1238</v>
      </c>
      <c r="C2284" s="116" t="str">
        <f>IF($B2284="","",IFERROR(INDEX(账户银行,MATCH($B2284,账户名,0)),""))</f>
        <v>NBU银行</v>
      </c>
      <c r="D2284" s="116" t="str">
        <f>IF($B2284="","",IFERROR(INDEX(账户币种,MATCH($B2284,账户名,0)),""))</f>
        <v>UZS</v>
      </c>
      <c r="E2284" s="117" t="s">
        <v>38</v>
      </c>
      <c r="F2284" s="116" t="str">
        <f>IF($E2284="","",IFERROR(INDEX(类别属性,MATCH($E2284,类别表,0)),""))</f>
        <v>支出</v>
      </c>
      <c r="G2284" s="118" t="s">
        <v>1268</v>
      </c>
      <c r="H2284" s="119"/>
      <c r="I2284" s="119">
        <v>44000</v>
      </c>
      <c r="J2284" s="120"/>
      <c r="K2284" s="125">
        <f>IF(OR($A2284="",$B2284=""),"",IF($J2284&lt;&gt;"",$J2284,IF($D2284=本位币,1,IFERROR(LOOKUP(2,1/((汇率月份&lt;=$A2284)*(INDEX(记账汇率区,0,MATCH($D2284,汇率币种头,0))&lt;&gt;"")),INDEX(记账汇率区,0,MATCH($D2284,汇率币种头,0))),""))))</f>
        <v>1</v>
      </c>
      <c r="L2284" s="123">
        <f t="shared" si="70"/>
        <v>-44000</v>
      </c>
      <c r="M2284" s="123">
        <f t="shared" si="71"/>
        <v>-44000</v>
      </c>
      <c r="N2284" s="122">
        <f>IF($B2284="","",ROUND(SUMIF(账户名,$B2284,账户期初)+SUMIFS($L$6:L2284,$B$6:B2284,$B2284),2))</f>
        <v>28155911</v>
      </c>
      <c r="O2284" s="123">
        <f>IF($B2284="","",IFERROR(ROUND(INDEX(账户期初本位,MATCH($B2284,账户名,0))+SUMIFS($M$6:M2284,$B$6:B2284,$B2284),2),""))</f>
        <v>28155911</v>
      </c>
      <c r="P2284" s="117" t="s">
        <v>26</v>
      </c>
      <c r="Q2284" s="115" t="s">
        <v>1269</v>
      </c>
      <c r="R2284" s="115" t="s">
        <v>1270</v>
      </c>
      <c r="S2284" s="124" t="str">
        <f>IF($B2284="","",IF(ISNA(MATCH($B2284,账户名,0)),"※这个账户不在【参数设置】的账户档案里",IF($A2284="","※没填日期，这一笔不会进任何月份的报表",IF(OR($A2284&lt;起始月份,$A2284&gt;EOMONTH(起始月份,15)),"△不在本账期（"&amp;TEXT(起始月份,"yyyy-mm")&amp;" ~ "&amp;TEXT(EOMONTH(起始月份,15),"yyyy-mm")&amp;"）内，报表里看不到",IF(AND($H2284&lt;&gt;"",$I2284&lt;&gt;""),"※收入和支出不能同时填",IF(AND(N($H2284)=0,N($I2284)=0),IF(ISNUMBER(SEARCH("【待补】",$R2284&amp;"")),"△源数据不全（源表缺金额），请补充","※收入和支出都没填"),IF($E2284="","※没填收支类别，分类报表会漏掉这一笔",IF(ISNA(MATCH($E2284,类别表,0)),"※收支类别不在【参数设置】的清单里",IF($K2284="","△"&amp;$D2284&amp;" 还没填汇率，去【月度汇率】补上就自动算了",IF(ISNUMBER(SEARCH("【待补】",$R2284&amp;"")),"△源数据不全（源表缺摘要或用途），请补充",IF(AND($F2284="内部转账",$Q2284=""),"△内部转账建议在「往来单位」写上对方账户",IF($N2284&lt;0,"△这一笔之后该账户余额成负数了，核一下",""))))))))))))</f>
        <v/>
      </c>
    </row>
    <row r="2285" ht="16.5" spans="1:19">
      <c r="A2285" s="114">
        <v>46238</v>
      </c>
      <c r="B2285" s="115" t="s">
        <v>1238</v>
      </c>
      <c r="C2285" s="116" t="str">
        <f>IF($B2285="","",IFERROR(INDEX(账户银行,MATCH($B2285,账户名,0)),""))</f>
        <v>NBU银行</v>
      </c>
      <c r="D2285" s="116" t="str">
        <f>IF($B2285="","",IFERROR(INDEX(账户币种,MATCH($B2285,账户名,0)),""))</f>
        <v>UZS</v>
      </c>
      <c r="E2285" s="117" t="s">
        <v>44</v>
      </c>
      <c r="F2285" s="116" t="str">
        <f>IF($E2285="","",IFERROR(INDEX(类别属性,MATCH($E2285,类别表,0)),""))</f>
        <v>支出</v>
      </c>
      <c r="G2285" s="118" t="s">
        <v>1268</v>
      </c>
      <c r="H2285" s="119"/>
      <c r="I2285" s="119">
        <v>625000</v>
      </c>
      <c r="J2285" s="120"/>
      <c r="K2285" s="125">
        <f>IF(OR($A2285="",$B2285=""),"",IF($J2285&lt;&gt;"",$J2285,IF($D2285=本位币,1,IFERROR(LOOKUP(2,1/((汇率月份&lt;=$A2285)*(INDEX(记账汇率区,0,MATCH($D2285,汇率币种头,0))&lt;&gt;"")),INDEX(记账汇率区,0,MATCH($D2285,汇率币种头,0))),""))))</f>
        <v>1</v>
      </c>
      <c r="L2285" s="123">
        <f t="shared" si="70"/>
        <v>-625000</v>
      </c>
      <c r="M2285" s="123">
        <f t="shared" si="71"/>
        <v>-625000</v>
      </c>
      <c r="N2285" s="122">
        <f>IF($B2285="","",ROUND(SUMIF(账户名,$B2285,账户期初)+SUMIFS($L$6:L2285,$B$6:B2285,$B2285),2))</f>
        <v>27530911</v>
      </c>
      <c r="O2285" s="123">
        <f>IF($B2285="","",IFERROR(ROUND(INDEX(账户期初本位,MATCH($B2285,账户名,0))+SUMIFS($M$6:M2285,$B$6:B2285,$B2285),2),""))</f>
        <v>27530911</v>
      </c>
      <c r="P2285" s="117" t="s">
        <v>26</v>
      </c>
      <c r="Q2285" s="115" t="s">
        <v>1269</v>
      </c>
      <c r="R2285" s="115" t="s">
        <v>1270</v>
      </c>
      <c r="S2285" s="124" t="str">
        <f>IF($B2285="","",IF(ISNA(MATCH($B2285,账户名,0)),"※这个账户不在【参数设置】的账户档案里",IF($A2285="","※没填日期，这一笔不会进任何月份的报表",IF(OR($A2285&lt;起始月份,$A2285&gt;EOMONTH(起始月份,15)),"△不在本账期（"&amp;TEXT(起始月份,"yyyy-mm")&amp;" ~ "&amp;TEXT(EOMONTH(起始月份,15),"yyyy-mm")&amp;"）内，报表里看不到",IF(AND($H2285&lt;&gt;"",$I2285&lt;&gt;""),"※收入和支出不能同时填",IF(AND(N($H2285)=0,N($I2285)=0),IF(ISNUMBER(SEARCH("【待补】",$R2285&amp;"")),"△源数据不全（源表缺金额），请补充","※收入和支出都没填"),IF($E2285="","※没填收支类别，分类报表会漏掉这一笔",IF(ISNA(MATCH($E2285,类别表,0)),"※收支类别不在【参数设置】的清单里",IF($K2285="","△"&amp;$D2285&amp;" 还没填汇率，去【月度汇率】补上就自动算了",IF(ISNUMBER(SEARCH("【待补】",$R2285&amp;"")),"△源数据不全（源表缺摘要或用途），请补充",IF(AND($F2285="内部转账",$Q2285=""),"△内部转账建议在「往来单位」写上对方账户",IF($N2285&lt;0,"△这一笔之后该账户余额成负数了，核一下",""))))))))))))</f>
        <v/>
      </c>
    </row>
    <row r="2286" ht="66" spans="1:19">
      <c r="A2286" s="114">
        <v>46238</v>
      </c>
      <c r="B2286" s="115" t="s">
        <v>34</v>
      </c>
      <c r="C2286" s="116" t="str">
        <f>IF($B2286="","",IFERROR(INDEX(账户银行,MATCH($B2286,账户名,0)),""))</f>
        <v>现金</v>
      </c>
      <c r="D2286" s="116" t="str">
        <f>IF($B2286="","",IFERROR(INDEX(账户币种,MATCH($B2286,账户名,0)),""))</f>
        <v>UZS</v>
      </c>
      <c r="E2286" s="117" t="s">
        <v>95</v>
      </c>
      <c r="F2286" s="116" t="str">
        <f>IF($E2286="","",IFERROR(INDEX(类别属性,MATCH($E2286,类别表,0)),""))</f>
        <v>支出</v>
      </c>
      <c r="G2286" s="118" t="s">
        <v>1915</v>
      </c>
      <c r="H2286" s="119"/>
      <c r="I2286" s="119">
        <v>2895000</v>
      </c>
      <c r="J2286" s="120"/>
      <c r="K2286" s="125">
        <f>IF(OR($A2286="",$B2286=""),"",IF($J2286&lt;&gt;"",$J2286,IF($D2286=本位币,1,IFERROR(LOOKUP(2,1/((汇率月份&lt;=$A2286)*(INDEX(记账汇率区,0,MATCH($D2286,汇率币种头,0))&lt;&gt;"")),INDEX(记账汇率区,0,MATCH($D2286,汇率币种头,0))),""))))</f>
        <v>1</v>
      </c>
      <c r="L2286" s="123">
        <f t="shared" si="70"/>
        <v>-2895000</v>
      </c>
      <c r="M2286" s="123">
        <f t="shared" si="71"/>
        <v>-2895000</v>
      </c>
      <c r="N2286" s="122">
        <f>IF($B2286="","",ROUND(SUMIF(账户名,$B2286,账户期初)+SUMIFS($L$6:L2286,$B$6:B2286,$B2286),2))</f>
        <v>-841109479.33</v>
      </c>
      <c r="O2286" s="123">
        <f>IF($B2286="","",IFERROR(ROUND(INDEX(账户期初本位,MATCH($B2286,账户名,0))+SUMIFS($M$6:M2286,$B$6:B2286,$B2286),2),""))</f>
        <v>-841109479.33</v>
      </c>
      <c r="P2286" s="117" t="s">
        <v>97</v>
      </c>
      <c r="Q2286" s="115"/>
      <c r="R2286" s="115"/>
      <c r="S2286" s="124" t="str">
        <f>IF($B2286="","",IF(ISNA(MATCH($B2286,账户名,0)),"※这个账户不在【参数设置】的账户档案里",IF($A2286="","※没填日期，这一笔不会进任何月份的报表",IF(OR($A2286&lt;起始月份,$A2286&gt;EOMONTH(起始月份,15)),"△不在本账期（"&amp;TEXT(起始月份,"yyyy-mm")&amp;" ~ "&amp;TEXT(EOMONTH(起始月份,15),"yyyy-mm")&amp;"）内，报表里看不到",IF(AND($H2286&lt;&gt;"",$I2286&lt;&gt;""),"※收入和支出不能同时填",IF(AND(N($H2286)=0,N($I2286)=0),IF(ISNUMBER(SEARCH("【待补】",$R2286&amp;"")),"△源数据不全（源表缺金额），请补充","※收入和支出都没填"),IF($E2286="","※没填收支类别，分类报表会漏掉这一笔",IF(ISNA(MATCH($E2286,类别表,0)),"※收支类别不在【参数设置】的清单里",IF($K2286="","△"&amp;$D2286&amp;" 还没填汇率，去【月度汇率】补上就自动算了",IF(ISNUMBER(SEARCH("【待补】",$R2286&amp;"")),"△源数据不全（源表缺摘要或用途），请补充",IF(AND($F2286="内部转账",$Q2286=""),"△内部转账建议在「往来单位」写上对方账户",IF($N2286&lt;0,"△这一笔之后该账户余额成负数了，核一下",""))))))))))))</f>
        <v>△这一笔之后该账户余额成负数了，核一下</v>
      </c>
    </row>
    <row r="2287" ht="99" spans="1:19">
      <c r="A2287" s="114">
        <v>46239</v>
      </c>
      <c r="B2287" s="115" t="s">
        <v>72</v>
      </c>
      <c r="C2287" s="116" t="str">
        <f>IF($B2287="","",IFERROR(INDEX(账户银行,MATCH($B2287,账户名,0)),""))</f>
        <v>NBU银行</v>
      </c>
      <c r="D2287" s="116" t="str">
        <f>IF($B2287="","",IFERROR(INDEX(账户币种,MATCH($B2287,账户名,0)),""))</f>
        <v>UZS</v>
      </c>
      <c r="E2287" s="117" t="s">
        <v>21</v>
      </c>
      <c r="F2287" s="116" t="str">
        <f>IF($E2287="","",IFERROR(INDEX(类别属性,MATCH($E2287,类别表,0)),""))</f>
        <v>支出</v>
      </c>
      <c r="G2287" s="118" t="s">
        <v>1916</v>
      </c>
      <c r="H2287" s="119"/>
      <c r="I2287" s="119">
        <v>5656224</v>
      </c>
      <c r="J2287" s="120"/>
      <c r="K2287" s="125">
        <f>IF(OR($A2287="",$B2287=""),"",IF($J2287&lt;&gt;"",$J2287,IF($D2287=本位币,1,IFERROR(LOOKUP(2,1/((汇率月份&lt;=$A2287)*(INDEX(记账汇率区,0,MATCH($D2287,汇率币种头,0))&lt;&gt;"")),INDEX(记账汇率区,0,MATCH($D2287,汇率币种头,0))),""))))</f>
        <v>1</v>
      </c>
      <c r="L2287" s="123">
        <f t="shared" si="70"/>
        <v>-5656224</v>
      </c>
      <c r="M2287" s="123">
        <f t="shared" si="71"/>
        <v>-5656224</v>
      </c>
      <c r="N2287" s="122">
        <f>IF($B2287="","",ROUND(SUMIF(账户名,$B2287,账户期初)+SUMIFS($L$6:L2287,$B$6:B2287,$B2287),2))</f>
        <v>194798670.14</v>
      </c>
      <c r="O2287" s="123">
        <f>IF($B2287="","",IFERROR(ROUND(INDEX(账户期初本位,MATCH($B2287,账户名,0))+SUMIFS($M$6:M2287,$B$6:B2287,$B2287),2),""))</f>
        <v>194798670.14</v>
      </c>
      <c r="P2287" s="117" t="s">
        <v>23</v>
      </c>
      <c r="Q2287" s="115"/>
      <c r="R2287" s="115" t="s">
        <v>1917</v>
      </c>
      <c r="S2287" s="124" t="str">
        <f>IF($B2287="","",IF(ISNA(MATCH($B2287,账户名,0)),"※这个账户不在【参数设置】的账户档案里",IF($A2287="","※没填日期，这一笔不会进任何月份的报表",IF(OR($A2287&lt;起始月份,$A2287&gt;EOMONTH(起始月份,15)),"△不在本账期（"&amp;TEXT(起始月份,"yyyy-mm")&amp;" ~ "&amp;TEXT(EOMONTH(起始月份,15),"yyyy-mm")&amp;"）内，报表里看不到",IF(AND($H2287&lt;&gt;"",$I2287&lt;&gt;""),"※收入和支出不能同时填",IF(AND(N($H2287)=0,N($I2287)=0),IF(ISNUMBER(SEARCH("【待补】",$R2287&amp;"")),"△源数据不全（源表缺金额），请补充","※收入和支出都没填"),IF($E2287="","※没填收支类别，分类报表会漏掉这一笔",IF(ISNA(MATCH($E2287,类别表,0)),"※收支类别不在【参数设置】的清单里",IF($K2287="","△"&amp;$D2287&amp;" 还没填汇率，去【月度汇率】补上就自动算了",IF(ISNUMBER(SEARCH("【待补】",$R2287&amp;"")),"△源数据不全（源表缺摘要或用途），请补充",IF(AND($F2287="内部转账",$Q2287=""),"△内部转账建议在「往来单位」写上对方账户",IF($N2287&lt;0,"△这一笔之后该账户余额成负数了，核一下",""))))))))))))</f>
        <v/>
      </c>
    </row>
    <row r="2288" ht="115.5" spans="1:19">
      <c r="A2288" s="114">
        <v>46239</v>
      </c>
      <c r="B2288" s="115" t="s">
        <v>72</v>
      </c>
      <c r="C2288" s="116" t="str">
        <f>IF($B2288="","",IFERROR(INDEX(账户银行,MATCH($B2288,账户名,0)),""))</f>
        <v>NBU银行</v>
      </c>
      <c r="D2288" s="116" t="str">
        <f>IF($B2288="","",IFERROR(INDEX(账户币种,MATCH($B2288,账户名,0)),""))</f>
        <v>UZS</v>
      </c>
      <c r="E2288" s="117" t="s">
        <v>60</v>
      </c>
      <c r="F2288" s="116" t="str">
        <f>IF($E2288="","",IFERROR(INDEX(类别属性,MATCH($E2288,类别表,0)),""))</f>
        <v>支出</v>
      </c>
      <c r="G2288" s="118" t="s">
        <v>1918</v>
      </c>
      <c r="H2288" s="119"/>
      <c r="I2288" s="119">
        <v>28281.12</v>
      </c>
      <c r="J2288" s="120"/>
      <c r="K2288" s="125">
        <f>IF(OR($A2288="",$B2288=""),"",IF($J2288&lt;&gt;"",$J2288,IF($D2288=本位币,1,IFERROR(LOOKUP(2,1/((汇率月份&lt;=$A2288)*(INDEX(记账汇率区,0,MATCH($D2288,汇率币种头,0))&lt;&gt;"")),INDEX(记账汇率区,0,MATCH($D2288,汇率币种头,0))),""))))</f>
        <v>1</v>
      </c>
      <c r="L2288" s="123">
        <f t="shared" si="70"/>
        <v>-28281.12</v>
      </c>
      <c r="M2288" s="123">
        <f t="shared" si="71"/>
        <v>-28281.12</v>
      </c>
      <c r="N2288" s="122">
        <f>IF($B2288="","",ROUND(SUMIF(账户名,$B2288,账户期初)+SUMIFS($L$6:L2288,$B$6:B2288,$B2288),2))</f>
        <v>194770389.02</v>
      </c>
      <c r="O2288" s="123">
        <f>IF($B2288="","",IFERROR(ROUND(INDEX(账户期初本位,MATCH($B2288,账户名,0))+SUMIFS($M$6:M2288,$B$6:B2288,$B2288),2),""))</f>
        <v>194770389.02</v>
      </c>
      <c r="P2288" s="117" t="s">
        <v>43</v>
      </c>
      <c r="Q2288" s="115"/>
      <c r="R2288" s="115" t="s">
        <v>1917</v>
      </c>
      <c r="S2288" s="124" t="str">
        <f>IF($B2288="","",IF(ISNA(MATCH($B2288,账户名,0)),"※这个账户不在【参数设置】的账户档案里",IF($A2288="","※没填日期，这一笔不会进任何月份的报表",IF(OR($A2288&lt;起始月份,$A2288&gt;EOMONTH(起始月份,15)),"△不在本账期（"&amp;TEXT(起始月份,"yyyy-mm")&amp;" ~ "&amp;TEXT(EOMONTH(起始月份,15),"yyyy-mm")&amp;"）内，报表里看不到",IF(AND($H2288&lt;&gt;"",$I2288&lt;&gt;""),"※收入和支出不能同时填",IF(AND(N($H2288)=0,N($I2288)=0),IF(ISNUMBER(SEARCH("【待补】",$R2288&amp;"")),"△源数据不全（源表缺金额），请补充","※收入和支出都没填"),IF($E2288="","※没填收支类别，分类报表会漏掉这一笔",IF(ISNA(MATCH($E2288,类别表,0)),"※收支类别不在【参数设置】的清单里",IF($K2288="","△"&amp;$D2288&amp;" 还没填汇率，去【月度汇率】补上就自动算了",IF(ISNUMBER(SEARCH("【待补】",$R2288&amp;"")),"△源数据不全（源表缺摘要或用途），请补充",IF(AND($F2288="内部转账",$Q2288=""),"△内部转账建议在「往来单位」写上对方账户",IF($N2288&lt;0,"△这一笔之后该账户余额成负数了，核一下",""))))))))))))</f>
        <v/>
      </c>
    </row>
    <row r="2289" ht="115.5" spans="1:19">
      <c r="A2289" s="114">
        <v>46239</v>
      </c>
      <c r="B2289" s="115" t="s">
        <v>72</v>
      </c>
      <c r="C2289" s="116" t="str">
        <f>IF($B2289="","",IFERROR(INDEX(账户银行,MATCH($B2289,账户名,0)),""))</f>
        <v>NBU银行</v>
      </c>
      <c r="D2289" s="116" t="str">
        <f>IF($B2289="","",IFERROR(INDEX(账户币种,MATCH($B2289,账户名,0)),""))</f>
        <v>UZS</v>
      </c>
      <c r="E2289" s="117" t="s">
        <v>60</v>
      </c>
      <c r="F2289" s="116" t="str">
        <f>IF($E2289="","",IFERROR(INDEX(类别属性,MATCH($E2289,类别表,0)),""))</f>
        <v>支出</v>
      </c>
      <c r="G2289" s="118" t="s">
        <v>1919</v>
      </c>
      <c r="H2289" s="119"/>
      <c r="I2289" s="119">
        <v>741.6</v>
      </c>
      <c r="J2289" s="120"/>
      <c r="K2289" s="125">
        <f>IF(OR($A2289="",$B2289=""),"",IF($J2289&lt;&gt;"",$J2289,IF($D2289=本位币,1,IFERROR(LOOKUP(2,1/((汇率月份&lt;=$A2289)*(INDEX(记账汇率区,0,MATCH($D2289,汇率币种头,0))&lt;&gt;"")),INDEX(记账汇率区,0,MATCH($D2289,汇率币种头,0))),""))))</f>
        <v>1</v>
      </c>
      <c r="L2289" s="123">
        <f t="shared" si="70"/>
        <v>-741.6</v>
      </c>
      <c r="M2289" s="123">
        <f t="shared" si="71"/>
        <v>-741.6</v>
      </c>
      <c r="N2289" s="122">
        <f>IF($B2289="","",ROUND(SUMIF(账户名,$B2289,账户期初)+SUMIFS($L$6:L2289,$B$6:B2289,$B2289),2))</f>
        <v>194769647.42</v>
      </c>
      <c r="O2289" s="123">
        <f>IF($B2289="","",IFERROR(ROUND(INDEX(账户期初本位,MATCH($B2289,账户名,0))+SUMIFS($M$6:M2289,$B$6:B2289,$B2289),2),""))</f>
        <v>194769647.42</v>
      </c>
      <c r="P2289" s="117" t="s">
        <v>43</v>
      </c>
      <c r="Q2289" s="115"/>
      <c r="R2289" s="115" t="s">
        <v>1917</v>
      </c>
      <c r="S2289" s="124" t="str">
        <f>IF($B2289="","",IF(ISNA(MATCH($B2289,账户名,0)),"※这个账户不在【参数设置】的账户档案里",IF($A2289="","※没填日期，这一笔不会进任何月份的报表",IF(OR($A2289&lt;起始月份,$A2289&gt;EOMONTH(起始月份,15)),"△不在本账期（"&amp;TEXT(起始月份,"yyyy-mm")&amp;" ~ "&amp;TEXT(EOMONTH(起始月份,15),"yyyy-mm")&amp;"）内，报表里看不到",IF(AND($H2289&lt;&gt;"",$I2289&lt;&gt;""),"※收入和支出不能同时填",IF(AND(N($H2289)=0,N($I2289)=0),IF(ISNUMBER(SEARCH("【待补】",$R2289&amp;"")),"△源数据不全（源表缺金额），请补充","※收入和支出都没填"),IF($E2289="","※没填收支类别，分类报表会漏掉这一笔",IF(ISNA(MATCH($E2289,类别表,0)),"※收支类别不在【参数设置】的清单里",IF($K2289="","△"&amp;$D2289&amp;" 还没填汇率，去【月度汇率】补上就自动算了",IF(ISNUMBER(SEARCH("【待补】",$R2289&amp;"")),"△源数据不全（源表缺摘要或用途），请补充",IF(AND($F2289="内部转账",$Q2289=""),"△内部转账建议在「往来单位」写上对方账户",IF($N2289&lt;0,"△这一笔之后该账户余额成负数了，核一下",""))))))))))))</f>
        <v/>
      </c>
    </row>
    <row r="2290" ht="82.5" spans="1:19">
      <c r="A2290" s="114">
        <v>46240</v>
      </c>
      <c r="B2290" s="115" t="s">
        <v>72</v>
      </c>
      <c r="C2290" s="116" t="str">
        <f>IF($B2290="","",IFERROR(INDEX(账户银行,MATCH($B2290,账户名,0)),""))</f>
        <v>NBU银行</v>
      </c>
      <c r="D2290" s="116" t="str">
        <f>IF($B2290="","",IFERROR(INDEX(账户币种,MATCH($B2290,账户名,0)),""))</f>
        <v>UZS</v>
      </c>
      <c r="E2290" s="117" t="s">
        <v>84</v>
      </c>
      <c r="F2290" s="116" t="str">
        <f>IF($E2290="","",IFERROR(INDEX(类别属性,MATCH($E2290,类别表,0)),""))</f>
        <v>支出</v>
      </c>
      <c r="G2290" s="118" t="s">
        <v>1920</v>
      </c>
      <c r="H2290" s="119"/>
      <c r="I2290" s="119">
        <v>19846400</v>
      </c>
      <c r="J2290" s="120"/>
      <c r="K2290" s="125">
        <f>IF(OR($A2290="",$B2290=""),"",IF($J2290&lt;&gt;"",$J2290,IF($D2290=本位币,1,IFERROR(LOOKUP(2,1/((汇率月份&lt;=$A2290)*(INDEX(记账汇率区,0,MATCH($D2290,汇率币种头,0))&lt;&gt;"")),INDEX(记账汇率区,0,MATCH($D2290,汇率币种头,0))),""))))</f>
        <v>1</v>
      </c>
      <c r="L2290" s="123">
        <f t="shared" si="70"/>
        <v>-19846400</v>
      </c>
      <c r="M2290" s="123">
        <f t="shared" si="71"/>
        <v>-19846400</v>
      </c>
      <c r="N2290" s="122">
        <f>IF($B2290="","",ROUND(SUMIF(账户名,$B2290,账户期初)+SUMIFS($L$6:L2290,$B$6:B2290,$B2290),2))</f>
        <v>174923247.42</v>
      </c>
      <c r="O2290" s="123">
        <f>IF($B2290="","",IFERROR(ROUND(INDEX(账户期初本位,MATCH($B2290,账户名,0))+SUMIFS($M$6:M2290,$B$6:B2290,$B2290),2),""))</f>
        <v>174923247.42</v>
      </c>
      <c r="P2290" s="117" t="s">
        <v>48</v>
      </c>
      <c r="Q2290" s="115"/>
      <c r="R2290" s="115" t="s">
        <v>1917</v>
      </c>
      <c r="S2290" s="124" t="str">
        <f>IF($B2290="","",IF(ISNA(MATCH($B2290,账户名,0)),"※这个账户不在【参数设置】的账户档案里",IF($A2290="","※没填日期，这一笔不会进任何月份的报表",IF(OR($A2290&lt;起始月份,$A2290&gt;EOMONTH(起始月份,15)),"△不在本账期（"&amp;TEXT(起始月份,"yyyy-mm")&amp;" ~ "&amp;TEXT(EOMONTH(起始月份,15),"yyyy-mm")&amp;"）内，报表里看不到",IF(AND($H2290&lt;&gt;"",$I2290&lt;&gt;""),"※收入和支出不能同时填",IF(AND(N($H2290)=0,N($I2290)=0),IF(ISNUMBER(SEARCH("【待补】",$R2290&amp;"")),"△源数据不全（源表缺金额），请补充","※收入和支出都没填"),IF($E2290="","※没填收支类别，分类报表会漏掉这一笔",IF(ISNA(MATCH($E2290,类别表,0)),"※收支类别不在【参数设置】的清单里",IF($K2290="","△"&amp;$D2290&amp;" 还没填汇率，去【月度汇率】补上就自动算了",IF(ISNUMBER(SEARCH("【待补】",$R2290&amp;"")),"△源数据不全（源表缺摘要或用途），请补充",IF(AND($F2290="内部转账",$Q2290=""),"△内部转账建议在「往来单位」写上对方账户",IF($N2290&lt;0,"△这一笔之后该账户余额成负数了，核一下",""))))))))))))</f>
        <v/>
      </c>
    </row>
    <row r="2291" ht="115.5" spans="1:19">
      <c r="A2291" s="114">
        <v>46240</v>
      </c>
      <c r="B2291" s="115" t="s">
        <v>72</v>
      </c>
      <c r="C2291" s="116" t="str">
        <f>IF($B2291="","",IFERROR(INDEX(账户银行,MATCH($B2291,账户名,0)),""))</f>
        <v>NBU银行</v>
      </c>
      <c r="D2291" s="116" t="str">
        <f>IF($B2291="","",IFERROR(INDEX(账户币种,MATCH($B2291,账户名,0)),""))</f>
        <v>UZS</v>
      </c>
      <c r="E2291" s="117" t="s">
        <v>60</v>
      </c>
      <c r="F2291" s="116" t="str">
        <f>IF($E2291="","",IFERROR(INDEX(类别属性,MATCH($E2291,类别表,0)),""))</f>
        <v>支出</v>
      </c>
      <c r="G2291" s="118" t="s">
        <v>1921</v>
      </c>
      <c r="H2291" s="119"/>
      <c r="I2291" s="119">
        <v>99232</v>
      </c>
      <c r="J2291" s="120"/>
      <c r="K2291" s="125">
        <f>IF(OR($A2291="",$B2291=""),"",IF($J2291&lt;&gt;"",$J2291,IF($D2291=本位币,1,IFERROR(LOOKUP(2,1/((汇率月份&lt;=$A2291)*(INDEX(记账汇率区,0,MATCH($D2291,汇率币种头,0))&lt;&gt;"")),INDEX(记账汇率区,0,MATCH($D2291,汇率币种头,0))),""))))</f>
        <v>1</v>
      </c>
      <c r="L2291" s="123">
        <f t="shared" si="70"/>
        <v>-99232</v>
      </c>
      <c r="M2291" s="123">
        <f t="shared" si="71"/>
        <v>-99232</v>
      </c>
      <c r="N2291" s="122">
        <f>IF($B2291="","",ROUND(SUMIF(账户名,$B2291,账户期初)+SUMIFS($L$6:L2291,$B$6:B2291,$B2291),2))</f>
        <v>174824015.42</v>
      </c>
      <c r="O2291" s="123">
        <f>IF($B2291="","",IFERROR(ROUND(INDEX(账户期初本位,MATCH($B2291,账户名,0))+SUMIFS($M$6:M2291,$B$6:B2291,$B2291),2),""))</f>
        <v>174824015.42</v>
      </c>
      <c r="P2291" s="117" t="s">
        <v>43</v>
      </c>
      <c r="Q2291" s="115"/>
      <c r="R2291" s="115" t="s">
        <v>1917</v>
      </c>
      <c r="S2291" s="124" t="str">
        <f>IF($B2291="","",IF(ISNA(MATCH($B2291,账户名,0)),"※这个账户不在【参数设置】的账户档案里",IF($A2291="","※没填日期，这一笔不会进任何月份的报表",IF(OR($A2291&lt;起始月份,$A2291&gt;EOMONTH(起始月份,15)),"△不在本账期（"&amp;TEXT(起始月份,"yyyy-mm")&amp;" ~ "&amp;TEXT(EOMONTH(起始月份,15),"yyyy-mm")&amp;"）内，报表里看不到",IF(AND($H2291&lt;&gt;"",$I2291&lt;&gt;""),"※收入和支出不能同时填",IF(AND(N($H2291)=0,N($I2291)=0),IF(ISNUMBER(SEARCH("【待补】",$R2291&amp;"")),"△源数据不全（源表缺金额），请补充","※收入和支出都没填"),IF($E2291="","※没填收支类别，分类报表会漏掉这一笔",IF(ISNA(MATCH($E2291,类别表,0)),"※收支类别不在【参数设置】的清单里",IF($K2291="","△"&amp;$D2291&amp;" 还没填汇率，去【月度汇率】补上就自动算了",IF(ISNUMBER(SEARCH("【待补】",$R2291&amp;"")),"△源数据不全（源表缺摘要或用途），请补充",IF(AND($F2291="内部转账",$Q2291=""),"△内部转账建议在「往来单位」写上对方账户",IF($N2291&lt;0,"△这一笔之后该账户余额成负数了，核一下",""))))))))))))</f>
        <v/>
      </c>
    </row>
    <row r="2292" ht="115.5" spans="1:19">
      <c r="A2292" s="114">
        <v>46240</v>
      </c>
      <c r="B2292" s="115" t="s">
        <v>72</v>
      </c>
      <c r="C2292" s="116" t="str">
        <f>IF($B2292="","",IFERROR(INDEX(账户银行,MATCH($B2292,账户名,0)),""))</f>
        <v>NBU银行</v>
      </c>
      <c r="D2292" s="116" t="str">
        <f>IF($B2292="","",IFERROR(INDEX(账户币种,MATCH($B2292,账户名,0)),""))</f>
        <v>UZS</v>
      </c>
      <c r="E2292" s="117" t="s">
        <v>60</v>
      </c>
      <c r="F2292" s="116" t="str">
        <f>IF($E2292="","",IFERROR(INDEX(类别属性,MATCH($E2292,类别表,0)),""))</f>
        <v>支出</v>
      </c>
      <c r="G2292" s="118" t="s">
        <v>1922</v>
      </c>
      <c r="H2292" s="119"/>
      <c r="I2292" s="119">
        <v>741.6</v>
      </c>
      <c r="J2292" s="120"/>
      <c r="K2292" s="125">
        <f>IF(OR($A2292="",$B2292=""),"",IF($J2292&lt;&gt;"",$J2292,IF($D2292=本位币,1,IFERROR(LOOKUP(2,1/((汇率月份&lt;=$A2292)*(INDEX(记账汇率区,0,MATCH($D2292,汇率币种头,0))&lt;&gt;"")),INDEX(记账汇率区,0,MATCH($D2292,汇率币种头,0))),""))))</f>
        <v>1</v>
      </c>
      <c r="L2292" s="123">
        <f t="shared" si="70"/>
        <v>-741.6</v>
      </c>
      <c r="M2292" s="123">
        <f t="shared" si="71"/>
        <v>-741.6</v>
      </c>
      <c r="N2292" s="122">
        <f>IF($B2292="","",ROUND(SUMIF(账户名,$B2292,账户期初)+SUMIFS($L$6:L2292,$B$6:B2292,$B2292),2))</f>
        <v>174823273.82</v>
      </c>
      <c r="O2292" s="123">
        <f>IF($B2292="","",IFERROR(ROUND(INDEX(账户期初本位,MATCH($B2292,账户名,0))+SUMIFS($M$6:M2292,$B$6:B2292,$B2292),2),""))</f>
        <v>174823273.82</v>
      </c>
      <c r="P2292" s="117" t="s">
        <v>43</v>
      </c>
      <c r="Q2292" s="115"/>
      <c r="R2292" s="115" t="s">
        <v>1917</v>
      </c>
      <c r="S2292" s="124" t="str">
        <f>IF($B2292="","",IF(ISNA(MATCH($B2292,账户名,0)),"※这个账户不在【参数设置】的账户档案里",IF($A2292="","※没填日期，这一笔不会进任何月份的报表",IF(OR($A2292&lt;起始月份,$A2292&gt;EOMONTH(起始月份,15)),"△不在本账期（"&amp;TEXT(起始月份,"yyyy-mm")&amp;" ~ "&amp;TEXT(EOMONTH(起始月份,15),"yyyy-mm")&amp;"）内，报表里看不到",IF(AND($H2292&lt;&gt;"",$I2292&lt;&gt;""),"※收入和支出不能同时填",IF(AND(N($H2292)=0,N($I2292)=0),IF(ISNUMBER(SEARCH("【待补】",$R2292&amp;"")),"△源数据不全（源表缺金额），请补充","※收入和支出都没填"),IF($E2292="","※没填收支类别，分类报表会漏掉这一笔",IF(ISNA(MATCH($E2292,类别表,0)),"※收支类别不在【参数设置】的清单里",IF($K2292="","△"&amp;$D2292&amp;" 还没填汇率，去【月度汇率】补上就自动算了",IF(ISNUMBER(SEARCH("【待补】",$R2292&amp;"")),"△源数据不全（源表缺摘要或用途），请补充",IF(AND($F2292="内部转账",$Q2292=""),"△内部转账建议在「往来单位」写上对方账户",IF($N2292&lt;0,"△这一笔之后该账户余额成负数了，核一下",""))))))))))))</f>
        <v/>
      </c>
    </row>
    <row r="2293" ht="16.5" spans="1:19">
      <c r="A2293" s="114">
        <v>46240</v>
      </c>
      <c r="B2293" s="115" t="s">
        <v>1238</v>
      </c>
      <c r="C2293" s="116" t="str">
        <f>IF($B2293="","",IFERROR(INDEX(账户银行,MATCH($B2293,账户名,0)),""))</f>
        <v>NBU银行</v>
      </c>
      <c r="D2293" s="116" t="str">
        <f>IF($B2293="","",IFERROR(INDEX(账户币种,MATCH($B2293,账户名,0)),""))</f>
        <v>UZS</v>
      </c>
      <c r="E2293" s="117" t="s">
        <v>38</v>
      </c>
      <c r="F2293" s="116" t="str">
        <f>IF($E2293="","",IFERROR(INDEX(类别属性,MATCH($E2293,类别表,0)),""))</f>
        <v>支出</v>
      </c>
      <c r="G2293" s="118" t="s">
        <v>1268</v>
      </c>
      <c r="H2293" s="119"/>
      <c r="I2293" s="119">
        <v>3300000</v>
      </c>
      <c r="J2293" s="120"/>
      <c r="K2293" s="125">
        <f>IF(OR($A2293="",$B2293=""),"",IF($J2293&lt;&gt;"",$J2293,IF($D2293=本位币,1,IFERROR(LOOKUP(2,1/((汇率月份&lt;=$A2293)*(INDEX(记账汇率区,0,MATCH($D2293,汇率币种头,0))&lt;&gt;"")),INDEX(记账汇率区,0,MATCH($D2293,汇率币种头,0))),""))))</f>
        <v>1</v>
      </c>
      <c r="L2293" s="123">
        <f t="shared" si="70"/>
        <v>-3300000</v>
      </c>
      <c r="M2293" s="123">
        <f t="shared" si="71"/>
        <v>-3300000</v>
      </c>
      <c r="N2293" s="122">
        <f>IF($B2293="","",ROUND(SUMIF(账户名,$B2293,账户期初)+SUMIFS($L$6:L2293,$B$6:B2293,$B2293),2))</f>
        <v>24230911</v>
      </c>
      <c r="O2293" s="123">
        <f>IF($B2293="","",IFERROR(ROUND(INDEX(账户期初本位,MATCH($B2293,账户名,0))+SUMIFS($M$6:M2293,$B$6:B2293,$B2293),2),""))</f>
        <v>24230911</v>
      </c>
      <c r="P2293" s="117" t="s">
        <v>26</v>
      </c>
      <c r="Q2293" s="115" t="s">
        <v>1269</v>
      </c>
      <c r="R2293" s="115" t="s">
        <v>1270</v>
      </c>
      <c r="S2293" s="124" t="str">
        <f>IF($B2293="","",IF(ISNA(MATCH($B2293,账户名,0)),"※这个账户不在【参数设置】的账户档案里",IF($A2293="","※没填日期，这一笔不会进任何月份的报表",IF(OR($A2293&lt;起始月份,$A2293&gt;EOMONTH(起始月份,15)),"△不在本账期（"&amp;TEXT(起始月份,"yyyy-mm")&amp;" ~ "&amp;TEXT(EOMONTH(起始月份,15),"yyyy-mm")&amp;"）内，报表里看不到",IF(AND($H2293&lt;&gt;"",$I2293&lt;&gt;""),"※收入和支出不能同时填",IF(AND(N($H2293)=0,N($I2293)=0),IF(ISNUMBER(SEARCH("【待补】",$R2293&amp;"")),"△源数据不全（源表缺金额），请补充","※收入和支出都没填"),IF($E2293="","※没填收支类别，分类报表会漏掉这一笔",IF(ISNA(MATCH($E2293,类别表,0)),"※收支类别不在【参数设置】的清单里",IF($K2293="","△"&amp;$D2293&amp;" 还没填汇率，去【月度汇率】补上就自动算了",IF(ISNUMBER(SEARCH("【待补】",$R2293&amp;"")),"△源数据不全（源表缺摘要或用途），请补充",IF(AND($F2293="内部转账",$Q2293=""),"△内部转账建议在「往来单位」写上对方账户",IF($N2293&lt;0,"△这一笔之后该账户余额成负数了，核一下",""))))))))))))</f>
        <v/>
      </c>
    </row>
    <row r="2294" ht="49.5" spans="1:19">
      <c r="A2294" s="114">
        <v>46240</v>
      </c>
      <c r="B2294" s="115" t="s">
        <v>1238</v>
      </c>
      <c r="C2294" s="116" t="str">
        <f>IF($B2294="","",IFERROR(INDEX(账户银行,MATCH($B2294,账户名,0)),""))</f>
        <v>NBU银行</v>
      </c>
      <c r="D2294" s="116" t="str">
        <f>IF($B2294="","",IFERROR(INDEX(账户币种,MATCH($B2294,账户名,0)),""))</f>
        <v>UZS</v>
      </c>
      <c r="E2294" s="117" t="s">
        <v>44</v>
      </c>
      <c r="F2294" s="116" t="str">
        <f>IF($E2294="","",IFERROR(INDEX(类别属性,MATCH($E2294,类别表,0)),""))</f>
        <v>支出</v>
      </c>
      <c r="G2294" s="118" t="s">
        <v>1392</v>
      </c>
      <c r="H2294" s="119"/>
      <c r="I2294" s="119">
        <v>257000</v>
      </c>
      <c r="J2294" s="120"/>
      <c r="K2294" s="125">
        <f>IF(OR($A2294="",$B2294=""),"",IF($J2294&lt;&gt;"",$J2294,IF($D2294=本位币,1,IFERROR(LOOKUP(2,1/((汇率月份&lt;=$A2294)*(INDEX(记账汇率区,0,MATCH($D2294,汇率币种头,0))&lt;&gt;"")),INDEX(记账汇率区,0,MATCH($D2294,汇率币种头,0))),""))))</f>
        <v>1</v>
      </c>
      <c r="L2294" s="123">
        <f t="shared" si="70"/>
        <v>-257000</v>
      </c>
      <c r="M2294" s="123">
        <f t="shared" si="71"/>
        <v>-257000</v>
      </c>
      <c r="N2294" s="122">
        <f>IF($B2294="","",ROUND(SUMIF(账户名,$B2294,账户期初)+SUMIFS($L$6:L2294,$B$6:B2294,$B2294),2))</f>
        <v>23973911</v>
      </c>
      <c r="O2294" s="123">
        <f>IF($B2294="","",IFERROR(ROUND(INDEX(账户期初本位,MATCH($B2294,账户名,0))+SUMIFS($M$6:M2294,$B$6:B2294,$B2294),2),""))</f>
        <v>23973911</v>
      </c>
      <c r="P2294" s="117" t="s">
        <v>26</v>
      </c>
      <c r="Q2294" s="115"/>
      <c r="R2294" s="115" t="s">
        <v>1393</v>
      </c>
      <c r="S2294" s="124" t="str">
        <f>IF($B2294="","",IF(ISNA(MATCH($B2294,账户名,0)),"※这个账户不在【参数设置】的账户档案里",IF($A2294="","※没填日期，这一笔不会进任何月份的报表",IF(OR($A2294&lt;起始月份,$A2294&gt;EOMONTH(起始月份,15)),"△不在本账期（"&amp;TEXT(起始月份,"yyyy-mm")&amp;" ~ "&amp;TEXT(EOMONTH(起始月份,15),"yyyy-mm")&amp;"）内，报表里看不到",IF(AND($H2294&lt;&gt;"",$I2294&lt;&gt;""),"※收入和支出不能同时填",IF(AND(N($H2294)=0,N($I2294)=0),IF(ISNUMBER(SEARCH("【待补】",$R2294&amp;"")),"△源数据不全（源表缺金额），请补充","※收入和支出都没填"),IF($E2294="","※没填收支类别，分类报表会漏掉这一笔",IF(ISNA(MATCH($E2294,类别表,0)),"※收支类别不在【参数设置】的清单里",IF($K2294="","△"&amp;$D2294&amp;" 还没填汇率，去【月度汇率】补上就自动算了",IF(ISNUMBER(SEARCH("【待补】",$R2294&amp;"")),"△源数据不全（源表缺摘要或用途），请补充",IF(AND($F2294="内部转账",$Q2294=""),"△内部转账建议在「往来单位」写上对方账户",IF($N2294&lt;0,"△这一笔之后该账户余额成负数了，核一下",""))))))))))))</f>
        <v/>
      </c>
    </row>
    <row r="2295" ht="16.5" spans="1:19">
      <c r="A2295" s="114">
        <v>46240</v>
      </c>
      <c r="B2295" s="115" t="s">
        <v>34</v>
      </c>
      <c r="C2295" s="116" t="str">
        <f>IF($B2295="","",IFERROR(INDEX(账户银行,MATCH($B2295,账户名,0)),""))</f>
        <v>现金</v>
      </c>
      <c r="D2295" s="116" t="str">
        <f>IF($B2295="","",IFERROR(INDEX(账户币种,MATCH($B2295,账户名,0)),""))</f>
        <v>UZS</v>
      </c>
      <c r="E2295" s="117" t="s">
        <v>54</v>
      </c>
      <c r="F2295" s="116" t="str">
        <f>IF($E2295="","",IFERROR(INDEX(类别属性,MATCH($E2295,类别表,0)),""))</f>
        <v>支出</v>
      </c>
      <c r="G2295" s="118" t="s">
        <v>1923</v>
      </c>
      <c r="H2295" s="119"/>
      <c r="I2295" s="119">
        <v>1040000</v>
      </c>
      <c r="J2295" s="120"/>
      <c r="K2295" s="125">
        <f>IF(OR($A2295="",$B2295=""),"",IF($J2295&lt;&gt;"",$J2295,IF($D2295=本位币,1,IFERROR(LOOKUP(2,1/((汇率月份&lt;=$A2295)*(INDEX(记账汇率区,0,MATCH($D2295,汇率币种头,0))&lt;&gt;"")),INDEX(记账汇率区,0,MATCH($D2295,汇率币种头,0))),""))))</f>
        <v>1</v>
      </c>
      <c r="L2295" s="123">
        <f t="shared" si="70"/>
        <v>-1040000</v>
      </c>
      <c r="M2295" s="123">
        <f t="shared" si="71"/>
        <v>-1040000</v>
      </c>
      <c r="N2295" s="122">
        <f>IF($B2295="","",ROUND(SUMIF(账户名,$B2295,账户期初)+SUMIFS($L$6:L2295,$B$6:B2295,$B2295),2))</f>
        <v>-842149479.33</v>
      </c>
      <c r="O2295" s="123">
        <f>IF($B2295="","",IFERROR(ROUND(INDEX(账户期初本位,MATCH($B2295,账户名,0))+SUMIFS($M$6:M2295,$B$6:B2295,$B2295),2),""))</f>
        <v>-842149479.33</v>
      </c>
      <c r="P2295" s="117" t="s">
        <v>48</v>
      </c>
      <c r="Q2295" s="115"/>
      <c r="R2295" s="115"/>
      <c r="S2295" s="124" t="str">
        <f>IF($B2295="","",IF(ISNA(MATCH($B2295,账户名,0)),"※这个账户不在【参数设置】的账户档案里",IF($A2295="","※没填日期，这一笔不会进任何月份的报表",IF(OR($A2295&lt;起始月份,$A2295&gt;EOMONTH(起始月份,15)),"△不在本账期（"&amp;TEXT(起始月份,"yyyy-mm")&amp;" ~ "&amp;TEXT(EOMONTH(起始月份,15),"yyyy-mm")&amp;"）内，报表里看不到",IF(AND($H2295&lt;&gt;"",$I2295&lt;&gt;""),"※收入和支出不能同时填",IF(AND(N($H2295)=0,N($I2295)=0),IF(ISNUMBER(SEARCH("【待补】",$R2295&amp;"")),"△源数据不全（源表缺金额），请补充","※收入和支出都没填"),IF($E2295="","※没填收支类别，分类报表会漏掉这一笔",IF(ISNA(MATCH($E2295,类别表,0)),"※收支类别不在【参数设置】的清单里",IF($K2295="","△"&amp;$D2295&amp;" 还没填汇率，去【月度汇率】补上就自动算了",IF(ISNUMBER(SEARCH("【待补】",$R2295&amp;"")),"△源数据不全（源表缺摘要或用途），请补充",IF(AND($F2295="内部转账",$Q2295=""),"△内部转账建议在「往来单位」写上对方账户",IF($N2295&lt;0,"△这一笔之后该账户余额成负数了，核一下",""))))))))))))</f>
        <v>△这一笔之后该账户余额成负数了，核一下</v>
      </c>
    </row>
    <row r="2296" ht="49.5" spans="1:19">
      <c r="A2296" s="114">
        <v>46241</v>
      </c>
      <c r="B2296" s="115" t="s">
        <v>72</v>
      </c>
      <c r="C2296" s="116" t="str">
        <f>IF($B2296="","",IFERROR(INDEX(账户银行,MATCH($B2296,账户名,0)),""))</f>
        <v>NBU银行</v>
      </c>
      <c r="D2296" s="116" t="str">
        <f>IF($B2296="","",IFERROR(INDEX(账户币种,MATCH($B2296,账户名,0)),""))</f>
        <v>UZS</v>
      </c>
      <c r="E2296" s="117" t="s">
        <v>95</v>
      </c>
      <c r="F2296" s="116" t="str">
        <f>IF($E2296="","",IFERROR(INDEX(类别属性,MATCH($E2296,类别表,0)),""))</f>
        <v>支出</v>
      </c>
      <c r="G2296" s="118" t="s">
        <v>1924</v>
      </c>
      <c r="H2296" s="119"/>
      <c r="I2296" s="119">
        <v>57760000</v>
      </c>
      <c r="J2296" s="120"/>
      <c r="K2296" s="125">
        <f>IF(OR($A2296="",$B2296=""),"",IF($J2296&lt;&gt;"",$J2296,IF($D2296=本位币,1,IFERROR(LOOKUP(2,1/((汇率月份&lt;=$A2296)*(INDEX(记账汇率区,0,MATCH($D2296,汇率币种头,0))&lt;&gt;"")),INDEX(记账汇率区,0,MATCH($D2296,汇率币种头,0))),""))))</f>
        <v>1</v>
      </c>
      <c r="L2296" s="123">
        <f t="shared" si="70"/>
        <v>-57760000</v>
      </c>
      <c r="M2296" s="123">
        <f t="shared" si="71"/>
        <v>-57760000</v>
      </c>
      <c r="N2296" s="122">
        <f>IF($B2296="","",ROUND(SUMIF(账户名,$B2296,账户期初)+SUMIFS($L$6:L2296,$B$6:B2296,$B2296),2))</f>
        <v>117063273.82</v>
      </c>
      <c r="O2296" s="123">
        <f>IF($B2296="","",IFERROR(ROUND(INDEX(账户期初本位,MATCH($B2296,账户名,0))+SUMIFS($M$6:M2296,$B$6:B2296,$B2296),2),""))</f>
        <v>117063273.82</v>
      </c>
      <c r="P2296" s="117" t="s">
        <v>97</v>
      </c>
      <c r="Q2296" s="115"/>
      <c r="R2296" s="115" t="s">
        <v>1917</v>
      </c>
      <c r="S2296" s="124" t="str">
        <f>IF($B2296="","",IF(ISNA(MATCH($B2296,账户名,0)),"※这个账户不在【参数设置】的账户档案里",IF($A2296="","※没填日期，这一笔不会进任何月份的报表",IF(OR($A2296&lt;起始月份,$A2296&gt;EOMONTH(起始月份,15)),"△不在本账期（"&amp;TEXT(起始月份,"yyyy-mm")&amp;" ~ "&amp;TEXT(EOMONTH(起始月份,15),"yyyy-mm")&amp;"）内，报表里看不到",IF(AND($H2296&lt;&gt;"",$I2296&lt;&gt;""),"※收入和支出不能同时填",IF(AND(N($H2296)=0,N($I2296)=0),IF(ISNUMBER(SEARCH("【待补】",$R2296&amp;"")),"△源数据不全（源表缺金额），请补充","※收入和支出都没填"),IF($E2296="","※没填收支类别，分类报表会漏掉这一笔",IF(ISNA(MATCH($E2296,类别表,0)),"※收支类别不在【参数设置】的清单里",IF($K2296="","△"&amp;$D2296&amp;" 还没填汇率，去【月度汇率】补上就自动算了",IF(ISNUMBER(SEARCH("【待补】",$R2296&amp;"")),"△源数据不全（源表缺摘要或用途），请补充",IF(AND($F2296="内部转账",$Q2296=""),"△内部转账建议在「往来单位」写上对方账户",IF($N2296&lt;0,"△这一笔之后该账户余额成负数了，核一下",""))))))))))))</f>
        <v/>
      </c>
    </row>
    <row r="2297" ht="16.5" spans="1:19">
      <c r="A2297" s="114">
        <v>46241</v>
      </c>
      <c r="B2297" s="115" t="s">
        <v>1238</v>
      </c>
      <c r="C2297" s="116" t="str">
        <f>IF($B2297="","",IFERROR(INDEX(账户银行,MATCH($B2297,账户名,0)),""))</f>
        <v>NBU银行</v>
      </c>
      <c r="D2297" s="116" t="str">
        <f>IF($B2297="","",IFERROR(INDEX(账户币种,MATCH($B2297,账户名,0)),""))</f>
        <v>UZS</v>
      </c>
      <c r="E2297" s="117" t="s">
        <v>44</v>
      </c>
      <c r="F2297" s="116" t="str">
        <f>IF($E2297="","",IFERROR(INDEX(类别属性,MATCH($E2297,类别表,0)),""))</f>
        <v>支出</v>
      </c>
      <c r="G2297" s="118" t="s">
        <v>1268</v>
      </c>
      <c r="H2297" s="119"/>
      <c r="I2297" s="119">
        <v>538000</v>
      </c>
      <c r="J2297" s="120"/>
      <c r="K2297" s="125">
        <f>IF(OR($A2297="",$B2297=""),"",IF($J2297&lt;&gt;"",$J2297,IF($D2297=本位币,1,IFERROR(LOOKUP(2,1/((汇率月份&lt;=$A2297)*(INDEX(记账汇率区,0,MATCH($D2297,汇率币种头,0))&lt;&gt;"")),INDEX(记账汇率区,0,MATCH($D2297,汇率币种头,0))),""))))</f>
        <v>1</v>
      </c>
      <c r="L2297" s="123">
        <f t="shared" si="70"/>
        <v>-538000</v>
      </c>
      <c r="M2297" s="123">
        <f t="shared" si="71"/>
        <v>-538000</v>
      </c>
      <c r="N2297" s="122">
        <f>IF($B2297="","",ROUND(SUMIF(账户名,$B2297,账户期初)+SUMIFS($L$6:L2297,$B$6:B2297,$B2297),2))</f>
        <v>23435911</v>
      </c>
      <c r="O2297" s="123">
        <f>IF($B2297="","",IFERROR(ROUND(INDEX(账户期初本位,MATCH($B2297,账户名,0))+SUMIFS($M$6:M2297,$B$6:B2297,$B2297),2),""))</f>
        <v>23435911</v>
      </c>
      <c r="P2297" s="117" t="s">
        <v>26</v>
      </c>
      <c r="Q2297" s="115" t="s">
        <v>1269</v>
      </c>
      <c r="R2297" s="115" t="s">
        <v>1270</v>
      </c>
      <c r="S2297" s="124" t="str">
        <f>IF($B2297="","",IF(ISNA(MATCH($B2297,账户名,0)),"※这个账户不在【参数设置】的账户档案里",IF($A2297="","※没填日期，这一笔不会进任何月份的报表",IF(OR($A2297&lt;起始月份,$A2297&gt;EOMONTH(起始月份,15)),"△不在本账期（"&amp;TEXT(起始月份,"yyyy-mm")&amp;" ~ "&amp;TEXT(EOMONTH(起始月份,15),"yyyy-mm")&amp;"）内，报表里看不到",IF(AND($H2297&lt;&gt;"",$I2297&lt;&gt;""),"※收入和支出不能同时填",IF(AND(N($H2297)=0,N($I2297)=0),IF(ISNUMBER(SEARCH("【待补】",$R2297&amp;"")),"△源数据不全（源表缺金额），请补充","※收入和支出都没填"),IF($E2297="","※没填收支类别，分类报表会漏掉这一笔",IF(ISNA(MATCH($E2297,类别表,0)),"※收支类别不在【参数设置】的清单里",IF($K2297="","△"&amp;$D2297&amp;" 还没填汇率，去【月度汇率】补上就自动算了",IF(ISNUMBER(SEARCH("【待补】",$R2297&amp;"")),"△源数据不全（源表缺摘要或用途），请补充",IF(AND($F2297="内部转账",$Q2297=""),"△内部转账建议在「往来单位」写上对方账户",IF($N2297&lt;0,"△这一笔之后该账户余额成负数了，核一下",""))))))))))))</f>
        <v/>
      </c>
    </row>
    <row r="2298" ht="49.5" spans="1:19">
      <c r="A2298" s="114">
        <v>46241</v>
      </c>
      <c r="B2298" s="115" t="s">
        <v>1238</v>
      </c>
      <c r="C2298" s="116" t="str">
        <f>IF($B2298="","",IFERROR(INDEX(账户银行,MATCH($B2298,账户名,0)),""))</f>
        <v>NBU银行</v>
      </c>
      <c r="D2298" s="116" t="str">
        <f>IF($B2298="","",IFERROR(INDEX(账户币种,MATCH($B2298,账户名,0)),""))</f>
        <v>UZS</v>
      </c>
      <c r="E2298" s="117" t="s">
        <v>44</v>
      </c>
      <c r="F2298" s="116" t="str">
        <f>IF($E2298="","",IFERROR(INDEX(类别属性,MATCH($E2298,类别表,0)),""))</f>
        <v>支出</v>
      </c>
      <c r="G2298" s="118" t="s">
        <v>1392</v>
      </c>
      <c r="H2298" s="119"/>
      <c r="I2298" s="119">
        <v>240000</v>
      </c>
      <c r="J2298" s="120"/>
      <c r="K2298" s="125">
        <f>IF(OR($A2298="",$B2298=""),"",IF($J2298&lt;&gt;"",$J2298,IF($D2298=本位币,1,IFERROR(LOOKUP(2,1/((汇率月份&lt;=$A2298)*(INDEX(记账汇率区,0,MATCH($D2298,汇率币种头,0))&lt;&gt;"")),INDEX(记账汇率区,0,MATCH($D2298,汇率币种头,0))),""))))</f>
        <v>1</v>
      </c>
      <c r="L2298" s="123">
        <f t="shared" si="70"/>
        <v>-240000</v>
      </c>
      <c r="M2298" s="123">
        <f t="shared" si="71"/>
        <v>-240000</v>
      </c>
      <c r="N2298" s="122">
        <f>IF($B2298="","",ROUND(SUMIF(账户名,$B2298,账户期初)+SUMIFS($L$6:L2298,$B$6:B2298,$B2298),2))</f>
        <v>23195911</v>
      </c>
      <c r="O2298" s="123">
        <f>IF($B2298="","",IFERROR(ROUND(INDEX(账户期初本位,MATCH($B2298,账户名,0))+SUMIFS($M$6:M2298,$B$6:B2298,$B2298),2),""))</f>
        <v>23195911</v>
      </c>
      <c r="P2298" s="117" t="s">
        <v>26</v>
      </c>
      <c r="Q2298" s="115"/>
      <c r="R2298" s="115" t="s">
        <v>1393</v>
      </c>
      <c r="S2298" s="124" t="str">
        <f>IF($B2298="","",IF(ISNA(MATCH($B2298,账户名,0)),"※这个账户不在【参数设置】的账户档案里",IF($A2298="","※没填日期，这一笔不会进任何月份的报表",IF(OR($A2298&lt;起始月份,$A2298&gt;EOMONTH(起始月份,15)),"△不在本账期（"&amp;TEXT(起始月份,"yyyy-mm")&amp;" ~ "&amp;TEXT(EOMONTH(起始月份,15),"yyyy-mm")&amp;"）内，报表里看不到",IF(AND($H2298&lt;&gt;"",$I2298&lt;&gt;""),"※收入和支出不能同时填",IF(AND(N($H2298)=0,N($I2298)=0),IF(ISNUMBER(SEARCH("【待补】",$R2298&amp;"")),"△源数据不全（源表缺金额），请补充","※收入和支出都没填"),IF($E2298="","※没填收支类别，分类报表会漏掉这一笔",IF(ISNA(MATCH($E2298,类别表,0)),"※收支类别不在【参数设置】的清单里",IF($K2298="","△"&amp;$D2298&amp;" 还没填汇率，去【月度汇率】补上就自动算了",IF(ISNUMBER(SEARCH("【待补】",$R2298&amp;"")),"△源数据不全（源表缺摘要或用途），请补充",IF(AND($F2298="内部转账",$Q2298=""),"△内部转账建议在「往来单位」写上对方账户",IF($N2298&lt;0,"△这一笔之后该账户余额成负数了，核一下",""))))))))))))</f>
        <v/>
      </c>
    </row>
    <row r="2299" ht="49.5" spans="1:19">
      <c r="A2299" s="114">
        <v>46241</v>
      </c>
      <c r="B2299" s="115" t="s">
        <v>34</v>
      </c>
      <c r="C2299" s="116" t="str">
        <f>IF($B2299="","",IFERROR(INDEX(账户银行,MATCH($B2299,账户名,0)),""))</f>
        <v>现金</v>
      </c>
      <c r="D2299" s="116" t="str">
        <f>IF($B2299="","",IFERROR(INDEX(账户币种,MATCH($B2299,账户名,0)),""))</f>
        <v>UZS</v>
      </c>
      <c r="E2299" s="117" t="s">
        <v>38</v>
      </c>
      <c r="F2299" s="116" t="str">
        <f>IF($E2299="","",IFERROR(INDEX(类别属性,MATCH($E2299,类别表,0)),""))</f>
        <v>支出</v>
      </c>
      <c r="G2299" s="118" t="s">
        <v>1925</v>
      </c>
      <c r="H2299" s="119"/>
      <c r="I2299" s="119">
        <v>580000</v>
      </c>
      <c r="J2299" s="120"/>
      <c r="K2299" s="125">
        <f>IF(OR($A2299="",$B2299=""),"",IF($J2299&lt;&gt;"",$J2299,IF($D2299=本位币,1,IFERROR(LOOKUP(2,1/((汇率月份&lt;=$A2299)*(INDEX(记账汇率区,0,MATCH($D2299,汇率币种头,0))&lt;&gt;"")),INDEX(记账汇率区,0,MATCH($D2299,汇率币种头,0))),""))))</f>
        <v>1</v>
      </c>
      <c r="L2299" s="123">
        <f t="shared" si="70"/>
        <v>-580000</v>
      </c>
      <c r="M2299" s="123">
        <f t="shared" si="71"/>
        <v>-580000</v>
      </c>
      <c r="N2299" s="122">
        <f>IF($B2299="","",ROUND(SUMIF(账户名,$B2299,账户期初)+SUMIFS($L$6:L2299,$B$6:B2299,$B2299),2))</f>
        <v>-842729479.33</v>
      </c>
      <c r="O2299" s="123">
        <f>IF($B2299="","",IFERROR(ROUND(INDEX(账户期初本位,MATCH($B2299,账户名,0))+SUMIFS($M$6:M2299,$B$6:B2299,$B2299),2),""))</f>
        <v>-842729479.33</v>
      </c>
      <c r="P2299" s="117" t="s">
        <v>26</v>
      </c>
      <c r="Q2299" s="115"/>
      <c r="R2299" s="115"/>
      <c r="S2299" s="124" t="str">
        <f>IF($B2299="","",IF(ISNA(MATCH($B2299,账户名,0)),"※这个账户不在【参数设置】的账户档案里",IF($A2299="","※没填日期，这一笔不会进任何月份的报表",IF(OR($A2299&lt;起始月份,$A2299&gt;EOMONTH(起始月份,15)),"△不在本账期（"&amp;TEXT(起始月份,"yyyy-mm")&amp;" ~ "&amp;TEXT(EOMONTH(起始月份,15),"yyyy-mm")&amp;"）内，报表里看不到",IF(AND($H2299&lt;&gt;"",$I2299&lt;&gt;""),"※收入和支出不能同时填",IF(AND(N($H2299)=0,N($I2299)=0),IF(ISNUMBER(SEARCH("【待补】",$R2299&amp;"")),"△源数据不全（源表缺金额），请补充","※收入和支出都没填"),IF($E2299="","※没填收支类别，分类报表会漏掉这一笔",IF(ISNA(MATCH($E2299,类别表,0)),"※收支类别不在【参数设置】的清单里",IF($K2299="","△"&amp;$D2299&amp;" 还没填汇率，去【月度汇率】补上就自动算了",IF(ISNUMBER(SEARCH("【待补】",$R2299&amp;"")),"△源数据不全（源表缺摘要或用途），请补充",IF(AND($F2299="内部转账",$Q2299=""),"△内部转账建议在「往来单位」写上对方账户",IF($N2299&lt;0,"△这一笔之后该账户余额成负数了，核一下",""))))))))))))</f>
        <v>△这一笔之后该账户余额成负数了，核一下</v>
      </c>
    </row>
    <row r="2300" ht="16.5" spans="1:19">
      <c r="A2300" s="114">
        <v>46242</v>
      </c>
      <c r="B2300" s="115" t="s">
        <v>34</v>
      </c>
      <c r="C2300" s="116" t="str">
        <f>IF($B2300="","",IFERROR(INDEX(账户银行,MATCH($B2300,账户名,0)),""))</f>
        <v>现金</v>
      </c>
      <c r="D2300" s="116" t="str">
        <f>IF($B2300="","",IFERROR(INDEX(账户币种,MATCH($B2300,账户名,0)),""))</f>
        <v>UZS</v>
      </c>
      <c r="E2300" s="117" t="s">
        <v>38</v>
      </c>
      <c r="F2300" s="116" t="str">
        <f>IF($E2300="","",IFERROR(INDEX(类别属性,MATCH($E2300,类别表,0)),""))</f>
        <v>支出</v>
      </c>
      <c r="G2300" s="118" t="s">
        <v>703</v>
      </c>
      <c r="H2300" s="119"/>
      <c r="I2300" s="119">
        <v>1985000</v>
      </c>
      <c r="J2300" s="120"/>
      <c r="K2300" s="125">
        <f>IF(OR($A2300="",$B2300=""),"",IF($J2300&lt;&gt;"",$J2300,IF($D2300=本位币,1,IFERROR(LOOKUP(2,1/((汇率月份&lt;=$A2300)*(INDEX(记账汇率区,0,MATCH($D2300,汇率币种头,0))&lt;&gt;"")),INDEX(记账汇率区,0,MATCH($D2300,汇率币种头,0))),""))))</f>
        <v>1</v>
      </c>
      <c r="L2300" s="123">
        <f t="shared" si="70"/>
        <v>-1985000</v>
      </c>
      <c r="M2300" s="123">
        <f t="shared" si="71"/>
        <v>-1985000</v>
      </c>
      <c r="N2300" s="122">
        <f>IF($B2300="","",ROUND(SUMIF(账户名,$B2300,账户期初)+SUMIFS($L$6:L2300,$B$6:B2300,$B2300),2))</f>
        <v>-844714479.33</v>
      </c>
      <c r="O2300" s="123">
        <f>IF($B2300="","",IFERROR(ROUND(INDEX(账户期初本位,MATCH($B2300,账户名,0))+SUMIFS($M$6:M2300,$B$6:B2300,$B2300),2),""))</f>
        <v>-844714479.33</v>
      </c>
      <c r="P2300" s="117" t="s">
        <v>26</v>
      </c>
      <c r="Q2300" s="115"/>
      <c r="R2300" s="115"/>
      <c r="S2300" s="124" t="str">
        <f>IF($B2300="","",IF(ISNA(MATCH($B2300,账户名,0)),"※这个账户不在【参数设置】的账户档案里",IF($A2300="","※没填日期，这一笔不会进任何月份的报表",IF(OR($A2300&lt;起始月份,$A2300&gt;EOMONTH(起始月份,15)),"△不在本账期（"&amp;TEXT(起始月份,"yyyy-mm")&amp;" ~ "&amp;TEXT(EOMONTH(起始月份,15),"yyyy-mm")&amp;"）内，报表里看不到",IF(AND($H2300&lt;&gt;"",$I2300&lt;&gt;""),"※收入和支出不能同时填",IF(AND(N($H2300)=0,N($I2300)=0),IF(ISNUMBER(SEARCH("【待补】",$R2300&amp;"")),"△源数据不全（源表缺金额），请补充","※收入和支出都没填"),IF($E2300="","※没填收支类别，分类报表会漏掉这一笔",IF(ISNA(MATCH($E2300,类别表,0)),"※收支类别不在【参数设置】的清单里",IF($K2300="","△"&amp;$D2300&amp;" 还没填汇率，去【月度汇率】补上就自动算了",IF(ISNUMBER(SEARCH("【待补】",$R2300&amp;"")),"△源数据不全（源表缺摘要或用途），请补充",IF(AND($F2300="内部转账",$Q2300=""),"△内部转账建议在「往来单位」写上对方账户",IF($N2300&lt;0,"△这一笔之后该账户余额成负数了，核一下",""))))))))))))</f>
        <v>△这一笔之后该账户余额成负数了，核一下</v>
      </c>
    </row>
    <row r="2301" ht="66" spans="1:19">
      <c r="A2301" s="114">
        <v>46243</v>
      </c>
      <c r="B2301" s="115" t="s">
        <v>34</v>
      </c>
      <c r="C2301" s="116" t="str">
        <f>IF($B2301="","",IFERROR(INDEX(账户银行,MATCH($B2301,账户名,0)),""))</f>
        <v>现金</v>
      </c>
      <c r="D2301" s="116" t="str">
        <f>IF($B2301="","",IFERROR(INDEX(账户币种,MATCH($B2301,账户名,0)),""))</f>
        <v>UZS</v>
      </c>
      <c r="E2301" s="117" t="s">
        <v>38</v>
      </c>
      <c r="F2301" s="116" t="str">
        <f>IF($E2301="","",IFERROR(INDEX(类别属性,MATCH($E2301,类别表,0)),""))</f>
        <v>支出</v>
      </c>
      <c r="G2301" s="118" t="s">
        <v>1926</v>
      </c>
      <c r="H2301" s="119"/>
      <c r="I2301" s="119">
        <v>6859400</v>
      </c>
      <c r="J2301" s="120"/>
      <c r="K2301" s="125">
        <f>IF(OR($A2301="",$B2301=""),"",IF($J2301&lt;&gt;"",$J2301,IF($D2301=本位币,1,IFERROR(LOOKUP(2,1/((汇率月份&lt;=$A2301)*(INDEX(记账汇率区,0,MATCH($D2301,汇率币种头,0))&lt;&gt;"")),INDEX(记账汇率区,0,MATCH($D2301,汇率币种头,0))),""))))</f>
        <v>1</v>
      </c>
      <c r="L2301" s="123">
        <f t="shared" si="70"/>
        <v>-6859400</v>
      </c>
      <c r="M2301" s="123">
        <f t="shared" si="71"/>
        <v>-6859400</v>
      </c>
      <c r="N2301" s="122">
        <f>IF($B2301="","",ROUND(SUMIF(账户名,$B2301,账户期初)+SUMIFS($L$6:L2301,$B$6:B2301,$B2301),2))</f>
        <v>-851573879.33</v>
      </c>
      <c r="O2301" s="123">
        <f>IF($B2301="","",IFERROR(ROUND(INDEX(账户期初本位,MATCH($B2301,账户名,0))+SUMIFS($M$6:M2301,$B$6:B2301,$B2301),2),""))</f>
        <v>-851573879.33</v>
      </c>
      <c r="P2301" s="117" t="s">
        <v>26</v>
      </c>
      <c r="Q2301" s="115"/>
      <c r="R2301" s="115"/>
      <c r="S2301" s="124" t="str">
        <f>IF($B2301="","",IF(ISNA(MATCH($B2301,账户名,0)),"※这个账户不在【参数设置】的账户档案里",IF($A2301="","※没填日期，这一笔不会进任何月份的报表",IF(OR($A2301&lt;起始月份,$A2301&gt;EOMONTH(起始月份,15)),"△不在本账期（"&amp;TEXT(起始月份,"yyyy-mm")&amp;" ~ "&amp;TEXT(EOMONTH(起始月份,15),"yyyy-mm")&amp;"）内，报表里看不到",IF(AND($H2301&lt;&gt;"",$I2301&lt;&gt;""),"※收入和支出不能同时填",IF(AND(N($H2301)=0,N($I2301)=0),IF(ISNUMBER(SEARCH("【待补】",$R2301&amp;"")),"△源数据不全（源表缺金额），请补充","※收入和支出都没填"),IF($E2301="","※没填收支类别，分类报表会漏掉这一笔",IF(ISNA(MATCH($E2301,类别表,0)),"※收支类别不在【参数设置】的清单里",IF($K2301="","△"&amp;$D2301&amp;" 还没填汇率，去【月度汇率】补上就自动算了",IF(ISNUMBER(SEARCH("【待补】",$R2301&amp;"")),"△源数据不全（源表缺摘要或用途），请补充",IF(AND($F2301="内部转账",$Q2301=""),"△内部转账建议在「往来单位」写上对方账户",IF($N2301&lt;0,"△这一笔之后该账户余额成负数了，核一下",""))))))))))))</f>
        <v>△这一笔之后该账户余额成负数了，核一下</v>
      </c>
    </row>
    <row r="2302" ht="115.5" spans="1:19">
      <c r="A2302" s="114">
        <v>46244</v>
      </c>
      <c r="B2302" s="115" t="s">
        <v>72</v>
      </c>
      <c r="C2302" s="116" t="str">
        <f>IF($B2302="","",IFERROR(INDEX(账户银行,MATCH($B2302,账户名,0)),""))</f>
        <v>NBU银行</v>
      </c>
      <c r="D2302" s="116" t="str">
        <f>IF($B2302="","",IFERROR(INDEX(账户币种,MATCH($B2302,账户名,0)),""))</f>
        <v>UZS</v>
      </c>
      <c r="E2302" s="117" t="s">
        <v>77</v>
      </c>
      <c r="F2302" s="116" t="str">
        <f>IF($E2302="","",IFERROR(INDEX(类别属性,MATCH($E2302,类别表,0)),""))</f>
        <v>内部转账</v>
      </c>
      <c r="G2302" s="118" t="s">
        <v>1927</v>
      </c>
      <c r="H2302" s="119"/>
      <c r="I2302" s="119">
        <v>600000</v>
      </c>
      <c r="J2302" s="120"/>
      <c r="K2302" s="125">
        <f>IF(OR($A2302="",$B2302=""),"",IF($J2302&lt;&gt;"",$J2302,IF($D2302=本位币,1,IFERROR(LOOKUP(2,1/((汇率月份&lt;=$A2302)*(INDEX(记账汇率区,0,MATCH($D2302,汇率币种头,0))&lt;&gt;"")),INDEX(记账汇率区,0,MATCH($D2302,汇率币种头,0))),""))))</f>
        <v>1</v>
      </c>
      <c r="L2302" s="123">
        <f t="shared" si="70"/>
        <v>-600000</v>
      </c>
      <c r="M2302" s="123">
        <f t="shared" si="71"/>
        <v>-600000</v>
      </c>
      <c r="N2302" s="122">
        <f>IF($B2302="","",ROUND(SUMIF(账户名,$B2302,账户期初)+SUMIFS($L$6:L2302,$B$6:B2302,$B2302),2))</f>
        <v>116463273.82</v>
      </c>
      <c r="O2302" s="123">
        <f>IF($B2302="","",IFERROR(ROUND(INDEX(账户期初本位,MATCH($B2302,账户名,0))+SUMIFS($M$6:M2302,$B$6:B2302,$B2302),2),""))</f>
        <v>116463273.82</v>
      </c>
      <c r="P2302" s="117" t="s">
        <v>43</v>
      </c>
      <c r="Q2302" s="115"/>
      <c r="R2302" s="115" t="s">
        <v>1917</v>
      </c>
      <c r="S2302" s="124" t="str">
        <f>IF($B2302="","",IF(ISNA(MATCH($B2302,账户名,0)),"※这个账户不在【参数设置】的账户档案里",IF($A2302="","※没填日期，这一笔不会进任何月份的报表",IF(OR($A2302&lt;起始月份,$A2302&gt;EOMONTH(起始月份,15)),"△不在本账期（"&amp;TEXT(起始月份,"yyyy-mm")&amp;" ~ "&amp;TEXT(EOMONTH(起始月份,15),"yyyy-mm")&amp;"）内，报表里看不到",IF(AND($H2302&lt;&gt;"",$I2302&lt;&gt;""),"※收入和支出不能同时填",IF(AND(N($H2302)=0,N($I2302)=0),IF(ISNUMBER(SEARCH("【待补】",$R2302&amp;"")),"△源数据不全（源表缺金额），请补充","※收入和支出都没填"),IF($E2302="","※没填收支类别，分类报表会漏掉这一笔",IF(ISNA(MATCH($E2302,类别表,0)),"※收支类别不在【参数设置】的清单里",IF($K2302="","△"&amp;$D2302&amp;" 还没填汇率，去【月度汇率】补上就自动算了",IF(ISNUMBER(SEARCH("【待补】",$R2302&amp;"")),"△源数据不全（源表缺摘要或用途），请补充",IF(AND($F2302="内部转账",$Q2302=""),"△内部转账建议在「往来单位」写上对方账户",IF($N2302&lt;0,"△这一笔之后该账户余额成负数了，核一下",""))))))))))))</f>
        <v>△内部转账建议在「往来单位」写上对方账户</v>
      </c>
    </row>
    <row r="2303" ht="49.5" spans="1:19">
      <c r="A2303" s="114">
        <v>46244</v>
      </c>
      <c r="B2303" s="115" t="s">
        <v>72</v>
      </c>
      <c r="C2303" s="116" t="str">
        <f>IF($B2303="","",IFERROR(INDEX(账户银行,MATCH($B2303,账户名,0)),""))</f>
        <v>NBU银行</v>
      </c>
      <c r="D2303" s="116" t="str">
        <f>IF($B2303="","",IFERROR(INDEX(账户币种,MATCH($B2303,账户名,0)),""))</f>
        <v>UZS</v>
      </c>
      <c r="E2303" s="117" t="s">
        <v>74</v>
      </c>
      <c r="F2303" s="116" t="str">
        <f>IF($E2303="","",IFERROR(INDEX(类别属性,MATCH($E2303,类别表,0)),""))</f>
        <v>收入</v>
      </c>
      <c r="G2303" s="118" t="s">
        <v>1928</v>
      </c>
      <c r="H2303" s="119"/>
      <c r="I2303" s="119">
        <v>60000000</v>
      </c>
      <c r="J2303" s="120"/>
      <c r="K2303" s="125">
        <f>IF(OR($A2303="",$B2303=""),"",IF($J2303&lt;&gt;"",$J2303,IF($D2303=本位币,1,IFERROR(LOOKUP(2,1/((汇率月份&lt;=$A2303)*(INDEX(记账汇率区,0,MATCH($D2303,汇率币种头,0))&lt;&gt;"")),INDEX(记账汇率区,0,MATCH($D2303,汇率币种头,0))),""))))</f>
        <v>1</v>
      </c>
      <c r="L2303" s="123">
        <f t="shared" si="70"/>
        <v>-60000000</v>
      </c>
      <c r="M2303" s="123">
        <f t="shared" si="71"/>
        <v>-60000000</v>
      </c>
      <c r="N2303" s="122">
        <f>IF($B2303="","",ROUND(SUMIF(账户名,$B2303,账户期初)+SUMIFS($L$6:L2303,$B$6:B2303,$B2303),2))</f>
        <v>56463273.82</v>
      </c>
      <c r="O2303" s="123">
        <f>IF($B2303="","",IFERROR(ROUND(INDEX(账户期初本位,MATCH($B2303,账户名,0))+SUMIFS($M$6:M2303,$B$6:B2303,$B2303),2),""))</f>
        <v>56463273.82</v>
      </c>
      <c r="P2303" s="117" t="s">
        <v>76</v>
      </c>
      <c r="Q2303" s="115" t="s">
        <v>1929</v>
      </c>
      <c r="R2303" s="115" t="s">
        <v>1917</v>
      </c>
      <c r="S2303" s="124" t="str">
        <f>IF($B2303="","",IF(ISNA(MATCH($B2303,账户名,0)),"※这个账户不在【参数设置】的账户档案里",IF($A2303="","※没填日期，这一笔不会进任何月份的报表",IF(OR($A2303&lt;起始月份,$A2303&gt;EOMONTH(起始月份,15)),"△不在本账期（"&amp;TEXT(起始月份,"yyyy-mm")&amp;" ~ "&amp;TEXT(EOMONTH(起始月份,15),"yyyy-mm")&amp;"）内，报表里看不到",IF(AND($H2303&lt;&gt;"",$I2303&lt;&gt;""),"※收入和支出不能同时填",IF(AND(N($H2303)=0,N($I2303)=0),IF(ISNUMBER(SEARCH("【待补】",$R2303&amp;"")),"△源数据不全（源表缺金额），请补充","※收入和支出都没填"),IF($E2303="","※没填收支类别，分类报表会漏掉这一笔",IF(ISNA(MATCH($E2303,类别表,0)),"※收支类别不在【参数设置】的清单里",IF($K2303="","△"&amp;$D2303&amp;" 还没填汇率，去【月度汇率】补上就自动算了",IF(ISNUMBER(SEARCH("【待补】",$R2303&amp;"")),"△源数据不全（源表缺摘要或用途），请补充",IF(AND($F2303="内部转账",$Q2303=""),"△内部转账建议在「往来单位」写上对方账户",IF($N2303&lt;0,"△这一笔之后该账户余额成负数了，核一下",""))))))))))))</f>
        <v/>
      </c>
    </row>
    <row r="2304" ht="33" spans="1:19">
      <c r="A2304" s="114">
        <v>46244</v>
      </c>
      <c r="B2304" s="115" t="s">
        <v>20</v>
      </c>
      <c r="C2304" s="116" t="str">
        <f>IF($B2304="","",IFERROR(INDEX(账户银行,MATCH($B2304,账户名,0)),""))</f>
        <v>现金</v>
      </c>
      <c r="D2304" s="116" t="str">
        <f>IF($B2304="","",IFERROR(INDEX(账户币种,MATCH($B2304,账户名,0)),""))</f>
        <v>CNY</v>
      </c>
      <c r="E2304" s="117" t="s">
        <v>95</v>
      </c>
      <c r="F2304" s="116" t="str">
        <f>IF($E2304="","",IFERROR(INDEX(类别属性,MATCH($E2304,类别表,0)),""))</f>
        <v>支出</v>
      </c>
      <c r="G2304" s="118" t="s">
        <v>1930</v>
      </c>
      <c r="H2304" s="119"/>
      <c r="I2304" s="119">
        <v>8658.73</v>
      </c>
      <c r="J2304" s="120"/>
      <c r="K2304" s="121">
        <f>IF(OR($A2304="",$B2304=""),"",IF($J2304&lt;&gt;"",$J2304,IF($D2304=本位币,1,IFERROR(LOOKUP(2,1/((汇率月份&lt;=$A2304)*(INDEX(记账汇率区,0,MATCH($D2304,汇率币种头,0))&lt;&gt;"")),INDEX(记账汇率区,0,MATCH($D2304,汇率币种头,0))),""))))</f>
        <v>1771</v>
      </c>
      <c r="L2304" s="122">
        <f t="shared" si="70"/>
        <v>-8658.73</v>
      </c>
      <c r="M2304" s="123">
        <f t="shared" si="71"/>
        <v>-15334610.83</v>
      </c>
      <c r="N2304" s="122">
        <f>IF($B2304="","",ROUND(SUMIF(账户名,$B2304,账户期初)+SUMIFS($L$6:L2304,$B$6:B2304,$B2304),2))</f>
        <v>1372491.67</v>
      </c>
      <c r="O2304" s="123">
        <f>IF($B2304="","",IFERROR(ROUND(INDEX(账户期初本位,MATCH($B2304,账户名,0))+SUMIFS($M$6:M2304,$B$6:B2304,$B2304),2),""))</f>
        <v>2331993279.79</v>
      </c>
      <c r="P2304" s="117" t="s">
        <v>97</v>
      </c>
      <c r="Q2304" s="115"/>
      <c r="R2304" s="115"/>
      <c r="S2304" s="124" t="str">
        <f>IF($B2304="","",IF(ISNA(MATCH($B2304,账户名,0)),"※这个账户不在【参数设置】的账户档案里",IF($A2304="","※没填日期，这一笔不会进任何月份的报表",IF(OR($A2304&lt;起始月份,$A2304&gt;EOMONTH(起始月份,15)),"△不在本账期（"&amp;TEXT(起始月份,"yyyy-mm")&amp;" ~ "&amp;TEXT(EOMONTH(起始月份,15),"yyyy-mm")&amp;"）内，报表里看不到",IF(AND($H2304&lt;&gt;"",$I2304&lt;&gt;""),"※收入和支出不能同时填",IF(AND(N($H2304)=0,N($I2304)=0),IF(ISNUMBER(SEARCH("【待补】",$R2304&amp;"")),"△源数据不全（源表缺金额），请补充","※收入和支出都没填"),IF($E2304="","※没填收支类别，分类报表会漏掉这一笔",IF(ISNA(MATCH($E2304,类别表,0)),"※收支类别不在【参数设置】的清单里",IF($K2304="","△"&amp;$D2304&amp;" 还没填汇率，去【月度汇率】补上就自动算了",IF(ISNUMBER(SEARCH("【待补】",$R2304&amp;"")),"△源数据不全（源表缺摘要或用途），请补充",IF(AND($F2304="内部转账",$Q2304=""),"△内部转账建议在「往来单位」写上对方账户",IF($N2304&lt;0,"△这一笔之后该账户余额成负数了，核一下",""))))))))))))</f>
        <v/>
      </c>
    </row>
    <row r="2305" ht="33" spans="1:19">
      <c r="A2305" s="114">
        <v>46244</v>
      </c>
      <c r="B2305" s="115" t="s">
        <v>20</v>
      </c>
      <c r="C2305" s="116" t="str">
        <f>IF($B2305="","",IFERROR(INDEX(账户银行,MATCH($B2305,账户名,0)),""))</f>
        <v>现金</v>
      </c>
      <c r="D2305" s="116" t="str">
        <f>IF($B2305="","",IFERROR(INDEX(账户币种,MATCH($B2305,账户名,0)),""))</f>
        <v>CNY</v>
      </c>
      <c r="E2305" s="117" t="s">
        <v>46</v>
      </c>
      <c r="F2305" s="116" t="str">
        <f>IF($E2305="","",IFERROR(INDEX(类别属性,MATCH($E2305,类别表,0)),""))</f>
        <v>支出</v>
      </c>
      <c r="G2305" s="118" t="s">
        <v>1931</v>
      </c>
      <c r="H2305" s="119"/>
      <c r="I2305" s="119">
        <v>100000</v>
      </c>
      <c r="J2305" s="120"/>
      <c r="K2305" s="121">
        <f>IF(OR($A2305="",$B2305=""),"",IF($J2305&lt;&gt;"",$J2305,IF($D2305=本位币,1,IFERROR(LOOKUP(2,1/((汇率月份&lt;=$A2305)*(INDEX(记账汇率区,0,MATCH($D2305,汇率币种头,0))&lt;&gt;"")),INDEX(记账汇率区,0,MATCH($D2305,汇率币种头,0))),""))))</f>
        <v>1771</v>
      </c>
      <c r="L2305" s="122">
        <f t="shared" si="70"/>
        <v>-100000</v>
      </c>
      <c r="M2305" s="123">
        <f t="shared" si="71"/>
        <v>-177100000</v>
      </c>
      <c r="N2305" s="122">
        <f>IF($B2305="","",ROUND(SUMIF(账户名,$B2305,账户期初)+SUMIFS($L$6:L2305,$B$6:B2305,$B2305),2))</f>
        <v>1272491.67</v>
      </c>
      <c r="O2305" s="123">
        <f>IF($B2305="","",IFERROR(ROUND(INDEX(账户期初本位,MATCH($B2305,账户名,0))+SUMIFS($M$6:M2305,$B$6:B2305,$B2305),2),""))</f>
        <v>2154893279.79</v>
      </c>
      <c r="P2305" s="117" t="s">
        <v>48</v>
      </c>
      <c r="Q2305" s="115" t="s">
        <v>659</v>
      </c>
      <c r="R2305" s="115"/>
      <c r="S2305" s="124" t="str">
        <f>IF($B2305="","",IF(ISNA(MATCH($B2305,账户名,0)),"※这个账户不在【参数设置】的账户档案里",IF($A2305="","※没填日期，这一笔不会进任何月份的报表",IF(OR($A2305&lt;起始月份,$A2305&gt;EOMONTH(起始月份,15)),"△不在本账期（"&amp;TEXT(起始月份,"yyyy-mm")&amp;" ~ "&amp;TEXT(EOMONTH(起始月份,15),"yyyy-mm")&amp;"）内，报表里看不到",IF(AND($H2305&lt;&gt;"",$I2305&lt;&gt;""),"※收入和支出不能同时填",IF(AND(N($H2305)=0,N($I2305)=0),IF(ISNUMBER(SEARCH("【待补】",$R2305&amp;"")),"△源数据不全（源表缺金额），请补充","※收入和支出都没填"),IF($E2305="","※没填收支类别，分类报表会漏掉这一笔",IF(ISNA(MATCH($E2305,类别表,0)),"※收支类别不在【参数设置】的清单里",IF($K2305="","△"&amp;$D2305&amp;" 还没填汇率，去【月度汇率】补上就自动算了",IF(ISNUMBER(SEARCH("【待补】",$R2305&amp;"")),"△源数据不全（源表缺摘要或用途），请补充",IF(AND($F2305="内部转账",$Q2305=""),"△内部转账建议在「往来单位」写上对方账户",IF($N2305&lt;0,"△这一笔之后该账户余额成负数了，核一下",""))))))))))))</f>
        <v/>
      </c>
    </row>
    <row r="2306" ht="16.5" spans="1:19">
      <c r="A2306" s="114">
        <v>46244</v>
      </c>
      <c r="B2306" s="115" t="s">
        <v>1238</v>
      </c>
      <c r="C2306" s="116" t="str">
        <f>IF($B2306="","",IFERROR(INDEX(账户银行,MATCH($B2306,账户名,0)),""))</f>
        <v>NBU银行</v>
      </c>
      <c r="D2306" s="116" t="str">
        <f>IF($B2306="","",IFERROR(INDEX(账户币种,MATCH($B2306,账户名,0)),""))</f>
        <v>UZS</v>
      </c>
      <c r="E2306" s="117" t="s">
        <v>188</v>
      </c>
      <c r="F2306" s="116" t="str">
        <f>IF($E2306="","",IFERROR(INDEX(类别属性,MATCH($E2306,类别表,0)),""))</f>
        <v>支出</v>
      </c>
      <c r="G2306" s="118" t="s">
        <v>1268</v>
      </c>
      <c r="H2306" s="119"/>
      <c r="I2306" s="119">
        <v>10008000</v>
      </c>
      <c r="J2306" s="120"/>
      <c r="K2306" s="125">
        <f>IF(OR($A2306="",$B2306=""),"",IF($J2306&lt;&gt;"",$J2306,IF($D2306=本位币,1,IFERROR(LOOKUP(2,1/((汇率月份&lt;=$A2306)*(INDEX(记账汇率区,0,MATCH($D2306,汇率币种头,0))&lt;&gt;"")),INDEX(记账汇率区,0,MATCH($D2306,汇率币种头,0))),""))))</f>
        <v>1</v>
      </c>
      <c r="L2306" s="123">
        <f t="shared" si="70"/>
        <v>-10008000</v>
      </c>
      <c r="M2306" s="123">
        <f t="shared" si="71"/>
        <v>-10008000</v>
      </c>
      <c r="N2306" s="122">
        <f>IF($B2306="","",ROUND(SUMIF(账户名,$B2306,账户期初)+SUMIFS($L$6:L2306,$B$6:B2306,$B2306),2))</f>
        <v>13187911</v>
      </c>
      <c r="O2306" s="123">
        <f>IF($B2306="","",IFERROR(ROUND(INDEX(账户期初本位,MATCH($B2306,账户名,0))+SUMIFS($M$6:M2306,$B$6:B2306,$B2306),2),""))</f>
        <v>13187911</v>
      </c>
      <c r="P2306" s="117" t="s">
        <v>26</v>
      </c>
      <c r="Q2306" s="115" t="s">
        <v>1269</v>
      </c>
      <c r="R2306" s="115" t="s">
        <v>1271</v>
      </c>
      <c r="S2306" s="124" t="str">
        <f>IF($B2306="","",IF(ISNA(MATCH($B2306,账户名,0)),"※这个账户不在【参数设置】的账户档案里",IF($A2306="","※没填日期，这一笔不会进任何月份的报表",IF(OR($A2306&lt;起始月份,$A2306&gt;EOMONTH(起始月份,15)),"△不在本账期（"&amp;TEXT(起始月份,"yyyy-mm")&amp;" ~ "&amp;TEXT(EOMONTH(起始月份,15),"yyyy-mm")&amp;"）内，报表里看不到",IF(AND($H2306&lt;&gt;"",$I2306&lt;&gt;""),"※收入和支出不能同时填",IF(AND(N($H2306)=0,N($I2306)=0),IF(ISNUMBER(SEARCH("【待补】",$R2306&amp;"")),"△源数据不全（源表缺金额），请补充","※收入和支出都没填"),IF($E2306="","※没填收支类别，分类报表会漏掉这一笔",IF(ISNA(MATCH($E2306,类别表,0)),"※收支类别不在【参数设置】的清单里",IF($K2306="","△"&amp;$D2306&amp;" 还没填汇率，去【月度汇率】补上就自动算了",IF(ISNUMBER(SEARCH("【待补】",$R2306&amp;"")),"△源数据不全（源表缺摘要或用途），请补充",IF(AND($F2306="内部转账",$Q2306=""),"△内部转账建议在「往来单位」写上对方账户",IF($N2306&lt;0,"△这一笔之后该账户余额成负数了，核一下",""))))))))))))</f>
        <v>△源数据不全（源表缺摘要或用途），请补充</v>
      </c>
    </row>
    <row r="2307" ht="16.5" spans="1:19">
      <c r="A2307" s="114">
        <v>46244</v>
      </c>
      <c r="B2307" s="115" t="s">
        <v>1238</v>
      </c>
      <c r="C2307" s="116" t="str">
        <f>IF($B2307="","",IFERROR(INDEX(账户银行,MATCH($B2307,账户名,0)),""))</f>
        <v>NBU银行</v>
      </c>
      <c r="D2307" s="116" t="str">
        <f>IF($B2307="","",IFERROR(INDEX(账户币种,MATCH($B2307,账户名,0)),""))</f>
        <v>UZS</v>
      </c>
      <c r="E2307" s="117" t="s">
        <v>44</v>
      </c>
      <c r="F2307" s="116" t="str">
        <f>IF($E2307="","",IFERROR(INDEX(类别属性,MATCH($E2307,类别表,0)),""))</f>
        <v>支出</v>
      </c>
      <c r="G2307" s="118" t="s">
        <v>1268</v>
      </c>
      <c r="H2307" s="119"/>
      <c r="I2307" s="119">
        <v>688000</v>
      </c>
      <c r="J2307" s="120"/>
      <c r="K2307" s="125">
        <f>IF(OR($A2307="",$B2307=""),"",IF($J2307&lt;&gt;"",$J2307,IF($D2307=本位币,1,IFERROR(LOOKUP(2,1/((汇率月份&lt;=$A2307)*(INDEX(记账汇率区,0,MATCH($D2307,汇率币种头,0))&lt;&gt;"")),INDEX(记账汇率区,0,MATCH($D2307,汇率币种头,0))),""))))</f>
        <v>1</v>
      </c>
      <c r="L2307" s="123">
        <f t="shared" si="70"/>
        <v>-688000</v>
      </c>
      <c r="M2307" s="123">
        <f t="shared" si="71"/>
        <v>-688000</v>
      </c>
      <c r="N2307" s="122">
        <f>IF($B2307="","",ROUND(SUMIF(账户名,$B2307,账户期初)+SUMIFS($L$6:L2307,$B$6:B2307,$B2307),2))</f>
        <v>12499911</v>
      </c>
      <c r="O2307" s="123">
        <f>IF($B2307="","",IFERROR(ROUND(INDEX(账户期初本位,MATCH($B2307,账户名,0))+SUMIFS($M$6:M2307,$B$6:B2307,$B2307),2),""))</f>
        <v>12499911</v>
      </c>
      <c r="P2307" s="117" t="s">
        <v>26</v>
      </c>
      <c r="Q2307" s="115" t="s">
        <v>1269</v>
      </c>
      <c r="R2307" s="115" t="s">
        <v>1270</v>
      </c>
      <c r="S2307" s="124" t="str">
        <f>IF($B2307="","",IF(ISNA(MATCH($B2307,账户名,0)),"※这个账户不在【参数设置】的账户档案里",IF($A2307="","※没填日期，这一笔不会进任何月份的报表",IF(OR($A2307&lt;起始月份,$A2307&gt;EOMONTH(起始月份,15)),"△不在本账期（"&amp;TEXT(起始月份,"yyyy-mm")&amp;" ~ "&amp;TEXT(EOMONTH(起始月份,15),"yyyy-mm")&amp;"）内，报表里看不到",IF(AND($H2307&lt;&gt;"",$I2307&lt;&gt;""),"※收入和支出不能同时填",IF(AND(N($H2307)=0,N($I2307)=0),IF(ISNUMBER(SEARCH("【待补】",$R2307&amp;"")),"△源数据不全（源表缺金额），请补充","※收入和支出都没填"),IF($E2307="","※没填收支类别，分类报表会漏掉这一笔",IF(ISNA(MATCH($E2307,类别表,0)),"※收支类别不在【参数设置】的清单里",IF($K2307="","△"&amp;$D2307&amp;" 还没填汇率，去【月度汇率】补上就自动算了",IF(ISNUMBER(SEARCH("【待补】",$R2307&amp;"")),"△源数据不全（源表缺摘要或用途），请补充",IF(AND($F2307="内部转账",$Q2307=""),"△内部转账建议在「往来单位」写上对方账户",IF($N2307&lt;0,"△这一笔之后该账户余额成负数了，核一下",""))))))))))))</f>
        <v/>
      </c>
    </row>
    <row r="2308" ht="33" spans="1:19">
      <c r="A2308" s="114">
        <v>46244</v>
      </c>
      <c r="B2308" s="115" t="s">
        <v>30</v>
      </c>
      <c r="C2308" s="116" t="str">
        <f>IF($B2308="","",IFERROR(INDEX(账户银行,MATCH($B2308,账户名,0)),""))</f>
        <v>现金</v>
      </c>
      <c r="D2308" s="116" t="str">
        <f>IF($B2308="","",IFERROR(INDEX(账户币种,MATCH($B2308,账户名,0)),""))</f>
        <v>USD</v>
      </c>
      <c r="E2308" s="117" t="s">
        <v>57</v>
      </c>
      <c r="F2308" s="116" t="str">
        <f>IF($E2308="","",IFERROR(INDEX(类别属性,MATCH($E2308,类别表,0)),""))</f>
        <v>支出</v>
      </c>
      <c r="G2308" s="118" t="s">
        <v>1932</v>
      </c>
      <c r="H2308" s="119"/>
      <c r="I2308" s="119">
        <v>600</v>
      </c>
      <c r="J2308" s="120"/>
      <c r="K2308" s="125">
        <f>IF(OR($A2308="",$B2308=""),"",IF($J2308&lt;&gt;"",$J2308,IF($D2308=本位币,1,IFERROR(LOOKUP(2,1/((汇率月份&lt;=$A2308)*(INDEX(记账汇率区,0,MATCH($D2308,汇率币种头,0))&lt;&gt;"")),INDEX(记账汇率区,0,MATCH($D2308,汇率币种头,0))),""))))</f>
        <v>11960</v>
      </c>
      <c r="L2308" s="123">
        <f t="shared" si="70"/>
        <v>-600</v>
      </c>
      <c r="M2308" s="123">
        <f t="shared" si="71"/>
        <v>-7176000</v>
      </c>
      <c r="N2308" s="122">
        <f>IF($B2308="","",ROUND(SUMIF(账户名,$B2308,账户期初)+SUMIFS($L$6:L2308,$B$6:B2308,$B2308),2))</f>
        <v>105746</v>
      </c>
      <c r="O2308" s="123">
        <f>IF($B2308="","",IFERROR(ROUND(INDEX(账户期初本位,MATCH($B2308,账户名,0))+SUMIFS($M$6:M2308,$B$6:B2308,$B2308),2),""))</f>
        <v>1281491925</v>
      </c>
      <c r="P2308" s="117" t="s">
        <v>59</v>
      </c>
      <c r="Q2308" s="115"/>
      <c r="R2308" s="115"/>
      <c r="S2308" s="124" t="str">
        <f>IF($B2308="","",IF(ISNA(MATCH($B2308,账户名,0)),"※这个账户不在【参数设置】的账户档案里",IF($A2308="","※没填日期，这一笔不会进任何月份的报表",IF(OR($A2308&lt;起始月份,$A2308&gt;EOMONTH(起始月份,15)),"△不在本账期（"&amp;TEXT(起始月份,"yyyy-mm")&amp;" ~ "&amp;TEXT(EOMONTH(起始月份,15),"yyyy-mm")&amp;"）内，报表里看不到",IF(AND($H2308&lt;&gt;"",$I2308&lt;&gt;""),"※收入和支出不能同时填",IF(AND(N($H2308)=0,N($I2308)=0),IF(ISNUMBER(SEARCH("【待补】",$R2308&amp;"")),"△源数据不全（源表缺金额），请补充","※收入和支出都没填"),IF($E2308="","※没填收支类别，分类报表会漏掉这一笔",IF(ISNA(MATCH($E2308,类别表,0)),"※收支类别不在【参数设置】的清单里",IF($K2308="","△"&amp;$D2308&amp;" 还没填汇率，去【月度汇率】补上就自动算了",IF(ISNUMBER(SEARCH("【待补】",$R2308&amp;"")),"△源数据不全（源表缺摘要或用途），请补充",IF(AND($F2308="内部转账",$Q2308=""),"△内部转账建议在「往来单位」写上对方账户",IF($N2308&lt;0,"△这一笔之后该账户余额成负数了，核一下",""))))))))))))</f>
        <v/>
      </c>
    </row>
    <row r="2309" ht="115.5" spans="1:19">
      <c r="A2309" s="114">
        <v>46244</v>
      </c>
      <c r="B2309" s="115" t="s">
        <v>34</v>
      </c>
      <c r="C2309" s="116" t="str">
        <f>IF($B2309="","",IFERROR(INDEX(账户银行,MATCH($B2309,账户名,0)),""))</f>
        <v>现金</v>
      </c>
      <c r="D2309" s="116" t="str">
        <f>IF($B2309="","",IFERROR(INDEX(账户币种,MATCH($B2309,账户名,0)),""))</f>
        <v>UZS</v>
      </c>
      <c r="E2309" s="117" t="s">
        <v>57</v>
      </c>
      <c r="F2309" s="116" t="str">
        <f>IF($E2309="","",IFERROR(INDEX(类别属性,MATCH($E2309,类别表,0)),""))</f>
        <v>支出</v>
      </c>
      <c r="G2309" s="118" t="s">
        <v>1933</v>
      </c>
      <c r="H2309" s="119"/>
      <c r="I2309" s="119">
        <v>13510000</v>
      </c>
      <c r="J2309" s="120"/>
      <c r="K2309" s="125">
        <f>IF(OR($A2309="",$B2309=""),"",IF($J2309&lt;&gt;"",$J2309,IF($D2309=本位币,1,IFERROR(LOOKUP(2,1/((汇率月份&lt;=$A2309)*(INDEX(记账汇率区,0,MATCH($D2309,汇率币种头,0))&lt;&gt;"")),INDEX(记账汇率区,0,MATCH($D2309,汇率币种头,0))),""))))</f>
        <v>1</v>
      </c>
      <c r="L2309" s="123">
        <f t="shared" si="70"/>
        <v>-13510000</v>
      </c>
      <c r="M2309" s="123">
        <f t="shared" si="71"/>
        <v>-13510000</v>
      </c>
      <c r="N2309" s="122">
        <f>IF($B2309="","",ROUND(SUMIF(账户名,$B2309,账户期初)+SUMIFS($L$6:L2309,$B$6:B2309,$B2309),2))</f>
        <v>-865083879.33</v>
      </c>
      <c r="O2309" s="123">
        <f>IF($B2309="","",IFERROR(ROUND(INDEX(账户期初本位,MATCH($B2309,账户名,0))+SUMIFS($M$6:M2309,$B$6:B2309,$B2309),2),""))</f>
        <v>-865083879.33</v>
      </c>
      <c r="P2309" s="117" t="s">
        <v>59</v>
      </c>
      <c r="Q2309" s="115" t="s">
        <v>1934</v>
      </c>
      <c r="R2309" s="115"/>
      <c r="S2309" s="124" t="str">
        <f>IF($B2309="","",IF(ISNA(MATCH($B2309,账户名,0)),"※这个账户不在【参数设置】的账户档案里",IF($A2309="","※没填日期，这一笔不会进任何月份的报表",IF(OR($A2309&lt;起始月份,$A2309&gt;EOMONTH(起始月份,15)),"△不在本账期（"&amp;TEXT(起始月份,"yyyy-mm")&amp;" ~ "&amp;TEXT(EOMONTH(起始月份,15),"yyyy-mm")&amp;"）内，报表里看不到",IF(AND($H2309&lt;&gt;"",$I2309&lt;&gt;""),"※收入和支出不能同时填",IF(AND(N($H2309)=0,N($I2309)=0),IF(ISNUMBER(SEARCH("【待补】",$R2309&amp;"")),"△源数据不全（源表缺金额），请补充","※收入和支出都没填"),IF($E2309="","※没填收支类别，分类报表会漏掉这一笔",IF(ISNA(MATCH($E2309,类别表,0)),"※收支类别不在【参数设置】的清单里",IF($K2309="","△"&amp;$D2309&amp;" 还没填汇率，去【月度汇率】补上就自动算了",IF(ISNUMBER(SEARCH("【待补】",$R2309&amp;"")),"△源数据不全（源表缺摘要或用途），请补充",IF(AND($F2309="内部转账",$Q2309=""),"△内部转账建议在「往来单位」写上对方账户",IF($N2309&lt;0,"△这一笔之后该账户余额成负数了，核一下",""))))))))))))</f>
        <v>△这一笔之后该账户余额成负数了，核一下</v>
      </c>
    </row>
    <row r="2310" ht="33" spans="1:19">
      <c r="A2310" s="114">
        <v>46244</v>
      </c>
      <c r="B2310" s="115" t="s">
        <v>34</v>
      </c>
      <c r="C2310" s="116" t="str">
        <f>IF($B2310="","",IFERROR(INDEX(账户银行,MATCH($B2310,账户名,0)),""))</f>
        <v>现金</v>
      </c>
      <c r="D2310" s="116" t="str">
        <f>IF($B2310="","",IFERROR(INDEX(账户币种,MATCH($B2310,账户名,0)),""))</f>
        <v>UZS</v>
      </c>
      <c r="E2310" s="117" t="s">
        <v>77</v>
      </c>
      <c r="F2310" s="116" t="str">
        <f>IF($E2310="","",IFERROR(INDEX(类别属性,MATCH($E2310,类别表,0)),""))</f>
        <v>内部转账</v>
      </c>
      <c r="G2310" s="118" t="s">
        <v>1935</v>
      </c>
      <c r="H2310" s="119">
        <v>60000000</v>
      </c>
      <c r="I2310" s="119"/>
      <c r="J2310" s="120"/>
      <c r="K2310" s="125">
        <f>IF(OR($A2310="",$B2310=""),"",IF($J2310&lt;&gt;"",$J2310,IF($D2310=本位币,1,IFERROR(LOOKUP(2,1/((汇率月份&lt;=$A2310)*(INDEX(记账汇率区,0,MATCH($D2310,汇率币种头,0))&lt;&gt;"")),INDEX(记账汇率区,0,MATCH($D2310,汇率币种头,0))),""))))</f>
        <v>1</v>
      </c>
      <c r="L2310" s="123">
        <f t="shared" ref="L2310:L2373" si="72">IF(AND($H2310="",$I2310=""),"",ROUND(N($H2310)-N($I2310),2))</f>
        <v>60000000</v>
      </c>
      <c r="M2310" s="123">
        <f t="shared" ref="M2310:M2373" si="73">IF(OR($L2310="",$K2310=""),"",ROUND($L2310*$K2310,2))</f>
        <v>60000000</v>
      </c>
      <c r="N2310" s="122">
        <f>IF($B2310="","",ROUND(SUMIF(账户名,$B2310,账户期初)+SUMIFS($L$6:L2310,$B$6:B2310,$B2310),2))</f>
        <v>-805083879.33</v>
      </c>
      <c r="O2310" s="123">
        <f>IF($B2310="","",IFERROR(ROUND(INDEX(账户期初本位,MATCH($B2310,账户名,0))+SUMIFS($M$6:M2310,$B$6:B2310,$B2310),2),""))</f>
        <v>-805083879.33</v>
      </c>
      <c r="P2310" s="117" t="s">
        <v>43</v>
      </c>
      <c r="Q2310" s="115"/>
      <c r="R2310" s="115"/>
      <c r="S2310" s="124" t="str">
        <f>IF($B2310="","",IF(ISNA(MATCH($B2310,账户名,0)),"※这个账户不在【参数设置】的账户档案里",IF($A2310="","※没填日期，这一笔不会进任何月份的报表",IF(OR($A2310&lt;起始月份,$A2310&gt;EOMONTH(起始月份,15)),"△不在本账期（"&amp;TEXT(起始月份,"yyyy-mm")&amp;" ~ "&amp;TEXT(EOMONTH(起始月份,15),"yyyy-mm")&amp;"）内，报表里看不到",IF(AND($H2310&lt;&gt;"",$I2310&lt;&gt;""),"※收入和支出不能同时填",IF(AND(N($H2310)=0,N($I2310)=0),IF(ISNUMBER(SEARCH("【待补】",$R2310&amp;"")),"△源数据不全（源表缺金额），请补充","※收入和支出都没填"),IF($E2310="","※没填收支类别，分类报表会漏掉这一笔",IF(ISNA(MATCH($E2310,类别表,0)),"※收支类别不在【参数设置】的清单里",IF($K2310="","△"&amp;$D2310&amp;" 还没填汇率，去【月度汇率】补上就自动算了",IF(ISNUMBER(SEARCH("【待补】",$R2310&amp;"")),"△源数据不全（源表缺摘要或用途），请补充",IF(AND($F2310="内部转账",$Q2310=""),"△内部转账建议在「往来单位」写上对方账户",IF($N2310&lt;0,"△这一笔之后该账户余额成负数了，核一下",""))))))))))))</f>
        <v>△内部转账建议在「往来单位」写上对方账户</v>
      </c>
    </row>
    <row r="2311" ht="16.5" spans="1:19">
      <c r="A2311" s="114">
        <v>46245</v>
      </c>
      <c r="B2311" s="115" t="s">
        <v>1238</v>
      </c>
      <c r="C2311" s="116" t="str">
        <f>IF($B2311="","",IFERROR(INDEX(账户银行,MATCH($B2311,账户名,0)),""))</f>
        <v>NBU银行</v>
      </c>
      <c r="D2311" s="116" t="str">
        <f>IF($B2311="","",IFERROR(INDEX(账户币种,MATCH($B2311,账户名,0)),""))</f>
        <v>UZS</v>
      </c>
      <c r="E2311" s="117" t="s">
        <v>38</v>
      </c>
      <c r="F2311" s="116" t="str">
        <f>IF($E2311="","",IFERROR(INDEX(类别属性,MATCH($E2311,类别表,0)),""))</f>
        <v>支出</v>
      </c>
      <c r="G2311" s="118" t="s">
        <v>1268</v>
      </c>
      <c r="H2311" s="119"/>
      <c r="I2311" s="119">
        <v>540000</v>
      </c>
      <c r="J2311" s="120"/>
      <c r="K2311" s="125">
        <f>IF(OR($A2311="",$B2311=""),"",IF($J2311&lt;&gt;"",$J2311,IF($D2311=本位币,1,IFERROR(LOOKUP(2,1/((汇率月份&lt;=$A2311)*(INDEX(记账汇率区,0,MATCH($D2311,汇率币种头,0))&lt;&gt;"")),INDEX(记账汇率区,0,MATCH($D2311,汇率币种头,0))),""))))</f>
        <v>1</v>
      </c>
      <c r="L2311" s="123">
        <f t="shared" si="72"/>
        <v>-540000</v>
      </c>
      <c r="M2311" s="123">
        <f t="shared" si="73"/>
        <v>-540000</v>
      </c>
      <c r="N2311" s="122">
        <f>IF($B2311="","",ROUND(SUMIF(账户名,$B2311,账户期初)+SUMIFS($L$6:L2311,$B$6:B2311,$B2311),2))</f>
        <v>11959911</v>
      </c>
      <c r="O2311" s="123">
        <f>IF($B2311="","",IFERROR(ROUND(INDEX(账户期初本位,MATCH($B2311,账户名,0))+SUMIFS($M$6:M2311,$B$6:B2311,$B2311),2),""))</f>
        <v>11959911</v>
      </c>
      <c r="P2311" s="117" t="s">
        <v>26</v>
      </c>
      <c r="Q2311" s="115" t="s">
        <v>1269</v>
      </c>
      <c r="R2311" s="115" t="s">
        <v>1270</v>
      </c>
      <c r="S2311" s="124" t="str">
        <f>IF($B2311="","",IF(ISNA(MATCH($B2311,账户名,0)),"※这个账户不在【参数设置】的账户档案里",IF($A2311="","※没填日期，这一笔不会进任何月份的报表",IF(OR($A2311&lt;起始月份,$A2311&gt;EOMONTH(起始月份,15)),"△不在本账期（"&amp;TEXT(起始月份,"yyyy-mm")&amp;" ~ "&amp;TEXT(EOMONTH(起始月份,15),"yyyy-mm")&amp;"）内，报表里看不到",IF(AND($H2311&lt;&gt;"",$I2311&lt;&gt;""),"※收入和支出不能同时填",IF(AND(N($H2311)=0,N($I2311)=0),IF(ISNUMBER(SEARCH("【待补】",$R2311&amp;"")),"△源数据不全（源表缺金额），请补充","※收入和支出都没填"),IF($E2311="","※没填收支类别，分类报表会漏掉这一笔",IF(ISNA(MATCH($E2311,类别表,0)),"※收支类别不在【参数设置】的清单里",IF($K2311="","△"&amp;$D2311&amp;" 还没填汇率，去【月度汇率】补上就自动算了",IF(ISNUMBER(SEARCH("【待补】",$R2311&amp;"")),"△源数据不全（源表缺摘要或用途），请补充",IF(AND($F2311="内部转账",$Q2311=""),"△内部转账建议在「往来单位」写上对方账户",IF($N2311&lt;0,"△这一笔之后该账户余额成负数了，核一下",""))))))))))))</f>
        <v/>
      </c>
    </row>
    <row r="2312" ht="49.5" spans="1:19">
      <c r="A2312" s="114">
        <v>46245</v>
      </c>
      <c r="B2312" s="115" t="s">
        <v>34</v>
      </c>
      <c r="C2312" s="116" t="str">
        <f>IF($B2312="","",IFERROR(INDEX(账户银行,MATCH($B2312,账户名,0)),""))</f>
        <v>现金</v>
      </c>
      <c r="D2312" s="116" t="str">
        <f>IF($B2312="","",IFERROR(INDEX(账户币种,MATCH($B2312,账户名,0)),""))</f>
        <v>UZS</v>
      </c>
      <c r="E2312" s="117" t="s">
        <v>38</v>
      </c>
      <c r="F2312" s="116" t="str">
        <f>IF($E2312="","",IFERROR(INDEX(类别属性,MATCH($E2312,类别表,0)),""))</f>
        <v>支出</v>
      </c>
      <c r="G2312" s="118" t="s">
        <v>1936</v>
      </c>
      <c r="H2312" s="119"/>
      <c r="I2312" s="119">
        <v>2235000</v>
      </c>
      <c r="J2312" s="120"/>
      <c r="K2312" s="125">
        <f>IF(OR($A2312="",$B2312=""),"",IF($J2312&lt;&gt;"",$J2312,IF($D2312=本位币,1,IFERROR(LOOKUP(2,1/((汇率月份&lt;=$A2312)*(INDEX(记账汇率区,0,MATCH($D2312,汇率币种头,0))&lt;&gt;"")),INDEX(记账汇率区,0,MATCH($D2312,汇率币种头,0))),""))))</f>
        <v>1</v>
      </c>
      <c r="L2312" s="123">
        <f t="shared" si="72"/>
        <v>-2235000</v>
      </c>
      <c r="M2312" s="123">
        <f t="shared" si="73"/>
        <v>-2235000</v>
      </c>
      <c r="N2312" s="122">
        <f>IF($B2312="","",ROUND(SUMIF(账户名,$B2312,账户期初)+SUMIFS($L$6:L2312,$B$6:B2312,$B2312),2))</f>
        <v>-807318879.33</v>
      </c>
      <c r="O2312" s="123">
        <f>IF($B2312="","",IFERROR(ROUND(INDEX(账户期初本位,MATCH($B2312,账户名,0))+SUMIFS($M$6:M2312,$B$6:B2312,$B2312),2),""))</f>
        <v>-807318879.33</v>
      </c>
      <c r="P2312" s="117" t="s">
        <v>26</v>
      </c>
      <c r="Q2312" s="115"/>
      <c r="R2312" s="115"/>
      <c r="S2312" s="124" t="str">
        <f>IF($B2312="","",IF(ISNA(MATCH($B2312,账户名,0)),"※这个账户不在【参数设置】的账户档案里",IF($A2312="","※没填日期，这一笔不会进任何月份的报表",IF(OR($A2312&lt;起始月份,$A2312&gt;EOMONTH(起始月份,15)),"△不在本账期（"&amp;TEXT(起始月份,"yyyy-mm")&amp;" ~ "&amp;TEXT(EOMONTH(起始月份,15),"yyyy-mm")&amp;"）内，报表里看不到",IF(AND($H2312&lt;&gt;"",$I2312&lt;&gt;""),"※收入和支出不能同时填",IF(AND(N($H2312)=0,N($I2312)=0),IF(ISNUMBER(SEARCH("【待补】",$R2312&amp;"")),"△源数据不全（源表缺金额），请补充","※收入和支出都没填"),IF($E2312="","※没填收支类别，分类报表会漏掉这一笔",IF(ISNA(MATCH($E2312,类别表,0)),"※收支类别不在【参数设置】的清单里",IF($K2312="","△"&amp;$D2312&amp;" 还没填汇率，去【月度汇率】补上就自动算了",IF(ISNUMBER(SEARCH("【待补】",$R2312&amp;"")),"△源数据不全（源表缺摘要或用途），请补充",IF(AND($F2312="内部转账",$Q2312=""),"△内部转账建议在「往来单位」写上对方账户",IF($N2312&lt;0,"△这一笔之后该账户余额成负数了，核一下",""))))))))))))</f>
        <v>△这一笔之后该账户余额成负数了，核一下</v>
      </c>
    </row>
    <row r="2313" ht="66" spans="1:19">
      <c r="A2313" s="114">
        <v>46248</v>
      </c>
      <c r="B2313" s="115" t="s">
        <v>72</v>
      </c>
      <c r="C2313" s="116" t="str">
        <f>IF($B2313="","",IFERROR(INDEX(账户银行,MATCH($B2313,账户名,0)),""))</f>
        <v>NBU银行</v>
      </c>
      <c r="D2313" s="116" t="str">
        <f>IF($B2313="","",IFERROR(INDEX(账户币种,MATCH($B2313,账户名,0)),""))</f>
        <v>UZS</v>
      </c>
      <c r="E2313" s="117" t="s">
        <v>21</v>
      </c>
      <c r="F2313" s="116" t="str">
        <f>IF($E2313="","",IFERROR(INDEX(类别属性,MATCH($E2313,类别表,0)),""))</f>
        <v>支出</v>
      </c>
      <c r="G2313" s="118" t="s">
        <v>1937</v>
      </c>
      <c r="H2313" s="119"/>
      <c r="I2313" s="119">
        <v>620000</v>
      </c>
      <c r="J2313" s="120"/>
      <c r="K2313" s="125">
        <f>IF(OR($A2313="",$B2313=""),"",IF($J2313&lt;&gt;"",$J2313,IF($D2313=本位币,1,IFERROR(LOOKUP(2,1/((汇率月份&lt;=$A2313)*(INDEX(记账汇率区,0,MATCH($D2313,汇率币种头,0))&lt;&gt;"")),INDEX(记账汇率区,0,MATCH($D2313,汇率币种头,0))),""))))</f>
        <v>1</v>
      </c>
      <c r="L2313" s="123">
        <f t="shared" si="72"/>
        <v>-620000</v>
      </c>
      <c r="M2313" s="123">
        <f t="shared" si="73"/>
        <v>-620000</v>
      </c>
      <c r="N2313" s="122">
        <f>IF($B2313="","",ROUND(SUMIF(账户名,$B2313,账户期初)+SUMIFS($L$6:L2313,$B$6:B2313,$B2313),2))</f>
        <v>55843273.82</v>
      </c>
      <c r="O2313" s="123">
        <f>IF($B2313="","",IFERROR(ROUND(INDEX(账户期初本位,MATCH($B2313,账户名,0))+SUMIFS($M$6:M2313,$B$6:B2313,$B2313),2),""))</f>
        <v>55843273.82</v>
      </c>
      <c r="P2313" s="117" t="s">
        <v>23</v>
      </c>
      <c r="Q2313" s="115"/>
      <c r="R2313" s="115" t="s">
        <v>1917</v>
      </c>
      <c r="S2313" s="124" t="str">
        <f>IF($B2313="","",IF(ISNA(MATCH($B2313,账户名,0)),"※这个账户不在【参数设置】的账户档案里",IF($A2313="","※没填日期，这一笔不会进任何月份的报表",IF(OR($A2313&lt;起始月份,$A2313&gt;EOMONTH(起始月份,15)),"△不在本账期（"&amp;TEXT(起始月份,"yyyy-mm")&amp;" ~ "&amp;TEXT(EOMONTH(起始月份,15),"yyyy-mm")&amp;"）内，报表里看不到",IF(AND($H2313&lt;&gt;"",$I2313&lt;&gt;""),"※收入和支出不能同时填",IF(AND(N($H2313)=0,N($I2313)=0),IF(ISNUMBER(SEARCH("【待补】",$R2313&amp;"")),"△源数据不全（源表缺金额），请补充","※收入和支出都没填"),IF($E2313="","※没填收支类别，分类报表会漏掉这一笔",IF(ISNA(MATCH($E2313,类别表,0)),"※收支类别不在【参数设置】的清单里",IF($K2313="","△"&amp;$D2313&amp;" 还没填汇率，去【月度汇率】补上就自动算了",IF(ISNUMBER(SEARCH("【待补】",$R2313&amp;"")),"△源数据不全（源表缺摘要或用途），请补充",IF(AND($F2313="内部转账",$Q2313=""),"△内部转账建议在「往来单位」写上对方账户",IF($N2313&lt;0,"△这一笔之后该账户余额成负数了，核一下",""))))))))))))</f>
        <v/>
      </c>
    </row>
    <row r="2314" ht="99" spans="1:19">
      <c r="A2314" s="114">
        <v>46248</v>
      </c>
      <c r="B2314" s="115" t="s">
        <v>72</v>
      </c>
      <c r="C2314" s="116" t="str">
        <f>IF($B2314="","",IFERROR(INDEX(账户银行,MATCH($B2314,账户名,0)),""))</f>
        <v>NBU银行</v>
      </c>
      <c r="D2314" s="116" t="str">
        <f>IF($B2314="","",IFERROR(INDEX(账户币种,MATCH($B2314,账户名,0)),""))</f>
        <v>UZS</v>
      </c>
      <c r="E2314" s="117" t="s">
        <v>60</v>
      </c>
      <c r="F2314" s="116" t="str">
        <f>IF($E2314="","",IFERROR(INDEX(类别属性,MATCH($E2314,类别表,0)),""))</f>
        <v>支出</v>
      </c>
      <c r="G2314" s="118" t="s">
        <v>1938</v>
      </c>
      <c r="H2314" s="119"/>
      <c r="I2314" s="119">
        <v>3100</v>
      </c>
      <c r="J2314" s="120"/>
      <c r="K2314" s="125">
        <f>IF(OR($A2314="",$B2314=""),"",IF($J2314&lt;&gt;"",$J2314,IF($D2314=本位币,1,IFERROR(LOOKUP(2,1/((汇率月份&lt;=$A2314)*(INDEX(记账汇率区,0,MATCH($D2314,汇率币种头,0))&lt;&gt;"")),INDEX(记账汇率区,0,MATCH($D2314,汇率币种头,0))),""))))</f>
        <v>1</v>
      </c>
      <c r="L2314" s="123">
        <f t="shared" si="72"/>
        <v>-3100</v>
      </c>
      <c r="M2314" s="123">
        <f t="shared" si="73"/>
        <v>-3100</v>
      </c>
      <c r="N2314" s="122">
        <f>IF($B2314="","",ROUND(SUMIF(账户名,$B2314,账户期初)+SUMIFS($L$6:L2314,$B$6:B2314,$B2314),2))</f>
        <v>55840173.82</v>
      </c>
      <c r="O2314" s="123">
        <f>IF($B2314="","",IFERROR(ROUND(INDEX(账户期初本位,MATCH($B2314,账户名,0))+SUMIFS($M$6:M2314,$B$6:B2314,$B2314),2),""))</f>
        <v>55840173.82</v>
      </c>
      <c r="P2314" s="117" t="s">
        <v>43</v>
      </c>
      <c r="Q2314" s="115"/>
      <c r="R2314" s="115" t="s">
        <v>1917</v>
      </c>
      <c r="S2314" s="124" t="str">
        <f>IF($B2314="","",IF(ISNA(MATCH($B2314,账户名,0)),"※这个账户不在【参数设置】的账户档案里",IF($A2314="","※没填日期，这一笔不会进任何月份的报表",IF(OR($A2314&lt;起始月份,$A2314&gt;EOMONTH(起始月份,15)),"△不在本账期（"&amp;TEXT(起始月份,"yyyy-mm")&amp;" ~ "&amp;TEXT(EOMONTH(起始月份,15),"yyyy-mm")&amp;"）内，报表里看不到",IF(AND($H2314&lt;&gt;"",$I2314&lt;&gt;""),"※收入和支出不能同时填",IF(AND(N($H2314)=0,N($I2314)=0),IF(ISNUMBER(SEARCH("【待补】",$R2314&amp;"")),"△源数据不全（源表缺金额），请补充","※收入和支出都没填"),IF($E2314="","※没填收支类别，分类报表会漏掉这一笔",IF(ISNA(MATCH($E2314,类别表,0)),"※收支类别不在【参数设置】的清单里",IF($K2314="","△"&amp;$D2314&amp;" 还没填汇率，去【月度汇率】补上就自动算了",IF(ISNUMBER(SEARCH("【待补】",$R2314&amp;"")),"△源数据不全（源表缺摘要或用途），请补充",IF(AND($F2314="内部转账",$Q2314=""),"△内部转账建议在「往来单位」写上对方账户",IF($N2314&lt;0,"△这一笔之后该账户余额成负数了，核一下",""))))))))))))</f>
        <v/>
      </c>
    </row>
    <row r="2315" ht="115.5" spans="1:19">
      <c r="A2315" s="114">
        <v>46248</v>
      </c>
      <c r="B2315" s="115" t="s">
        <v>72</v>
      </c>
      <c r="C2315" s="116" t="str">
        <f>IF($B2315="","",IFERROR(INDEX(账户银行,MATCH($B2315,账户名,0)),""))</f>
        <v>NBU银行</v>
      </c>
      <c r="D2315" s="116" t="str">
        <f>IF($B2315="","",IFERROR(INDEX(账户币种,MATCH($B2315,账户名,0)),""))</f>
        <v>UZS</v>
      </c>
      <c r="E2315" s="117" t="s">
        <v>60</v>
      </c>
      <c r="F2315" s="116" t="str">
        <f>IF($E2315="","",IFERROR(INDEX(类别属性,MATCH($E2315,类别表,0)),""))</f>
        <v>支出</v>
      </c>
      <c r="G2315" s="118" t="s">
        <v>1939</v>
      </c>
      <c r="H2315" s="119"/>
      <c r="I2315" s="119">
        <v>741.6</v>
      </c>
      <c r="J2315" s="120"/>
      <c r="K2315" s="125">
        <f>IF(OR($A2315="",$B2315=""),"",IF($J2315&lt;&gt;"",$J2315,IF($D2315=本位币,1,IFERROR(LOOKUP(2,1/((汇率月份&lt;=$A2315)*(INDEX(记账汇率区,0,MATCH($D2315,汇率币种头,0))&lt;&gt;"")),INDEX(记账汇率区,0,MATCH($D2315,汇率币种头,0))),""))))</f>
        <v>1</v>
      </c>
      <c r="L2315" s="123">
        <f t="shared" si="72"/>
        <v>-741.6</v>
      </c>
      <c r="M2315" s="123">
        <f t="shared" si="73"/>
        <v>-741.6</v>
      </c>
      <c r="N2315" s="122">
        <f>IF($B2315="","",ROUND(SUMIF(账户名,$B2315,账户期初)+SUMIFS($L$6:L2315,$B$6:B2315,$B2315),2))</f>
        <v>55839432.22</v>
      </c>
      <c r="O2315" s="123">
        <f>IF($B2315="","",IFERROR(ROUND(INDEX(账户期初本位,MATCH($B2315,账户名,0))+SUMIFS($M$6:M2315,$B$6:B2315,$B2315),2),""))</f>
        <v>55839432.22</v>
      </c>
      <c r="P2315" s="117" t="s">
        <v>43</v>
      </c>
      <c r="Q2315" s="115"/>
      <c r="R2315" s="115" t="s">
        <v>1917</v>
      </c>
      <c r="S2315" s="124" t="str">
        <f>IF($B2315="","",IF(ISNA(MATCH($B2315,账户名,0)),"※这个账户不在【参数设置】的账户档案里",IF($A2315="","※没填日期，这一笔不会进任何月份的报表",IF(OR($A2315&lt;起始月份,$A2315&gt;EOMONTH(起始月份,15)),"△不在本账期（"&amp;TEXT(起始月份,"yyyy-mm")&amp;" ~ "&amp;TEXT(EOMONTH(起始月份,15),"yyyy-mm")&amp;"）内，报表里看不到",IF(AND($H2315&lt;&gt;"",$I2315&lt;&gt;""),"※收入和支出不能同时填",IF(AND(N($H2315)=0,N($I2315)=0),IF(ISNUMBER(SEARCH("【待补】",$R2315&amp;"")),"△源数据不全（源表缺金额），请补充","※收入和支出都没填"),IF($E2315="","※没填收支类别，分类报表会漏掉这一笔",IF(ISNA(MATCH($E2315,类别表,0)),"※收支类别不在【参数设置】的清单里",IF($K2315="","△"&amp;$D2315&amp;" 还没填汇率，去【月度汇率】补上就自动算了",IF(ISNUMBER(SEARCH("【待补】",$R2315&amp;"")),"△源数据不全（源表缺摘要或用途），请补充",IF(AND($F2315="内部转账",$Q2315=""),"△内部转账建议在「往来单位」写上对方账户",IF($N2315&lt;0,"△这一笔之后该账户余额成负数了，核一下",""))))))))))))</f>
        <v/>
      </c>
    </row>
    <row r="2316" ht="16.5" spans="1:19">
      <c r="A2316" s="114">
        <v>46248</v>
      </c>
      <c r="B2316" s="115" t="s">
        <v>1238</v>
      </c>
      <c r="C2316" s="116" t="str">
        <f>IF($B2316="","",IFERROR(INDEX(账户银行,MATCH($B2316,账户名,0)),""))</f>
        <v>NBU银行</v>
      </c>
      <c r="D2316" s="116" t="str">
        <f>IF($B2316="","",IFERROR(INDEX(账户币种,MATCH($B2316,账户名,0)),""))</f>
        <v>UZS</v>
      </c>
      <c r="E2316" s="117" t="s">
        <v>54</v>
      </c>
      <c r="F2316" s="116" t="str">
        <f>IF($E2316="","",IFERROR(INDEX(类别属性,MATCH($E2316,类别表,0)),""))</f>
        <v>支出</v>
      </c>
      <c r="G2316" s="118" t="s">
        <v>1268</v>
      </c>
      <c r="H2316" s="119"/>
      <c r="I2316" s="119">
        <v>3040000</v>
      </c>
      <c r="J2316" s="120"/>
      <c r="K2316" s="125">
        <f>IF(OR($A2316="",$B2316=""),"",IF($J2316&lt;&gt;"",$J2316,IF($D2316=本位币,1,IFERROR(LOOKUP(2,1/((汇率月份&lt;=$A2316)*(INDEX(记账汇率区,0,MATCH($D2316,汇率币种头,0))&lt;&gt;"")),INDEX(记账汇率区,0,MATCH($D2316,汇率币种头,0))),""))))</f>
        <v>1</v>
      </c>
      <c r="L2316" s="123">
        <f t="shared" si="72"/>
        <v>-3040000</v>
      </c>
      <c r="M2316" s="123">
        <f t="shared" si="73"/>
        <v>-3040000</v>
      </c>
      <c r="N2316" s="122">
        <f>IF($B2316="","",ROUND(SUMIF(账户名,$B2316,账户期初)+SUMIFS($L$6:L2316,$B$6:B2316,$B2316),2))</f>
        <v>8919911</v>
      </c>
      <c r="O2316" s="123">
        <f>IF($B2316="","",IFERROR(ROUND(INDEX(账户期初本位,MATCH($B2316,账户名,0))+SUMIFS($M$6:M2316,$B$6:B2316,$B2316),2),""))</f>
        <v>8919911</v>
      </c>
      <c r="P2316" s="117" t="s">
        <v>48</v>
      </c>
      <c r="Q2316" s="115" t="s">
        <v>1269</v>
      </c>
      <c r="R2316" s="115" t="s">
        <v>1270</v>
      </c>
      <c r="S2316" s="124" t="str">
        <f>IF($B2316="","",IF(ISNA(MATCH($B2316,账户名,0)),"※这个账户不在【参数设置】的账户档案里",IF($A2316="","※没填日期，这一笔不会进任何月份的报表",IF(OR($A2316&lt;起始月份,$A2316&gt;EOMONTH(起始月份,15)),"△不在本账期（"&amp;TEXT(起始月份,"yyyy-mm")&amp;" ~ "&amp;TEXT(EOMONTH(起始月份,15),"yyyy-mm")&amp;"）内，报表里看不到",IF(AND($H2316&lt;&gt;"",$I2316&lt;&gt;""),"※收入和支出不能同时填",IF(AND(N($H2316)=0,N($I2316)=0),IF(ISNUMBER(SEARCH("【待补】",$R2316&amp;"")),"△源数据不全（源表缺金额），请补充","※收入和支出都没填"),IF($E2316="","※没填收支类别，分类报表会漏掉这一笔",IF(ISNA(MATCH($E2316,类别表,0)),"※收支类别不在【参数设置】的清单里",IF($K2316="","△"&amp;$D2316&amp;" 还没填汇率，去【月度汇率】补上就自动算了",IF(ISNUMBER(SEARCH("【待补】",$R2316&amp;"")),"△源数据不全（源表缺摘要或用途），请补充",IF(AND($F2316="内部转账",$Q2316=""),"△内部转账建议在「往来单位」写上对方账户",IF($N2316&lt;0,"△这一笔之后该账户余额成负数了，核一下",""))))))))))))</f>
        <v/>
      </c>
    </row>
    <row r="2317" ht="16.5" spans="1:19">
      <c r="A2317" s="114">
        <v>46248</v>
      </c>
      <c r="B2317" s="115" t="s">
        <v>1238</v>
      </c>
      <c r="C2317" s="116" t="str">
        <f>IF($B2317="","",IFERROR(INDEX(账户银行,MATCH($B2317,账户名,0)),""))</f>
        <v>NBU银行</v>
      </c>
      <c r="D2317" s="116" t="str">
        <f>IF($B2317="","",IFERROR(INDEX(账户币种,MATCH($B2317,账户名,0)),""))</f>
        <v>UZS</v>
      </c>
      <c r="E2317" s="117" t="s">
        <v>38</v>
      </c>
      <c r="F2317" s="116" t="str">
        <f>IF($E2317="","",IFERROR(INDEX(类别属性,MATCH($E2317,类别表,0)),""))</f>
        <v>支出</v>
      </c>
      <c r="G2317" s="118" t="s">
        <v>1268</v>
      </c>
      <c r="H2317" s="119"/>
      <c r="I2317" s="119">
        <v>125000</v>
      </c>
      <c r="J2317" s="120"/>
      <c r="K2317" s="125">
        <f>IF(OR($A2317="",$B2317=""),"",IF($J2317&lt;&gt;"",$J2317,IF($D2317=本位币,1,IFERROR(LOOKUP(2,1/((汇率月份&lt;=$A2317)*(INDEX(记账汇率区,0,MATCH($D2317,汇率币种头,0))&lt;&gt;"")),INDEX(记账汇率区,0,MATCH($D2317,汇率币种头,0))),""))))</f>
        <v>1</v>
      </c>
      <c r="L2317" s="123">
        <f t="shared" si="72"/>
        <v>-125000</v>
      </c>
      <c r="M2317" s="123">
        <f t="shared" si="73"/>
        <v>-125000</v>
      </c>
      <c r="N2317" s="122">
        <f>IF($B2317="","",ROUND(SUMIF(账户名,$B2317,账户期初)+SUMIFS($L$6:L2317,$B$6:B2317,$B2317),2))</f>
        <v>8794911</v>
      </c>
      <c r="O2317" s="123">
        <f>IF($B2317="","",IFERROR(ROUND(INDEX(账户期初本位,MATCH($B2317,账户名,0))+SUMIFS($M$6:M2317,$B$6:B2317,$B2317),2),""))</f>
        <v>8794911</v>
      </c>
      <c r="P2317" s="117" t="s">
        <v>26</v>
      </c>
      <c r="Q2317" s="115" t="s">
        <v>1269</v>
      </c>
      <c r="R2317" s="115" t="s">
        <v>1270</v>
      </c>
      <c r="S2317" s="124" t="str">
        <f>IF($B2317="","",IF(ISNA(MATCH($B2317,账户名,0)),"※这个账户不在【参数设置】的账户档案里",IF($A2317="","※没填日期，这一笔不会进任何月份的报表",IF(OR($A2317&lt;起始月份,$A2317&gt;EOMONTH(起始月份,15)),"△不在本账期（"&amp;TEXT(起始月份,"yyyy-mm")&amp;" ~ "&amp;TEXT(EOMONTH(起始月份,15),"yyyy-mm")&amp;"）内，报表里看不到",IF(AND($H2317&lt;&gt;"",$I2317&lt;&gt;""),"※收入和支出不能同时填",IF(AND(N($H2317)=0,N($I2317)=0),IF(ISNUMBER(SEARCH("【待补】",$R2317&amp;"")),"△源数据不全（源表缺金额），请补充","※收入和支出都没填"),IF($E2317="","※没填收支类别，分类报表会漏掉这一笔",IF(ISNA(MATCH($E2317,类别表,0)),"※收支类别不在【参数设置】的清单里",IF($K2317="","△"&amp;$D2317&amp;" 还没填汇率，去【月度汇率】补上就自动算了",IF(ISNUMBER(SEARCH("【待补】",$R2317&amp;"")),"△源数据不全（源表缺摘要或用途），请补充",IF(AND($F2317="内部转账",$Q2317=""),"△内部转账建议在「往来单位」写上对方账户",IF($N2317&lt;0,"△这一笔之后该账户余额成负数了，核一下",""))))))))))))</f>
        <v/>
      </c>
    </row>
    <row r="2318" ht="66" spans="1:19">
      <c r="A2318" s="114">
        <v>46249</v>
      </c>
      <c r="B2318" s="115" t="s">
        <v>30</v>
      </c>
      <c r="C2318" s="116" t="str">
        <f>IF($B2318="","",IFERROR(INDEX(账户银行,MATCH($B2318,账户名,0)),""))</f>
        <v>现金</v>
      </c>
      <c r="D2318" s="116" t="str">
        <f>IF($B2318="","",IFERROR(INDEX(账户币种,MATCH($B2318,账户名,0)),""))</f>
        <v>USD</v>
      </c>
      <c r="E2318" s="117" t="s">
        <v>95</v>
      </c>
      <c r="F2318" s="116" t="str">
        <f>IF($E2318="","",IFERROR(INDEX(类别属性,MATCH($E2318,类别表,0)),""))</f>
        <v>支出</v>
      </c>
      <c r="G2318" s="118" t="s">
        <v>1940</v>
      </c>
      <c r="H2318" s="119"/>
      <c r="I2318" s="119">
        <v>1000</v>
      </c>
      <c r="J2318" s="120"/>
      <c r="K2318" s="125">
        <f>IF(OR($A2318="",$B2318=""),"",IF($J2318&lt;&gt;"",$J2318,IF($D2318=本位币,1,IFERROR(LOOKUP(2,1/((汇率月份&lt;=$A2318)*(INDEX(记账汇率区,0,MATCH($D2318,汇率币种头,0))&lt;&gt;"")),INDEX(记账汇率区,0,MATCH($D2318,汇率币种头,0))),""))))</f>
        <v>11960</v>
      </c>
      <c r="L2318" s="123">
        <f t="shared" si="72"/>
        <v>-1000</v>
      </c>
      <c r="M2318" s="123">
        <f t="shared" si="73"/>
        <v>-11960000</v>
      </c>
      <c r="N2318" s="122">
        <f>IF($B2318="","",ROUND(SUMIF(账户名,$B2318,账户期初)+SUMIFS($L$6:L2318,$B$6:B2318,$B2318),2))</f>
        <v>104746</v>
      </c>
      <c r="O2318" s="123">
        <f>IF($B2318="","",IFERROR(ROUND(INDEX(账户期初本位,MATCH($B2318,账户名,0))+SUMIFS($M$6:M2318,$B$6:B2318,$B2318),2),""))</f>
        <v>1269531925</v>
      </c>
      <c r="P2318" s="117" t="s">
        <v>97</v>
      </c>
      <c r="Q2318" s="115"/>
      <c r="R2318" s="115"/>
      <c r="S2318" s="124" t="str">
        <f>IF($B2318="","",IF(ISNA(MATCH($B2318,账户名,0)),"※这个账户不在【参数设置】的账户档案里",IF($A2318="","※没填日期，这一笔不会进任何月份的报表",IF(OR($A2318&lt;起始月份,$A2318&gt;EOMONTH(起始月份,15)),"△不在本账期（"&amp;TEXT(起始月份,"yyyy-mm")&amp;" ~ "&amp;TEXT(EOMONTH(起始月份,15),"yyyy-mm")&amp;"）内，报表里看不到",IF(AND($H2318&lt;&gt;"",$I2318&lt;&gt;""),"※收入和支出不能同时填",IF(AND(N($H2318)=0,N($I2318)=0),IF(ISNUMBER(SEARCH("【待补】",$R2318&amp;"")),"△源数据不全（源表缺金额），请补充","※收入和支出都没填"),IF($E2318="","※没填收支类别，分类报表会漏掉这一笔",IF(ISNA(MATCH($E2318,类别表,0)),"※收支类别不在【参数设置】的清单里",IF($K2318="","△"&amp;$D2318&amp;" 还没填汇率，去【月度汇率】补上就自动算了",IF(ISNUMBER(SEARCH("【待补】",$R2318&amp;"")),"△源数据不全（源表缺摘要或用途），请补充",IF(AND($F2318="内部转账",$Q2318=""),"△内部转账建议在「往来单位」写上对方账户",IF($N2318&lt;0,"△这一笔之后该账户余额成负数了，核一下",""))))))))))))</f>
        <v/>
      </c>
    </row>
    <row r="2319" ht="33" spans="1:19">
      <c r="A2319" s="114">
        <v>46249</v>
      </c>
      <c r="B2319" s="115" t="s">
        <v>34</v>
      </c>
      <c r="C2319" s="116" t="str">
        <f>IF($B2319="","",IFERROR(INDEX(账户银行,MATCH($B2319,账户名,0)),""))</f>
        <v>现金</v>
      </c>
      <c r="D2319" s="116" t="str">
        <f>IF($B2319="","",IFERROR(INDEX(账户币种,MATCH($B2319,账户名,0)),""))</f>
        <v>UZS</v>
      </c>
      <c r="E2319" s="117" t="s">
        <v>38</v>
      </c>
      <c r="F2319" s="116" t="str">
        <f>IF($E2319="","",IFERROR(INDEX(类别属性,MATCH($E2319,类别表,0)),""))</f>
        <v>支出</v>
      </c>
      <c r="G2319" s="118" t="s">
        <v>1941</v>
      </c>
      <c r="H2319" s="119"/>
      <c r="I2319" s="119">
        <v>6150000</v>
      </c>
      <c r="J2319" s="120"/>
      <c r="K2319" s="125">
        <f>IF(OR($A2319="",$B2319=""),"",IF($J2319&lt;&gt;"",$J2319,IF($D2319=本位币,1,IFERROR(LOOKUP(2,1/((汇率月份&lt;=$A2319)*(INDEX(记账汇率区,0,MATCH($D2319,汇率币种头,0))&lt;&gt;"")),INDEX(记账汇率区,0,MATCH($D2319,汇率币种头,0))),""))))</f>
        <v>1</v>
      </c>
      <c r="L2319" s="123">
        <f t="shared" si="72"/>
        <v>-6150000</v>
      </c>
      <c r="M2319" s="123">
        <f t="shared" si="73"/>
        <v>-6150000</v>
      </c>
      <c r="N2319" s="122">
        <f>IF($B2319="","",ROUND(SUMIF(账户名,$B2319,账户期初)+SUMIFS($L$6:L2319,$B$6:B2319,$B2319),2))</f>
        <v>-813468879.33</v>
      </c>
      <c r="O2319" s="123">
        <f>IF($B2319="","",IFERROR(ROUND(INDEX(账户期初本位,MATCH($B2319,账户名,0))+SUMIFS($M$6:M2319,$B$6:B2319,$B2319),2),""))</f>
        <v>-813468879.33</v>
      </c>
      <c r="P2319" s="117" t="s">
        <v>26</v>
      </c>
      <c r="Q2319" s="115"/>
      <c r="R2319" s="115"/>
      <c r="S2319" s="124" t="str">
        <f>IF($B2319="","",IF(ISNA(MATCH($B2319,账户名,0)),"※这个账户不在【参数设置】的账户档案里",IF($A2319="","※没填日期，这一笔不会进任何月份的报表",IF(OR($A2319&lt;起始月份,$A2319&gt;EOMONTH(起始月份,15)),"△不在本账期（"&amp;TEXT(起始月份,"yyyy-mm")&amp;" ~ "&amp;TEXT(EOMONTH(起始月份,15),"yyyy-mm")&amp;"）内，报表里看不到",IF(AND($H2319&lt;&gt;"",$I2319&lt;&gt;""),"※收入和支出不能同时填",IF(AND(N($H2319)=0,N($I2319)=0),IF(ISNUMBER(SEARCH("【待补】",$R2319&amp;"")),"△源数据不全（源表缺金额），请补充","※收入和支出都没填"),IF($E2319="","※没填收支类别，分类报表会漏掉这一笔",IF(ISNA(MATCH($E2319,类别表,0)),"※收支类别不在【参数设置】的清单里",IF($K2319="","△"&amp;$D2319&amp;" 还没填汇率，去【月度汇率】补上就自动算了",IF(ISNUMBER(SEARCH("【待补】",$R2319&amp;"")),"△源数据不全（源表缺摘要或用途），请补充",IF(AND($F2319="内部转账",$Q2319=""),"△内部转账建议在「往来单位」写上对方账户",IF($N2319&lt;0,"△这一笔之后该账户余额成负数了，核一下",""))))))))))))</f>
        <v>△这一笔之后该账户余额成负数了，核一下</v>
      </c>
    </row>
    <row r="2320" ht="66" spans="1:19">
      <c r="A2320" s="114">
        <v>46249</v>
      </c>
      <c r="B2320" s="115" t="s">
        <v>34</v>
      </c>
      <c r="C2320" s="116" t="str">
        <f>IF($B2320="","",IFERROR(INDEX(账户银行,MATCH($B2320,账户名,0)),""))</f>
        <v>现金</v>
      </c>
      <c r="D2320" s="116" t="str">
        <f>IF($B2320="","",IFERROR(INDEX(账户币种,MATCH($B2320,账户名,0)),""))</f>
        <v>UZS</v>
      </c>
      <c r="E2320" s="117" t="s">
        <v>95</v>
      </c>
      <c r="F2320" s="116" t="str">
        <f>IF($E2320="","",IFERROR(INDEX(类别属性,MATCH($E2320,类别表,0)),""))</f>
        <v>支出</v>
      </c>
      <c r="G2320" s="118" t="s">
        <v>1940</v>
      </c>
      <c r="H2320" s="119"/>
      <c r="I2320" s="119">
        <v>35175000</v>
      </c>
      <c r="J2320" s="120"/>
      <c r="K2320" s="125">
        <f>IF(OR($A2320="",$B2320=""),"",IF($J2320&lt;&gt;"",$J2320,IF($D2320=本位币,1,IFERROR(LOOKUP(2,1/((汇率月份&lt;=$A2320)*(INDEX(记账汇率区,0,MATCH($D2320,汇率币种头,0))&lt;&gt;"")),INDEX(记账汇率区,0,MATCH($D2320,汇率币种头,0))),""))))</f>
        <v>1</v>
      </c>
      <c r="L2320" s="123">
        <f t="shared" si="72"/>
        <v>-35175000</v>
      </c>
      <c r="M2320" s="123">
        <f t="shared" si="73"/>
        <v>-35175000</v>
      </c>
      <c r="N2320" s="122">
        <f>IF($B2320="","",ROUND(SUMIF(账户名,$B2320,账户期初)+SUMIFS($L$6:L2320,$B$6:B2320,$B2320),2))</f>
        <v>-848643879.33</v>
      </c>
      <c r="O2320" s="123">
        <f>IF($B2320="","",IFERROR(ROUND(INDEX(账户期初本位,MATCH($B2320,账户名,0))+SUMIFS($M$6:M2320,$B$6:B2320,$B2320),2),""))</f>
        <v>-848643879.33</v>
      </c>
      <c r="P2320" s="117" t="s">
        <v>97</v>
      </c>
      <c r="Q2320" s="115"/>
      <c r="R2320" s="115"/>
      <c r="S2320" s="124" t="str">
        <f>IF($B2320="","",IF(ISNA(MATCH($B2320,账户名,0)),"※这个账户不在【参数设置】的账户档案里",IF($A2320="","※没填日期，这一笔不会进任何月份的报表",IF(OR($A2320&lt;起始月份,$A2320&gt;EOMONTH(起始月份,15)),"△不在本账期（"&amp;TEXT(起始月份,"yyyy-mm")&amp;" ~ "&amp;TEXT(EOMONTH(起始月份,15),"yyyy-mm")&amp;"）内，报表里看不到",IF(AND($H2320&lt;&gt;"",$I2320&lt;&gt;""),"※收入和支出不能同时填",IF(AND(N($H2320)=0,N($I2320)=0),IF(ISNUMBER(SEARCH("【待补】",$R2320&amp;"")),"△源数据不全（源表缺金额），请补充","※收入和支出都没填"),IF($E2320="","※没填收支类别，分类报表会漏掉这一笔",IF(ISNA(MATCH($E2320,类别表,0)),"※收支类别不在【参数设置】的清单里",IF($K2320="","△"&amp;$D2320&amp;" 还没填汇率，去【月度汇率】补上就自动算了",IF(ISNUMBER(SEARCH("【待补】",$R2320&amp;"")),"△源数据不全（源表缺摘要或用途），请补充",IF(AND($F2320="内部转账",$Q2320=""),"△内部转账建议在「往来单位」写上对方账户",IF($N2320&lt;0,"△这一笔之后该账户余额成负数了，核一下",""))))))))))))</f>
        <v>△这一笔之后该账户余额成负数了，核一下</v>
      </c>
    </row>
    <row r="2321" ht="66" spans="1:19">
      <c r="A2321" s="114">
        <v>46250</v>
      </c>
      <c r="B2321" s="115" t="s">
        <v>72</v>
      </c>
      <c r="C2321" s="116" t="str">
        <f>IF($B2321="","",IFERROR(INDEX(账户银行,MATCH($B2321,账户名,0)),""))</f>
        <v>NBU银行</v>
      </c>
      <c r="D2321" s="116" t="str">
        <f>IF($B2321="","",IFERROR(INDEX(账户币种,MATCH($B2321,账户名,0)),""))</f>
        <v>UZS</v>
      </c>
      <c r="E2321" s="117" t="s">
        <v>95</v>
      </c>
      <c r="F2321" s="116" t="str">
        <f>IF($E2321="","",IFERROR(INDEX(类别属性,MATCH($E2321,类别表,0)),""))</f>
        <v>支出</v>
      </c>
      <c r="G2321" s="118" t="s">
        <v>1942</v>
      </c>
      <c r="H2321" s="119"/>
      <c r="I2321" s="119">
        <v>220086</v>
      </c>
      <c r="J2321" s="120"/>
      <c r="K2321" s="125">
        <f>IF(OR($A2321="",$B2321=""),"",IF($J2321&lt;&gt;"",$J2321,IF($D2321=本位币,1,IFERROR(LOOKUP(2,1/((汇率月份&lt;=$A2321)*(INDEX(记账汇率区,0,MATCH($D2321,汇率币种头,0))&lt;&gt;"")),INDEX(记账汇率区,0,MATCH($D2321,汇率币种头,0))),""))))</f>
        <v>1</v>
      </c>
      <c r="L2321" s="123">
        <f t="shared" si="72"/>
        <v>-220086</v>
      </c>
      <c r="M2321" s="123">
        <f t="shared" si="73"/>
        <v>-220086</v>
      </c>
      <c r="N2321" s="122">
        <f>IF($B2321="","",ROUND(SUMIF(账户名,$B2321,账户期初)+SUMIFS($L$6:L2321,$B$6:B2321,$B2321),2))</f>
        <v>55619346.22</v>
      </c>
      <c r="O2321" s="123">
        <f>IF($B2321="","",IFERROR(ROUND(INDEX(账户期初本位,MATCH($B2321,账户名,0))+SUMIFS($M$6:M2321,$B$6:B2321,$B2321),2),""))</f>
        <v>55619346.22</v>
      </c>
      <c r="P2321" s="117" t="s">
        <v>97</v>
      </c>
      <c r="Q2321" s="115"/>
      <c r="R2321" s="115" t="s">
        <v>1917</v>
      </c>
      <c r="S2321" s="124" t="str">
        <f>IF($B2321="","",IF(ISNA(MATCH($B2321,账户名,0)),"※这个账户不在【参数设置】的账户档案里",IF($A2321="","※没填日期，这一笔不会进任何月份的报表",IF(OR($A2321&lt;起始月份,$A2321&gt;EOMONTH(起始月份,15)),"△不在本账期（"&amp;TEXT(起始月份,"yyyy-mm")&amp;" ~ "&amp;TEXT(EOMONTH(起始月份,15),"yyyy-mm")&amp;"）内，报表里看不到",IF(AND($H2321&lt;&gt;"",$I2321&lt;&gt;""),"※收入和支出不能同时填",IF(AND(N($H2321)=0,N($I2321)=0),IF(ISNUMBER(SEARCH("【待补】",$R2321&amp;"")),"△源数据不全（源表缺金额），请补充","※收入和支出都没填"),IF($E2321="","※没填收支类别，分类报表会漏掉这一笔",IF(ISNA(MATCH($E2321,类别表,0)),"※收支类别不在【参数设置】的清单里",IF($K2321="","△"&amp;$D2321&amp;" 还没填汇率，去【月度汇率】补上就自动算了",IF(ISNUMBER(SEARCH("【待补】",$R2321&amp;"")),"△源数据不全（源表缺摘要或用途），请补充",IF(AND($F2321="内部转账",$Q2321=""),"△内部转账建议在「往来单位」写上对方账户",IF($N2321&lt;0,"△这一笔之后该账户余额成负数了，核一下",""))))))))))))</f>
        <v/>
      </c>
    </row>
    <row r="2322" ht="115.5" spans="1:19">
      <c r="A2322" s="114">
        <v>46250</v>
      </c>
      <c r="B2322" s="115" t="s">
        <v>72</v>
      </c>
      <c r="C2322" s="116" t="str">
        <f>IF($B2322="","",IFERROR(INDEX(账户银行,MATCH($B2322,账户名,0)),""))</f>
        <v>NBU银行</v>
      </c>
      <c r="D2322" s="116" t="str">
        <f>IF($B2322="","",IFERROR(INDEX(账户币种,MATCH($B2322,账户名,0)),""))</f>
        <v>UZS</v>
      </c>
      <c r="E2322" s="117" t="s">
        <v>366</v>
      </c>
      <c r="F2322" s="116" t="str">
        <f>IF($E2322="","",IFERROR(INDEX(类别属性,MATCH($E2322,类别表,0)),""))</f>
        <v>支出</v>
      </c>
      <c r="G2322" s="118" t="s">
        <v>1943</v>
      </c>
      <c r="H2322" s="119"/>
      <c r="I2322" s="119">
        <v>26190500</v>
      </c>
      <c r="J2322" s="120"/>
      <c r="K2322" s="125">
        <f>IF(OR($A2322="",$B2322=""),"",IF($J2322&lt;&gt;"",$J2322,IF($D2322=本位币,1,IFERROR(LOOKUP(2,1/((汇率月份&lt;=$A2322)*(INDEX(记账汇率区,0,MATCH($D2322,汇率币种头,0))&lt;&gt;"")),INDEX(记账汇率区,0,MATCH($D2322,汇率币种头,0))),""))))</f>
        <v>1</v>
      </c>
      <c r="L2322" s="123">
        <f t="shared" si="72"/>
        <v>-26190500</v>
      </c>
      <c r="M2322" s="123">
        <f t="shared" si="73"/>
        <v>-26190500</v>
      </c>
      <c r="N2322" s="122">
        <f>IF($B2322="","",ROUND(SUMIF(账户名,$B2322,账户期初)+SUMIFS($L$6:L2322,$B$6:B2322,$B2322),2))</f>
        <v>29428846.22</v>
      </c>
      <c r="O2322" s="123">
        <f>IF($B2322="","",IFERROR(ROUND(INDEX(账户期初本位,MATCH($B2322,账户名,0))+SUMIFS($M$6:M2322,$B$6:B2322,$B2322),2),""))</f>
        <v>29428846.22</v>
      </c>
      <c r="P2322" s="117" t="s">
        <v>122</v>
      </c>
      <c r="Q2322" s="115"/>
      <c r="R2322" s="115" t="s">
        <v>1917</v>
      </c>
      <c r="S2322" s="124" t="str">
        <f>IF($B2322="","",IF(ISNA(MATCH($B2322,账户名,0)),"※这个账户不在【参数设置】的账户档案里",IF($A2322="","※没填日期，这一笔不会进任何月份的报表",IF(OR($A2322&lt;起始月份,$A2322&gt;EOMONTH(起始月份,15)),"△不在本账期（"&amp;TEXT(起始月份,"yyyy-mm")&amp;" ~ "&amp;TEXT(EOMONTH(起始月份,15),"yyyy-mm")&amp;"）内，报表里看不到",IF(AND($H2322&lt;&gt;"",$I2322&lt;&gt;""),"※收入和支出不能同时填",IF(AND(N($H2322)=0,N($I2322)=0),IF(ISNUMBER(SEARCH("【待补】",$R2322&amp;"")),"△源数据不全（源表缺金额），请补充","※收入和支出都没填"),IF($E2322="","※没填收支类别，分类报表会漏掉这一笔",IF(ISNA(MATCH($E2322,类别表,0)),"※收支类别不在【参数设置】的清单里",IF($K2322="","△"&amp;$D2322&amp;" 还没填汇率，去【月度汇率】补上就自动算了",IF(ISNUMBER(SEARCH("【待补】",$R2322&amp;"")),"△源数据不全（源表缺摘要或用途），请补充",IF(AND($F2322="内部转账",$Q2322=""),"△内部转账建议在「往来单位」写上对方账户",IF($N2322&lt;0,"△这一笔之后该账户余额成负数了，核一下",""))))))))))))</f>
        <v/>
      </c>
    </row>
    <row r="2323" ht="99" spans="1:19">
      <c r="A2323" s="114">
        <v>46250</v>
      </c>
      <c r="B2323" s="115" t="s">
        <v>72</v>
      </c>
      <c r="C2323" s="116" t="str">
        <f>IF($B2323="","",IFERROR(INDEX(账户银行,MATCH($B2323,账户名,0)),""))</f>
        <v>NBU银行</v>
      </c>
      <c r="D2323" s="116" t="str">
        <f>IF($B2323="","",IFERROR(INDEX(账户币种,MATCH($B2323,账户名,0)),""))</f>
        <v>UZS</v>
      </c>
      <c r="E2323" s="117" t="s">
        <v>366</v>
      </c>
      <c r="F2323" s="116" t="str">
        <f>IF($E2323="","",IFERROR(INDEX(类别属性,MATCH($E2323,类别表,0)),""))</f>
        <v>支出</v>
      </c>
      <c r="G2323" s="118" t="s">
        <v>1944</v>
      </c>
      <c r="H2323" s="119"/>
      <c r="I2323" s="119">
        <v>26410320</v>
      </c>
      <c r="J2323" s="120"/>
      <c r="K2323" s="125">
        <f>IF(OR($A2323="",$B2323=""),"",IF($J2323&lt;&gt;"",$J2323,IF($D2323=本位币,1,IFERROR(LOOKUP(2,1/((汇率月份&lt;=$A2323)*(INDEX(记账汇率区,0,MATCH($D2323,汇率币种头,0))&lt;&gt;"")),INDEX(记账汇率区,0,MATCH($D2323,汇率币种头,0))),""))))</f>
        <v>1</v>
      </c>
      <c r="L2323" s="123">
        <f t="shared" si="72"/>
        <v>-26410320</v>
      </c>
      <c r="M2323" s="123">
        <f t="shared" si="73"/>
        <v>-26410320</v>
      </c>
      <c r="N2323" s="122">
        <f>IF($B2323="","",ROUND(SUMIF(账户名,$B2323,账户期初)+SUMIFS($L$6:L2323,$B$6:B2323,$B2323),2))</f>
        <v>3018526.22</v>
      </c>
      <c r="O2323" s="123">
        <f>IF($B2323="","",IFERROR(ROUND(INDEX(账户期初本位,MATCH($B2323,账户名,0))+SUMIFS($M$6:M2323,$B$6:B2323,$B2323),2),""))</f>
        <v>3018526.22</v>
      </c>
      <c r="P2323" s="117" t="s">
        <v>122</v>
      </c>
      <c r="Q2323" s="115"/>
      <c r="R2323" s="115" t="s">
        <v>1917</v>
      </c>
      <c r="S2323" s="124" t="str">
        <f>IF($B2323="","",IF(ISNA(MATCH($B2323,账户名,0)),"※这个账户不在【参数设置】的账户档案里",IF($A2323="","※没填日期，这一笔不会进任何月份的报表",IF(OR($A2323&lt;起始月份,$A2323&gt;EOMONTH(起始月份,15)),"△不在本账期（"&amp;TEXT(起始月份,"yyyy-mm")&amp;" ~ "&amp;TEXT(EOMONTH(起始月份,15),"yyyy-mm")&amp;"）内，报表里看不到",IF(AND($H2323&lt;&gt;"",$I2323&lt;&gt;""),"※收入和支出不能同时填",IF(AND(N($H2323)=0,N($I2323)=0),IF(ISNUMBER(SEARCH("【待补】",$R2323&amp;"")),"△源数据不全（源表缺金额），请补充","※收入和支出都没填"),IF($E2323="","※没填收支类别，分类报表会漏掉这一笔",IF(ISNA(MATCH($E2323,类别表,0)),"※收支类别不在【参数设置】的清单里",IF($K2323="","△"&amp;$D2323&amp;" 还没填汇率，去【月度汇率】补上就自动算了",IF(ISNUMBER(SEARCH("【待补】",$R2323&amp;"")),"△源数据不全（源表缺摘要或用途），请补充",IF(AND($F2323="内部转账",$Q2323=""),"△内部转账建议在「往来单位」写上对方账户",IF($N2323&lt;0,"△这一笔之后该账户余额成负数了，核一下",""))))))))))))</f>
        <v/>
      </c>
    </row>
    <row r="2324" ht="49.5" spans="1:19">
      <c r="A2324" s="114">
        <v>46250</v>
      </c>
      <c r="B2324" s="115" t="s">
        <v>34</v>
      </c>
      <c r="C2324" s="116" t="str">
        <f>IF($B2324="","",IFERROR(INDEX(账户银行,MATCH($B2324,账户名,0)),""))</f>
        <v>现金</v>
      </c>
      <c r="D2324" s="116" t="str">
        <f>IF($B2324="","",IFERROR(INDEX(账户币种,MATCH($B2324,账户名,0)),""))</f>
        <v>UZS</v>
      </c>
      <c r="E2324" s="117" t="s">
        <v>95</v>
      </c>
      <c r="F2324" s="116" t="str">
        <f>IF($E2324="","",IFERROR(INDEX(类别属性,MATCH($E2324,类别表,0)),""))</f>
        <v>支出</v>
      </c>
      <c r="G2324" s="118" t="s">
        <v>1945</v>
      </c>
      <c r="H2324" s="119"/>
      <c r="I2324" s="119">
        <v>360000</v>
      </c>
      <c r="J2324" s="120"/>
      <c r="K2324" s="125">
        <f>IF(OR($A2324="",$B2324=""),"",IF($J2324&lt;&gt;"",$J2324,IF($D2324=本位币,1,IFERROR(LOOKUP(2,1/((汇率月份&lt;=$A2324)*(INDEX(记账汇率区,0,MATCH($D2324,汇率币种头,0))&lt;&gt;"")),INDEX(记账汇率区,0,MATCH($D2324,汇率币种头,0))),""))))</f>
        <v>1</v>
      </c>
      <c r="L2324" s="123">
        <f t="shared" si="72"/>
        <v>-360000</v>
      </c>
      <c r="M2324" s="123">
        <f t="shared" si="73"/>
        <v>-360000</v>
      </c>
      <c r="N2324" s="122">
        <f>IF($B2324="","",ROUND(SUMIF(账户名,$B2324,账户期初)+SUMIFS($L$6:L2324,$B$6:B2324,$B2324),2))</f>
        <v>-849003879.33</v>
      </c>
      <c r="O2324" s="123">
        <f>IF($B2324="","",IFERROR(ROUND(INDEX(账户期初本位,MATCH($B2324,账户名,0))+SUMIFS($M$6:M2324,$B$6:B2324,$B2324),2),""))</f>
        <v>-849003879.33</v>
      </c>
      <c r="P2324" s="117" t="s">
        <v>97</v>
      </c>
      <c r="Q2324" s="115"/>
      <c r="R2324" s="115"/>
      <c r="S2324" s="124" t="str">
        <f>IF($B2324="","",IF(ISNA(MATCH($B2324,账户名,0)),"※这个账户不在【参数设置】的账户档案里",IF($A2324="","※没填日期，这一笔不会进任何月份的报表",IF(OR($A2324&lt;起始月份,$A2324&gt;EOMONTH(起始月份,15)),"△不在本账期（"&amp;TEXT(起始月份,"yyyy-mm")&amp;" ~ "&amp;TEXT(EOMONTH(起始月份,15),"yyyy-mm")&amp;"）内，报表里看不到",IF(AND($H2324&lt;&gt;"",$I2324&lt;&gt;""),"※收入和支出不能同时填",IF(AND(N($H2324)=0,N($I2324)=0),IF(ISNUMBER(SEARCH("【待补】",$R2324&amp;"")),"△源数据不全（源表缺金额），请补充","※收入和支出都没填"),IF($E2324="","※没填收支类别，分类报表会漏掉这一笔",IF(ISNA(MATCH($E2324,类别表,0)),"※收支类别不在【参数设置】的清单里",IF($K2324="","△"&amp;$D2324&amp;" 还没填汇率，去【月度汇率】补上就自动算了",IF(ISNUMBER(SEARCH("【待补】",$R2324&amp;"")),"△源数据不全（源表缺摘要或用途），请补充",IF(AND($F2324="内部转账",$Q2324=""),"△内部转账建议在「往来单位」写上对方账户",IF($N2324&lt;0,"△这一笔之后该账户余额成负数了，核一下",""))))))))))))</f>
        <v>△这一笔之后该账户余额成负数了，核一下</v>
      </c>
    </row>
    <row r="2325" ht="99" spans="1:19">
      <c r="A2325" s="114">
        <v>46251</v>
      </c>
      <c r="B2325" s="115" t="s">
        <v>72</v>
      </c>
      <c r="C2325" s="116" t="str">
        <f>IF($B2325="","",IFERROR(INDEX(账户银行,MATCH($B2325,账户名,0)),""))</f>
        <v>NBU银行</v>
      </c>
      <c r="D2325" s="116" t="str">
        <f>IF($B2325="","",IFERROR(INDEX(账户币种,MATCH($B2325,账户名,0)),""))</f>
        <v>UZS</v>
      </c>
      <c r="E2325" s="117" t="s">
        <v>60</v>
      </c>
      <c r="F2325" s="116" t="str">
        <f>IF($E2325="","",IFERROR(INDEX(类别属性,MATCH($E2325,类别表,0)),""))</f>
        <v>支出</v>
      </c>
      <c r="G2325" s="118" t="s">
        <v>1946</v>
      </c>
      <c r="H2325" s="119"/>
      <c r="I2325" s="119">
        <v>1100.43</v>
      </c>
      <c r="J2325" s="120"/>
      <c r="K2325" s="125">
        <f>IF(OR($A2325="",$B2325=""),"",IF($J2325&lt;&gt;"",$J2325,IF($D2325=本位币,1,IFERROR(LOOKUP(2,1/((汇率月份&lt;=$A2325)*(INDEX(记账汇率区,0,MATCH($D2325,汇率币种头,0))&lt;&gt;"")),INDEX(记账汇率区,0,MATCH($D2325,汇率币种头,0))),""))))</f>
        <v>1</v>
      </c>
      <c r="L2325" s="123">
        <f t="shared" si="72"/>
        <v>-1100.43</v>
      </c>
      <c r="M2325" s="123">
        <f t="shared" si="73"/>
        <v>-1100.43</v>
      </c>
      <c r="N2325" s="122">
        <f>IF($B2325="","",ROUND(SUMIF(账户名,$B2325,账户期初)+SUMIFS($L$6:L2325,$B$6:B2325,$B2325),2))</f>
        <v>3017425.79</v>
      </c>
      <c r="O2325" s="123">
        <f>IF($B2325="","",IFERROR(ROUND(INDEX(账户期初本位,MATCH($B2325,账户名,0))+SUMIFS($M$6:M2325,$B$6:B2325,$B2325),2),""))</f>
        <v>3017425.79</v>
      </c>
      <c r="P2325" s="117" t="s">
        <v>43</v>
      </c>
      <c r="Q2325" s="115"/>
      <c r="R2325" s="115" t="s">
        <v>1917</v>
      </c>
      <c r="S2325" s="124" t="str">
        <f>IF($B2325="","",IF(ISNA(MATCH($B2325,账户名,0)),"※这个账户不在【参数设置】的账户档案里",IF($A2325="","※没填日期，这一笔不会进任何月份的报表",IF(OR($A2325&lt;起始月份,$A2325&gt;EOMONTH(起始月份,15)),"△不在本账期（"&amp;TEXT(起始月份,"yyyy-mm")&amp;" ~ "&amp;TEXT(EOMONTH(起始月份,15),"yyyy-mm")&amp;"）内，报表里看不到",IF(AND($H2325&lt;&gt;"",$I2325&lt;&gt;""),"※收入和支出不能同时填",IF(AND(N($H2325)=0,N($I2325)=0),IF(ISNUMBER(SEARCH("【待补】",$R2325&amp;"")),"△源数据不全（源表缺金额），请补充","※收入和支出都没填"),IF($E2325="","※没填收支类别，分类报表会漏掉这一笔",IF(ISNA(MATCH($E2325,类别表,0)),"※收支类别不在【参数设置】的清单里",IF($K2325="","△"&amp;$D2325&amp;" 还没填汇率，去【月度汇率】补上就自动算了",IF(ISNUMBER(SEARCH("【待补】",$R2325&amp;"")),"△源数据不全（源表缺摘要或用途），请补充",IF(AND($F2325="内部转账",$Q2325=""),"△内部转账建议在「往来单位」写上对方账户",IF($N2325&lt;0,"△这一笔之后该账户余额成负数了，核一下",""))))))))))))</f>
        <v/>
      </c>
    </row>
    <row r="2326" ht="115.5" spans="1:19">
      <c r="A2326" s="114">
        <v>46251</v>
      </c>
      <c r="B2326" s="115" t="s">
        <v>72</v>
      </c>
      <c r="C2326" s="116" t="str">
        <f>IF($B2326="","",IFERROR(INDEX(账户银行,MATCH($B2326,账户名,0)),""))</f>
        <v>NBU银行</v>
      </c>
      <c r="D2326" s="116" t="str">
        <f>IF($B2326="","",IFERROR(INDEX(账户币种,MATCH($B2326,账户名,0)),""))</f>
        <v>UZS</v>
      </c>
      <c r="E2326" s="117" t="s">
        <v>60</v>
      </c>
      <c r="F2326" s="116" t="str">
        <f>IF($E2326="","",IFERROR(INDEX(类别属性,MATCH($E2326,类别表,0)),""))</f>
        <v>支出</v>
      </c>
      <c r="G2326" s="118" t="s">
        <v>1947</v>
      </c>
      <c r="H2326" s="119"/>
      <c r="I2326" s="119">
        <v>741.6</v>
      </c>
      <c r="J2326" s="120"/>
      <c r="K2326" s="125">
        <f>IF(OR($A2326="",$B2326=""),"",IF($J2326&lt;&gt;"",$J2326,IF($D2326=本位币,1,IFERROR(LOOKUP(2,1/((汇率月份&lt;=$A2326)*(INDEX(记账汇率区,0,MATCH($D2326,汇率币种头,0))&lt;&gt;"")),INDEX(记账汇率区,0,MATCH($D2326,汇率币种头,0))),""))))</f>
        <v>1</v>
      </c>
      <c r="L2326" s="123">
        <f t="shared" si="72"/>
        <v>-741.6</v>
      </c>
      <c r="M2326" s="123">
        <f t="shared" si="73"/>
        <v>-741.6</v>
      </c>
      <c r="N2326" s="122">
        <f>IF($B2326="","",ROUND(SUMIF(账户名,$B2326,账户期初)+SUMIFS($L$6:L2326,$B$6:B2326,$B2326),2))</f>
        <v>3016684.19</v>
      </c>
      <c r="O2326" s="123">
        <f>IF($B2326="","",IFERROR(ROUND(INDEX(账户期初本位,MATCH($B2326,账户名,0))+SUMIFS($M$6:M2326,$B$6:B2326,$B2326),2),""))</f>
        <v>3016684.19</v>
      </c>
      <c r="P2326" s="117" t="s">
        <v>43</v>
      </c>
      <c r="Q2326" s="115"/>
      <c r="R2326" s="115" t="s">
        <v>1917</v>
      </c>
      <c r="S2326" s="124" t="str">
        <f>IF($B2326="","",IF(ISNA(MATCH($B2326,账户名,0)),"※这个账户不在【参数设置】的账户档案里",IF($A2326="","※没填日期，这一笔不会进任何月份的报表",IF(OR($A2326&lt;起始月份,$A2326&gt;EOMONTH(起始月份,15)),"△不在本账期（"&amp;TEXT(起始月份,"yyyy-mm")&amp;" ~ "&amp;TEXT(EOMONTH(起始月份,15),"yyyy-mm")&amp;"）内，报表里看不到",IF(AND($H2326&lt;&gt;"",$I2326&lt;&gt;""),"※收入和支出不能同时填",IF(AND(N($H2326)=0,N($I2326)=0),IF(ISNUMBER(SEARCH("【待补】",$R2326&amp;"")),"△源数据不全（源表缺金额），请补充","※收入和支出都没填"),IF($E2326="","※没填收支类别，分类报表会漏掉这一笔",IF(ISNA(MATCH($E2326,类别表,0)),"※收支类别不在【参数设置】的清单里",IF($K2326="","△"&amp;$D2326&amp;" 还没填汇率，去【月度汇率】补上就自动算了",IF(ISNUMBER(SEARCH("【待补】",$R2326&amp;"")),"△源数据不全（源表缺摘要或用途），请补充",IF(AND($F2326="内部转账",$Q2326=""),"△内部转账建议在「往来单位」写上对方账户",IF($N2326&lt;0,"△这一笔之后该账户余额成负数了，核一下",""))))))))))))</f>
        <v/>
      </c>
    </row>
    <row r="2327" ht="115.5" spans="1:19">
      <c r="A2327" s="114">
        <v>46251</v>
      </c>
      <c r="B2327" s="115" t="s">
        <v>72</v>
      </c>
      <c r="C2327" s="116" t="str">
        <f>IF($B2327="","",IFERROR(INDEX(账户银行,MATCH($B2327,账户名,0)),""))</f>
        <v>NBU银行</v>
      </c>
      <c r="D2327" s="116" t="str">
        <f>IF($B2327="","",IFERROR(INDEX(账户币种,MATCH($B2327,账户名,0)),""))</f>
        <v>UZS</v>
      </c>
      <c r="E2327" s="117" t="s">
        <v>60</v>
      </c>
      <c r="F2327" s="116" t="str">
        <f>IF($E2327="","",IFERROR(INDEX(类别属性,MATCH($E2327,类别表,0)),""))</f>
        <v>支出</v>
      </c>
      <c r="G2327" s="118" t="s">
        <v>1948</v>
      </c>
      <c r="H2327" s="119"/>
      <c r="I2327" s="119">
        <v>741.6</v>
      </c>
      <c r="J2327" s="120"/>
      <c r="K2327" s="125">
        <f>IF(OR($A2327="",$B2327=""),"",IF($J2327&lt;&gt;"",$J2327,IF($D2327=本位币,1,IFERROR(LOOKUP(2,1/((汇率月份&lt;=$A2327)*(INDEX(记账汇率区,0,MATCH($D2327,汇率币种头,0))&lt;&gt;"")),INDEX(记账汇率区,0,MATCH($D2327,汇率币种头,0))),""))))</f>
        <v>1</v>
      </c>
      <c r="L2327" s="123">
        <f t="shared" si="72"/>
        <v>-741.6</v>
      </c>
      <c r="M2327" s="123">
        <f t="shared" si="73"/>
        <v>-741.6</v>
      </c>
      <c r="N2327" s="122">
        <f>IF($B2327="","",ROUND(SUMIF(账户名,$B2327,账户期初)+SUMIFS($L$6:L2327,$B$6:B2327,$B2327),2))</f>
        <v>3015942.59</v>
      </c>
      <c r="O2327" s="123">
        <f>IF($B2327="","",IFERROR(ROUND(INDEX(账户期初本位,MATCH($B2327,账户名,0))+SUMIFS($M$6:M2327,$B$6:B2327,$B2327),2),""))</f>
        <v>3015942.59</v>
      </c>
      <c r="P2327" s="117" t="s">
        <v>43</v>
      </c>
      <c r="Q2327" s="115"/>
      <c r="R2327" s="115" t="s">
        <v>1917</v>
      </c>
      <c r="S2327" s="124" t="str">
        <f>IF($B2327="","",IF(ISNA(MATCH($B2327,账户名,0)),"※这个账户不在【参数设置】的账户档案里",IF($A2327="","※没填日期，这一笔不会进任何月份的报表",IF(OR($A2327&lt;起始月份,$A2327&gt;EOMONTH(起始月份,15)),"△不在本账期（"&amp;TEXT(起始月份,"yyyy-mm")&amp;" ~ "&amp;TEXT(EOMONTH(起始月份,15),"yyyy-mm")&amp;"）内，报表里看不到",IF(AND($H2327&lt;&gt;"",$I2327&lt;&gt;""),"※收入和支出不能同时填",IF(AND(N($H2327)=0,N($I2327)=0),IF(ISNUMBER(SEARCH("【待补】",$R2327&amp;"")),"△源数据不全（源表缺金额），请补充","※收入和支出都没填"),IF($E2327="","※没填收支类别，分类报表会漏掉这一笔",IF(ISNA(MATCH($E2327,类别表,0)),"※收支类别不在【参数设置】的清单里",IF($K2327="","△"&amp;$D2327&amp;" 还没填汇率，去【月度汇率】补上就自动算了",IF(ISNUMBER(SEARCH("【待补】",$R2327&amp;"")),"△源数据不全（源表缺摘要或用途），请补充",IF(AND($F2327="内部转账",$Q2327=""),"△内部转账建议在「往来单位」写上对方账户",IF($N2327&lt;0,"△这一笔之后该账户余额成负数了，核一下",""))))))))))))</f>
        <v/>
      </c>
    </row>
    <row r="2328" ht="115.5" spans="1:19">
      <c r="A2328" s="114">
        <v>46251</v>
      </c>
      <c r="B2328" s="115" t="s">
        <v>72</v>
      </c>
      <c r="C2328" s="116" t="str">
        <f>IF($B2328="","",IFERROR(INDEX(账户银行,MATCH($B2328,账户名,0)),""))</f>
        <v>NBU银行</v>
      </c>
      <c r="D2328" s="116" t="str">
        <f>IF($B2328="","",IFERROR(INDEX(账户币种,MATCH($B2328,账户名,0)),""))</f>
        <v>UZS</v>
      </c>
      <c r="E2328" s="117" t="s">
        <v>60</v>
      </c>
      <c r="F2328" s="116" t="str">
        <f>IF($E2328="","",IFERROR(INDEX(类别属性,MATCH($E2328,类别表,0)),""))</f>
        <v>支出</v>
      </c>
      <c r="G2328" s="118" t="s">
        <v>1949</v>
      </c>
      <c r="H2328" s="119"/>
      <c r="I2328" s="119">
        <v>741.6</v>
      </c>
      <c r="J2328" s="120"/>
      <c r="K2328" s="125">
        <f>IF(OR($A2328="",$B2328=""),"",IF($J2328&lt;&gt;"",$J2328,IF($D2328=本位币,1,IFERROR(LOOKUP(2,1/((汇率月份&lt;=$A2328)*(INDEX(记账汇率区,0,MATCH($D2328,汇率币种头,0))&lt;&gt;"")),INDEX(记账汇率区,0,MATCH($D2328,汇率币种头,0))),""))))</f>
        <v>1</v>
      </c>
      <c r="L2328" s="123">
        <f t="shared" si="72"/>
        <v>-741.6</v>
      </c>
      <c r="M2328" s="123">
        <f t="shared" si="73"/>
        <v>-741.6</v>
      </c>
      <c r="N2328" s="122">
        <f>IF($B2328="","",ROUND(SUMIF(账户名,$B2328,账户期初)+SUMIFS($L$6:L2328,$B$6:B2328,$B2328),2))</f>
        <v>3015200.99</v>
      </c>
      <c r="O2328" s="123">
        <f>IF($B2328="","",IFERROR(ROUND(INDEX(账户期初本位,MATCH($B2328,账户名,0))+SUMIFS($M$6:M2328,$B$6:B2328,$B2328),2),""))</f>
        <v>3015200.99</v>
      </c>
      <c r="P2328" s="117" t="s">
        <v>43</v>
      </c>
      <c r="Q2328" s="115"/>
      <c r="R2328" s="115" t="s">
        <v>1917</v>
      </c>
      <c r="S2328" s="124" t="str">
        <f>IF($B2328="","",IF(ISNA(MATCH($B2328,账户名,0)),"※这个账户不在【参数设置】的账户档案里",IF($A2328="","※没填日期，这一笔不会进任何月份的报表",IF(OR($A2328&lt;起始月份,$A2328&gt;EOMONTH(起始月份,15)),"△不在本账期（"&amp;TEXT(起始月份,"yyyy-mm")&amp;" ~ "&amp;TEXT(EOMONTH(起始月份,15),"yyyy-mm")&amp;"）内，报表里看不到",IF(AND($H2328&lt;&gt;"",$I2328&lt;&gt;""),"※收入和支出不能同时填",IF(AND(N($H2328)=0,N($I2328)=0),IF(ISNUMBER(SEARCH("【待补】",$R2328&amp;"")),"△源数据不全（源表缺金额），请补充","※收入和支出都没填"),IF($E2328="","※没填收支类别，分类报表会漏掉这一笔",IF(ISNA(MATCH($E2328,类别表,0)),"※收支类别不在【参数设置】的清单里",IF($K2328="","△"&amp;$D2328&amp;" 还没填汇率，去【月度汇率】补上就自动算了",IF(ISNUMBER(SEARCH("【待补】",$R2328&amp;"")),"△源数据不全（源表缺摘要或用途），请补充",IF(AND($F2328="内部转账",$Q2328=""),"△内部转账建议在「往来单位」写上对方账户",IF($N2328&lt;0,"△这一笔之后该账户余额成负数了，核一下",""))))))))))))</f>
        <v/>
      </c>
    </row>
    <row r="2329" ht="16.5" spans="1:19">
      <c r="A2329" s="114">
        <v>46251</v>
      </c>
      <c r="B2329" s="115" t="s">
        <v>20</v>
      </c>
      <c r="C2329" s="116" t="str">
        <f>IF($B2329="","",IFERROR(INDEX(账户银行,MATCH($B2329,账户名,0)),""))</f>
        <v>现金</v>
      </c>
      <c r="D2329" s="116" t="str">
        <f>IF($B2329="","",IFERROR(INDEX(账户币种,MATCH($B2329,账户名,0)),""))</f>
        <v>CNY</v>
      </c>
      <c r="E2329" s="117" t="s">
        <v>1397</v>
      </c>
      <c r="F2329" s="116" t="str">
        <f>IF($E2329="","",IFERROR(INDEX(类别属性,MATCH($E2329,类别表,0)),""))</f>
        <v>支出</v>
      </c>
      <c r="G2329" s="118" t="s">
        <v>1950</v>
      </c>
      <c r="H2329" s="119"/>
      <c r="I2329" s="119">
        <v>6000</v>
      </c>
      <c r="J2329" s="120"/>
      <c r="K2329" s="121">
        <f>IF(OR($A2329="",$B2329=""),"",IF($J2329&lt;&gt;"",$J2329,IF($D2329=本位币,1,IFERROR(LOOKUP(2,1/((汇率月份&lt;=$A2329)*(INDEX(记账汇率区,0,MATCH($D2329,汇率币种头,0))&lt;&gt;"")),INDEX(记账汇率区,0,MATCH($D2329,汇率币种头,0))),""))))</f>
        <v>1771</v>
      </c>
      <c r="L2329" s="122">
        <f t="shared" si="72"/>
        <v>-6000</v>
      </c>
      <c r="M2329" s="123">
        <f t="shared" si="73"/>
        <v>-10626000</v>
      </c>
      <c r="N2329" s="122">
        <f>IF($B2329="","",ROUND(SUMIF(账户名,$B2329,账户期初)+SUMIFS($L$6:L2329,$B$6:B2329,$B2329),2))</f>
        <v>1266491.67</v>
      </c>
      <c r="O2329" s="123">
        <f>IF($B2329="","",IFERROR(ROUND(INDEX(账户期初本位,MATCH($B2329,账户名,0))+SUMIFS($M$6:M2329,$B$6:B2329,$B2329),2),""))</f>
        <v>2144267279.79</v>
      </c>
      <c r="P2329" s="117" t="s">
        <v>48</v>
      </c>
      <c r="Q2329" s="115"/>
      <c r="R2329" s="115"/>
      <c r="S2329" s="124" t="str">
        <f>IF($B2329="","",IF(ISNA(MATCH($B2329,账户名,0)),"※这个账户不在【参数设置】的账户档案里",IF($A2329="","※没填日期，这一笔不会进任何月份的报表",IF(OR($A2329&lt;起始月份,$A2329&gt;EOMONTH(起始月份,15)),"△不在本账期（"&amp;TEXT(起始月份,"yyyy-mm")&amp;" ~ "&amp;TEXT(EOMONTH(起始月份,15),"yyyy-mm")&amp;"）内，报表里看不到",IF(AND($H2329&lt;&gt;"",$I2329&lt;&gt;""),"※收入和支出不能同时填",IF(AND(N($H2329)=0,N($I2329)=0),IF(ISNUMBER(SEARCH("【待补】",$R2329&amp;"")),"△源数据不全（源表缺金额），请补充","※收入和支出都没填"),IF($E2329="","※没填收支类别，分类报表会漏掉这一笔",IF(ISNA(MATCH($E2329,类别表,0)),"※收支类别不在【参数设置】的清单里",IF($K2329="","△"&amp;$D2329&amp;" 还没填汇率，去【月度汇率】补上就自动算了",IF(ISNUMBER(SEARCH("【待补】",$R2329&amp;"")),"△源数据不全（源表缺摘要或用途），请补充",IF(AND($F2329="内部转账",$Q2329=""),"△内部转账建议在「往来单位」写上对方账户",IF($N2329&lt;0,"△这一笔之后该账户余额成负数了，核一下",""))))))))))))</f>
        <v/>
      </c>
    </row>
    <row r="2330" ht="16.5" spans="1:19">
      <c r="A2330" s="114">
        <v>46251</v>
      </c>
      <c r="B2330" s="115" t="s">
        <v>1238</v>
      </c>
      <c r="C2330" s="116" t="str">
        <f>IF($B2330="","",IFERROR(INDEX(账户银行,MATCH($B2330,账户名,0)),""))</f>
        <v>NBU银行</v>
      </c>
      <c r="D2330" s="116" t="str">
        <f>IF($B2330="","",IFERROR(INDEX(账户币种,MATCH($B2330,账户名,0)),""))</f>
        <v>UZS</v>
      </c>
      <c r="E2330" s="117" t="s">
        <v>38</v>
      </c>
      <c r="F2330" s="116" t="str">
        <f>IF($E2330="","",IFERROR(INDEX(类别属性,MATCH($E2330,类别表,0)),""))</f>
        <v>支出</v>
      </c>
      <c r="G2330" s="118" t="s">
        <v>1268</v>
      </c>
      <c r="H2330" s="119"/>
      <c r="I2330" s="119">
        <v>65000</v>
      </c>
      <c r="J2330" s="120"/>
      <c r="K2330" s="125">
        <f>IF(OR($A2330="",$B2330=""),"",IF($J2330&lt;&gt;"",$J2330,IF($D2330=本位币,1,IFERROR(LOOKUP(2,1/((汇率月份&lt;=$A2330)*(INDEX(记账汇率区,0,MATCH($D2330,汇率币种头,0))&lt;&gt;"")),INDEX(记账汇率区,0,MATCH($D2330,汇率币种头,0))),""))))</f>
        <v>1</v>
      </c>
      <c r="L2330" s="123">
        <f t="shared" si="72"/>
        <v>-65000</v>
      </c>
      <c r="M2330" s="123">
        <f t="shared" si="73"/>
        <v>-65000</v>
      </c>
      <c r="N2330" s="122">
        <f>IF($B2330="","",ROUND(SUMIF(账户名,$B2330,账户期初)+SUMIFS($L$6:L2330,$B$6:B2330,$B2330),2))</f>
        <v>8729911</v>
      </c>
      <c r="O2330" s="123">
        <f>IF($B2330="","",IFERROR(ROUND(INDEX(账户期初本位,MATCH($B2330,账户名,0))+SUMIFS($M$6:M2330,$B$6:B2330,$B2330),2),""))</f>
        <v>8729911</v>
      </c>
      <c r="P2330" s="117" t="s">
        <v>26</v>
      </c>
      <c r="Q2330" s="115" t="s">
        <v>1269</v>
      </c>
      <c r="R2330" s="115" t="s">
        <v>1270</v>
      </c>
      <c r="S2330" s="124" t="str">
        <f>IF($B2330="","",IF(ISNA(MATCH($B2330,账户名,0)),"※这个账户不在【参数设置】的账户档案里",IF($A2330="","※没填日期，这一笔不会进任何月份的报表",IF(OR($A2330&lt;起始月份,$A2330&gt;EOMONTH(起始月份,15)),"△不在本账期（"&amp;TEXT(起始月份,"yyyy-mm")&amp;" ~ "&amp;TEXT(EOMONTH(起始月份,15),"yyyy-mm")&amp;"）内，报表里看不到",IF(AND($H2330&lt;&gt;"",$I2330&lt;&gt;""),"※收入和支出不能同时填",IF(AND(N($H2330)=0,N($I2330)=0),IF(ISNUMBER(SEARCH("【待补】",$R2330&amp;"")),"△源数据不全（源表缺金额），请补充","※收入和支出都没填"),IF($E2330="","※没填收支类别，分类报表会漏掉这一笔",IF(ISNA(MATCH($E2330,类别表,0)),"※收支类别不在【参数设置】的清单里",IF($K2330="","△"&amp;$D2330&amp;" 还没填汇率，去【月度汇率】补上就自动算了",IF(ISNUMBER(SEARCH("【待补】",$R2330&amp;"")),"△源数据不全（源表缺摘要或用途），请补充",IF(AND($F2330="内部转账",$Q2330=""),"△内部转账建议在「往来单位」写上对方账户",IF($N2330&lt;0,"△这一笔之后该账户余额成负数了，核一下",""))))))))))))</f>
        <v/>
      </c>
    </row>
    <row r="2331" ht="16.5" spans="1:19">
      <c r="A2331" s="114">
        <v>46251</v>
      </c>
      <c r="B2331" s="115" t="s">
        <v>1238</v>
      </c>
      <c r="C2331" s="116" t="str">
        <f>IF($B2331="","",IFERROR(INDEX(账户银行,MATCH($B2331,账户名,0)),""))</f>
        <v>NBU银行</v>
      </c>
      <c r="D2331" s="116" t="str">
        <f>IF($B2331="","",IFERROR(INDEX(账户币种,MATCH($B2331,账户名,0)),""))</f>
        <v>UZS</v>
      </c>
      <c r="E2331" s="117" t="s">
        <v>188</v>
      </c>
      <c r="F2331" s="116" t="str">
        <f>IF($E2331="","",IFERROR(INDEX(类别属性,MATCH($E2331,类别表,0)),""))</f>
        <v>支出</v>
      </c>
      <c r="G2331" s="118" t="s">
        <v>1268</v>
      </c>
      <c r="H2331" s="119"/>
      <c r="I2331" s="119">
        <v>600000</v>
      </c>
      <c r="J2331" s="120"/>
      <c r="K2331" s="125">
        <f>IF(OR($A2331="",$B2331=""),"",IF($J2331&lt;&gt;"",$J2331,IF($D2331=本位币,1,IFERROR(LOOKUP(2,1/((汇率月份&lt;=$A2331)*(INDEX(记账汇率区,0,MATCH($D2331,汇率币种头,0))&lt;&gt;"")),INDEX(记账汇率区,0,MATCH($D2331,汇率币种头,0))),""))))</f>
        <v>1</v>
      </c>
      <c r="L2331" s="123">
        <f t="shared" si="72"/>
        <v>-600000</v>
      </c>
      <c r="M2331" s="123">
        <f t="shared" si="73"/>
        <v>-600000</v>
      </c>
      <c r="N2331" s="122">
        <f>IF($B2331="","",ROUND(SUMIF(账户名,$B2331,账户期初)+SUMIFS($L$6:L2331,$B$6:B2331,$B2331),2))</f>
        <v>8129911</v>
      </c>
      <c r="O2331" s="123">
        <f>IF($B2331="","",IFERROR(ROUND(INDEX(账户期初本位,MATCH($B2331,账户名,0))+SUMIFS($M$6:M2331,$B$6:B2331,$B2331),2),""))</f>
        <v>8129911</v>
      </c>
      <c r="P2331" s="117" t="s">
        <v>26</v>
      </c>
      <c r="Q2331" s="115" t="s">
        <v>1269</v>
      </c>
      <c r="R2331" s="115" t="s">
        <v>1271</v>
      </c>
      <c r="S2331" s="124" t="str">
        <f>IF($B2331="","",IF(ISNA(MATCH($B2331,账户名,0)),"※这个账户不在【参数设置】的账户档案里",IF($A2331="","※没填日期，这一笔不会进任何月份的报表",IF(OR($A2331&lt;起始月份,$A2331&gt;EOMONTH(起始月份,15)),"△不在本账期（"&amp;TEXT(起始月份,"yyyy-mm")&amp;" ~ "&amp;TEXT(EOMONTH(起始月份,15),"yyyy-mm")&amp;"）内，报表里看不到",IF(AND($H2331&lt;&gt;"",$I2331&lt;&gt;""),"※收入和支出不能同时填",IF(AND(N($H2331)=0,N($I2331)=0),IF(ISNUMBER(SEARCH("【待补】",$R2331&amp;"")),"△源数据不全（源表缺金额），请补充","※收入和支出都没填"),IF($E2331="","※没填收支类别，分类报表会漏掉这一笔",IF(ISNA(MATCH($E2331,类别表,0)),"※收支类别不在【参数设置】的清单里",IF($K2331="","△"&amp;$D2331&amp;" 还没填汇率，去【月度汇率】补上就自动算了",IF(ISNUMBER(SEARCH("【待补】",$R2331&amp;"")),"△源数据不全（源表缺摘要或用途），请补充",IF(AND($F2331="内部转账",$Q2331=""),"△内部转账建议在「往来单位」写上对方账户",IF($N2331&lt;0,"△这一笔之后该账户余额成负数了，核一下",""))))))))))))</f>
        <v>△源数据不全（源表缺摘要或用途），请补充</v>
      </c>
    </row>
    <row r="2332" ht="16.5" spans="1:19">
      <c r="A2332" s="114">
        <v>46251</v>
      </c>
      <c r="B2332" s="115" t="s">
        <v>1238</v>
      </c>
      <c r="C2332" s="116" t="str">
        <f>IF($B2332="","",IFERROR(INDEX(账户银行,MATCH($B2332,账户名,0)),""))</f>
        <v>NBU银行</v>
      </c>
      <c r="D2332" s="116" t="str">
        <f>IF($B2332="","",IFERROR(INDEX(账户币种,MATCH($B2332,账户名,0)),""))</f>
        <v>UZS</v>
      </c>
      <c r="E2332" s="117" t="s">
        <v>44</v>
      </c>
      <c r="F2332" s="116" t="str">
        <f>IF($E2332="","",IFERROR(INDEX(类别属性,MATCH($E2332,类别表,0)),""))</f>
        <v>支出</v>
      </c>
      <c r="G2332" s="118" t="s">
        <v>1268</v>
      </c>
      <c r="H2332" s="119"/>
      <c r="I2332" s="119">
        <v>588000</v>
      </c>
      <c r="J2332" s="120"/>
      <c r="K2332" s="125">
        <f>IF(OR($A2332="",$B2332=""),"",IF($J2332&lt;&gt;"",$J2332,IF($D2332=本位币,1,IFERROR(LOOKUP(2,1/((汇率月份&lt;=$A2332)*(INDEX(记账汇率区,0,MATCH($D2332,汇率币种头,0))&lt;&gt;"")),INDEX(记账汇率区,0,MATCH($D2332,汇率币种头,0))),""))))</f>
        <v>1</v>
      </c>
      <c r="L2332" s="123">
        <f t="shared" si="72"/>
        <v>-588000</v>
      </c>
      <c r="M2332" s="123">
        <f t="shared" si="73"/>
        <v>-588000</v>
      </c>
      <c r="N2332" s="122">
        <f>IF($B2332="","",ROUND(SUMIF(账户名,$B2332,账户期初)+SUMIFS($L$6:L2332,$B$6:B2332,$B2332),2))</f>
        <v>7541911</v>
      </c>
      <c r="O2332" s="123">
        <f>IF($B2332="","",IFERROR(ROUND(INDEX(账户期初本位,MATCH($B2332,账户名,0))+SUMIFS($M$6:M2332,$B$6:B2332,$B2332),2),""))</f>
        <v>7541911</v>
      </c>
      <c r="P2332" s="117" t="s">
        <v>26</v>
      </c>
      <c r="Q2332" s="115" t="s">
        <v>1269</v>
      </c>
      <c r="R2332" s="115" t="s">
        <v>1270</v>
      </c>
      <c r="S2332" s="124" t="str">
        <f>IF($B2332="","",IF(ISNA(MATCH($B2332,账户名,0)),"※这个账户不在【参数设置】的账户档案里",IF($A2332="","※没填日期，这一笔不会进任何月份的报表",IF(OR($A2332&lt;起始月份,$A2332&gt;EOMONTH(起始月份,15)),"△不在本账期（"&amp;TEXT(起始月份,"yyyy-mm")&amp;" ~ "&amp;TEXT(EOMONTH(起始月份,15),"yyyy-mm")&amp;"）内，报表里看不到",IF(AND($H2332&lt;&gt;"",$I2332&lt;&gt;""),"※收入和支出不能同时填",IF(AND(N($H2332)=0,N($I2332)=0),IF(ISNUMBER(SEARCH("【待补】",$R2332&amp;"")),"△源数据不全（源表缺金额），请补充","※收入和支出都没填"),IF($E2332="","※没填收支类别，分类报表会漏掉这一笔",IF(ISNA(MATCH($E2332,类别表,0)),"※收支类别不在【参数设置】的清单里",IF($K2332="","△"&amp;$D2332&amp;" 还没填汇率，去【月度汇率】补上就自动算了",IF(ISNUMBER(SEARCH("【待补】",$R2332&amp;"")),"△源数据不全（源表缺摘要或用途），请补充",IF(AND($F2332="内部转账",$Q2332=""),"△内部转账建议在「往来单位」写上对方账户",IF($N2332&lt;0,"△这一笔之后该账户余额成负数了，核一下",""))))))))))))</f>
        <v/>
      </c>
    </row>
    <row r="2333" ht="16.5" spans="1:19">
      <c r="A2333" s="114">
        <v>46251</v>
      </c>
      <c r="B2333" s="115" t="s">
        <v>1238</v>
      </c>
      <c r="C2333" s="116" t="str">
        <f>IF($B2333="","",IFERROR(INDEX(账户银行,MATCH($B2333,账户名,0)),""))</f>
        <v>NBU银行</v>
      </c>
      <c r="D2333" s="116" t="str">
        <f>IF($B2333="","",IFERROR(INDEX(账户币种,MATCH($B2333,账户名,0)),""))</f>
        <v>UZS</v>
      </c>
      <c r="E2333" s="117" t="s">
        <v>44</v>
      </c>
      <c r="F2333" s="116" t="str">
        <f>IF($E2333="","",IFERROR(INDEX(类别属性,MATCH($E2333,类别表,0)),""))</f>
        <v>支出</v>
      </c>
      <c r="G2333" s="118" t="s">
        <v>1268</v>
      </c>
      <c r="H2333" s="119"/>
      <c r="I2333" s="119">
        <v>82500</v>
      </c>
      <c r="J2333" s="120"/>
      <c r="K2333" s="125">
        <f>IF(OR($A2333="",$B2333=""),"",IF($J2333&lt;&gt;"",$J2333,IF($D2333=本位币,1,IFERROR(LOOKUP(2,1/((汇率月份&lt;=$A2333)*(INDEX(记账汇率区,0,MATCH($D2333,汇率币种头,0))&lt;&gt;"")),INDEX(记账汇率区,0,MATCH($D2333,汇率币种头,0))),""))))</f>
        <v>1</v>
      </c>
      <c r="L2333" s="123">
        <f t="shared" si="72"/>
        <v>-82500</v>
      </c>
      <c r="M2333" s="123">
        <f t="shared" si="73"/>
        <v>-82500</v>
      </c>
      <c r="N2333" s="122">
        <f>IF($B2333="","",ROUND(SUMIF(账户名,$B2333,账户期初)+SUMIFS($L$6:L2333,$B$6:B2333,$B2333),2))</f>
        <v>7459411</v>
      </c>
      <c r="O2333" s="123">
        <f>IF($B2333="","",IFERROR(ROUND(INDEX(账户期初本位,MATCH($B2333,账户名,0))+SUMIFS($M$6:M2333,$B$6:B2333,$B2333),2),""))</f>
        <v>7459411</v>
      </c>
      <c r="P2333" s="117" t="s">
        <v>26</v>
      </c>
      <c r="Q2333" s="115" t="s">
        <v>1269</v>
      </c>
      <c r="R2333" s="115" t="s">
        <v>1270</v>
      </c>
      <c r="S2333" s="124" t="str">
        <f>IF($B2333="","",IF(ISNA(MATCH($B2333,账户名,0)),"※这个账户不在【参数设置】的账户档案里",IF($A2333="","※没填日期，这一笔不会进任何月份的报表",IF(OR($A2333&lt;起始月份,$A2333&gt;EOMONTH(起始月份,15)),"△不在本账期（"&amp;TEXT(起始月份,"yyyy-mm")&amp;" ~ "&amp;TEXT(EOMONTH(起始月份,15),"yyyy-mm")&amp;"）内，报表里看不到",IF(AND($H2333&lt;&gt;"",$I2333&lt;&gt;""),"※收入和支出不能同时填",IF(AND(N($H2333)=0,N($I2333)=0),IF(ISNUMBER(SEARCH("【待补】",$R2333&amp;"")),"△源数据不全（源表缺金额），请补充","※收入和支出都没填"),IF($E2333="","※没填收支类别，分类报表会漏掉这一笔",IF(ISNA(MATCH($E2333,类别表,0)),"※收支类别不在【参数设置】的清单里",IF($K2333="","△"&amp;$D2333&amp;" 还没填汇率，去【月度汇率】补上就自动算了",IF(ISNUMBER(SEARCH("【待补】",$R2333&amp;"")),"△源数据不全（源表缺摘要或用途），请补充",IF(AND($F2333="内部转账",$Q2333=""),"△内部转账建议在「往来单位」写上对方账户",IF($N2333&lt;0,"△这一笔之后该账户余额成负数了，核一下",""))))))))))))</f>
        <v/>
      </c>
    </row>
    <row r="2334" ht="49.5" spans="1:19">
      <c r="A2334" s="114">
        <v>46251</v>
      </c>
      <c r="B2334" s="115" t="s">
        <v>1238</v>
      </c>
      <c r="C2334" s="116" t="str">
        <f>IF($B2334="","",IFERROR(INDEX(账户银行,MATCH($B2334,账户名,0)),""))</f>
        <v>NBU银行</v>
      </c>
      <c r="D2334" s="116" t="str">
        <f>IF($B2334="","",IFERROR(INDEX(账户币种,MATCH($B2334,账户名,0)),""))</f>
        <v>UZS</v>
      </c>
      <c r="E2334" s="117" t="s">
        <v>44</v>
      </c>
      <c r="F2334" s="116" t="str">
        <f>IF($E2334="","",IFERROR(INDEX(类别属性,MATCH($E2334,类别表,0)),""))</f>
        <v>支出</v>
      </c>
      <c r="G2334" s="118" t="s">
        <v>1392</v>
      </c>
      <c r="H2334" s="119"/>
      <c r="I2334" s="119">
        <v>893000</v>
      </c>
      <c r="J2334" s="120"/>
      <c r="K2334" s="125">
        <f>IF(OR($A2334="",$B2334=""),"",IF($J2334&lt;&gt;"",$J2334,IF($D2334=本位币,1,IFERROR(LOOKUP(2,1/((汇率月份&lt;=$A2334)*(INDEX(记账汇率区,0,MATCH($D2334,汇率币种头,0))&lt;&gt;"")),INDEX(记账汇率区,0,MATCH($D2334,汇率币种头,0))),""))))</f>
        <v>1</v>
      </c>
      <c r="L2334" s="123">
        <f t="shared" si="72"/>
        <v>-893000</v>
      </c>
      <c r="M2334" s="123">
        <f t="shared" si="73"/>
        <v>-893000</v>
      </c>
      <c r="N2334" s="122">
        <f>IF($B2334="","",ROUND(SUMIF(账户名,$B2334,账户期初)+SUMIFS($L$6:L2334,$B$6:B2334,$B2334),2))</f>
        <v>6566411</v>
      </c>
      <c r="O2334" s="123">
        <f>IF($B2334="","",IFERROR(ROUND(INDEX(账户期初本位,MATCH($B2334,账户名,0))+SUMIFS($M$6:M2334,$B$6:B2334,$B2334),2),""))</f>
        <v>6566411</v>
      </c>
      <c r="P2334" s="117" t="s">
        <v>26</v>
      </c>
      <c r="Q2334" s="115"/>
      <c r="R2334" s="115" t="s">
        <v>1393</v>
      </c>
      <c r="S2334" s="124" t="str">
        <f>IF($B2334="","",IF(ISNA(MATCH($B2334,账户名,0)),"※这个账户不在【参数设置】的账户档案里",IF($A2334="","※没填日期，这一笔不会进任何月份的报表",IF(OR($A2334&lt;起始月份,$A2334&gt;EOMONTH(起始月份,15)),"△不在本账期（"&amp;TEXT(起始月份,"yyyy-mm")&amp;" ~ "&amp;TEXT(EOMONTH(起始月份,15),"yyyy-mm")&amp;"）内，报表里看不到",IF(AND($H2334&lt;&gt;"",$I2334&lt;&gt;""),"※收入和支出不能同时填",IF(AND(N($H2334)=0,N($I2334)=0),IF(ISNUMBER(SEARCH("【待补】",$R2334&amp;"")),"△源数据不全（源表缺金额），请补充","※收入和支出都没填"),IF($E2334="","※没填收支类别，分类报表会漏掉这一笔",IF(ISNA(MATCH($E2334,类别表,0)),"※收支类别不在【参数设置】的清单里",IF($K2334="","△"&amp;$D2334&amp;" 还没填汇率，去【月度汇率】补上就自动算了",IF(ISNUMBER(SEARCH("【待补】",$R2334&amp;"")),"△源数据不全（源表缺摘要或用途），请补充",IF(AND($F2334="内部转账",$Q2334=""),"△内部转账建议在「往来单位」写上对方账户",IF($N2334&lt;0,"△这一笔之后该账户余额成负数了，核一下",""))))))))))))</f>
        <v/>
      </c>
    </row>
    <row r="2335" ht="49.5" spans="1:19">
      <c r="A2335" s="114">
        <v>46251</v>
      </c>
      <c r="B2335" s="115" t="s">
        <v>34</v>
      </c>
      <c r="C2335" s="116" t="str">
        <f>IF($B2335="","",IFERROR(INDEX(账户银行,MATCH($B2335,账户名,0)),""))</f>
        <v>现金</v>
      </c>
      <c r="D2335" s="116" t="str">
        <f>IF($B2335="","",IFERROR(INDEX(账户币种,MATCH($B2335,账户名,0)),""))</f>
        <v>UZS</v>
      </c>
      <c r="E2335" s="117" t="s">
        <v>57</v>
      </c>
      <c r="F2335" s="116" t="str">
        <f>IF($E2335="","",IFERROR(INDEX(类别属性,MATCH($E2335,类别表,0)),""))</f>
        <v>支出</v>
      </c>
      <c r="G2335" s="118" t="s">
        <v>1951</v>
      </c>
      <c r="H2335" s="119"/>
      <c r="I2335" s="119">
        <v>1545000</v>
      </c>
      <c r="J2335" s="120"/>
      <c r="K2335" s="125">
        <f>IF(OR($A2335="",$B2335=""),"",IF($J2335&lt;&gt;"",$J2335,IF($D2335=本位币,1,IFERROR(LOOKUP(2,1/((汇率月份&lt;=$A2335)*(INDEX(记账汇率区,0,MATCH($D2335,汇率币种头,0))&lt;&gt;"")),INDEX(记账汇率区,0,MATCH($D2335,汇率币种头,0))),""))))</f>
        <v>1</v>
      </c>
      <c r="L2335" s="123">
        <f t="shared" si="72"/>
        <v>-1545000</v>
      </c>
      <c r="M2335" s="123">
        <f t="shared" si="73"/>
        <v>-1545000</v>
      </c>
      <c r="N2335" s="122">
        <f>IF($B2335="","",ROUND(SUMIF(账户名,$B2335,账户期初)+SUMIFS($L$6:L2335,$B$6:B2335,$B2335),2))</f>
        <v>-850548879.33</v>
      </c>
      <c r="O2335" s="123">
        <f>IF($B2335="","",IFERROR(ROUND(INDEX(账户期初本位,MATCH($B2335,账户名,0))+SUMIFS($M$6:M2335,$B$6:B2335,$B2335),2),""))</f>
        <v>-850548879.33</v>
      </c>
      <c r="P2335" s="117" t="s">
        <v>59</v>
      </c>
      <c r="Q2335" s="115" t="s">
        <v>1855</v>
      </c>
      <c r="R2335" s="115"/>
      <c r="S2335" s="124" t="str">
        <f>IF($B2335="","",IF(ISNA(MATCH($B2335,账户名,0)),"※这个账户不在【参数设置】的账户档案里",IF($A2335="","※没填日期，这一笔不会进任何月份的报表",IF(OR($A2335&lt;起始月份,$A2335&gt;EOMONTH(起始月份,15)),"△不在本账期（"&amp;TEXT(起始月份,"yyyy-mm")&amp;" ~ "&amp;TEXT(EOMONTH(起始月份,15),"yyyy-mm")&amp;"）内，报表里看不到",IF(AND($H2335&lt;&gt;"",$I2335&lt;&gt;""),"※收入和支出不能同时填",IF(AND(N($H2335)=0,N($I2335)=0),IF(ISNUMBER(SEARCH("【待补】",$R2335&amp;"")),"△源数据不全（源表缺金额），请补充","※收入和支出都没填"),IF($E2335="","※没填收支类别，分类报表会漏掉这一笔",IF(ISNA(MATCH($E2335,类别表,0)),"※收支类别不在【参数设置】的清单里",IF($K2335="","△"&amp;$D2335&amp;" 还没填汇率，去【月度汇率】补上就自动算了",IF(ISNUMBER(SEARCH("【待补】",$R2335&amp;"")),"△源数据不全（源表缺摘要或用途），请补充",IF(AND($F2335="内部转账",$Q2335=""),"△内部转账建议在「往来单位」写上对方账户",IF($N2335&lt;0,"△这一笔之后该账户余额成负数了，核一下",""))))))))))))</f>
        <v>△这一笔之后该账户余额成负数了，核一下</v>
      </c>
    </row>
    <row r="2336" ht="16.5" spans="1:19">
      <c r="A2336" s="114">
        <v>46252</v>
      </c>
      <c r="B2336" s="115" t="s">
        <v>1238</v>
      </c>
      <c r="C2336" s="116" t="str">
        <f>IF($B2336="","",IFERROR(INDEX(账户银行,MATCH($B2336,账户名,0)),""))</f>
        <v>NBU银行</v>
      </c>
      <c r="D2336" s="116" t="str">
        <f>IF($B2336="","",IFERROR(INDEX(账户币种,MATCH($B2336,账户名,0)),""))</f>
        <v>UZS</v>
      </c>
      <c r="E2336" s="117" t="s">
        <v>38</v>
      </c>
      <c r="F2336" s="116" t="str">
        <f>IF($E2336="","",IFERROR(INDEX(类别属性,MATCH($E2336,类别表,0)),""))</f>
        <v>支出</v>
      </c>
      <c r="G2336" s="118" t="s">
        <v>1268</v>
      </c>
      <c r="H2336" s="119"/>
      <c r="I2336" s="119">
        <v>2230000</v>
      </c>
      <c r="J2336" s="120"/>
      <c r="K2336" s="125">
        <f>IF(OR($A2336="",$B2336=""),"",IF($J2336&lt;&gt;"",$J2336,IF($D2336=本位币,1,IFERROR(LOOKUP(2,1/((汇率月份&lt;=$A2336)*(INDEX(记账汇率区,0,MATCH($D2336,汇率币种头,0))&lt;&gt;"")),INDEX(记账汇率区,0,MATCH($D2336,汇率币种头,0))),""))))</f>
        <v>1</v>
      </c>
      <c r="L2336" s="123">
        <f t="shared" si="72"/>
        <v>-2230000</v>
      </c>
      <c r="M2336" s="123">
        <f t="shared" si="73"/>
        <v>-2230000</v>
      </c>
      <c r="N2336" s="122">
        <f>IF($B2336="","",ROUND(SUMIF(账户名,$B2336,账户期初)+SUMIFS($L$6:L2336,$B$6:B2336,$B2336),2))</f>
        <v>4336411</v>
      </c>
      <c r="O2336" s="123">
        <f>IF($B2336="","",IFERROR(ROUND(INDEX(账户期初本位,MATCH($B2336,账户名,0))+SUMIFS($M$6:M2336,$B$6:B2336,$B2336),2),""))</f>
        <v>4336411</v>
      </c>
      <c r="P2336" s="117" t="s">
        <v>26</v>
      </c>
      <c r="Q2336" s="115" t="s">
        <v>1269</v>
      </c>
      <c r="R2336" s="115" t="s">
        <v>1270</v>
      </c>
      <c r="S2336" s="124" t="str">
        <f>IF($B2336="","",IF(ISNA(MATCH($B2336,账户名,0)),"※这个账户不在【参数设置】的账户档案里",IF($A2336="","※没填日期，这一笔不会进任何月份的报表",IF(OR($A2336&lt;起始月份,$A2336&gt;EOMONTH(起始月份,15)),"△不在本账期（"&amp;TEXT(起始月份,"yyyy-mm")&amp;" ~ "&amp;TEXT(EOMONTH(起始月份,15),"yyyy-mm")&amp;"）内，报表里看不到",IF(AND($H2336&lt;&gt;"",$I2336&lt;&gt;""),"※收入和支出不能同时填",IF(AND(N($H2336)=0,N($I2336)=0),IF(ISNUMBER(SEARCH("【待补】",$R2336&amp;"")),"△源数据不全（源表缺金额），请补充","※收入和支出都没填"),IF($E2336="","※没填收支类别，分类报表会漏掉这一笔",IF(ISNA(MATCH($E2336,类别表,0)),"※收支类别不在【参数设置】的清单里",IF($K2336="","△"&amp;$D2336&amp;" 还没填汇率，去【月度汇率】补上就自动算了",IF(ISNUMBER(SEARCH("【待补】",$R2336&amp;"")),"△源数据不全（源表缺摘要或用途），请补充",IF(AND($F2336="内部转账",$Q2336=""),"△内部转账建议在「往来单位」写上对方账户",IF($N2336&lt;0,"△这一笔之后该账户余额成负数了，核一下",""))))))))))))</f>
        <v/>
      </c>
    </row>
    <row r="2337" ht="16.5" spans="1:19">
      <c r="A2337" s="114">
        <v>46252</v>
      </c>
      <c r="B2337" s="115" t="s">
        <v>1238</v>
      </c>
      <c r="C2337" s="116" t="str">
        <f>IF($B2337="","",IFERROR(INDEX(账户银行,MATCH($B2337,账户名,0)),""))</f>
        <v>NBU银行</v>
      </c>
      <c r="D2337" s="116" t="str">
        <f>IF($B2337="","",IFERROR(INDEX(账户币种,MATCH($B2337,账户名,0)),""))</f>
        <v>UZS</v>
      </c>
      <c r="E2337" s="117" t="s">
        <v>44</v>
      </c>
      <c r="F2337" s="116" t="str">
        <f>IF($E2337="","",IFERROR(INDEX(类别属性,MATCH($E2337,类别表,0)),""))</f>
        <v>支出</v>
      </c>
      <c r="G2337" s="118" t="s">
        <v>1268</v>
      </c>
      <c r="H2337" s="119"/>
      <c r="I2337" s="119">
        <v>650400</v>
      </c>
      <c r="J2337" s="120"/>
      <c r="K2337" s="125">
        <f>IF(OR($A2337="",$B2337=""),"",IF($J2337&lt;&gt;"",$J2337,IF($D2337=本位币,1,IFERROR(LOOKUP(2,1/((汇率月份&lt;=$A2337)*(INDEX(记账汇率区,0,MATCH($D2337,汇率币种头,0))&lt;&gt;"")),INDEX(记账汇率区,0,MATCH($D2337,汇率币种头,0))),""))))</f>
        <v>1</v>
      </c>
      <c r="L2337" s="123">
        <f t="shared" si="72"/>
        <v>-650400</v>
      </c>
      <c r="M2337" s="123">
        <f t="shared" si="73"/>
        <v>-650400</v>
      </c>
      <c r="N2337" s="122">
        <f>IF($B2337="","",ROUND(SUMIF(账户名,$B2337,账户期初)+SUMIFS($L$6:L2337,$B$6:B2337,$B2337),2))</f>
        <v>3686011</v>
      </c>
      <c r="O2337" s="123">
        <f>IF($B2337="","",IFERROR(ROUND(INDEX(账户期初本位,MATCH($B2337,账户名,0))+SUMIFS($M$6:M2337,$B$6:B2337,$B2337),2),""))</f>
        <v>3686011</v>
      </c>
      <c r="P2337" s="117" t="s">
        <v>26</v>
      </c>
      <c r="Q2337" s="115" t="s">
        <v>1269</v>
      </c>
      <c r="R2337" s="115" t="s">
        <v>1270</v>
      </c>
      <c r="S2337" s="124" t="str">
        <f>IF($B2337="","",IF(ISNA(MATCH($B2337,账户名,0)),"※这个账户不在【参数设置】的账户档案里",IF($A2337="","※没填日期，这一笔不会进任何月份的报表",IF(OR($A2337&lt;起始月份,$A2337&gt;EOMONTH(起始月份,15)),"△不在本账期（"&amp;TEXT(起始月份,"yyyy-mm")&amp;" ~ "&amp;TEXT(EOMONTH(起始月份,15),"yyyy-mm")&amp;"）内，报表里看不到",IF(AND($H2337&lt;&gt;"",$I2337&lt;&gt;""),"※收入和支出不能同时填",IF(AND(N($H2337)=0,N($I2337)=0),IF(ISNUMBER(SEARCH("【待补】",$R2337&amp;"")),"△源数据不全（源表缺金额），请补充","※收入和支出都没填"),IF($E2337="","※没填收支类别，分类报表会漏掉这一笔",IF(ISNA(MATCH($E2337,类别表,0)),"※收支类别不在【参数设置】的清单里",IF($K2337="","△"&amp;$D2337&amp;" 还没填汇率，去【月度汇率】补上就自动算了",IF(ISNUMBER(SEARCH("【待补】",$R2337&amp;"")),"△源数据不全（源表缺摘要或用途），请补充",IF(AND($F2337="内部转账",$Q2337=""),"△内部转账建议在「往来单位」写上对方账户",IF($N2337&lt;0,"△这一笔之后该账户余额成负数了，核一下",""))))))))))))</f>
        <v/>
      </c>
    </row>
    <row r="2338" ht="66" spans="1:19">
      <c r="A2338" s="114">
        <v>46252</v>
      </c>
      <c r="B2338" s="115" t="s">
        <v>34</v>
      </c>
      <c r="C2338" s="116" t="str">
        <f>IF($B2338="","",IFERROR(INDEX(账户银行,MATCH($B2338,账户名,0)),""))</f>
        <v>现金</v>
      </c>
      <c r="D2338" s="116" t="str">
        <f>IF($B2338="","",IFERROR(INDEX(账户币种,MATCH($B2338,账户名,0)),""))</f>
        <v>UZS</v>
      </c>
      <c r="E2338" s="117" t="s">
        <v>54</v>
      </c>
      <c r="F2338" s="116" t="str">
        <f>IF($E2338="","",IFERROR(INDEX(类别属性,MATCH($E2338,类别表,0)),""))</f>
        <v>支出</v>
      </c>
      <c r="G2338" s="118" t="s">
        <v>1952</v>
      </c>
      <c r="H2338" s="119"/>
      <c r="I2338" s="119">
        <v>3450000</v>
      </c>
      <c r="J2338" s="120"/>
      <c r="K2338" s="125">
        <f>IF(OR($A2338="",$B2338=""),"",IF($J2338&lt;&gt;"",$J2338,IF($D2338=本位币,1,IFERROR(LOOKUP(2,1/((汇率月份&lt;=$A2338)*(INDEX(记账汇率区,0,MATCH($D2338,汇率币种头,0))&lt;&gt;"")),INDEX(记账汇率区,0,MATCH($D2338,汇率币种头,0))),""))))</f>
        <v>1</v>
      </c>
      <c r="L2338" s="123">
        <f t="shared" si="72"/>
        <v>-3450000</v>
      </c>
      <c r="M2338" s="123">
        <f t="shared" si="73"/>
        <v>-3450000</v>
      </c>
      <c r="N2338" s="122">
        <f>IF($B2338="","",ROUND(SUMIF(账户名,$B2338,账户期初)+SUMIFS($L$6:L2338,$B$6:B2338,$B2338),2))</f>
        <v>-853998879.33</v>
      </c>
      <c r="O2338" s="123">
        <f>IF($B2338="","",IFERROR(ROUND(INDEX(账户期初本位,MATCH($B2338,账户名,0))+SUMIFS($M$6:M2338,$B$6:B2338,$B2338),2),""))</f>
        <v>-853998879.33</v>
      </c>
      <c r="P2338" s="117" t="s">
        <v>48</v>
      </c>
      <c r="Q2338" s="115"/>
      <c r="R2338" s="115"/>
      <c r="S2338" s="124" t="str">
        <f>IF($B2338="","",IF(ISNA(MATCH($B2338,账户名,0)),"※这个账户不在【参数设置】的账户档案里",IF($A2338="","※没填日期，这一笔不会进任何月份的报表",IF(OR($A2338&lt;起始月份,$A2338&gt;EOMONTH(起始月份,15)),"△不在本账期（"&amp;TEXT(起始月份,"yyyy-mm")&amp;" ~ "&amp;TEXT(EOMONTH(起始月份,15),"yyyy-mm")&amp;"）内，报表里看不到",IF(AND($H2338&lt;&gt;"",$I2338&lt;&gt;""),"※收入和支出不能同时填",IF(AND(N($H2338)=0,N($I2338)=0),IF(ISNUMBER(SEARCH("【待补】",$R2338&amp;"")),"△源数据不全（源表缺金额），请补充","※收入和支出都没填"),IF($E2338="","※没填收支类别，分类报表会漏掉这一笔",IF(ISNA(MATCH($E2338,类别表,0)),"※收支类别不在【参数设置】的清单里",IF($K2338="","△"&amp;$D2338&amp;" 还没填汇率，去【月度汇率】补上就自动算了",IF(ISNUMBER(SEARCH("【待补】",$R2338&amp;"")),"△源数据不全（源表缺摘要或用途），请补充",IF(AND($F2338="内部转账",$Q2338=""),"△内部转账建议在「往来单位」写上对方账户",IF($N2338&lt;0,"△这一笔之后该账户余额成负数了，核一下",""))))))))))))</f>
        <v>△这一笔之后该账户余额成负数了，核一下</v>
      </c>
    </row>
    <row r="2339" ht="99" spans="1:19">
      <c r="A2339" s="114">
        <v>46253</v>
      </c>
      <c r="B2339" s="115" t="s">
        <v>72</v>
      </c>
      <c r="C2339" s="116" t="str">
        <f>IF($B2339="","",IFERROR(INDEX(账户银行,MATCH($B2339,账户名,0)),""))</f>
        <v>NBU银行</v>
      </c>
      <c r="D2339" s="116" t="str">
        <f>IF($B2339="","",IFERROR(INDEX(账户币种,MATCH($B2339,账户名,0)),""))</f>
        <v>UZS</v>
      </c>
      <c r="E2339" s="117" t="s">
        <v>21</v>
      </c>
      <c r="F2339" s="116" t="str">
        <f>IF($E2339="","",IFERROR(INDEX(类别属性,MATCH($E2339,类别表,0)),""))</f>
        <v>支出</v>
      </c>
      <c r="G2339" s="118" t="s">
        <v>1916</v>
      </c>
      <c r="H2339" s="119"/>
      <c r="I2339" s="119">
        <v>10000000</v>
      </c>
      <c r="J2339" s="120"/>
      <c r="K2339" s="125">
        <f>IF(OR($A2339="",$B2339=""),"",IF($J2339&lt;&gt;"",$J2339,IF($D2339=本位币,1,IFERROR(LOOKUP(2,1/((汇率月份&lt;=$A2339)*(INDEX(记账汇率区,0,MATCH($D2339,汇率币种头,0))&lt;&gt;"")),INDEX(记账汇率区,0,MATCH($D2339,汇率币种头,0))),""))))</f>
        <v>1</v>
      </c>
      <c r="L2339" s="123">
        <f t="shared" si="72"/>
        <v>-10000000</v>
      </c>
      <c r="M2339" s="123">
        <f t="shared" si="73"/>
        <v>-10000000</v>
      </c>
      <c r="N2339" s="122">
        <f>IF($B2339="","",ROUND(SUMIF(账户名,$B2339,账户期初)+SUMIFS($L$6:L2339,$B$6:B2339,$B2339),2))</f>
        <v>-6984799.01</v>
      </c>
      <c r="O2339" s="123">
        <f>IF($B2339="","",IFERROR(ROUND(INDEX(账户期初本位,MATCH($B2339,账户名,0))+SUMIFS($M$6:M2339,$B$6:B2339,$B2339),2),""))</f>
        <v>-6984799.01</v>
      </c>
      <c r="P2339" s="117" t="s">
        <v>23</v>
      </c>
      <c r="Q2339" s="115"/>
      <c r="R2339" s="115" t="s">
        <v>1917</v>
      </c>
      <c r="S2339" s="124" t="str">
        <f>IF($B2339="","",IF(ISNA(MATCH($B2339,账户名,0)),"※这个账户不在【参数设置】的账户档案里",IF($A2339="","※没填日期，这一笔不会进任何月份的报表",IF(OR($A2339&lt;起始月份,$A2339&gt;EOMONTH(起始月份,15)),"△不在本账期（"&amp;TEXT(起始月份,"yyyy-mm")&amp;" ~ "&amp;TEXT(EOMONTH(起始月份,15),"yyyy-mm")&amp;"）内，报表里看不到",IF(AND($H2339&lt;&gt;"",$I2339&lt;&gt;""),"※收入和支出不能同时填",IF(AND(N($H2339)=0,N($I2339)=0),IF(ISNUMBER(SEARCH("【待补】",$R2339&amp;"")),"△源数据不全（源表缺金额），请补充","※收入和支出都没填"),IF($E2339="","※没填收支类别，分类报表会漏掉这一笔",IF(ISNA(MATCH($E2339,类别表,0)),"※收支类别不在【参数设置】的清单里",IF($K2339="","△"&amp;$D2339&amp;" 还没填汇率，去【月度汇率】补上就自动算了",IF(ISNUMBER(SEARCH("【待补】",$R2339&amp;"")),"△源数据不全（源表缺摘要或用途），请补充",IF(AND($F2339="内部转账",$Q2339=""),"△内部转账建议在「往来单位」写上对方账户",IF($N2339&lt;0,"△这一笔之后该账户余额成负数了，核一下",""))))))))))))</f>
        <v>△这一笔之后该账户余额成负数了，核一下</v>
      </c>
    </row>
    <row r="2340" ht="82.5" spans="1:19">
      <c r="A2340" s="114">
        <v>46253</v>
      </c>
      <c r="B2340" s="115" t="s">
        <v>72</v>
      </c>
      <c r="C2340" s="116" t="str">
        <f>IF($B2340="","",IFERROR(INDEX(账户银行,MATCH($B2340,账户名,0)),""))</f>
        <v>NBU银行</v>
      </c>
      <c r="D2340" s="116" t="str">
        <f>IF($B2340="","",IFERROR(INDEX(账户币种,MATCH($B2340,账户名,0)),""))</f>
        <v>UZS</v>
      </c>
      <c r="E2340" s="117" t="s">
        <v>31</v>
      </c>
      <c r="F2340" s="116" t="str">
        <f>IF($E2340="","",IFERROR(INDEX(类别属性,MATCH($E2340,类别表,0)),""))</f>
        <v>支出</v>
      </c>
      <c r="G2340" s="118" t="s">
        <v>1953</v>
      </c>
      <c r="H2340" s="119"/>
      <c r="I2340" s="119">
        <v>1200000</v>
      </c>
      <c r="J2340" s="120"/>
      <c r="K2340" s="125">
        <f>IF(OR($A2340="",$B2340=""),"",IF($J2340&lt;&gt;"",$J2340,IF($D2340=本位币,1,IFERROR(LOOKUP(2,1/((汇率月份&lt;=$A2340)*(INDEX(记账汇率区,0,MATCH($D2340,汇率币种头,0))&lt;&gt;"")),INDEX(记账汇率区,0,MATCH($D2340,汇率币种头,0))),""))))</f>
        <v>1</v>
      </c>
      <c r="L2340" s="123">
        <f t="shared" si="72"/>
        <v>-1200000</v>
      </c>
      <c r="M2340" s="123">
        <f t="shared" si="73"/>
        <v>-1200000</v>
      </c>
      <c r="N2340" s="122">
        <f>IF($B2340="","",ROUND(SUMIF(账户名,$B2340,账户期初)+SUMIFS($L$6:L2340,$B$6:B2340,$B2340),2))</f>
        <v>-8184799.01</v>
      </c>
      <c r="O2340" s="123">
        <f>IF($B2340="","",IFERROR(ROUND(INDEX(账户期初本位,MATCH($B2340,账户名,0))+SUMIFS($M$6:M2340,$B$6:B2340,$B2340),2),""))</f>
        <v>-8184799.01</v>
      </c>
      <c r="P2340" s="117" t="s">
        <v>26</v>
      </c>
      <c r="Q2340" s="115"/>
      <c r="R2340" s="115" t="s">
        <v>1917</v>
      </c>
      <c r="S2340" s="124" t="str">
        <f>IF($B2340="","",IF(ISNA(MATCH($B2340,账户名,0)),"※这个账户不在【参数设置】的账户档案里",IF($A2340="","※没填日期，这一笔不会进任何月份的报表",IF(OR($A2340&lt;起始月份,$A2340&gt;EOMONTH(起始月份,15)),"△不在本账期（"&amp;TEXT(起始月份,"yyyy-mm")&amp;" ~ "&amp;TEXT(EOMONTH(起始月份,15),"yyyy-mm")&amp;"）内，报表里看不到",IF(AND($H2340&lt;&gt;"",$I2340&lt;&gt;""),"※收入和支出不能同时填",IF(AND(N($H2340)=0,N($I2340)=0),IF(ISNUMBER(SEARCH("【待补】",$R2340&amp;"")),"△源数据不全（源表缺金额），请补充","※收入和支出都没填"),IF($E2340="","※没填收支类别，分类报表会漏掉这一笔",IF(ISNA(MATCH($E2340,类别表,0)),"※收支类别不在【参数设置】的清单里",IF($K2340="","△"&amp;$D2340&amp;" 还没填汇率，去【月度汇率】补上就自动算了",IF(ISNUMBER(SEARCH("【待补】",$R2340&amp;"")),"△源数据不全（源表缺摘要或用途），请补充",IF(AND($F2340="内部转账",$Q2340=""),"△内部转账建议在「往来单位」写上对方账户",IF($N2340&lt;0,"△这一笔之后该账户余额成负数了，核一下",""))))))))))))</f>
        <v>△这一笔之后该账户余额成负数了，核一下</v>
      </c>
    </row>
    <row r="2341" ht="115.5" spans="1:19">
      <c r="A2341" s="114">
        <v>46253</v>
      </c>
      <c r="B2341" s="115" t="s">
        <v>72</v>
      </c>
      <c r="C2341" s="116" t="str">
        <f>IF($B2341="","",IFERROR(INDEX(账户银行,MATCH($B2341,账户名,0)),""))</f>
        <v>NBU银行</v>
      </c>
      <c r="D2341" s="116" t="str">
        <f>IF($B2341="","",IFERROR(INDEX(账户币种,MATCH($B2341,账户名,0)),""))</f>
        <v>UZS</v>
      </c>
      <c r="E2341" s="117" t="s">
        <v>60</v>
      </c>
      <c r="F2341" s="116" t="str">
        <f>IF($E2341="","",IFERROR(INDEX(类别属性,MATCH($E2341,类别表,0)),""))</f>
        <v>支出</v>
      </c>
      <c r="G2341" s="118" t="s">
        <v>1954</v>
      </c>
      <c r="H2341" s="119"/>
      <c r="I2341" s="119">
        <v>50000</v>
      </c>
      <c r="J2341" s="120"/>
      <c r="K2341" s="125">
        <f>IF(OR($A2341="",$B2341=""),"",IF($J2341&lt;&gt;"",$J2341,IF($D2341=本位币,1,IFERROR(LOOKUP(2,1/((汇率月份&lt;=$A2341)*(INDEX(记账汇率区,0,MATCH($D2341,汇率币种头,0))&lt;&gt;"")),INDEX(记账汇率区,0,MATCH($D2341,汇率币种头,0))),""))))</f>
        <v>1</v>
      </c>
      <c r="L2341" s="123">
        <f t="shared" si="72"/>
        <v>-50000</v>
      </c>
      <c r="M2341" s="123">
        <f t="shared" si="73"/>
        <v>-50000</v>
      </c>
      <c r="N2341" s="122">
        <f>IF($B2341="","",ROUND(SUMIF(账户名,$B2341,账户期初)+SUMIFS($L$6:L2341,$B$6:B2341,$B2341),2))</f>
        <v>-8234799.01</v>
      </c>
      <c r="O2341" s="123">
        <f>IF($B2341="","",IFERROR(ROUND(INDEX(账户期初本位,MATCH($B2341,账户名,0))+SUMIFS($M$6:M2341,$B$6:B2341,$B2341),2),""))</f>
        <v>-8234799.01</v>
      </c>
      <c r="P2341" s="117" t="s">
        <v>43</v>
      </c>
      <c r="Q2341" s="115"/>
      <c r="R2341" s="115" t="s">
        <v>1917</v>
      </c>
      <c r="S2341" s="124" t="str">
        <f>IF($B2341="","",IF(ISNA(MATCH($B2341,账户名,0)),"※这个账户不在【参数设置】的账户档案里",IF($A2341="","※没填日期，这一笔不会进任何月份的报表",IF(OR($A2341&lt;起始月份,$A2341&gt;EOMONTH(起始月份,15)),"△不在本账期（"&amp;TEXT(起始月份,"yyyy-mm")&amp;" ~ "&amp;TEXT(EOMONTH(起始月份,15),"yyyy-mm")&amp;"）内，报表里看不到",IF(AND($H2341&lt;&gt;"",$I2341&lt;&gt;""),"※收入和支出不能同时填",IF(AND(N($H2341)=0,N($I2341)=0),IF(ISNUMBER(SEARCH("【待补】",$R2341&amp;"")),"△源数据不全（源表缺金额），请补充","※收入和支出都没填"),IF($E2341="","※没填收支类别，分类报表会漏掉这一笔",IF(ISNA(MATCH($E2341,类别表,0)),"※收支类别不在【参数设置】的清单里",IF($K2341="","△"&amp;$D2341&amp;" 还没填汇率，去【月度汇率】补上就自动算了",IF(ISNUMBER(SEARCH("【待补】",$R2341&amp;"")),"△源数据不全（源表缺摘要或用途），请补充",IF(AND($F2341="内部转账",$Q2341=""),"△内部转账建议在「往来单位」写上对方账户",IF($N2341&lt;0,"△这一笔之后该账户余额成负数了，核一下",""))))))))))))</f>
        <v>△这一笔之后该账户余额成负数了，核一下</v>
      </c>
    </row>
    <row r="2342" ht="115.5" spans="1:19">
      <c r="A2342" s="114">
        <v>46253</v>
      </c>
      <c r="B2342" s="115" t="s">
        <v>72</v>
      </c>
      <c r="C2342" s="116" t="str">
        <f>IF($B2342="","",IFERROR(INDEX(账户银行,MATCH($B2342,账户名,0)),""))</f>
        <v>NBU银行</v>
      </c>
      <c r="D2342" s="116" t="str">
        <f>IF($B2342="","",IFERROR(INDEX(账户币种,MATCH($B2342,账户名,0)),""))</f>
        <v>UZS</v>
      </c>
      <c r="E2342" s="117" t="s">
        <v>60</v>
      </c>
      <c r="F2342" s="116" t="str">
        <f>IF($E2342="","",IFERROR(INDEX(类别属性,MATCH($E2342,类别表,0)),""))</f>
        <v>支出</v>
      </c>
      <c r="G2342" s="118" t="s">
        <v>1955</v>
      </c>
      <c r="H2342" s="119"/>
      <c r="I2342" s="119">
        <v>6000</v>
      </c>
      <c r="J2342" s="120"/>
      <c r="K2342" s="125">
        <f>IF(OR($A2342="",$B2342=""),"",IF($J2342&lt;&gt;"",$J2342,IF($D2342=本位币,1,IFERROR(LOOKUP(2,1/((汇率月份&lt;=$A2342)*(INDEX(记账汇率区,0,MATCH($D2342,汇率币种头,0))&lt;&gt;"")),INDEX(记账汇率区,0,MATCH($D2342,汇率币种头,0))),""))))</f>
        <v>1</v>
      </c>
      <c r="L2342" s="123">
        <f t="shared" si="72"/>
        <v>-6000</v>
      </c>
      <c r="M2342" s="123">
        <f t="shared" si="73"/>
        <v>-6000</v>
      </c>
      <c r="N2342" s="122">
        <f>IF($B2342="","",ROUND(SUMIF(账户名,$B2342,账户期初)+SUMIFS($L$6:L2342,$B$6:B2342,$B2342),2))</f>
        <v>-8240799.01</v>
      </c>
      <c r="O2342" s="123">
        <f>IF($B2342="","",IFERROR(ROUND(INDEX(账户期初本位,MATCH($B2342,账户名,0))+SUMIFS($M$6:M2342,$B$6:B2342,$B2342),2),""))</f>
        <v>-8240799.01</v>
      </c>
      <c r="P2342" s="117" t="s">
        <v>43</v>
      </c>
      <c r="Q2342" s="115"/>
      <c r="R2342" s="115" t="s">
        <v>1917</v>
      </c>
      <c r="S2342" s="124" t="str">
        <f>IF($B2342="","",IF(ISNA(MATCH($B2342,账户名,0)),"※这个账户不在【参数设置】的账户档案里",IF($A2342="","※没填日期，这一笔不会进任何月份的报表",IF(OR($A2342&lt;起始月份,$A2342&gt;EOMONTH(起始月份,15)),"△不在本账期（"&amp;TEXT(起始月份,"yyyy-mm")&amp;" ~ "&amp;TEXT(EOMONTH(起始月份,15),"yyyy-mm")&amp;"）内，报表里看不到",IF(AND($H2342&lt;&gt;"",$I2342&lt;&gt;""),"※收入和支出不能同时填",IF(AND(N($H2342)=0,N($I2342)=0),IF(ISNUMBER(SEARCH("【待补】",$R2342&amp;"")),"△源数据不全（源表缺金额），请补充","※收入和支出都没填"),IF($E2342="","※没填收支类别，分类报表会漏掉这一笔",IF(ISNA(MATCH($E2342,类别表,0)),"※收支类别不在【参数设置】的清单里",IF($K2342="","△"&amp;$D2342&amp;" 还没填汇率，去【月度汇率】补上就自动算了",IF(ISNUMBER(SEARCH("【待补】",$R2342&amp;"")),"△源数据不全（源表缺摘要或用途），请补充",IF(AND($F2342="内部转账",$Q2342=""),"△内部转账建议在「往来单位」写上对方账户",IF($N2342&lt;0,"△这一笔之后该账户余额成负数了，核一下",""))))))))))))</f>
        <v>△这一笔之后该账户余额成负数了，核一下</v>
      </c>
    </row>
    <row r="2343" ht="115.5" spans="1:19">
      <c r="A2343" s="114">
        <v>46253</v>
      </c>
      <c r="B2343" s="115" t="s">
        <v>72</v>
      </c>
      <c r="C2343" s="116" t="str">
        <f>IF($B2343="","",IFERROR(INDEX(账户银行,MATCH($B2343,账户名,0)),""))</f>
        <v>NBU银行</v>
      </c>
      <c r="D2343" s="116" t="str">
        <f>IF($B2343="","",IFERROR(INDEX(账户币种,MATCH($B2343,账户名,0)),""))</f>
        <v>UZS</v>
      </c>
      <c r="E2343" s="117" t="s">
        <v>60</v>
      </c>
      <c r="F2343" s="116" t="str">
        <f>IF($E2343="","",IFERROR(INDEX(类别属性,MATCH($E2343,类别表,0)),""))</f>
        <v>支出</v>
      </c>
      <c r="G2343" s="118" t="s">
        <v>1956</v>
      </c>
      <c r="H2343" s="119"/>
      <c r="I2343" s="119">
        <v>741.6</v>
      </c>
      <c r="J2343" s="120"/>
      <c r="K2343" s="125">
        <f>IF(OR($A2343="",$B2343=""),"",IF($J2343&lt;&gt;"",$J2343,IF($D2343=本位币,1,IFERROR(LOOKUP(2,1/((汇率月份&lt;=$A2343)*(INDEX(记账汇率区,0,MATCH($D2343,汇率币种头,0))&lt;&gt;"")),INDEX(记账汇率区,0,MATCH($D2343,汇率币种头,0))),""))))</f>
        <v>1</v>
      </c>
      <c r="L2343" s="123">
        <f t="shared" si="72"/>
        <v>-741.6</v>
      </c>
      <c r="M2343" s="123">
        <f t="shared" si="73"/>
        <v>-741.6</v>
      </c>
      <c r="N2343" s="122">
        <f>IF($B2343="","",ROUND(SUMIF(账户名,$B2343,账户期初)+SUMIFS($L$6:L2343,$B$6:B2343,$B2343),2))</f>
        <v>-8241540.61</v>
      </c>
      <c r="O2343" s="123">
        <f>IF($B2343="","",IFERROR(ROUND(INDEX(账户期初本位,MATCH($B2343,账户名,0))+SUMIFS($M$6:M2343,$B$6:B2343,$B2343),2),""))</f>
        <v>-8241540.61</v>
      </c>
      <c r="P2343" s="117" t="s">
        <v>43</v>
      </c>
      <c r="Q2343" s="115"/>
      <c r="R2343" s="115" t="s">
        <v>1917</v>
      </c>
      <c r="S2343" s="124" t="str">
        <f>IF($B2343="","",IF(ISNA(MATCH($B2343,账户名,0)),"※这个账户不在【参数设置】的账户档案里",IF($A2343="","※没填日期，这一笔不会进任何月份的报表",IF(OR($A2343&lt;起始月份,$A2343&gt;EOMONTH(起始月份,15)),"△不在本账期（"&amp;TEXT(起始月份,"yyyy-mm")&amp;" ~ "&amp;TEXT(EOMONTH(起始月份,15),"yyyy-mm")&amp;"）内，报表里看不到",IF(AND($H2343&lt;&gt;"",$I2343&lt;&gt;""),"※收入和支出不能同时填",IF(AND(N($H2343)=0,N($I2343)=0),IF(ISNUMBER(SEARCH("【待补】",$R2343&amp;"")),"△源数据不全（源表缺金额），请补充","※收入和支出都没填"),IF($E2343="","※没填收支类别，分类报表会漏掉这一笔",IF(ISNA(MATCH($E2343,类别表,0)),"※收支类别不在【参数设置】的清单里",IF($K2343="","△"&amp;$D2343&amp;" 还没填汇率，去【月度汇率】补上就自动算了",IF(ISNUMBER(SEARCH("【待补】",$R2343&amp;"")),"△源数据不全（源表缺摘要或用途），请补充",IF(AND($F2343="内部转账",$Q2343=""),"△内部转账建议在「往来单位」写上对方账户",IF($N2343&lt;0,"△这一笔之后该账户余额成负数了，核一下",""))))))))))))</f>
        <v>△这一笔之后该账户余额成负数了，核一下</v>
      </c>
    </row>
    <row r="2344" ht="115.5" spans="1:19">
      <c r="A2344" s="114">
        <v>46253</v>
      </c>
      <c r="B2344" s="115" t="s">
        <v>72</v>
      </c>
      <c r="C2344" s="116" t="str">
        <f>IF($B2344="","",IFERROR(INDEX(账户银行,MATCH($B2344,账户名,0)),""))</f>
        <v>NBU银行</v>
      </c>
      <c r="D2344" s="116" t="str">
        <f>IF($B2344="","",IFERROR(INDEX(账户币种,MATCH($B2344,账户名,0)),""))</f>
        <v>UZS</v>
      </c>
      <c r="E2344" s="117" t="s">
        <v>60</v>
      </c>
      <c r="F2344" s="116" t="str">
        <f>IF($E2344="","",IFERROR(INDEX(类别属性,MATCH($E2344,类别表,0)),""))</f>
        <v>支出</v>
      </c>
      <c r="G2344" s="118" t="s">
        <v>1957</v>
      </c>
      <c r="H2344" s="119"/>
      <c r="I2344" s="119">
        <v>741.6</v>
      </c>
      <c r="J2344" s="120"/>
      <c r="K2344" s="125">
        <f>IF(OR($A2344="",$B2344=""),"",IF($J2344&lt;&gt;"",$J2344,IF($D2344=本位币,1,IFERROR(LOOKUP(2,1/((汇率月份&lt;=$A2344)*(INDEX(记账汇率区,0,MATCH($D2344,汇率币种头,0))&lt;&gt;"")),INDEX(记账汇率区,0,MATCH($D2344,汇率币种头,0))),""))))</f>
        <v>1</v>
      </c>
      <c r="L2344" s="123">
        <f t="shared" si="72"/>
        <v>-741.6</v>
      </c>
      <c r="M2344" s="123">
        <f t="shared" si="73"/>
        <v>-741.6</v>
      </c>
      <c r="N2344" s="122">
        <f>IF($B2344="","",ROUND(SUMIF(账户名,$B2344,账户期初)+SUMIFS($L$6:L2344,$B$6:B2344,$B2344),2))</f>
        <v>-8242282.21</v>
      </c>
      <c r="O2344" s="123">
        <f>IF($B2344="","",IFERROR(ROUND(INDEX(账户期初本位,MATCH($B2344,账户名,0))+SUMIFS($M$6:M2344,$B$6:B2344,$B2344),2),""))</f>
        <v>-8242282.21</v>
      </c>
      <c r="P2344" s="117" t="s">
        <v>43</v>
      </c>
      <c r="Q2344" s="115"/>
      <c r="R2344" s="115" t="s">
        <v>1917</v>
      </c>
      <c r="S2344" s="124" t="str">
        <f>IF($B2344="","",IF(ISNA(MATCH($B2344,账户名,0)),"※这个账户不在【参数设置】的账户档案里",IF($A2344="","※没填日期，这一笔不会进任何月份的报表",IF(OR($A2344&lt;起始月份,$A2344&gt;EOMONTH(起始月份,15)),"△不在本账期（"&amp;TEXT(起始月份,"yyyy-mm")&amp;" ~ "&amp;TEXT(EOMONTH(起始月份,15),"yyyy-mm")&amp;"）内，报表里看不到",IF(AND($H2344&lt;&gt;"",$I2344&lt;&gt;""),"※收入和支出不能同时填",IF(AND(N($H2344)=0,N($I2344)=0),IF(ISNUMBER(SEARCH("【待补】",$R2344&amp;"")),"△源数据不全（源表缺金额），请补充","※收入和支出都没填"),IF($E2344="","※没填收支类别，分类报表会漏掉这一笔",IF(ISNA(MATCH($E2344,类别表,0)),"※收支类别不在【参数设置】的清单里",IF($K2344="","△"&amp;$D2344&amp;" 还没填汇率，去【月度汇率】补上就自动算了",IF(ISNUMBER(SEARCH("【待补】",$R2344&amp;"")),"△源数据不全（源表缺摘要或用途），请补充",IF(AND($F2344="内部转账",$Q2344=""),"△内部转账建议在「往来单位」写上对方账户",IF($N2344&lt;0,"△这一笔之后该账户余额成负数了，核一下",""))))))))))))</f>
        <v>△这一笔之后该账户余额成负数了，核一下</v>
      </c>
    </row>
    <row r="2345" ht="49.5" spans="1:19">
      <c r="A2345" s="114">
        <v>46253</v>
      </c>
      <c r="B2345" s="115" t="s">
        <v>72</v>
      </c>
      <c r="C2345" s="116" t="str">
        <f>IF($B2345="","",IFERROR(INDEX(账户银行,MATCH($B2345,账户名,0)),""))</f>
        <v>NBU银行</v>
      </c>
      <c r="D2345" s="116" t="str">
        <f>IF($B2345="","",IFERROR(INDEX(账户币种,MATCH($B2345,账户名,0)),""))</f>
        <v>UZS</v>
      </c>
      <c r="E2345" s="117" t="s">
        <v>74</v>
      </c>
      <c r="F2345" s="116" t="str">
        <f>IF($E2345="","",IFERROR(INDEX(类别属性,MATCH($E2345,类别表,0)),""))</f>
        <v>收入</v>
      </c>
      <c r="G2345" s="118" t="s">
        <v>1958</v>
      </c>
      <c r="H2345" s="119">
        <v>10000000</v>
      </c>
      <c r="I2345" s="119"/>
      <c r="J2345" s="120"/>
      <c r="K2345" s="125">
        <f>IF(OR($A2345="",$B2345=""),"",IF($J2345&lt;&gt;"",$J2345,IF($D2345=本位币,1,IFERROR(LOOKUP(2,1/((汇率月份&lt;=$A2345)*(INDEX(记账汇率区,0,MATCH($D2345,汇率币种头,0))&lt;&gt;"")),INDEX(记账汇率区,0,MATCH($D2345,汇率币种头,0))),""))))</f>
        <v>1</v>
      </c>
      <c r="L2345" s="123">
        <f t="shared" si="72"/>
        <v>10000000</v>
      </c>
      <c r="M2345" s="123">
        <f t="shared" si="73"/>
        <v>10000000</v>
      </c>
      <c r="N2345" s="122">
        <f>IF($B2345="","",ROUND(SUMIF(账户名,$B2345,账户期初)+SUMIFS($L$6:L2345,$B$6:B2345,$B2345),2))</f>
        <v>1757717.79</v>
      </c>
      <c r="O2345" s="123">
        <f>IF($B2345="","",IFERROR(ROUND(INDEX(账户期初本位,MATCH($B2345,账户名,0))+SUMIFS($M$6:M2345,$B$6:B2345,$B2345),2),""))</f>
        <v>1757717.79</v>
      </c>
      <c r="P2345" s="117" t="s">
        <v>76</v>
      </c>
      <c r="Q2345" s="115" t="s">
        <v>1959</v>
      </c>
      <c r="R2345" s="115" t="s">
        <v>1917</v>
      </c>
      <c r="S2345" s="124" t="str">
        <f>IF($B2345="","",IF(ISNA(MATCH($B2345,账户名,0)),"※这个账户不在【参数设置】的账户档案里",IF($A2345="","※没填日期，这一笔不会进任何月份的报表",IF(OR($A2345&lt;起始月份,$A2345&gt;EOMONTH(起始月份,15)),"△不在本账期（"&amp;TEXT(起始月份,"yyyy-mm")&amp;" ~ "&amp;TEXT(EOMONTH(起始月份,15),"yyyy-mm")&amp;"）内，报表里看不到",IF(AND($H2345&lt;&gt;"",$I2345&lt;&gt;""),"※收入和支出不能同时填",IF(AND(N($H2345)=0,N($I2345)=0),IF(ISNUMBER(SEARCH("【待补】",$R2345&amp;"")),"△源数据不全（源表缺金额），请补充","※收入和支出都没填"),IF($E2345="","※没填收支类别，分类报表会漏掉这一笔",IF(ISNA(MATCH($E2345,类别表,0)),"※收支类别不在【参数设置】的清单里",IF($K2345="","△"&amp;$D2345&amp;" 还没填汇率，去【月度汇率】补上就自动算了",IF(ISNUMBER(SEARCH("【待补】",$R2345&amp;"")),"△源数据不全（源表缺摘要或用途），请补充",IF(AND($F2345="内部转账",$Q2345=""),"△内部转账建议在「往来单位」写上对方账户",IF($N2345&lt;0,"△这一笔之后该账户余额成负数了，核一下",""))))))))))))</f>
        <v/>
      </c>
    </row>
    <row r="2346" ht="16.5" spans="1:19">
      <c r="A2346" s="114">
        <v>46253</v>
      </c>
      <c r="B2346" s="115" t="s">
        <v>20</v>
      </c>
      <c r="C2346" s="116" t="str">
        <f>IF($B2346="","",IFERROR(INDEX(账户银行,MATCH($B2346,账户名,0)),""))</f>
        <v>现金</v>
      </c>
      <c r="D2346" s="116" t="str">
        <f>IF($B2346="","",IFERROR(INDEX(账户币种,MATCH($B2346,账户名,0)),""))</f>
        <v>CNY</v>
      </c>
      <c r="E2346" s="117" t="s">
        <v>1397</v>
      </c>
      <c r="F2346" s="116" t="str">
        <f>IF($E2346="","",IFERROR(INDEX(类别属性,MATCH($E2346,类别表,0)),""))</f>
        <v>支出</v>
      </c>
      <c r="G2346" s="118" t="s">
        <v>1960</v>
      </c>
      <c r="H2346" s="119"/>
      <c r="I2346" s="119">
        <v>8130</v>
      </c>
      <c r="J2346" s="120"/>
      <c r="K2346" s="121">
        <f>IF(OR($A2346="",$B2346=""),"",IF($J2346&lt;&gt;"",$J2346,IF($D2346=本位币,1,IFERROR(LOOKUP(2,1/((汇率月份&lt;=$A2346)*(INDEX(记账汇率区,0,MATCH($D2346,汇率币种头,0))&lt;&gt;"")),INDEX(记账汇率区,0,MATCH($D2346,汇率币种头,0))),""))))</f>
        <v>1771</v>
      </c>
      <c r="L2346" s="122">
        <f t="shared" si="72"/>
        <v>-8130</v>
      </c>
      <c r="M2346" s="123">
        <f t="shared" si="73"/>
        <v>-14398230</v>
      </c>
      <c r="N2346" s="122">
        <f>IF($B2346="","",ROUND(SUMIF(账户名,$B2346,账户期初)+SUMIFS($L$6:L2346,$B$6:B2346,$B2346),2))</f>
        <v>1258361.67</v>
      </c>
      <c r="O2346" s="123">
        <f>IF($B2346="","",IFERROR(ROUND(INDEX(账户期初本位,MATCH($B2346,账户名,0))+SUMIFS($M$6:M2346,$B$6:B2346,$B2346),2),""))</f>
        <v>2129869049.79</v>
      </c>
      <c r="P2346" s="117" t="s">
        <v>48</v>
      </c>
      <c r="Q2346" s="115"/>
      <c r="R2346" s="115"/>
      <c r="S2346" s="124" t="str">
        <f>IF($B2346="","",IF(ISNA(MATCH($B2346,账户名,0)),"※这个账户不在【参数设置】的账户档案里",IF($A2346="","※没填日期，这一笔不会进任何月份的报表",IF(OR($A2346&lt;起始月份,$A2346&gt;EOMONTH(起始月份,15)),"△不在本账期（"&amp;TEXT(起始月份,"yyyy-mm")&amp;" ~ "&amp;TEXT(EOMONTH(起始月份,15),"yyyy-mm")&amp;"）内，报表里看不到",IF(AND($H2346&lt;&gt;"",$I2346&lt;&gt;""),"※收入和支出不能同时填",IF(AND(N($H2346)=0,N($I2346)=0),IF(ISNUMBER(SEARCH("【待补】",$R2346&amp;"")),"△源数据不全（源表缺金额），请补充","※收入和支出都没填"),IF($E2346="","※没填收支类别，分类报表会漏掉这一笔",IF(ISNA(MATCH($E2346,类别表,0)),"※收支类别不在【参数设置】的清单里",IF($K2346="","△"&amp;$D2346&amp;" 还没填汇率，去【月度汇率】补上就自动算了",IF(ISNUMBER(SEARCH("【待补】",$R2346&amp;"")),"△源数据不全（源表缺摘要或用途），请补充",IF(AND($F2346="内部转账",$Q2346=""),"△内部转账建议在「往来单位」写上对方账户",IF($N2346&lt;0,"△这一笔之后该账户余额成负数了，核一下",""))))))))))))</f>
        <v/>
      </c>
    </row>
    <row r="2347" ht="49.5" spans="1:19">
      <c r="A2347" s="114">
        <v>46253</v>
      </c>
      <c r="B2347" s="115" t="s">
        <v>1238</v>
      </c>
      <c r="C2347" s="116" t="str">
        <f>IF($B2347="","",IFERROR(INDEX(账户银行,MATCH($B2347,账户名,0)),""))</f>
        <v>NBU银行</v>
      </c>
      <c r="D2347" s="116" t="str">
        <f>IF($B2347="","",IFERROR(INDEX(账户币种,MATCH($B2347,账户名,0)),""))</f>
        <v>UZS</v>
      </c>
      <c r="E2347" s="117" t="s">
        <v>44</v>
      </c>
      <c r="F2347" s="116" t="str">
        <f>IF($E2347="","",IFERROR(INDEX(类别属性,MATCH($E2347,类别表,0)),""))</f>
        <v>支出</v>
      </c>
      <c r="G2347" s="118" t="s">
        <v>1392</v>
      </c>
      <c r="H2347" s="119"/>
      <c r="I2347" s="119">
        <v>375000</v>
      </c>
      <c r="J2347" s="120"/>
      <c r="K2347" s="125">
        <f>IF(OR($A2347="",$B2347=""),"",IF($J2347&lt;&gt;"",$J2347,IF($D2347=本位币,1,IFERROR(LOOKUP(2,1/((汇率月份&lt;=$A2347)*(INDEX(记账汇率区,0,MATCH($D2347,汇率币种头,0))&lt;&gt;"")),INDEX(记账汇率区,0,MATCH($D2347,汇率币种头,0))),""))))</f>
        <v>1</v>
      </c>
      <c r="L2347" s="123">
        <f t="shared" si="72"/>
        <v>-375000</v>
      </c>
      <c r="M2347" s="123">
        <f t="shared" si="73"/>
        <v>-375000</v>
      </c>
      <c r="N2347" s="122">
        <f>IF($B2347="","",ROUND(SUMIF(账户名,$B2347,账户期初)+SUMIFS($L$6:L2347,$B$6:B2347,$B2347),2))</f>
        <v>3311011</v>
      </c>
      <c r="O2347" s="123">
        <f>IF($B2347="","",IFERROR(ROUND(INDEX(账户期初本位,MATCH($B2347,账户名,0))+SUMIFS($M$6:M2347,$B$6:B2347,$B2347),2),""))</f>
        <v>3311011</v>
      </c>
      <c r="P2347" s="117" t="s">
        <v>26</v>
      </c>
      <c r="Q2347" s="115"/>
      <c r="R2347" s="115" t="s">
        <v>1393</v>
      </c>
      <c r="S2347" s="124" t="str">
        <f>IF($B2347="","",IF(ISNA(MATCH($B2347,账户名,0)),"※这个账户不在【参数设置】的账户档案里",IF($A2347="","※没填日期，这一笔不会进任何月份的报表",IF(OR($A2347&lt;起始月份,$A2347&gt;EOMONTH(起始月份,15)),"△不在本账期（"&amp;TEXT(起始月份,"yyyy-mm")&amp;" ~ "&amp;TEXT(EOMONTH(起始月份,15),"yyyy-mm")&amp;"）内，报表里看不到",IF(AND($H2347&lt;&gt;"",$I2347&lt;&gt;""),"※收入和支出不能同时填",IF(AND(N($H2347)=0,N($I2347)=0),IF(ISNUMBER(SEARCH("【待补】",$R2347&amp;"")),"△源数据不全（源表缺金额），请补充","※收入和支出都没填"),IF($E2347="","※没填收支类别，分类报表会漏掉这一笔",IF(ISNA(MATCH($E2347,类别表,0)),"※收支类别不在【参数设置】的清单里",IF($K2347="","△"&amp;$D2347&amp;" 还没填汇率，去【月度汇率】补上就自动算了",IF(ISNUMBER(SEARCH("【待补】",$R2347&amp;"")),"△源数据不全（源表缺摘要或用途），请补充",IF(AND($F2347="内部转账",$Q2347=""),"△内部转账建议在「往来单位」写上对方账户",IF($N2347&lt;0,"△这一笔之后该账户余额成负数了，核一下",""))))))))))))</f>
        <v/>
      </c>
    </row>
    <row r="2348" ht="49.5" spans="1:19">
      <c r="A2348" s="114">
        <v>46253</v>
      </c>
      <c r="B2348" s="115" t="s">
        <v>34</v>
      </c>
      <c r="C2348" s="116" t="str">
        <f>IF($B2348="","",IFERROR(INDEX(账户银行,MATCH($B2348,账户名,0)),""))</f>
        <v>现金</v>
      </c>
      <c r="D2348" s="116" t="str">
        <f>IF($B2348="","",IFERROR(INDEX(账户币种,MATCH($B2348,账户名,0)),""))</f>
        <v>UZS</v>
      </c>
      <c r="E2348" s="117" t="s">
        <v>44</v>
      </c>
      <c r="F2348" s="116" t="str">
        <f>IF($E2348="","",IFERROR(INDEX(类别属性,MATCH($E2348,类别表,0)),""))</f>
        <v>支出</v>
      </c>
      <c r="G2348" s="118" t="s">
        <v>1961</v>
      </c>
      <c r="H2348" s="119"/>
      <c r="I2348" s="119">
        <v>1017000</v>
      </c>
      <c r="J2348" s="120"/>
      <c r="K2348" s="125">
        <f>IF(OR($A2348="",$B2348=""),"",IF($J2348&lt;&gt;"",$J2348,IF($D2348=本位币,1,IFERROR(LOOKUP(2,1/((汇率月份&lt;=$A2348)*(INDEX(记账汇率区,0,MATCH($D2348,汇率币种头,0))&lt;&gt;"")),INDEX(记账汇率区,0,MATCH($D2348,汇率币种头,0))),""))))</f>
        <v>1</v>
      </c>
      <c r="L2348" s="123">
        <f t="shared" si="72"/>
        <v>-1017000</v>
      </c>
      <c r="M2348" s="123">
        <f t="shared" si="73"/>
        <v>-1017000</v>
      </c>
      <c r="N2348" s="122">
        <f>IF($B2348="","",ROUND(SUMIF(账户名,$B2348,账户期初)+SUMIFS($L$6:L2348,$B$6:B2348,$B2348),2))</f>
        <v>-855015879.33</v>
      </c>
      <c r="O2348" s="123">
        <f>IF($B2348="","",IFERROR(ROUND(INDEX(账户期初本位,MATCH($B2348,账户名,0))+SUMIFS($M$6:M2348,$B$6:B2348,$B2348),2),""))</f>
        <v>-855015879.33</v>
      </c>
      <c r="P2348" s="117" t="s">
        <v>26</v>
      </c>
      <c r="Q2348" s="115" t="s">
        <v>1265</v>
      </c>
      <c r="R2348" s="115"/>
      <c r="S2348" s="124" t="str">
        <f>IF($B2348="","",IF(ISNA(MATCH($B2348,账户名,0)),"※这个账户不在【参数设置】的账户档案里",IF($A2348="","※没填日期，这一笔不会进任何月份的报表",IF(OR($A2348&lt;起始月份,$A2348&gt;EOMONTH(起始月份,15)),"△不在本账期（"&amp;TEXT(起始月份,"yyyy-mm")&amp;" ~ "&amp;TEXT(EOMONTH(起始月份,15),"yyyy-mm")&amp;"）内，报表里看不到",IF(AND($H2348&lt;&gt;"",$I2348&lt;&gt;""),"※收入和支出不能同时填",IF(AND(N($H2348)=0,N($I2348)=0),IF(ISNUMBER(SEARCH("【待补】",$R2348&amp;"")),"△源数据不全（源表缺金额），请补充","※收入和支出都没填"),IF($E2348="","※没填收支类别，分类报表会漏掉这一笔",IF(ISNA(MATCH($E2348,类别表,0)),"※收支类别不在【参数设置】的清单里",IF($K2348="","△"&amp;$D2348&amp;" 还没填汇率，去【月度汇率】补上就自动算了",IF(ISNUMBER(SEARCH("【待补】",$R2348&amp;"")),"△源数据不全（源表缺摘要或用途），请补充",IF(AND($F2348="内部转账",$Q2348=""),"△内部转账建议在「往来单位」写上对方账户",IF($N2348&lt;0,"△这一笔之后该账户余额成负数了，核一下",""))))))))))))</f>
        <v>△这一笔之后该账户余额成负数了，核一下</v>
      </c>
    </row>
    <row r="2349" ht="99" spans="1:19">
      <c r="A2349" s="114">
        <v>46253</v>
      </c>
      <c r="B2349" s="115" t="s">
        <v>34</v>
      </c>
      <c r="C2349" s="116" t="str">
        <f>IF($B2349="","",IFERROR(INDEX(账户银行,MATCH($B2349,账户名,0)),""))</f>
        <v>现金</v>
      </c>
      <c r="D2349" s="116" t="str">
        <f>IF($B2349="","",IFERROR(INDEX(账户币种,MATCH($B2349,账户名,0)),""))</f>
        <v>UZS</v>
      </c>
      <c r="E2349" s="117" t="s">
        <v>57</v>
      </c>
      <c r="F2349" s="116" t="str">
        <f>IF($E2349="","",IFERROR(INDEX(类别属性,MATCH($E2349,类别表,0)),""))</f>
        <v>支出</v>
      </c>
      <c r="G2349" s="118" t="s">
        <v>1962</v>
      </c>
      <c r="H2349" s="119"/>
      <c r="I2349" s="119">
        <v>3526000</v>
      </c>
      <c r="J2349" s="120"/>
      <c r="K2349" s="125">
        <f>IF(OR($A2349="",$B2349=""),"",IF($J2349&lt;&gt;"",$J2349,IF($D2349=本位币,1,IFERROR(LOOKUP(2,1/((汇率月份&lt;=$A2349)*(INDEX(记账汇率区,0,MATCH($D2349,汇率币种头,0))&lt;&gt;"")),INDEX(记账汇率区,0,MATCH($D2349,汇率币种头,0))),""))))</f>
        <v>1</v>
      </c>
      <c r="L2349" s="123">
        <f t="shared" si="72"/>
        <v>-3526000</v>
      </c>
      <c r="M2349" s="123">
        <f t="shared" si="73"/>
        <v>-3526000</v>
      </c>
      <c r="N2349" s="122">
        <f>IF($B2349="","",ROUND(SUMIF(账户名,$B2349,账户期初)+SUMIFS($L$6:L2349,$B$6:B2349,$B2349),2))</f>
        <v>-858541879.33</v>
      </c>
      <c r="O2349" s="123">
        <f>IF($B2349="","",IFERROR(ROUND(INDEX(账户期初本位,MATCH($B2349,账户名,0))+SUMIFS($M$6:M2349,$B$6:B2349,$B2349),2),""))</f>
        <v>-858541879.33</v>
      </c>
      <c r="P2349" s="117" t="s">
        <v>59</v>
      </c>
      <c r="Q2349" s="115" t="s">
        <v>1265</v>
      </c>
      <c r="R2349" s="115"/>
      <c r="S2349" s="124" t="str">
        <f>IF($B2349="","",IF(ISNA(MATCH($B2349,账户名,0)),"※这个账户不在【参数设置】的账户档案里",IF($A2349="","※没填日期，这一笔不会进任何月份的报表",IF(OR($A2349&lt;起始月份,$A2349&gt;EOMONTH(起始月份,15)),"△不在本账期（"&amp;TEXT(起始月份,"yyyy-mm")&amp;" ~ "&amp;TEXT(EOMONTH(起始月份,15),"yyyy-mm")&amp;"）内，报表里看不到",IF(AND($H2349&lt;&gt;"",$I2349&lt;&gt;""),"※收入和支出不能同时填",IF(AND(N($H2349)=0,N($I2349)=0),IF(ISNUMBER(SEARCH("【待补】",$R2349&amp;"")),"△源数据不全（源表缺金额），请补充","※收入和支出都没填"),IF($E2349="","※没填收支类别，分类报表会漏掉这一笔",IF(ISNA(MATCH($E2349,类别表,0)),"※收支类别不在【参数设置】的清单里",IF($K2349="","△"&amp;$D2349&amp;" 还没填汇率，去【月度汇率】补上就自动算了",IF(ISNUMBER(SEARCH("【待补】",$R2349&amp;"")),"△源数据不全（源表缺摘要或用途），请补充",IF(AND($F2349="内部转账",$Q2349=""),"△内部转账建议在「往来单位」写上对方账户",IF($N2349&lt;0,"△这一笔之后该账户余额成负数了，核一下",""))))))))))))</f>
        <v>△这一笔之后该账户余额成负数了，核一下</v>
      </c>
    </row>
    <row r="2350" ht="82.5" spans="1:19">
      <c r="A2350" s="114">
        <v>46254</v>
      </c>
      <c r="B2350" s="115" t="s">
        <v>72</v>
      </c>
      <c r="C2350" s="116" t="str">
        <f>IF($B2350="","",IFERROR(INDEX(账户银行,MATCH($B2350,账户名,0)),""))</f>
        <v>NBU银行</v>
      </c>
      <c r="D2350" s="116" t="str">
        <f>IF($B2350="","",IFERROR(INDEX(账户币种,MATCH($B2350,账户名,0)),""))</f>
        <v>UZS</v>
      </c>
      <c r="E2350" s="117" t="s">
        <v>60</v>
      </c>
      <c r="F2350" s="116" t="str">
        <f>IF($E2350="","",IFERROR(INDEX(类别属性,MATCH($E2350,类别表,0)),""))</f>
        <v>支出</v>
      </c>
      <c r="G2350" s="118" t="s">
        <v>1963</v>
      </c>
      <c r="H2350" s="119"/>
      <c r="I2350" s="119">
        <v>1100000</v>
      </c>
      <c r="J2350" s="120"/>
      <c r="K2350" s="125">
        <f>IF(OR($A2350="",$B2350=""),"",IF($J2350&lt;&gt;"",$J2350,IF($D2350=本位币,1,IFERROR(LOOKUP(2,1/((汇率月份&lt;=$A2350)*(INDEX(记账汇率区,0,MATCH($D2350,汇率币种头,0))&lt;&gt;"")),INDEX(记账汇率区,0,MATCH($D2350,汇率币种头,0))),""))))</f>
        <v>1</v>
      </c>
      <c r="L2350" s="123">
        <f t="shared" si="72"/>
        <v>-1100000</v>
      </c>
      <c r="M2350" s="123">
        <f t="shared" si="73"/>
        <v>-1100000</v>
      </c>
      <c r="N2350" s="122">
        <f>IF($B2350="","",ROUND(SUMIF(账户名,$B2350,账户期初)+SUMIFS($L$6:L2350,$B$6:B2350,$B2350),2))</f>
        <v>657717.79</v>
      </c>
      <c r="O2350" s="123">
        <f>IF($B2350="","",IFERROR(ROUND(INDEX(账户期初本位,MATCH($B2350,账户名,0))+SUMIFS($M$6:M2350,$B$6:B2350,$B2350),2),""))</f>
        <v>657717.79</v>
      </c>
      <c r="P2350" s="117" t="s">
        <v>43</v>
      </c>
      <c r="Q2350" s="115"/>
      <c r="R2350" s="115" t="s">
        <v>1917</v>
      </c>
      <c r="S2350" s="124" t="str">
        <f>IF($B2350="","",IF(ISNA(MATCH($B2350,账户名,0)),"※这个账户不在【参数设置】的账户档案里",IF($A2350="","※没填日期，这一笔不会进任何月份的报表",IF(OR($A2350&lt;起始月份,$A2350&gt;EOMONTH(起始月份,15)),"△不在本账期（"&amp;TEXT(起始月份,"yyyy-mm")&amp;" ~ "&amp;TEXT(EOMONTH(起始月份,15),"yyyy-mm")&amp;"）内，报表里看不到",IF(AND($H2350&lt;&gt;"",$I2350&lt;&gt;""),"※收入和支出不能同时填",IF(AND(N($H2350)=0,N($I2350)=0),IF(ISNUMBER(SEARCH("【待补】",$R2350&amp;"")),"△源数据不全（源表缺金额），请补充","※收入和支出都没填"),IF($E2350="","※没填收支类别，分类报表会漏掉这一笔",IF(ISNA(MATCH($E2350,类别表,0)),"※收支类别不在【参数设置】的清单里",IF($K2350="","△"&amp;$D2350&amp;" 还没填汇率，去【月度汇率】补上就自动算了",IF(ISNUMBER(SEARCH("【待补】",$R2350&amp;"")),"△源数据不全（源表缺摘要或用途），请补充",IF(AND($F2350="内部转账",$Q2350=""),"△内部转账建议在「往来单位」写上对方账户",IF($N2350&lt;0,"△这一笔之后该账户余额成负数了，核一下",""))))))))))))</f>
        <v/>
      </c>
    </row>
    <row r="2351" ht="115.5" spans="1:19">
      <c r="A2351" s="114">
        <v>46254</v>
      </c>
      <c r="B2351" s="115" t="s">
        <v>72</v>
      </c>
      <c r="C2351" s="116" t="str">
        <f>IF($B2351="","",IFERROR(INDEX(账户银行,MATCH($B2351,账户名,0)),""))</f>
        <v>NBU银行</v>
      </c>
      <c r="D2351" s="116" t="str">
        <f>IF($B2351="","",IFERROR(INDEX(账户币种,MATCH($B2351,账户名,0)),""))</f>
        <v>UZS</v>
      </c>
      <c r="E2351" s="117" t="s">
        <v>60</v>
      </c>
      <c r="F2351" s="116" t="str">
        <f>IF($E2351="","",IFERROR(INDEX(类别属性,MATCH($E2351,类别表,0)),""))</f>
        <v>支出</v>
      </c>
      <c r="G2351" s="118" t="s">
        <v>1964</v>
      </c>
      <c r="H2351" s="119"/>
      <c r="I2351" s="119">
        <v>5500</v>
      </c>
      <c r="J2351" s="120"/>
      <c r="K2351" s="125">
        <f>IF(OR($A2351="",$B2351=""),"",IF($J2351&lt;&gt;"",$J2351,IF($D2351=本位币,1,IFERROR(LOOKUP(2,1/((汇率月份&lt;=$A2351)*(INDEX(记账汇率区,0,MATCH($D2351,汇率币种头,0))&lt;&gt;"")),INDEX(记账汇率区,0,MATCH($D2351,汇率币种头,0))),""))))</f>
        <v>1</v>
      </c>
      <c r="L2351" s="123">
        <f t="shared" si="72"/>
        <v>-5500</v>
      </c>
      <c r="M2351" s="123">
        <f t="shared" si="73"/>
        <v>-5500</v>
      </c>
      <c r="N2351" s="122">
        <f>IF($B2351="","",ROUND(SUMIF(账户名,$B2351,账户期初)+SUMIFS($L$6:L2351,$B$6:B2351,$B2351),2))</f>
        <v>652217.79</v>
      </c>
      <c r="O2351" s="123">
        <f>IF($B2351="","",IFERROR(ROUND(INDEX(账户期初本位,MATCH($B2351,账户名,0))+SUMIFS($M$6:M2351,$B$6:B2351,$B2351),2),""))</f>
        <v>652217.79</v>
      </c>
      <c r="P2351" s="117" t="s">
        <v>43</v>
      </c>
      <c r="Q2351" s="115"/>
      <c r="R2351" s="115" t="s">
        <v>1917</v>
      </c>
      <c r="S2351" s="124" t="str">
        <f>IF($B2351="","",IF(ISNA(MATCH($B2351,账户名,0)),"※这个账户不在【参数设置】的账户档案里",IF($A2351="","※没填日期，这一笔不会进任何月份的报表",IF(OR($A2351&lt;起始月份,$A2351&gt;EOMONTH(起始月份,15)),"△不在本账期（"&amp;TEXT(起始月份,"yyyy-mm")&amp;" ~ "&amp;TEXT(EOMONTH(起始月份,15),"yyyy-mm")&amp;"）内，报表里看不到",IF(AND($H2351&lt;&gt;"",$I2351&lt;&gt;""),"※收入和支出不能同时填",IF(AND(N($H2351)=0,N($I2351)=0),IF(ISNUMBER(SEARCH("【待补】",$R2351&amp;"")),"△源数据不全（源表缺金额），请补充","※收入和支出都没填"),IF($E2351="","※没填收支类别，分类报表会漏掉这一笔",IF(ISNA(MATCH($E2351,类别表,0)),"※收支类别不在【参数设置】的清单里",IF($K2351="","△"&amp;$D2351&amp;" 还没填汇率，去【月度汇率】补上就自动算了",IF(ISNUMBER(SEARCH("【待补】",$R2351&amp;"")),"△源数据不全（源表缺摘要或用途），请补充",IF(AND($F2351="内部转账",$Q2351=""),"△内部转账建议在「往来单位」写上对方账户",IF($N2351&lt;0,"△这一笔之后该账户余额成负数了，核一下",""))))))))))))</f>
        <v/>
      </c>
    </row>
    <row r="2352" ht="115.5" spans="1:19">
      <c r="A2352" s="114">
        <v>46254</v>
      </c>
      <c r="B2352" s="115" t="s">
        <v>72</v>
      </c>
      <c r="C2352" s="116" t="str">
        <f>IF($B2352="","",IFERROR(INDEX(账户银行,MATCH($B2352,账户名,0)),""))</f>
        <v>NBU银行</v>
      </c>
      <c r="D2352" s="116" t="str">
        <f>IF($B2352="","",IFERROR(INDEX(账户币种,MATCH($B2352,账户名,0)),""))</f>
        <v>UZS</v>
      </c>
      <c r="E2352" s="117" t="s">
        <v>60</v>
      </c>
      <c r="F2352" s="116" t="str">
        <f>IF($E2352="","",IFERROR(INDEX(类别属性,MATCH($E2352,类别表,0)),""))</f>
        <v>支出</v>
      </c>
      <c r="G2352" s="118" t="s">
        <v>1965</v>
      </c>
      <c r="H2352" s="119"/>
      <c r="I2352" s="119">
        <v>741.6</v>
      </c>
      <c r="J2352" s="120"/>
      <c r="K2352" s="125">
        <f>IF(OR($A2352="",$B2352=""),"",IF($J2352&lt;&gt;"",$J2352,IF($D2352=本位币,1,IFERROR(LOOKUP(2,1/((汇率月份&lt;=$A2352)*(INDEX(记账汇率区,0,MATCH($D2352,汇率币种头,0))&lt;&gt;"")),INDEX(记账汇率区,0,MATCH($D2352,汇率币种头,0))),""))))</f>
        <v>1</v>
      </c>
      <c r="L2352" s="123">
        <f t="shared" si="72"/>
        <v>-741.6</v>
      </c>
      <c r="M2352" s="123">
        <f t="shared" si="73"/>
        <v>-741.6</v>
      </c>
      <c r="N2352" s="122">
        <f>IF($B2352="","",ROUND(SUMIF(账户名,$B2352,账户期初)+SUMIFS($L$6:L2352,$B$6:B2352,$B2352),2))</f>
        <v>651476.19</v>
      </c>
      <c r="O2352" s="123">
        <f>IF($B2352="","",IFERROR(ROUND(INDEX(账户期初本位,MATCH($B2352,账户名,0))+SUMIFS($M$6:M2352,$B$6:B2352,$B2352),2),""))</f>
        <v>651476.19</v>
      </c>
      <c r="P2352" s="117" t="s">
        <v>43</v>
      </c>
      <c r="Q2352" s="115"/>
      <c r="R2352" s="115" t="s">
        <v>1917</v>
      </c>
      <c r="S2352" s="124" t="str">
        <f>IF($B2352="","",IF(ISNA(MATCH($B2352,账户名,0)),"※这个账户不在【参数设置】的账户档案里",IF($A2352="","※没填日期，这一笔不会进任何月份的报表",IF(OR($A2352&lt;起始月份,$A2352&gt;EOMONTH(起始月份,15)),"△不在本账期（"&amp;TEXT(起始月份,"yyyy-mm")&amp;" ~ "&amp;TEXT(EOMONTH(起始月份,15),"yyyy-mm")&amp;"）内，报表里看不到",IF(AND($H2352&lt;&gt;"",$I2352&lt;&gt;""),"※收入和支出不能同时填",IF(AND(N($H2352)=0,N($I2352)=0),IF(ISNUMBER(SEARCH("【待补】",$R2352&amp;"")),"△源数据不全（源表缺金额），请补充","※收入和支出都没填"),IF($E2352="","※没填收支类别，分类报表会漏掉这一笔",IF(ISNA(MATCH($E2352,类别表,0)),"※收支类别不在【参数设置】的清单里",IF($K2352="","△"&amp;$D2352&amp;" 还没填汇率，去【月度汇率】补上就自动算了",IF(ISNUMBER(SEARCH("【待补】",$R2352&amp;"")),"△源数据不全（源表缺摘要或用途），请补充",IF(AND($F2352="内部转账",$Q2352=""),"△内部转账建议在「往来单位」写上对方账户",IF($N2352&lt;0,"△这一笔之后该账户余额成负数了，核一下",""))))))))))))</f>
        <v/>
      </c>
    </row>
    <row r="2353" ht="16.5" spans="1:19">
      <c r="A2353" s="114">
        <v>46254</v>
      </c>
      <c r="B2353" s="115" t="s">
        <v>1238</v>
      </c>
      <c r="C2353" s="116" t="str">
        <f>IF($B2353="","",IFERROR(INDEX(账户银行,MATCH($B2353,账户名,0)),""))</f>
        <v>NBU银行</v>
      </c>
      <c r="D2353" s="116" t="str">
        <f>IF($B2353="","",IFERROR(INDEX(账户币种,MATCH($B2353,账户名,0)),""))</f>
        <v>UZS</v>
      </c>
      <c r="E2353" s="117" t="s">
        <v>54</v>
      </c>
      <c r="F2353" s="116" t="str">
        <f>IF($E2353="","",IFERROR(INDEX(类别属性,MATCH($E2353,类别表,0)),""))</f>
        <v>支出</v>
      </c>
      <c r="G2353" s="118" t="s">
        <v>1268</v>
      </c>
      <c r="H2353" s="119"/>
      <c r="I2353" s="119">
        <v>39000</v>
      </c>
      <c r="J2353" s="120"/>
      <c r="K2353" s="125">
        <f>IF(OR($A2353="",$B2353=""),"",IF($J2353&lt;&gt;"",$J2353,IF($D2353=本位币,1,IFERROR(LOOKUP(2,1/((汇率月份&lt;=$A2353)*(INDEX(记账汇率区,0,MATCH($D2353,汇率币种头,0))&lt;&gt;"")),INDEX(记账汇率区,0,MATCH($D2353,汇率币种头,0))),""))))</f>
        <v>1</v>
      </c>
      <c r="L2353" s="123">
        <f t="shared" si="72"/>
        <v>-39000</v>
      </c>
      <c r="M2353" s="123">
        <f t="shared" si="73"/>
        <v>-39000</v>
      </c>
      <c r="N2353" s="122">
        <f>IF($B2353="","",ROUND(SUMIF(账户名,$B2353,账户期初)+SUMIFS($L$6:L2353,$B$6:B2353,$B2353),2))</f>
        <v>3272011</v>
      </c>
      <c r="O2353" s="123">
        <f>IF($B2353="","",IFERROR(ROUND(INDEX(账户期初本位,MATCH($B2353,账户名,0))+SUMIFS($M$6:M2353,$B$6:B2353,$B2353),2),""))</f>
        <v>3272011</v>
      </c>
      <c r="P2353" s="117" t="s">
        <v>48</v>
      </c>
      <c r="Q2353" s="115" t="s">
        <v>1269</v>
      </c>
      <c r="R2353" s="115" t="s">
        <v>1270</v>
      </c>
      <c r="S2353" s="124" t="str">
        <f>IF($B2353="","",IF(ISNA(MATCH($B2353,账户名,0)),"※这个账户不在【参数设置】的账户档案里",IF($A2353="","※没填日期，这一笔不会进任何月份的报表",IF(OR($A2353&lt;起始月份,$A2353&gt;EOMONTH(起始月份,15)),"△不在本账期（"&amp;TEXT(起始月份,"yyyy-mm")&amp;" ~ "&amp;TEXT(EOMONTH(起始月份,15),"yyyy-mm")&amp;"）内，报表里看不到",IF(AND($H2353&lt;&gt;"",$I2353&lt;&gt;""),"※收入和支出不能同时填",IF(AND(N($H2353)=0,N($I2353)=0),IF(ISNUMBER(SEARCH("【待补】",$R2353&amp;"")),"△源数据不全（源表缺金额），请补充","※收入和支出都没填"),IF($E2353="","※没填收支类别，分类报表会漏掉这一笔",IF(ISNA(MATCH($E2353,类别表,0)),"※收支类别不在【参数设置】的清单里",IF($K2353="","△"&amp;$D2353&amp;" 还没填汇率，去【月度汇率】补上就自动算了",IF(ISNUMBER(SEARCH("【待补】",$R2353&amp;"")),"△源数据不全（源表缺摘要或用途），请补充",IF(AND($F2353="内部转账",$Q2353=""),"△内部转账建议在「往来单位」写上对方账户",IF($N2353&lt;0,"△这一笔之后该账户余额成负数了，核一下",""))))))))))))</f>
        <v/>
      </c>
    </row>
    <row r="2354" ht="16.5" spans="1:19">
      <c r="A2354" s="114">
        <v>46254</v>
      </c>
      <c r="B2354" s="115" t="s">
        <v>34</v>
      </c>
      <c r="C2354" s="116" t="str">
        <f>IF($B2354="","",IFERROR(INDEX(账户银行,MATCH($B2354,账户名,0)),""))</f>
        <v>现金</v>
      </c>
      <c r="D2354" s="116" t="str">
        <f>IF($B2354="","",IFERROR(INDEX(账户币种,MATCH($B2354,账户名,0)),""))</f>
        <v>UZS</v>
      </c>
      <c r="E2354" s="117" t="s">
        <v>38</v>
      </c>
      <c r="F2354" s="116" t="str">
        <f>IF($E2354="","",IFERROR(INDEX(类别属性,MATCH($E2354,类别表,0)),""))</f>
        <v>支出</v>
      </c>
      <c r="G2354" s="118" t="s">
        <v>1966</v>
      </c>
      <c r="H2354" s="119"/>
      <c r="I2354" s="119">
        <v>350000</v>
      </c>
      <c r="J2354" s="120"/>
      <c r="K2354" s="125">
        <f>IF(OR($A2354="",$B2354=""),"",IF($J2354&lt;&gt;"",$J2354,IF($D2354=本位币,1,IFERROR(LOOKUP(2,1/((汇率月份&lt;=$A2354)*(INDEX(记账汇率区,0,MATCH($D2354,汇率币种头,0))&lt;&gt;"")),INDEX(记账汇率区,0,MATCH($D2354,汇率币种头,0))),""))))</f>
        <v>1</v>
      </c>
      <c r="L2354" s="123">
        <f t="shared" si="72"/>
        <v>-350000</v>
      </c>
      <c r="M2354" s="123">
        <f t="shared" si="73"/>
        <v>-350000</v>
      </c>
      <c r="N2354" s="122">
        <f>IF($B2354="","",ROUND(SUMIF(账户名,$B2354,账户期初)+SUMIFS($L$6:L2354,$B$6:B2354,$B2354),2))</f>
        <v>-858891879.33</v>
      </c>
      <c r="O2354" s="123">
        <f>IF($B2354="","",IFERROR(ROUND(INDEX(账户期初本位,MATCH($B2354,账户名,0))+SUMIFS($M$6:M2354,$B$6:B2354,$B2354),2),""))</f>
        <v>-858891879.33</v>
      </c>
      <c r="P2354" s="117" t="s">
        <v>26</v>
      </c>
      <c r="Q2354" s="115"/>
      <c r="R2354" s="115"/>
      <c r="S2354" s="124" t="str">
        <f>IF($B2354="","",IF(ISNA(MATCH($B2354,账户名,0)),"※这个账户不在【参数设置】的账户档案里",IF($A2354="","※没填日期，这一笔不会进任何月份的报表",IF(OR($A2354&lt;起始月份,$A2354&gt;EOMONTH(起始月份,15)),"△不在本账期（"&amp;TEXT(起始月份,"yyyy-mm")&amp;" ~ "&amp;TEXT(EOMONTH(起始月份,15),"yyyy-mm")&amp;"）内，报表里看不到",IF(AND($H2354&lt;&gt;"",$I2354&lt;&gt;""),"※收入和支出不能同时填",IF(AND(N($H2354)=0,N($I2354)=0),IF(ISNUMBER(SEARCH("【待补】",$R2354&amp;"")),"△源数据不全（源表缺金额），请补充","※收入和支出都没填"),IF($E2354="","※没填收支类别，分类报表会漏掉这一笔",IF(ISNA(MATCH($E2354,类别表,0)),"※收支类别不在【参数设置】的清单里",IF($K2354="","△"&amp;$D2354&amp;" 还没填汇率，去【月度汇率】补上就自动算了",IF(ISNUMBER(SEARCH("【待补】",$R2354&amp;"")),"△源数据不全（源表缺摘要或用途），请补充",IF(AND($F2354="内部转账",$Q2354=""),"△内部转账建议在「往来单位」写上对方账户",IF($N2354&lt;0,"△这一笔之后该账户余额成负数了，核一下",""))))))))))))</f>
        <v>△这一笔之后该账户余额成负数了，核一下</v>
      </c>
    </row>
    <row r="2355" ht="16.5" spans="1:19">
      <c r="A2355" s="114">
        <v>46255</v>
      </c>
      <c r="B2355" s="115" t="s">
        <v>1238</v>
      </c>
      <c r="C2355" s="116" t="str">
        <f>IF($B2355="","",IFERROR(INDEX(账户银行,MATCH($B2355,账户名,0)),""))</f>
        <v>NBU银行</v>
      </c>
      <c r="D2355" s="116" t="str">
        <f>IF($B2355="","",IFERROR(INDEX(账户币种,MATCH($B2355,账户名,0)),""))</f>
        <v>UZS</v>
      </c>
      <c r="E2355" s="117" t="s">
        <v>38</v>
      </c>
      <c r="F2355" s="116" t="str">
        <f>IF($E2355="","",IFERROR(INDEX(类别属性,MATCH($E2355,类别表,0)),""))</f>
        <v>支出</v>
      </c>
      <c r="G2355" s="118" t="s">
        <v>1268</v>
      </c>
      <c r="H2355" s="119"/>
      <c r="I2355" s="119">
        <v>85000</v>
      </c>
      <c r="J2355" s="120"/>
      <c r="K2355" s="125">
        <f>IF(OR($A2355="",$B2355=""),"",IF($J2355&lt;&gt;"",$J2355,IF($D2355=本位币,1,IFERROR(LOOKUP(2,1/((汇率月份&lt;=$A2355)*(INDEX(记账汇率区,0,MATCH($D2355,汇率币种头,0))&lt;&gt;"")),INDEX(记账汇率区,0,MATCH($D2355,汇率币种头,0))),""))))</f>
        <v>1</v>
      </c>
      <c r="L2355" s="123">
        <f t="shared" si="72"/>
        <v>-85000</v>
      </c>
      <c r="M2355" s="123">
        <f t="shared" si="73"/>
        <v>-85000</v>
      </c>
      <c r="N2355" s="122">
        <f>IF($B2355="","",ROUND(SUMIF(账户名,$B2355,账户期初)+SUMIFS($L$6:L2355,$B$6:B2355,$B2355),2))</f>
        <v>3187011</v>
      </c>
      <c r="O2355" s="123">
        <f>IF($B2355="","",IFERROR(ROUND(INDEX(账户期初本位,MATCH($B2355,账户名,0))+SUMIFS($M$6:M2355,$B$6:B2355,$B2355),2),""))</f>
        <v>3187011</v>
      </c>
      <c r="P2355" s="117" t="s">
        <v>26</v>
      </c>
      <c r="Q2355" s="115" t="s">
        <v>1269</v>
      </c>
      <c r="R2355" s="115" t="s">
        <v>1270</v>
      </c>
      <c r="S2355" s="124" t="str">
        <f>IF($B2355="","",IF(ISNA(MATCH($B2355,账户名,0)),"※这个账户不在【参数设置】的账户档案里",IF($A2355="","※没填日期，这一笔不会进任何月份的报表",IF(OR($A2355&lt;起始月份,$A2355&gt;EOMONTH(起始月份,15)),"△不在本账期（"&amp;TEXT(起始月份,"yyyy-mm")&amp;" ~ "&amp;TEXT(EOMONTH(起始月份,15),"yyyy-mm")&amp;"）内，报表里看不到",IF(AND($H2355&lt;&gt;"",$I2355&lt;&gt;""),"※收入和支出不能同时填",IF(AND(N($H2355)=0,N($I2355)=0),IF(ISNUMBER(SEARCH("【待补】",$R2355&amp;"")),"△源数据不全（源表缺金额），请补充","※收入和支出都没填"),IF($E2355="","※没填收支类别，分类报表会漏掉这一笔",IF(ISNA(MATCH($E2355,类别表,0)),"※收支类别不在【参数设置】的清单里",IF($K2355="","△"&amp;$D2355&amp;" 还没填汇率，去【月度汇率】补上就自动算了",IF(ISNUMBER(SEARCH("【待补】",$R2355&amp;"")),"△源数据不全（源表缺摘要或用途），请补充",IF(AND($F2355="内部转账",$Q2355=""),"△内部转账建议在「往来单位」写上对方账户",IF($N2355&lt;0,"△这一笔之后该账户余额成负数了，核一下",""))))))))))))</f>
        <v/>
      </c>
    </row>
    <row r="2356" ht="16.5" spans="1:19">
      <c r="A2356" s="114">
        <v>46255</v>
      </c>
      <c r="B2356" s="115" t="s">
        <v>1238</v>
      </c>
      <c r="C2356" s="116" t="str">
        <f>IF($B2356="","",IFERROR(INDEX(账户银行,MATCH($B2356,账户名,0)),""))</f>
        <v>NBU银行</v>
      </c>
      <c r="D2356" s="116" t="str">
        <f>IF($B2356="","",IFERROR(INDEX(账户币种,MATCH($B2356,账户名,0)),""))</f>
        <v>UZS</v>
      </c>
      <c r="E2356" s="117" t="s">
        <v>44</v>
      </c>
      <c r="F2356" s="116" t="str">
        <f>IF($E2356="","",IFERROR(INDEX(类别属性,MATCH($E2356,类别表,0)),""))</f>
        <v>支出</v>
      </c>
      <c r="G2356" s="118" t="s">
        <v>1268</v>
      </c>
      <c r="H2356" s="119"/>
      <c r="I2356" s="119">
        <v>635000</v>
      </c>
      <c r="J2356" s="120"/>
      <c r="K2356" s="125">
        <f>IF(OR($A2356="",$B2356=""),"",IF($J2356&lt;&gt;"",$J2356,IF($D2356=本位币,1,IFERROR(LOOKUP(2,1/((汇率月份&lt;=$A2356)*(INDEX(记账汇率区,0,MATCH($D2356,汇率币种头,0))&lt;&gt;"")),INDEX(记账汇率区,0,MATCH($D2356,汇率币种头,0))),""))))</f>
        <v>1</v>
      </c>
      <c r="L2356" s="123">
        <f t="shared" si="72"/>
        <v>-635000</v>
      </c>
      <c r="M2356" s="123">
        <f t="shared" si="73"/>
        <v>-635000</v>
      </c>
      <c r="N2356" s="122">
        <f>IF($B2356="","",ROUND(SUMIF(账户名,$B2356,账户期初)+SUMIFS($L$6:L2356,$B$6:B2356,$B2356),2))</f>
        <v>2552011</v>
      </c>
      <c r="O2356" s="123">
        <f>IF($B2356="","",IFERROR(ROUND(INDEX(账户期初本位,MATCH($B2356,账户名,0))+SUMIFS($M$6:M2356,$B$6:B2356,$B2356),2),""))</f>
        <v>2552011</v>
      </c>
      <c r="P2356" s="117" t="s">
        <v>26</v>
      </c>
      <c r="Q2356" s="115" t="s">
        <v>1269</v>
      </c>
      <c r="R2356" s="115" t="s">
        <v>1270</v>
      </c>
      <c r="S2356" s="124" t="str">
        <f>IF($B2356="","",IF(ISNA(MATCH($B2356,账户名,0)),"※这个账户不在【参数设置】的账户档案里",IF($A2356="","※没填日期，这一笔不会进任何月份的报表",IF(OR($A2356&lt;起始月份,$A2356&gt;EOMONTH(起始月份,15)),"△不在本账期（"&amp;TEXT(起始月份,"yyyy-mm")&amp;" ~ "&amp;TEXT(EOMONTH(起始月份,15),"yyyy-mm")&amp;"）内，报表里看不到",IF(AND($H2356&lt;&gt;"",$I2356&lt;&gt;""),"※收入和支出不能同时填",IF(AND(N($H2356)=0,N($I2356)=0),IF(ISNUMBER(SEARCH("【待补】",$R2356&amp;"")),"△源数据不全（源表缺金额），请补充","※收入和支出都没填"),IF($E2356="","※没填收支类别，分类报表会漏掉这一笔",IF(ISNA(MATCH($E2356,类别表,0)),"※收支类别不在【参数设置】的清单里",IF($K2356="","△"&amp;$D2356&amp;" 还没填汇率，去【月度汇率】补上就自动算了",IF(ISNUMBER(SEARCH("【待补】",$R2356&amp;"")),"△源数据不全（源表缺摘要或用途），请补充",IF(AND($F2356="内部转账",$Q2356=""),"△内部转账建议在「往来单位」写上对方账户",IF($N2356&lt;0,"△这一笔之后该账户余额成负数了，核一下",""))))))))))))</f>
        <v/>
      </c>
    </row>
    <row r="2357" ht="66" spans="1:19">
      <c r="A2357" s="114">
        <v>46255</v>
      </c>
      <c r="B2357" s="115" t="s">
        <v>34</v>
      </c>
      <c r="C2357" s="116" t="str">
        <f>IF($B2357="","",IFERROR(INDEX(账户银行,MATCH($B2357,账户名,0)),""))</f>
        <v>现金</v>
      </c>
      <c r="D2357" s="116" t="str">
        <f>IF($B2357="","",IFERROR(INDEX(账户币种,MATCH($B2357,账户名,0)),""))</f>
        <v>UZS</v>
      </c>
      <c r="E2357" s="117" t="s">
        <v>54</v>
      </c>
      <c r="F2357" s="116" t="str">
        <f>IF($E2357="","",IFERROR(INDEX(类别属性,MATCH($E2357,类别表,0)),""))</f>
        <v>支出</v>
      </c>
      <c r="G2357" s="118" t="s">
        <v>1967</v>
      </c>
      <c r="H2357" s="119"/>
      <c r="I2357" s="119">
        <v>315000</v>
      </c>
      <c r="J2357" s="120"/>
      <c r="K2357" s="125">
        <f>IF(OR($A2357="",$B2357=""),"",IF($J2357&lt;&gt;"",$J2357,IF($D2357=本位币,1,IFERROR(LOOKUP(2,1/((汇率月份&lt;=$A2357)*(INDEX(记账汇率区,0,MATCH($D2357,汇率币种头,0))&lt;&gt;"")),INDEX(记账汇率区,0,MATCH($D2357,汇率币种头,0))),""))))</f>
        <v>1</v>
      </c>
      <c r="L2357" s="123">
        <f t="shared" si="72"/>
        <v>-315000</v>
      </c>
      <c r="M2357" s="123">
        <f t="shared" si="73"/>
        <v>-315000</v>
      </c>
      <c r="N2357" s="122">
        <f>IF($B2357="","",ROUND(SUMIF(账户名,$B2357,账户期初)+SUMIFS($L$6:L2357,$B$6:B2357,$B2357),2))</f>
        <v>-859206879.33</v>
      </c>
      <c r="O2357" s="123">
        <f>IF($B2357="","",IFERROR(ROUND(INDEX(账户期初本位,MATCH($B2357,账户名,0))+SUMIFS($M$6:M2357,$B$6:B2357,$B2357),2),""))</f>
        <v>-859206879.33</v>
      </c>
      <c r="P2357" s="117" t="s">
        <v>48</v>
      </c>
      <c r="Q2357" s="115"/>
      <c r="R2357" s="115"/>
      <c r="S2357" s="124" t="str">
        <f>IF($B2357="","",IF(ISNA(MATCH($B2357,账户名,0)),"※这个账户不在【参数设置】的账户档案里",IF($A2357="","※没填日期，这一笔不会进任何月份的报表",IF(OR($A2357&lt;起始月份,$A2357&gt;EOMONTH(起始月份,15)),"△不在本账期（"&amp;TEXT(起始月份,"yyyy-mm")&amp;" ~ "&amp;TEXT(EOMONTH(起始月份,15),"yyyy-mm")&amp;"）内，报表里看不到",IF(AND($H2357&lt;&gt;"",$I2357&lt;&gt;""),"※收入和支出不能同时填",IF(AND(N($H2357)=0,N($I2357)=0),IF(ISNUMBER(SEARCH("【待补】",$R2357&amp;"")),"△源数据不全（源表缺金额），请补充","※收入和支出都没填"),IF($E2357="","※没填收支类别，分类报表会漏掉这一笔",IF(ISNA(MATCH($E2357,类别表,0)),"※收支类别不在【参数设置】的清单里",IF($K2357="","△"&amp;$D2357&amp;" 还没填汇率，去【月度汇率】补上就自动算了",IF(ISNUMBER(SEARCH("【待补】",$R2357&amp;"")),"△源数据不全（源表缺摘要或用途），请补充",IF(AND($F2357="内部转账",$Q2357=""),"△内部转账建议在「往来单位」写上对方账户",IF($N2357&lt;0,"△这一笔之后该账户余额成负数了，核一下",""))))))))))))</f>
        <v>△这一笔之后该账户余额成负数了，核一下</v>
      </c>
    </row>
    <row r="2358" ht="66" spans="1:19">
      <c r="A2358" s="114">
        <v>46256</v>
      </c>
      <c r="B2358" s="115" t="s">
        <v>20</v>
      </c>
      <c r="C2358" s="116" t="str">
        <f>IF($B2358="","",IFERROR(INDEX(账户银行,MATCH($B2358,账户名,0)),""))</f>
        <v>现金</v>
      </c>
      <c r="D2358" s="116" t="str">
        <f>IF($B2358="","",IFERROR(INDEX(账户币种,MATCH($B2358,账户名,0)),""))</f>
        <v>CNY</v>
      </c>
      <c r="E2358" s="117" t="s">
        <v>24</v>
      </c>
      <c r="F2358" s="116" t="str">
        <f>IF($E2358="","",IFERROR(INDEX(类别属性,MATCH($E2358,类别表,0)),""))</f>
        <v>支出</v>
      </c>
      <c r="G2358" s="118" t="s">
        <v>1968</v>
      </c>
      <c r="H2358" s="119"/>
      <c r="I2358" s="119">
        <v>7368</v>
      </c>
      <c r="J2358" s="120"/>
      <c r="K2358" s="121">
        <f>IF(OR($A2358="",$B2358=""),"",IF($J2358&lt;&gt;"",$J2358,IF($D2358=本位币,1,IFERROR(LOOKUP(2,1/((汇率月份&lt;=$A2358)*(INDEX(记账汇率区,0,MATCH($D2358,汇率币种头,0))&lt;&gt;"")),INDEX(记账汇率区,0,MATCH($D2358,汇率币种头,0))),""))))</f>
        <v>1771</v>
      </c>
      <c r="L2358" s="122">
        <f t="shared" si="72"/>
        <v>-7368</v>
      </c>
      <c r="M2358" s="123">
        <f t="shared" si="73"/>
        <v>-13048728</v>
      </c>
      <c r="N2358" s="122">
        <f>IF($B2358="","",ROUND(SUMIF(账户名,$B2358,账户期初)+SUMIFS($L$6:L2358,$B$6:B2358,$B2358),2))</f>
        <v>1250993.67</v>
      </c>
      <c r="O2358" s="123">
        <f>IF($B2358="","",IFERROR(ROUND(INDEX(账户期初本位,MATCH($B2358,账户名,0))+SUMIFS($M$6:M2358,$B$6:B2358,$B2358),2),""))</f>
        <v>2116820321.79</v>
      </c>
      <c r="P2358" s="117" t="s">
        <v>26</v>
      </c>
      <c r="Q2358" s="115" t="s">
        <v>68</v>
      </c>
      <c r="R2358" s="115"/>
      <c r="S2358" s="124" t="str">
        <f>IF($B2358="","",IF(ISNA(MATCH($B2358,账户名,0)),"※这个账户不在【参数设置】的账户档案里",IF($A2358="","※没填日期，这一笔不会进任何月份的报表",IF(OR($A2358&lt;起始月份,$A2358&gt;EOMONTH(起始月份,15)),"△不在本账期（"&amp;TEXT(起始月份,"yyyy-mm")&amp;" ~ "&amp;TEXT(EOMONTH(起始月份,15),"yyyy-mm")&amp;"）内，报表里看不到",IF(AND($H2358&lt;&gt;"",$I2358&lt;&gt;""),"※收入和支出不能同时填",IF(AND(N($H2358)=0,N($I2358)=0),IF(ISNUMBER(SEARCH("【待补】",$R2358&amp;"")),"△源数据不全（源表缺金额），请补充","※收入和支出都没填"),IF($E2358="","※没填收支类别，分类报表会漏掉这一笔",IF(ISNA(MATCH($E2358,类别表,0)),"※收支类别不在【参数设置】的清单里",IF($K2358="","△"&amp;$D2358&amp;" 还没填汇率，去【月度汇率】补上就自动算了",IF(ISNUMBER(SEARCH("【待补】",$R2358&amp;"")),"△源数据不全（源表缺摘要或用途），请补充",IF(AND($F2358="内部转账",$Q2358=""),"△内部转账建议在「往来单位」写上对方账户",IF($N2358&lt;0,"△这一笔之后该账户余额成负数了，核一下",""))))))))))))</f>
        <v/>
      </c>
    </row>
    <row r="2359" ht="66" spans="1:19">
      <c r="A2359" s="114">
        <v>46256</v>
      </c>
      <c r="B2359" s="115" t="s">
        <v>34</v>
      </c>
      <c r="C2359" s="116" t="str">
        <f>IF($B2359="","",IFERROR(INDEX(账户银行,MATCH($B2359,账户名,0)),""))</f>
        <v>现金</v>
      </c>
      <c r="D2359" s="116" t="str">
        <f>IF($B2359="","",IFERROR(INDEX(账户币种,MATCH($B2359,账户名,0)),""))</f>
        <v>UZS</v>
      </c>
      <c r="E2359" s="117" t="s">
        <v>57</v>
      </c>
      <c r="F2359" s="116" t="str">
        <f>IF($E2359="","",IFERROR(INDEX(类别属性,MATCH($E2359,类别表,0)),""))</f>
        <v>支出</v>
      </c>
      <c r="G2359" s="118" t="s">
        <v>1969</v>
      </c>
      <c r="H2359" s="119"/>
      <c r="I2359" s="119">
        <v>3014000</v>
      </c>
      <c r="J2359" s="120"/>
      <c r="K2359" s="125">
        <f>IF(OR($A2359="",$B2359=""),"",IF($J2359&lt;&gt;"",$J2359,IF($D2359=本位币,1,IFERROR(LOOKUP(2,1/((汇率月份&lt;=$A2359)*(INDEX(记账汇率区,0,MATCH($D2359,汇率币种头,0))&lt;&gt;"")),INDEX(记账汇率区,0,MATCH($D2359,汇率币种头,0))),""))))</f>
        <v>1</v>
      </c>
      <c r="L2359" s="123">
        <f t="shared" si="72"/>
        <v>-3014000</v>
      </c>
      <c r="M2359" s="123">
        <f t="shared" si="73"/>
        <v>-3014000</v>
      </c>
      <c r="N2359" s="122">
        <f>IF($B2359="","",ROUND(SUMIF(账户名,$B2359,账户期初)+SUMIFS($L$6:L2359,$B$6:B2359,$B2359),2))</f>
        <v>-862220879.33</v>
      </c>
      <c r="O2359" s="123">
        <f>IF($B2359="","",IFERROR(ROUND(INDEX(账户期初本位,MATCH($B2359,账户名,0))+SUMIFS($M$6:M2359,$B$6:B2359,$B2359),2),""))</f>
        <v>-862220879.33</v>
      </c>
      <c r="P2359" s="117" t="s">
        <v>59</v>
      </c>
      <c r="Q2359" s="115" t="s">
        <v>1970</v>
      </c>
      <c r="R2359" s="115"/>
      <c r="S2359" s="124" t="str">
        <f>IF($B2359="","",IF(ISNA(MATCH($B2359,账户名,0)),"※这个账户不在【参数设置】的账户档案里",IF($A2359="","※没填日期，这一笔不会进任何月份的报表",IF(OR($A2359&lt;起始月份,$A2359&gt;EOMONTH(起始月份,15)),"△不在本账期（"&amp;TEXT(起始月份,"yyyy-mm")&amp;" ~ "&amp;TEXT(EOMONTH(起始月份,15),"yyyy-mm")&amp;"）内，报表里看不到",IF(AND($H2359&lt;&gt;"",$I2359&lt;&gt;""),"※收入和支出不能同时填",IF(AND(N($H2359)=0,N($I2359)=0),IF(ISNUMBER(SEARCH("【待补】",$R2359&amp;"")),"△源数据不全（源表缺金额），请补充","※收入和支出都没填"),IF($E2359="","※没填收支类别，分类报表会漏掉这一笔",IF(ISNA(MATCH($E2359,类别表,0)),"※收支类别不在【参数设置】的清单里",IF($K2359="","△"&amp;$D2359&amp;" 还没填汇率，去【月度汇率】补上就自动算了",IF(ISNUMBER(SEARCH("【待补】",$R2359&amp;"")),"△源数据不全（源表缺摘要或用途），请补充",IF(AND($F2359="内部转账",$Q2359=""),"△内部转账建议在「往来单位」写上对方账户",IF($N2359&lt;0,"△这一笔之后该账户余额成负数了，核一下",""))))))))))))</f>
        <v>△这一笔之后该账户余额成负数了，核一下</v>
      </c>
    </row>
    <row r="2360" ht="66" spans="1:19">
      <c r="A2360" s="114">
        <v>46256</v>
      </c>
      <c r="B2360" s="115" t="s">
        <v>34</v>
      </c>
      <c r="C2360" s="116" t="str">
        <f>IF($B2360="","",IFERROR(INDEX(账户银行,MATCH($B2360,账户名,0)),""))</f>
        <v>现金</v>
      </c>
      <c r="D2360" s="116" t="str">
        <f>IF($B2360="","",IFERROR(INDEX(账户币种,MATCH($B2360,账户名,0)),""))</f>
        <v>UZS</v>
      </c>
      <c r="E2360" s="117" t="s">
        <v>38</v>
      </c>
      <c r="F2360" s="116" t="str">
        <f>IF($E2360="","",IFERROR(INDEX(类别属性,MATCH($E2360,类别表,0)),""))</f>
        <v>支出</v>
      </c>
      <c r="G2360" s="118" t="s">
        <v>1971</v>
      </c>
      <c r="H2360" s="119"/>
      <c r="I2360" s="119">
        <v>1930000</v>
      </c>
      <c r="J2360" s="120"/>
      <c r="K2360" s="125">
        <f>IF(OR($A2360="",$B2360=""),"",IF($J2360&lt;&gt;"",$J2360,IF($D2360=本位币,1,IFERROR(LOOKUP(2,1/((汇率月份&lt;=$A2360)*(INDEX(记账汇率区,0,MATCH($D2360,汇率币种头,0))&lt;&gt;"")),INDEX(记账汇率区,0,MATCH($D2360,汇率币种头,0))),""))))</f>
        <v>1</v>
      </c>
      <c r="L2360" s="123">
        <f t="shared" si="72"/>
        <v>-1930000</v>
      </c>
      <c r="M2360" s="123">
        <f t="shared" si="73"/>
        <v>-1930000</v>
      </c>
      <c r="N2360" s="122">
        <f>IF($B2360="","",ROUND(SUMIF(账户名,$B2360,账户期初)+SUMIFS($L$6:L2360,$B$6:B2360,$B2360),2))</f>
        <v>-864150879.33</v>
      </c>
      <c r="O2360" s="123">
        <f>IF($B2360="","",IFERROR(ROUND(INDEX(账户期初本位,MATCH($B2360,账户名,0))+SUMIFS($M$6:M2360,$B$6:B2360,$B2360),2),""))</f>
        <v>-864150879.33</v>
      </c>
      <c r="P2360" s="117" t="s">
        <v>26</v>
      </c>
      <c r="Q2360" s="115" t="s">
        <v>172</v>
      </c>
      <c r="R2360" s="115"/>
      <c r="S2360" s="124" t="str">
        <f>IF($B2360="","",IF(ISNA(MATCH($B2360,账户名,0)),"※这个账户不在【参数设置】的账户档案里",IF($A2360="","※没填日期，这一笔不会进任何月份的报表",IF(OR($A2360&lt;起始月份,$A2360&gt;EOMONTH(起始月份,15)),"△不在本账期（"&amp;TEXT(起始月份,"yyyy-mm")&amp;" ~ "&amp;TEXT(EOMONTH(起始月份,15),"yyyy-mm")&amp;"）内，报表里看不到",IF(AND($H2360&lt;&gt;"",$I2360&lt;&gt;""),"※收入和支出不能同时填",IF(AND(N($H2360)=0,N($I2360)=0),IF(ISNUMBER(SEARCH("【待补】",$R2360&amp;"")),"△源数据不全（源表缺金额），请补充","※收入和支出都没填"),IF($E2360="","※没填收支类别，分类报表会漏掉这一笔",IF(ISNA(MATCH($E2360,类别表,0)),"※收支类别不在【参数设置】的清单里",IF($K2360="","△"&amp;$D2360&amp;" 还没填汇率，去【月度汇率】补上就自动算了",IF(ISNUMBER(SEARCH("【待补】",$R2360&amp;"")),"△源数据不全（源表缺摘要或用途），请补充",IF(AND($F2360="内部转账",$Q2360=""),"△内部转账建议在「往来单位」写上对方账户",IF($N2360&lt;0,"△这一笔之后该账户余额成负数了，核一下",""))))))))))))</f>
        <v>△这一笔之后该账户余额成负数了，核一下</v>
      </c>
    </row>
    <row r="2361" ht="49.5" spans="1:19">
      <c r="A2361" s="114">
        <v>46257</v>
      </c>
      <c r="B2361" s="115" t="s">
        <v>34</v>
      </c>
      <c r="C2361" s="116" t="str">
        <f>IF($B2361="","",IFERROR(INDEX(账户银行,MATCH($B2361,账户名,0)),""))</f>
        <v>现金</v>
      </c>
      <c r="D2361" s="116" t="str">
        <f>IF($B2361="","",IFERROR(INDEX(账户币种,MATCH($B2361,账户名,0)),""))</f>
        <v>UZS</v>
      </c>
      <c r="E2361" s="117" t="s">
        <v>38</v>
      </c>
      <c r="F2361" s="116" t="str">
        <f>IF($E2361="","",IFERROR(INDEX(类别属性,MATCH($E2361,类别表,0)),""))</f>
        <v>支出</v>
      </c>
      <c r="G2361" s="118" t="s">
        <v>1972</v>
      </c>
      <c r="H2361" s="119"/>
      <c r="I2361" s="119">
        <v>195000</v>
      </c>
      <c r="J2361" s="120"/>
      <c r="K2361" s="125">
        <f>IF(OR($A2361="",$B2361=""),"",IF($J2361&lt;&gt;"",$J2361,IF($D2361=本位币,1,IFERROR(LOOKUP(2,1/((汇率月份&lt;=$A2361)*(INDEX(记账汇率区,0,MATCH($D2361,汇率币种头,0))&lt;&gt;"")),INDEX(记账汇率区,0,MATCH($D2361,汇率币种头,0))),""))))</f>
        <v>1</v>
      </c>
      <c r="L2361" s="123">
        <f t="shared" si="72"/>
        <v>-195000</v>
      </c>
      <c r="M2361" s="123">
        <f t="shared" si="73"/>
        <v>-195000</v>
      </c>
      <c r="N2361" s="122">
        <f>IF($B2361="","",ROUND(SUMIF(账户名,$B2361,账户期初)+SUMIFS($L$6:L2361,$B$6:B2361,$B2361),2))</f>
        <v>-864345879.33</v>
      </c>
      <c r="O2361" s="123">
        <f>IF($B2361="","",IFERROR(ROUND(INDEX(账户期初本位,MATCH($B2361,账户名,0))+SUMIFS($M$6:M2361,$B$6:B2361,$B2361),2),""))</f>
        <v>-864345879.33</v>
      </c>
      <c r="P2361" s="117" t="s">
        <v>26</v>
      </c>
      <c r="Q2361" s="115"/>
      <c r="R2361" s="115"/>
      <c r="S2361" s="124" t="str">
        <f>IF($B2361="","",IF(ISNA(MATCH($B2361,账户名,0)),"※这个账户不在【参数设置】的账户档案里",IF($A2361="","※没填日期，这一笔不会进任何月份的报表",IF(OR($A2361&lt;起始月份,$A2361&gt;EOMONTH(起始月份,15)),"△不在本账期（"&amp;TEXT(起始月份,"yyyy-mm")&amp;" ~ "&amp;TEXT(EOMONTH(起始月份,15),"yyyy-mm")&amp;"）内，报表里看不到",IF(AND($H2361&lt;&gt;"",$I2361&lt;&gt;""),"※收入和支出不能同时填",IF(AND(N($H2361)=0,N($I2361)=0),IF(ISNUMBER(SEARCH("【待补】",$R2361&amp;"")),"△源数据不全（源表缺金额），请补充","※收入和支出都没填"),IF($E2361="","※没填收支类别，分类报表会漏掉这一笔",IF(ISNA(MATCH($E2361,类别表,0)),"※收支类别不在【参数设置】的清单里",IF($K2361="","△"&amp;$D2361&amp;" 还没填汇率，去【月度汇率】补上就自动算了",IF(ISNUMBER(SEARCH("【待补】",$R2361&amp;"")),"△源数据不全（源表缺摘要或用途），请补充",IF(AND($F2361="内部转账",$Q2361=""),"△内部转账建议在「往来单位」写上对方账户",IF($N2361&lt;0,"△这一笔之后该账户余额成负数了，核一下",""))))))))))))</f>
        <v>△这一笔之后该账户余额成负数了，核一下</v>
      </c>
    </row>
    <row r="2362" ht="16.5" spans="1:19">
      <c r="A2362" s="114">
        <v>46258</v>
      </c>
      <c r="B2362" s="115" t="s">
        <v>20</v>
      </c>
      <c r="C2362" s="116" t="str">
        <f>IF($B2362="","",IFERROR(INDEX(账户银行,MATCH($B2362,账户名,0)),""))</f>
        <v>现金</v>
      </c>
      <c r="D2362" s="116" t="str">
        <f>IF($B2362="","",IFERROR(INDEX(账户币种,MATCH($B2362,账户名,0)),""))</f>
        <v>CNY</v>
      </c>
      <c r="E2362" s="117" t="s">
        <v>95</v>
      </c>
      <c r="F2362" s="116" t="str">
        <f>IF($E2362="","",IFERROR(INDEX(类别属性,MATCH($E2362,类别表,0)),""))</f>
        <v>支出</v>
      </c>
      <c r="G2362" s="118" t="s">
        <v>1442</v>
      </c>
      <c r="H2362" s="119"/>
      <c r="I2362" s="119">
        <v>20000</v>
      </c>
      <c r="J2362" s="120"/>
      <c r="K2362" s="121">
        <f>IF(OR($A2362="",$B2362=""),"",IF($J2362&lt;&gt;"",$J2362,IF($D2362=本位币,1,IFERROR(LOOKUP(2,1/((汇率月份&lt;=$A2362)*(INDEX(记账汇率区,0,MATCH($D2362,汇率币种头,0))&lt;&gt;"")),INDEX(记账汇率区,0,MATCH($D2362,汇率币种头,0))),""))))</f>
        <v>1771</v>
      </c>
      <c r="L2362" s="122">
        <f t="shared" si="72"/>
        <v>-20000</v>
      </c>
      <c r="M2362" s="123">
        <f t="shared" si="73"/>
        <v>-35420000</v>
      </c>
      <c r="N2362" s="122">
        <f>IF($B2362="","",ROUND(SUMIF(账户名,$B2362,账户期初)+SUMIFS($L$6:L2362,$B$6:B2362,$B2362),2))</f>
        <v>1230993.67</v>
      </c>
      <c r="O2362" s="123">
        <f>IF($B2362="","",IFERROR(ROUND(INDEX(账户期初本位,MATCH($B2362,账户名,0))+SUMIFS($M$6:M2362,$B$6:B2362,$B2362),2),""))</f>
        <v>2081400321.79</v>
      </c>
      <c r="P2362" s="117" t="s">
        <v>97</v>
      </c>
      <c r="Q2362" s="115"/>
      <c r="R2362" s="115"/>
      <c r="S2362" s="124" t="str">
        <f>IF($B2362="","",IF(ISNA(MATCH($B2362,账户名,0)),"※这个账户不在【参数设置】的账户档案里",IF($A2362="","※没填日期，这一笔不会进任何月份的报表",IF(OR($A2362&lt;起始月份,$A2362&gt;EOMONTH(起始月份,15)),"△不在本账期（"&amp;TEXT(起始月份,"yyyy-mm")&amp;" ~ "&amp;TEXT(EOMONTH(起始月份,15),"yyyy-mm")&amp;"）内，报表里看不到",IF(AND($H2362&lt;&gt;"",$I2362&lt;&gt;""),"※收入和支出不能同时填",IF(AND(N($H2362)=0,N($I2362)=0),IF(ISNUMBER(SEARCH("【待补】",$R2362&amp;"")),"△源数据不全（源表缺金额），请补充","※收入和支出都没填"),IF($E2362="","※没填收支类别，分类报表会漏掉这一笔",IF(ISNA(MATCH($E2362,类别表,0)),"※收支类别不在【参数设置】的清单里",IF($K2362="","△"&amp;$D2362&amp;" 还没填汇率，去【月度汇率】补上就自动算了",IF(ISNUMBER(SEARCH("【待补】",$R2362&amp;"")),"△源数据不全（源表缺摘要或用途），请补充",IF(AND($F2362="内部转账",$Q2362=""),"△内部转账建议在「往来单位」写上对方账户",IF($N2362&lt;0,"△这一笔之后该账户余额成负数了，核一下",""))))))))))))</f>
        <v/>
      </c>
    </row>
    <row r="2363" ht="66" spans="1:19">
      <c r="A2363" s="114">
        <v>46258</v>
      </c>
      <c r="B2363" s="115" t="s">
        <v>20</v>
      </c>
      <c r="C2363" s="116" t="str">
        <f>IF($B2363="","",IFERROR(INDEX(账户银行,MATCH($B2363,账户名,0)),""))</f>
        <v>现金</v>
      </c>
      <c r="D2363" s="116" t="str">
        <f>IF($B2363="","",IFERROR(INDEX(账户币种,MATCH($B2363,账户名,0)),""))</f>
        <v>CNY</v>
      </c>
      <c r="E2363" s="117" t="s">
        <v>95</v>
      </c>
      <c r="F2363" s="116" t="str">
        <f>IF($E2363="","",IFERROR(INDEX(类别属性,MATCH($E2363,类别表,0)),""))</f>
        <v>支出</v>
      </c>
      <c r="G2363" s="118" t="s">
        <v>1973</v>
      </c>
      <c r="H2363" s="119"/>
      <c r="I2363" s="119">
        <v>20000</v>
      </c>
      <c r="J2363" s="120"/>
      <c r="K2363" s="121">
        <f>IF(OR($A2363="",$B2363=""),"",IF($J2363&lt;&gt;"",$J2363,IF($D2363=本位币,1,IFERROR(LOOKUP(2,1/((汇率月份&lt;=$A2363)*(INDEX(记账汇率区,0,MATCH($D2363,汇率币种头,0))&lt;&gt;"")),INDEX(记账汇率区,0,MATCH($D2363,汇率币种头,0))),""))))</f>
        <v>1771</v>
      </c>
      <c r="L2363" s="122">
        <f t="shared" si="72"/>
        <v>-20000</v>
      </c>
      <c r="M2363" s="123">
        <f t="shared" si="73"/>
        <v>-35420000</v>
      </c>
      <c r="N2363" s="122">
        <f>IF($B2363="","",ROUND(SUMIF(账户名,$B2363,账户期初)+SUMIFS($L$6:L2363,$B$6:B2363,$B2363),2))</f>
        <v>1210993.67</v>
      </c>
      <c r="O2363" s="123">
        <f>IF($B2363="","",IFERROR(ROUND(INDEX(账户期初本位,MATCH($B2363,账户名,0))+SUMIFS($M$6:M2363,$B$6:B2363,$B2363),2),""))</f>
        <v>2045980321.79</v>
      </c>
      <c r="P2363" s="117" t="s">
        <v>97</v>
      </c>
      <c r="Q2363" s="115" t="s">
        <v>940</v>
      </c>
      <c r="R2363" s="115"/>
      <c r="S2363" s="124" t="str">
        <f>IF($B2363="","",IF(ISNA(MATCH($B2363,账户名,0)),"※这个账户不在【参数设置】的账户档案里",IF($A2363="","※没填日期，这一笔不会进任何月份的报表",IF(OR($A2363&lt;起始月份,$A2363&gt;EOMONTH(起始月份,15)),"△不在本账期（"&amp;TEXT(起始月份,"yyyy-mm")&amp;" ~ "&amp;TEXT(EOMONTH(起始月份,15),"yyyy-mm")&amp;"）内，报表里看不到",IF(AND($H2363&lt;&gt;"",$I2363&lt;&gt;""),"※收入和支出不能同时填",IF(AND(N($H2363)=0,N($I2363)=0),IF(ISNUMBER(SEARCH("【待补】",$R2363&amp;"")),"△源数据不全（源表缺金额），请补充","※收入和支出都没填"),IF($E2363="","※没填收支类别，分类报表会漏掉这一笔",IF(ISNA(MATCH($E2363,类别表,0)),"※收支类别不在【参数设置】的清单里",IF($K2363="","△"&amp;$D2363&amp;" 还没填汇率，去【月度汇率】补上就自动算了",IF(ISNUMBER(SEARCH("【待补】",$R2363&amp;"")),"△源数据不全（源表缺摘要或用途），请补充",IF(AND($F2363="内部转账",$Q2363=""),"△内部转账建议在「往来单位」写上对方账户",IF($N2363&lt;0,"△这一笔之后该账户余额成负数了，核一下",""))))))))))))</f>
        <v/>
      </c>
    </row>
    <row r="2364" ht="16.5" spans="1:19">
      <c r="A2364" s="114">
        <v>46258</v>
      </c>
      <c r="B2364" s="115" t="s">
        <v>20</v>
      </c>
      <c r="C2364" s="116" t="str">
        <f>IF($B2364="","",IFERROR(INDEX(账户银行,MATCH($B2364,账户名,0)),""))</f>
        <v>现金</v>
      </c>
      <c r="D2364" s="116" t="str">
        <f>IF($B2364="","",IFERROR(INDEX(账户币种,MATCH($B2364,账户名,0)),""))</f>
        <v>CNY</v>
      </c>
      <c r="E2364" s="117" t="s">
        <v>95</v>
      </c>
      <c r="F2364" s="116" t="str">
        <f>IF($E2364="","",IFERROR(INDEX(类别属性,MATCH($E2364,类别表,0)),""))</f>
        <v>支出</v>
      </c>
      <c r="G2364" s="118" t="s">
        <v>1121</v>
      </c>
      <c r="H2364" s="119"/>
      <c r="I2364" s="119">
        <v>20000</v>
      </c>
      <c r="J2364" s="120"/>
      <c r="K2364" s="121">
        <f>IF(OR($A2364="",$B2364=""),"",IF($J2364&lt;&gt;"",$J2364,IF($D2364=本位币,1,IFERROR(LOOKUP(2,1/((汇率月份&lt;=$A2364)*(INDEX(记账汇率区,0,MATCH($D2364,汇率币种头,0))&lt;&gt;"")),INDEX(记账汇率区,0,MATCH($D2364,汇率币种头,0))),""))))</f>
        <v>1771</v>
      </c>
      <c r="L2364" s="122">
        <f t="shared" si="72"/>
        <v>-20000</v>
      </c>
      <c r="M2364" s="123">
        <f t="shared" si="73"/>
        <v>-35420000</v>
      </c>
      <c r="N2364" s="122">
        <f>IF($B2364="","",ROUND(SUMIF(账户名,$B2364,账户期初)+SUMIFS($L$6:L2364,$B$6:B2364,$B2364),2))</f>
        <v>1190993.67</v>
      </c>
      <c r="O2364" s="123">
        <f>IF($B2364="","",IFERROR(ROUND(INDEX(账户期初本位,MATCH($B2364,账户名,0))+SUMIFS($M$6:M2364,$B$6:B2364,$B2364),2),""))</f>
        <v>2010560321.79</v>
      </c>
      <c r="P2364" s="117" t="s">
        <v>97</v>
      </c>
      <c r="Q2364" s="115"/>
      <c r="R2364" s="115"/>
      <c r="S2364" s="124" t="str">
        <f>IF($B2364="","",IF(ISNA(MATCH($B2364,账户名,0)),"※这个账户不在【参数设置】的账户档案里",IF($A2364="","※没填日期，这一笔不会进任何月份的报表",IF(OR($A2364&lt;起始月份,$A2364&gt;EOMONTH(起始月份,15)),"△不在本账期（"&amp;TEXT(起始月份,"yyyy-mm")&amp;" ~ "&amp;TEXT(EOMONTH(起始月份,15),"yyyy-mm")&amp;"）内，报表里看不到",IF(AND($H2364&lt;&gt;"",$I2364&lt;&gt;""),"※收入和支出不能同时填",IF(AND(N($H2364)=0,N($I2364)=0),IF(ISNUMBER(SEARCH("【待补】",$R2364&amp;"")),"△源数据不全（源表缺金额），请补充","※收入和支出都没填"),IF($E2364="","※没填收支类别，分类报表会漏掉这一笔",IF(ISNA(MATCH($E2364,类别表,0)),"※收支类别不在【参数设置】的清单里",IF($K2364="","△"&amp;$D2364&amp;" 还没填汇率，去【月度汇率】补上就自动算了",IF(ISNUMBER(SEARCH("【待补】",$R2364&amp;"")),"△源数据不全（源表缺摘要或用途），请补充",IF(AND($F2364="内部转账",$Q2364=""),"△内部转账建议在「往来单位」写上对方账户",IF($N2364&lt;0,"△这一笔之后该账户余额成负数了，核一下",""))))))))))))</f>
        <v/>
      </c>
    </row>
    <row r="2365" ht="16.5" spans="1:19">
      <c r="A2365" s="114">
        <v>46258</v>
      </c>
      <c r="B2365" s="115" t="s">
        <v>20</v>
      </c>
      <c r="C2365" s="116" t="str">
        <f>IF($B2365="","",IFERROR(INDEX(账户银行,MATCH($B2365,账户名,0)),""))</f>
        <v>现金</v>
      </c>
      <c r="D2365" s="116" t="str">
        <f>IF($B2365="","",IFERROR(INDEX(账户币种,MATCH($B2365,账户名,0)),""))</f>
        <v>CNY</v>
      </c>
      <c r="E2365" s="117" t="s">
        <v>95</v>
      </c>
      <c r="F2365" s="116" t="str">
        <f>IF($E2365="","",IFERROR(INDEX(类别属性,MATCH($E2365,类别表,0)),""))</f>
        <v>支出</v>
      </c>
      <c r="G2365" s="118" t="s">
        <v>1974</v>
      </c>
      <c r="H2365" s="119"/>
      <c r="I2365" s="119">
        <v>10000</v>
      </c>
      <c r="J2365" s="120"/>
      <c r="K2365" s="121">
        <f>IF(OR($A2365="",$B2365=""),"",IF($J2365&lt;&gt;"",$J2365,IF($D2365=本位币,1,IFERROR(LOOKUP(2,1/((汇率月份&lt;=$A2365)*(INDEX(记账汇率区,0,MATCH($D2365,汇率币种头,0))&lt;&gt;"")),INDEX(记账汇率区,0,MATCH($D2365,汇率币种头,0))),""))))</f>
        <v>1771</v>
      </c>
      <c r="L2365" s="122">
        <f t="shared" si="72"/>
        <v>-10000</v>
      </c>
      <c r="M2365" s="123">
        <f t="shared" si="73"/>
        <v>-17710000</v>
      </c>
      <c r="N2365" s="122">
        <f>IF($B2365="","",ROUND(SUMIF(账户名,$B2365,账户期初)+SUMIFS($L$6:L2365,$B$6:B2365,$B2365),2))</f>
        <v>1180993.67</v>
      </c>
      <c r="O2365" s="123">
        <f>IF($B2365="","",IFERROR(ROUND(INDEX(账户期初本位,MATCH($B2365,账户名,0))+SUMIFS($M$6:M2365,$B$6:B2365,$B2365),2),""))</f>
        <v>1992850321.79</v>
      </c>
      <c r="P2365" s="117" t="s">
        <v>97</v>
      </c>
      <c r="Q2365" s="115"/>
      <c r="R2365" s="115"/>
      <c r="S2365" s="124" t="str">
        <f>IF($B2365="","",IF(ISNA(MATCH($B2365,账户名,0)),"※这个账户不在【参数设置】的账户档案里",IF($A2365="","※没填日期，这一笔不会进任何月份的报表",IF(OR($A2365&lt;起始月份,$A2365&gt;EOMONTH(起始月份,15)),"△不在本账期（"&amp;TEXT(起始月份,"yyyy-mm")&amp;" ~ "&amp;TEXT(EOMONTH(起始月份,15),"yyyy-mm")&amp;"）内，报表里看不到",IF(AND($H2365&lt;&gt;"",$I2365&lt;&gt;""),"※收入和支出不能同时填",IF(AND(N($H2365)=0,N($I2365)=0),IF(ISNUMBER(SEARCH("【待补】",$R2365&amp;"")),"△源数据不全（源表缺金额），请补充","※收入和支出都没填"),IF($E2365="","※没填收支类别，分类报表会漏掉这一笔",IF(ISNA(MATCH($E2365,类别表,0)),"※收支类别不在【参数设置】的清单里",IF($K2365="","△"&amp;$D2365&amp;" 还没填汇率，去【月度汇率】补上就自动算了",IF(ISNUMBER(SEARCH("【待补】",$R2365&amp;"")),"△源数据不全（源表缺摘要或用途），请补充",IF(AND($F2365="内部转账",$Q2365=""),"△内部转账建议在「往来单位」写上对方账户",IF($N2365&lt;0,"△这一笔之后该账户余额成负数了，核一下",""))))))))))))</f>
        <v/>
      </c>
    </row>
    <row r="2366" ht="16.5" spans="1:19">
      <c r="A2366" s="114">
        <v>46258</v>
      </c>
      <c r="B2366" s="115" t="s">
        <v>20</v>
      </c>
      <c r="C2366" s="116" t="str">
        <f>IF($B2366="","",IFERROR(INDEX(账户银行,MATCH($B2366,账户名,0)),""))</f>
        <v>现金</v>
      </c>
      <c r="D2366" s="116" t="str">
        <f>IF($B2366="","",IFERROR(INDEX(账户币种,MATCH($B2366,账户名,0)),""))</f>
        <v>CNY</v>
      </c>
      <c r="E2366" s="117" t="s">
        <v>95</v>
      </c>
      <c r="F2366" s="116" t="str">
        <f>IF($E2366="","",IFERROR(INDEX(类别属性,MATCH($E2366,类别表,0)),""))</f>
        <v>支出</v>
      </c>
      <c r="G2366" s="118" t="s">
        <v>1522</v>
      </c>
      <c r="H2366" s="119"/>
      <c r="I2366" s="119">
        <v>20000</v>
      </c>
      <c r="J2366" s="120"/>
      <c r="K2366" s="121">
        <f>IF(OR($A2366="",$B2366=""),"",IF($J2366&lt;&gt;"",$J2366,IF($D2366=本位币,1,IFERROR(LOOKUP(2,1/((汇率月份&lt;=$A2366)*(INDEX(记账汇率区,0,MATCH($D2366,汇率币种头,0))&lt;&gt;"")),INDEX(记账汇率区,0,MATCH($D2366,汇率币种头,0))),""))))</f>
        <v>1771</v>
      </c>
      <c r="L2366" s="122">
        <f t="shared" si="72"/>
        <v>-20000</v>
      </c>
      <c r="M2366" s="123">
        <f t="shared" si="73"/>
        <v>-35420000</v>
      </c>
      <c r="N2366" s="122">
        <f>IF($B2366="","",ROUND(SUMIF(账户名,$B2366,账户期初)+SUMIFS($L$6:L2366,$B$6:B2366,$B2366),2))</f>
        <v>1160993.67</v>
      </c>
      <c r="O2366" s="123">
        <f>IF($B2366="","",IFERROR(ROUND(INDEX(账户期初本位,MATCH($B2366,账户名,0))+SUMIFS($M$6:M2366,$B$6:B2366,$B2366),2),""))</f>
        <v>1957430321.79</v>
      </c>
      <c r="P2366" s="117" t="s">
        <v>97</v>
      </c>
      <c r="Q2366" s="115"/>
      <c r="R2366" s="115"/>
      <c r="S2366" s="124" t="str">
        <f>IF($B2366="","",IF(ISNA(MATCH($B2366,账户名,0)),"※这个账户不在【参数设置】的账户档案里",IF($A2366="","※没填日期，这一笔不会进任何月份的报表",IF(OR($A2366&lt;起始月份,$A2366&gt;EOMONTH(起始月份,15)),"△不在本账期（"&amp;TEXT(起始月份,"yyyy-mm")&amp;" ~ "&amp;TEXT(EOMONTH(起始月份,15),"yyyy-mm")&amp;"）内，报表里看不到",IF(AND($H2366&lt;&gt;"",$I2366&lt;&gt;""),"※收入和支出不能同时填",IF(AND(N($H2366)=0,N($I2366)=0),IF(ISNUMBER(SEARCH("【待补】",$R2366&amp;"")),"△源数据不全（源表缺金额），请补充","※收入和支出都没填"),IF($E2366="","※没填收支类别，分类报表会漏掉这一笔",IF(ISNA(MATCH($E2366,类别表,0)),"※收支类别不在【参数设置】的清单里",IF($K2366="","△"&amp;$D2366&amp;" 还没填汇率，去【月度汇率】补上就自动算了",IF(ISNUMBER(SEARCH("【待补】",$R2366&amp;"")),"△源数据不全（源表缺摘要或用途），请补充",IF(AND($F2366="内部转账",$Q2366=""),"△内部转账建议在「往来单位」写上对方账户",IF($N2366&lt;0,"△这一笔之后该账户余额成负数了，核一下",""))))))))))))</f>
        <v/>
      </c>
    </row>
    <row r="2367" ht="33" spans="1:19">
      <c r="A2367" s="114">
        <v>46258</v>
      </c>
      <c r="B2367" s="115" t="s">
        <v>20</v>
      </c>
      <c r="C2367" s="116" t="str">
        <f>IF($B2367="","",IFERROR(INDEX(账户银行,MATCH($B2367,账户名,0)),""))</f>
        <v>现金</v>
      </c>
      <c r="D2367" s="116" t="str">
        <f>IF($B2367="","",IFERROR(INDEX(账户币种,MATCH($B2367,账户名,0)),""))</f>
        <v>CNY</v>
      </c>
      <c r="E2367" s="117" t="s">
        <v>95</v>
      </c>
      <c r="F2367" s="116" t="str">
        <f>IF($E2367="","",IFERROR(INDEX(类别属性,MATCH($E2367,类别表,0)),""))</f>
        <v>支出</v>
      </c>
      <c r="G2367" s="118" t="s">
        <v>1975</v>
      </c>
      <c r="H2367" s="119"/>
      <c r="I2367" s="119">
        <v>40000</v>
      </c>
      <c r="J2367" s="120"/>
      <c r="K2367" s="121">
        <f>IF(OR($A2367="",$B2367=""),"",IF($J2367&lt;&gt;"",$J2367,IF($D2367=本位币,1,IFERROR(LOOKUP(2,1/((汇率月份&lt;=$A2367)*(INDEX(记账汇率区,0,MATCH($D2367,汇率币种头,0))&lt;&gt;"")),INDEX(记账汇率区,0,MATCH($D2367,汇率币种头,0))),""))))</f>
        <v>1771</v>
      </c>
      <c r="L2367" s="122">
        <f t="shared" si="72"/>
        <v>-40000</v>
      </c>
      <c r="M2367" s="123">
        <f t="shared" si="73"/>
        <v>-70840000</v>
      </c>
      <c r="N2367" s="122">
        <f>IF($B2367="","",ROUND(SUMIF(账户名,$B2367,账户期初)+SUMIFS($L$6:L2367,$B$6:B2367,$B2367),2))</f>
        <v>1120993.67</v>
      </c>
      <c r="O2367" s="123">
        <f>IF($B2367="","",IFERROR(ROUND(INDEX(账户期初本位,MATCH($B2367,账户名,0))+SUMIFS($M$6:M2367,$B$6:B2367,$B2367),2),""))</f>
        <v>1886590321.79</v>
      </c>
      <c r="P2367" s="117" t="s">
        <v>97</v>
      </c>
      <c r="Q2367" s="115"/>
      <c r="R2367" s="115"/>
      <c r="S2367" s="124" t="str">
        <f>IF($B2367="","",IF(ISNA(MATCH($B2367,账户名,0)),"※这个账户不在【参数设置】的账户档案里",IF($A2367="","※没填日期，这一笔不会进任何月份的报表",IF(OR($A2367&lt;起始月份,$A2367&gt;EOMONTH(起始月份,15)),"△不在本账期（"&amp;TEXT(起始月份,"yyyy-mm")&amp;" ~ "&amp;TEXT(EOMONTH(起始月份,15),"yyyy-mm")&amp;"）内，报表里看不到",IF(AND($H2367&lt;&gt;"",$I2367&lt;&gt;""),"※收入和支出不能同时填",IF(AND(N($H2367)=0,N($I2367)=0),IF(ISNUMBER(SEARCH("【待补】",$R2367&amp;"")),"△源数据不全（源表缺金额），请补充","※收入和支出都没填"),IF($E2367="","※没填收支类别，分类报表会漏掉这一笔",IF(ISNA(MATCH($E2367,类别表,0)),"※收支类别不在【参数设置】的清单里",IF($K2367="","△"&amp;$D2367&amp;" 还没填汇率，去【月度汇率】补上就自动算了",IF(ISNUMBER(SEARCH("【待补】",$R2367&amp;"")),"△源数据不全（源表缺摘要或用途），请补充",IF(AND($F2367="内部转账",$Q2367=""),"△内部转账建议在「往来单位」写上对方账户",IF($N2367&lt;0,"△这一笔之后该账户余额成负数了，核一下",""))))))))))))</f>
        <v/>
      </c>
    </row>
    <row r="2368" ht="16.5" spans="1:19">
      <c r="A2368" s="114">
        <v>46258</v>
      </c>
      <c r="B2368" s="115" t="s">
        <v>20</v>
      </c>
      <c r="C2368" s="116" t="str">
        <f>IF($B2368="","",IFERROR(INDEX(账户银行,MATCH($B2368,账户名,0)),""))</f>
        <v>现金</v>
      </c>
      <c r="D2368" s="116" t="str">
        <f>IF($B2368="","",IFERROR(INDEX(账户币种,MATCH($B2368,账户名,0)),""))</f>
        <v>CNY</v>
      </c>
      <c r="E2368" s="117" t="s">
        <v>95</v>
      </c>
      <c r="F2368" s="116" t="str">
        <f>IF($E2368="","",IFERROR(INDEX(类别属性,MATCH($E2368,类别表,0)),""))</f>
        <v>支出</v>
      </c>
      <c r="G2368" s="118" t="s">
        <v>1903</v>
      </c>
      <c r="H2368" s="119"/>
      <c r="I2368" s="119">
        <v>10000</v>
      </c>
      <c r="J2368" s="120"/>
      <c r="K2368" s="121">
        <f>IF(OR($A2368="",$B2368=""),"",IF($J2368&lt;&gt;"",$J2368,IF($D2368=本位币,1,IFERROR(LOOKUP(2,1/((汇率月份&lt;=$A2368)*(INDEX(记账汇率区,0,MATCH($D2368,汇率币种头,0))&lt;&gt;"")),INDEX(记账汇率区,0,MATCH($D2368,汇率币种头,0))),""))))</f>
        <v>1771</v>
      </c>
      <c r="L2368" s="122">
        <f t="shared" si="72"/>
        <v>-10000</v>
      </c>
      <c r="M2368" s="123">
        <f t="shared" si="73"/>
        <v>-17710000</v>
      </c>
      <c r="N2368" s="122">
        <f>IF($B2368="","",ROUND(SUMIF(账户名,$B2368,账户期初)+SUMIFS($L$6:L2368,$B$6:B2368,$B2368),2))</f>
        <v>1110993.67</v>
      </c>
      <c r="O2368" s="123">
        <f>IF($B2368="","",IFERROR(ROUND(INDEX(账户期初本位,MATCH($B2368,账户名,0))+SUMIFS($M$6:M2368,$B$6:B2368,$B2368),2),""))</f>
        <v>1868880321.79</v>
      </c>
      <c r="P2368" s="117" t="s">
        <v>97</v>
      </c>
      <c r="Q2368" s="115"/>
      <c r="R2368" s="115"/>
      <c r="S2368" s="124" t="str">
        <f>IF($B2368="","",IF(ISNA(MATCH($B2368,账户名,0)),"※这个账户不在【参数设置】的账户档案里",IF($A2368="","※没填日期，这一笔不会进任何月份的报表",IF(OR($A2368&lt;起始月份,$A2368&gt;EOMONTH(起始月份,15)),"△不在本账期（"&amp;TEXT(起始月份,"yyyy-mm")&amp;" ~ "&amp;TEXT(EOMONTH(起始月份,15),"yyyy-mm")&amp;"）内，报表里看不到",IF(AND($H2368&lt;&gt;"",$I2368&lt;&gt;""),"※收入和支出不能同时填",IF(AND(N($H2368)=0,N($I2368)=0),IF(ISNUMBER(SEARCH("【待补】",$R2368&amp;"")),"△源数据不全（源表缺金额），请补充","※收入和支出都没填"),IF($E2368="","※没填收支类别，分类报表会漏掉这一笔",IF(ISNA(MATCH($E2368,类别表,0)),"※收支类别不在【参数设置】的清单里",IF($K2368="","△"&amp;$D2368&amp;" 还没填汇率，去【月度汇率】补上就自动算了",IF(ISNUMBER(SEARCH("【待补】",$R2368&amp;"")),"△源数据不全（源表缺摘要或用途），请补充",IF(AND($F2368="内部转账",$Q2368=""),"△内部转账建议在「往来单位」写上对方账户",IF($N2368&lt;0,"△这一笔之后该账户余额成负数了，核一下",""))))))))))))</f>
        <v/>
      </c>
    </row>
    <row r="2369" ht="16.5" spans="1:19">
      <c r="A2369" s="114">
        <v>46258</v>
      </c>
      <c r="B2369" s="115" t="s">
        <v>20</v>
      </c>
      <c r="C2369" s="116" t="str">
        <f>IF($B2369="","",IFERROR(INDEX(账户银行,MATCH($B2369,账户名,0)),""))</f>
        <v>现金</v>
      </c>
      <c r="D2369" s="116" t="str">
        <f>IF($B2369="","",IFERROR(INDEX(账户币种,MATCH($B2369,账户名,0)),""))</f>
        <v>CNY</v>
      </c>
      <c r="E2369" s="117" t="s">
        <v>95</v>
      </c>
      <c r="F2369" s="116" t="str">
        <f>IF($E2369="","",IFERROR(INDEX(类别属性,MATCH($E2369,类别表,0)),""))</f>
        <v>支出</v>
      </c>
      <c r="G2369" s="118" t="s">
        <v>1638</v>
      </c>
      <c r="H2369" s="119"/>
      <c r="I2369" s="119">
        <v>30000</v>
      </c>
      <c r="J2369" s="120"/>
      <c r="K2369" s="121">
        <f>IF(OR($A2369="",$B2369=""),"",IF($J2369&lt;&gt;"",$J2369,IF($D2369=本位币,1,IFERROR(LOOKUP(2,1/((汇率月份&lt;=$A2369)*(INDEX(记账汇率区,0,MATCH($D2369,汇率币种头,0))&lt;&gt;"")),INDEX(记账汇率区,0,MATCH($D2369,汇率币种头,0))),""))))</f>
        <v>1771</v>
      </c>
      <c r="L2369" s="122">
        <f t="shared" si="72"/>
        <v>-30000</v>
      </c>
      <c r="M2369" s="123">
        <f t="shared" si="73"/>
        <v>-53130000</v>
      </c>
      <c r="N2369" s="122">
        <f>IF($B2369="","",ROUND(SUMIF(账户名,$B2369,账户期初)+SUMIFS($L$6:L2369,$B$6:B2369,$B2369),2))</f>
        <v>1080993.67</v>
      </c>
      <c r="O2369" s="123">
        <f>IF($B2369="","",IFERROR(ROUND(INDEX(账户期初本位,MATCH($B2369,账户名,0))+SUMIFS($M$6:M2369,$B$6:B2369,$B2369),2),""))</f>
        <v>1815750321.79</v>
      </c>
      <c r="P2369" s="117" t="s">
        <v>97</v>
      </c>
      <c r="Q2369" s="115"/>
      <c r="R2369" s="115"/>
      <c r="S2369" s="124" t="str">
        <f>IF($B2369="","",IF(ISNA(MATCH($B2369,账户名,0)),"※这个账户不在【参数设置】的账户档案里",IF($A2369="","※没填日期，这一笔不会进任何月份的报表",IF(OR($A2369&lt;起始月份,$A2369&gt;EOMONTH(起始月份,15)),"△不在本账期（"&amp;TEXT(起始月份,"yyyy-mm")&amp;" ~ "&amp;TEXT(EOMONTH(起始月份,15),"yyyy-mm")&amp;"）内，报表里看不到",IF(AND($H2369&lt;&gt;"",$I2369&lt;&gt;""),"※收入和支出不能同时填",IF(AND(N($H2369)=0,N($I2369)=0),IF(ISNUMBER(SEARCH("【待补】",$R2369&amp;"")),"△源数据不全（源表缺金额），请补充","※收入和支出都没填"),IF($E2369="","※没填收支类别，分类报表会漏掉这一笔",IF(ISNA(MATCH($E2369,类别表,0)),"※收支类别不在【参数设置】的清单里",IF($K2369="","△"&amp;$D2369&amp;" 还没填汇率，去【月度汇率】补上就自动算了",IF(ISNUMBER(SEARCH("【待补】",$R2369&amp;"")),"△源数据不全（源表缺摘要或用途），请补充",IF(AND($F2369="内部转账",$Q2369=""),"△内部转账建议在「往来单位」写上对方账户",IF($N2369&lt;0,"△这一笔之后该账户余额成负数了，核一下",""))))))))))))</f>
        <v/>
      </c>
    </row>
    <row r="2370" ht="16.5" spans="1:19">
      <c r="A2370" s="114">
        <v>46258</v>
      </c>
      <c r="B2370" s="115" t="s">
        <v>20</v>
      </c>
      <c r="C2370" s="116" t="str">
        <f>IF($B2370="","",IFERROR(INDEX(账户银行,MATCH($B2370,账户名,0)),""))</f>
        <v>现金</v>
      </c>
      <c r="D2370" s="116" t="str">
        <f>IF($B2370="","",IFERROR(INDEX(账户币种,MATCH($B2370,账户名,0)),""))</f>
        <v>CNY</v>
      </c>
      <c r="E2370" s="117" t="s">
        <v>95</v>
      </c>
      <c r="F2370" s="116" t="str">
        <f>IF($E2370="","",IFERROR(INDEX(类别属性,MATCH($E2370,类别表,0)),""))</f>
        <v>支出</v>
      </c>
      <c r="G2370" s="118" t="s">
        <v>1523</v>
      </c>
      <c r="H2370" s="119"/>
      <c r="I2370" s="119">
        <v>20000</v>
      </c>
      <c r="J2370" s="120"/>
      <c r="K2370" s="121">
        <f>IF(OR($A2370="",$B2370=""),"",IF($J2370&lt;&gt;"",$J2370,IF($D2370=本位币,1,IFERROR(LOOKUP(2,1/((汇率月份&lt;=$A2370)*(INDEX(记账汇率区,0,MATCH($D2370,汇率币种头,0))&lt;&gt;"")),INDEX(记账汇率区,0,MATCH($D2370,汇率币种头,0))),""))))</f>
        <v>1771</v>
      </c>
      <c r="L2370" s="122">
        <f t="shared" si="72"/>
        <v>-20000</v>
      </c>
      <c r="M2370" s="123">
        <f t="shared" si="73"/>
        <v>-35420000</v>
      </c>
      <c r="N2370" s="122">
        <f>IF($B2370="","",ROUND(SUMIF(账户名,$B2370,账户期初)+SUMIFS($L$6:L2370,$B$6:B2370,$B2370),2))</f>
        <v>1060993.67</v>
      </c>
      <c r="O2370" s="123">
        <f>IF($B2370="","",IFERROR(ROUND(INDEX(账户期初本位,MATCH($B2370,账户名,0))+SUMIFS($M$6:M2370,$B$6:B2370,$B2370),2),""))</f>
        <v>1780330321.79</v>
      </c>
      <c r="P2370" s="117" t="s">
        <v>97</v>
      </c>
      <c r="Q2370" s="115" t="s">
        <v>1265</v>
      </c>
      <c r="R2370" s="115"/>
      <c r="S2370" s="124" t="str">
        <f>IF($B2370="","",IF(ISNA(MATCH($B2370,账户名,0)),"※这个账户不在【参数设置】的账户档案里",IF($A2370="","※没填日期，这一笔不会进任何月份的报表",IF(OR($A2370&lt;起始月份,$A2370&gt;EOMONTH(起始月份,15)),"△不在本账期（"&amp;TEXT(起始月份,"yyyy-mm")&amp;" ~ "&amp;TEXT(EOMONTH(起始月份,15),"yyyy-mm")&amp;"）内，报表里看不到",IF(AND($H2370&lt;&gt;"",$I2370&lt;&gt;""),"※收入和支出不能同时填",IF(AND(N($H2370)=0,N($I2370)=0),IF(ISNUMBER(SEARCH("【待补】",$R2370&amp;"")),"△源数据不全（源表缺金额），请补充","※收入和支出都没填"),IF($E2370="","※没填收支类别，分类报表会漏掉这一笔",IF(ISNA(MATCH($E2370,类别表,0)),"※收支类别不在【参数设置】的清单里",IF($K2370="","△"&amp;$D2370&amp;" 还没填汇率，去【月度汇率】补上就自动算了",IF(ISNUMBER(SEARCH("【待补】",$R2370&amp;"")),"△源数据不全（源表缺摘要或用途），请补充",IF(AND($F2370="内部转账",$Q2370=""),"△内部转账建议在「往来单位」写上对方账户",IF($N2370&lt;0,"△这一笔之后该账户余额成负数了，核一下",""))))))))))))</f>
        <v/>
      </c>
    </row>
    <row r="2371" ht="16.5" spans="1:19">
      <c r="A2371" s="114">
        <v>46258</v>
      </c>
      <c r="B2371" s="115" t="s">
        <v>20</v>
      </c>
      <c r="C2371" s="116" t="str">
        <f>IF($B2371="","",IFERROR(INDEX(账户银行,MATCH($B2371,账户名,0)),""))</f>
        <v>现金</v>
      </c>
      <c r="D2371" s="116" t="str">
        <f>IF($B2371="","",IFERROR(INDEX(账户币种,MATCH($B2371,账户名,0)),""))</f>
        <v>CNY</v>
      </c>
      <c r="E2371" s="117" t="s">
        <v>95</v>
      </c>
      <c r="F2371" s="116" t="str">
        <f>IF($E2371="","",IFERROR(INDEX(类别属性,MATCH($E2371,类别表,0)),""))</f>
        <v>支出</v>
      </c>
      <c r="G2371" s="118" t="s">
        <v>1728</v>
      </c>
      <c r="H2371" s="119"/>
      <c r="I2371" s="119">
        <v>20000</v>
      </c>
      <c r="J2371" s="120"/>
      <c r="K2371" s="121">
        <f>IF(OR($A2371="",$B2371=""),"",IF($J2371&lt;&gt;"",$J2371,IF($D2371=本位币,1,IFERROR(LOOKUP(2,1/((汇率月份&lt;=$A2371)*(INDEX(记账汇率区,0,MATCH($D2371,汇率币种头,0))&lt;&gt;"")),INDEX(记账汇率区,0,MATCH($D2371,汇率币种头,0))),""))))</f>
        <v>1771</v>
      </c>
      <c r="L2371" s="122">
        <f t="shared" si="72"/>
        <v>-20000</v>
      </c>
      <c r="M2371" s="123">
        <f t="shared" si="73"/>
        <v>-35420000</v>
      </c>
      <c r="N2371" s="122">
        <f>IF($B2371="","",ROUND(SUMIF(账户名,$B2371,账户期初)+SUMIFS($L$6:L2371,$B$6:B2371,$B2371),2))</f>
        <v>1040993.67</v>
      </c>
      <c r="O2371" s="123">
        <f>IF($B2371="","",IFERROR(ROUND(INDEX(账户期初本位,MATCH($B2371,账户名,0))+SUMIFS($M$6:M2371,$B$6:B2371,$B2371),2),""))</f>
        <v>1744910321.79</v>
      </c>
      <c r="P2371" s="117" t="s">
        <v>97</v>
      </c>
      <c r="Q2371" s="115"/>
      <c r="R2371" s="115"/>
      <c r="S2371" s="124" t="str">
        <f>IF($B2371="","",IF(ISNA(MATCH($B2371,账户名,0)),"※这个账户不在【参数设置】的账户档案里",IF($A2371="","※没填日期，这一笔不会进任何月份的报表",IF(OR($A2371&lt;起始月份,$A2371&gt;EOMONTH(起始月份,15)),"△不在本账期（"&amp;TEXT(起始月份,"yyyy-mm")&amp;" ~ "&amp;TEXT(EOMONTH(起始月份,15),"yyyy-mm")&amp;"）内，报表里看不到",IF(AND($H2371&lt;&gt;"",$I2371&lt;&gt;""),"※收入和支出不能同时填",IF(AND(N($H2371)=0,N($I2371)=0),IF(ISNUMBER(SEARCH("【待补】",$R2371&amp;"")),"△源数据不全（源表缺金额），请补充","※收入和支出都没填"),IF($E2371="","※没填收支类别，分类报表会漏掉这一笔",IF(ISNA(MATCH($E2371,类别表,0)),"※收支类别不在【参数设置】的清单里",IF($K2371="","△"&amp;$D2371&amp;" 还没填汇率，去【月度汇率】补上就自动算了",IF(ISNUMBER(SEARCH("【待补】",$R2371&amp;"")),"△源数据不全（源表缺摘要或用途），请补充",IF(AND($F2371="内部转账",$Q2371=""),"△内部转账建议在「往来单位」写上对方账户",IF($N2371&lt;0,"△这一笔之后该账户余额成负数了，核一下",""))))))))))))</f>
        <v/>
      </c>
    </row>
    <row r="2372" ht="16.5" spans="1:19">
      <c r="A2372" s="114">
        <v>46258</v>
      </c>
      <c r="B2372" s="115" t="s">
        <v>20</v>
      </c>
      <c r="C2372" s="116" t="str">
        <f>IF($B2372="","",IFERROR(INDEX(账户银行,MATCH($B2372,账户名,0)),""))</f>
        <v>现金</v>
      </c>
      <c r="D2372" s="116" t="str">
        <f>IF($B2372="","",IFERROR(INDEX(账户币种,MATCH($B2372,账户名,0)),""))</f>
        <v>CNY</v>
      </c>
      <c r="E2372" s="117" t="s">
        <v>95</v>
      </c>
      <c r="F2372" s="116" t="str">
        <f>IF($E2372="","",IFERROR(INDEX(类别属性,MATCH($E2372,类别表,0)),""))</f>
        <v>支出</v>
      </c>
      <c r="G2372" s="118" t="s">
        <v>1729</v>
      </c>
      <c r="H2372" s="119"/>
      <c r="I2372" s="119">
        <v>10000</v>
      </c>
      <c r="J2372" s="120"/>
      <c r="K2372" s="121">
        <f>IF(OR($A2372="",$B2372=""),"",IF($J2372&lt;&gt;"",$J2372,IF($D2372=本位币,1,IFERROR(LOOKUP(2,1/((汇率月份&lt;=$A2372)*(INDEX(记账汇率区,0,MATCH($D2372,汇率币种头,0))&lt;&gt;"")),INDEX(记账汇率区,0,MATCH($D2372,汇率币种头,0))),""))))</f>
        <v>1771</v>
      </c>
      <c r="L2372" s="122">
        <f t="shared" si="72"/>
        <v>-10000</v>
      </c>
      <c r="M2372" s="123">
        <f t="shared" si="73"/>
        <v>-17710000</v>
      </c>
      <c r="N2372" s="122">
        <f>IF($B2372="","",ROUND(SUMIF(账户名,$B2372,账户期初)+SUMIFS($L$6:L2372,$B$6:B2372,$B2372),2))</f>
        <v>1030993.67</v>
      </c>
      <c r="O2372" s="123">
        <f>IF($B2372="","",IFERROR(ROUND(INDEX(账户期初本位,MATCH($B2372,账户名,0))+SUMIFS($M$6:M2372,$B$6:B2372,$B2372),2),""))</f>
        <v>1727200321.79</v>
      </c>
      <c r="P2372" s="117" t="s">
        <v>97</v>
      </c>
      <c r="Q2372" s="115"/>
      <c r="R2372" s="115"/>
      <c r="S2372" s="124" t="str">
        <f>IF($B2372="","",IF(ISNA(MATCH($B2372,账户名,0)),"※这个账户不在【参数设置】的账户档案里",IF($A2372="","※没填日期，这一笔不会进任何月份的报表",IF(OR($A2372&lt;起始月份,$A2372&gt;EOMONTH(起始月份,15)),"△不在本账期（"&amp;TEXT(起始月份,"yyyy-mm")&amp;" ~ "&amp;TEXT(EOMONTH(起始月份,15),"yyyy-mm")&amp;"）内，报表里看不到",IF(AND($H2372&lt;&gt;"",$I2372&lt;&gt;""),"※收入和支出不能同时填",IF(AND(N($H2372)=0,N($I2372)=0),IF(ISNUMBER(SEARCH("【待补】",$R2372&amp;"")),"△源数据不全（源表缺金额），请补充","※收入和支出都没填"),IF($E2372="","※没填收支类别，分类报表会漏掉这一笔",IF(ISNA(MATCH($E2372,类别表,0)),"※收支类别不在【参数设置】的清单里",IF($K2372="","△"&amp;$D2372&amp;" 还没填汇率，去【月度汇率】补上就自动算了",IF(ISNUMBER(SEARCH("【待补】",$R2372&amp;"")),"△源数据不全（源表缺摘要或用途），请补充",IF(AND($F2372="内部转账",$Q2372=""),"△内部转账建议在「往来单位」写上对方账户",IF($N2372&lt;0,"△这一笔之后该账户余额成负数了，核一下",""))))))))))))</f>
        <v/>
      </c>
    </row>
    <row r="2373" ht="16.5" spans="1:19">
      <c r="A2373" s="114">
        <v>46258</v>
      </c>
      <c r="B2373" s="115" t="s">
        <v>20</v>
      </c>
      <c r="C2373" s="116" t="str">
        <f>IF($B2373="","",IFERROR(INDEX(账户银行,MATCH($B2373,账户名,0)),""))</f>
        <v>现金</v>
      </c>
      <c r="D2373" s="116" t="str">
        <f>IF($B2373="","",IFERROR(INDEX(账户币种,MATCH($B2373,账户名,0)),""))</f>
        <v>CNY</v>
      </c>
      <c r="E2373" s="117" t="s">
        <v>95</v>
      </c>
      <c r="F2373" s="116" t="str">
        <f>IF($E2373="","",IFERROR(INDEX(类别属性,MATCH($E2373,类别表,0)),""))</f>
        <v>支出</v>
      </c>
      <c r="G2373" s="118" t="s">
        <v>1506</v>
      </c>
      <c r="H2373" s="119"/>
      <c r="I2373" s="119">
        <v>20000</v>
      </c>
      <c r="J2373" s="120"/>
      <c r="K2373" s="121">
        <f>IF(OR($A2373="",$B2373=""),"",IF($J2373&lt;&gt;"",$J2373,IF($D2373=本位币,1,IFERROR(LOOKUP(2,1/((汇率月份&lt;=$A2373)*(INDEX(记账汇率区,0,MATCH($D2373,汇率币种头,0))&lt;&gt;"")),INDEX(记账汇率区,0,MATCH($D2373,汇率币种头,0))),""))))</f>
        <v>1771</v>
      </c>
      <c r="L2373" s="122">
        <f t="shared" si="72"/>
        <v>-20000</v>
      </c>
      <c r="M2373" s="123">
        <f t="shared" si="73"/>
        <v>-35420000</v>
      </c>
      <c r="N2373" s="122">
        <f>IF($B2373="","",ROUND(SUMIF(账户名,$B2373,账户期初)+SUMIFS($L$6:L2373,$B$6:B2373,$B2373),2))</f>
        <v>1010993.67</v>
      </c>
      <c r="O2373" s="123">
        <f>IF($B2373="","",IFERROR(ROUND(INDEX(账户期初本位,MATCH($B2373,账户名,0))+SUMIFS($M$6:M2373,$B$6:B2373,$B2373),2),""))</f>
        <v>1691780321.79</v>
      </c>
      <c r="P2373" s="117" t="s">
        <v>97</v>
      </c>
      <c r="Q2373" s="115" t="s">
        <v>832</v>
      </c>
      <c r="R2373" s="115"/>
      <c r="S2373" s="124" t="str">
        <f>IF($B2373="","",IF(ISNA(MATCH($B2373,账户名,0)),"※这个账户不在【参数设置】的账户档案里",IF($A2373="","※没填日期，这一笔不会进任何月份的报表",IF(OR($A2373&lt;起始月份,$A2373&gt;EOMONTH(起始月份,15)),"△不在本账期（"&amp;TEXT(起始月份,"yyyy-mm")&amp;" ~ "&amp;TEXT(EOMONTH(起始月份,15),"yyyy-mm")&amp;"）内，报表里看不到",IF(AND($H2373&lt;&gt;"",$I2373&lt;&gt;""),"※收入和支出不能同时填",IF(AND(N($H2373)=0,N($I2373)=0),IF(ISNUMBER(SEARCH("【待补】",$R2373&amp;"")),"△源数据不全（源表缺金额），请补充","※收入和支出都没填"),IF($E2373="","※没填收支类别，分类报表会漏掉这一笔",IF(ISNA(MATCH($E2373,类别表,0)),"※收支类别不在【参数设置】的清单里",IF($K2373="","△"&amp;$D2373&amp;" 还没填汇率，去【月度汇率】补上就自动算了",IF(ISNUMBER(SEARCH("【待补】",$R2373&amp;"")),"△源数据不全（源表缺摘要或用途），请补充",IF(AND($F2373="内部转账",$Q2373=""),"△内部转账建议在「往来单位」写上对方账户",IF($N2373&lt;0,"△这一笔之后该账户余额成负数了，核一下",""))))))))))))</f>
        <v/>
      </c>
    </row>
    <row r="2374" ht="16.5" spans="1:19">
      <c r="A2374" s="114">
        <v>46258</v>
      </c>
      <c r="B2374" s="115" t="s">
        <v>20</v>
      </c>
      <c r="C2374" s="116" t="str">
        <f>IF($B2374="","",IFERROR(INDEX(账户银行,MATCH($B2374,账户名,0)),""))</f>
        <v>现金</v>
      </c>
      <c r="D2374" s="116" t="str">
        <f>IF($B2374="","",IFERROR(INDEX(账户币种,MATCH($B2374,账户名,0)),""))</f>
        <v>CNY</v>
      </c>
      <c r="E2374" s="117" t="s">
        <v>95</v>
      </c>
      <c r="F2374" s="116" t="str">
        <f>IF($E2374="","",IFERROR(INDEX(类别属性,MATCH($E2374,类别表,0)),""))</f>
        <v>支出</v>
      </c>
      <c r="G2374" s="118" t="s">
        <v>1725</v>
      </c>
      <c r="H2374" s="119"/>
      <c r="I2374" s="119">
        <v>20000</v>
      </c>
      <c r="J2374" s="120"/>
      <c r="K2374" s="121">
        <f>IF(OR($A2374="",$B2374=""),"",IF($J2374&lt;&gt;"",$J2374,IF($D2374=本位币,1,IFERROR(LOOKUP(2,1/((汇率月份&lt;=$A2374)*(INDEX(记账汇率区,0,MATCH($D2374,汇率币种头,0))&lt;&gt;"")),INDEX(记账汇率区,0,MATCH($D2374,汇率币种头,0))),""))))</f>
        <v>1771</v>
      </c>
      <c r="L2374" s="122">
        <f t="shared" ref="L2374:L2437" si="74">IF(AND($H2374="",$I2374=""),"",ROUND(N($H2374)-N($I2374),2))</f>
        <v>-20000</v>
      </c>
      <c r="M2374" s="123">
        <f t="shared" ref="M2374:M2437" si="75">IF(OR($L2374="",$K2374=""),"",ROUND($L2374*$K2374,2))</f>
        <v>-35420000</v>
      </c>
      <c r="N2374" s="122">
        <f>IF($B2374="","",ROUND(SUMIF(账户名,$B2374,账户期初)+SUMIFS($L$6:L2374,$B$6:B2374,$B2374),2))</f>
        <v>990993.67</v>
      </c>
      <c r="O2374" s="123">
        <f>IF($B2374="","",IFERROR(ROUND(INDEX(账户期初本位,MATCH($B2374,账户名,0))+SUMIFS($M$6:M2374,$B$6:B2374,$B2374),2),""))</f>
        <v>1656360321.79</v>
      </c>
      <c r="P2374" s="117" t="s">
        <v>97</v>
      </c>
      <c r="Q2374" s="115"/>
      <c r="R2374" s="115"/>
      <c r="S2374" s="124" t="str">
        <f>IF($B2374="","",IF(ISNA(MATCH($B2374,账户名,0)),"※这个账户不在【参数设置】的账户档案里",IF($A2374="","※没填日期，这一笔不会进任何月份的报表",IF(OR($A2374&lt;起始月份,$A2374&gt;EOMONTH(起始月份,15)),"△不在本账期（"&amp;TEXT(起始月份,"yyyy-mm")&amp;" ~ "&amp;TEXT(EOMONTH(起始月份,15),"yyyy-mm")&amp;"）内，报表里看不到",IF(AND($H2374&lt;&gt;"",$I2374&lt;&gt;""),"※收入和支出不能同时填",IF(AND(N($H2374)=0,N($I2374)=0),IF(ISNUMBER(SEARCH("【待补】",$R2374&amp;"")),"△源数据不全（源表缺金额），请补充","※收入和支出都没填"),IF($E2374="","※没填收支类别，分类报表会漏掉这一笔",IF(ISNA(MATCH($E2374,类别表,0)),"※收支类别不在【参数设置】的清单里",IF($K2374="","△"&amp;$D2374&amp;" 还没填汇率，去【月度汇率】补上就自动算了",IF(ISNUMBER(SEARCH("【待补】",$R2374&amp;"")),"△源数据不全（源表缺摘要或用途），请补充",IF(AND($F2374="内部转账",$Q2374=""),"△内部转账建议在「往来单位」写上对方账户",IF($N2374&lt;0,"△这一笔之后该账户余额成负数了，核一下",""))))))))))))</f>
        <v/>
      </c>
    </row>
    <row r="2375" ht="16.5" spans="1:19">
      <c r="A2375" s="114">
        <v>46258</v>
      </c>
      <c r="B2375" s="115" t="s">
        <v>20</v>
      </c>
      <c r="C2375" s="116" t="str">
        <f>IF($B2375="","",IFERROR(INDEX(账户银行,MATCH($B2375,账户名,0)),""))</f>
        <v>现金</v>
      </c>
      <c r="D2375" s="116" t="str">
        <f>IF($B2375="","",IFERROR(INDEX(账户币种,MATCH($B2375,账户名,0)),""))</f>
        <v>CNY</v>
      </c>
      <c r="E2375" s="117" t="s">
        <v>95</v>
      </c>
      <c r="F2375" s="116" t="str">
        <f>IF($E2375="","",IFERROR(INDEX(类别属性,MATCH($E2375,类别表,0)),""))</f>
        <v>支出</v>
      </c>
      <c r="G2375" s="118" t="s">
        <v>1976</v>
      </c>
      <c r="H2375" s="119"/>
      <c r="I2375" s="119">
        <v>10000</v>
      </c>
      <c r="J2375" s="120"/>
      <c r="K2375" s="121">
        <f>IF(OR($A2375="",$B2375=""),"",IF($J2375&lt;&gt;"",$J2375,IF($D2375=本位币,1,IFERROR(LOOKUP(2,1/((汇率月份&lt;=$A2375)*(INDEX(记账汇率区,0,MATCH($D2375,汇率币种头,0))&lt;&gt;"")),INDEX(记账汇率区,0,MATCH($D2375,汇率币种头,0))),""))))</f>
        <v>1771</v>
      </c>
      <c r="L2375" s="122">
        <f t="shared" si="74"/>
        <v>-10000</v>
      </c>
      <c r="M2375" s="123">
        <f t="shared" si="75"/>
        <v>-17710000</v>
      </c>
      <c r="N2375" s="122">
        <f>IF($B2375="","",ROUND(SUMIF(账户名,$B2375,账户期初)+SUMIFS($L$6:L2375,$B$6:B2375,$B2375),2))</f>
        <v>980993.67</v>
      </c>
      <c r="O2375" s="123">
        <f>IF($B2375="","",IFERROR(ROUND(INDEX(账户期初本位,MATCH($B2375,账户名,0))+SUMIFS($M$6:M2375,$B$6:B2375,$B2375),2),""))</f>
        <v>1638650321.79</v>
      </c>
      <c r="P2375" s="117" t="s">
        <v>97</v>
      </c>
      <c r="Q2375" s="115"/>
      <c r="R2375" s="115"/>
      <c r="S2375" s="124" t="str">
        <f>IF($B2375="","",IF(ISNA(MATCH($B2375,账户名,0)),"※这个账户不在【参数设置】的账户档案里",IF($A2375="","※没填日期，这一笔不会进任何月份的报表",IF(OR($A2375&lt;起始月份,$A2375&gt;EOMONTH(起始月份,15)),"△不在本账期（"&amp;TEXT(起始月份,"yyyy-mm")&amp;" ~ "&amp;TEXT(EOMONTH(起始月份,15),"yyyy-mm")&amp;"）内，报表里看不到",IF(AND($H2375&lt;&gt;"",$I2375&lt;&gt;""),"※收入和支出不能同时填",IF(AND(N($H2375)=0,N($I2375)=0),IF(ISNUMBER(SEARCH("【待补】",$R2375&amp;"")),"△源数据不全（源表缺金额），请补充","※收入和支出都没填"),IF($E2375="","※没填收支类别，分类报表会漏掉这一笔",IF(ISNA(MATCH($E2375,类别表,0)),"※收支类别不在【参数设置】的清单里",IF($K2375="","△"&amp;$D2375&amp;" 还没填汇率，去【月度汇率】补上就自动算了",IF(ISNUMBER(SEARCH("【待补】",$R2375&amp;"")),"△源数据不全（源表缺摘要或用途），请补充",IF(AND($F2375="内部转账",$Q2375=""),"△内部转账建议在「往来单位」写上对方账户",IF($N2375&lt;0,"△这一笔之后该账户余额成负数了，核一下",""))))))))))))</f>
        <v/>
      </c>
    </row>
    <row r="2376" ht="16.5" spans="1:19">
      <c r="A2376" s="114">
        <v>46258</v>
      </c>
      <c r="B2376" s="115" t="s">
        <v>20</v>
      </c>
      <c r="C2376" s="116" t="str">
        <f>IF($B2376="","",IFERROR(INDEX(账户银行,MATCH($B2376,账户名,0)),""))</f>
        <v>现金</v>
      </c>
      <c r="D2376" s="116" t="str">
        <f>IF($B2376="","",IFERROR(INDEX(账户币种,MATCH($B2376,账户名,0)),""))</f>
        <v>CNY</v>
      </c>
      <c r="E2376" s="117" t="s">
        <v>95</v>
      </c>
      <c r="F2376" s="116" t="str">
        <f>IF($E2376="","",IFERROR(INDEX(类别属性,MATCH($E2376,类别表,0)),""))</f>
        <v>支出</v>
      </c>
      <c r="G2376" s="118" t="s">
        <v>1977</v>
      </c>
      <c r="H2376" s="119"/>
      <c r="I2376" s="119">
        <v>10000</v>
      </c>
      <c r="J2376" s="120"/>
      <c r="K2376" s="121">
        <f>IF(OR($A2376="",$B2376=""),"",IF($J2376&lt;&gt;"",$J2376,IF($D2376=本位币,1,IFERROR(LOOKUP(2,1/((汇率月份&lt;=$A2376)*(INDEX(记账汇率区,0,MATCH($D2376,汇率币种头,0))&lt;&gt;"")),INDEX(记账汇率区,0,MATCH($D2376,汇率币种头,0))),""))))</f>
        <v>1771</v>
      </c>
      <c r="L2376" s="122">
        <f t="shared" si="74"/>
        <v>-10000</v>
      </c>
      <c r="M2376" s="123">
        <f t="shared" si="75"/>
        <v>-17710000</v>
      </c>
      <c r="N2376" s="122">
        <f>IF($B2376="","",ROUND(SUMIF(账户名,$B2376,账户期初)+SUMIFS($L$6:L2376,$B$6:B2376,$B2376),2))</f>
        <v>970993.67</v>
      </c>
      <c r="O2376" s="123">
        <f>IF($B2376="","",IFERROR(ROUND(INDEX(账户期初本位,MATCH($B2376,账户名,0))+SUMIFS($M$6:M2376,$B$6:B2376,$B2376),2),""))</f>
        <v>1620940321.79</v>
      </c>
      <c r="P2376" s="117" t="s">
        <v>97</v>
      </c>
      <c r="Q2376" s="115" t="s">
        <v>1717</v>
      </c>
      <c r="R2376" s="115"/>
      <c r="S2376" s="124" t="str">
        <f>IF($B2376="","",IF(ISNA(MATCH($B2376,账户名,0)),"※这个账户不在【参数设置】的账户档案里",IF($A2376="","※没填日期，这一笔不会进任何月份的报表",IF(OR($A2376&lt;起始月份,$A2376&gt;EOMONTH(起始月份,15)),"△不在本账期（"&amp;TEXT(起始月份,"yyyy-mm")&amp;" ~ "&amp;TEXT(EOMONTH(起始月份,15),"yyyy-mm")&amp;"）内，报表里看不到",IF(AND($H2376&lt;&gt;"",$I2376&lt;&gt;""),"※收入和支出不能同时填",IF(AND(N($H2376)=0,N($I2376)=0),IF(ISNUMBER(SEARCH("【待补】",$R2376&amp;"")),"△源数据不全（源表缺金额），请补充","※收入和支出都没填"),IF($E2376="","※没填收支类别，分类报表会漏掉这一笔",IF(ISNA(MATCH($E2376,类别表,0)),"※收支类别不在【参数设置】的清单里",IF($K2376="","△"&amp;$D2376&amp;" 还没填汇率，去【月度汇率】补上就自动算了",IF(ISNUMBER(SEARCH("【待补】",$R2376&amp;"")),"△源数据不全（源表缺摘要或用途），请补充",IF(AND($F2376="内部转账",$Q2376=""),"△内部转账建议在「往来单位」写上对方账户",IF($N2376&lt;0,"△这一笔之后该账户余额成负数了，核一下",""))))))))))))</f>
        <v/>
      </c>
    </row>
    <row r="2377" ht="33" spans="1:19">
      <c r="A2377" s="114">
        <v>46258</v>
      </c>
      <c r="B2377" s="115" t="s">
        <v>20</v>
      </c>
      <c r="C2377" s="116" t="str">
        <f>IF($B2377="","",IFERROR(INDEX(账户银行,MATCH($B2377,账户名,0)),""))</f>
        <v>现金</v>
      </c>
      <c r="D2377" s="116" t="str">
        <f>IF($B2377="","",IFERROR(INDEX(账户币种,MATCH($B2377,账户名,0)),""))</f>
        <v>CNY</v>
      </c>
      <c r="E2377" s="117" t="s">
        <v>95</v>
      </c>
      <c r="F2377" s="116" t="str">
        <f>IF($E2377="","",IFERROR(INDEX(类别属性,MATCH($E2377,类别表,0)),""))</f>
        <v>支出</v>
      </c>
      <c r="G2377" s="118" t="s">
        <v>1978</v>
      </c>
      <c r="H2377" s="119"/>
      <c r="I2377" s="119">
        <v>15000</v>
      </c>
      <c r="J2377" s="120"/>
      <c r="K2377" s="121">
        <f>IF(OR($A2377="",$B2377=""),"",IF($J2377&lt;&gt;"",$J2377,IF($D2377=本位币,1,IFERROR(LOOKUP(2,1/((汇率月份&lt;=$A2377)*(INDEX(记账汇率区,0,MATCH($D2377,汇率币种头,0))&lt;&gt;"")),INDEX(记账汇率区,0,MATCH($D2377,汇率币种头,0))),""))))</f>
        <v>1771</v>
      </c>
      <c r="L2377" s="122">
        <f t="shared" si="74"/>
        <v>-15000</v>
      </c>
      <c r="M2377" s="123">
        <f t="shared" si="75"/>
        <v>-26565000</v>
      </c>
      <c r="N2377" s="122">
        <f>IF($B2377="","",ROUND(SUMIF(账户名,$B2377,账户期初)+SUMIFS($L$6:L2377,$B$6:B2377,$B2377),2))</f>
        <v>955993.67</v>
      </c>
      <c r="O2377" s="123">
        <f>IF($B2377="","",IFERROR(ROUND(INDEX(账户期初本位,MATCH($B2377,账户名,0))+SUMIFS($M$6:M2377,$B$6:B2377,$B2377),2),""))</f>
        <v>1594375321.79</v>
      </c>
      <c r="P2377" s="117" t="s">
        <v>97</v>
      </c>
      <c r="Q2377" s="115"/>
      <c r="R2377" s="115"/>
      <c r="S2377" s="124" t="str">
        <f>IF($B2377="","",IF(ISNA(MATCH($B2377,账户名,0)),"※这个账户不在【参数设置】的账户档案里",IF($A2377="","※没填日期，这一笔不会进任何月份的报表",IF(OR($A2377&lt;起始月份,$A2377&gt;EOMONTH(起始月份,15)),"△不在本账期（"&amp;TEXT(起始月份,"yyyy-mm")&amp;" ~ "&amp;TEXT(EOMONTH(起始月份,15),"yyyy-mm")&amp;"）内，报表里看不到",IF(AND($H2377&lt;&gt;"",$I2377&lt;&gt;""),"※收入和支出不能同时填",IF(AND(N($H2377)=0,N($I2377)=0),IF(ISNUMBER(SEARCH("【待补】",$R2377&amp;"")),"△源数据不全（源表缺金额），请补充","※收入和支出都没填"),IF($E2377="","※没填收支类别，分类报表会漏掉这一笔",IF(ISNA(MATCH($E2377,类别表,0)),"※收支类别不在【参数设置】的清单里",IF($K2377="","△"&amp;$D2377&amp;" 还没填汇率，去【月度汇率】补上就自动算了",IF(ISNUMBER(SEARCH("【待补】",$R2377&amp;"")),"△源数据不全（源表缺摘要或用途），请补充",IF(AND($F2377="内部转账",$Q2377=""),"△内部转账建议在「往来单位」写上对方账户",IF($N2377&lt;0,"△这一笔之后该账户余额成负数了，核一下",""))))))))))))</f>
        <v/>
      </c>
    </row>
    <row r="2378" ht="16.5" spans="1:19">
      <c r="A2378" s="114">
        <v>46258</v>
      </c>
      <c r="B2378" s="115" t="s">
        <v>1238</v>
      </c>
      <c r="C2378" s="116" t="str">
        <f>IF($B2378="","",IFERROR(INDEX(账户银行,MATCH($B2378,账户名,0)),""))</f>
        <v>NBU银行</v>
      </c>
      <c r="D2378" s="116" t="str">
        <f>IF($B2378="","",IFERROR(INDEX(账户币种,MATCH($B2378,账户名,0)),""))</f>
        <v>UZS</v>
      </c>
      <c r="E2378" s="117" t="s">
        <v>46</v>
      </c>
      <c r="F2378" s="116" t="str">
        <f>IF($E2378="","",IFERROR(INDEX(类别属性,MATCH($E2378,类别表,0)),""))</f>
        <v>支出</v>
      </c>
      <c r="G2378" s="118" t="s">
        <v>1268</v>
      </c>
      <c r="H2378" s="119"/>
      <c r="I2378" s="119">
        <v>600000</v>
      </c>
      <c r="J2378" s="120"/>
      <c r="K2378" s="125">
        <f>IF(OR($A2378="",$B2378=""),"",IF($J2378&lt;&gt;"",$J2378,IF($D2378=本位币,1,IFERROR(LOOKUP(2,1/((汇率月份&lt;=$A2378)*(INDEX(记账汇率区,0,MATCH($D2378,汇率币种头,0))&lt;&gt;"")),INDEX(记账汇率区,0,MATCH($D2378,汇率币种头,0))),""))))</f>
        <v>1</v>
      </c>
      <c r="L2378" s="123">
        <f t="shared" si="74"/>
        <v>-600000</v>
      </c>
      <c r="M2378" s="123">
        <f t="shared" si="75"/>
        <v>-600000</v>
      </c>
      <c r="N2378" s="123">
        <f>IF($B2378="","",ROUND(SUMIF(账户名,$B2378,账户期初)+SUMIFS($L$6:L2378,$B$6:B2378,$B2378),2))</f>
        <v>1952011</v>
      </c>
      <c r="O2378" s="123">
        <f>IF($B2378="","",IFERROR(ROUND(INDEX(账户期初本位,MATCH($B2378,账户名,0))+SUMIFS($M$6:M2378,$B$6:B2378,$B2378),2),""))</f>
        <v>1952011</v>
      </c>
      <c r="P2378" s="117" t="s">
        <v>48</v>
      </c>
      <c r="Q2378" s="115" t="s">
        <v>1269</v>
      </c>
      <c r="R2378" s="115" t="s">
        <v>1270</v>
      </c>
      <c r="S2378" s="124" t="str">
        <f>IF($B2378="","",IF(ISNA(MATCH($B2378,账户名,0)),"※这个账户不在【参数设置】的账户档案里",IF($A2378="","※没填日期，这一笔不会进任何月份的报表",IF(OR($A2378&lt;起始月份,$A2378&gt;EOMONTH(起始月份,15)),"△不在本账期（"&amp;TEXT(起始月份,"yyyy-mm")&amp;" ~ "&amp;TEXT(EOMONTH(起始月份,15),"yyyy-mm")&amp;"）内，报表里看不到",IF(AND($H2378&lt;&gt;"",$I2378&lt;&gt;""),"※收入和支出不能同时填",IF(AND(N($H2378)=0,N($I2378)=0),IF(ISNUMBER(SEARCH("【待补】",$R2378&amp;"")),"△源数据不全（源表缺金额），请补充","※收入和支出都没填"),IF($E2378="","※没填收支类别，分类报表会漏掉这一笔",IF(ISNA(MATCH($E2378,类别表,0)),"※收支类别不在【参数设置】的清单里",IF($K2378="","△"&amp;$D2378&amp;" 还没填汇率，去【月度汇率】补上就自动算了",IF(ISNUMBER(SEARCH("【待补】",$R2378&amp;"")),"△源数据不全（源表缺摘要或用途），请补充",IF(AND($F2378="内部转账",$Q2378=""),"△内部转账建议在「往来单位」写上对方账户",IF($N2378&lt;0,"△这一笔之后该账户余额成负数了，核一下",""))))))))))))</f>
        <v/>
      </c>
    </row>
    <row r="2379" ht="16.5" spans="1:19">
      <c r="A2379" s="114">
        <v>46258</v>
      </c>
      <c r="B2379" s="115" t="s">
        <v>1238</v>
      </c>
      <c r="C2379" s="116" t="str">
        <f>IF($B2379="","",IFERROR(INDEX(账户银行,MATCH($B2379,账户名,0)),""))</f>
        <v>NBU银行</v>
      </c>
      <c r="D2379" s="116" t="str">
        <f>IF($B2379="","",IFERROR(INDEX(账户币种,MATCH($B2379,账户名,0)),""))</f>
        <v>UZS</v>
      </c>
      <c r="E2379" s="117" t="s">
        <v>38</v>
      </c>
      <c r="F2379" s="116" t="str">
        <f>IF($E2379="","",IFERROR(INDEX(类别属性,MATCH($E2379,类别表,0)),""))</f>
        <v>支出</v>
      </c>
      <c r="G2379" s="118" t="s">
        <v>1268</v>
      </c>
      <c r="H2379" s="119"/>
      <c r="I2379" s="119">
        <v>1064000</v>
      </c>
      <c r="J2379" s="120"/>
      <c r="K2379" s="125">
        <f>IF(OR($A2379="",$B2379=""),"",IF($J2379&lt;&gt;"",$J2379,IF($D2379=本位币,1,IFERROR(LOOKUP(2,1/((汇率月份&lt;=$A2379)*(INDEX(记账汇率区,0,MATCH($D2379,汇率币种头,0))&lt;&gt;"")),INDEX(记账汇率区,0,MATCH($D2379,汇率币种头,0))),""))))</f>
        <v>1</v>
      </c>
      <c r="L2379" s="123">
        <f t="shared" si="74"/>
        <v>-1064000</v>
      </c>
      <c r="M2379" s="123">
        <f t="shared" si="75"/>
        <v>-1064000</v>
      </c>
      <c r="N2379" s="123">
        <f>IF($B2379="","",ROUND(SUMIF(账户名,$B2379,账户期初)+SUMIFS($L$6:L2379,$B$6:B2379,$B2379),2))</f>
        <v>888011</v>
      </c>
      <c r="O2379" s="123">
        <f>IF($B2379="","",IFERROR(ROUND(INDEX(账户期初本位,MATCH($B2379,账户名,0))+SUMIFS($M$6:M2379,$B$6:B2379,$B2379),2),""))</f>
        <v>888011</v>
      </c>
      <c r="P2379" s="117" t="s">
        <v>26</v>
      </c>
      <c r="Q2379" s="115" t="s">
        <v>1269</v>
      </c>
      <c r="R2379" s="115" t="s">
        <v>1270</v>
      </c>
      <c r="S2379" s="124" t="str">
        <f>IF($B2379="","",IF(ISNA(MATCH($B2379,账户名,0)),"※这个账户不在【参数设置】的账户档案里",IF($A2379="","※没填日期，这一笔不会进任何月份的报表",IF(OR($A2379&lt;起始月份,$A2379&gt;EOMONTH(起始月份,15)),"△不在本账期（"&amp;TEXT(起始月份,"yyyy-mm")&amp;" ~ "&amp;TEXT(EOMONTH(起始月份,15),"yyyy-mm")&amp;"）内，报表里看不到",IF(AND($H2379&lt;&gt;"",$I2379&lt;&gt;""),"※收入和支出不能同时填",IF(AND(N($H2379)=0,N($I2379)=0),IF(ISNUMBER(SEARCH("【待补】",$R2379&amp;"")),"△源数据不全（源表缺金额），请补充","※收入和支出都没填"),IF($E2379="","※没填收支类别，分类报表会漏掉这一笔",IF(ISNA(MATCH($E2379,类别表,0)),"※收支类别不在【参数设置】的清单里",IF($K2379="","△"&amp;$D2379&amp;" 还没填汇率，去【月度汇率】补上就自动算了",IF(ISNUMBER(SEARCH("【待补】",$R2379&amp;"")),"△源数据不全（源表缺摘要或用途），请补充",IF(AND($F2379="内部转账",$Q2379=""),"△内部转账建议在「往来单位」写上对方账户",IF($N2379&lt;0,"△这一笔之后该账户余额成负数了，核一下",""))))))))))))</f>
        <v/>
      </c>
    </row>
    <row r="2380" ht="16.5" spans="1:19">
      <c r="A2380" s="114">
        <v>46258</v>
      </c>
      <c r="B2380" s="115" t="s">
        <v>1238</v>
      </c>
      <c r="C2380" s="116" t="str">
        <f>IF($B2380="","",IFERROR(INDEX(账户银行,MATCH($B2380,账户名,0)),""))</f>
        <v>NBU银行</v>
      </c>
      <c r="D2380" s="116" t="str">
        <f>IF($B2380="","",IFERROR(INDEX(账户币种,MATCH($B2380,账户名,0)),""))</f>
        <v>UZS</v>
      </c>
      <c r="E2380" s="117" t="s">
        <v>38</v>
      </c>
      <c r="F2380" s="116" t="str">
        <f>IF($E2380="","",IFERROR(INDEX(类别属性,MATCH($E2380,类别表,0)),""))</f>
        <v>支出</v>
      </c>
      <c r="G2380" s="118" t="s">
        <v>1268</v>
      </c>
      <c r="H2380" s="119"/>
      <c r="I2380" s="119">
        <v>34000</v>
      </c>
      <c r="J2380" s="120"/>
      <c r="K2380" s="125">
        <f>IF(OR($A2380="",$B2380=""),"",IF($J2380&lt;&gt;"",$J2380,IF($D2380=本位币,1,IFERROR(LOOKUP(2,1/((汇率月份&lt;=$A2380)*(INDEX(记账汇率区,0,MATCH($D2380,汇率币种头,0))&lt;&gt;"")),INDEX(记账汇率区,0,MATCH($D2380,汇率币种头,0))),""))))</f>
        <v>1</v>
      </c>
      <c r="L2380" s="123">
        <f t="shared" si="74"/>
        <v>-34000</v>
      </c>
      <c r="M2380" s="123">
        <f t="shared" si="75"/>
        <v>-34000</v>
      </c>
      <c r="N2380" s="123">
        <f>IF($B2380="","",ROUND(SUMIF(账户名,$B2380,账户期初)+SUMIFS($L$6:L2380,$B$6:B2380,$B2380),2))</f>
        <v>854011</v>
      </c>
      <c r="O2380" s="123">
        <f>IF($B2380="","",IFERROR(ROUND(INDEX(账户期初本位,MATCH($B2380,账户名,0))+SUMIFS($M$6:M2380,$B$6:B2380,$B2380),2),""))</f>
        <v>854011</v>
      </c>
      <c r="P2380" s="117" t="s">
        <v>26</v>
      </c>
      <c r="Q2380" s="115" t="s">
        <v>1269</v>
      </c>
      <c r="R2380" s="115" t="s">
        <v>1270</v>
      </c>
      <c r="S2380" s="124" t="str">
        <f>IF($B2380="","",IF(ISNA(MATCH($B2380,账户名,0)),"※这个账户不在【参数设置】的账户档案里",IF($A2380="","※没填日期，这一笔不会进任何月份的报表",IF(OR($A2380&lt;起始月份,$A2380&gt;EOMONTH(起始月份,15)),"△不在本账期（"&amp;TEXT(起始月份,"yyyy-mm")&amp;" ~ "&amp;TEXT(EOMONTH(起始月份,15),"yyyy-mm")&amp;"）内，报表里看不到",IF(AND($H2380&lt;&gt;"",$I2380&lt;&gt;""),"※收入和支出不能同时填",IF(AND(N($H2380)=0,N($I2380)=0),IF(ISNUMBER(SEARCH("【待补】",$R2380&amp;"")),"△源数据不全（源表缺金额），请补充","※收入和支出都没填"),IF($E2380="","※没填收支类别，分类报表会漏掉这一笔",IF(ISNA(MATCH($E2380,类别表,0)),"※收支类别不在【参数设置】的清单里",IF($K2380="","△"&amp;$D2380&amp;" 还没填汇率，去【月度汇率】补上就自动算了",IF(ISNUMBER(SEARCH("【待补】",$R2380&amp;"")),"△源数据不全（源表缺摘要或用途），请补充",IF(AND($F2380="内部转账",$Q2380=""),"△内部转账建议在「往来单位」写上对方账户",IF($N2380&lt;0,"△这一笔之后该账户余额成负数了，核一下",""))))))))))))</f>
        <v/>
      </c>
    </row>
    <row r="2381" ht="33" spans="1:19">
      <c r="A2381" s="114">
        <v>46258</v>
      </c>
      <c r="B2381" s="115" t="s">
        <v>34</v>
      </c>
      <c r="C2381" s="116" t="str">
        <f>IF($B2381="","",IFERROR(INDEX(账户银行,MATCH($B2381,账户名,0)),""))</f>
        <v>现金</v>
      </c>
      <c r="D2381" s="116" t="str">
        <f>IF($B2381="","",IFERROR(INDEX(账户币种,MATCH($B2381,账户名,0)),""))</f>
        <v>UZS</v>
      </c>
      <c r="E2381" s="117" t="s">
        <v>38</v>
      </c>
      <c r="F2381" s="116" t="str">
        <f>IF($E2381="","",IFERROR(INDEX(类别属性,MATCH($E2381,类别表,0)),""))</f>
        <v>支出</v>
      </c>
      <c r="G2381" s="118" t="s">
        <v>1979</v>
      </c>
      <c r="H2381" s="119"/>
      <c r="I2381" s="119">
        <v>6790000</v>
      </c>
      <c r="J2381" s="120"/>
      <c r="K2381" s="125">
        <f>IF(OR($A2381="",$B2381=""),"",IF($J2381&lt;&gt;"",$J2381,IF($D2381=本位币,1,IFERROR(LOOKUP(2,1/((汇率月份&lt;=$A2381)*(INDEX(记账汇率区,0,MATCH($D2381,汇率币种头,0))&lt;&gt;"")),INDEX(记账汇率区,0,MATCH($D2381,汇率币种头,0))),""))))</f>
        <v>1</v>
      </c>
      <c r="L2381" s="123">
        <f t="shared" si="74"/>
        <v>-6790000</v>
      </c>
      <c r="M2381" s="123">
        <f t="shared" si="75"/>
        <v>-6790000</v>
      </c>
      <c r="N2381" s="123">
        <f>IF($B2381="","",ROUND(SUMIF(账户名,$B2381,账户期初)+SUMIFS($L$6:L2381,$B$6:B2381,$B2381),2))</f>
        <v>-871135879.33</v>
      </c>
      <c r="O2381" s="123">
        <f>IF($B2381="","",IFERROR(ROUND(INDEX(账户期初本位,MATCH($B2381,账户名,0))+SUMIFS($M$6:M2381,$B$6:B2381,$B2381),2),""))</f>
        <v>-871135879.33</v>
      </c>
      <c r="P2381" s="117" t="s">
        <v>26</v>
      </c>
      <c r="Q2381" s="115"/>
      <c r="R2381" s="115"/>
      <c r="S2381" s="124" t="str">
        <f>IF($B2381="","",IF(ISNA(MATCH($B2381,账户名,0)),"※这个账户不在【参数设置】的账户档案里",IF($A2381="","※没填日期，这一笔不会进任何月份的报表",IF(OR($A2381&lt;起始月份,$A2381&gt;EOMONTH(起始月份,15)),"△不在本账期（"&amp;TEXT(起始月份,"yyyy-mm")&amp;" ~ "&amp;TEXT(EOMONTH(起始月份,15),"yyyy-mm")&amp;"）内，报表里看不到",IF(AND($H2381&lt;&gt;"",$I2381&lt;&gt;""),"※收入和支出不能同时填",IF(AND(N($H2381)=0,N($I2381)=0),IF(ISNUMBER(SEARCH("【待补】",$R2381&amp;"")),"△源数据不全（源表缺金额），请补充","※收入和支出都没填"),IF($E2381="","※没填收支类别，分类报表会漏掉这一笔",IF(ISNA(MATCH($E2381,类别表,0)),"※收支类别不在【参数设置】的清单里",IF($K2381="","△"&amp;$D2381&amp;" 还没填汇率，去【月度汇率】补上就自动算了",IF(ISNUMBER(SEARCH("【待补】",$R2381&amp;"")),"△源数据不全（源表缺摘要或用途），请补充",IF(AND($F2381="内部转账",$Q2381=""),"△内部转账建议在「往来单位」写上对方账户",IF($N2381&lt;0,"△这一笔之后该账户余额成负数了，核一下",""))))))))))))</f>
        <v>△这一笔之后该账户余额成负数了，核一下</v>
      </c>
    </row>
    <row r="2382" ht="16.5" spans="1:19">
      <c r="A2382" s="114">
        <v>46259</v>
      </c>
      <c r="B2382" s="115" t="s">
        <v>1238</v>
      </c>
      <c r="C2382" s="116" t="str">
        <f>IF($B2382="","",IFERROR(INDEX(账户银行,MATCH($B2382,账户名,0)),""))</f>
        <v>NBU银行</v>
      </c>
      <c r="D2382" s="116" t="str">
        <f>IF($B2382="","",IFERROR(INDEX(账户币种,MATCH($B2382,账户名,0)),""))</f>
        <v>UZS</v>
      </c>
      <c r="E2382" s="117" t="s">
        <v>44</v>
      </c>
      <c r="F2382" s="116" t="str">
        <f>IF($E2382="","",IFERROR(INDEX(类别属性,MATCH($E2382,类别表,0)),""))</f>
        <v>支出</v>
      </c>
      <c r="G2382" s="118" t="s">
        <v>1268</v>
      </c>
      <c r="H2382" s="119"/>
      <c r="I2382" s="119">
        <v>575000</v>
      </c>
      <c r="J2382" s="120"/>
      <c r="K2382" s="125">
        <f>IF(OR($A2382="",$B2382=""),"",IF($J2382&lt;&gt;"",$J2382,IF($D2382=本位币,1,IFERROR(LOOKUP(2,1/((汇率月份&lt;=$A2382)*(INDEX(记账汇率区,0,MATCH($D2382,汇率币种头,0))&lt;&gt;"")),INDEX(记账汇率区,0,MATCH($D2382,汇率币种头,0))),""))))</f>
        <v>1</v>
      </c>
      <c r="L2382" s="123">
        <f t="shared" si="74"/>
        <v>-575000</v>
      </c>
      <c r="M2382" s="123">
        <f t="shared" si="75"/>
        <v>-575000</v>
      </c>
      <c r="N2382" s="123">
        <f>IF($B2382="","",ROUND(SUMIF(账户名,$B2382,账户期初)+SUMIFS($L$6:L2382,$B$6:B2382,$B2382),2))</f>
        <v>279011</v>
      </c>
      <c r="O2382" s="123">
        <f>IF($B2382="","",IFERROR(ROUND(INDEX(账户期初本位,MATCH($B2382,账户名,0))+SUMIFS($M$6:M2382,$B$6:B2382,$B2382),2),""))</f>
        <v>279011</v>
      </c>
      <c r="P2382" s="117" t="s">
        <v>26</v>
      </c>
      <c r="Q2382" s="115" t="s">
        <v>1269</v>
      </c>
      <c r="R2382" s="115" t="s">
        <v>1270</v>
      </c>
      <c r="S2382" s="124" t="str">
        <f>IF($B2382="","",IF(ISNA(MATCH($B2382,账户名,0)),"※这个账户不在【参数设置】的账户档案里",IF($A2382="","※没填日期，这一笔不会进任何月份的报表",IF(OR($A2382&lt;起始月份,$A2382&gt;EOMONTH(起始月份,15)),"△不在本账期（"&amp;TEXT(起始月份,"yyyy-mm")&amp;" ~ "&amp;TEXT(EOMONTH(起始月份,15),"yyyy-mm")&amp;"）内，报表里看不到",IF(AND($H2382&lt;&gt;"",$I2382&lt;&gt;""),"※收入和支出不能同时填",IF(AND(N($H2382)=0,N($I2382)=0),IF(ISNUMBER(SEARCH("【待补】",$R2382&amp;"")),"△源数据不全（源表缺金额），请补充","※收入和支出都没填"),IF($E2382="","※没填收支类别，分类报表会漏掉这一笔",IF(ISNA(MATCH($E2382,类别表,0)),"※收支类别不在【参数设置】的清单里",IF($K2382="","△"&amp;$D2382&amp;" 还没填汇率，去【月度汇率】补上就自动算了",IF(ISNUMBER(SEARCH("【待补】",$R2382&amp;"")),"△源数据不全（源表缺摘要或用途），请补充",IF(AND($F2382="内部转账",$Q2382=""),"△内部转账建议在「往来单位」写上对方账户",IF($N2382&lt;0,"△这一笔之后该账户余额成负数了，核一下",""))))))))))))</f>
        <v/>
      </c>
    </row>
    <row r="2383" ht="16.5" spans="1:19">
      <c r="A2383" s="114">
        <v>46259</v>
      </c>
      <c r="B2383" s="115" t="s">
        <v>1238</v>
      </c>
      <c r="C2383" s="116" t="str">
        <f>IF($B2383="","",IFERROR(INDEX(账户银行,MATCH($B2383,账户名,0)),""))</f>
        <v>NBU银行</v>
      </c>
      <c r="D2383" s="116" t="str">
        <f>IF($B2383="","",IFERROR(INDEX(账户币种,MATCH($B2383,账户名,0)),""))</f>
        <v>UZS</v>
      </c>
      <c r="E2383" s="117" t="s">
        <v>38</v>
      </c>
      <c r="F2383" s="116" t="str">
        <f>IF($E2383="","",IFERROR(INDEX(类别属性,MATCH($E2383,类别表,0)),""))</f>
        <v>支出</v>
      </c>
      <c r="G2383" s="118" t="s">
        <v>1268</v>
      </c>
      <c r="H2383" s="119"/>
      <c r="I2383" s="119">
        <v>72000</v>
      </c>
      <c r="J2383" s="120"/>
      <c r="K2383" s="125">
        <f>IF(OR($A2383="",$B2383=""),"",IF($J2383&lt;&gt;"",$J2383,IF($D2383=本位币,1,IFERROR(LOOKUP(2,1/((汇率月份&lt;=$A2383)*(INDEX(记账汇率区,0,MATCH($D2383,汇率币种头,0))&lt;&gt;"")),INDEX(记账汇率区,0,MATCH($D2383,汇率币种头,0))),""))))</f>
        <v>1</v>
      </c>
      <c r="L2383" s="123">
        <f t="shared" si="74"/>
        <v>-72000</v>
      </c>
      <c r="M2383" s="123">
        <f t="shared" si="75"/>
        <v>-72000</v>
      </c>
      <c r="N2383" s="123">
        <f>IF($B2383="","",ROUND(SUMIF(账户名,$B2383,账户期初)+SUMIFS($L$6:L2383,$B$6:B2383,$B2383),2))</f>
        <v>207011</v>
      </c>
      <c r="O2383" s="123">
        <f>IF($B2383="","",IFERROR(ROUND(INDEX(账户期初本位,MATCH($B2383,账户名,0))+SUMIFS($M$6:M2383,$B$6:B2383,$B2383),2),""))</f>
        <v>207011</v>
      </c>
      <c r="P2383" s="117" t="s">
        <v>26</v>
      </c>
      <c r="Q2383" s="115" t="s">
        <v>1269</v>
      </c>
      <c r="R2383" s="115" t="s">
        <v>1270</v>
      </c>
      <c r="S2383" s="124" t="str">
        <f>IF($B2383="","",IF(ISNA(MATCH($B2383,账户名,0)),"※这个账户不在【参数设置】的账户档案里",IF($A2383="","※没填日期，这一笔不会进任何月份的报表",IF(OR($A2383&lt;起始月份,$A2383&gt;EOMONTH(起始月份,15)),"△不在本账期（"&amp;TEXT(起始月份,"yyyy-mm")&amp;" ~ "&amp;TEXT(EOMONTH(起始月份,15),"yyyy-mm")&amp;"）内，报表里看不到",IF(AND($H2383&lt;&gt;"",$I2383&lt;&gt;""),"※收入和支出不能同时填",IF(AND(N($H2383)=0,N($I2383)=0),IF(ISNUMBER(SEARCH("【待补】",$R2383&amp;"")),"△源数据不全（源表缺金额），请补充","※收入和支出都没填"),IF($E2383="","※没填收支类别，分类报表会漏掉这一笔",IF(ISNA(MATCH($E2383,类别表,0)),"※收支类别不在【参数设置】的清单里",IF($K2383="","△"&amp;$D2383&amp;" 还没填汇率，去【月度汇率】补上就自动算了",IF(ISNUMBER(SEARCH("【待补】",$R2383&amp;"")),"△源数据不全（源表缺摘要或用途），请补充",IF(AND($F2383="内部转账",$Q2383=""),"△内部转账建议在「往来单位」写上对方账户",IF($N2383&lt;0,"△这一笔之后该账户余额成负数了，核一下",""))))))))))))</f>
        <v/>
      </c>
    </row>
    <row r="2384" ht="49.5" spans="1:19">
      <c r="A2384" s="114">
        <v>46259</v>
      </c>
      <c r="B2384" s="115" t="s">
        <v>34</v>
      </c>
      <c r="C2384" s="116" t="str">
        <f>IF($B2384="","",IFERROR(INDEX(账户银行,MATCH($B2384,账户名,0)),""))</f>
        <v>现金</v>
      </c>
      <c r="D2384" s="116" t="str">
        <f>IF($B2384="","",IFERROR(INDEX(账户币种,MATCH($B2384,账户名,0)),""))</f>
        <v>UZS</v>
      </c>
      <c r="E2384" s="117" t="s">
        <v>38</v>
      </c>
      <c r="F2384" s="116" t="str">
        <f>IF($E2384="","",IFERROR(INDEX(类别属性,MATCH($E2384,类别表,0)),""))</f>
        <v>支出</v>
      </c>
      <c r="G2384" s="118" t="s">
        <v>1980</v>
      </c>
      <c r="H2384" s="119"/>
      <c r="I2384" s="119">
        <v>3020000</v>
      </c>
      <c r="J2384" s="120"/>
      <c r="K2384" s="125">
        <f>IF(OR($A2384="",$B2384=""),"",IF($J2384&lt;&gt;"",$J2384,IF($D2384=本位币,1,IFERROR(LOOKUP(2,1/((汇率月份&lt;=$A2384)*(INDEX(记账汇率区,0,MATCH($D2384,汇率币种头,0))&lt;&gt;"")),INDEX(记账汇率区,0,MATCH($D2384,汇率币种头,0))),""))))</f>
        <v>1</v>
      </c>
      <c r="L2384" s="123">
        <f t="shared" si="74"/>
        <v>-3020000</v>
      </c>
      <c r="M2384" s="123">
        <f t="shared" si="75"/>
        <v>-3020000</v>
      </c>
      <c r="N2384" s="123">
        <f>IF($B2384="","",ROUND(SUMIF(账户名,$B2384,账户期初)+SUMIFS($L$6:L2384,$B$6:B2384,$B2384),2))</f>
        <v>-874155879.33</v>
      </c>
      <c r="O2384" s="123">
        <f>IF($B2384="","",IFERROR(ROUND(INDEX(账户期初本位,MATCH($B2384,账户名,0))+SUMIFS($M$6:M2384,$B$6:B2384,$B2384),2),""))</f>
        <v>-874155879.33</v>
      </c>
      <c r="P2384" s="117" t="s">
        <v>26</v>
      </c>
      <c r="Q2384" s="115"/>
      <c r="R2384" s="115"/>
      <c r="S2384" s="124" t="str">
        <f>IF($B2384="","",IF(ISNA(MATCH($B2384,账户名,0)),"※这个账户不在【参数设置】的账户档案里",IF($A2384="","※没填日期，这一笔不会进任何月份的报表",IF(OR($A2384&lt;起始月份,$A2384&gt;EOMONTH(起始月份,15)),"△不在本账期（"&amp;TEXT(起始月份,"yyyy-mm")&amp;" ~ "&amp;TEXT(EOMONTH(起始月份,15),"yyyy-mm")&amp;"）内，报表里看不到",IF(AND($H2384&lt;&gt;"",$I2384&lt;&gt;""),"※收入和支出不能同时填",IF(AND(N($H2384)=0,N($I2384)=0),IF(ISNUMBER(SEARCH("【待补】",$R2384&amp;"")),"△源数据不全（源表缺金额），请补充","※收入和支出都没填"),IF($E2384="","※没填收支类别，分类报表会漏掉这一笔",IF(ISNA(MATCH($E2384,类别表,0)),"※收支类别不在【参数设置】的清单里",IF($K2384="","△"&amp;$D2384&amp;" 还没填汇率，去【月度汇率】补上就自动算了",IF(ISNUMBER(SEARCH("【待补】",$R2384&amp;"")),"△源数据不全（源表缺摘要或用途），请补充",IF(AND($F2384="内部转账",$Q2384=""),"△内部转账建议在「往来单位」写上对方账户",IF($N2384&lt;0,"△这一笔之后该账户余额成负数了，核一下",""))))))))))))</f>
        <v>△这一笔之后该账户余额成负数了，核一下</v>
      </c>
    </row>
    <row r="2385" ht="66" spans="1:19">
      <c r="A2385" s="114">
        <v>46260</v>
      </c>
      <c r="B2385" s="115" t="s">
        <v>72</v>
      </c>
      <c r="C2385" s="116" t="str">
        <f>IF($B2385="","",IFERROR(INDEX(账户银行,MATCH($B2385,账户名,0)),""))</f>
        <v>NBU银行</v>
      </c>
      <c r="D2385" s="116" t="str">
        <f>IF($B2385="","",IFERROR(INDEX(账户币种,MATCH($B2385,账户名,0)),""))</f>
        <v>UZS</v>
      </c>
      <c r="E2385" s="117" t="s">
        <v>84</v>
      </c>
      <c r="F2385" s="116" t="str">
        <f>IF($E2385="","",IFERROR(INDEX(类别属性,MATCH($E2385,类别表,0)),""))</f>
        <v>支出</v>
      </c>
      <c r="G2385" s="118" t="s">
        <v>1981</v>
      </c>
      <c r="H2385" s="119"/>
      <c r="I2385" s="119">
        <v>67500000</v>
      </c>
      <c r="J2385" s="120"/>
      <c r="K2385" s="125">
        <f>IF(OR($A2385="",$B2385=""),"",IF($J2385&lt;&gt;"",$J2385,IF($D2385=本位币,1,IFERROR(LOOKUP(2,1/((汇率月份&lt;=$A2385)*(INDEX(记账汇率区,0,MATCH($D2385,汇率币种头,0))&lt;&gt;"")),INDEX(记账汇率区,0,MATCH($D2385,汇率币种头,0))),""))))</f>
        <v>1</v>
      </c>
      <c r="L2385" s="123">
        <f t="shared" si="74"/>
        <v>-67500000</v>
      </c>
      <c r="M2385" s="123">
        <f t="shared" si="75"/>
        <v>-67500000</v>
      </c>
      <c r="N2385" s="123">
        <f>IF($B2385="","",ROUND(SUMIF(账户名,$B2385,账户期初)+SUMIFS($L$6:L2385,$B$6:B2385,$B2385),2))</f>
        <v>-66848523.81</v>
      </c>
      <c r="O2385" s="123">
        <f>IF($B2385="","",IFERROR(ROUND(INDEX(账户期初本位,MATCH($B2385,账户名,0))+SUMIFS($M$6:M2385,$B$6:B2385,$B2385),2),""))</f>
        <v>-66848523.81</v>
      </c>
      <c r="P2385" s="117" t="s">
        <v>48</v>
      </c>
      <c r="Q2385" s="115"/>
      <c r="R2385" s="115" t="s">
        <v>1917</v>
      </c>
      <c r="S2385" s="124" t="str">
        <f>IF($B2385="","",IF(ISNA(MATCH($B2385,账户名,0)),"※这个账户不在【参数设置】的账户档案里",IF($A2385="","※没填日期，这一笔不会进任何月份的报表",IF(OR($A2385&lt;起始月份,$A2385&gt;EOMONTH(起始月份,15)),"△不在本账期（"&amp;TEXT(起始月份,"yyyy-mm")&amp;" ~ "&amp;TEXT(EOMONTH(起始月份,15),"yyyy-mm")&amp;"）内，报表里看不到",IF(AND($H2385&lt;&gt;"",$I2385&lt;&gt;""),"※收入和支出不能同时填",IF(AND(N($H2385)=0,N($I2385)=0),IF(ISNUMBER(SEARCH("【待补】",$R2385&amp;"")),"△源数据不全（源表缺金额），请补充","※收入和支出都没填"),IF($E2385="","※没填收支类别，分类报表会漏掉这一笔",IF(ISNA(MATCH($E2385,类别表,0)),"※收支类别不在【参数设置】的清单里",IF($K2385="","△"&amp;$D2385&amp;" 还没填汇率，去【月度汇率】补上就自动算了",IF(ISNUMBER(SEARCH("【待补】",$R2385&amp;"")),"△源数据不全（源表缺摘要或用途），请补充",IF(AND($F2385="内部转账",$Q2385=""),"△内部转账建议在「往来单位」写上对方账户",IF($N2385&lt;0,"△这一笔之后该账户余额成负数了，核一下",""))))))))))))</f>
        <v>△这一笔之后该账户余额成负数了，核一下</v>
      </c>
    </row>
    <row r="2386" ht="66" spans="1:19">
      <c r="A2386" s="114">
        <v>46260</v>
      </c>
      <c r="B2386" s="115" t="s">
        <v>72</v>
      </c>
      <c r="C2386" s="116" t="str">
        <f>IF($B2386="","",IFERROR(INDEX(账户银行,MATCH($B2386,账户名,0)),""))</f>
        <v>NBU银行</v>
      </c>
      <c r="D2386" s="116" t="str">
        <f>IF($B2386="","",IFERROR(INDEX(账户币种,MATCH($B2386,账户名,0)),""))</f>
        <v>UZS</v>
      </c>
      <c r="E2386" s="117" t="s">
        <v>84</v>
      </c>
      <c r="F2386" s="116" t="str">
        <f>IF($E2386="","",IFERROR(INDEX(类别属性,MATCH($E2386,类别表,0)),""))</f>
        <v>支出</v>
      </c>
      <c r="G2386" s="118" t="s">
        <v>1982</v>
      </c>
      <c r="H2386" s="119"/>
      <c r="I2386" s="119">
        <v>70000000</v>
      </c>
      <c r="J2386" s="120"/>
      <c r="K2386" s="125">
        <f>IF(OR($A2386="",$B2386=""),"",IF($J2386&lt;&gt;"",$J2386,IF($D2386=本位币,1,IFERROR(LOOKUP(2,1/((汇率月份&lt;=$A2386)*(INDEX(记账汇率区,0,MATCH($D2386,汇率币种头,0))&lt;&gt;"")),INDEX(记账汇率区,0,MATCH($D2386,汇率币种头,0))),""))))</f>
        <v>1</v>
      </c>
      <c r="L2386" s="123">
        <f t="shared" si="74"/>
        <v>-70000000</v>
      </c>
      <c r="M2386" s="123">
        <f t="shared" si="75"/>
        <v>-70000000</v>
      </c>
      <c r="N2386" s="123">
        <f>IF($B2386="","",ROUND(SUMIF(账户名,$B2386,账户期初)+SUMIFS($L$6:L2386,$B$6:B2386,$B2386),2))</f>
        <v>-136848523.81</v>
      </c>
      <c r="O2386" s="123">
        <f>IF($B2386="","",IFERROR(ROUND(INDEX(账户期初本位,MATCH($B2386,账户名,0))+SUMIFS($M$6:M2386,$B$6:B2386,$B2386),2),""))</f>
        <v>-136848523.81</v>
      </c>
      <c r="P2386" s="117" t="s">
        <v>48</v>
      </c>
      <c r="Q2386" s="115"/>
      <c r="R2386" s="115" t="s">
        <v>1917</v>
      </c>
      <c r="S2386" s="124" t="str">
        <f>IF($B2386="","",IF(ISNA(MATCH($B2386,账户名,0)),"※这个账户不在【参数设置】的账户档案里",IF($A2386="","※没填日期，这一笔不会进任何月份的报表",IF(OR($A2386&lt;起始月份,$A2386&gt;EOMONTH(起始月份,15)),"△不在本账期（"&amp;TEXT(起始月份,"yyyy-mm")&amp;" ~ "&amp;TEXT(EOMONTH(起始月份,15),"yyyy-mm")&amp;"）内，报表里看不到",IF(AND($H2386&lt;&gt;"",$I2386&lt;&gt;""),"※收入和支出不能同时填",IF(AND(N($H2386)=0,N($I2386)=0),IF(ISNUMBER(SEARCH("【待补】",$R2386&amp;"")),"△源数据不全（源表缺金额），请补充","※收入和支出都没填"),IF($E2386="","※没填收支类别，分类报表会漏掉这一笔",IF(ISNA(MATCH($E2386,类别表,0)),"※收支类别不在【参数设置】的清单里",IF($K2386="","△"&amp;$D2386&amp;" 还没填汇率，去【月度汇率】补上就自动算了",IF(ISNUMBER(SEARCH("【待补】",$R2386&amp;"")),"△源数据不全（源表缺摘要或用途），请补充",IF(AND($F2386="内部转账",$Q2386=""),"△内部转账建议在「往来单位」写上对方账户",IF($N2386&lt;0,"△这一笔之后该账户余额成负数了，核一下",""))))))))))))</f>
        <v>△这一笔之后该账户余额成负数了，核一下</v>
      </c>
    </row>
    <row r="2387" ht="99" spans="1:19">
      <c r="A2387" s="114">
        <v>46260</v>
      </c>
      <c r="B2387" s="115" t="s">
        <v>72</v>
      </c>
      <c r="C2387" s="116" t="str">
        <f>IF($B2387="","",IFERROR(INDEX(账户银行,MATCH($B2387,账户名,0)),""))</f>
        <v>NBU银行</v>
      </c>
      <c r="D2387" s="116" t="str">
        <f>IF($B2387="","",IFERROR(INDEX(账户币种,MATCH($B2387,账户名,0)),""))</f>
        <v>UZS</v>
      </c>
      <c r="E2387" s="117" t="s">
        <v>21</v>
      </c>
      <c r="F2387" s="116" t="str">
        <f>IF($E2387="","",IFERROR(INDEX(类别属性,MATCH($E2387,类别表,0)),""))</f>
        <v>支出</v>
      </c>
      <c r="G2387" s="118" t="s">
        <v>1916</v>
      </c>
      <c r="H2387" s="119"/>
      <c r="I2387" s="119">
        <v>30128000</v>
      </c>
      <c r="J2387" s="120"/>
      <c r="K2387" s="125">
        <f>IF(OR($A2387="",$B2387=""),"",IF($J2387&lt;&gt;"",$J2387,IF($D2387=本位币,1,IFERROR(LOOKUP(2,1/((汇率月份&lt;=$A2387)*(INDEX(记账汇率区,0,MATCH($D2387,汇率币种头,0))&lt;&gt;"")),INDEX(记账汇率区,0,MATCH($D2387,汇率币种头,0))),""))))</f>
        <v>1</v>
      </c>
      <c r="L2387" s="123">
        <f t="shared" si="74"/>
        <v>-30128000</v>
      </c>
      <c r="M2387" s="123">
        <f t="shared" si="75"/>
        <v>-30128000</v>
      </c>
      <c r="N2387" s="123">
        <f>IF($B2387="","",ROUND(SUMIF(账户名,$B2387,账户期初)+SUMIFS($L$6:L2387,$B$6:B2387,$B2387),2))</f>
        <v>-166976523.81</v>
      </c>
      <c r="O2387" s="123">
        <f>IF($B2387="","",IFERROR(ROUND(INDEX(账户期初本位,MATCH($B2387,账户名,0))+SUMIFS($M$6:M2387,$B$6:B2387,$B2387),2),""))</f>
        <v>-166976523.81</v>
      </c>
      <c r="P2387" s="117" t="s">
        <v>23</v>
      </c>
      <c r="Q2387" s="115"/>
      <c r="R2387" s="115" t="s">
        <v>1917</v>
      </c>
      <c r="S2387" s="124" t="str">
        <f>IF($B2387="","",IF(ISNA(MATCH($B2387,账户名,0)),"※这个账户不在【参数设置】的账户档案里",IF($A2387="","※没填日期，这一笔不会进任何月份的报表",IF(OR($A2387&lt;起始月份,$A2387&gt;EOMONTH(起始月份,15)),"△不在本账期（"&amp;TEXT(起始月份,"yyyy-mm")&amp;" ~ "&amp;TEXT(EOMONTH(起始月份,15),"yyyy-mm")&amp;"）内，报表里看不到",IF(AND($H2387&lt;&gt;"",$I2387&lt;&gt;""),"※收入和支出不能同时填",IF(AND(N($H2387)=0,N($I2387)=0),IF(ISNUMBER(SEARCH("【待补】",$R2387&amp;"")),"△源数据不全（源表缺金额），请补充","※收入和支出都没填"),IF($E2387="","※没填收支类别，分类报表会漏掉这一笔",IF(ISNA(MATCH($E2387,类别表,0)),"※收支类别不在【参数设置】的清单里",IF($K2387="","△"&amp;$D2387&amp;" 还没填汇率，去【月度汇率】补上就自动算了",IF(ISNUMBER(SEARCH("【待补】",$R2387&amp;"")),"△源数据不全（源表缺摘要或用途），请补充",IF(AND($F2387="内部转账",$Q2387=""),"△内部转账建议在「往来单位」写上对方账户",IF($N2387&lt;0,"△这一笔之后该账户余额成负数了，核一下",""))))))))))))</f>
        <v>△这一笔之后该账户余额成负数了，核一下</v>
      </c>
    </row>
    <row r="2388" ht="115.5" spans="1:19">
      <c r="A2388" s="114">
        <v>46260</v>
      </c>
      <c r="B2388" s="115" t="s">
        <v>72</v>
      </c>
      <c r="C2388" s="116" t="str">
        <f>IF($B2388="","",IFERROR(INDEX(账户银行,MATCH($B2388,账户名,0)),""))</f>
        <v>NBU银行</v>
      </c>
      <c r="D2388" s="116" t="str">
        <f>IF($B2388="","",IFERROR(INDEX(账户币种,MATCH($B2388,账户名,0)),""))</f>
        <v>UZS</v>
      </c>
      <c r="E2388" s="117" t="s">
        <v>60</v>
      </c>
      <c r="F2388" s="116" t="str">
        <f>IF($E2388="","",IFERROR(INDEX(类别属性,MATCH($E2388,类别表,0)),""))</f>
        <v>支出</v>
      </c>
      <c r="G2388" s="118" t="s">
        <v>1983</v>
      </c>
      <c r="H2388" s="119"/>
      <c r="I2388" s="119">
        <v>150640</v>
      </c>
      <c r="J2388" s="120"/>
      <c r="K2388" s="125">
        <f>IF(OR($A2388="",$B2388=""),"",IF($J2388&lt;&gt;"",$J2388,IF($D2388=本位币,1,IFERROR(LOOKUP(2,1/((汇率月份&lt;=$A2388)*(INDEX(记账汇率区,0,MATCH($D2388,汇率币种头,0))&lt;&gt;"")),INDEX(记账汇率区,0,MATCH($D2388,汇率币种头,0))),""))))</f>
        <v>1</v>
      </c>
      <c r="L2388" s="123">
        <f t="shared" si="74"/>
        <v>-150640</v>
      </c>
      <c r="M2388" s="123">
        <f t="shared" si="75"/>
        <v>-150640</v>
      </c>
      <c r="N2388" s="123">
        <f>IF($B2388="","",ROUND(SUMIF(账户名,$B2388,账户期初)+SUMIFS($L$6:L2388,$B$6:B2388,$B2388),2))</f>
        <v>-167127163.81</v>
      </c>
      <c r="O2388" s="123">
        <f>IF($B2388="","",IFERROR(ROUND(INDEX(账户期初本位,MATCH($B2388,账户名,0))+SUMIFS($M$6:M2388,$B$6:B2388,$B2388),2),""))</f>
        <v>-167127163.81</v>
      </c>
      <c r="P2388" s="117" t="s">
        <v>43</v>
      </c>
      <c r="Q2388" s="115"/>
      <c r="R2388" s="115" t="s">
        <v>1917</v>
      </c>
      <c r="S2388" s="124" t="str">
        <f>IF($B2388="","",IF(ISNA(MATCH($B2388,账户名,0)),"※这个账户不在【参数设置】的账户档案里",IF($A2388="","※没填日期，这一笔不会进任何月份的报表",IF(OR($A2388&lt;起始月份,$A2388&gt;EOMONTH(起始月份,15)),"△不在本账期（"&amp;TEXT(起始月份,"yyyy-mm")&amp;" ~ "&amp;TEXT(EOMONTH(起始月份,15),"yyyy-mm")&amp;"）内，报表里看不到",IF(AND($H2388&lt;&gt;"",$I2388&lt;&gt;""),"※收入和支出不能同时填",IF(AND(N($H2388)=0,N($I2388)=0),IF(ISNUMBER(SEARCH("【待补】",$R2388&amp;"")),"△源数据不全（源表缺金额），请补充","※收入和支出都没填"),IF($E2388="","※没填收支类别，分类报表会漏掉这一笔",IF(ISNA(MATCH($E2388,类别表,0)),"※收支类别不在【参数设置】的清单里",IF($K2388="","△"&amp;$D2388&amp;" 还没填汇率，去【月度汇率】补上就自动算了",IF(ISNUMBER(SEARCH("【待补】",$R2388&amp;"")),"△源数据不全（源表缺摘要或用途），请补充",IF(AND($F2388="内部转账",$Q2388=""),"△内部转账建议在「往来单位」写上对方账户",IF($N2388&lt;0,"△这一笔之后该账户余额成负数了，核一下",""))))))))))))</f>
        <v>△这一笔之后该账户余额成负数了，核一下</v>
      </c>
    </row>
    <row r="2389" ht="115.5" spans="1:19">
      <c r="A2389" s="114">
        <v>46260</v>
      </c>
      <c r="B2389" s="115" t="s">
        <v>72</v>
      </c>
      <c r="C2389" s="116" t="str">
        <f>IF($B2389="","",IFERROR(INDEX(账户银行,MATCH($B2389,账户名,0)),""))</f>
        <v>NBU银行</v>
      </c>
      <c r="D2389" s="116" t="str">
        <f>IF($B2389="","",IFERROR(INDEX(账户币种,MATCH($B2389,账户名,0)),""))</f>
        <v>UZS</v>
      </c>
      <c r="E2389" s="117" t="s">
        <v>60</v>
      </c>
      <c r="F2389" s="116" t="str">
        <f>IF($E2389="","",IFERROR(INDEX(类别属性,MATCH($E2389,类别表,0)),""))</f>
        <v>支出</v>
      </c>
      <c r="G2389" s="118" t="s">
        <v>1984</v>
      </c>
      <c r="H2389" s="119"/>
      <c r="I2389" s="119">
        <v>337500</v>
      </c>
      <c r="J2389" s="120"/>
      <c r="K2389" s="125">
        <f>IF(OR($A2389="",$B2389=""),"",IF($J2389&lt;&gt;"",$J2389,IF($D2389=本位币,1,IFERROR(LOOKUP(2,1/((汇率月份&lt;=$A2389)*(INDEX(记账汇率区,0,MATCH($D2389,汇率币种头,0))&lt;&gt;"")),INDEX(记账汇率区,0,MATCH($D2389,汇率币种头,0))),""))))</f>
        <v>1</v>
      </c>
      <c r="L2389" s="123">
        <f t="shared" si="74"/>
        <v>-337500</v>
      </c>
      <c r="M2389" s="123">
        <f t="shared" si="75"/>
        <v>-337500</v>
      </c>
      <c r="N2389" s="123">
        <f>IF($B2389="","",ROUND(SUMIF(账户名,$B2389,账户期初)+SUMIFS($L$6:L2389,$B$6:B2389,$B2389),2))</f>
        <v>-167464663.81</v>
      </c>
      <c r="O2389" s="123">
        <f>IF($B2389="","",IFERROR(ROUND(INDEX(账户期初本位,MATCH($B2389,账户名,0))+SUMIFS($M$6:M2389,$B$6:B2389,$B2389),2),""))</f>
        <v>-167464663.81</v>
      </c>
      <c r="P2389" s="117" t="s">
        <v>43</v>
      </c>
      <c r="Q2389" s="115"/>
      <c r="R2389" s="115" t="s">
        <v>1917</v>
      </c>
      <c r="S2389" s="124" t="str">
        <f>IF($B2389="","",IF(ISNA(MATCH($B2389,账户名,0)),"※这个账户不在【参数设置】的账户档案里",IF($A2389="","※没填日期，这一笔不会进任何月份的报表",IF(OR($A2389&lt;起始月份,$A2389&gt;EOMONTH(起始月份,15)),"△不在本账期（"&amp;TEXT(起始月份,"yyyy-mm")&amp;" ~ "&amp;TEXT(EOMONTH(起始月份,15),"yyyy-mm")&amp;"）内，报表里看不到",IF(AND($H2389&lt;&gt;"",$I2389&lt;&gt;""),"※收入和支出不能同时填",IF(AND(N($H2389)=0,N($I2389)=0),IF(ISNUMBER(SEARCH("【待补】",$R2389&amp;"")),"△源数据不全（源表缺金额），请补充","※收入和支出都没填"),IF($E2389="","※没填收支类别，分类报表会漏掉这一笔",IF(ISNA(MATCH($E2389,类别表,0)),"※收支类别不在【参数设置】的清单里",IF($K2389="","△"&amp;$D2389&amp;" 还没填汇率，去【月度汇率】补上就自动算了",IF(ISNUMBER(SEARCH("【待补】",$R2389&amp;"")),"△源数据不全（源表缺摘要或用途），请补充",IF(AND($F2389="内部转账",$Q2389=""),"△内部转账建议在「往来单位」写上对方账户",IF($N2389&lt;0,"△这一笔之后该账户余额成负数了，核一下",""))))))))))))</f>
        <v>△这一笔之后该账户余额成负数了，核一下</v>
      </c>
    </row>
    <row r="2390" ht="115.5" spans="1:19">
      <c r="A2390" s="114">
        <v>46260</v>
      </c>
      <c r="B2390" s="115" t="s">
        <v>72</v>
      </c>
      <c r="C2390" s="116" t="str">
        <f>IF($B2390="","",IFERROR(INDEX(账户银行,MATCH($B2390,账户名,0)),""))</f>
        <v>NBU银行</v>
      </c>
      <c r="D2390" s="116" t="str">
        <f>IF($B2390="","",IFERROR(INDEX(账户币种,MATCH($B2390,账户名,0)),""))</f>
        <v>UZS</v>
      </c>
      <c r="E2390" s="117" t="s">
        <v>60</v>
      </c>
      <c r="F2390" s="116" t="str">
        <f>IF($E2390="","",IFERROR(INDEX(类别属性,MATCH($E2390,类别表,0)),""))</f>
        <v>支出</v>
      </c>
      <c r="G2390" s="118" t="s">
        <v>1985</v>
      </c>
      <c r="H2390" s="119"/>
      <c r="I2390" s="119">
        <v>350000</v>
      </c>
      <c r="J2390" s="120"/>
      <c r="K2390" s="125">
        <f>IF(OR($A2390="",$B2390=""),"",IF($J2390&lt;&gt;"",$J2390,IF($D2390=本位币,1,IFERROR(LOOKUP(2,1/((汇率月份&lt;=$A2390)*(INDEX(记账汇率区,0,MATCH($D2390,汇率币种头,0))&lt;&gt;"")),INDEX(记账汇率区,0,MATCH($D2390,汇率币种头,0))),""))))</f>
        <v>1</v>
      </c>
      <c r="L2390" s="123">
        <f t="shared" si="74"/>
        <v>-350000</v>
      </c>
      <c r="M2390" s="123">
        <f t="shared" si="75"/>
        <v>-350000</v>
      </c>
      <c r="N2390" s="123">
        <f>IF($B2390="","",ROUND(SUMIF(账户名,$B2390,账户期初)+SUMIFS($L$6:L2390,$B$6:B2390,$B2390),2))</f>
        <v>-167814663.81</v>
      </c>
      <c r="O2390" s="123">
        <f>IF($B2390="","",IFERROR(ROUND(INDEX(账户期初本位,MATCH($B2390,账户名,0))+SUMIFS($M$6:M2390,$B$6:B2390,$B2390),2),""))</f>
        <v>-167814663.81</v>
      </c>
      <c r="P2390" s="117" t="s">
        <v>43</v>
      </c>
      <c r="Q2390" s="115"/>
      <c r="R2390" s="115" t="s">
        <v>1917</v>
      </c>
      <c r="S2390" s="124" t="str">
        <f>IF($B2390="","",IF(ISNA(MATCH($B2390,账户名,0)),"※这个账户不在【参数设置】的账户档案里",IF($A2390="","※没填日期，这一笔不会进任何月份的报表",IF(OR($A2390&lt;起始月份,$A2390&gt;EOMONTH(起始月份,15)),"△不在本账期（"&amp;TEXT(起始月份,"yyyy-mm")&amp;" ~ "&amp;TEXT(EOMONTH(起始月份,15),"yyyy-mm")&amp;"）内，报表里看不到",IF(AND($H2390&lt;&gt;"",$I2390&lt;&gt;""),"※收入和支出不能同时填",IF(AND(N($H2390)=0,N($I2390)=0),IF(ISNUMBER(SEARCH("【待补】",$R2390&amp;"")),"△源数据不全（源表缺金额），请补充","※收入和支出都没填"),IF($E2390="","※没填收支类别，分类报表会漏掉这一笔",IF(ISNA(MATCH($E2390,类别表,0)),"※收支类别不在【参数设置】的清单里",IF($K2390="","△"&amp;$D2390&amp;" 还没填汇率，去【月度汇率】补上就自动算了",IF(ISNUMBER(SEARCH("【待补】",$R2390&amp;"")),"△源数据不全（源表缺摘要或用途），请补充",IF(AND($F2390="内部转账",$Q2390=""),"△内部转账建议在「往来单位」写上对方账户",IF($N2390&lt;0,"△这一笔之后该账户余额成负数了，核一下",""))))))))))))</f>
        <v>△这一笔之后该账户余额成负数了，核一下</v>
      </c>
    </row>
    <row r="2391" ht="115.5" spans="1:19">
      <c r="A2391" s="114">
        <v>46260</v>
      </c>
      <c r="B2391" s="115" t="s">
        <v>72</v>
      </c>
      <c r="C2391" s="116" t="str">
        <f>IF($B2391="","",IFERROR(INDEX(账户银行,MATCH($B2391,账户名,0)),""))</f>
        <v>NBU银行</v>
      </c>
      <c r="D2391" s="116" t="str">
        <f>IF($B2391="","",IFERROR(INDEX(账户币种,MATCH($B2391,账户名,0)),""))</f>
        <v>UZS</v>
      </c>
      <c r="E2391" s="117" t="s">
        <v>60</v>
      </c>
      <c r="F2391" s="116" t="str">
        <f>IF($E2391="","",IFERROR(INDEX(类别属性,MATCH($E2391,类别表,0)),""))</f>
        <v>支出</v>
      </c>
      <c r="G2391" s="118" t="s">
        <v>1986</v>
      </c>
      <c r="H2391" s="119"/>
      <c r="I2391" s="119">
        <v>741.6</v>
      </c>
      <c r="J2391" s="120"/>
      <c r="K2391" s="125">
        <f>IF(OR($A2391="",$B2391=""),"",IF($J2391&lt;&gt;"",$J2391,IF($D2391=本位币,1,IFERROR(LOOKUP(2,1/((汇率月份&lt;=$A2391)*(INDEX(记账汇率区,0,MATCH($D2391,汇率币种头,0))&lt;&gt;"")),INDEX(记账汇率区,0,MATCH($D2391,汇率币种头,0))),""))))</f>
        <v>1</v>
      </c>
      <c r="L2391" s="123">
        <f t="shared" si="74"/>
        <v>-741.6</v>
      </c>
      <c r="M2391" s="123">
        <f t="shared" si="75"/>
        <v>-741.6</v>
      </c>
      <c r="N2391" s="123">
        <f>IF($B2391="","",ROUND(SUMIF(账户名,$B2391,账户期初)+SUMIFS($L$6:L2391,$B$6:B2391,$B2391),2))</f>
        <v>-167815405.41</v>
      </c>
      <c r="O2391" s="123">
        <f>IF($B2391="","",IFERROR(ROUND(INDEX(账户期初本位,MATCH($B2391,账户名,0))+SUMIFS($M$6:M2391,$B$6:B2391,$B2391),2),""))</f>
        <v>-167815405.41</v>
      </c>
      <c r="P2391" s="117" t="s">
        <v>43</v>
      </c>
      <c r="Q2391" s="115"/>
      <c r="R2391" s="115" t="s">
        <v>1917</v>
      </c>
      <c r="S2391" s="124" t="str">
        <f>IF($B2391="","",IF(ISNA(MATCH($B2391,账户名,0)),"※这个账户不在【参数设置】的账户档案里",IF($A2391="","※没填日期，这一笔不会进任何月份的报表",IF(OR($A2391&lt;起始月份,$A2391&gt;EOMONTH(起始月份,15)),"△不在本账期（"&amp;TEXT(起始月份,"yyyy-mm")&amp;" ~ "&amp;TEXT(EOMONTH(起始月份,15),"yyyy-mm")&amp;"）内，报表里看不到",IF(AND($H2391&lt;&gt;"",$I2391&lt;&gt;""),"※收入和支出不能同时填",IF(AND(N($H2391)=0,N($I2391)=0),IF(ISNUMBER(SEARCH("【待补】",$R2391&amp;"")),"△源数据不全（源表缺金额），请补充","※收入和支出都没填"),IF($E2391="","※没填收支类别，分类报表会漏掉这一笔",IF(ISNA(MATCH($E2391,类别表,0)),"※收支类别不在【参数设置】的清单里",IF($K2391="","△"&amp;$D2391&amp;" 还没填汇率，去【月度汇率】补上就自动算了",IF(ISNUMBER(SEARCH("【待补】",$R2391&amp;"")),"△源数据不全（源表缺摘要或用途），请补充",IF(AND($F2391="内部转账",$Q2391=""),"△内部转账建议在「往来单位」写上对方账户",IF($N2391&lt;0,"△这一笔之后该账户余额成负数了，核一下",""))))))))))))</f>
        <v>△这一笔之后该账户余额成负数了，核一下</v>
      </c>
    </row>
    <row r="2392" ht="115.5" spans="1:19">
      <c r="A2392" s="114">
        <v>46260</v>
      </c>
      <c r="B2392" s="115" t="s">
        <v>72</v>
      </c>
      <c r="C2392" s="116" t="str">
        <f>IF($B2392="","",IFERROR(INDEX(账户银行,MATCH($B2392,账户名,0)),""))</f>
        <v>NBU银行</v>
      </c>
      <c r="D2392" s="116" t="str">
        <f>IF($B2392="","",IFERROR(INDEX(账户币种,MATCH($B2392,账户名,0)),""))</f>
        <v>UZS</v>
      </c>
      <c r="E2392" s="117" t="s">
        <v>60</v>
      </c>
      <c r="F2392" s="116" t="str">
        <f>IF($E2392="","",IFERROR(INDEX(类别属性,MATCH($E2392,类别表,0)),""))</f>
        <v>支出</v>
      </c>
      <c r="G2392" s="118" t="s">
        <v>1987</v>
      </c>
      <c r="H2392" s="119"/>
      <c r="I2392" s="119">
        <v>741.6</v>
      </c>
      <c r="J2392" s="120"/>
      <c r="K2392" s="125">
        <f>IF(OR($A2392="",$B2392=""),"",IF($J2392&lt;&gt;"",$J2392,IF($D2392=本位币,1,IFERROR(LOOKUP(2,1/((汇率月份&lt;=$A2392)*(INDEX(记账汇率区,0,MATCH($D2392,汇率币种头,0))&lt;&gt;"")),INDEX(记账汇率区,0,MATCH($D2392,汇率币种头,0))),""))))</f>
        <v>1</v>
      </c>
      <c r="L2392" s="123">
        <f t="shared" si="74"/>
        <v>-741.6</v>
      </c>
      <c r="M2392" s="123">
        <f t="shared" si="75"/>
        <v>-741.6</v>
      </c>
      <c r="N2392" s="123">
        <f>IF($B2392="","",ROUND(SUMIF(账户名,$B2392,账户期初)+SUMIFS($L$6:L2392,$B$6:B2392,$B2392),2))</f>
        <v>-167816147.01</v>
      </c>
      <c r="O2392" s="123">
        <f>IF($B2392="","",IFERROR(ROUND(INDEX(账户期初本位,MATCH($B2392,账户名,0))+SUMIFS($M$6:M2392,$B$6:B2392,$B2392),2),""))</f>
        <v>-167816147.01</v>
      </c>
      <c r="P2392" s="117" t="s">
        <v>43</v>
      </c>
      <c r="Q2392" s="115"/>
      <c r="R2392" s="115" t="s">
        <v>1917</v>
      </c>
      <c r="S2392" s="124" t="str">
        <f>IF($B2392="","",IF(ISNA(MATCH($B2392,账户名,0)),"※这个账户不在【参数设置】的账户档案里",IF($A2392="","※没填日期，这一笔不会进任何月份的报表",IF(OR($A2392&lt;起始月份,$A2392&gt;EOMONTH(起始月份,15)),"△不在本账期（"&amp;TEXT(起始月份,"yyyy-mm")&amp;" ~ "&amp;TEXT(EOMONTH(起始月份,15),"yyyy-mm")&amp;"）内，报表里看不到",IF(AND($H2392&lt;&gt;"",$I2392&lt;&gt;""),"※收入和支出不能同时填",IF(AND(N($H2392)=0,N($I2392)=0),IF(ISNUMBER(SEARCH("【待补】",$R2392&amp;"")),"△源数据不全（源表缺金额），请补充","※收入和支出都没填"),IF($E2392="","※没填收支类别，分类报表会漏掉这一笔",IF(ISNA(MATCH($E2392,类别表,0)),"※收支类别不在【参数设置】的清单里",IF($K2392="","△"&amp;$D2392&amp;" 还没填汇率，去【月度汇率】补上就自动算了",IF(ISNUMBER(SEARCH("【待补】",$R2392&amp;"")),"△源数据不全（源表缺摘要或用途），请补充",IF(AND($F2392="内部转账",$Q2392=""),"△内部转账建议在「往来单位」写上对方账户",IF($N2392&lt;0,"△这一笔之后该账户余额成负数了，核一下",""))))))))))))</f>
        <v>△这一笔之后该账户余额成负数了，核一下</v>
      </c>
    </row>
    <row r="2393" ht="115.5" spans="1:19">
      <c r="A2393" s="114">
        <v>46260</v>
      </c>
      <c r="B2393" s="115" t="s">
        <v>72</v>
      </c>
      <c r="C2393" s="116" t="str">
        <f>IF($B2393="","",IFERROR(INDEX(账户银行,MATCH($B2393,账户名,0)),""))</f>
        <v>NBU银行</v>
      </c>
      <c r="D2393" s="116" t="str">
        <f>IF($B2393="","",IFERROR(INDEX(账户币种,MATCH($B2393,账户名,0)),""))</f>
        <v>UZS</v>
      </c>
      <c r="E2393" s="117" t="s">
        <v>60</v>
      </c>
      <c r="F2393" s="116" t="str">
        <f>IF($E2393="","",IFERROR(INDEX(类别属性,MATCH($E2393,类别表,0)),""))</f>
        <v>支出</v>
      </c>
      <c r="G2393" s="118" t="s">
        <v>1988</v>
      </c>
      <c r="H2393" s="119"/>
      <c r="I2393" s="119">
        <v>741.6</v>
      </c>
      <c r="J2393" s="120"/>
      <c r="K2393" s="125">
        <f>IF(OR($A2393="",$B2393=""),"",IF($J2393&lt;&gt;"",$J2393,IF($D2393=本位币,1,IFERROR(LOOKUP(2,1/((汇率月份&lt;=$A2393)*(INDEX(记账汇率区,0,MATCH($D2393,汇率币种头,0))&lt;&gt;"")),INDEX(记账汇率区,0,MATCH($D2393,汇率币种头,0))),""))))</f>
        <v>1</v>
      </c>
      <c r="L2393" s="123">
        <f t="shared" si="74"/>
        <v>-741.6</v>
      </c>
      <c r="M2393" s="123">
        <f t="shared" si="75"/>
        <v>-741.6</v>
      </c>
      <c r="N2393" s="123">
        <f>IF($B2393="","",ROUND(SUMIF(账户名,$B2393,账户期初)+SUMIFS($L$6:L2393,$B$6:B2393,$B2393),2))</f>
        <v>-167816888.61</v>
      </c>
      <c r="O2393" s="123">
        <f>IF($B2393="","",IFERROR(ROUND(INDEX(账户期初本位,MATCH($B2393,账户名,0))+SUMIFS($M$6:M2393,$B$6:B2393,$B2393),2),""))</f>
        <v>-167816888.61</v>
      </c>
      <c r="P2393" s="117" t="s">
        <v>43</v>
      </c>
      <c r="Q2393" s="115"/>
      <c r="R2393" s="115" t="s">
        <v>1917</v>
      </c>
      <c r="S2393" s="124" t="str">
        <f>IF($B2393="","",IF(ISNA(MATCH($B2393,账户名,0)),"※这个账户不在【参数设置】的账户档案里",IF($A2393="","※没填日期，这一笔不会进任何月份的报表",IF(OR($A2393&lt;起始月份,$A2393&gt;EOMONTH(起始月份,15)),"△不在本账期（"&amp;TEXT(起始月份,"yyyy-mm")&amp;" ~ "&amp;TEXT(EOMONTH(起始月份,15),"yyyy-mm")&amp;"）内，报表里看不到",IF(AND($H2393&lt;&gt;"",$I2393&lt;&gt;""),"※收入和支出不能同时填",IF(AND(N($H2393)=0,N($I2393)=0),IF(ISNUMBER(SEARCH("【待补】",$R2393&amp;"")),"△源数据不全（源表缺金额），请补充","※收入和支出都没填"),IF($E2393="","※没填收支类别，分类报表会漏掉这一笔",IF(ISNA(MATCH($E2393,类别表,0)),"※收支类别不在【参数设置】的清单里",IF($K2393="","△"&amp;$D2393&amp;" 还没填汇率，去【月度汇率】补上就自动算了",IF(ISNUMBER(SEARCH("【待补】",$R2393&amp;"")),"△源数据不全（源表缺摘要或用途），请补充",IF(AND($F2393="内部转账",$Q2393=""),"△内部转账建议在「往来单位」写上对方账户",IF($N2393&lt;0,"△这一笔之后该账户余额成负数了，核一下",""))))))))))))</f>
        <v>△这一笔之后该账户余额成负数了，核一下</v>
      </c>
    </row>
    <row r="2394" ht="49.5" spans="1:19">
      <c r="A2394" s="114">
        <v>46260</v>
      </c>
      <c r="B2394" s="115" t="s">
        <v>72</v>
      </c>
      <c r="C2394" s="116" t="str">
        <f>IF($B2394="","",IFERROR(INDEX(账户银行,MATCH($B2394,账户名,0)),""))</f>
        <v>NBU银行</v>
      </c>
      <c r="D2394" s="116" t="str">
        <f>IF($B2394="","",IFERROR(INDEX(账户币种,MATCH($B2394,账户名,0)),""))</f>
        <v>UZS</v>
      </c>
      <c r="E2394" s="117" t="s">
        <v>74</v>
      </c>
      <c r="F2394" s="116" t="str">
        <f>IF($E2394="","",IFERROR(INDEX(类别属性,MATCH($E2394,类别表,0)),""))</f>
        <v>收入</v>
      </c>
      <c r="G2394" s="118" t="s">
        <v>1989</v>
      </c>
      <c r="H2394" s="119">
        <v>180000000</v>
      </c>
      <c r="I2394" s="119"/>
      <c r="J2394" s="120"/>
      <c r="K2394" s="125">
        <f>IF(OR($A2394="",$B2394=""),"",IF($J2394&lt;&gt;"",$J2394,IF($D2394=本位币,1,IFERROR(LOOKUP(2,1/((汇率月份&lt;=$A2394)*(INDEX(记账汇率区,0,MATCH($D2394,汇率币种头,0))&lt;&gt;"")),INDEX(记账汇率区,0,MATCH($D2394,汇率币种头,0))),""))))</f>
        <v>1</v>
      </c>
      <c r="L2394" s="123">
        <f t="shared" si="74"/>
        <v>180000000</v>
      </c>
      <c r="M2394" s="123">
        <f t="shared" si="75"/>
        <v>180000000</v>
      </c>
      <c r="N2394" s="123">
        <f>IF($B2394="","",ROUND(SUMIF(账户名,$B2394,账户期初)+SUMIFS($L$6:L2394,$B$6:B2394,$B2394),2))</f>
        <v>12183111.39</v>
      </c>
      <c r="O2394" s="123">
        <f>IF($B2394="","",IFERROR(ROUND(INDEX(账户期初本位,MATCH($B2394,账户名,0))+SUMIFS($M$6:M2394,$B$6:B2394,$B2394),2),""))</f>
        <v>12183111.39</v>
      </c>
      <c r="P2394" s="117" t="s">
        <v>76</v>
      </c>
      <c r="Q2394" s="115" t="s">
        <v>1959</v>
      </c>
      <c r="R2394" s="115" t="s">
        <v>1917</v>
      </c>
      <c r="S2394" s="124" t="str">
        <f>IF($B2394="","",IF(ISNA(MATCH($B2394,账户名,0)),"※这个账户不在【参数设置】的账户档案里",IF($A2394="","※没填日期，这一笔不会进任何月份的报表",IF(OR($A2394&lt;起始月份,$A2394&gt;EOMONTH(起始月份,15)),"△不在本账期（"&amp;TEXT(起始月份,"yyyy-mm")&amp;" ~ "&amp;TEXT(EOMONTH(起始月份,15),"yyyy-mm")&amp;"）内，报表里看不到",IF(AND($H2394&lt;&gt;"",$I2394&lt;&gt;""),"※收入和支出不能同时填",IF(AND(N($H2394)=0,N($I2394)=0),IF(ISNUMBER(SEARCH("【待补】",$R2394&amp;"")),"△源数据不全（源表缺金额），请补充","※收入和支出都没填"),IF($E2394="","※没填收支类别，分类报表会漏掉这一笔",IF(ISNA(MATCH($E2394,类别表,0)),"※收支类别不在【参数设置】的清单里",IF($K2394="","△"&amp;$D2394&amp;" 还没填汇率，去【月度汇率】补上就自动算了",IF(ISNUMBER(SEARCH("【待补】",$R2394&amp;"")),"△源数据不全（源表缺摘要或用途），请补充",IF(AND($F2394="内部转账",$Q2394=""),"△内部转账建议在「往来单位」写上对方账户",IF($N2394&lt;0,"△这一笔之后该账户余额成负数了，核一下",""))))))))))))</f>
        <v/>
      </c>
    </row>
    <row r="2395" ht="33" spans="1:19">
      <c r="A2395" s="114">
        <v>46261</v>
      </c>
      <c r="B2395" s="115" t="s">
        <v>72</v>
      </c>
      <c r="C2395" s="116" t="str">
        <f>IF($B2395="","",IFERROR(INDEX(账户银行,MATCH($B2395,账户名,0)),""))</f>
        <v>NBU银行</v>
      </c>
      <c r="D2395" s="116" t="str">
        <f>IF($B2395="","",IFERROR(INDEX(账户币种,MATCH($B2395,账户名,0)),""))</f>
        <v>UZS</v>
      </c>
      <c r="E2395" s="117" t="s">
        <v>77</v>
      </c>
      <c r="F2395" s="116" t="str">
        <f>IF($E2395="","",IFERROR(INDEX(类别属性,MATCH($E2395,类别表,0)),""))</f>
        <v>内部转账</v>
      </c>
      <c r="G2395" s="118" t="s">
        <v>1990</v>
      </c>
      <c r="H2395" s="119"/>
      <c r="I2395" s="119">
        <v>5000000</v>
      </c>
      <c r="J2395" s="120"/>
      <c r="K2395" s="125">
        <f>IF(OR($A2395="",$B2395=""),"",IF($J2395&lt;&gt;"",$J2395,IF($D2395=本位币,1,IFERROR(LOOKUP(2,1/((汇率月份&lt;=$A2395)*(INDEX(记账汇率区,0,MATCH($D2395,汇率币种头,0))&lt;&gt;"")),INDEX(记账汇率区,0,MATCH($D2395,汇率币种头,0))),""))))</f>
        <v>1</v>
      </c>
      <c r="L2395" s="123">
        <f t="shared" si="74"/>
        <v>-5000000</v>
      </c>
      <c r="M2395" s="123">
        <f t="shared" si="75"/>
        <v>-5000000</v>
      </c>
      <c r="N2395" s="123">
        <f>IF($B2395="","",ROUND(SUMIF(账户名,$B2395,账户期初)+SUMIFS($L$6:L2395,$B$6:B2395,$B2395),2))</f>
        <v>7183111.39</v>
      </c>
      <c r="O2395" s="123">
        <f>IF($B2395="","",IFERROR(ROUND(INDEX(账户期初本位,MATCH($B2395,账户名,0))+SUMIFS($M$6:M2395,$B$6:B2395,$B2395),2),""))</f>
        <v>7183111.39</v>
      </c>
      <c r="P2395" s="117" t="s">
        <v>43</v>
      </c>
      <c r="Q2395" s="115"/>
      <c r="R2395" s="115" t="s">
        <v>1917</v>
      </c>
      <c r="S2395" s="124" t="str">
        <f>IF($B2395="","",IF(ISNA(MATCH($B2395,账户名,0)),"※这个账户不在【参数设置】的账户档案里",IF($A2395="","※没填日期，这一笔不会进任何月份的报表",IF(OR($A2395&lt;起始月份,$A2395&gt;EOMONTH(起始月份,15)),"△不在本账期（"&amp;TEXT(起始月份,"yyyy-mm")&amp;" ~ "&amp;TEXT(EOMONTH(起始月份,15),"yyyy-mm")&amp;"）内，报表里看不到",IF(AND($H2395&lt;&gt;"",$I2395&lt;&gt;""),"※收入和支出不能同时填",IF(AND(N($H2395)=0,N($I2395)=0),IF(ISNUMBER(SEARCH("【待补】",$R2395&amp;"")),"△源数据不全（源表缺金额），请补充","※收入和支出都没填"),IF($E2395="","※没填收支类别，分类报表会漏掉这一笔",IF(ISNA(MATCH($E2395,类别表,0)),"※收支类别不在【参数设置】的清单里",IF($K2395="","△"&amp;$D2395&amp;" 还没填汇率，去【月度汇率】补上就自动算了",IF(ISNUMBER(SEARCH("【待补】",$R2395&amp;"")),"△源数据不全（源表缺摘要或用途），请补充",IF(AND($F2395="内部转账",$Q2395=""),"△内部转账建议在「往来单位」写上对方账户",IF($N2395&lt;0,"△这一笔之后该账户余额成负数了，核一下",""))))))))))))</f>
        <v>△内部转账建议在「往来单位」写上对方账户</v>
      </c>
    </row>
    <row r="2396" ht="99" spans="1:19">
      <c r="A2396" s="114">
        <v>46261</v>
      </c>
      <c r="B2396" s="115" t="s">
        <v>72</v>
      </c>
      <c r="C2396" s="116" t="str">
        <f>IF($B2396="","",IFERROR(INDEX(账户银行,MATCH($B2396,账户名,0)),""))</f>
        <v>NBU银行</v>
      </c>
      <c r="D2396" s="116" t="str">
        <f>IF($B2396="","",IFERROR(INDEX(账户币种,MATCH($B2396,账户名,0)),""))</f>
        <v>UZS</v>
      </c>
      <c r="E2396" s="117" t="s">
        <v>77</v>
      </c>
      <c r="F2396" s="116" t="str">
        <f>IF($E2396="","",IFERROR(INDEX(类别属性,MATCH($E2396,类别表,0)),""))</f>
        <v>内部转账</v>
      </c>
      <c r="G2396" s="118" t="s">
        <v>1991</v>
      </c>
      <c r="H2396" s="119"/>
      <c r="I2396" s="119">
        <v>25000</v>
      </c>
      <c r="J2396" s="120"/>
      <c r="K2396" s="125">
        <f>IF(OR($A2396="",$B2396=""),"",IF($J2396&lt;&gt;"",$J2396,IF($D2396=本位币,1,IFERROR(LOOKUP(2,1/((汇率月份&lt;=$A2396)*(INDEX(记账汇率区,0,MATCH($D2396,汇率币种头,0))&lt;&gt;"")),INDEX(记账汇率区,0,MATCH($D2396,汇率币种头,0))),""))))</f>
        <v>1</v>
      </c>
      <c r="L2396" s="123">
        <f t="shared" si="74"/>
        <v>-25000</v>
      </c>
      <c r="M2396" s="123">
        <f t="shared" si="75"/>
        <v>-25000</v>
      </c>
      <c r="N2396" s="123">
        <f>IF($B2396="","",ROUND(SUMIF(账户名,$B2396,账户期初)+SUMIFS($L$6:L2396,$B$6:B2396,$B2396),2))</f>
        <v>7158111.39</v>
      </c>
      <c r="O2396" s="123">
        <f>IF($B2396="","",IFERROR(ROUND(INDEX(账户期初本位,MATCH($B2396,账户名,0))+SUMIFS($M$6:M2396,$B$6:B2396,$B2396),2),""))</f>
        <v>7158111.39</v>
      </c>
      <c r="P2396" s="117" t="s">
        <v>43</v>
      </c>
      <c r="Q2396" s="115"/>
      <c r="R2396" s="115" t="s">
        <v>1917</v>
      </c>
      <c r="S2396" s="124" t="str">
        <f>IF($B2396="","",IF(ISNA(MATCH($B2396,账户名,0)),"※这个账户不在【参数设置】的账户档案里",IF($A2396="","※没填日期，这一笔不会进任何月份的报表",IF(OR($A2396&lt;起始月份,$A2396&gt;EOMONTH(起始月份,15)),"△不在本账期（"&amp;TEXT(起始月份,"yyyy-mm")&amp;" ~ "&amp;TEXT(EOMONTH(起始月份,15),"yyyy-mm")&amp;"）内，报表里看不到",IF(AND($H2396&lt;&gt;"",$I2396&lt;&gt;""),"※收入和支出不能同时填",IF(AND(N($H2396)=0,N($I2396)=0),IF(ISNUMBER(SEARCH("【待补】",$R2396&amp;"")),"△源数据不全（源表缺金额），请补充","※收入和支出都没填"),IF($E2396="","※没填收支类别，分类报表会漏掉这一笔",IF(ISNA(MATCH($E2396,类别表,0)),"※收支类别不在【参数设置】的清单里",IF($K2396="","△"&amp;$D2396&amp;" 还没填汇率，去【月度汇率】补上就自动算了",IF(ISNUMBER(SEARCH("【待补】",$R2396&amp;"")),"△源数据不全（源表缺摘要或用途），请补充",IF(AND($F2396="内部转账",$Q2396=""),"△内部转账建议在「往来单位」写上对方账户",IF($N2396&lt;0,"△这一笔之后该账户余额成负数了，核一下",""))))))))))))</f>
        <v>△内部转账建议在「往来单位」写上对方账户</v>
      </c>
    </row>
    <row r="2397" ht="16.5" spans="1:19">
      <c r="A2397" s="114">
        <v>46261</v>
      </c>
      <c r="B2397" s="115" t="s">
        <v>1238</v>
      </c>
      <c r="C2397" s="116" t="str">
        <f>IF($B2397="","",IFERROR(INDEX(账户银行,MATCH($B2397,账户名,0)),""))</f>
        <v>NBU银行</v>
      </c>
      <c r="D2397" s="116" t="str">
        <f>IF($B2397="","",IFERROR(INDEX(账户币种,MATCH($B2397,账户名,0)),""))</f>
        <v>UZS</v>
      </c>
      <c r="E2397" s="117" t="s">
        <v>77</v>
      </c>
      <c r="F2397" s="116" t="str">
        <f>IF($E2397="","",IFERROR(INDEX(类别属性,MATCH($E2397,类别表,0)),""))</f>
        <v>内部转账</v>
      </c>
      <c r="G2397" s="118" t="s">
        <v>1292</v>
      </c>
      <c r="H2397" s="119">
        <v>5000000</v>
      </c>
      <c r="I2397" s="119"/>
      <c r="J2397" s="120"/>
      <c r="K2397" s="125">
        <f>IF(OR($A2397="",$B2397=""),"",IF($J2397&lt;&gt;"",$J2397,IF($D2397=本位币,1,IFERROR(LOOKUP(2,1/((汇率月份&lt;=$A2397)*(INDEX(记账汇率区,0,MATCH($D2397,汇率币种头,0))&lt;&gt;"")),INDEX(记账汇率区,0,MATCH($D2397,汇率币种头,0))),""))))</f>
        <v>1</v>
      </c>
      <c r="L2397" s="123">
        <f t="shared" si="74"/>
        <v>5000000</v>
      </c>
      <c r="M2397" s="123">
        <f t="shared" si="75"/>
        <v>5000000</v>
      </c>
      <c r="N2397" s="123">
        <f>IF($B2397="","",ROUND(SUMIF(账户名,$B2397,账户期初)+SUMIFS($L$6:L2397,$B$6:B2397,$B2397),2))</f>
        <v>5207011</v>
      </c>
      <c r="O2397" s="123">
        <f>IF($B2397="","",IFERROR(ROUND(INDEX(账户期初本位,MATCH($B2397,账户名,0))+SUMIFS($M$6:M2397,$B$6:B2397,$B2397),2),""))</f>
        <v>5207011</v>
      </c>
      <c r="P2397" s="117" t="s">
        <v>43</v>
      </c>
      <c r="Q2397" s="115"/>
      <c r="R2397" s="115" t="s">
        <v>1240</v>
      </c>
      <c r="S2397" s="124" t="str">
        <f>IF($B2397="","",IF(ISNA(MATCH($B2397,账户名,0)),"※这个账户不在【参数设置】的账户档案里",IF($A2397="","※没填日期，这一笔不会进任何月份的报表",IF(OR($A2397&lt;起始月份,$A2397&gt;EOMONTH(起始月份,15)),"△不在本账期（"&amp;TEXT(起始月份,"yyyy-mm")&amp;" ~ "&amp;TEXT(EOMONTH(起始月份,15),"yyyy-mm")&amp;"）内，报表里看不到",IF(AND($H2397&lt;&gt;"",$I2397&lt;&gt;""),"※收入和支出不能同时填",IF(AND(N($H2397)=0,N($I2397)=0),IF(ISNUMBER(SEARCH("【待补】",$R2397&amp;"")),"△源数据不全（源表缺金额），请补充","※收入和支出都没填"),IF($E2397="","※没填收支类别，分类报表会漏掉这一笔",IF(ISNA(MATCH($E2397,类别表,0)),"※收支类别不在【参数设置】的清单里",IF($K2397="","△"&amp;$D2397&amp;" 还没填汇率，去【月度汇率】补上就自动算了",IF(ISNUMBER(SEARCH("【待补】",$R2397&amp;"")),"△源数据不全（源表缺摘要或用途），请补充",IF(AND($F2397="内部转账",$Q2397=""),"△内部转账建议在「往来单位」写上对方账户",IF($N2397&lt;0,"△这一笔之后该账户余额成负数了，核一下",""))))))))))))</f>
        <v>△内部转账建议在「往来单位」写上对方账户</v>
      </c>
    </row>
    <row r="2398" ht="16.5" spans="1:19">
      <c r="A2398" s="114">
        <v>46262</v>
      </c>
      <c r="B2398" s="115" t="s">
        <v>1238</v>
      </c>
      <c r="C2398" s="116" t="str">
        <f>IF($B2398="","",IFERROR(INDEX(账户银行,MATCH($B2398,账户名,0)),""))</f>
        <v>NBU银行</v>
      </c>
      <c r="D2398" s="116" t="str">
        <f>IF($B2398="","",IFERROR(INDEX(账户币种,MATCH($B2398,账户名,0)),""))</f>
        <v>UZS</v>
      </c>
      <c r="E2398" s="117" t="s">
        <v>188</v>
      </c>
      <c r="F2398" s="116" t="str">
        <f>IF($E2398="","",IFERROR(INDEX(类别属性,MATCH($E2398,类别表,0)),""))</f>
        <v>支出</v>
      </c>
      <c r="G2398" s="118" t="s">
        <v>1268</v>
      </c>
      <c r="H2398" s="119"/>
      <c r="I2398" s="119">
        <v>1050000</v>
      </c>
      <c r="J2398" s="120"/>
      <c r="K2398" s="125">
        <f>IF(OR($A2398="",$B2398=""),"",IF($J2398&lt;&gt;"",$J2398,IF($D2398=本位币,1,IFERROR(LOOKUP(2,1/((汇率月份&lt;=$A2398)*(INDEX(记账汇率区,0,MATCH($D2398,汇率币种头,0))&lt;&gt;"")),INDEX(记账汇率区,0,MATCH($D2398,汇率币种头,0))),""))))</f>
        <v>1</v>
      </c>
      <c r="L2398" s="123">
        <f t="shared" si="74"/>
        <v>-1050000</v>
      </c>
      <c r="M2398" s="123">
        <f t="shared" si="75"/>
        <v>-1050000</v>
      </c>
      <c r="N2398" s="123">
        <f>IF($B2398="","",ROUND(SUMIF(账户名,$B2398,账户期初)+SUMIFS($L$6:L2398,$B$6:B2398,$B2398),2))</f>
        <v>4157011</v>
      </c>
      <c r="O2398" s="123">
        <f>IF($B2398="","",IFERROR(ROUND(INDEX(账户期初本位,MATCH($B2398,账户名,0))+SUMIFS($M$6:M2398,$B$6:B2398,$B2398),2),""))</f>
        <v>4157011</v>
      </c>
      <c r="P2398" s="117" t="s">
        <v>26</v>
      </c>
      <c r="Q2398" s="115" t="s">
        <v>1269</v>
      </c>
      <c r="R2398" s="115" t="s">
        <v>1271</v>
      </c>
      <c r="S2398" s="124" t="str">
        <f>IF($B2398="","",IF(ISNA(MATCH($B2398,账户名,0)),"※这个账户不在【参数设置】的账户档案里",IF($A2398="","※没填日期，这一笔不会进任何月份的报表",IF(OR($A2398&lt;起始月份,$A2398&gt;EOMONTH(起始月份,15)),"△不在本账期（"&amp;TEXT(起始月份,"yyyy-mm")&amp;" ~ "&amp;TEXT(EOMONTH(起始月份,15),"yyyy-mm")&amp;"）内，报表里看不到",IF(AND($H2398&lt;&gt;"",$I2398&lt;&gt;""),"※收入和支出不能同时填",IF(AND(N($H2398)=0,N($I2398)=0),IF(ISNUMBER(SEARCH("【待补】",$R2398&amp;"")),"△源数据不全（源表缺金额），请补充","※收入和支出都没填"),IF($E2398="","※没填收支类别，分类报表会漏掉这一笔",IF(ISNA(MATCH($E2398,类别表,0)),"※收支类别不在【参数设置】的清单里",IF($K2398="","△"&amp;$D2398&amp;" 还没填汇率，去【月度汇率】补上就自动算了",IF(ISNUMBER(SEARCH("【待补】",$R2398&amp;"")),"△源数据不全（源表缺摘要或用途），请补充",IF(AND($F2398="内部转账",$Q2398=""),"△内部转账建议在「往来单位」写上对方账户",IF($N2398&lt;0,"△这一笔之后该账户余额成负数了，核一下",""))))))))))))</f>
        <v>△源数据不全（源表缺摘要或用途），请补充</v>
      </c>
    </row>
    <row r="2399" ht="16.5" spans="1:19">
      <c r="A2399" s="114">
        <v>46262</v>
      </c>
      <c r="B2399" s="115" t="s">
        <v>1238</v>
      </c>
      <c r="C2399" s="116" t="str">
        <f>IF($B2399="","",IFERROR(INDEX(账户银行,MATCH($B2399,账户名,0)),""))</f>
        <v>NBU银行</v>
      </c>
      <c r="D2399" s="116" t="str">
        <f>IF($B2399="","",IFERROR(INDEX(账户币种,MATCH($B2399,账户名,0)),""))</f>
        <v>UZS</v>
      </c>
      <c r="E2399" s="117" t="s">
        <v>188</v>
      </c>
      <c r="F2399" s="116" t="str">
        <f>IF($E2399="","",IFERROR(INDEX(类别属性,MATCH($E2399,类别表,0)),""))</f>
        <v>支出</v>
      </c>
      <c r="G2399" s="118" t="s">
        <v>1268</v>
      </c>
      <c r="H2399" s="119"/>
      <c r="I2399" s="119">
        <v>1450000</v>
      </c>
      <c r="J2399" s="120"/>
      <c r="K2399" s="125">
        <f>IF(OR($A2399="",$B2399=""),"",IF($J2399&lt;&gt;"",$J2399,IF($D2399=本位币,1,IFERROR(LOOKUP(2,1/((汇率月份&lt;=$A2399)*(INDEX(记账汇率区,0,MATCH($D2399,汇率币种头,0))&lt;&gt;"")),INDEX(记账汇率区,0,MATCH($D2399,汇率币种头,0))),""))))</f>
        <v>1</v>
      </c>
      <c r="L2399" s="123">
        <f t="shared" si="74"/>
        <v>-1450000</v>
      </c>
      <c r="M2399" s="123">
        <f t="shared" si="75"/>
        <v>-1450000</v>
      </c>
      <c r="N2399" s="123">
        <f>IF($B2399="","",ROUND(SUMIF(账户名,$B2399,账户期初)+SUMIFS($L$6:L2399,$B$6:B2399,$B2399),2))</f>
        <v>2707011</v>
      </c>
      <c r="O2399" s="123">
        <f>IF($B2399="","",IFERROR(ROUND(INDEX(账户期初本位,MATCH($B2399,账户名,0))+SUMIFS($M$6:M2399,$B$6:B2399,$B2399),2),""))</f>
        <v>2707011</v>
      </c>
      <c r="P2399" s="117" t="s">
        <v>26</v>
      </c>
      <c r="Q2399" s="115" t="s">
        <v>1269</v>
      </c>
      <c r="R2399" s="115" t="s">
        <v>1271</v>
      </c>
      <c r="S2399" s="124" t="str">
        <f>IF($B2399="","",IF(ISNA(MATCH($B2399,账户名,0)),"※这个账户不在【参数设置】的账户档案里",IF($A2399="","※没填日期，这一笔不会进任何月份的报表",IF(OR($A2399&lt;起始月份,$A2399&gt;EOMONTH(起始月份,15)),"△不在本账期（"&amp;TEXT(起始月份,"yyyy-mm")&amp;" ~ "&amp;TEXT(EOMONTH(起始月份,15),"yyyy-mm")&amp;"）内，报表里看不到",IF(AND($H2399&lt;&gt;"",$I2399&lt;&gt;""),"※收入和支出不能同时填",IF(AND(N($H2399)=0,N($I2399)=0),IF(ISNUMBER(SEARCH("【待补】",$R2399&amp;"")),"△源数据不全（源表缺金额），请补充","※收入和支出都没填"),IF($E2399="","※没填收支类别，分类报表会漏掉这一笔",IF(ISNA(MATCH($E2399,类别表,0)),"※收支类别不在【参数设置】的清单里",IF($K2399="","△"&amp;$D2399&amp;" 还没填汇率，去【月度汇率】补上就自动算了",IF(ISNUMBER(SEARCH("【待补】",$R2399&amp;"")),"△源数据不全（源表缺摘要或用途），请补充",IF(AND($F2399="内部转账",$Q2399=""),"△内部转账建议在「往来单位」写上对方账户",IF($N2399&lt;0,"△这一笔之后该账户余额成负数了，核一下",""))))))))))))</f>
        <v>△源数据不全（源表缺摘要或用途），请补充</v>
      </c>
    </row>
    <row r="2400" ht="16.5" spans="1:19">
      <c r="A2400" s="114">
        <v>46262</v>
      </c>
      <c r="B2400" s="115" t="s">
        <v>1238</v>
      </c>
      <c r="C2400" s="116" t="str">
        <f>IF($B2400="","",IFERROR(INDEX(账户银行,MATCH($B2400,账户名,0)),""))</f>
        <v>NBU银行</v>
      </c>
      <c r="D2400" s="116" t="str">
        <f>IF($B2400="","",IFERROR(INDEX(账户币种,MATCH($B2400,账户名,0)),""))</f>
        <v>UZS</v>
      </c>
      <c r="E2400" s="117" t="s">
        <v>44</v>
      </c>
      <c r="F2400" s="116" t="str">
        <f>IF($E2400="","",IFERROR(INDEX(类别属性,MATCH($E2400,类别表,0)),""))</f>
        <v>支出</v>
      </c>
      <c r="G2400" s="118" t="s">
        <v>1268</v>
      </c>
      <c r="H2400" s="119"/>
      <c r="I2400" s="119">
        <v>488000</v>
      </c>
      <c r="J2400" s="120"/>
      <c r="K2400" s="125">
        <f>IF(OR($A2400="",$B2400=""),"",IF($J2400&lt;&gt;"",$J2400,IF($D2400=本位币,1,IFERROR(LOOKUP(2,1/((汇率月份&lt;=$A2400)*(INDEX(记账汇率区,0,MATCH($D2400,汇率币种头,0))&lt;&gt;"")),INDEX(记账汇率区,0,MATCH($D2400,汇率币种头,0))),""))))</f>
        <v>1</v>
      </c>
      <c r="L2400" s="123">
        <f t="shared" si="74"/>
        <v>-488000</v>
      </c>
      <c r="M2400" s="123">
        <f t="shared" si="75"/>
        <v>-488000</v>
      </c>
      <c r="N2400" s="123">
        <f>IF($B2400="","",ROUND(SUMIF(账户名,$B2400,账户期初)+SUMIFS($L$6:L2400,$B$6:B2400,$B2400),2))</f>
        <v>2219011</v>
      </c>
      <c r="O2400" s="123">
        <f>IF($B2400="","",IFERROR(ROUND(INDEX(账户期初本位,MATCH($B2400,账户名,0))+SUMIFS($M$6:M2400,$B$6:B2400,$B2400),2),""))</f>
        <v>2219011</v>
      </c>
      <c r="P2400" s="117" t="s">
        <v>26</v>
      </c>
      <c r="Q2400" s="115" t="s">
        <v>1269</v>
      </c>
      <c r="R2400" s="115" t="s">
        <v>1270</v>
      </c>
      <c r="S2400" s="124" t="str">
        <f>IF($B2400="","",IF(ISNA(MATCH($B2400,账户名,0)),"※这个账户不在【参数设置】的账户档案里",IF($A2400="","※没填日期，这一笔不会进任何月份的报表",IF(OR($A2400&lt;起始月份,$A2400&gt;EOMONTH(起始月份,15)),"△不在本账期（"&amp;TEXT(起始月份,"yyyy-mm")&amp;" ~ "&amp;TEXT(EOMONTH(起始月份,15),"yyyy-mm")&amp;"）内，报表里看不到",IF(AND($H2400&lt;&gt;"",$I2400&lt;&gt;""),"※收入和支出不能同时填",IF(AND(N($H2400)=0,N($I2400)=0),IF(ISNUMBER(SEARCH("【待补】",$R2400&amp;"")),"△源数据不全（源表缺金额），请补充","※收入和支出都没填"),IF($E2400="","※没填收支类别，分类报表会漏掉这一笔",IF(ISNA(MATCH($E2400,类别表,0)),"※收支类别不在【参数设置】的清单里",IF($K2400="","△"&amp;$D2400&amp;" 还没填汇率，去【月度汇率】补上就自动算了",IF(ISNUMBER(SEARCH("【待补】",$R2400&amp;"")),"△源数据不全（源表缺摘要或用途），请补充",IF(AND($F2400="内部转账",$Q2400=""),"△内部转账建议在「往来单位」写上对方账户",IF($N2400&lt;0,"△这一笔之后该账户余额成负数了，核一下",""))))))))))))</f>
        <v/>
      </c>
    </row>
    <row r="2401" ht="16.5" spans="1:19">
      <c r="A2401" s="114">
        <v>46262</v>
      </c>
      <c r="B2401" s="115" t="s">
        <v>34</v>
      </c>
      <c r="C2401" s="116" t="str">
        <f>IF($B2401="","",IFERROR(INDEX(账户银行,MATCH($B2401,账户名,0)),""))</f>
        <v>现金</v>
      </c>
      <c r="D2401" s="116" t="str">
        <f>IF($B2401="","",IFERROR(INDEX(账户币种,MATCH($B2401,账户名,0)),""))</f>
        <v>UZS</v>
      </c>
      <c r="E2401" s="117" t="s">
        <v>84</v>
      </c>
      <c r="F2401" s="116" t="str">
        <f>IF($E2401="","",IFERROR(INDEX(类别属性,MATCH($E2401,类别表,0)),""))</f>
        <v>支出</v>
      </c>
      <c r="G2401" s="118" t="s">
        <v>1992</v>
      </c>
      <c r="H2401" s="119"/>
      <c r="I2401" s="119">
        <v>150000</v>
      </c>
      <c r="J2401" s="120"/>
      <c r="K2401" s="125">
        <f>IF(OR($A2401="",$B2401=""),"",IF($J2401&lt;&gt;"",$J2401,IF($D2401=本位币,1,IFERROR(LOOKUP(2,1/((汇率月份&lt;=$A2401)*(INDEX(记账汇率区,0,MATCH($D2401,汇率币种头,0))&lt;&gt;"")),INDEX(记账汇率区,0,MATCH($D2401,汇率币种头,0))),""))))</f>
        <v>1</v>
      </c>
      <c r="L2401" s="123">
        <f t="shared" si="74"/>
        <v>-150000</v>
      </c>
      <c r="M2401" s="123">
        <f t="shared" si="75"/>
        <v>-150000</v>
      </c>
      <c r="N2401" s="123">
        <f>IF($B2401="","",ROUND(SUMIF(账户名,$B2401,账户期初)+SUMIFS($L$6:L2401,$B$6:B2401,$B2401),2))</f>
        <v>-874305879.33</v>
      </c>
      <c r="O2401" s="123">
        <f>IF($B2401="","",IFERROR(ROUND(INDEX(账户期初本位,MATCH($B2401,账户名,0))+SUMIFS($M$6:M2401,$B$6:B2401,$B2401),2),""))</f>
        <v>-874305879.33</v>
      </c>
      <c r="P2401" s="117" t="s">
        <v>48</v>
      </c>
      <c r="Q2401" s="115"/>
      <c r="R2401" s="115"/>
      <c r="S2401" s="124" t="str">
        <f>IF($B2401="","",IF(ISNA(MATCH($B2401,账户名,0)),"※这个账户不在【参数设置】的账户档案里",IF($A2401="","※没填日期，这一笔不会进任何月份的报表",IF(OR($A2401&lt;起始月份,$A2401&gt;EOMONTH(起始月份,15)),"△不在本账期（"&amp;TEXT(起始月份,"yyyy-mm")&amp;" ~ "&amp;TEXT(EOMONTH(起始月份,15),"yyyy-mm")&amp;"）内，报表里看不到",IF(AND($H2401&lt;&gt;"",$I2401&lt;&gt;""),"※收入和支出不能同时填",IF(AND(N($H2401)=0,N($I2401)=0),IF(ISNUMBER(SEARCH("【待补】",$R2401&amp;"")),"△源数据不全（源表缺金额），请补充","※收入和支出都没填"),IF($E2401="","※没填收支类别，分类报表会漏掉这一笔",IF(ISNA(MATCH($E2401,类别表,0)),"※收支类别不在【参数设置】的清单里",IF($K2401="","△"&amp;$D2401&amp;" 还没填汇率，去【月度汇率】补上就自动算了",IF(ISNUMBER(SEARCH("【待补】",$R2401&amp;"")),"△源数据不全（源表缺摘要或用途），请补充",IF(AND($F2401="内部转账",$Q2401=""),"△内部转账建议在「往来单位」写上对方账户",IF($N2401&lt;0,"△这一笔之后该账户余额成负数了，核一下",""))))))))))))</f>
        <v>△这一笔之后该账户余额成负数了，核一下</v>
      </c>
    </row>
    <row r="2402" ht="16.5" spans="1:19">
      <c r="A2402" s="114">
        <v>46262</v>
      </c>
      <c r="B2402" s="115" t="s">
        <v>34</v>
      </c>
      <c r="C2402" s="116" t="str">
        <f>IF($B2402="","",IFERROR(INDEX(账户银行,MATCH($B2402,账户名,0)),""))</f>
        <v>现金</v>
      </c>
      <c r="D2402" s="116" t="str">
        <f>IF($B2402="","",IFERROR(INDEX(账户币种,MATCH($B2402,账户名,0)),""))</f>
        <v>UZS</v>
      </c>
      <c r="E2402" s="117" t="s">
        <v>46</v>
      </c>
      <c r="F2402" s="116" t="str">
        <f>IF($E2402="","",IFERROR(INDEX(类别属性,MATCH($E2402,类别表,0)),""))</f>
        <v>支出</v>
      </c>
      <c r="G2402" s="118" t="s">
        <v>1993</v>
      </c>
      <c r="H2402" s="119"/>
      <c r="I2402" s="119">
        <v>600000</v>
      </c>
      <c r="J2402" s="120"/>
      <c r="K2402" s="125">
        <f>IF(OR($A2402="",$B2402=""),"",IF($J2402&lt;&gt;"",$J2402,IF($D2402=本位币,1,IFERROR(LOOKUP(2,1/((汇率月份&lt;=$A2402)*(INDEX(记账汇率区,0,MATCH($D2402,汇率币种头,0))&lt;&gt;"")),INDEX(记账汇率区,0,MATCH($D2402,汇率币种头,0))),""))))</f>
        <v>1</v>
      </c>
      <c r="L2402" s="123">
        <f t="shared" si="74"/>
        <v>-600000</v>
      </c>
      <c r="M2402" s="123">
        <f t="shared" si="75"/>
        <v>-600000</v>
      </c>
      <c r="N2402" s="123">
        <f>IF($B2402="","",ROUND(SUMIF(账户名,$B2402,账户期初)+SUMIFS($L$6:L2402,$B$6:B2402,$B2402),2))</f>
        <v>-874905879.33</v>
      </c>
      <c r="O2402" s="123">
        <f>IF($B2402="","",IFERROR(ROUND(INDEX(账户期初本位,MATCH($B2402,账户名,0))+SUMIFS($M$6:M2402,$B$6:B2402,$B2402),2),""))</f>
        <v>-874905879.33</v>
      </c>
      <c r="P2402" s="117" t="s">
        <v>48</v>
      </c>
      <c r="Q2402" s="115"/>
      <c r="R2402" s="115"/>
      <c r="S2402" s="124" t="str">
        <f>IF($B2402="","",IF(ISNA(MATCH($B2402,账户名,0)),"※这个账户不在【参数设置】的账户档案里",IF($A2402="","※没填日期，这一笔不会进任何月份的报表",IF(OR($A2402&lt;起始月份,$A2402&gt;EOMONTH(起始月份,15)),"△不在本账期（"&amp;TEXT(起始月份,"yyyy-mm")&amp;" ~ "&amp;TEXT(EOMONTH(起始月份,15),"yyyy-mm")&amp;"）内，报表里看不到",IF(AND($H2402&lt;&gt;"",$I2402&lt;&gt;""),"※收入和支出不能同时填",IF(AND(N($H2402)=0,N($I2402)=0),IF(ISNUMBER(SEARCH("【待补】",$R2402&amp;"")),"△源数据不全（源表缺金额），请补充","※收入和支出都没填"),IF($E2402="","※没填收支类别，分类报表会漏掉这一笔",IF(ISNA(MATCH($E2402,类别表,0)),"※收支类别不在【参数设置】的清单里",IF($K2402="","△"&amp;$D2402&amp;" 还没填汇率，去【月度汇率】补上就自动算了",IF(ISNUMBER(SEARCH("【待补】",$R2402&amp;"")),"△源数据不全（源表缺摘要或用途），请补充",IF(AND($F2402="内部转账",$Q2402=""),"△内部转账建议在「往来单位」写上对方账户",IF($N2402&lt;0,"△这一笔之后该账户余额成负数了，核一下",""))))))))))))</f>
        <v>△这一笔之后该账户余额成负数了，核一下</v>
      </c>
    </row>
    <row r="2403" ht="66" spans="1:19">
      <c r="A2403" s="114">
        <v>46263</v>
      </c>
      <c r="B2403" s="115" t="s">
        <v>34</v>
      </c>
      <c r="C2403" s="116" t="str">
        <f>IF($B2403="","",IFERROR(INDEX(账户银行,MATCH($B2403,账户名,0)),""))</f>
        <v>现金</v>
      </c>
      <c r="D2403" s="116" t="str">
        <f>IF($B2403="","",IFERROR(INDEX(账户币种,MATCH($B2403,账户名,0)),""))</f>
        <v>UZS</v>
      </c>
      <c r="E2403" s="117" t="s">
        <v>95</v>
      </c>
      <c r="F2403" s="116" t="str">
        <f>IF($E2403="","",IFERROR(INDEX(类别属性,MATCH($E2403,类别表,0)),""))</f>
        <v>支出</v>
      </c>
      <c r="G2403" s="118" t="s">
        <v>1994</v>
      </c>
      <c r="H2403" s="119"/>
      <c r="I2403" s="119">
        <v>3055000</v>
      </c>
      <c r="J2403" s="120"/>
      <c r="K2403" s="125">
        <f>IF(OR($A2403="",$B2403=""),"",IF($J2403&lt;&gt;"",$J2403,IF($D2403=本位币,1,IFERROR(LOOKUP(2,1/((汇率月份&lt;=$A2403)*(INDEX(记账汇率区,0,MATCH($D2403,汇率币种头,0))&lt;&gt;"")),INDEX(记账汇率区,0,MATCH($D2403,汇率币种头,0))),""))))</f>
        <v>1</v>
      </c>
      <c r="L2403" s="123">
        <f t="shared" si="74"/>
        <v>-3055000</v>
      </c>
      <c r="M2403" s="123">
        <f t="shared" si="75"/>
        <v>-3055000</v>
      </c>
      <c r="N2403" s="123">
        <f>IF($B2403="","",ROUND(SUMIF(账户名,$B2403,账户期初)+SUMIFS($L$6:L2403,$B$6:B2403,$B2403),2))</f>
        <v>-877960879.33</v>
      </c>
      <c r="O2403" s="123">
        <f>IF($B2403="","",IFERROR(ROUND(INDEX(账户期初本位,MATCH($B2403,账户名,0))+SUMIFS($M$6:M2403,$B$6:B2403,$B2403),2),""))</f>
        <v>-877960879.33</v>
      </c>
      <c r="P2403" s="117" t="s">
        <v>97</v>
      </c>
      <c r="Q2403" s="115"/>
      <c r="R2403" s="115"/>
      <c r="S2403" s="124" t="str">
        <f>IF($B2403="","",IF(ISNA(MATCH($B2403,账户名,0)),"※这个账户不在【参数设置】的账户档案里",IF($A2403="","※没填日期，这一笔不会进任何月份的报表",IF(OR($A2403&lt;起始月份,$A2403&gt;EOMONTH(起始月份,15)),"△不在本账期（"&amp;TEXT(起始月份,"yyyy-mm")&amp;" ~ "&amp;TEXT(EOMONTH(起始月份,15),"yyyy-mm")&amp;"）内，报表里看不到",IF(AND($H2403&lt;&gt;"",$I2403&lt;&gt;""),"※收入和支出不能同时填",IF(AND(N($H2403)=0,N($I2403)=0),IF(ISNUMBER(SEARCH("【待补】",$R2403&amp;"")),"△源数据不全（源表缺金额），请补充","※收入和支出都没填"),IF($E2403="","※没填收支类别，分类报表会漏掉这一笔",IF(ISNA(MATCH($E2403,类别表,0)),"※收支类别不在【参数设置】的清单里",IF($K2403="","△"&amp;$D2403&amp;" 还没填汇率，去【月度汇率】补上就自动算了",IF(ISNUMBER(SEARCH("【待补】",$R2403&amp;"")),"△源数据不全（源表缺摘要或用途），请补充",IF(AND($F2403="内部转账",$Q2403=""),"△内部转账建议在「往来单位」写上对方账户",IF($N2403&lt;0,"△这一笔之后该账户余额成负数了，核一下",""))))))))))))</f>
        <v>△这一笔之后该账户余额成负数了，核一下</v>
      </c>
    </row>
    <row r="2404" ht="82.5" spans="1:19">
      <c r="A2404" s="114">
        <v>45873</v>
      </c>
      <c r="B2404" s="115" t="s">
        <v>20</v>
      </c>
      <c r="C2404" s="116" t="str">
        <f>IF($B2404="","",IFERROR(INDEX(账户银行,MATCH($B2404,账户名,0)),""))</f>
        <v>现金</v>
      </c>
      <c r="D2404" s="116" t="str">
        <f>IF($B2404="","",IFERROR(INDEX(账户币种,MATCH($B2404,账户名,0)),""))</f>
        <v>CNY</v>
      </c>
      <c r="E2404" s="117" t="s">
        <v>21</v>
      </c>
      <c r="F2404" s="116" t="str">
        <f>IF($E2404="","",IFERROR(INDEX(类别属性,MATCH($E2404,类别表,0)),""))</f>
        <v>支出</v>
      </c>
      <c r="G2404" s="118" t="s">
        <v>1995</v>
      </c>
      <c r="H2404" s="119"/>
      <c r="I2404" s="119">
        <v>1500000</v>
      </c>
      <c r="J2404" s="120"/>
      <c r="K2404" s="125">
        <f>IF(OR($A2404="",$B2404=""),"",IF($J2404&lt;&gt;"",$J2404,IF($D2404=本位币,1,IFERROR(LOOKUP(2,1/((汇率月份&lt;=$A2404)*(INDEX(记账汇率区,0,MATCH($D2404,汇率币种头,0))&lt;&gt;"")),INDEX(记账汇率区,0,MATCH($D2404,汇率币种头,0))),""))))</f>
        <v>1735</v>
      </c>
      <c r="L2404" s="123">
        <f t="shared" si="74"/>
        <v>-1500000</v>
      </c>
      <c r="M2404" s="123">
        <f t="shared" si="75"/>
        <v>-2602500000</v>
      </c>
      <c r="N2404" s="123">
        <f>IF($B2404="","",ROUND(SUMIF(账户名,$B2404,账户期初)+SUMIFS($L$6:L2404,$B$6:B2404,$B2404),2))</f>
        <v>-544006.33</v>
      </c>
      <c r="O2404" s="123">
        <f>IF($B2404="","",IFERROR(ROUND(INDEX(账户期初本位,MATCH($B2404,账户名,0))+SUMIFS($M$6:M2404,$B$6:B2404,$B2404),2),""))</f>
        <v>-1008124678.21</v>
      </c>
      <c r="P2404" s="117" t="s">
        <v>23</v>
      </c>
      <c r="Q2404" s="115"/>
      <c r="R2404" s="115" t="s">
        <v>1996</v>
      </c>
      <c r="S2404" s="124" t="str">
        <f>IF($B2404="","",IF(ISNA(MATCH($B2404,账户名,0)),"※这个账户不在【参数设置】的账户档案里",IF($A2404="","※没填日期，这一笔不会进任何月份的报表",IF(OR($A2404&lt;起始月份,$A2404&gt;EOMONTH(起始月份,15)),"△不在本账期（"&amp;TEXT(起始月份,"yyyy-mm")&amp;" ~ "&amp;TEXT(EOMONTH(起始月份,15),"yyyy-mm")&amp;"）内，报表里看不到",IF(AND($H2404&lt;&gt;"",$I2404&lt;&gt;""),"※收入和支出不能同时填",IF(AND(N($H2404)=0,N($I2404)=0),IF(ISNUMBER(SEARCH("【待补】",$R2404&amp;"")),"△源数据不全（源表缺金额），请补充","※收入和支出都没填"),IF($E2404="","※没填收支类别，分类报表会漏掉这一笔",IF(ISNA(MATCH($E2404,类别表,0)),"※收支类别不在【参数设置】的清单里",IF($K2404="","△"&amp;$D2404&amp;" 还没填汇率，去【月度汇率】补上就自动算了",IF(ISNUMBER(SEARCH("【待补】",$R2404&amp;"")),"△源数据不全（源表缺摘要或用途），请补充",IF(AND($F2404="内部转账",$Q2404=""),"△内部转账建议在「往来单位」写上对方账户",IF($N2404&lt;0,"△这一笔之后该账户余额成负数了，核一下",""))))))))))))</f>
        <v>△这一笔之后该账户余额成负数了，核一下</v>
      </c>
    </row>
    <row r="2405" ht="33" spans="1:19">
      <c r="A2405" s="114">
        <v>46265</v>
      </c>
      <c r="B2405" s="115" t="s">
        <v>20</v>
      </c>
      <c r="C2405" s="116" t="str">
        <f>IF($B2405="","",IFERROR(INDEX(账户银行,MATCH($B2405,账户名,0)),""))</f>
        <v>现金</v>
      </c>
      <c r="D2405" s="116" t="str">
        <f>IF($B2405="","",IFERROR(INDEX(账户币种,MATCH($B2405,账户名,0)),""))</f>
        <v>CNY</v>
      </c>
      <c r="E2405" s="117" t="s">
        <v>1656</v>
      </c>
      <c r="F2405" s="116" t="str">
        <f>IF($E2405="","",IFERROR(INDEX(类别属性,MATCH($E2405,类别表,0)),""))</f>
        <v>收入</v>
      </c>
      <c r="G2405" s="118" t="s">
        <v>1997</v>
      </c>
      <c r="H2405" s="119">
        <v>544006.33</v>
      </c>
      <c r="I2405" s="119"/>
      <c r="J2405" s="120"/>
      <c r="K2405" s="125">
        <f>IF(OR($A2405="",$B2405=""),"",IF($J2405&lt;&gt;"",$J2405,IF($D2405=本位币,1,IFERROR(LOOKUP(2,1/((汇率月份&lt;=$A2405)*(INDEX(记账汇率区,0,MATCH($D2405,汇率币种头,0))&lt;&gt;"")),INDEX(记账汇率区,0,MATCH($D2405,汇率币种头,0))),""))))</f>
        <v>1771</v>
      </c>
      <c r="L2405" s="123">
        <f t="shared" si="74"/>
        <v>544006.33</v>
      </c>
      <c r="M2405" s="123">
        <f t="shared" si="75"/>
        <v>963435210.43</v>
      </c>
      <c r="N2405" s="123">
        <f>IF($B2405="","",ROUND(SUMIF(账户名,$B2405,账户期初)+SUMIFS($L$6:L2405,$B$6:B2405,$B2405),2))</f>
        <v>0</v>
      </c>
      <c r="O2405" s="123">
        <f>IF($B2405="","",IFERROR(ROUND(INDEX(账户期初本位,MATCH($B2405,账户名,0))+SUMIFS($M$6:M2405,$B$6:B2405,$B2405),2),""))</f>
        <v>-44689467.78</v>
      </c>
      <c r="P2405" s="117" t="s">
        <v>76</v>
      </c>
      <c r="Q2405" s="115"/>
      <c r="R2405" s="115" t="s">
        <v>1998</v>
      </c>
      <c r="S2405" s="124" t="str">
        <f>IF($B2405="","",IF(ISNA(MATCH($B2405,账户名,0)),"※这个账户不在【参数设置】的账户档案里",IF($A2405="","※没填日期，这一笔不会进任何月份的报表",IF(OR($A2405&lt;起始月份,$A2405&gt;EOMONTH(起始月份,15)),"△不在本账期（"&amp;TEXT(起始月份,"yyyy-mm")&amp;" ~ "&amp;TEXT(EOMONTH(起始月份,15),"yyyy-mm")&amp;"）内，报表里看不到",IF(AND($H2405&lt;&gt;"",$I2405&lt;&gt;""),"※收入和支出不能同时填",IF(AND(N($H2405)=0,N($I2405)=0),IF(ISNUMBER(SEARCH("【待补】",$R2405&amp;"")),"△源数据不全（源表缺金额），请补充","※收入和支出都没填"),IF($E2405="","※没填收支类别，分类报表会漏掉这一笔",IF(ISNA(MATCH($E2405,类别表,0)),"※收支类别不在【参数设置】的清单里",IF($K2405="","△"&amp;$D2405&amp;" 还没填汇率，去【月度汇率】补上就自动算了",IF(ISNUMBER(SEARCH("【待补】",$R2405&amp;"")),"△源数据不全（源表缺摘要或用途），请补充",IF(AND($F2405="内部转账",$Q2405=""),"△内部转账建议在「往来单位」写上对方账户",IF($N2405&lt;0,"△这一笔之后该账户余额成负数了，核一下",""))))))))))))</f>
        <v/>
      </c>
    </row>
    <row r="2406" ht="66" spans="1:19">
      <c r="A2406" s="114">
        <v>46265</v>
      </c>
      <c r="B2406" s="115" t="s">
        <v>30</v>
      </c>
      <c r="C2406" s="116" t="str">
        <f>IF($B2406="","",IFERROR(INDEX(账户银行,MATCH($B2406,账户名,0)),""))</f>
        <v>现金</v>
      </c>
      <c r="D2406" s="116" t="str">
        <f>IF($B2406="","",IFERROR(INDEX(账户币种,MATCH($B2406,账户名,0)),""))</f>
        <v>USD</v>
      </c>
      <c r="E2406" s="117" t="s">
        <v>41</v>
      </c>
      <c r="F2406" s="116" t="str">
        <f>IF($E2406="","",IFERROR(INDEX(类别属性,MATCH($E2406,类别表,0)),""))</f>
        <v>内部转账</v>
      </c>
      <c r="G2406" s="118" t="s">
        <v>1999</v>
      </c>
      <c r="H2406" s="119"/>
      <c r="I2406" s="119">
        <v>103746</v>
      </c>
      <c r="J2406" s="120">
        <v>12000</v>
      </c>
      <c r="K2406" s="125">
        <f>IF(OR($A2406="",$B2406=""),"",IF($J2406&lt;&gt;"",$J2406,IF($D2406=本位币,1,IFERROR(LOOKUP(2,1/((汇率月份&lt;=$A2406)*(INDEX(记账汇率区,0,MATCH($D2406,汇率币种头,0))&lt;&gt;"")),INDEX(记账汇率区,0,MATCH($D2406,汇率币种头,0))),""))))</f>
        <v>12000</v>
      </c>
      <c r="L2406" s="123">
        <f t="shared" si="74"/>
        <v>-103746</v>
      </c>
      <c r="M2406" s="123">
        <f t="shared" si="75"/>
        <v>-1244952000</v>
      </c>
      <c r="N2406" s="123">
        <f>IF($B2406="","",ROUND(SUMIF(账户名,$B2406,账户期初)+SUMIFS($L$6:L2406,$B$6:B2406,$B2406),2))</f>
        <v>1000</v>
      </c>
      <c r="O2406" s="123">
        <f>IF($B2406="","",IFERROR(ROUND(INDEX(账户期初本位,MATCH($B2406,账户名,0))+SUMIFS($M$6:M2406,$B$6:B2406,$B2406),2),""))</f>
        <v>24579925</v>
      </c>
      <c r="P2406" s="117" t="s">
        <v>43</v>
      </c>
      <c r="Q2406" s="115"/>
      <c r="R2406" s="115" t="s">
        <v>2000</v>
      </c>
      <c r="S2406" s="124" t="str">
        <f>IF($B2406="","",IF(ISNA(MATCH($B2406,账户名,0)),"※这个账户不在【参数设置】的账户档案里",IF($A2406="","※没填日期，这一笔不会进任何月份的报表",IF(OR($A2406&lt;起始月份,$A2406&gt;EOMONTH(起始月份,15)),"△不在本账期（"&amp;TEXT(起始月份,"yyyy-mm")&amp;" ~ "&amp;TEXT(EOMONTH(起始月份,15),"yyyy-mm")&amp;"）内，报表里看不到",IF(AND($H2406&lt;&gt;"",$I2406&lt;&gt;""),"※收入和支出不能同时填",IF(AND(N($H2406)=0,N($I2406)=0),IF(ISNUMBER(SEARCH("【待补】",$R2406&amp;"")),"△源数据不全（源表缺金额），请补充","※收入和支出都没填"),IF($E2406="","※没填收支类别，分类报表会漏掉这一笔",IF(ISNA(MATCH($E2406,类别表,0)),"※收支类别不在【参数设置】的清单里",IF($K2406="","△"&amp;$D2406&amp;" 还没填汇率，去【月度汇率】补上就自动算了",IF(ISNUMBER(SEARCH("【待补】",$R2406&amp;"")),"△源数据不全（源表缺摘要或用途），请补充",IF(AND($F2406="内部转账",$Q2406=""),"△内部转账建议在「往来单位」写上对方账户",IF($N2406&lt;0,"△这一笔之后该账户余额成负数了，核一下",""))))))))))))</f>
        <v>△内部转账建议在「往来单位」写上对方账户</v>
      </c>
    </row>
    <row r="2407" ht="66" spans="1:19">
      <c r="A2407" s="114">
        <v>46265</v>
      </c>
      <c r="B2407" s="115" t="s">
        <v>34</v>
      </c>
      <c r="C2407" s="116" t="str">
        <f>IF($B2407="","",IFERROR(INDEX(账户银行,MATCH($B2407,账户名,0)),""))</f>
        <v>现金</v>
      </c>
      <c r="D2407" s="116" t="str">
        <f>IF($B2407="","",IFERROR(INDEX(账户币种,MATCH($B2407,账户名,0)),""))</f>
        <v>UZS</v>
      </c>
      <c r="E2407" s="117" t="s">
        <v>41</v>
      </c>
      <c r="F2407" s="116" t="str">
        <f>IF($E2407="","",IFERROR(INDEX(类别属性,MATCH($E2407,类别表,0)),""))</f>
        <v>内部转账</v>
      </c>
      <c r="G2407" s="118" t="s">
        <v>2001</v>
      </c>
      <c r="H2407" s="119">
        <v>1244952000</v>
      </c>
      <c r="I2407" s="119"/>
      <c r="J2407" s="120"/>
      <c r="K2407" s="125">
        <f>IF(OR($A2407="",$B2407=""),"",IF($J2407&lt;&gt;"",$J2407,IF($D2407=本位币,1,IFERROR(LOOKUP(2,1/((汇率月份&lt;=$A2407)*(INDEX(记账汇率区,0,MATCH($D2407,汇率币种头,0))&lt;&gt;"")),INDEX(记账汇率区,0,MATCH($D2407,汇率币种头,0))),""))))</f>
        <v>1</v>
      </c>
      <c r="L2407" s="123">
        <f t="shared" si="74"/>
        <v>1244952000</v>
      </c>
      <c r="M2407" s="123">
        <f t="shared" si="75"/>
        <v>1244952000</v>
      </c>
      <c r="N2407" s="123">
        <f>IF($B2407="","",ROUND(SUMIF(账户名,$B2407,账户期初)+SUMIFS($L$6:L2407,$B$6:B2407,$B2407),2))</f>
        <v>366991120.67</v>
      </c>
      <c r="O2407" s="123">
        <f>IF($B2407="","",IFERROR(ROUND(INDEX(账户期初本位,MATCH($B2407,账户名,0))+SUMIFS($M$6:M2407,$B$6:B2407,$B2407),2),""))</f>
        <v>366991120.67</v>
      </c>
      <c r="P2407" s="117" t="s">
        <v>43</v>
      </c>
      <c r="Q2407" s="115"/>
      <c r="R2407" s="115" t="s">
        <v>2002</v>
      </c>
      <c r="S2407" s="124" t="str">
        <f>IF($B2407="","",IF(ISNA(MATCH($B2407,账户名,0)),"※这个账户不在【参数设置】的账户档案里",IF($A2407="","※没填日期，这一笔不会进任何月份的报表",IF(OR($A2407&lt;起始月份,$A2407&gt;EOMONTH(起始月份,15)),"△不在本账期（"&amp;TEXT(起始月份,"yyyy-mm")&amp;" ~ "&amp;TEXT(EOMONTH(起始月份,15),"yyyy-mm")&amp;"）内，报表里看不到",IF(AND($H2407&lt;&gt;"",$I2407&lt;&gt;""),"※收入和支出不能同时填",IF(AND(N($H2407)=0,N($I2407)=0),IF(ISNUMBER(SEARCH("【待补】",$R2407&amp;"")),"△源数据不全（源表缺金额），请补充","※收入和支出都没填"),IF($E2407="","※没填收支类别，分类报表会漏掉这一笔",IF(ISNA(MATCH($E2407,类别表,0)),"※收支类别不在【参数设置】的清单里",IF($K2407="","△"&amp;$D2407&amp;" 还没填汇率，去【月度汇率】补上就自动算了",IF(ISNUMBER(SEARCH("【待补】",$R2407&amp;"")),"△源数据不全（源表缺摘要或用途），请补充",IF(AND($F2407="内部转账",$Q2407=""),"△内部转账建议在「往来单位」写上对方账户",IF($N2407&lt;0,"△这一笔之后该账户余额成负数了，核一下",""))))))))))))</f>
        <v>△内部转账建议在「往来单位」写上对方账户</v>
      </c>
    </row>
    <row r="2408" ht="16.5" spans="1:19">
      <c r="A2408" s="114"/>
      <c r="B2408" s="115"/>
      <c r="C2408" s="116" t="str">
        <f>IF($B2408="","",IFERROR(INDEX(账户银行,MATCH($B2408,账户名,0)),""))</f>
        <v/>
      </c>
      <c r="D2408" s="116" t="str">
        <f>IF($B2408="","",IFERROR(INDEX(账户币种,MATCH($B2408,账户名,0)),""))</f>
        <v/>
      </c>
      <c r="E2408" s="117"/>
      <c r="F2408" s="116" t="str">
        <f>IF($E2408="","",IFERROR(INDEX(类别属性,MATCH($E2408,类别表,0)),""))</f>
        <v/>
      </c>
      <c r="G2408" s="118"/>
      <c r="H2408" s="119"/>
      <c r="I2408" s="119"/>
      <c r="J2408" s="120"/>
      <c r="K2408" s="125" t="str">
        <f>IF(OR($A2408="",$B2408=""),"",IF($J2408&lt;&gt;"",$J2408,IF($D2408=本位币,1,IFERROR(LOOKUP(2,1/((汇率月份&lt;=$A2408)*(INDEX(记账汇率区,0,MATCH($D2408,汇率币种头,0))&lt;&gt;"")),INDEX(记账汇率区,0,MATCH($D2408,汇率币种头,0))),""))))</f>
        <v/>
      </c>
      <c r="L2408" s="123" t="str">
        <f t="shared" si="74"/>
        <v/>
      </c>
      <c r="M2408" s="123" t="str">
        <f t="shared" si="75"/>
        <v/>
      </c>
      <c r="N2408" s="123" t="str">
        <f>IF($B2408="","",ROUND(SUMIF(账户名,$B2408,账户期初)+SUMIFS($L$6:L2408,$B$6:B2408,$B2408),2))</f>
        <v/>
      </c>
      <c r="O2408" s="123" t="str">
        <f>IF($B2408="","",IFERROR(ROUND(INDEX(账户期初本位,MATCH($B2408,账户名,0))+SUMIFS($M$6:M2408,$B$6:B2408,$B2408),2),""))</f>
        <v/>
      </c>
      <c r="P2408" s="117"/>
      <c r="Q2408" s="115"/>
      <c r="R2408" s="115"/>
      <c r="S2408" s="124" t="str">
        <f>IF($B2408="","",IF(ISNA(MATCH($B2408,账户名,0)),"※这个账户不在【参数设置】的账户档案里",IF($A2408="","※没填日期，这一笔不会进任何月份的报表",IF(OR($A2408&lt;起始月份,$A2408&gt;EOMONTH(起始月份,15)),"△不在本账期（"&amp;TEXT(起始月份,"yyyy-mm")&amp;" ~ "&amp;TEXT(EOMONTH(起始月份,15),"yyyy-mm")&amp;"）内，报表里看不到",IF(AND($H2408&lt;&gt;"",$I2408&lt;&gt;""),"※收入和支出不能同时填",IF(AND(N($H2408)=0,N($I2408)=0),IF(ISNUMBER(SEARCH("【待补】",$R2408&amp;"")),"△源数据不全（源表缺金额），请补充","※收入和支出都没填"),IF($E2408="","※没填收支类别，分类报表会漏掉这一笔",IF(ISNA(MATCH($E2408,类别表,0)),"※收支类别不在【参数设置】的清单里",IF($K2408="","△"&amp;$D2408&amp;" 还没填汇率，去【月度汇率】补上就自动算了",IF(ISNUMBER(SEARCH("【待补】",$R2408&amp;"")),"△源数据不全（源表缺摘要或用途），请补充",IF(AND($F2408="内部转账",$Q2408=""),"△内部转账建议在「往来单位」写上对方账户",IF($N2408&lt;0,"△这一笔之后该账户余额成负数了，核一下",""))))))))))))</f>
        <v/>
      </c>
    </row>
    <row r="2409" ht="16.5" spans="1:19">
      <c r="A2409" s="114"/>
      <c r="B2409" s="115"/>
      <c r="C2409" s="116" t="str">
        <f>IF($B2409="","",IFERROR(INDEX(账户银行,MATCH($B2409,账户名,0)),""))</f>
        <v/>
      </c>
      <c r="D2409" s="116" t="str">
        <f>IF($B2409="","",IFERROR(INDEX(账户币种,MATCH($B2409,账户名,0)),""))</f>
        <v/>
      </c>
      <c r="E2409" s="117"/>
      <c r="F2409" s="116" t="str">
        <f>IF($E2409="","",IFERROR(INDEX(类别属性,MATCH($E2409,类别表,0)),""))</f>
        <v/>
      </c>
      <c r="G2409" s="118"/>
      <c r="H2409" s="119"/>
      <c r="I2409" s="119"/>
      <c r="J2409" s="120"/>
      <c r="K2409" s="125" t="str">
        <f>IF(OR($A2409="",$B2409=""),"",IF($J2409&lt;&gt;"",$J2409,IF($D2409=本位币,1,IFERROR(LOOKUP(2,1/((汇率月份&lt;=$A2409)*(INDEX(记账汇率区,0,MATCH($D2409,汇率币种头,0))&lt;&gt;"")),INDEX(记账汇率区,0,MATCH($D2409,汇率币种头,0))),""))))</f>
        <v/>
      </c>
      <c r="L2409" s="123" t="str">
        <f t="shared" si="74"/>
        <v/>
      </c>
      <c r="M2409" s="123" t="str">
        <f t="shared" si="75"/>
        <v/>
      </c>
      <c r="N2409" s="123" t="str">
        <f>IF($B2409="","",ROUND(SUMIF(账户名,$B2409,账户期初)+SUMIFS($L$6:L2409,$B$6:B2409,$B2409),2))</f>
        <v/>
      </c>
      <c r="O2409" s="123" t="str">
        <f>IF($B2409="","",IFERROR(ROUND(INDEX(账户期初本位,MATCH($B2409,账户名,0))+SUMIFS($M$6:M2409,$B$6:B2409,$B2409),2),""))</f>
        <v/>
      </c>
      <c r="P2409" s="117"/>
      <c r="Q2409" s="115"/>
      <c r="R2409" s="115"/>
      <c r="S2409" s="124" t="str">
        <f>IF($B2409="","",IF(ISNA(MATCH($B2409,账户名,0)),"※这个账户不在【参数设置】的账户档案里",IF($A2409="","※没填日期，这一笔不会进任何月份的报表",IF(OR($A2409&lt;起始月份,$A2409&gt;EOMONTH(起始月份,15)),"△不在本账期（"&amp;TEXT(起始月份,"yyyy-mm")&amp;" ~ "&amp;TEXT(EOMONTH(起始月份,15),"yyyy-mm")&amp;"）内，报表里看不到",IF(AND($H2409&lt;&gt;"",$I2409&lt;&gt;""),"※收入和支出不能同时填",IF(AND(N($H2409)=0,N($I2409)=0),IF(ISNUMBER(SEARCH("【待补】",$R2409&amp;"")),"△源数据不全（源表缺金额），请补充","※收入和支出都没填"),IF($E2409="","※没填收支类别，分类报表会漏掉这一笔",IF(ISNA(MATCH($E2409,类别表,0)),"※收支类别不在【参数设置】的清单里",IF($K2409="","△"&amp;$D2409&amp;" 还没填汇率，去【月度汇率】补上就自动算了",IF(ISNUMBER(SEARCH("【待补】",$R2409&amp;"")),"△源数据不全（源表缺摘要或用途），请补充",IF(AND($F2409="内部转账",$Q2409=""),"△内部转账建议在「往来单位」写上对方账户",IF($N2409&lt;0,"△这一笔之后该账户余额成负数了，核一下",""))))))))))))</f>
        <v/>
      </c>
    </row>
    <row r="2410" ht="16.5" spans="1:19">
      <c r="A2410" s="114"/>
      <c r="B2410" s="115"/>
      <c r="C2410" s="116" t="str">
        <f>IF($B2410="","",IFERROR(INDEX(账户银行,MATCH($B2410,账户名,0)),""))</f>
        <v/>
      </c>
      <c r="D2410" s="116" t="str">
        <f>IF($B2410="","",IFERROR(INDEX(账户币种,MATCH($B2410,账户名,0)),""))</f>
        <v/>
      </c>
      <c r="E2410" s="117"/>
      <c r="F2410" s="116" t="str">
        <f>IF($E2410="","",IFERROR(INDEX(类别属性,MATCH($E2410,类别表,0)),""))</f>
        <v/>
      </c>
      <c r="G2410" s="118"/>
      <c r="H2410" s="119"/>
      <c r="I2410" s="119"/>
      <c r="J2410" s="120"/>
      <c r="K2410" s="125" t="str">
        <f>IF(OR($A2410="",$B2410=""),"",IF($J2410&lt;&gt;"",$J2410,IF($D2410=本位币,1,IFERROR(LOOKUP(2,1/((汇率月份&lt;=$A2410)*(INDEX(记账汇率区,0,MATCH($D2410,汇率币种头,0))&lt;&gt;"")),INDEX(记账汇率区,0,MATCH($D2410,汇率币种头,0))),""))))</f>
        <v/>
      </c>
      <c r="L2410" s="123" t="str">
        <f t="shared" si="74"/>
        <v/>
      </c>
      <c r="M2410" s="123" t="str">
        <f t="shared" si="75"/>
        <v/>
      </c>
      <c r="N2410" s="123" t="str">
        <f>IF($B2410="","",ROUND(SUMIF(账户名,$B2410,账户期初)+SUMIFS($L$6:L2410,$B$6:B2410,$B2410),2))</f>
        <v/>
      </c>
      <c r="O2410" s="123" t="str">
        <f>IF($B2410="","",IFERROR(ROUND(INDEX(账户期初本位,MATCH($B2410,账户名,0))+SUMIFS($M$6:M2410,$B$6:B2410,$B2410),2),""))</f>
        <v/>
      </c>
      <c r="P2410" s="117"/>
      <c r="Q2410" s="115"/>
      <c r="R2410" s="115"/>
      <c r="S2410" s="124" t="str">
        <f>IF($B2410="","",IF(ISNA(MATCH($B2410,账户名,0)),"※这个账户不在【参数设置】的账户档案里",IF($A2410="","※没填日期，这一笔不会进任何月份的报表",IF(OR($A2410&lt;起始月份,$A2410&gt;EOMONTH(起始月份,15)),"△不在本账期（"&amp;TEXT(起始月份,"yyyy-mm")&amp;" ~ "&amp;TEXT(EOMONTH(起始月份,15),"yyyy-mm")&amp;"）内，报表里看不到",IF(AND($H2410&lt;&gt;"",$I2410&lt;&gt;""),"※收入和支出不能同时填",IF(AND(N($H2410)=0,N($I2410)=0),IF(ISNUMBER(SEARCH("【待补】",$R2410&amp;"")),"△源数据不全（源表缺金额），请补充","※收入和支出都没填"),IF($E2410="","※没填收支类别，分类报表会漏掉这一笔",IF(ISNA(MATCH($E2410,类别表,0)),"※收支类别不在【参数设置】的清单里",IF($K2410="","△"&amp;$D2410&amp;" 还没填汇率，去【月度汇率】补上就自动算了",IF(ISNUMBER(SEARCH("【待补】",$R2410&amp;"")),"△源数据不全（源表缺摘要或用途），请补充",IF(AND($F2410="内部转账",$Q2410=""),"△内部转账建议在「往来单位」写上对方账户",IF($N2410&lt;0,"△这一笔之后该账户余额成负数了，核一下",""))))))))))))</f>
        <v/>
      </c>
    </row>
    <row r="2411" ht="16.5" spans="1:19">
      <c r="A2411" s="114"/>
      <c r="B2411" s="115"/>
      <c r="C2411" s="116" t="str">
        <f>IF($B2411="","",IFERROR(INDEX(账户银行,MATCH($B2411,账户名,0)),""))</f>
        <v/>
      </c>
      <c r="D2411" s="116" t="str">
        <f>IF($B2411="","",IFERROR(INDEX(账户币种,MATCH($B2411,账户名,0)),""))</f>
        <v/>
      </c>
      <c r="E2411" s="117"/>
      <c r="F2411" s="116" t="str">
        <f>IF($E2411="","",IFERROR(INDEX(类别属性,MATCH($E2411,类别表,0)),""))</f>
        <v/>
      </c>
      <c r="G2411" s="118"/>
      <c r="H2411" s="119"/>
      <c r="I2411" s="119"/>
      <c r="J2411" s="120"/>
      <c r="K2411" s="125" t="str">
        <f>IF(OR($A2411="",$B2411=""),"",IF($J2411&lt;&gt;"",$J2411,IF($D2411=本位币,1,IFERROR(LOOKUP(2,1/((汇率月份&lt;=$A2411)*(INDEX(记账汇率区,0,MATCH($D2411,汇率币种头,0))&lt;&gt;"")),INDEX(记账汇率区,0,MATCH($D2411,汇率币种头,0))),""))))</f>
        <v/>
      </c>
      <c r="L2411" s="123" t="str">
        <f t="shared" si="74"/>
        <v/>
      </c>
      <c r="M2411" s="123" t="str">
        <f t="shared" si="75"/>
        <v/>
      </c>
      <c r="N2411" s="123" t="str">
        <f>IF($B2411="","",ROUND(SUMIF(账户名,$B2411,账户期初)+SUMIFS($L$6:L2411,$B$6:B2411,$B2411),2))</f>
        <v/>
      </c>
      <c r="O2411" s="123" t="str">
        <f>IF($B2411="","",IFERROR(ROUND(INDEX(账户期初本位,MATCH($B2411,账户名,0))+SUMIFS($M$6:M2411,$B$6:B2411,$B2411),2),""))</f>
        <v/>
      </c>
      <c r="P2411" s="117"/>
      <c r="Q2411" s="115"/>
      <c r="R2411" s="115"/>
      <c r="S2411" s="124" t="str">
        <f>IF($B2411="","",IF(ISNA(MATCH($B2411,账户名,0)),"※这个账户不在【参数设置】的账户档案里",IF($A2411="","※没填日期，这一笔不会进任何月份的报表",IF(OR($A2411&lt;起始月份,$A2411&gt;EOMONTH(起始月份,15)),"△不在本账期（"&amp;TEXT(起始月份,"yyyy-mm")&amp;" ~ "&amp;TEXT(EOMONTH(起始月份,15),"yyyy-mm")&amp;"）内，报表里看不到",IF(AND($H2411&lt;&gt;"",$I2411&lt;&gt;""),"※收入和支出不能同时填",IF(AND(N($H2411)=0,N($I2411)=0),IF(ISNUMBER(SEARCH("【待补】",$R2411&amp;"")),"△源数据不全（源表缺金额），请补充","※收入和支出都没填"),IF($E2411="","※没填收支类别，分类报表会漏掉这一笔",IF(ISNA(MATCH($E2411,类别表,0)),"※收支类别不在【参数设置】的清单里",IF($K2411="","△"&amp;$D2411&amp;" 还没填汇率，去【月度汇率】补上就自动算了",IF(ISNUMBER(SEARCH("【待补】",$R2411&amp;"")),"△源数据不全（源表缺摘要或用途），请补充",IF(AND($F2411="内部转账",$Q2411=""),"△内部转账建议在「往来单位」写上对方账户",IF($N2411&lt;0,"△这一笔之后该账户余额成负数了，核一下",""))))))))))))</f>
        <v/>
      </c>
    </row>
    <row r="2412" ht="16.5" spans="1:19">
      <c r="A2412" s="114"/>
      <c r="B2412" s="115"/>
      <c r="C2412" s="116" t="str">
        <f>IF($B2412="","",IFERROR(INDEX(账户银行,MATCH($B2412,账户名,0)),""))</f>
        <v/>
      </c>
      <c r="D2412" s="116" t="str">
        <f>IF($B2412="","",IFERROR(INDEX(账户币种,MATCH($B2412,账户名,0)),""))</f>
        <v/>
      </c>
      <c r="E2412" s="117"/>
      <c r="F2412" s="116" t="str">
        <f>IF($E2412="","",IFERROR(INDEX(类别属性,MATCH($E2412,类别表,0)),""))</f>
        <v/>
      </c>
      <c r="G2412" s="118"/>
      <c r="H2412" s="119"/>
      <c r="I2412" s="119"/>
      <c r="J2412" s="120"/>
      <c r="K2412" s="125" t="str">
        <f>IF(OR($A2412="",$B2412=""),"",IF($J2412&lt;&gt;"",$J2412,IF($D2412=本位币,1,IFERROR(LOOKUP(2,1/((汇率月份&lt;=$A2412)*(INDEX(记账汇率区,0,MATCH($D2412,汇率币种头,0))&lt;&gt;"")),INDEX(记账汇率区,0,MATCH($D2412,汇率币种头,0))),""))))</f>
        <v/>
      </c>
      <c r="L2412" s="123" t="str">
        <f t="shared" si="74"/>
        <v/>
      </c>
      <c r="M2412" s="123" t="str">
        <f t="shared" si="75"/>
        <v/>
      </c>
      <c r="N2412" s="123" t="str">
        <f>IF($B2412="","",ROUND(SUMIF(账户名,$B2412,账户期初)+SUMIFS($L$6:L2412,$B$6:B2412,$B2412),2))</f>
        <v/>
      </c>
      <c r="O2412" s="123" t="str">
        <f>IF($B2412="","",IFERROR(ROUND(INDEX(账户期初本位,MATCH($B2412,账户名,0))+SUMIFS($M$6:M2412,$B$6:B2412,$B2412),2),""))</f>
        <v/>
      </c>
      <c r="P2412" s="117"/>
      <c r="Q2412" s="115"/>
      <c r="R2412" s="115"/>
      <c r="S2412" s="124" t="str">
        <f>IF($B2412="","",IF(ISNA(MATCH($B2412,账户名,0)),"※这个账户不在【参数设置】的账户档案里",IF($A2412="","※没填日期，这一笔不会进任何月份的报表",IF(OR($A2412&lt;起始月份,$A2412&gt;EOMONTH(起始月份,15)),"△不在本账期（"&amp;TEXT(起始月份,"yyyy-mm")&amp;" ~ "&amp;TEXT(EOMONTH(起始月份,15),"yyyy-mm")&amp;"）内，报表里看不到",IF(AND($H2412&lt;&gt;"",$I2412&lt;&gt;""),"※收入和支出不能同时填",IF(AND(N($H2412)=0,N($I2412)=0),IF(ISNUMBER(SEARCH("【待补】",$R2412&amp;"")),"△源数据不全（源表缺金额），请补充","※收入和支出都没填"),IF($E2412="","※没填收支类别，分类报表会漏掉这一笔",IF(ISNA(MATCH($E2412,类别表,0)),"※收支类别不在【参数设置】的清单里",IF($K2412="","△"&amp;$D2412&amp;" 还没填汇率，去【月度汇率】补上就自动算了",IF(ISNUMBER(SEARCH("【待补】",$R2412&amp;"")),"△源数据不全（源表缺摘要或用途），请补充",IF(AND($F2412="内部转账",$Q2412=""),"△内部转账建议在「往来单位」写上对方账户",IF($N2412&lt;0,"△这一笔之后该账户余额成负数了，核一下",""))))))))))))</f>
        <v/>
      </c>
    </row>
    <row r="2413" ht="16.5" spans="1:19">
      <c r="A2413" s="114"/>
      <c r="B2413" s="115"/>
      <c r="C2413" s="116" t="str">
        <f>IF($B2413="","",IFERROR(INDEX(账户银行,MATCH($B2413,账户名,0)),""))</f>
        <v/>
      </c>
      <c r="D2413" s="116" t="str">
        <f>IF($B2413="","",IFERROR(INDEX(账户币种,MATCH($B2413,账户名,0)),""))</f>
        <v/>
      </c>
      <c r="E2413" s="117"/>
      <c r="F2413" s="116" t="str">
        <f>IF($E2413="","",IFERROR(INDEX(类别属性,MATCH($E2413,类别表,0)),""))</f>
        <v/>
      </c>
      <c r="G2413" s="118"/>
      <c r="H2413" s="119"/>
      <c r="I2413" s="119"/>
      <c r="J2413" s="120"/>
      <c r="K2413" s="125" t="str">
        <f>IF(OR($A2413="",$B2413=""),"",IF($J2413&lt;&gt;"",$J2413,IF($D2413=本位币,1,IFERROR(LOOKUP(2,1/((汇率月份&lt;=$A2413)*(INDEX(记账汇率区,0,MATCH($D2413,汇率币种头,0))&lt;&gt;"")),INDEX(记账汇率区,0,MATCH($D2413,汇率币种头,0))),""))))</f>
        <v/>
      </c>
      <c r="L2413" s="123" t="str">
        <f t="shared" si="74"/>
        <v/>
      </c>
      <c r="M2413" s="123" t="str">
        <f t="shared" si="75"/>
        <v/>
      </c>
      <c r="N2413" s="123" t="str">
        <f>IF($B2413="","",ROUND(SUMIF(账户名,$B2413,账户期初)+SUMIFS($L$6:L2413,$B$6:B2413,$B2413),2))</f>
        <v/>
      </c>
      <c r="O2413" s="123" t="str">
        <f>IF($B2413="","",IFERROR(ROUND(INDEX(账户期初本位,MATCH($B2413,账户名,0))+SUMIFS($M$6:M2413,$B$6:B2413,$B2413),2),""))</f>
        <v/>
      </c>
      <c r="P2413" s="117"/>
      <c r="Q2413" s="115"/>
      <c r="R2413" s="115"/>
      <c r="S2413" s="124" t="str">
        <f>IF($B2413="","",IF(ISNA(MATCH($B2413,账户名,0)),"※这个账户不在【参数设置】的账户档案里",IF($A2413="","※没填日期，这一笔不会进任何月份的报表",IF(OR($A2413&lt;起始月份,$A2413&gt;EOMONTH(起始月份,15)),"△不在本账期（"&amp;TEXT(起始月份,"yyyy-mm")&amp;" ~ "&amp;TEXT(EOMONTH(起始月份,15),"yyyy-mm")&amp;"）内，报表里看不到",IF(AND($H2413&lt;&gt;"",$I2413&lt;&gt;""),"※收入和支出不能同时填",IF(AND(N($H2413)=0,N($I2413)=0),IF(ISNUMBER(SEARCH("【待补】",$R2413&amp;"")),"△源数据不全（源表缺金额），请补充","※收入和支出都没填"),IF($E2413="","※没填收支类别，分类报表会漏掉这一笔",IF(ISNA(MATCH($E2413,类别表,0)),"※收支类别不在【参数设置】的清单里",IF($K2413="","△"&amp;$D2413&amp;" 还没填汇率，去【月度汇率】补上就自动算了",IF(ISNUMBER(SEARCH("【待补】",$R2413&amp;"")),"△源数据不全（源表缺摘要或用途），请补充",IF(AND($F2413="内部转账",$Q2413=""),"△内部转账建议在「往来单位」写上对方账户",IF($N2413&lt;0,"△这一笔之后该账户余额成负数了，核一下",""))))))))))))</f>
        <v/>
      </c>
    </row>
    <row r="2414" ht="16.5" spans="1:19">
      <c r="A2414" s="114"/>
      <c r="B2414" s="115"/>
      <c r="C2414" s="116" t="str">
        <f>IF($B2414="","",IFERROR(INDEX(账户银行,MATCH($B2414,账户名,0)),""))</f>
        <v/>
      </c>
      <c r="D2414" s="116" t="str">
        <f>IF($B2414="","",IFERROR(INDEX(账户币种,MATCH($B2414,账户名,0)),""))</f>
        <v/>
      </c>
      <c r="E2414" s="117"/>
      <c r="F2414" s="116" t="str">
        <f>IF($E2414="","",IFERROR(INDEX(类别属性,MATCH($E2414,类别表,0)),""))</f>
        <v/>
      </c>
      <c r="G2414" s="118"/>
      <c r="H2414" s="119"/>
      <c r="I2414" s="119"/>
      <c r="J2414" s="120"/>
      <c r="K2414" s="125" t="str">
        <f>IF(OR($A2414="",$B2414=""),"",IF($J2414&lt;&gt;"",$J2414,IF($D2414=本位币,1,IFERROR(LOOKUP(2,1/((汇率月份&lt;=$A2414)*(INDEX(记账汇率区,0,MATCH($D2414,汇率币种头,0))&lt;&gt;"")),INDEX(记账汇率区,0,MATCH($D2414,汇率币种头,0))),""))))</f>
        <v/>
      </c>
      <c r="L2414" s="123" t="str">
        <f t="shared" si="74"/>
        <v/>
      </c>
      <c r="M2414" s="123" t="str">
        <f t="shared" si="75"/>
        <v/>
      </c>
      <c r="N2414" s="123" t="str">
        <f>IF($B2414="","",ROUND(SUMIF(账户名,$B2414,账户期初)+SUMIFS($L$6:L2414,$B$6:B2414,$B2414),2))</f>
        <v/>
      </c>
      <c r="O2414" s="123" t="str">
        <f>IF($B2414="","",IFERROR(ROUND(INDEX(账户期初本位,MATCH($B2414,账户名,0))+SUMIFS($M$6:M2414,$B$6:B2414,$B2414),2),""))</f>
        <v/>
      </c>
      <c r="P2414" s="117"/>
      <c r="Q2414" s="115"/>
      <c r="R2414" s="115"/>
      <c r="S2414" s="124" t="str">
        <f>IF($B2414="","",IF(ISNA(MATCH($B2414,账户名,0)),"※这个账户不在【参数设置】的账户档案里",IF($A2414="","※没填日期，这一笔不会进任何月份的报表",IF(OR($A2414&lt;起始月份,$A2414&gt;EOMONTH(起始月份,15)),"△不在本账期（"&amp;TEXT(起始月份,"yyyy-mm")&amp;" ~ "&amp;TEXT(EOMONTH(起始月份,15),"yyyy-mm")&amp;"）内，报表里看不到",IF(AND($H2414&lt;&gt;"",$I2414&lt;&gt;""),"※收入和支出不能同时填",IF(AND(N($H2414)=0,N($I2414)=0),IF(ISNUMBER(SEARCH("【待补】",$R2414&amp;"")),"△源数据不全（源表缺金额），请补充","※收入和支出都没填"),IF($E2414="","※没填收支类别，分类报表会漏掉这一笔",IF(ISNA(MATCH($E2414,类别表,0)),"※收支类别不在【参数设置】的清单里",IF($K2414="","△"&amp;$D2414&amp;" 还没填汇率，去【月度汇率】补上就自动算了",IF(ISNUMBER(SEARCH("【待补】",$R2414&amp;"")),"△源数据不全（源表缺摘要或用途），请补充",IF(AND($F2414="内部转账",$Q2414=""),"△内部转账建议在「往来单位」写上对方账户",IF($N2414&lt;0,"△这一笔之后该账户余额成负数了，核一下",""))))))))))))</f>
        <v/>
      </c>
    </row>
    <row r="2415" ht="16.5" spans="1:19">
      <c r="A2415" s="114"/>
      <c r="B2415" s="115"/>
      <c r="C2415" s="116" t="str">
        <f>IF($B2415="","",IFERROR(INDEX(账户银行,MATCH($B2415,账户名,0)),""))</f>
        <v/>
      </c>
      <c r="D2415" s="116" t="str">
        <f>IF($B2415="","",IFERROR(INDEX(账户币种,MATCH($B2415,账户名,0)),""))</f>
        <v/>
      </c>
      <c r="E2415" s="117"/>
      <c r="F2415" s="116" t="str">
        <f>IF($E2415="","",IFERROR(INDEX(类别属性,MATCH($E2415,类别表,0)),""))</f>
        <v/>
      </c>
      <c r="G2415" s="118"/>
      <c r="H2415" s="119"/>
      <c r="I2415" s="119"/>
      <c r="J2415" s="120"/>
      <c r="K2415" s="125" t="str">
        <f>IF(OR($A2415="",$B2415=""),"",IF($J2415&lt;&gt;"",$J2415,IF($D2415=本位币,1,IFERROR(LOOKUP(2,1/((汇率月份&lt;=$A2415)*(INDEX(记账汇率区,0,MATCH($D2415,汇率币种头,0))&lt;&gt;"")),INDEX(记账汇率区,0,MATCH($D2415,汇率币种头,0))),""))))</f>
        <v/>
      </c>
      <c r="L2415" s="123" t="str">
        <f t="shared" si="74"/>
        <v/>
      </c>
      <c r="M2415" s="123" t="str">
        <f t="shared" si="75"/>
        <v/>
      </c>
      <c r="N2415" s="123" t="str">
        <f>IF($B2415="","",ROUND(SUMIF(账户名,$B2415,账户期初)+SUMIFS($L$6:L2415,$B$6:B2415,$B2415),2))</f>
        <v/>
      </c>
      <c r="O2415" s="123" t="str">
        <f>IF($B2415="","",IFERROR(ROUND(INDEX(账户期初本位,MATCH($B2415,账户名,0))+SUMIFS($M$6:M2415,$B$6:B2415,$B2415),2),""))</f>
        <v/>
      </c>
      <c r="P2415" s="117"/>
      <c r="Q2415" s="115"/>
      <c r="R2415" s="115"/>
      <c r="S2415" s="124" t="str">
        <f>IF($B2415="","",IF(ISNA(MATCH($B2415,账户名,0)),"※这个账户不在【参数设置】的账户档案里",IF($A2415="","※没填日期，这一笔不会进任何月份的报表",IF(OR($A2415&lt;起始月份,$A2415&gt;EOMONTH(起始月份,15)),"△不在本账期（"&amp;TEXT(起始月份,"yyyy-mm")&amp;" ~ "&amp;TEXT(EOMONTH(起始月份,15),"yyyy-mm")&amp;"）内，报表里看不到",IF(AND($H2415&lt;&gt;"",$I2415&lt;&gt;""),"※收入和支出不能同时填",IF(AND(N($H2415)=0,N($I2415)=0),IF(ISNUMBER(SEARCH("【待补】",$R2415&amp;"")),"△源数据不全（源表缺金额），请补充","※收入和支出都没填"),IF($E2415="","※没填收支类别，分类报表会漏掉这一笔",IF(ISNA(MATCH($E2415,类别表,0)),"※收支类别不在【参数设置】的清单里",IF($K2415="","△"&amp;$D2415&amp;" 还没填汇率，去【月度汇率】补上就自动算了",IF(ISNUMBER(SEARCH("【待补】",$R2415&amp;"")),"△源数据不全（源表缺摘要或用途），请补充",IF(AND($F2415="内部转账",$Q2415=""),"△内部转账建议在「往来单位」写上对方账户",IF($N2415&lt;0,"△这一笔之后该账户余额成负数了，核一下",""))))))))))))</f>
        <v/>
      </c>
    </row>
    <row r="2416" ht="16.5" spans="1:19">
      <c r="A2416" s="114"/>
      <c r="B2416" s="115"/>
      <c r="C2416" s="116" t="str">
        <f>IF($B2416="","",IFERROR(INDEX(账户银行,MATCH($B2416,账户名,0)),""))</f>
        <v/>
      </c>
      <c r="D2416" s="116" t="str">
        <f>IF($B2416="","",IFERROR(INDEX(账户币种,MATCH($B2416,账户名,0)),""))</f>
        <v/>
      </c>
      <c r="E2416" s="117"/>
      <c r="F2416" s="116" t="str">
        <f>IF($E2416="","",IFERROR(INDEX(类别属性,MATCH($E2416,类别表,0)),""))</f>
        <v/>
      </c>
      <c r="G2416" s="118"/>
      <c r="H2416" s="119"/>
      <c r="I2416" s="119"/>
      <c r="J2416" s="120"/>
      <c r="K2416" s="125" t="str">
        <f>IF(OR($A2416="",$B2416=""),"",IF($J2416&lt;&gt;"",$J2416,IF($D2416=本位币,1,IFERROR(LOOKUP(2,1/((汇率月份&lt;=$A2416)*(INDEX(记账汇率区,0,MATCH($D2416,汇率币种头,0))&lt;&gt;"")),INDEX(记账汇率区,0,MATCH($D2416,汇率币种头,0))),""))))</f>
        <v/>
      </c>
      <c r="L2416" s="123" t="str">
        <f t="shared" si="74"/>
        <v/>
      </c>
      <c r="M2416" s="123" t="str">
        <f t="shared" si="75"/>
        <v/>
      </c>
      <c r="N2416" s="123" t="str">
        <f>IF($B2416="","",ROUND(SUMIF(账户名,$B2416,账户期初)+SUMIFS($L$6:L2416,$B$6:B2416,$B2416),2))</f>
        <v/>
      </c>
      <c r="O2416" s="123" t="str">
        <f>IF($B2416="","",IFERROR(ROUND(INDEX(账户期初本位,MATCH($B2416,账户名,0))+SUMIFS($M$6:M2416,$B$6:B2416,$B2416),2),""))</f>
        <v/>
      </c>
      <c r="P2416" s="117"/>
      <c r="Q2416" s="115"/>
      <c r="R2416" s="115"/>
      <c r="S2416" s="124" t="str">
        <f>IF($B2416="","",IF(ISNA(MATCH($B2416,账户名,0)),"※这个账户不在【参数设置】的账户档案里",IF($A2416="","※没填日期，这一笔不会进任何月份的报表",IF(OR($A2416&lt;起始月份,$A2416&gt;EOMONTH(起始月份,15)),"△不在本账期（"&amp;TEXT(起始月份,"yyyy-mm")&amp;" ~ "&amp;TEXT(EOMONTH(起始月份,15),"yyyy-mm")&amp;"）内，报表里看不到",IF(AND($H2416&lt;&gt;"",$I2416&lt;&gt;""),"※收入和支出不能同时填",IF(AND(N($H2416)=0,N($I2416)=0),IF(ISNUMBER(SEARCH("【待补】",$R2416&amp;"")),"△源数据不全（源表缺金额），请补充","※收入和支出都没填"),IF($E2416="","※没填收支类别，分类报表会漏掉这一笔",IF(ISNA(MATCH($E2416,类别表,0)),"※收支类别不在【参数设置】的清单里",IF($K2416="","△"&amp;$D2416&amp;" 还没填汇率，去【月度汇率】补上就自动算了",IF(ISNUMBER(SEARCH("【待补】",$R2416&amp;"")),"△源数据不全（源表缺摘要或用途），请补充",IF(AND($F2416="内部转账",$Q2416=""),"△内部转账建议在「往来单位」写上对方账户",IF($N2416&lt;0,"△这一笔之后该账户余额成负数了，核一下",""))))))))))))</f>
        <v/>
      </c>
    </row>
    <row r="2417" ht="16.5" spans="1:19">
      <c r="A2417" s="114"/>
      <c r="B2417" s="115"/>
      <c r="C2417" s="116" t="str">
        <f>IF($B2417="","",IFERROR(INDEX(账户银行,MATCH($B2417,账户名,0)),""))</f>
        <v/>
      </c>
      <c r="D2417" s="116" t="str">
        <f>IF($B2417="","",IFERROR(INDEX(账户币种,MATCH($B2417,账户名,0)),""))</f>
        <v/>
      </c>
      <c r="E2417" s="117"/>
      <c r="F2417" s="116" t="str">
        <f>IF($E2417="","",IFERROR(INDEX(类别属性,MATCH($E2417,类别表,0)),""))</f>
        <v/>
      </c>
      <c r="G2417" s="118"/>
      <c r="H2417" s="119"/>
      <c r="I2417" s="119"/>
      <c r="J2417" s="120"/>
      <c r="K2417" s="125" t="str">
        <f>IF(OR($A2417="",$B2417=""),"",IF($J2417&lt;&gt;"",$J2417,IF($D2417=本位币,1,IFERROR(LOOKUP(2,1/((汇率月份&lt;=$A2417)*(INDEX(记账汇率区,0,MATCH($D2417,汇率币种头,0))&lt;&gt;"")),INDEX(记账汇率区,0,MATCH($D2417,汇率币种头,0))),""))))</f>
        <v/>
      </c>
      <c r="L2417" s="123" t="str">
        <f t="shared" si="74"/>
        <v/>
      </c>
      <c r="M2417" s="123" t="str">
        <f t="shared" si="75"/>
        <v/>
      </c>
      <c r="N2417" s="123" t="str">
        <f>IF($B2417="","",ROUND(SUMIF(账户名,$B2417,账户期初)+SUMIFS($L$6:L2417,$B$6:B2417,$B2417),2))</f>
        <v/>
      </c>
      <c r="O2417" s="123" t="str">
        <f>IF($B2417="","",IFERROR(ROUND(INDEX(账户期初本位,MATCH($B2417,账户名,0))+SUMIFS($M$6:M2417,$B$6:B2417,$B2417),2),""))</f>
        <v/>
      </c>
      <c r="P2417" s="117"/>
      <c r="Q2417" s="115"/>
      <c r="R2417" s="115"/>
      <c r="S2417" s="124" t="str">
        <f>IF($B2417="","",IF(ISNA(MATCH($B2417,账户名,0)),"※这个账户不在【参数设置】的账户档案里",IF($A2417="","※没填日期，这一笔不会进任何月份的报表",IF(OR($A2417&lt;起始月份,$A2417&gt;EOMONTH(起始月份,15)),"△不在本账期（"&amp;TEXT(起始月份,"yyyy-mm")&amp;" ~ "&amp;TEXT(EOMONTH(起始月份,15),"yyyy-mm")&amp;"）内，报表里看不到",IF(AND($H2417&lt;&gt;"",$I2417&lt;&gt;""),"※收入和支出不能同时填",IF(AND(N($H2417)=0,N($I2417)=0),IF(ISNUMBER(SEARCH("【待补】",$R2417&amp;"")),"△源数据不全（源表缺金额），请补充","※收入和支出都没填"),IF($E2417="","※没填收支类别，分类报表会漏掉这一笔",IF(ISNA(MATCH($E2417,类别表,0)),"※收支类别不在【参数设置】的清单里",IF($K2417="","△"&amp;$D2417&amp;" 还没填汇率，去【月度汇率】补上就自动算了",IF(ISNUMBER(SEARCH("【待补】",$R2417&amp;"")),"△源数据不全（源表缺摘要或用途），请补充",IF(AND($F2417="内部转账",$Q2417=""),"△内部转账建议在「往来单位」写上对方账户",IF($N2417&lt;0,"△这一笔之后该账户余额成负数了，核一下",""))))))))))))</f>
        <v/>
      </c>
    </row>
    <row r="2418" ht="16.5" spans="1:19">
      <c r="A2418" s="114"/>
      <c r="B2418" s="115"/>
      <c r="C2418" s="116" t="str">
        <f>IF($B2418="","",IFERROR(INDEX(账户银行,MATCH($B2418,账户名,0)),""))</f>
        <v/>
      </c>
      <c r="D2418" s="116" t="str">
        <f>IF($B2418="","",IFERROR(INDEX(账户币种,MATCH($B2418,账户名,0)),""))</f>
        <v/>
      </c>
      <c r="E2418" s="117"/>
      <c r="F2418" s="116" t="str">
        <f>IF($E2418="","",IFERROR(INDEX(类别属性,MATCH($E2418,类别表,0)),""))</f>
        <v/>
      </c>
      <c r="G2418" s="118"/>
      <c r="H2418" s="119"/>
      <c r="I2418" s="119"/>
      <c r="J2418" s="120"/>
      <c r="K2418" s="125" t="str">
        <f>IF(OR($A2418="",$B2418=""),"",IF($J2418&lt;&gt;"",$J2418,IF($D2418=本位币,1,IFERROR(LOOKUP(2,1/((汇率月份&lt;=$A2418)*(INDEX(记账汇率区,0,MATCH($D2418,汇率币种头,0))&lt;&gt;"")),INDEX(记账汇率区,0,MATCH($D2418,汇率币种头,0))),""))))</f>
        <v/>
      </c>
      <c r="L2418" s="123" t="str">
        <f t="shared" si="74"/>
        <v/>
      </c>
      <c r="M2418" s="123" t="str">
        <f t="shared" si="75"/>
        <v/>
      </c>
      <c r="N2418" s="123" t="str">
        <f>IF($B2418="","",ROUND(SUMIF(账户名,$B2418,账户期初)+SUMIFS($L$6:L2418,$B$6:B2418,$B2418),2))</f>
        <v/>
      </c>
      <c r="O2418" s="123" t="str">
        <f>IF($B2418="","",IFERROR(ROUND(INDEX(账户期初本位,MATCH($B2418,账户名,0))+SUMIFS($M$6:M2418,$B$6:B2418,$B2418),2),""))</f>
        <v/>
      </c>
      <c r="P2418" s="117"/>
      <c r="Q2418" s="115"/>
      <c r="R2418" s="115"/>
      <c r="S2418" s="124" t="str">
        <f>IF($B2418="","",IF(ISNA(MATCH($B2418,账户名,0)),"※这个账户不在【参数设置】的账户档案里",IF($A2418="","※没填日期，这一笔不会进任何月份的报表",IF(OR($A2418&lt;起始月份,$A2418&gt;EOMONTH(起始月份,15)),"△不在本账期（"&amp;TEXT(起始月份,"yyyy-mm")&amp;" ~ "&amp;TEXT(EOMONTH(起始月份,15),"yyyy-mm")&amp;"）内，报表里看不到",IF(AND($H2418&lt;&gt;"",$I2418&lt;&gt;""),"※收入和支出不能同时填",IF(AND(N($H2418)=0,N($I2418)=0),IF(ISNUMBER(SEARCH("【待补】",$R2418&amp;"")),"△源数据不全（源表缺金额），请补充","※收入和支出都没填"),IF($E2418="","※没填收支类别，分类报表会漏掉这一笔",IF(ISNA(MATCH($E2418,类别表,0)),"※收支类别不在【参数设置】的清单里",IF($K2418="","△"&amp;$D2418&amp;" 还没填汇率，去【月度汇率】补上就自动算了",IF(ISNUMBER(SEARCH("【待补】",$R2418&amp;"")),"△源数据不全（源表缺摘要或用途），请补充",IF(AND($F2418="内部转账",$Q2418=""),"△内部转账建议在「往来单位」写上对方账户",IF($N2418&lt;0,"△这一笔之后该账户余额成负数了，核一下",""))))))))))))</f>
        <v/>
      </c>
    </row>
    <row r="2419" ht="16.5" spans="1:19">
      <c r="A2419" s="114"/>
      <c r="B2419" s="115"/>
      <c r="C2419" s="116" t="str">
        <f>IF($B2419="","",IFERROR(INDEX(账户银行,MATCH($B2419,账户名,0)),""))</f>
        <v/>
      </c>
      <c r="D2419" s="116" t="str">
        <f>IF($B2419="","",IFERROR(INDEX(账户币种,MATCH($B2419,账户名,0)),""))</f>
        <v/>
      </c>
      <c r="E2419" s="117"/>
      <c r="F2419" s="116" t="str">
        <f>IF($E2419="","",IFERROR(INDEX(类别属性,MATCH($E2419,类别表,0)),""))</f>
        <v/>
      </c>
      <c r="G2419" s="118"/>
      <c r="H2419" s="119"/>
      <c r="I2419" s="119"/>
      <c r="J2419" s="120"/>
      <c r="K2419" s="125" t="str">
        <f>IF(OR($A2419="",$B2419=""),"",IF($J2419&lt;&gt;"",$J2419,IF($D2419=本位币,1,IFERROR(LOOKUP(2,1/((汇率月份&lt;=$A2419)*(INDEX(记账汇率区,0,MATCH($D2419,汇率币种头,0))&lt;&gt;"")),INDEX(记账汇率区,0,MATCH($D2419,汇率币种头,0))),""))))</f>
        <v/>
      </c>
      <c r="L2419" s="123" t="str">
        <f t="shared" si="74"/>
        <v/>
      </c>
      <c r="M2419" s="123" t="str">
        <f t="shared" si="75"/>
        <v/>
      </c>
      <c r="N2419" s="123" t="str">
        <f>IF($B2419="","",ROUND(SUMIF(账户名,$B2419,账户期初)+SUMIFS($L$6:L2419,$B$6:B2419,$B2419),2))</f>
        <v/>
      </c>
      <c r="O2419" s="123" t="str">
        <f>IF($B2419="","",IFERROR(ROUND(INDEX(账户期初本位,MATCH($B2419,账户名,0))+SUMIFS($M$6:M2419,$B$6:B2419,$B2419),2),""))</f>
        <v/>
      </c>
      <c r="P2419" s="117"/>
      <c r="Q2419" s="115"/>
      <c r="R2419" s="115"/>
      <c r="S2419" s="124" t="str">
        <f>IF($B2419="","",IF(ISNA(MATCH($B2419,账户名,0)),"※这个账户不在【参数设置】的账户档案里",IF($A2419="","※没填日期，这一笔不会进任何月份的报表",IF(OR($A2419&lt;起始月份,$A2419&gt;EOMONTH(起始月份,15)),"△不在本账期（"&amp;TEXT(起始月份,"yyyy-mm")&amp;" ~ "&amp;TEXT(EOMONTH(起始月份,15),"yyyy-mm")&amp;"）内，报表里看不到",IF(AND($H2419&lt;&gt;"",$I2419&lt;&gt;""),"※收入和支出不能同时填",IF(AND(N($H2419)=0,N($I2419)=0),IF(ISNUMBER(SEARCH("【待补】",$R2419&amp;"")),"△源数据不全（源表缺金额），请补充","※收入和支出都没填"),IF($E2419="","※没填收支类别，分类报表会漏掉这一笔",IF(ISNA(MATCH($E2419,类别表,0)),"※收支类别不在【参数设置】的清单里",IF($K2419="","△"&amp;$D2419&amp;" 还没填汇率，去【月度汇率】补上就自动算了",IF(ISNUMBER(SEARCH("【待补】",$R2419&amp;"")),"△源数据不全（源表缺摘要或用途），请补充",IF(AND($F2419="内部转账",$Q2419=""),"△内部转账建议在「往来单位」写上对方账户",IF($N2419&lt;0,"△这一笔之后该账户余额成负数了，核一下",""))))))))))))</f>
        <v/>
      </c>
    </row>
    <row r="2420" ht="16.5" spans="1:19">
      <c r="A2420" s="114"/>
      <c r="B2420" s="115"/>
      <c r="C2420" s="116" t="str">
        <f>IF($B2420="","",IFERROR(INDEX(账户银行,MATCH($B2420,账户名,0)),""))</f>
        <v/>
      </c>
      <c r="D2420" s="116" t="str">
        <f>IF($B2420="","",IFERROR(INDEX(账户币种,MATCH($B2420,账户名,0)),""))</f>
        <v/>
      </c>
      <c r="E2420" s="117"/>
      <c r="F2420" s="116" t="str">
        <f>IF($E2420="","",IFERROR(INDEX(类别属性,MATCH($E2420,类别表,0)),""))</f>
        <v/>
      </c>
      <c r="G2420" s="118"/>
      <c r="H2420" s="119"/>
      <c r="I2420" s="119"/>
      <c r="J2420" s="120"/>
      <c r="K2420" s="125" t="str">
        <f>IF(OR($A2420="",$B2420=""),"",IF($J2420&lt;&gt;"",$J2420,IF($D2420=本位币,1,IFERROR(LOOKUP(2,1/((汇率月份&lt;=$A2420)*(INDEX(记账汇率区,0,MATCH($D2420,汇率币种头,0))&lt;&gt;"")),INDEX(记账汇率区,0,MATCH($D2420,汇率币种头,0))),""))))</f>
        <v/>
      </c>
      <c r="L2420" s="123" t="str">
        <f t="shared" si="74"/>
        <v/>
      </c>
      <c r="M2420" s="123" t="str">
        <f t="shared" si="75"/>
        <v/>
      </c>
      <c r="N2420" s="123" t="str">
        <f>IF($B2420="","",ROUND(SUMIF(账户名,$B2420,账户期初)+SUMIFS($L$6:L2420,$B$6:B2420,$B2420),2))</f>
        <v/>
      </c>
      <c r="O2420" s="123" t="str">
        <f>IF($B2420="","",IFERROR(ROUND(INDEX(账户期初本位,MATCH($B2420,账户名,0))+SUMIFS($M$6:M2420,$B$6:B2420,$B2420),2),""))</f>
        <v/>
      </c>
      <c r="P2420" s="117"/>
      <c r="Q2420" s="115"/>
      <c r="R2420" s="115"/>
      <c r="S2420" s="124" t="str">
        <f>IF($B2420="","",IF(ISNA(MATCH($B2420,账户名,0)),"※这个账户不在【参数设置】的账户档案里",IF($A2420="","※没填日期，这一笔不会进任何月份的报表",IF(OR($A2420&lt;起始月份,$A2420&gt;EOMONTH(起始月份,15)),"△不在本账期（"&amp;TEXT(起始月份,"yyyy-mm")&amp;" ~ "&amp;TEXT(EOMONTH(起始月份,15),"yyyy-mm")&amp;"）内，报表里看不到",IF(AND($H2420&lt;&gt;"",$I2420&lt;&gt;""),"※收入和支出不能同时填",IF(AND(N($H2420)=0,N($I2420)=0),IF(ISNUMBER(SEARCH("【待补】",$R2420&amp;"")),"△源数据不全（源表缺金额），请补充","※收入和支出都没填"),IF($E2420="","※没填收支类别，分类报表会漏掉这一笔",IF(ISNA(MATCH($E2420,类别表,0)),"※收支类别不在【参数设置】的清单里",IF($K2420="","△"&amp;$D2420&amp;" 还没填汇率，去【月度汇率】补上就自动算了",IF(ISNUMBER(SEARCH("【待补】",$R2420&amp;"")),"△源数据不全（源表缺摘要或用途），请补充",IF(AND($F2420="内部转账",$Q2420=""),"△内部转账建议在「往来单位」写上对方账户",IF($N2420&lt;0,"△这一笔之后该账户余额成负数了，核一下",""))))))))))))</f>
        <v/>
      </c>
    </row>
    <row r="2421" ht="16.5" spans="1:19">
      <c r="A2421" s="114"/>
      <c r="B2421" s="115"/>
      <c r="C2421" s="116" t="str">
        <f>IF($B2421="","",IFERROR(INDEX(账户银行,MATCH($B2421,账户名,0)),""))</f>
        <v/>
      </c>
      <c r="D2421" s="116" t="str">
        <f>IF($B2421="","",IFERROR(INDEX(账户币种,MATCH($B2421,账户名,0)),""))</f>
        <v/>
      </c>
      <c r="E2421" s="117"/>
      <c r="F2421" s="116" t="str">
        <f>IF($E2421="","",IFERROR(INDEX(类别属性,MATCH($E2421,类别表,0)),""))</f>
        <v/>
      </c>
      <c r="G2421" s="118"/>
      <c r="H2421" s="119"/>
      <c r="I2421" s="119"/>
      <c r="J2421" s="120"/>
      <c r="K2421" s="125" t="str">
        <f>IF(OR($A2421="",$B2421=""),"",IF($J2421&lt;&gt;"",$J2421,IF($D2421=本位币,1,IFERROR(LOOKUP(2,1/((汇率月份&lt;=$A2421)*(INDEX(记账汇率区,0,MATCH($D2421,汇率币种头,0))&lt;&gt;"")),INDEX(记账汇率区,0,MATCH($D2421,汇率币种头,0))),""))))</f>
        <v/>
      </c>
      <c r="L2421" s="123" t="str">
        <f t="shared" si="74"/>
        <v/>
      </c>
      <c r="M2421" s="123" t="str">
        <f t="shared" si="75"/>
        <v/>
      </c>
      <c r="N2421" s="123" t="str">
        <f>IF($B2421="","",ROUND(SUMIF(账户名,$B2421,账户期初)+SUMIFS($L$6:L2421,$B$6:B2421,$B2421),2))</f>
        <v/>
      </c>
      <c r="O2421" s="123" t="str">
        <f>IF($B2421="","",IFERROR(ROUND(INDEX(账户期初本位,MATCH($B2421,账户名,0))+SUMIFS($M$6:M2421,$B$6:B2421,$B2421),2),""))</f>
        <v/>
      </c>
      <c r="P2421" s="117"/>
      <c r="Q2421" s="115"/>
      <c r="R2421" s="115"/>
      <c r="S2421" s="124" t="str">
        <f>IF($B2421="","",IF(ISNA(MATCH($B2421,账户名,0)),"※这个账户不在【参数设置】的账户档案里",IF($A2421="","※没填日期，这一笔不会进任何月份的报表",IF(OR($A2421&lt;起始月份,$A2421&gt;EOMONTH(起始月份,15)),"△不在本账期（"&amp;TEXT(起始月份,"yyyy-mm")&amp;" ~ "&amp;TEXT(EOMONTH(起始月份,15),"yyyy-mm")&amp;"）内，报表里看不到",IF(AND($H2421&lt;&gt;"",$I2421&lt;&gt;""),"※收入和支出不能同时填",IF(AND(N($H2421)=0,N($I2421)=0),IF(ISNUMBER(SEARCH("【待补】",$R2421&amp;"")),"△源数据不全（源表缺金额），请补充","※收入和支出都没填"),IF($E2421="","※没填收支类别，分类报表会漏掉这一笔",IF(ISNA(MATCH($E2421,类别表,0)),"※收支类别不在【参数设置】的清单里",IF($K2421="","△"&amp;$D2421&amp;" 还没填汇率，去【月度汇率】补上就自动算了",IF(ISNUMBER(SEARCH("【待补】",$R2421&amp;"")),"△源数据不全（源表缺摘要或用途），请补充",IF(AND($F2421="内部转账",$Q2421=""),"△内部转账建议在「往来单位」写上对方账户",IF($N2421&lt;0,"△这一笔之后该账户余额成负数了，核一下",""))))))))))))</f>
        <v/>
      </c>
    </row>
    <row r="2422" ht="16.5" spans="1:19">
      <c r="A2422" s="114"/>
      <c r="B2422" s="115"/>
      <c r="C2422" s="116" t="str">
        <f>IF($B2422="","",IFERROR(INDEX(账户银行,MATCH($B2422,账户名,0)),""))</f>
        <v/>
      </c>
      <c r="D2422" s="116" t="str">
        <f>IF($B2422="","",IFERROR(INDEX(账户币种,MATCH($B2422,账户名,0)),""))</f>
        <v/>
      </c>
      <c r="E2422" s="117"/>
      <c r="F2422" s="116" t="str">
        <f>IF($E2422="","",IFERROR(INDEX(类别属性,MATCH($E2422,类别表,0)),""))</f>
        <v/>
      </c>
      <c r="G2422" s="118"/>
      <c r="H2422" s="119"/>
      <c r="I2422" s="119"/>
      <c r="J2422" s="120"/>
      <c r="K2422" s="125" t="str">
        <f>IF(OR($A2422="",$B2422=""),"",IF($J2422&lt;&gt;"",$J2422,IF($D2422=本位币,1,IFERROR(LOOKUP(2,1/((汇率月份&lt;=$A2422)*(INDEX(记账汇率区,0,MATCH($D2422,汇率币种头,0))&lt;&gt;"")),INDEX(记账汇率区,0,MATCH($D2422,汇率币种头,0))),""))))</f>
        <v/>
      </c>
      <c r="L2422" s="123" t="str">
        <f t="shared" si="74"/>
        <v/>
      </c>
      <c r="M2422" s="123" t="str">
        <f t="shared" si="75"/>
        <v/>
      </c>
      <c r="N2422" s="123" t="str">
        <f>IF($B2422="","",ROUND(SUMIF(账户名,$B2422,账户期初)+SUMIFS($L$6:L2422,$B$6:B2422,$B2422),2))</f>
        <v/>
      </c>
      <c r="O2422" s="123" t="str">
        <f>IF($B2422="","",IFERROR(ROUND(INDEX(账户期初本位,MATCH($B2422,账户名,0))+SUMIFS($M$6:M2422,$B$6:B2422,$B2422),2),""))</f>
        <v/>
      </c>
      <c r="P2422" s="117"/>
      <c r="Q2422" s="115"/>
      <c r="R2422" s="115"/>
      <c r="S2422" s="124" t="str">
        <f>IF($B2422="","",IF(ISNA(MATCH($B2422,账户名,0)),"※这个账户不在【参数设置】的账户档案里",IF($A2422="","※没填日期，这一笔不会进任何月份的报表",IF(OR($A2422&lt;起始月份,$A2422&gt;EOMONTH(起始月份,15)),"△不在本账期（"&amp;TEXT(起始月份,"yyyy-mm")&amp;" ~ "&amp;TEXT(EOMONTH(起始月份,15),"yyyy-mm")&amp;"）内，报表里看不到",IF(AND($H2422&lt;&gt;"",$I2422&lt;&gt;""),"※收入和支出不能同时填",IF(AND(N($H2422)=0,N($I2422)=0),IF(ISNUMBER(SEARCH("【待补】",$R2422&amp;"")),"△源数据不全（源表缺金额），请补充","※收入和支出都没填"),IF($E2422="","※没填收支类别，分类报表会漏掉这一笔",IF(ISNA(MATCH($E2422,类别表,0)),"※收支类别不在【参数设置】的清单里",IF($K2422="","△"&amp;$D2422&amp;" 还没填汇率，去【月度汇率】补上就自动算了",IF(ISNUMBER(SEARCH("【待补】",$R2422&amp;"")),"△源数据不全（源表缺摘要或用途），请补充",IF(AND($F2422="内部转账",$Q2422=""),"△内部转账建议在「往来单位」写上对方账户",IF($N2422&lt;0,"△这一笔之后该账户余额成负数了，核一下",""))))))))))))</f>
        <v/>
      </c>
    </row>
    <row r="2423" ht="16.5" spans="1:19">
      <c r="A2423" s="114"/>
      <c r="B2423" s="115"/>
      <c r="C2423" s="116" t="str">
        <f>IF($B2423="","",IFERROR(INDEX(账户银行,MATCH($B2423,账户名,0)),""))</f>
        <v/>
      </c>
      <c r="D2423" s="116" t="str">
        <f>IF($B2423="","",IFERROR(INDEX(账户币种,MATCH($B2423,账户名,0)),""))</f>
        <v/>
      </c>
      <c r="E2423" s="117"/>
      <c r="F2423" s="116" t="str">
        <f>IF($E2423="","",IFERROR(INDEX(类别属性,MATCH($E2423,类别表,0)),""))</f>
        <v/>
      </c>
      <c r="G2423" s="118"/>
      <c r="H2423" s="119"/>
      <c r="I2423" s="119"/>
      <c r="J2423" s="120"/>
      <c r="K2423" s="125" t="str">
        <f>IF(OR($A2423="",$B2423=""),"",IF($J2423&lt;&gt;"",$J2423,IF($D2423=本位币,1,IFERROR(LOOKUP(2,1/((汇率月份&lt;=$A2423)*(INDEX(记账汇率区,0,MATCH($D2423,汇率币种头,0))&lt;&gt;"")),INDEX(记账汇率区,0,MATCH($D2423,汇率币种头,0))),""))))</f>
        <v/>
      </c>
      <c r="L2423" s="123" t="str">
        <f t="shared" si="74"/>
        <v/>
      </c>
      <c r="M2423" s="123" t="str">
        <f t="shared" si="75"/>
        <v/>
      </c>
      <c r="N2423" s="123" t="str">
        <f>IF($B2423="","",ROUND(SUMIF(账户名,$B2423,账户期初)+SUMIFS($L$6:L2423,$B$6:B2423,$B2423),2))</f>
        <v/>
      </c>
      <c r="O2423" s="123" t="str">
        <f>IF($B2423="","",IFERROR(ROUND(INDEX(账户期初本位,MATCH($B2423,账户名,0))+SUMIFS($M$6:M2423,$B$6:B2423,$B2423),2),""))</f>
        <v/>
      </c>
      <c r="P2423" s="117"/>
      <c r="Q2423" s="115"/>
      <c r="R2423" s="115"/>
      <c r="S2423" s="124" t="str">
        <f>IF($B2423="","",IF(ISNA(MATCH($B2423,账户名,0)),"※这个账户不在【参数设置】的账户档案里",IF($A2423="","※没填日期，这一笔不会进任何月份的报表",IF(OR($A2423&lt;起始月份,$A2423&gt;EOMONTH(起始月份,15)),"△不在本账期（"&amp;TEXT(起始月份,"yyyy-mm")&amp;" ~ "&amp;TEXT(EOMONTH(起始月份,15),"yyyy-mm")&amp;"）内，报表里看不到",IF(AND($H2423&lt;&gt;"",$I2423&lt;&gt;""),"※收入和支出不能同时填",IF(AND(N($H2423)=0,N($I2423)=0),IF(ISNUMBER(SEARCH("【待补】",$R2423&amp;"")),"△源数据不全（源表缺金额），请补充","※收入和支出都没填"),IF($E2423="","※没填收支类别，分类报表会漏掉这一笔",IF(ISNA(MATCH($E2423,类别表,0)),"※收支类别不在【参数设置】的清单里",IF($K2423="","△"&amp;$D2423&amp;" 还没填汇率，去【月度汇率】补上就自动算了",IF(ISNUMBER(SEARCH("【待补】",$R2423&amp;"")),"△源数据不全（源表缺摘要或用途），请补充",IF(AND($F2423="内部转账",$Q2423=""),"△内部转账建议在「往来单位」写上对方账户",IF($N2423&lt;0,"△这一笔之后该账户余额成负数了，核一下",""))))))))))))</f>
        <v/>
      </c>
    </row>
    <row r="2424" ht="16.5" spans="1:19">
      <c r="A2424" s="114"/>
      <c r="B2424" s="115"/>
      <c r="C2424" s="116" t="str">
        <f>IF($B2424="","",IFERROR(INDEX(账户银行,MATCH($B2424,账户名,0)),""))</f>
        <v/>
      </c>
      <c r="D2424" s="116" t="str">
        <f>IF($B2424="","",IFERROR(INDEX(账户币种,MATCH($B2424,账户名,0)),""))</f>
        <v/>
      </c>
      <c r="E2424" s="117"/>
      <c r="F2424" s="116" t="str">
        <f>IF($E2424="","",IFERROR(INDEX(类别属性,MATCH($E2424,类别表,0)),""))</f>
        <v/>
      </c>
      <c r="G2424" s="118"/>
      <c r="H2424" s="119"/>
      <c r="I2424" s="119"/>
      <c r="J2424" s="120"/>
      <c r="K2424" s="125" t="str">
        <f>IF(OR($A2424="",$B2424=""),"",IF($J2424&lt;&gt;"",$J2424,IF($D2424=本位币,1,IFERROR(LOOKUP(2,1/((汇率月份&lt;=$A2424)*(INDEX(记账汇率区,0,MATCH($D2424,汇率币种头,0))&lt;&gt;"")),INDEX(记账汇率区,0,MATCH($D2424,汇率币种头,0))),""))))</f>
        <v/>
      </c>
      <c r="L2424" s="123" t="str">
        <f t="shared" si="74"/>
        <v/>
      </c>
      <c r="M2424" s="123" t="str">
        <f t="shared" si="75"/>
        <v/>
      </c>
      <c r="N2424" s="123" t="str">
        <f>IF($B2424="","",ROUND(SUMIF(账户名,$B2424,账户期初)+SUMIFS($L$6:L2424,$B$6:B2424,$B2424),2))</f>
        <v/>
      </c>
      <c r="O2424" s="123" t="str">
        <f>IF($B2424="","",IFERROR(ROUND(INDEX(账户期初本位,MATCH($B2424,账户名,0))+SUMIFS($M$6:M2424,$B$6:B2424,$B2424),2),""))</f>
        <v/>
      </c>
      <c r="P2424" s="117"/>
      <c r="Q2424" s="115"/>
      <c r="R2424" s="115"/>
      <c r="S2424" s="124" t="str">
        <f>IF($B2424="","",IF(ISNA(MATCH($B2424,账户名,0)),"※这个账户不在【参数设置】的账户档案里",IF($A2424="","※没填日期，这一笔不会进任何月份的报表",IF(OR($A2424&lt;起始月份,$A2424&gt;EOMONTH(起始月份,15)),"△不在本账期（"&amp;TEXT(起始月份,"yyyy-mm")&amp;" ~ "&amp;TEXT(EOMONTH(起始月份,15),"yyyy-mm")&amp;"）内，报表里看不到",IF(AND($H2424&lt;&gt;"",$I2424&lt;&gt;""),"※收入和支出不能同时填",IF(AND(N($H2424)=0,N($I2424)=0),IF(ISNUMBER(SEARCH("【待补】",$R2424&amp;"")),"△源数据不全（源表缺金额），请补充","※收入和支出都没填"),IF($E2424="","※没填收支类别，分类报表会漏掉这一笔",IF(ISNA(MATCH($E2424,类别表,0)),"※收支类别不在【参数设置】的清单里",IF($K2424="","△"&amp;$D2424&amp;" 还没填汇率，去【月度汇率】补上就自动算了",IF(ISNUMBER(SEARCH("【待补】",$R2424&amp;"")),"△源数据不全（源表缺摘要或用途），请补充",IF(AND($F2424="内部转账",$Q2424=""),"△内部转账建议在「往来单位」写上对方账户",IF($N2424&lt;0,"△这一笔之后该账户余额成负数了，核一下",""))))))))))))</f>
        <v/>
      </c>
    </row>
    <row r="2425" ht="16.5" spans="1:19">
      <c r="A2425" s="114"/>
      <c r="B2425" s="115"/>
      <c r="C2425" s="116" t="str">
        <f>IF($B2425="","",IFERROR(INDEX(账户银行,MATCH($B2425,账户名,0)),""))</f>
        <v/>
      </c>
      <c r="D2425" s="116" t="str">
        <f>IF($B2425="","",IFERROR(INDEX(账户币种,MATCH($B2425,账户名,0)),""))</f>
        <v/>
      </c>
      <c r="E2425" s="117"/>
      <c r="F2425" s="116" t="str">
        <f>IF($E2425="","",IFERROR(INDEX(类别属性,MATCH($E2425,类别表,0)),""))</f>
        <v/>
      </c>
      <c r="G2425" s="118"/>
      <c r="H2425" s="119"/>
      <c r="I2425" s="119"/>
      <c r="J2425" s="120"/>
      <c r="K2425" s="125" t="str">
        <f>IF(OR($A2425="",$B2425=""),"",IF($J2425&lt;&gt;"",$J2425,IF($D2425=本位币,1,IFERROR(LOOKUP(2,1/((汇率月份&lt;=$A2425)*(INDEX(记账汇率区,0,MATCH($D2425,汇率币种头,0))&lt;&gt;"")),INDEX(记账汇率区,0,MATCH($D2425,汇率币种头,0))),""))))</f>
        <v/>
      </c>
      <c r="L2425" s="123" t="str">
        <f t="shared" si="74"/>
        <v/>
      </c>
      <c r="M2425" s="123" t="str">
        <f t="shared" si="75"/>
        <v/>
      </c>
      <c r="N2425" s="123" t="str">
        <f>IF($B2425="","",ROUND(SUMIF(账户名,$B2425,账户期初)+SUMIFS($L$6:L2425,$B$6:B2425,$B2425),2))</f>
        <v/>
      </c>
      <c r="O2425" s="123" t="str">
        <f>IF($B2425="","",IFERROR(ROUND(INDEX(账户期初本位,MATCH($B2425,账户名,0))+SUMIFS($M$6:M2425,$B$6:B2425,$B2425),2),""))</f>
        <v/>
      </c>
      <c r="P2425" s="117"/>
      <c r="Q2425" s="115"/>
      <c r="R2425" s="115"/>
      <c r="S2425" s="124" t="str">
        <f>IF($B2425="","",IF(ISNA(MATCH($B2425,账户名,0)),"※这个账户不在【参数设置】的账户档案里",IF($A2425="","※没填日期，这一笔不会进任何月份的报表",IF(OR($A2425&lt;起始月份,$A2425&gt;EOMONTH(起始月份,15)),"△不在本账期（"&amp;TEXT(起始月份,"yyyy-mm")&amp;" ~ "&amp;TEXT(EOMONTH(起始月份,15),"yyyy-mm")&amp;"）内，报表里看不到",IF(AND($H2425&lt;&gt;"",$I2425&lt;&gt;""),"※收入和支出不能同时填",IF(AND(N($H2425)=0,N($I2425)=0),IF(ISNUMBER(SEARCH("【待补】",$R2425&amp;"")),"△源数据不全（源表缺金额），请补充","※收入和支出都没填"),IF($E2425="","※没填收支类别，分类报表会漏掉这一笔",IF(ISNA(MATCH($E2425,类别表,0)),"※收支类别不在【参数设置】的清单里",IF($K2425="","△"&amp;$D2425&amp;" 还没填汇率，去【月度汇率】补上就自动算了",IF(ISNUMBER(SEARCH("【待补】",$R2425&amp;"")),"△源数据不全（源表缺摘要或用途），请补充",IF(AND($F2425="内部转账",$Q2425=""),"△内部转账建议在「往来单位」写上对方账户",IF($N2425&lt;0,"△这一笔之后该账户余额成负数了，核一下",""))))))))))))</f>
        <v/>
      </c>
    </row>
    <row r="2426" ht="16.5" spans="1:19">
      <c r="A2426" s="114"/>
      <c r="B2426" s="115"/>
      <c r="C2426" s="116" t="str">
        <f>IF($B2426="","",IFERROR(INDEX(账户银行,MATCH($B2426,账户名,0)),""))</f>
        <v/>
      </c>
      <c r="D2426" s="116" t="str">
        <f>IF($B2426="","",IFERROR(INDEX(账户币种,MATCH($B2426,账户名,0)),""))</f>
        <v/>
      </c>
      <c r="E2426" s="117"/>
      <c r="F2426" s="116" t="str">
        <f>IF($E2426="","",IFERROR(INDEX(类别属性,MATCH($E2426,类别表,0)),""))</f>
        <v/>
      </c>
      <c r="G2426" s="118"/>
      <c r="H2426" s="119"/>
      <c r="I2426" s="119"/>
      <c r="J2426" s="120"/>
      <c r="K2426" s="125" t="str">
        <f>IF(OR($A2426="",$B2426=""),"",IF($J2426&lt;&gt;"",$J2426,IF($D2426=本位币,1,IFERROR(LOOKUP(2,1/((汇率月份&lt;=$A2426)*(INDEX(记账汇率区,0,MATCH($D2426,汇率币种头,0))&lt;&gt;"")),INDEX(记账汇率区,0,MATCH($D2426,汇率币种头,0))),""))))</f>
        <v/>
      </c>
      <c r="L2426" s="123" t="str">
        <f t="shared" si="74"/>
        <v/>
      </c>
      <c r="M2426" s="123" t="str">
        <f t="shared" si="75"/>
        <v/>
      </c>
      <c r="N2426" s="123" t="str">
        <f>IF($B2426="","",ROUND(SUMIF(账户名,$B2426,账户期初)+SUMIFS($L$6:L2426,$B$6:B2426,$B2426),2))</f>
        <v/>
      </c>
      <c r="O2426" s="123" t="str">
        <f>IF($B2426="","",IFERROR(ROUND(INDEX(账户期初本位,MATCH($B2426,账户名,0))+SUMIFS($M$6:M2426,$B$6:B2426,$B2426),2),""))</f>
        <v/>
      </c>
      <c r="P2426" s="117"/>
      <c r="Q2426" s="115"/>
      <c r="R2426" s="115"/>
      <c r="S2426" s="124" t="str">
        <f>IF($B2426="","",IF(ISNA(MATCH($B2426,账户名,0)),"※这个账户不在【参数设置】的账户档案里",IF($A2426="","※没填日期，这一笔不会进任何月份的报表",IF(OR($A2426&lt;起始月份,$A2426&gt;EOMONTH(起始月份,15)),"△不在本账期（"&amp;TEXT(起始月份,"yyyy-mm")&amp;" ~ "&amp;TEXT(EOMONTH(起始月份,15),"yyyy-mm")&amp;"）内，报表里看不到",IF(AND($H2426&lt;&gt;"",$I2426&lt;&gt;""),"※收入和支出不能同时填",IF(AND(N($H2426)=0,N($I2426)=0),IF(ISNUMBER(SEARCH("【待补】",$R2426&amp;"")),"△源数据不全（源表缺金额），请补充","※收入和支出都没填"),IF($E2426="","※没填收支类别，分类报表会漏掉这一笔",IF(ISNA(MATCH($E2426,类别表,0)),"※收支类别不在【参数设置】的清单里",IF($K2426="","△"&amp;$D2426&amp;" 还没填汇率，去【月度汇率】补上就自动算了",IF(ISNUMBER(SEARCH("【待补】",$R2426&amp;"")),"△源数据不全（源表缺摘要或用途），请补充",IF(AND($F2426="内部转账",$Q2426=""),"△内部转账建议在「往来单位」写上对方账户",IF($N2426&lt;0,"△这一笔之后该账户余额成负数了，核一下",""))))))))))))</f>
        <v/>
      </c>
    </row>
    <row r="2427" ht="16.5" spans="1:19">
      <c r="A2427" s="114"/>
      <c r="B2427" s="115"/>
      <c r="C2427" s="116" t="str">
        <f>IF($B2427="","",IFERROR(INDEX(账户银行,MATCH($B2427,账户名,0)),""))</f>
        <v/>
      </c>
      <c r="D2427" s="116" t="str">
        <f>IF($B2427="","",IFERROR(INDEX(账户币种,MATCH($B2427,账户名,0)),""))</f>
        <v/>
      </c>
      <c r="E2427" s="117"/>
      <c r="F2427" s="116" t="str">
        <f>IF($E2427="","",IFERROR(INDEX(类别属性,MATCH($E2427,类别表,0)),""))</f>
        <v/>
      </c>
      <c r="G2427" s="118"/>
      <c r="H2427" s="119"/>
      <c r="I2427" s="119"/>
      <c r="J2427" s="120"/>
      <c r="K2427" s="125" t="str">
        <f>IF(OR($A2427="",$B2427=""),"",IF($J2427&lt;&gt;"",$J2427,IF($D2427=本位币,1,IFERROR(LOOKUP(2,1/((汇率月份&lt;=$A2427)*(INDEX(记账汇率区,0,MATCH($D2427,汇率币种头,0))&lt;&gt;"")),INDEX(记账汇率区,0,MATCH($D2427,汇率币种头,0))),""))))</f>
        <v/>
      </c>
      <c r="L2427" s="123" t="str">
        <f t="shared" si="74"/>
        <v/>
      </c>
      <c r="M2427" s="123" t="str">
        <f t="shared" si="75"/>
        <v/>
      </c>
      <c r="N2427" s="123" t="str">
        <f>IF($B2427="","",ROUND(SUMIF(账户名,$B2427,账户期初)+SUMIFS($L$6:L2427,$B$6:B2427,$B2427),2))</f>
        <v/>
      </c>
      <c r="O2427" s="123" t="str">
        <f>IF($B2427="","",IFERROR(ROUND(INDEX(账户期初本位,MATCH($B2427,账户名,0))+SUMIFS($M$6:M2427,$B$6:B2427,$B2427),2),""))</f>
        <v/>
      </c>
      <c r="P2427" s="117"/>
      <c r="Q2427" s="115"/>
      <c r="R2427" s="115"/>
      <c r="S2427" s="124" t="str">
        <f>IF($B2427="","",IF(ISNA(MATCH($B2427,账户名,0)),"※这个账户不在【参数设置】的账户档案里",IF($A2427="","※没填日期，这一笔不会进任何月份的报表",IF(OR($A2427&lt;起始月份,$A2427&gt;EOMONTH(起始月份,15)),"△不在本账期（"&amp;TEXT(起始月份,"yyyy-mm")&amp;" ~ "&amp;TEXT(EOMONTH(起始月份,15),"yyyy-mm")&amp;"）内，报表里看不到",IF(AND($H2427&lt;&gt;"",$I2427&lt;&gt;""),"※收入和支出不能同时填",IF(AND(N($H2427)=0,N($I2427)=0),IF(ISNUMBER(SEARCH("【待补】",$R2427&amp;"")),"△源数据不全（源表缺金额），请补充","※收入和支出都没填"),IF($E2427="","※没填收支类别，分类报表会漏掉这一笔",IF(ISNA(MATCH($E2427,类别表,0)),"※收支类别不在【参数设置】的清单里",IF($K2427="","△"&amp;$D2427&amp;" 还没填汇率，去【月度汇率】补上就自动算了",IF(ISNUMBER(SEARCH("【待补】",$R2427&amp;"")),"△源数据不全（源表缺摘要或用途），请补充",IF(AND($F2427="内部转账",$Q2427=""),"△内部转账建议在「往来单位」写上对方账户",IF($N2427&lt;0,"△这一笔之后该账户余额成负数了，核一下",""))))))))))))</f>
        <v/>
      </c>
    </row>
    <row r="2428" ht="16.5" spans="1:19">
      <c r="A2428" s="114"/>
      <c r="B2428" s="115"/>
      <c r="C2428" s="116" t="str">
        <f>IF($B2428="","",IFERROR(INDEX(账户银行,MATCH($B2428,账户名,0)),""))</f>
        <v/>
      </c>
      <c r="D2428" s="116" t="str">
        <f>IF($B2428="","",IFERROR(INDEX(账户币种,MATCH($B2428,账户名,0)),""))</f>
        <v/>
      </c>
      <c r="E2428" s="117"/>
      <c r="F2428" s="116" t="str">
        <f>IF($E2428="","",IFERROR(INDEX(类别属性,MATCH($E2428,类别表,0)),""))</f>
        <v/>
      </c>
      <c r="G2428" s="118"/>
      <c r="H2428" s="119"/>
      <c r="I2428" s="119"/>
      <c r="J2428" s="120"/>
      <c r="K2428" s="125" t="str">
        <f>IF(OR($A2428="",$B2428=""),"",IF($J2428&lt;&gt;"",$J2428,IF($D2428=本位币,1,IFERROR(LOOKUP(2,1/((汇率月份&lt;=$A2428)*(INDEX(记账汇率区,0,MATCH($D2428,汇率币种头,0))&lt;&gt;"")),INDEX(记账汇率区,0,MATCH($D2428,汇率币种头,0))),""))))</f>
        <v/>
      </c>
      <c r="L2428" s="123" t="str">
        <f t="shared" si="74"/>
        <v/>
      </c>
      <c r="M2428" s="123" t="str">
        <f t="shared" si="75"/>
        <v/>
      </c>
      <c r="N2428" s="123" t="str">
        <f>IF($B2428="","",ROUND(SUMIF(账户名,$B2428,账户期初)+SUMIFS($L$6:L2428,$B$6:B2428,$B2428),2))</f>
        <v/>
      </c>
      <c r="O2428" s="123" t="str">
        <f>IF($B2428="","",IFERROR(ROUND(INDEX(账户期初本位,MATCH($B2428,账户名,0))+SUMIFS($M$6:M2428,$B$6:B2428,$B2428),2),""))</f>
        <v/>
      </c>
      <c r="P2428" s="117"/>
      <c r="Q2428" s="115"/>
      <c r="R2428" s="115"/>
      <c r="S2428" s="124" t="str">
        <f>IF($B2428="","",IF(ISNA(MATCH($B2428,账户名,0)),"※这个账户不在【参数设置】的账户档案里",IF($A2428="","※没填日期，这一笔不会进任何月份的报表",IF(OR($A2428&lt;起始月份,$A2428&gt;EOMONTH(起始月份,15)),"△不在本账期（"&amp;TEXT(起始月份,"yyyy-mm")&amp;" ~ "&amp;TEXT(EOMONTH(起始月份,15),"yyyy-mm")&amp;"）内，报表里看不到",IF(AND($H2428&lt;&gt;"",$I2428&lt;&gt;""),"※收入和支出不能同时填",IF(AND(N($H2428)=0,N($I2428)=0),IF(ISNUMBER(SEARCH("【待补】",$R2428&amp;"")),"△源数据不全（源表缺金额），请补充","※收入和支出都没填"),IF($E2428="","※没填收支类别，分类报表会漏掉这一笔",IF(ISNA(MATCH($E2428,类别表,0)),"※收支类别不在【参数设置】的清单里",IF($K2428="","△"&amp;$D2428&amp;" 还没填汇率，去【月度汇率】补上就自动算了",IF(ISNUMBER(SEARCH("【待补】",$R2428&amp;"")),"△源数据不全（源表缺摘要或用途），请补充",IF(AND($F2428="内部转账",$Q2428=""),"△内部转账建议在「往来单位」写上对方账户",IF($N2428&lt;0,"△这一笔之后该账户余额成负数了，核一下",""))))))))))))</f>
        <v/>
      </c>
    </row>
    <row r="2429" ht="16.5" spans="1:19">
      <c r="A2429" s="114"/>
      <c r="B2429" s="115"/>
      <c r="C2429" s="116" t="str">
        <f>IF($B2429="","",IFERROR(INDEX(账户银行,MATCH($B2429,账户名,0)),""))</f>
        <v/>
      </c>
      <c r="D2429" s="116" t="str">
        <f>IF($B2429="","",IFERROR(INDEX(账户币种,MATCH($B2429,账户名,0)),""))</f>
        <v/>
      </c>
      <c r="E2429" s="117"/>
      <c r="F2429" s="116" t="str">
        <f>IF($E2429="","",IFERROR(INDEX(类别属性,MATCH($E2429,类别表,0)),""))</f>
        <v/>
      </c>
      <c r="G2429" s="118"/>
      <c r="H2429" s="119"/>
      <c r="I2429" s="119"/>
      <c r="J2429" s="120"/>
      <c r="K2429" s="125" t="str">
        <f>IF(OR($A2429="",$B2429=""),"",IF($J2429&lt;&gt;"",$J2429,IF($D2429=本位币,1,IFERROR(LOOKUP(2,1/((汇率月份&lt;=$A2429)*(INDEX(记账汇率区,0,MATCH($D2429,汇率币种头,0))&lt;&gt;"")),INDEX(记账汇率区,0,MATCH($D2429,汇率币种头,0))),""))))</f>
        <v/>
      </c>
      <c r="L2429" s="123" t="str">
        <f t="shared" si="74"/>
        <v/>
      </c>
      <c r="M2429" s="123" t="str">
        <f t="shared" si="75"/>
        <v/>
      </c>
      <c r="N2429" s="123" t="str">
        <f>IF($B2429="","",ROUND(SUMIF(账户名,$B2429,账户期初)+SUMIFS($L$6:L2429,$B$6:B2429,$B2429),2))</f>
        <v/>
      </c>
      <c r="O2429" s="123" t="str">
        <f>IF($B2429="","",IFERROR(ROUND(INDEX(账户期初本位,MATCH($B2429,账户名,0))+SUMIFS($M$6:M2429,$B$6:B2429,$B2429),2),""))</f>
        <v/>
      </c>
      <c r="P2429" s="117"/>
      <c r="Q2429" s="115"/>
      <c r="R2429" s="115"/>
      <c r="S2429" s="124" t="str">
        <f>IF($B2429="","",IF(ISNA(MATCH($B2429,账户名,0)),"※这个账户不在【参数设置】的账户档案里",IF($A2429="","※没填日期，这一笔不会进任何月份的报表",IF(OR($A2429&lt;起始月份,$A2429&gt;EOMONTH(起始月份,15)),"△不在本账期（"&amp;TEXT(起始月份,"yyyy-mm")&amp;" ~ "&amp;TEXT(EOMONTH(起始月份,15),"yyyy-mm")&amp;"）内，报表里看不到",IF(AND($H2429&lt;&gt;"",$I2429&lt;&gt;""),"※收入和支出不能同时填",IF(AND(N($H2429)=0,N($I2429)=0),IF(ISNUMBER(SEARCH("【待补】",$R2429&amp;"")),"△源数据不全（源表缺金额），请补充","※收入和支出都没填"),IF($E2429="","※没填收支类别，分类报表会漏掉这一笔",IF(ISNA(MATCH($E2429,类别表,0)),"※收支类别不在【参数设置】的清单里",IF($K2429="","△"&amp;$D2429&amp;" 还没填汇率，去【月度汇率】补上就自动算了",IF(ISNUMBER(SEARCH("【待补】",$R2429&amp;"")),"△源数据不全（源表缺摘要或用途），请补充",IF(AND($F2429="内部转账",$Q2429=""),"△内部转账建议在「往来单位」写上对方账户",IF($N2429&lt;0,"△这一笔之后该账户余额成负数了，核一下",""))))))))))))</f>
        <v/>
      </c>
    </row>
    <row r="2430" ht="16.5" spans="1:19">
      <c r="A2430" s="114"/>
      <c r="B2430" s="115"/>
      <c r="C2430" s="116" t="str">
        <f>IF($B2430="","",IFERROR(INDEX(账户银行,MATCH($B2430,账户名,0)),""))</f>
        <v/>
      </c>
      <c r="D2430" s="116" t="str">
        <f>IF($B2430="","",IFERROR(INDEX(账户币种,MATCH($B2430,账户名,0)),""))</f>
        <v/>
      </c>
      <c r="E2430" s="117"/>
      <c r="F2430" s="116" t="str">
        <f>IF($E2430="","",IFERROR(INDEX(类别属性,MATCH($E2430,类别表,0)),""))</f>
        <v/>
      </c>
      <c r="G2430" s="118"/>
      <c r="H2430" s="119"/>
      <c r="I2430" s="119"/>
      <c r="J2430" s="120"/>
      <c r="K2430" s="125" t="str">
        <f>IF(OR($A2430="",$B2430=""),"",IF($J2430&lt;&gt;"",$J2430,IF($D2430=本位币,1,IFERROR(LOOKUP(2,1/((汇率月份&lt;=$A2430)*(INDEX(记账汇率区,0,MATCH($D2430,汇率币种头,0))&lt;&gt;"")),INDEX(记账汇率区,0,MATCH($D2430,汇率币种头,0))),""))))</f>
        <v/>
      </c>
      <c r="L2430" s="123" t="str">
        <f t="shared" si="74"/>
        <v/>
      </c>
      <c r="M2430" s="123" t="str">
        <f t="shared" si="75"/>
        <v/>
      </c>
      <c r="N2430" s="123" t="str">
        <f>IF($B2430="","",ROUND(SUMIF(账户名,$B2430,账户期初)+SUMIFS($L$6:L2430,$B$6:B2430,$B2430),2))</f>
        <v/>
      </c>
      <c r="O2430" s="123" t="str">
        <f>IF($B2430="","",IFERROR(ROUND(INDEX(账户期初本位,MATCH($B2430,账户名,0))+SUMIFS($M$6:M2430,$B$6:B2430,$B2430),2),""))</f>
        <v/>
      </c>
      <c r="P2430" s="117"/>
      <c r="Q2430" s="115"/>
      <c r="R2430" s="115"/>
      <c r="S2430" s="124" t="str">
        <f>IF($B2430="","",IF(ISNA(MATCH($B2430,账户名,0)),"※这个账户不在【参数设置】的账户档案里",IF($A2430="","※没填日期，这一笔不会进任何月份的报表",IF(OR($A2430&lt;起始月份,$A2430&gt;EOMONTH(起始月份,15)),"△不在本账期（"&amp;TEXT(起始月份,"yyyy-mm")&amp;" ~ "&amp;TEXT(EOMONTH(起始月份,15),"yyyy-mm")&amp;"）内，报表里看不到",IF(AND($H2430&lt;&gt;"",$I2430&lt;&gt;""),"※收入和支出不能同时填",IF(AND(N($H2430)=0,N($I2430)=0),IF(ISNUMBER(SEARCH("【待补】",$R2430&amp;"")),"△源数据不全（源表缺金额），请补充","※收入和支出都没填"),IF($E2430="","※没填收支类别，分类报表会漏掉这一笔",IF(ISNA(MATCH($E2430,类别表,0)),"※收支类别不在【参数设置】的清单里",IF($K2430="","△"&amp;$D2430&amp;" 还没填汇率，去【月度汇率】补上就自动算了",IF(ISNUMBER(SEARCH("【待补】",$R2430&amp;"")),"△源数据不全（源表缺摘要或用途），请补充",IF(AND($F2430="内部转账",$Q2430=""),"△内部转账建议在「往来单位」写上对方账户",IF($N2430&lt;0,"△这一笔之后该账户余额成负数了，核一下",""))))))))))))</f>
        <v/>
      </c>
    </row>
    <row r="2431" ht="16.5" spans="1:19">
      <c r="A2431" s="114"/>
      <c r="B2431" s="115"/>
      <c r="C2431" s="116" t="str">
        <f>IF($B2431="","",IFERROR(INDEX(账户银行,MATCH($B2431,账户名,0)),""))</f>
        <v/>
      </c>
      <c r="D2431" s="116" t="str">
        <f>IF($B2431="","",IFERROR(INDEX(账户币种,MATCH($B2431,账户名,0)),""))</f>
        <v/>
      </c>
      <c r="E2431" s="117"/>
      <c r="F2431" s="116" t="str">
        <f>IF($E2431="","",IFERROR(INDEX(类别属性,MATCH($E2431,类别表,0)),""))</f>
        <v/>
      </c>
      <c r="G2431" s="118"/>
      <c r="H2431" s="119"/>
      <c r="I2431" s="119"/>
      <c r="J2431" s="120"/>
      <c r="K2431" s="125" t="str">
        <f>IF(OR($A2431="",$B2431=""),"",IF($J2431&lt;&gt;"",$J2431,IF($D2431=本位币,1,IFERROR(LOOKUP(2,1/((汇率月份&lt;=$A2431)*(INDEX(记账汇率区,0,MATCH($D2431,汇率币种头,0))&lt;&gt;"")),INDEX(记账汇率区,0,MATCH($D2431,汇率币种头,0))),""))))</f>
        <v/>
      </c>
      <c r="L2431" s="123" t="str">
        <f t="shared" si="74"/>
        <v/>
      </c>
      <c r="M2431" s="123" t="str">
        <f t="shared" si="75"/>
        <v/>
      </c>
      <c r="N2431" s="123" t="str">
        <f>IF($B2431="","",ROUND(SUMIF(账户名,$B2431,账户期初)+SUMIFS($L$6:L2431,$B$6:B2431,$B2431),2))</f>
        <v/>
      </c>
      <c r="O2431" s="123" t="str">
        <f>IF($B2431="","",IFERROR(ROUND(INDEX(账户期初本位,MATCH($B2431,账户名,0))+SUMIFS($M$6:M2431,$B$6:B2431,$B2431),2),""))</f>
        <v/>
      </c>
      <c r="P2431" s="117"/>
      <c r="Q2431" s="115"/>
      <c r="R2431" s="115"/>
      <c r="S2431" s="124" t="str">
        <f>IF($B2431="","",IF(ISNA(MATCH($B2431,账户名,0)),"※这个账户不在【参数设置】的账户档案里",IF($A2431="","※没填日期，这一笔不会进任何月份的报表",IF(OR($A2431&lt;起始月份,$A2431&gt;EOMONTH(起始月份,15)),"△不在本账期（"&amp;TEXT(起始月份,"yyyy-mm")&amp;" ~ "&amp;TEXT(EOMONTH(起始月份,15),"yyyy-mm")&amp;"）内，报表里看不到",IF(AND($H2431&lt;&gt;"",$I2431&lt;&gt;""),"※收入和支出不能同时填",IF(AND(N($H2431)=0,N($I2431)=0),IF(ISNUMBER(SEARCH("【待补】",$R2431&amp;"")),"△源数据不全（源表缺金额），请补充","※收入和支出都没填"),IF($E2431="","※没填收支类别，分类报表会漏掉这一笔",IF(ISNA(MATCH($E2431,类别表,0)),"※收支类别不在【参数设置】的清单里",IF($K2431="","△"&amp;$D2431&amp;" 还没填汇率，去【月度汇率】补上就自动算了",IF(ISNUMBER(SEARCH("【待补】",$R2431&amp;"")),"△源数据不全（源表缺摘要或用途），请补充",IF(AND($F2431="内部转账",$Q2431=""),"△内部转账建议在「往来单位」写上对方账户",IF($N2431&lt;0,"△这一笔之后该账户余额成负数了，核一下",""))))))))))))</f>
        <v/>
      </c>
    </row>
    <row r="2432" ht="16.5" spans="1:19">
      <c r="A2432" s="114"/>
      <c r="B2432" s="115"/>
      <c r="C2432" s="116" t="str">
        <f>IF($B2432="","",IFERROR(INDEX(账户银行,MATCH($B2432,账户名,0)),""))</f>
        <v/>
      </c>
      <c r="D2432" s="116" t="str">
        <f>IF($B2432="","",IFERROR(INDEX(账户币种,MATCH($B2432,账户名,0)),""))</f>
        <v/>
      </c>
      <c r="E2432" s="117"/>
      <c r="F2432" s="116" t="str">
        <f>IF($E2432="","",IFERROR(INDEX(类别属性,MATCH($E2432,类别表,0)),""))</f>
        <v/>
      </c>
      <c r="G2432" s="118"/>
      <c r="H2432" s="119"/>
      <c r="I2432" s="119"/>
      <c r="J2432" s="120"/>
      <c r="K2432" s="125" t="str">
        <f>IF(OR($A2432="",$B2432=""),"",IF($J2432&lt;&gt;"",$J2432,IF($D2432=本位币,1,IFERROR(LOOKUP(2,1/((汇率月份&lt;=$A2432)*(INDEX(记账汇率区,0,MATCH($D2432,汇率币种头,0))&lt;&gt;"")),INDEX(记账汇率区,0,MATCH($D2432,汇率币种头,0))),""))))</f>
        <v/>
      </c>
      <c r="L2432" s="123" t="str">
        <f t="shared" si="74"/>
        <v/>
      </c>
      <c r="M2432" s="123" t="str">
        <f t="shared" si="75"/>
        <v/>
      </c>
      <c r="N2432" s="123" t="str">
        <f>IF($B2432="","",ROUND(SUMIF(账户名,$B2432,账户期初)+SUMIFS($L$6:L2432,$B$6:B2432,$B2432),2))</f>
        <v/>
      </c>
      <c r="O2432" s="123" t="str">
        <f>IF($B2432="","",IFERROR(ROUND(INDEX(账户期初本位,MATCH($B2432,账户名,0))+SUMIFS($M$6:M2432,$B$6:B2432,$B2432),2),""))</f>
        <v/>
      </c>
      <c r="P2432" s="117"/>
      <c r="Q2432" s="115"/>
      <c r="R2432" s="115"/>
      <c r="S2432" s="124" t="str">
        <f>IF($B2432="","",IF(ISNA(MATCH($B2432,账户名,0)),"※这个账户不在【参数设置】的账户档案里",IF($A2432="","※没填日期，这一笔不会进任何月份的报表",IF(OR($A2432&lt;起始月份,$A2432&gt;EOMONTH(起始月份,15)),"△不在本账期（"&amp;TEXT(起始月份,"yyyy-mm")&amp;" ~ "&amp;TEXT(EOMONTH(起始月份,15),"yyyy-mm")&amp;"）内，报表里看不到",IF(AND($H2432&lt;&gt;"",$I2432&lt;&gt;""),"※收入和支出不能同时填",IF(AND(N($H2432)=0,N($I2432)=0),IF(ISNUMBER(SEARCH("【待补】",$R2432&amp;"")),"△源数据不全（源表缺金额），请补充","※收入和支出都没填"),IF($E2432="","※没填收支类别，分类报表会漏掉这一笔",IF(ISNA(MATCH($E2432,类别表,0)),"※收支类别不在【参数设置】的清单里",IF($K2432="","△"&amp;$D2432&amp;" 还没填汇率，去【月度汇率】补上就自动算了",IF(ISNUMBER(SEARCH("【待补】",$R2432&amp;"")),"△源数据不全（源表缺摘要或用途），请补充",IF(AND($F2432="内部转账",$Q2432=""),"△内部转账建议在「往来单位」写上对方账户",IF($N2432&lt;0,"△这一笔之后该账户余额成负数了，核一下",""))))))))))))</f>
        <v/>
      </c>
    </row>
    <row r="2433" ht="16.5" spans="1:19">
      <c r="A2433" s="114"/>
      <c r="B2433" s="115"/>
      <c r="C2433" s="116" t="str">
        <f>IF($B2433="","",IFERROR(INDEX(账户银行,MATCH($B2433,账户名,0)),""))</f>
        <v/>
      </c>
      <c r="D2433" s="116" t="str">
        <f>IF($B2433="","",IFERROR(INDEX(账户币种,MATCH($B2433,账户名,0)),""))</f>
        <v/>
      </c>
      <c r="E2433" s="117"/>
      <c r="F2433" s="116" t="str">
        <f>IF($E2433="","",IFERROR(INDEX(类别属性,MATCH($E2433,类别表,0)),""))</f>
        <v/>
      </c>
      <c r="G2433" s="118"/>
      <c r="H2433" s="119"/>
      <c r="I2433" s="119"/>
      <c r="J2433" s="120"/>
      <c r="K2433" s="125" t="str">
        <f>IF(OR($A2433="",$B2433=""),"",IF($J2433&lt;&gt;"",$J2433,IF($D2433=本位币,1,IFERROR(LOOKUP(2,1/((汇率月份&lt;=$A2433)*(INDEX(记账汇率区,0,MATCH($D2433,汇率币种头,0))&lt;&gt;"")),INDEX(记账汇率区,0,MATCH($D2433,汇率币种头,0))),""))))</f>
        <v/>
      </c>
      <c r="L2433" s="123" t="str">
        <f t="shared" si="74"/>
        <v/>
      </c>
      <c r="M2433" s="123" t="str">
        <f t="shared" si="75"/>
        <v/>
      </c>
      <c r="N2433" s="123" t="str">
        <f>IF($B2433="","",ROUND(SUMIF(账户名,$B2433,账户期初)+SUMIFS($L$6:L2433,$B$6:B2433,$B2433),2))</f>
        <v/>
      </c>
      <c r="O2433" s="123" t="str">
        <f>IF($B2433="","",IFERROR(ROUND(INDEX(账户期初本位,MATCH($B2433,账户名,0))+SUMIFS($M$6:M2433,$B$6:B2433,$B2433),2),""))</f>
        <v/>
      </c>
      <c r="P2433" s="117"/>
      <c r="Q2433" s="115"/>
      <c r="R2433" s="115"/>
      <c r="S2433" s="124" t="str">
        <f>IF($B2433="","",IF(ISNA(MATCH($B2433,账户名,0)),"※这个账户不在【参数设置】的账户档案里",IF($A2433="","※没填日期，这一笔不会进任何月份的报表",IF(OR($A2433&lt;起始月份,$A2433&gt;EOMONTH(起始月份,15)),"△不在本账期（"&amp;TEXT(起始月份,"yyyy-mm")&amp;" ~ "&amp;TEXT(EOMONTH(起始月份,15),"yyyy-mm")&amp;"）内，报表里看不到",IF(AND($H2433&lt;&gt;"",$I2433&lt;&gt;""),"※收入和支出不能同时填",IF(AND(N($H2433)=0,N($I2433)=0),IF(ISNUMBER(SEARCH("【待补】",$R2433&amp;"")),"△源数据不全（源表缺金额），请补充","※收入和支出都没填"),IF($E2433="","※没填收支类别，分类报表会漏掉这一笔",IF(ISNA(MATCH($E2433,类别表,0)),"※收支类别不在【参数设置】的清单里",IF($K2433="","△"&amp;$D2433&amp;" 还没填汇率，去【月度汇率】补上就自动算了",IF(ISNUMBER(SEARCH("【待补】",$R2433&amp;"")),"△源数据不全（源表缺摘要或用途），请补充",IF(AND($F2433="内部转账",$Q2433=""),"△内部转账建议在「往来单位」写上对方账户",IF($N2433&lt;0,"△这一笔之后该账户余额成负数了，核一下",""))))))))))))</f>
        <v/>
      </c>
    </row>
    <row r="2434" ht="16.5" spans="1:19">
      <c r="A2434" s="114"/>
      <c r="B2434" s="115"/>
      <c r="C2434" s="116" t="str">
        <f>IF($B2434="","",IFERROR(INDEX(账户银行,MATCH($B2434,账户名,0)),""))</f>
        <v/>
      </c>
      <c r="D2434" s="116" t="str">
        <f>IF($B2434="","",IFERROR(INDEX(账户币种,MATCH($B2434,账户名,0)),""))</f>
        <v/>
      </c>
      <c r="E2434" s="117"/>
      <c r="F2434" s="116" t="str">
        <f>IF($E2434="","",IFERROR(INDEX(类别属性,MATCH($E2434,类别表,0)),""))</f>
        <v/>
      </c>
      <c r="G2434" s="118"/>
      <c r="H2434" s="119"/>
      <c r="I2434" s="119"/>
      <c r="J2434" s="120"/>
      <c r="K2434" s="125" t="str">
        <f>IF(OR($A2434="",$B2434=""),"",IF($J2434&lt;&gt;"",$J2434,IF($D2434=本位币,1,IFERROR(LOOKUP(2,1/((汇率月份&lt;=$A2434)*(INDEX(记账汇率区,0,MATCH($D2434,汇率币种头,0))&lt;&gt;"")),INDEX(记账汇率区,0,MATCH($D2434,汇率币种头,0))),""))))</f>
        <v/>
      </c>
      <c r="L2434" s="123" t="str">
        <f t="shared" si="74"/>
        <v/>
      </c>
      <c r="M2434" s="123" t="str">
        <f t="shared" si="75"/>
        <v/>
      </c>
      <c r="N2434" s="123" t="str">
        <f>IF($B2434="","",ROUND(SUMIF(账户名,$B2434,账户期初)+SUMIFS($L$6:L2434,$B$6:B2434,$B2434),2))</f>
        <v/>
      </c>
      <c r="O2434" s="123" t="str">
        <f>IF($B2434="","",IFERROR(ROUND(INDEX(账户期初本位,MATCH($B2434,账户名,0))+SUMIFS($M$6:M2434,$B$6:B2434,$B2434),2),""))</f>
        <v/>
      </c>
      <c r="P2434" s="117"/>
      <c r="Q2434" s="115"/>
      <c r="R2434" s="115"/>
      <c r="S2434" s="124" t="str">
        <f>IF($B2434="","",IF(ISNA(MATCH($B2434,账户名,0)),"※这个账户不在【参数设置】的账户档案里",IF($A2434="","※没填日期，这一笔不会进任何月份的报表",IF(OR($A2434&lt;起始月份,$A2434&gt;EOMONTH(起始月份,15)),"△不在本账期（"&amp;TEXT(起始月份,"yyyy-mm")&amp;" ~ "&amp;TEXT(EOMONTH(起始月份,15),"yyyy-mm")&amp;"）内，报表里看不到",IF(AND($H2434&lt;&gt;"",$I2434&lt;&gt;""),"※收入和支出不能同时填",IF(AND(N($H2434)=0,N($I2434)=0),IF(ISNUMBER(SEARCH("【待补】",$R2434&amp;"")),"△源数据不全（源表缺金额），请补充","※收入和支出都没填"),IF($E2434="","※没填收支类别，分类报表会漏掉这一笔",IF(ISNA(MATCH($E2434,类别表,0)),"※收支类别不在【参数设置】的清单里",IF($K2434="","△"&amp;$D2434&amp;" 还没填汇率，去【月度汇率】补上就自动算了",IF(ISNUMBER(SEARCH("【待补】",$R2434&amp;"")),"△源数据不全（源表缺摘要或用途），请补充",IF(AND($F2434="内部转账",$Q2434=""),"△内部转账建议在「往来单位」写上对方账户",IF($N2434&lt;0,"△这一笔之后该账户余额成负数了，核一下",""))))))))))))</f>
        <v/>
      </c>
    </row>
    <row r="2435" ht="16.5" spans="1:19">
      <c r="A2435" s="114"/>
      <c r="B2435" s="115"/>
      <c r="C2435" s="116" t="str">
        <f>IF($B2435="","",IFERROR(INDEX(账户银行,MATCH($B2435,账户名,0)),""))</f>
        <v/>
      </c>
      <c r="D2435" s="116" t="str">
        <f>IF($B2435="","",IFERROR(INDEX(账户币种,MATCH($B2435,账户名,0)),""))</f>
        <v/>
      </c>
      <c r="E2435" s="117"/>
      <c r="F2435" s="116" t="str">
        <f>IF($E2435="","",IFERROR(INDEX(类别属性,MATCH($E2435,类别表,0)),""))</f>
        <v/>
      </c>
      <c r="G2435" s="118"/>
      <c r="H2435" s="119"/>
      <c r="I2435" s="119"/>
      <c r="J2435" s="120"/>
      <c r="K2435" s="125" t="str">
        <f>IF(OR($A2435="",$B2435=""),"",IF($J2435&lt;&gt;"",$J2435,IF($D2435=本位币,1,IFERROR(LOOKUP(2,1/((汇率月份&lt;=$A2435)*(INDEX(记账汇率区,0,MATCH($D2435,汇率币种头,0))&lt;&gt;"")),INDEX(记账汇率区,0,MATCH($D2435,汇率币种头,0))),""))))</f>
        <v/>
      </c>
      <c r="L2435" s="123" t="str">
        <f t="shared" si="74"/>
        <v/>
      </c>
      <c r="M2435" s="123" t="str">
        <f t="shared" si="75"/>
        <v/>
      </c>
      <c r="N2435" s="123" t="str">
        <f>IF($B2435="","",ROUND(SUMIF(账户名,$B2435,账户期初)+SUMIFS($L$6:L2435,$B$6:B2435,$B2435),2))</f>
        <v/>
      </c>
      <c r="O2435" s="123" t="str">
        <f>IF($B2435="","",IFERROR(ROUND(INDEX(账户期初本位,MATCH($B2435,账户名,0))+SUMIFS($M$6:M2435,$B$6:B2435,$B2435),2),""))</f>
        <v/>
      </c>
      <c r="P2435" s="117"/>
      <c r="Q2435" s="115"/>
      <c r="R2435" s="115"/>
      <c r="S2435" s="124" t="str">
        <f>IF($B2435="","",IF(ISNA(MATCH($B2435,账户名,0)),"※这个账户不在【参数设置】的账户档案里",IF($A2435="","※没填日期，这一笔不会进任何月份的报表",IF(OR($A2435&lt;起始月份,$A2435&gt;EOMONTH(起始月份,15)),"△不在本账期（"&amp;TEXT(起始月份,"yyyy-mm")&amp;" ~ "&amp;TEXT(EOMONTH(起始月份,15),"yyyy-mm")&amp;"）内，报表里看不到",IF(AND($H2435&lt;&gt;"",$I2435&lt;&gt;""),"※收入和支出不能同时填",IF(AND(N($H2435)=0,N($I2435)=0),IF(ISNUMBER(SEARCH("【待补】",$R2435&amp;"")),"△源数据不全（源表缺金额），请补充","※收入和支出都没填"),IF($E2435="","※没填收支类别，分类报表会漏掉这一笔",IF(ISNA(MATCH($E2435,类别表,0)),"※收支类别不在【参数设置】的清单里",IF($K2435="","△"&amp;$D2435&amp;" 还没填汇率，去【月度汇率】补上就自动算了",IF(ISNUMBER(SEARCH("【待补】",$R2435&amp;"")),"△源数据不全（源表缺摘要或用途），请补充",IF(AND($F2435="内部转账",$Q2435=""),"△内部转账建议在「往来单位」写上对方账户",IF($N2435&lt;0,"△这一笔之后该账户余额成负数了，核一下",""))))))))))))</f>
        <v/>
      </c>
    </row>
    <row r="2436" ht="16.5" spans="1:19">
      <c r="A2436" s="114"/>
      <c r="B2436" s="115"/>
      <c r="C2436" s="116" t="str">
        <f>IF($B2436="","",IFERROR(INDEX(账户银行,MATCH($B2436,账户名,0)),""))</f>
        <v/>
      </c>
      <c r="D2436" s="116" t="str">
        <f>IF($B2436="","",IFERROR(INDEX(账户币种,MATCH($B2436,账户名,0)),""))</f>
        <v/>
      </c>
      <c r="E2436" s="117"/>
      <c r="F2436" s="116" t="str">
        <f>IF($E2436="","",IFERROR(INDEX(类别属性,MATCH($E2436,类别表,0)),""))</f>
        <v/>
      </c>
      <c r="G2436" s="118"/>
      <c r="H2436" s="119"/>
      <c r="I2436" s="119"/>
      <c r="J2436" s="120"/>
      <c r="K2436" s="125" t="str">
        <f>IF(OR($A2436="",$B2436=""),"",IF($J2436&lt;&gt;"",$J2436,IF($D2436=本位币,1,IFERROR(LOOKUP(2,1/((汇率月份&lt;=$A2436)*(INDEX(记账汇率区,0,MATCH($D2436,汇率币种头,0))&lt;&gt;"")),INDEX(记账汇率区,0,MATCH($D2436,汇率币种头,0))),""))))</f>
        <v/>
      </c>
      <c r="L2436" s="123" t="str">
        <f t="shared" si="74"/>
        <v/>
      </c>
      <c r="M2436" s="123" t="str">
        <f t="shared" si="75"/>
        <v/>
      </c>
      <c r="N2436" s="123" t="str">
        <f>IF($B2436="","",ROUND(SUMIF(账户名,$B2436,账户期初)+SUMIFS($L$6:L2436,$B$6:B2436,$B2436),2))</f>
        <v/>
      </c>
      <c r="O2436" s="123" t="str">
        <f>IF($B2436="","",IFERROR(ROUND(INDEX(账户期初本位,MATCH($B2436,账户名,0))+SUMIFS($M$6:M2436,$B$6:B2436,$B2436),2),""))</f>
        <v/>
      </c>
      <c r="P2436" s="117"/>
      <c r="Q2436" s="115"/>
      <c r="R2436" s="115"/>
      <c r="S2436" s="124" t="str">
        <f>IF($B2436="","",IF(ISNA(MATCH($B2436,账户名,0)),"※这个账户不在【参数设置】的账户档案里",IF($A2436="","※没填日期，这一笔不会进任何月份的报表",IF(OR($A2436&lt;起始月份,$A2436&gt;EOMONTH(起始月份,15)),"△不在本账期（"&amp;TEXT(起始月份,"yyyy-mm")&amp;" ~ "&amp;TEXT(EOMONTH(起始月份,15),"yyyy-mm")&amp;"）内，报表里看不到",IF(AND($H2436&lt;&gt;"",$I2436&lt;&gt;""),"※收入和支出不能同时填",IF(AND(N($H2436)=0,N($I2436)=0),IF(ISNUMBER(SEARCH("【待补】",$R2436&amp;"")),"△源数据不全（源表缺金额），请补充","※收入和支出都没填"),IF($E2436="","※没填收支类别，分类报表会漏掉这一笔",IF(ISNA(MATCH($E2436,类别表,0)),"※收支类别不在【参数设置】的清单里",IF($K2436="","△"&amp;$D2436&amp;" 还没填汇率，去【月度汇率】补上就自动算了",IF(ISNUMBER(SEARCH("【待补】",$R2436&amp;"")),"△源数据不全（源表缺摘要或用途），请补充",IF(AND($F2436="内部转账",$Q2436=""),"△内部转账建议在「往来单位」写上对方账户",IF($N2436&lt;0,"△这一笔之后该账户余额成负数了，核一下",""))))))))))))</f>
        <v/>
      </c>
    </row>
    <row r="2437" ht="16.5" spans="1:19">
      <c r="A2437" s="114"/>
      <c r="B2437" s="115"/>
      <c r="C2437" s="116" t="str">
        <f>IF($B2437="","",IFERROR(INDEX(账户银行,MATCH($B2437,账户名,0)),""))</f>
        <v/>
      </c>
      <c r="D2437" s="116" t="str">
        <f>IF($B2437="","",IFERROR(INDEX(账户币种,MATCH($B2437,账户名,0)),""))</f>
        <v/>
      </c>
      <c r="E2437" s="117"/>
      <c r="F2437" s="116" t="str">
        <f>IF($E2437="","",IFERROR(INDEX(类别属性,MATCH($E2437,类别表,0)),""))</f>
        <v/>
      </c>
      <c r="G2437" s="118"/>
      <c r="H2437" s="119"/>
      <c r="I2437" s="119"/>
      <c r="J2437" s="120"/>
      <c r="K2437" s="125" t="str">
        <f>IF(OR($A2437="",$B2437=""),"",IF($J2437&lt;&gt;"",$J2437,IF($D2437=本位币,1,IFERROR(LOOKUP(2,1/((汇率月份&lt;=$A2437)*(INDEX(记账汇率区,0,MATCH($D2437,汇率币种头,0))&lt;&gt;"")),INDEX(记账汇率区,0,MATCH($D2437,汇率币种头,0))),""))))</f>
        <v/>
      </c>
      <c r="L2437" s="123" t="str">
        <f t="shared" si="74"/>
        <v/>
      </c>
      <c r="M2437" s="123" t="str">
        <f t="shared" si="75"/>
        <v/>
      </c>
      <c r="N2437" s="123" t="str">
        <f>IF($B2437="","",ROUND(SUMIF(账户名,$B2437,账户期初)+SUMIFS($L$6:L2437,$B$6:B2437,$B2437),2))</f>
        <v/>
      </c>
      <c r="O2437" s="123" t="str">
        <f>IF($B2437="","",IFERROR(ROUND(INDEX(账户期初本位,MATCH($B2437,账户名,0))+SUMIFS($M$6:M2437,$B$6:B2437,$B2437),2),""))</f>
        <v/>
      </c>
      <c r="P2437" s="117"/>
      <c r="Q2437" s="115"/>
      <c r="R2437" s="115"/>
      <c r="S2437" s="124" t="str">
        <f>IF($B2437="","",IF(ISNA(MATCH($B2437,账户名,0)),"※这个账户不在【参数设置】的账户档案里",IF($A2437="","※没填日期，这一笔不会进任何月份的报表",IF(OR($A2437&lt;起始月份,$A2437&gt;EOMONTH(起始月份,15)),"△不在本账期（"&amp;TEXT(起始月份,"yyyy-mm")&amp;" ~ "&amp;TEXT(EOMONTH(起始月份,15),"yyyy-mm")&amp;"）内，报表里看不到",IF(AND($H2437&lt;&gt;"",$I2437&lt;&gt;""),"※收入和支出不能同时填",IF(AND(N($H2437)=0,N($I2437)=0),IF(ISNUMBER(SEARCH("【待补】",$R2437&amp;"")),"△源数据不全（源表缺金额），请补充","※收入和支出都没填"),IF($E2437="","※没填收支类别，分类报表会漏掉这一笔",IF(ISNA(MATCH($E2437,类别表,0)),"※收支类别不在【参数设置】的清单里",IF($K2437="","△"&amp;$D2437&amp;" 还没填汇率，去【月度汇率】补上就自动算了",IF(ISNUMBER(SEARCH("【待补】",$R2437&amp;"")),"△源数据不全（源表缺摘要或用途），请补充",IF(AND($F2437="内部转账",$Q2437=""),"△内部转账建议在「往来单位」写上对方账户",IF($N2437&lt;0,"△这一笔之后该账户余额成负数了，核一下",""))))))))))))</f>
        <v/>
      </c>
    </row>
    <row r="2438" ht="16.5" spans="1:19">
      <c r="A2438" s="114"/>
      <c r="B2438" s="115"/>
      <c r="C2438" s="116" t="str">
        <f>IF($B2438="","",IFERROR(INDEX(账户银行,MATCH($B2438,账户名,0)),""))</f>
        <v/>
      </c>
      <c r="D2438" s="116" t="str">
        <f>IF($B2438="","",IFERROR(INDEX(账户币种,MATCH($B2438,账户名,0)),""))</f>
        <v/>
      </c>
      <c r="E2438" s="117"/>
      <c r="F2438" s="116" t="str">
        <f>IF($E2438="","",IFERROR(INDEX(类别属性,MATCH($E2438,类别表,0)),""))</f>
        <v/>
      </c>
      <c r="G2438" s="118"/>
      <c r="H2438" s="119"/>
      <c r="I2438" s="119"/>
      <c r="J2438" s="120"/>
      <c r="K2438" s="125" t="str">
        <f>IF(OR($A2438="",$B2438=""),"",IF($J2438&lt;&gt;"",$J2438,IF($D2438=本位币,1,IFERROR(LOOKUP(2,1/((汇率月份&lt;=$A2438)*(INDEX(记账汇率区,0,MATCH($D2438,汇率币种头,0))&lt;&gt;"")),INDEX(记账汇率区,0,MATCH($D2438,汇率币种头,0))),""))))</f>
        <v/>
      </c>
      <c r="L2438" s="123" t="str">
        <f t="shared" ref="L2438:L2501" si="76">IF(AND($H2438="",$I2438=""),"",ROUND(N($H2438)-N($I2438),2))</f>
        <v/>
      </c>
      <c r="M2438" s="123" t="str">
        <f t="shared" ref="M2438:M2501" si="77">IF(OR($L2438="",$K2438=""),"",ROUND($L2438*$K2438,2))</f>
        <v/>
      </c>
      <c r="N2438" s="123" t="str">
        <f>IF($B2438="","",ROUND(SUMIF(账户名,$B2438,账户期初)+SUMIFS($L$6:L2438,$B$6:B2438,$B2438),2))</f>
        <v/>
      </c>
      <c r="O2438" s="123" t="str">
        <f>IF($B2438="","",IFERROR(ROUND(INDEX(账户期初本位,MATCH($B2438,账户名,0))+SUMIFS($M$6:M2438,$B$6:B2438,$B2438),2),""))</f>
        <v/>
      </c>
      <c r="P2438" s="117"/>
      <c r="Q2438" s="115"/>
      <c r="R2438" s="115"/>
      <c r="S2438" s="124" t="str">
        <f>IF($B2438="","",IF(ISNA(MATCH($B2438,账户名,0)),"※这个账户不在【参数设置】的账户档案里",IF($A2438="","※没填日期，这一笔不会进任何月份的报表",IF(OR($A2438&lt;起始月份,$A2438&gt;EOMONTH(起始月份,15)),"△不在本账期（"&amp;TEXT(起始月份,"yyyy-mm")&amp;" ~ "&amp;TEXT(EOMONTH(起始月份,15),"yyyy-mm")&amp;"）内，报表里看不到",IF(AND($H2438&lt;&gt;"",$I2438&lt;&gt;""),"※收入和支出不能同时填",IF(AND(N($H2438)=0,N($I2438)=0),IF(ISNUMBER(SEARCH("【待补】",$R2438&amp;"")),"△源数据不全（源表缺金额），请补充","※收入和支出都没填"),IF($E2438="","※没填收支类别，分类报表会漏掉这一笔",IF(ISNA(MATCH($E2438,类别表,0)),"※收支类别不在【参数设置】的清单里",IF($K2438="","△"&amp;$D2438&amp;" 还没填汇率，去【月度汇率】补上就自动算了",IF(ISNUMBER(SEARCH("【待补】",$R2438&amp;"")),"△源数据不全（源表缺摘要或用途），请补充",IF(AND($F2438="内部转账",$Q2438=""),"△内部转账建议在「往来单位」写上对方账户",IF($N2438&lt;0,"△这一笔之后该账户余额成负数了，核一下",""))))))))))))</f>
        <v/>
      </c>
    </row>
    <row r="2439" ht="16.5" spans="1:19">
      <c r="A2439" s="114"/>
      <c r="B2439" s="115"/>
      <c r="C2439" s="116" t="str">
        <f>IF($B2439="","",IFERROR(INDEX(账户银行,MATCH($B2439,账户名,0)),""))</f>
        <v/>
      </c>
      <c r="D2439" s="116" t="str">
        <f>IF($B2439="","",IFERROR(INDEX(账户币种,MATCH($B2439,账户名,0)),""))</f>
        <v/>
      </c>
      <c r="E2439" s="117"/>
      <c r="F2439" s="116" t="str">
        <f>IF($E2439="","",IFERROR(INDEX(类别属性,MATCH($E2439,类别表,0)),""))</f>
        <v/>
      </c>
      <c r="G2439" s="118"/>
      <c r="H2439" s="119"/>
      <c r="I2439" s="119"/>
      <c r="J2439" s="120"/>
      <c r="K2439" s="125" t="str">
        <f>IF(OR($A2439="",$B2439=""),"",IF($J2439&lt;&gt;"",$J2439,IF($D2439=本位币,1,IFERROR(LOOKUP(2,1/((汇率月份&lt;=$A2439)*(INDEX(记账汇率区,0,MATCH($D2439,汇率币种头,0))&lt;&gt;"")),INDEX(记账汇率区,0,MATCH($D2439,汇率币种头,0))),""))))</f>
        <v/>
      </c>
      <c r="L2439" s="123" t="str">
        <f t="shared" si="76"/>
        <v/>
      </c>
      <c r="M2439" s="123" t="str">
        <f t="shared" si="77"/>
        <v/>
      </c>
      <c r="N2439" s="123" t="str">
        <f>IF($B2439="","",ROUND(SUMIF(账户名,$B2439,账户期初)+SUMIFS($L$6:L2439,$B$6:B2439,$B2439),2))</f>
        <v/>
      </c>
      <c r="O2439" s="123" t="str">
        <f>IF($B2439="","",IFERROR(ROUND(INDEX(账户期初本位,MATCH($B2439,账户名,0))+SUMIFS($M$6:M2439,$B$6:B2439,$B2439),2),""))</f>
        <v/>
      </c>
      <c r="P2439" s="117"/>
      <c r="Q2439" s="115"/>
      <c r="R2439" s="115"/>
      <c r="S2439" s="124" t="str">
        <f>IF($B2439="","",IF(ISNA(MATCH($B2439,账户名,0)),"※这个账户不在【参数设置】的账户档案里",IF($A2439="","※没填日期，这一笔不会进任何月份的报表",IF(OR($A2439&lt;起始月份,$A2439&gt;EOMONTH(起始月份,15)),"△不在本账期（"&amp;TEXT(起始月份,"yyyy-mm")&amp;" ~ "&amp;TEXT(EOMONTH(起始月份,15),"yyyy-mm")&amp;"）内，报表里看不到",IF(AND($H2439&lt;&gt;"",$I2439&lt;&gt;""),"※收入和支出不能同时填",IF(AND(N($H2439)=0,N($I2439)=0),IF(ISNUMBER(SEARCH("【待补】",$R2439&amp;"")),"△源数据不全（源表缺金额），请补充","※收入和支出都没填"),IF($E2439="","※没填收支类别，分类报表会漏掉这一笔",IF(ISNA(MATCH($E2439,类别表,0)),"※收支类别不在【参数设置】的清单里",IF($K2439="","△"&amp;$D2439&amp;" 还没填汇率，去【月度汇率】补上就自动算了",IF(ISNUMBER(SEARCH("【待补】",$R2439&amp;"")),"△源数据不全（源表缺摘要或用途），请补充",IF(AND($F2439="内部转账",$Q2439=""),"△内部转账建议在「往来单位」写上对方账户",IF($N2439&lt;0,"△这一笔之后该账户余额成负数了，核一下",""))))))))))))</f>
        <v/>
      </c>
    </row>
    <row r="2440" ht="16.5" spans="1:19">
      <c r="A2440" s="114"/>
      <c r="B2440" s="115"/>
      <c r="C2440" s="116" t="str">
        <f>IF($B2440="","",IFERROR(INDEX(账户银行,MATCH($B2440,账户名,0)),""))</f>
        <v/>
      </c>
      <c r="D2440" s="116" t="str">
        <f>IF($B2440="","",IFERROR(INDEX(账户币种,MATCH($B2440,账户名,0)),""))</f>
        <v/>
      </c>
      <c r="E2440" s="117"/>
      <c r="F2440" s="116" t="str">
        <f>IF($E2440="","",IFERROR(INDEX(类别属性,MATCH($E2440,类别表,0)),""))</f>
        <v/>
      </c>
      <c r="G2440" s="118"/>
      <c r="H2440" s="119"/>
      <c r="I2440" s="119"/>
      <c r="J2440" s="120"/>
      <c r="K2440" s="125" t="str">
        <f>IF(OR($A2440="",$B2440=""),"",IF($J2440&lt;&gt;"",$J2440,IF($D2440=本位币,1,IFERROR(LOOKUP(2,1/((汇率月份&lt;=$A2440)*(INDEX(记账汇率区,0,MATCH($D2440,汇率币种头,0))&lt;&gt;"")),INDEX(记账汇率区,0,MATCH($D2440,汇率币种头,0))),""))))</f>
        <v/>
      </c>
      <c r="L2440" s="123" t="str">
        <f t="shared" si="76"/>
        <v/>
      </c>
      <c r="M2440" s="123" t="str">
        <f t="shared" si="77"/>
        <v/>
      </c>
      <c r="N2440" s="123" t="str">
        <f>IF($B2440="","",ROUND(SUMIF(账户名,$B2440,账户期初)+SUMIFS($L$6:L2440,$B$6:B2440,$B2440),2))</f>
        <v/>
      </c>
      <c r="O2440" s="123" t="str">
        <f>IF($B2440="","",IFERROR(ROUND(INDEX(账户期初本位,MATCH($B2440,账户名,0))+SUMIFS($M$6:M2440,$B$6:B2440,$B2440),2),""))</f>
        <v/>
      </c>
      <c r="P2440" s="117"/>
      <c r="Q2440" s="115"/>
      <c r="R2440" s="115"/>
      <c r="S2440" s="124" t="str">
        <f>IF($B2440="","",IF(ISNA(MATCH($B2440,账户名,0)),"※这个账户不在【参数设置】的账户档案里",IF($A2440="","※没填日期，这一笔不会进任何月份的报表",IF(OR($A2440&lt;起始月份,$A2440&gt;EOMONTH(起始月份,15)),"△不在本账期（"&amp;TEXT(起始月份,"yyyy-mm")&amp;" ~ "&amp;TEXT(EOMONTH(起始月份,15),"yyyy-mm")&amp;"）内，报表里看不到",IF(AND($H2440&lt;&gt;"",$I2440&lt;&gt;""),"※收入和支出不能同时填",IF(AND(N($H2440)=0,N($I2440)=0),IF(ISNUMBER(SEARCH("【待补】",$R2440&amp;"")),"△源数据不全（源表缺金额），请补充","※收入和支出都没填"),IF($E2440="","※没填收支类别，分类报表会漏掉这一笔",IF(ISNA(MATCH($E2440,类别表,0)),"※收支类别不在【参数设置】的清单里",IF($K2440="","△"&amp;$D2440&amp;" 还没填汇率，去【月度汇率】补上就自动算了",IF(ISNUMBER(SEARCH("【待补】",$R2440&amp;"")),"△源数据不全（源表缺摘要或用途），请补充",IF(AND($F2440="内部转账",$Q2440=""),"△内部转账建议在「往来单位」写上对方账户",IF($N2440&lt;0,"△这一笔之后该账户余额成负数了，核一下",""))))))))))))</f>
        <v/>
      </c>
    </row>
    <row r="2441" ht="16.5" spans="1:19">
      <c r="A2441" s="114"/>
      <c r="B2441" s="115"/>
      <c r="C2441" s="116" t="str">
        <f>IF($B2441="","",IFERROR(INDEX(账户银行,MATCH($B2441,账户名,0)),""))</f>
        <v/>
      </c>
      <c r="D2441" s="116" t="str">
        <f>IF($B2441="","",IFERROR(INDEX(账户币种,MATCH($B2441,账户名,0)),""))</f>
        <v/>
      </c>
      <c r="E2441" s="117"/>
      <c r="F2441" s="116" t="str">
        <f>IF($E2441="","",IFERROR(INDEX(类别属性,MATCH($E2441,类别表,0)),""))</f>
        <v/>
      </c>
      <c r="G2441" s="118"/>
      <c r="H2441" s="119"/>
      <c r="I2441" s="119"/>
      <c r="J2441" s="120"/>
      <c r="K2441" s="125" t="str">
        <f>IF(OR($A2441="",$B2441=""),"",IF($J2441&lt;&gt;"",$J2441,IF($D2441=本位币,1,IFERROR(LOOKUP(2,1/((汇率月份&lt;=$A2441)*(INDEX(记账汇率区,0,MATCH($D2441,汇率币种头,0))&lt;&gt;"")),INDEX(记账汇率区,0,MATCH($D2441,汇率币种头,0))),""))))</f>
        <v/>
      </c>
      <c r="L2441" s="123" t="str">
        <f t="shared" si="76"/>
        <v/>
      </c>
      <c r="M2441" s="123" t="str">
        <f t="shared" si="77"/>
        <v/>
      </c>
      <c r="N2441" s="123" t="str">
        <f>IF($B2441="","",ROUND(SUMIF(账户名,$B2441,账户期初)+SUMIFS($L$6:L2441,$B$6:B2441,$B2441),2))</f>
        <v/>
      </c>
      <c r="O2441" s="123" t="str">
        <f>IF($B2441="","",IFERROR(ROUND(INDEX(账户期初本位,MATCH($B2441,账户名,0))+SUMIFS($M$6:M2441,$B$6:B2441,$B2441),2),""))</f>
        <v/>
      </c>
      <c r="P2441" s="117"/>
      <c r="Q2441" s="115"/>
      <c r="R2441" s="115"/>
      <c r="S2441" s="124" t="str">
        <f>IF($B2441="","",IF(ISNA(MATCH($B2441,账户名,0)),"※这个账户不在【参数设置】的账户档案里",IF($A2441="","※没填日期，这一笔不会进任何月份的报表",IF(OR($A2441&lt;起始月份,$A2441&gt;EOMONTH(起始月份,15)),"△不在本账期（"&amp;TEXT(起始月份,"yyyy-mm")&amp;" ~ "&amp;TEXT(EOMONTH(起始月份,15),"yyyy-mm")&amp;"）内，报表里看不到",IF(AND($H2441&lt;&gt;"",$I2441&lt;&gt;""),"※收入和支出不能同时填",IF(AND(N($H2441)=0,N($I2441)=0),IF(ISNUMBER(SEARCH("【待补】",$R2441&amp;"")),"△源数据不全（源表缺金额），请补充","※收入和支出都没填"),IF($E2441="","※没填收支类别，分类报表会漏掉这一笔",IF(ISNA(MATCH($E2441,类别表,0)),"※收支类别不在【参数设置】的清单里",IF($K2441="","△"&amp;$D2441&amp;" 还没填汇率，去【月度汇率】补上就自动算了",IF(ISNUMBER(SEARCH("【待补】",$R2441&amp;"")),"△源数据不全（源表缺摘要或用途），请补充",IF(AND($F2441="内部转账",$Q2441=""),"△内部转账建议在「往来单位」写上对方账户",IF($N2441&lt;0,"△这一笔之后该账户余额成负数了，核一下",""))))))))))))</f>
        <v/>
      </c>
    </row>
    <row r="2442" ht="16.5" spans="1:19">
      <c r="A2442" s="114"/>
      <c r="B2442" s="115"/>
      <c r="C2442" s="116" t="str">
        <f>IF($B2442="","",IFERROR(INDEX(账户银行,MATCH($B2442,账户名,0)),""))</f>
        <v/>
      </c>
      <c r="D2442" s="116" t="str">
        <f>IF($B2442="","",IFERROR(INDEX(账户币种,MATCH($B2442,账户名,0)),""))</f>
        <v/>
      </c>
      <c r="E2442" s="117"/>
      <c r="F2442" s="116" t="str">
        <f>IF($E2442="","",IFERROR(INDEX(类别属性,MATCH($E2442,类别表,0)),""))</f>
        <v/>
      </c>
      <c r="G2442" s="118"/>
      <c r="H2442" s="119"/>
      <c r="I2442" s="119"/>
      <c r="J2442" s="120"/>
      <c r="K2442" s="125" t="str">
        <f>IF(OR($A2442="",$B2442=""),"",IF($J2442&lt;&gt;"",$J2442,IF($D2442=本位币,1,IFERROR(LOOKUP(2,1/((汇率月份&lt;=$A2442)*(INDEX(记账汇率区,0,MATCH($D2442,汇率币种头,0))&lt;&gt;"")),INDEX(记账汇率区,0,MATCH($D2442,汇率币种头,0))),""))))</f>
        <v/>
      </c>
      <c r="L2442" s="123" t="str">
        <f t="shared" si="76"/>
        <v/>
      </c>
      <c r="M2442" s="123" t="str">
        <f t="shared" si="77"/>
        <v/>
      </c>
      <c r="N2442" s="123" t="str">
        <f>IF($B2442="","",ROUND(SUMIF(账户名,$B2442,账户期初)+SUMIFS($L$6:L2442,$B$6:B2442,$B2442),2))</f>
        <v/>
      </c>
      <c r="O2442" s="123" t="str">
        <f>IF($B2442="","",IFERROR(ROUND(INDEX(账户期初本位,MATCH($B2442,账户名,0))+SUMIFS($M$6:M2442,$B$6:B2442,$B2442),2),""))</f>
        <v/>
      </c>
      <c r="P2442" s="117"/>
      <c r="Q2442" s="115"/>
      <c r="R2442" s="115"/>
      <c r="S2442" s="124" t="str">
        <f>IF($B2442="","",IF(ISNA(MATCH($B2442,账户名,0)),"※这个账户不在【参数设置】的账户档案里",IF($A2442="","※没填日期，这一笔不会进任何月份的报表",IF(OR($A2442&lt;起始月份,$A2442&gt;EOMONTH(起始月份,15)),"△不在本账期（"&amp;TEXT(起始月份,"yyyy-mm")&amp;" ~ "&amp;TEXT(EOMONTH(起始月份,15),"yyyy-mm")&amp;"）内，报表里看不到",IF(AND($H2442&lt;&gt;"",$I2442&lt;&gt;""),"※收入和支出不能同时填",IF(AND(N($H2442)=0,N($I2442)=0),IF(ISNUMBER(SEARCH("【待补】",$R2442&amp;"")),"△源数据不全（源表缺金额），请补充","※收入和支出都没填"),IF($E2442="","※没填收支类别，分类报表会漏掉这一笔",IF(ISNA(MATCH($E2442,类别表,0)),"※收支类别不在【参数设置】的清单里",IF($K2442="","△"&amp;$D2442&amp;" 还没填汇率，去【月度汇率】补上就自动算了",IF(ISNUMBER(SEARCH("【待补】",$R2442&amp;"")),"△源数据不全（源表缺摘要或用途），请补充",IF(AND($F2442="内部转账",$Q2442=""),"△内部转账建议在「往来单位」写上对方账户",IF($N2442&lt;0,"△这一笔之后该账户余额成负数了，核一下",""))))))))))))</f>
        <v/>
      </c>
    </row>
    <row r="2443" ht="16.5" spans="1:19">
      <c r="A2443" s="114"/>
      <c r="B2443" s="115"/>
      <c r="C2443" s="116" t="str">
        <f>IF($B2443="","",IFERROR(INDEX(账户银行,MATCH($B2443,账户名,0)),""))</f>
        <v/>
      </c>
      <c r="D2443" s="116" t="str">
        <f>IF($B2443="","",IFERROR(INDEX(账户币种,MATCH($B2443,账户名,0)),""))</f>
        <v/>
      </c>
      <c r="E2443" s="117"/>
      <c r="F2443" s="116" t="str">
        <f>IF($E2443="","",IFERROR(INDEX(类别属性,MATCH($E2443,类别表,0)),""))</f>
        <v/>
      </c>
      <c r="G2443" s="118"/>
      <c r="H2443" s="119"/>
      <c r="I2443" s="119"/>
      <c r="J2443" s="120"/>
      <c r="K2443" s="125" t="str">
        <f>IF(OR($A2443="",$B2443=""),"",IF($J2443&lt;&gt;"",$J2443,IF($D2443=本位币,1,IFERROR(LOOKUP(2,1/((汇率月份&lt;=$A2443)*(INDEX(记账汇率区,0,MATCH($D2443,汇率币种头,0))&lt;&gt;"")),INDEX(记账汇率区,0,MATCH($D2443,汇率币种头,0))),""))))</f>
        <v/>
      </c>
      <c r="L2443" s="123" t="str">
        <f t="shared" si="76"/>
        <v/>
      </c>
      <c r="M2443" s="123" t="str">
        <f t="shared" si="77"/>
        <v/>
      </c>
      <c r="N2443" s="123" t="str">
        <f>IF($B2443="","",ROUND(SUMIF(账户名,$B2443,账户期初)+SUMIFS($L$6:L2443,$B$6:B2443,$B2443),2))</f>
        <v/>
      </c>
      <c r="O2443" s="123" t="str">
        <f>IF($B2443="","",IFERROR(ROUND(INDEX(账户期初本位,MATCH($B2443,账户名,0))+SUMIFS($M$6:M2443,$B$6:B2443,$B2443),2),""))</f>
        <v/>
      </c>
      <c r="P2443" s="117"/>
      <c r="Q2443" s="115"/>
      <c r="R2443" s="115"/>
      <c r="S2443" s="124" t="str">
        <f>IF($B2443="","",IF(ISNA(MATCH($B2443,账户名,0)),"※这个账户不在【参数设置】的账户档案里",IF($A2443="","※没填日期，这一笔不会进任何月份的报表",IF(OR($A2443&lt;起始月份,$A2443&gt;EOMONTH(起始月份,15)),"△不在本账期（"&amp;TEXT(起始月份,"yyyy-mm")&amp;" ~ "&amp;TEXT(EOMONTH(起始月份,15),"yyyy-mm")&amp;"）内，报表里看不到",IF(AND($H2443&lt;&gt;"",$I2443&lt;&gt;""),"※收入和支出不能同时填",IF(AND(N($H2443)=0,N($I2443)=0),IF(ISNUMBER(SEARCH("【待补】",$R2443&amp;"")),"△源数据不全（源表缺金额），请补充","※收入和支出都没填"),IF($E2443="","※没填收支类别，分类报表会漏掉这一笔",IF(ISNA(MATCH($E2443,类别表,0)),"※收支类别不在【参数设置】的清单里",IF($K2443="","△"&amp;$D2443&amp;" 还没填汇率，去【月度汇率】补上就自动算了",IF(ISNUMBER(SEARCH("【待补】",$R2443&amp;"")),"△源数据不全（源表缺摘要或用途），请补充",IF(AND($F2443="内部转账",$Q2443=""),"△内部转账建议在「往来单位」写上对方账户",IF($N2443&lt;0,"△这一笔之后该账户余额成负数了，核一下",""))))))))))))</f>
        <v/>
      </c>
    </row>
    <row r="2444" ht="16.5" spans="1:19">
      <c r="A2444" s="114"/>
      <c r="B2444" s="115"/>
      <c r="C2444" s="116" t="str">
        <f>IF($B2444="","",IFERROR(INDEX(账户银行,MATCH($B2444,账户名,0)),""))</f>
        <v/>
      </c>
      <c r="D2444" s="116" t="str">
        <f>IF($B2444="","",IFERROR(INDEX(账户币种,MATCH($B2444,账户名,0)),""))</f>
        <v/>
      </c>
      <c r="E2444" s="117"/>
      <c r="F2444" s="116" t="str">
        <f>IF($E2444="","",IFERROR(INDEX(类别属性,MATCH($E2444,类别表,0)),""))</f>
        <v/>
      </c>
      <c r="G2444" s="118"/>
      <c r="H2444" s="119"/>
      <c r="I2444" s="119"/>
      <c r="J2444" s="120"/>
      <c r="K2444" s="125" t="str">
        <f>IF(OR($A2444="",$B2444=""),"",IF($J2444&lt;&gt;"",$J2444,IF($D2444=本位币,1,IFERROR(LOOKUP(2,1/((汇率月份&lt;=$A2444)*(INDEX(记账汇率区,0,MATCH($D2444,汇率币种头,0))&lt;&gt;"")),INDEX(记账汇率区,0,MATCH($D2444,汇率币种头,0))),""))))</f>
        <v/>
      </c>
      <c r="L2444" s="123" t="str">
        <f t="shared" si="76"/>
        <v/>
      </c>
      <c r="M2444" s="123" t="str">
        <f t="shared" si="77"/>
        <v/>
      </c>
      <c r="N2444" s="123" t="str">
        <f>IF($B2444="","",ROUND(SUMIF(账户名,$B2444,账户期初)+SUMIFS($L$6:L2444,$B$6:B2444,$B2444),2))</f>
        <v/>
      </c>
      <c r="O2444" s="123" t="str">
        <f>IF($B2444="","",IFERROR(ROUND(INDEX(账户期初本位,MATCH($B2444,账户名,0))+SUMIFS($M$6:M2444,$B$6:B2444,$B2444),2),""))</f>
        <v/>
      </c>
      <c r="P2444" s="117"/>
      <c r="Q2444" s="115"/>
      <c r="R2444" s="115"/>
      <c r="S2444" s="124" t="str">
        <f>IF($B2444="","",IF(ISNA(MATCH($B2444,账户名,0)),"※这个账户不在【参数设置】的账户档案里",IF($A2444="","※没填日期，这一笔不会进任何月份的报表",IF(OR($A2444&lt;起始月份,$A2444&gt;EOMONTH(起始月份,15)),"△不在本账期（"&amp;TEXT(起始月份,"yyyy-mm")&amp;" ~ "&amp;TEXT(EOMONTH(起始月份,15),"yyyy-mm")&amp;"）内，报表里看不到",IF(AND($H2444&lt;&gt;"",$I2444&lt;&gt;""),"※收入和支出不能同时填",IF(AND(N($H2444)=0,N($I2444)=0),IF(ISNUMBER(SEARCH("【待补】",$R2444&amp;"")),"△源数据不全（源表缺金额），请补充","※收入和支出都没填"),IF($E2444="","※没填收支类别，分类报表会漏掉这一笔",IF(ISNA(MATCH($E2444,类别表,0)),"※收支类别不在【参数设置】的清单里",IF($K2444="","△"&amp;$D2444&amp;" 还没填汇率，去【月度汇率】补上就自动算了",IF(ISNUMBER(SEARCH("【待补】",$R2444&amp;"")),"△源数据不全（源表缺摘要或用途），请补充",IF(AND($F2444="内部转账",$Q2444=""),"△内部转账建议在「往来单位」写上对方账户",IF($N2444&lt;0,"△这一笔之后该账户余额成负数了，核一下",""))))))))))))</f>
        <v/>
      </c>
    </row>
    <row r="2445" ht="16.5" spans="1:19">
      <c r="A2445" s="114"/>
      <c r="B2445" s="115"/>
      <c r="C2445" s="116" t="str">
        <f>IF($B2445="","",IFERROR(INDEX(账户银行,MATCH($B2445,账户名,0)),""))</f>
        <v/>
      </c>
      <c r="D2445" s="116" t="str">
        <f>IF($B2445="","",IFERROR(INDEX(账户币种,MATCH($B2445,账户名,0)),""))</f>
        <v/>
      </c>
      <c r="E2445" s="117"/>
      <c r="F2445" s="116" t="str">
        <f>IF($E2445="","",IFERROR(INDEX(类别属性,MATCH($E2445,类别表,0)),""))</f>
        <v/>
      </c>
      <c r="G2445" s="118"/>
      <c r="H2445" s="119"/>
      <c r="I2445" s="119"/>
      <c r="J2445" s="120"/>
      <c r="K2445" s="125" t="str">
        <f>IF(OR($A2445="",$B2445=""),"",IF($J2445&lt;&gt;"",$J2445,IF($D2445=本位币,1,IFERROR(LOOKUP(2,1/((汇率月份&lt;=$A2445)*(INDEX(记账汇率区,0,MATCH($D2445,汇率币种头,0))&lt;&gt;"")),INDEX(记账汇率区,0,MATCH($D2445,汇率币种头,0))),""))))</f>
        <v/>
      </c>
      <c r="L2445" s="123" t="str">
        <f t="shared" si="76"/>
        <v/>
      </c>
      <c r="M2445" s="123" t="str">
        <f t="shared" si="77"/>
        <v/>
      </c>
      <c r="N2445" s="123" t="str">
        <f>IF($B2445="","",ROUND(SUMIF(账户名,$B2445,账户期初)+SUMIFS($L$6:L2445,$B$6:B2445,$B2445),2))</f>
        <v/>
      </c>
      <c r="O2445" s="123" t="str">
        <f>IF($B2445="","",IFERROR(ROUND(INDEX(账户期初本位,MATCH($B2445,账户名,0))+SUMIFS($M$6:M2445,$B$6:B2445,$B2445),2),""))</f>
        <v/>
      </c>
      <c r="P2445" s="117"/>
      <c r="Q2445" s="115"/>
      <c r="R2445" s="115"/>
      <c r="S2445" s="124" t="str">
        <f>IF($B2445="","",IF(ISNA(MATCH($B2445,账户名,0)),"※这个账户不在【参数设置】的账户档案里",IF($A2445="","※没填日期，这一笔不会进任何月份的报表",IF(OR($A2445&lt;起始月份,$A2445&gt;EOMONTH(起始月份,15)),"△不在本账期（"&amp;TEXT(起始月份,"yyyy-mm")&amp;" ~ "&amp;TEXT(EOMONTH(起始月份,15),"yyyy-mm")&amp;"）内，报表里看不到",IF(AND($H2445&lt;&gt;"",$I2445&lt;&gt;""),"※收入和支出不能同时填",IF(AND(N($H2445)=0,N($I2445)=0),IF(ISNUMBER(SEARCH("【待补】",$R2445&amp;"")),"△源数据不全（源表缺金额），请补充","※收入和支出都没填"),IF($E2445="","※没填收支类别，分类报表会漏掉这一笔",IF(ISNA(MATCH($E2445,类别表,0)),"※收支类别不在【参数设置】的清单里",IF($K2445="","△"&amp;$D2445&amp;" 还没填汇率，去【月度汇率】补上就自动算了",IF(ISNUMBER(SEARCH("【待补】",$R2445&amp;"")),"△源数据不全（源表缺摘要或用途），请补充",IF(AND($F2445="内部转账",$Q2445=""),"△内部转账建议在「往来单位」写上对方账户",IF($N2445&lt;0,"△这一笔之后该账户余额成负数了，核一下",""))))))))))))</f>
        <v/>
      </c>
    </row>
    <row r="2446" ht="16.5" spans="1:19">
      <c r="A2446" s="114"/>
      <c r="B2446" s="115"/>
      <c r="C2446" s="116" t="str">
        <f>IF($B2446="","",IFERROR(INDEX(账户银行,MATCH($B2446,账户名,0)),""))</f>
        <v/>
      </c>
      <c r="D2446" s="116" t="str">
        <f>IF($B2446="","",IFERROR(INDEX(账户币种,MATCH($B2446,账户名,0)),""))</f>
        <v/>
      </c>
      <c r="E2446" s="117"/>
      <c r="F2446" s="116" t="str">
        <f>IF($E2446="","",IFERROR(INDEX(类别属性,MATCH($E2446,类别表,0)),""))</f>
        <v/>
      </c>
      <c r="G2446" s="118"/>
      <c r="H2446" s="119"/>
      <c r="I2446" s="119"/>
      <c r="J2446" s="120"/>
      <c r="K2446" s="125" t="str">
        <f>IF(OR($A2446="",$B2446=""),"",IF($J2446&lt;&gt;"",$J2446,IF($D2446=本位币,1,IFERROR(LOOKUP(2,1/((汇率月份&lt;=$A2446)*(INDEX(记账汇率区,0,MATCH($D2446,汇率币种头,0))&lt;&gt;"")),INDEX(记账汇率区,0,MATCH($D2446,汇率币种头,0))),""))))</f>
        <v/>
      </c>
      <c r="L2446" s="123" t="str">
        <f t="shared" si="76"/>
        <v/>
      </c>
      <c r="M2446" s="123" t="str">
        <f t="shared" si="77"/>
        <v/>
      </c>
      <c r="N2446" s="123" t="str">
        <f>IF($B2446="","",ROUND(SUMIF(账户名,$B2446,账户期初)+SUMIFS($L$6:L2446,$B$6:B2446,$B2446),2))</f>
        <v/>
      </c>
      <c r="O2446" s="123" t="str">
        <f>IF($B2446="","",IFERROR(ROUND(INDEX(账户期初本位,MATCH($B2446,账户名,0))+SUMIFS($M$6:M2446,$B$6:B2446,$B2446),2),""))</f>
        <v/>
      </c>
      <c r="P2446" s="117"/>
      <c r="Q2446" s="115"/>
      <c r="R2446" s="115"/>
      <c r="S2446" s="124" t="str">
        <f>IF($B2446="","",IF(ISNA(MATCH($B2446,账户名,0)),"※这个账户不在【参数设置】的账户档案里",IF($A2446="","※没填日期，这一笔不会进任何月份的报表",IF(OR($A2446&lt;起始月份,$A2446&gt;EOMONTH(起始月份,15)),"△不在本账期（"&amp;TEXT(起始月份,"yyyy-mm")&amp;" ~ "&amp;TEXT(EOMONTH(起始月份,15),"yyyy-mm")&amp;"）内，报表里看不到",IF(AND($H2446&lt;&gt;"",$I2446&lt;&gt;""),"※收入和支出不能同时填",IF(AND(N($H2446)=0,N($I2446)=0),IF(ISNUMBER(SEARCH("【待补】",$R2446&amp;"")),"△源数据不全（源表缺金额），请补充","※收入和支出都没填"),IF($E2446="","※没填收支类别，分类报表会漏掉这一笔",IF(ISNA(MATCH($E2446,类别表,0)),"※收支类别不在【参数设置】的清单里",IF($K2446="","△"&amp;$D2446&amp;" 还没填汇率，去【月度汇率】补上就自动算了",IF(ISNUMBER(SEARCH("【待补】",$R2446&amp;"")),"△源数据不全（源表缺摘要或用途），请补充",IF(AND($F2446="内部转账",$Q2446=""),"△内部转账建议在「往来单位」写上对方账户",IF($N2446&lt;0,"△这一笔之后该账户余额成负数了，核一下",""))))))))))))</f>
        <v/>
      </c>
    </row>
    <row r="2447" ht="16.5" spans="1:19">
      <c r="A2447" s="114"/>
      <c r="B2447" s="115"/>
      <c r="C2447" s="116" t="str">
        <f>IF($B2447="","",IFERROR(INDEX(账户银行,MATCH($B2447,账户名,0)),""))</f>
        <v/>
      </c>
      <c r="D2447" s="116" t="str">
        <f>IF($B2447="","",IFERROR(INDEX(账户币种,MATCH($B2447,账户名,0)),""))</f>
        <v/>
      </c>
      <c r="E2447" s="117"/>
      <c r="F2447" s="116" t="str">
        <f>IF($E2447="","",IFERROR(INDEX(类别属性,MATCH($E2447,类别表,0)),""))</f>
        <v/>
      </c>
      <c r="G2447" s="118"/>
      <c r="H2447" s="119"/>
      <c r="I2447" s="119"/>
      <c r="J2447" s="120"/>
      <c r="K2447" s="125" t="str">
        <f>IF(OR($A2447="",$B2447=""),"",IF($J2447&lt;&gt;"",$J2447,IF($D2447=本位币,1,IFERROR(LOOKUP(2,1/((汇率月份&lt;=$A2447)*(INDEX(记账汇率区,0,MATCH($D2447,汇率币种头,0))&lt;&gt;"")),INDEX(记账汇率区,0,MATCH($D2447,汇率币种头,0))),""))))</f>
        <v/>
      </c>
      <c r="L2447" s="123" t="str">
        <f t="shared" si="76"/>
        <v/>
      </c>
      <c r="M2447" s="123" t="str">
        <f t="shared" si="77"/>
        <v/>
      </c>
      <c r="N2447" s="123" t="str">
        <f>IF($B2447="","",ROUND(SUMIF(账户名,$B2447,账户期初)+SUMIFS($L$6:L2447,$B$6:B2447,$B2447),2))</f>
        <v/>
      </c>
      <c r="O2447" s="123" t="str">
        <f>IF($B2447="","",IFERROR(ROUND(INDEX(账户期初本位,MATCH($B2447,账户名,0))+SUMIFS($M$6:M2447,$B$6:B2447,$B2447),2),""))</f>
        <v/>
      </c>
      <c r="P2447" s="117"/>
      <c r="Q2447" s="115"/>
      <c r="R2447" s="115"/>
      <c r="S2447" s="124" t="str">
        <f>IF($B2447="","",IF(ISNA(MATCH($B2447,账户名,0)),"※这个账户不在【参数设置】的账户档案里",IF($A2447="","※没填日期，这一笔不会进任何月份的报表",IF(OR($A2447&lt;起始月份,$A2447&gt;EOMONTH(起始月份,15)),"△不在本账期（"&amp;TEXT(起始月份,"yyyy-mm")&amp;" ~ "&amp;TEXT(EOMONTH(起始月份,15),"yyyy-mm")&amp;"）内，报表里看不到",IF(AND($H2447&lt;&gt;"",$I2447&lt;&gt;""),"※收入和支出不能同时填",IF(AND(N($H2447)=0,N($I2447)=0),IF(ISNUMBER(SEARCH("【待补】",$R2447&amp;"")),"△源数据不全（源表缺金额），请补充","※收入和支出都没填"),IF($E2447="","※没填收支类别，分类报表会漏掉这一笔",IF(ISNA(MATCH($E2447,类别表,0)),"※收支类别不在【参数设置】的清单里",IF($K2447="","△"&amp;$D2447&amp;" 还没填汇率，去【月度汇率】补上就自动算了",IF(ISNUMBER(SEARCH("【待补】",$R2447&amp;"")),"△源数据不全（源表缺摘要或用途），请补充",IF(AND($F2447="内部转账",$Q2447=""),"△内部转账建议在「往来单位」写上对方账户",IF($N2447&lt;0,"△这一笔之后该账户余额成负数了，核一下",""))))))))))))</f>
        <v/>
      </c>
    </row>
    <row r="2448" ht="16.5" spans="1:19">
      <c r="A2448" s="114"/>
      <c r="B2448" s="115"/>
      <c r="C2448" s="116" t="str">
        <f>IF($B2448="","",IFERROR(INDEX(账户银行,MATCH($B2448,账户名,0)),""))</f>
        <v/>
      </c>
      <c r="D2448" s="116" t="str">
        <f>IF($B2448="","",IFERROR(INDEX(账户币种,MATCH($B2448,账户名,0)),""))</f>
        <v/>
      </c>
      <c r="E2448" s="117"/>
      <c r="F2448" s="116" t="str">
        <f>IF($E2448="","",IFERROR(INDEX(类别属性,MATCH($E2448,类别表,0)),""))</f>
        <v/>
      </c>
      <c r="G2448" s="118"/>
      <c r="H2448" s="119"/>
      <c r="I2448" s="119"/>
      <c r="J2448" s="120"/>
      <c r="K2448" s="125" t="str">
        <f>IF(OR($A2448="",$B2448=""),"",IF($J2448&lt;&gt;"",$J2448,IF($D2448=本位币,1,IFERROR(LOOKUP(2,1/((汇率月份&lt;=$A2448)*(INDEX(记账汇率区,0,MATCH($D2448,汇率币种头,0))&lt;&gt;"")),INDEX(记账汇率区,0,MATCH($D2448,汇率币种头,0))),""))))</f>
        <v/>
      </c>
      <c r="L2448" s="123" t="str">
        <f t="shared" si="76"/>
        <v/>
      </c>
      <c r="M2448" s="123" t="str">
        <f t="shared" si="77"/>
        <v/>
      </c>
      <c r="N2448" s="123" t="str">
        <f>IF($B2448="","",ROUND(SUMIF(账户名,$B2448,账户期初)+SUMIFS($L$6:L2448,$B$6:B2448,$B2448),2))</f>
        <v/>
      </c>
      <c r="O2448" s="123" t="str">
        <f>IF($B2448="","",IFERROR(ROUND(INDEX(账户期初本位,MATCH($B2448,账户名,0))+SUMIFS($M$6:M2448,$B$6:B2448,$B2448),2),""))</f>
        <v/>
      </c>
      <c r="P2448" s="117"/>
      <c r="Q2448" s="115"/>
      <c r="R2448" s="115"/>
      <c r="S2448" s="124" t="str">
        <f>IF($B2448="","",IF(ISNA(MATCH($B2448,账户名,0)),"※这个账户不在【参数设置】的账户档案里",IF($A2448="","※没填日期，这一笔不会进任何月份的报表",IF(OR($A2448&lt;起始月份,$A2448&gt;EOMONTH(起始月份,15)),"△不在本账期（"&amp;TEXT(起始月份,"yyyy-mm")&amp;" ~ "&amp;TEXT(EOMONTH(起始月份,15),"yyyy-mm")&amp;"）内，报表里看不到",IF(AND($H2448&lt;&gt;"",$I2448&lt;&gt;""),"※收入和支出不能同时填",IF(AND(N($H2448)=0,N($I2448)=0),IF(ISNUMBER(SEARCH("【待补】",$R2448&amp;"")),"△源数据不全（源表缺金额），请补充","※收入和支出都没填"),IF($E2448="","※没填收支类别，分类报表会漏掉这一笔",IF(ISNA(MATCH($E2448,类别表,0)),"※收支类别不在【参数设置】的清单里",IF($K2448="","△"&amp;$D2448&amp;" 还没填汇率，去【月度汇率】补上就自动算了",IF(ISNUMBER(SEARCH("【待补】",$R2448&amp;"")),"△源数据不全（源表缺摘要或用途），请补充",IF(AND($F2448="内部转账",$Q2448=""),"△内部转账建议在「往来单位」写上对方账户",IF($N2448&lt;0,"△这一笔之后该账户余额成负数了，核一下",""))))))))))))</f>
        <v/>
      </c>
    </row>
    <row r="2449" ht="16.5" spans="1:19">
      <c r="A2449" s="114"/>
      <c r="B2449" s="115"/>
      <c r="C2449" s="116" t="str">
        <f>IF($B2449="","",IFERROR(INDEX(账户银行,MATCH($B2449,账户名,0)),""))</f>
        <v/>
      </c>
      <c r="D2449" s="116" t="str">
        <f>IF($B2449="","",IFERROR(INDEX(账户币种,MATCH($B2449,账户名,0)),""))</f>
        <v/>
      </c>
      <c r="E2449" s="117"/>
      <c r="F2449" s="116" t="str">
        <f>IF($E2449="","",IFERROR(INDEX(类别属性,MATCH($E2449,类别表,0)),""))</f>
        <v/>
      </c>
      <c r="G2449" s="118"/>
      <c r="H2449" s="119"/>
      <c r="I2449" s="119"/>
      <c r="J2449" s="120"/>
      <c r="K2449" s="125" t="str">
        <f>IF(OR($A2449="",$B2449=""),"",IF($J2449&lt;&gt;"",$J2449,IF($D2449=本位币,1,IFERROR(LOOKUP(2,1/((汇率月份&lt;=$A2449)*(INDEX(记账汇率区,0,MATCH($D2449,汇率币种头,0))&lt;&gt;"")),INDEX(记账汇率区,0,MATCH($D2449,汇率币种头,0))),""))))</f>
        <v/>
      </c>
      <c r="L2449" s="123" t="str">
        <f t="shared" si="76"/>
        <v/>
      </c>
      <c r="M2449" s="123" t="str">
        <f t="shared" si="77"/>
        <v/>
      </c>
      <c r="N2449" s="123" t="str">
        <f>IF($B2449="","",ROUND(SUMIF(账户名,$B2449,账户期初)+SUMIFS($L$6:L2449,$B$6:B2449,$B2449),2))</f>
        <v/>
      </c>
      <c r="O2449" s="123" t="str">
        <f>IF($B2449="","",IFERROR(ROUND(INDEX(账户期初本位,MATCH($B2449,账户名,0))+SUMIFS($M$6:M2449,$B$6:B2449,$B2449),2),""))</f>
        <v/>
      </c>
      <c r="P2449" s="117"/>
      <c r="Q2449" s="115"/>
      <c r="R2449" s="115"/>
      <c r="S2449" s="124" t="str">
        <f>IF($B2449="","",IF(ISNA(MATCH($B2449,账户名,0)),"※这个账户不在【参数设置】的账户档案里",IF($A2449="","※没填日期，这一笔不会进任何月份的报表",IF(OR($A2449&lt;起始月份,$A2449&gt;EOMONTH(起始月份,15)),"△不在本账期（"&amp;TEXT(起始月份,"yyyy-mm")&amp;" ~ "&amp;TEXT(EOMONTH(起始月份,15),"yyyy-mm")&amp;"）内，报表里看不到",IF(AND($H2449&lt;&gt;"",$I2449&lt;&gt;""),"※收入和支出不能同时填",IF(AND(N($H2449)=0,N($I2449)=0),IF(ISNUMBER(SEARCH("【待补】",$R2449&amp;"")),"△源数据不全（源表缺金额），请补充","※收入和支出都没填"),IF($E2449="","※没填收支类别，分类报表会漏掉这一笔",IF(ISNA(MATCH($E2449,类别表,0)),"※收支类别不在【参数设置】的清单里",IF($K2449="","△"&amp;$D2449&amp;" 还没填汇率，去【月度汇率】补上就自动算了",IF(ISNUMBER(SEARCH("【待补】",$R2449&amp;"")),"△源数据不全（源表缺摘要或用途），请补充",IF(AND($F2449="内部转账",$Q2449=""),"△内部转账建议在「往来单位」写上对方账户",IF($N2449&lt;0,"△这一笔之后该账户余额成负数了，核一下",""))))))))))))</f>
        <v/>
      </c>
    </row>
    <row r="2450" ht="16.5" spans="1:19">
      <c r="A2450" s="114"/>
      <c r="B2450" s="115"/>
      <c r="C2450" s="116" t="str">
        <f>IF($B2450="","",IFERROR(INDEX(账户银行,MATCH($B2450,账户名,0)),""))</f>
        <v/>
      </c>
      <c r="D2450" s="116" t="str">
        <f>IF($B2450="","",IFERROR(INDEX(账户币种,MATCH($B2450,账户名,0)),""))</f>
        <v/>
      </c>
      <c r="E2450" s="117"/>
      <c r="F2450" s="116" t="str">
        <f>IF($E2450="","",IFERROR(INDEX(类别属性,MATCH($E2450,类别表,0)),""))</f>
        <v/>
      </c>
      <c r="G2450" s="118"/>
      <c r="H2450" s="119"/>
      <c r="I2450" s="119"/>
      <c r="J2450" s="120"/>
      <c r="K2450" s="125" t="str">
        <f>IF(OR($A2450="",$B2450=""),"",IF($J2450&lt;&gt;"",$J2450,IF($D2450=本位币,1,IFERROR(LOOKUP(2,1/((汇率月份&lt;=$A2450)*(INDEX(记账汇率区,0,MATCH($D2450,汇率币种头,0))&lt;&gt;"")),INDEX(记账汇率区,0,MATCH($D2450,汇率币种头,0))),""))))</f>
        <v/>
      </c>
      <c r="L2450" s="123" t="str">
        <f t="shared" si="76"/>
        <v/>
      </c>
      <c r="M2450" s="123" t="str">
        <f t="shared" si="77"/>
        <v/>
      </c>
      <c r="N2450" s="123" t="str">
        <f>IF($B2450="","",ROUND(SUMIF(账户名,$B2450,账户期初)+SUMIFS($L$6:L2450,$B$6:B2450,$B2450),2))</f>
        <v/>
      </c>
      <c r="O2450" s="123" t="str">
        <f>IF($B2450="","",IFERROR(ROUND(INDEX(账户期初本位,MATCH($B2450,账户名,0))+SUMIFS($M$6:M2450,$B$6:B2450,$B2450),2),""))</f>
        <v/>
      </c>
      <c r="P2450" s="117"/>
      <c r="Q2450" s="115"/>
      <c r="R2450" s="115"/>
      <c r="S2450" s="124" t="str">
        <f>IF($B2450="","",IF(ISNA(MATCH($B2450,账户名,0)),"※这个账户不在【参数设置】的账户档案里",IF($A2450="","※没填日期，这一笔不会进任何月份的报表",IF(OR($A2450&lt;起始月份,$A2450&gt;EOMONTH(起始月份,15)),"△不在本账期（"&amp;TEXT(起始月份,"yyyy-mm")&amp;" ~ "&amp;TEXT(EOMONTH(起始月份,15),"yyyy-mm")&amp;"）内，报表里看不到",IF(AND($H2450&lt;&gt;"",$I2450&lt;&gt;""),"※收入和支出不能同时填",IF(AND(N($H2450)=0,N($I2450)=0),IF(ISNUMBER(SEARCH("【待补】",$R2450&amp;"")),"△源数据不全（源表缺金额），请补充","※收入和支出都没填"),IF($E2450="","※没填收支类别，分类报表会漏掉这一笔",IF(ISNA(MATCH($E2450,类别表,0)),"※收支类别不在【参数设置】的清单里",IF($K2450="","△"&amp;$D2450&amp;" 还没填汇率，去【月度汇率】补上就自动算了",IF(ISNUMBER(SEARCH("【待补】",$R2450&amp;"")),"△源数据不全（源表缺摘要或用途），请补充",IF(AND($F2450="内部转账",$Q2450=""),"△内部转账建议在「往来单位」写上对方账户",IF($N2450&lt;0,"△这一笔之后该账户余额成负数了，核一下",""))))))))))))</f>
        <v/>
      </c>
    </row>
    <row r="2451" ht="16.5" spans="1:19">
      <c r="A2451" s="114"/>
      <c r="B2451" s="115"/>
      <c r="C2451" s="116" t="str">
        <f>IF($B2451="","",IFERROR(INDEX(账户银行,MATCH($B2451,账户名,0)),""))</f>
        <v/>
      </c>
      <c r="D2451" s="116" t="str">
        <f>IF($B2451="","",IFERROR(INDEX(账户币种,MATCH($B2451,账户名,0)),""))</f>
        <v/>
      </c>
      <c r="E2451" s="117"/>
      <c r="F2451" s="116" t="str">
        <f>IF($E2451="","",IFERROR(INDEX(类别属性,MATCH($E2451,类别表,0)),""))</f>
        <v/>
      </c>
      <c r="G2451" s="118"/>
      <c r="H2451" s="119"/>
      <c r="I2451" s="119"/>
      <c r="J2451" s="120"/>
      <c r="K2451" s="125" t="str">
        <f>IF(OR($A2451="",$B2451=""),"",IF($J2451&lt;&gt;"",$J2451,IF($D2451=本位币,1,IFERROR(LOOKUP(2,1/((汇率月份&lt;=$A2451)*(INDEX(记账汇率区,0,MATCH($D2451,汇率币种头,0))&lt;&gt;"")),INDEX(记账汇率区,0,MATCH($D2451,汇率币种头,0))),""))))</f>
        <v/>
      </c>
      <c r="L2451" s="123" t="str">
        <f t="shared" si="76"/>
        <v/>
      </c>
      <c r="M2451" s="123" t="str">
        <f t="shared" si="77"/>
        <v/>
      </c>
      <c r="N2451" s="123" t="str">
        <f>IF($B2451="","",ROUND(SUMIF(账户名,$B2451,账户期初)+SUMIFS($L$6:L2451,$B$6:B2451,$B2451),2))</f>
        <v/>
      </c>
      <c r="O2451" s="123" t="str">
        <f>IF($B2451="","",IFERROR(ROUND(INDEX(账户期初本位,MATCH($B2451,账户名,0))+SUMIFS($M$6:M2451,$B$6:B2451,$B2451),2),""))</f>
        <v/>
      </c>
      <c r="P2451" s="117"/>
      <c r="Q2451" s="115"/>
      <c r="R2451" s="115"/>
      <c r="S2451" s="124" t="str">
        <f>IF($B2451="","",IF(ISNA(MATCH($B2451,账户名,0)),"※这个账户不在【参数设置】的账户档案里",IF($A2451="","※没填日期，这一笔不会进任何月份的报表",IF(OR($A2451&lt;起始月份,$A2451&gt;EOMONTH(起始月份,15)),"△不在本账期（"&amp;TEXT(起始月份,"yyyy-mm")&amp;" ~ "&amp;TEXT(EOMONTH(起始月份,15),"yyyy-mm")&amp;"）内，报表里看不到",IF(AND($H2451&lt;&gt;"",$I2451&lt;&gt;""),"※收入和支出不能同时填",IF(AND(N($H2451)=0,N($I2451)=0),IF(ISNUMBER(SEARCH("【待补】",$R2451&amp;"")),"△源数据不全（源表缺金额），请补充","※收入和支出都没填"),IF($E2451="","※没填收支类别，分类报表会漏掉这一笔",IF(ISNA(MATCH($E2451,类别表,0)),"※收支类别不在【参数设置】的清单里",IF($K2451="","△"&amp;$D2451&amp;" 还没填汇率，去【月度汇率】补上就自动算了",IF(ISNUMBER(SEARCH("【待补】",$R2451&amp;"")),"△源数据不全（源表缺摘要或用途），请补充",IF(AND($F2451="内部转账",$Q2451=""),"△内部转账建议在「往来单位」写上对方账户",IF($N2451&lt;0,"△这一笔之后该账户余额成负数了，核一下",""))))))))))))</f>
        <v/>
      </c>
    </row>
    <row r="2452" ht="16.5" spans="1:19">
      <c r="A2452" s="114"/>
      <c r="B2452" s="115"/>
      <c r="C2452" s="116" t="str">
        <f>IF($B2452="","",IFERROR(INDEX(账户银行,MATCH($B2452,账户名,0)),""))</f>
        <v/>
      </c>
      <c r="D2452" s="116" t="str">
        <f>IF($B2452="","",IFERROR(INDEX(账户币种,MATCH($B2452,账户名,0)),""))</f>
        <v/>
      </c>
      <c r="E2452" s="117"/>
      <c r="F2452" s="116" t="str">
        <f>IF($E2452="","",IFERROR(INDEX(类别属性,MATCH($E2452,类别表,0)),""))</f>
        <v/>
      </c>
      <c r="G2452" s="118"/>
      <c r="H2452" s="119"/>
      <c r="I2452" s="119"/>
      <c r="J2452" s="120"/>
      <c r="K2452" s="125" t="str">
        <f>IF(OR($A2452="",$B2452=""),"",IF($J2452&lt;&gt;"",$J2452,IF($D2452=本位币,1,IFERROR(LOOKUP(2,1/((汇率月份&lt;=$A2452)*(INDEX(记账汇率区,0,MATCH($D2452,汇率币种头,0))&lt;&gt;"")),INDEX(记账汇率区,0,MATCH($D2452,汇率币种头,0))),""))))</f>
        <v/>
      </c>
      <c r="L2452" s="123" t="str">
        <f t="shared" si="76"/>
        <v/>
      </c>
      <c r="M2452" s="123" t="str">
        <f t="shared" si="77"/>
        <v/>
      </c>
      <c r="N2452" s="123" t="str">
        <f>IF($B2452="","",ROUND(SUMIF(账户名,$B2452,账户期初)+SUMIFS($L$6:L2452,$B$6:B2452,$B2452),2))</f>
        <v/>
      </c>
      <c r="O2452" s="123" t="str">
        <f>IF($B2452="","",IFERROR(ROUND(INDEX(账户期初本位,MATCH($B2452,账户名,0))+SUMIFS($M$6:M2452,$B$6:B2452,$B2452),2),""))</f>
        <v/>
      </c>
      <c r="P2452" s="117"/>
      <c r="Q2452" s="115"/>
      <c r="R2452" s="115"/>
      <c r="S2452" s="124" t="str">
        <f>IF($B2452="","",IF(ISNA(MATCH($B2452,账户名,0)),"※这个账户不在【参数设置】的账户档案里",IF($A2452="","※没填日期，这一笔不会进任何月份的报表",IF(OR($A2452&lt;起始月份,$A2452&gt;EOMONTH(起始月份,15)),"△不在本账期（"&amp;TEXT(起始月份,"yyyy-mm")&amp;" ~ "&amp;TEXT(EOMONTH(起始月份,15),"yyyy-mm")&amp;"）内，报表里看不到",IF(AND($H2452&lt;&gt;"",$I2452&lt;&gt;""),"※收入和支出不能同时填",IF(AND(N($H2452)=0,N($I2452)=0),IF(ISNUMBER(SEARCH("【待补】",$R2452&amp;"")),"△源数据不全（源表缺金额），请补充","※收入和支出都没填"),IF($E2452="","※没填收支类别，分类报表会漏掉这一笔",IF(ISNA(MATCH($E2452,类别表,0)),"※收支类别不在【参数设置】的清单里",IF($K2452="","△"&amp;$D2452&amp;" 还没填汇率，去【月度汇率】补上就自动算了",IF(ISNUMBER(SEARCH("【待补】",$R2452&amp;"")),"△源数据不全（源表缺摘要或用途），请补充",IF(AND($F2452="内部转账",$Q2452=""),"△内部转账建议在「往来单位」写上对方账户",IF($N2452&lt;0,"△这一笔之后该账户余额成负数了，核一下",""))))))))))))</f>
        <v/>
      </c>
    </row>
    <row r="2453" ht="16.5" spans="1:19">
      <c r="A2453" s="114"/>
      <c r="B2453" s="115"/>
      <c r="C2453" s="116" t="str">
        <f>IF($B2453="","",IFERROR(INDEX(账户银行,MATCH($B2453,账户名,0)),""))</f>
        <v/>
      </c>
      <c r="D2453" s="116" t="str">
        <f>IF($B2453="","",IFERROR(INDEX(账户币种,MATCH($B2453,账户名,0)),""))</f>
        <v/>
      </c>
      <c r="E2453" s="117"/>
      <c r="F2453" s="116" t="str">
        <f>IF($E2453="","",IFERROR(INDEX(类别属性,MATCH($E2453,类别表,0)),""))</f>
        <v/>
      </c>
      <c r="G2453" s="118"/>
      <c r="H2453" s="119"/>
      <c r="I2453" s="119"/>
      <c r="J2453" s="120"/>
      <c r="K2453" s="125" t="str">
        <f>IF(OR($A2453="",$B2453=""),"",IF($J2453&lt;&gt;"",$J2453,IF($D2453=本位币,1,IFERROR(LOOKUP(2,1/((汇率月份&lt;=$A2453)*(INDEX(记账汇率区,0,MATCH($D2453,汇率币种头,0))&lt;&gt;"")),INDEX(记账汇率区,0,MATCH($D2453,汇率币种头,0))),""))))</f>
        <v/>
      </c>
      <c r="L2453" s="123" t="str">
        <f t="shared" si="76"/>
        <v/>
      </c>
      <c r="M2453" s="123" t="str">
        <f t="shared" si="77"/>
        <v/>
      </c>
      <c r="N2453" s="123" t="str">
        <f>IF($B2453="","",ROUND(SUMIF(账户名,$B2453,账户期初)+SUMIFS($L$6:L2453,$B$6:B2453,$B2453),2))</f>
        <v/>
      </c>
      <c r="O2453" s="123" t="str">
        <f>IF($B2453="","",IFERROR(ROUND(INDEX(账户期初本位,MATCH($B2453,账户名,0))+SUMIFS($M$6:M2453,$B$6:B2453,$B2453),2),""))</f>
        <v/>
      </c>
      <c r="P2453" s="117"/>
      <c r="Q2453" s="115"/>
      <c r="R2453" s="115"/>
      <c r="S2453" s="124" t="str">
        <f>IF($B2453="","",IF(ISNA(MATCH($B2453,账户名,0)),"※这个账户不在【参数设置】的账户档案里",IF($A2453="","※没填日期，这一笔不会进任何月份的报表",IF(OR($A2453&lt;起始月份,$A2453&gt;EOMONTH(起始月份,15)),"△不在本账期（"&amp;TEXT(起始月份,"yyyy-mm")&amp;" ~ "&amp;TEXT(EOMONTH(起始月份,15),"yyyy-mm")&amp;"）内，报表里看不到",IF(AND($H2453&lt;&gt;"",$I2453&lt;&gt;""),"※收入和支出不能同时填",IF(AND(N($H2453)=0,N($I2453)=0),IF(ISNUMBER(SEARCH("【待补】",$R2453&amp;"")),"△源数据不全（源表缺金额），请补充","※收入和支出都没填"),IF($E2453="","※没填收支类别，分类报表会漏掉这一笔",IF(ISNA(MATCH($E2453,类别表,0)),"※收支类别不在【参数设置】的清单里",IF($K2453="","△"&amp;$D2453&amp;" 还没填汇率，去【月度汇率】补上就自动算了",IF(ISNUMBER(SEARCH("【待补】",$R2453&amp;"")),"△源数据不全（源表缺摘要或用途），请补充",IF(AND($F2453="内部转账",$Q2453=""),"△内部转账建议在「往来单位」写上对方账户",IF($N2453&lt;0,"△这一笔之后该账户余额成负数了，核一下",""))))))))))))</f>
        <v/>
      </c>
    </row>
    <row r="2454" ht="16.5" spans="1:19">
      <c r="A2454" s="114"/>
      <c r="B2454" s="115"/>
      <c r="C2454" s="116" t="str">
        <f>IF($B2454="","",IFERROR(INDEX(账户银行,MATCH($B2454,账户名,0)),""))</f>
        <v/>
      </c>
      <c r="D2454" s="116" t="str">
        <f>IF($B2454="","",IFERROR(INDEX(账户币种,MATCH($B2454,账户名,0)),""))</f>
        <v/>
      </c>
      <c r="E2454" s="117"/>
      <c r="F2454" s="116" t="str">
        <f>IF($E2454="","",IFERROR(INDEX(类别属性,MATCH($E2454,类别表,0)),""))</f>
        <v/>
      </c>
      <c r="G2454" s="118"/>
      <c r="H2454" s="119"/>
      <c r="I2454" s="119"/>
      <c r="J2454" s="120"/>
      <c r="K2454" s="125" t="str">
        <f>IF(OR($A2454="",$B2454=""),"",IF($J2454&lt;&gt;"",$J2454,IF($D2454=本位币,1,IFERROR(LOOKUP(2,1/((汇率月份&lt;=$A2454)*(INDEX(记账汇率区,0,MATCH($D2454,汇率币种头,0))&lt;&gt;"")),INDEX(记账汇率区,0,MATCH($D2454,汇率币种头,0))),""))))</f>
        <v/>
      </c>
      <c r="L2454" s="123" t="str">
        <f t="shared" si="76"/>
        <v/>
      </c>
      <c r="M2454" s="123" t="str">
        <f t="shared" si="77"/>
        <v/>
      </c>
      <c r="N2454" s="123" t="str">
        <f>IF($B2454="","",ROUND(SUMIF(账户名,$B2454,账户期初)+SUMIFS($L$6:L2454,$B$6:B2454,$B2454),2))</f>
        <v/>
      </c>
      <c r="O2454" s="123" t="str">
        <f>IF($B2454="","",IFERROR(ROUND(INDEX(账户期初本位,MATCH($B2454,账户名,0))+SUMIFS($M$6:M2454,$B$6:B2454,$B2454),2),""))</f>
        <v/>
      </c>
      <c r="P2454" s="117"/>
      <c r="Q2454" s="115"/>
      <c r="R2454" s="115"/>
      <c r="S2454" s="124" t="str">
        <f>IF($B2454="","",IF(ISNA(MATCH($B2454,账户名,0)),"※这个账户不在【参数设置】的账户档案里",IF($A2454="","※没填日期，这一笔不会进任何月份的报表",IF(OR($A2454&lt;起始月份,$A2454&gt;EOMONTH(起始月份,15)),"△不在本账期（"&amp;TEXT(起始月份,"yyyy-mm")&amp;" ~ "&amp;TEXT(EOMONTH(起始月份,15),"yyyy-mm")&amp;"）内，报表里看不到",IF(AND($H2454&lt;&gt;"",$I2454&lt;&gt;""),"※收入和支出不能同时填",IF(AND(N($H2454)=0,N($I2454)=0),IF(ISNUMBER(SEARCH("【待补】",$R2454&amp;"")),"△源数据不全（源表缺金额），请补充","※收入和支出都没填"),IF($E2454="","※没填收支类别，分类报表会漏掉这一笔",IF(ISNA(MATCH($E2454,类别表,0)),"※收支类别不在【参数设置】的清单里",IF($K2454="","△"&amp;$D2454&amp;" 还没填汇率，去【月度汇率】补上就自动算了",IF(ISNUMBER(SEARCH("【待补】",$R2454&amp;"")),"△源数据不全（源表缺摘要或用途），请补充",IF(AND($F2454="内部转账",$Q2454=""),"△内部转账建议在「往来单位」写上对方账户",IF($N2454&lt;0,"△这一笔之后该账户余额成负数了，核一下",""))))))))))))</f>
        <v/>
      </c>
    </row>
    <row r="2455" ht="16.5" spans="1:19">
      <c r="A2455" s="114"/>
      <c r="B2455" s="115"/>
      <c r="C2455" s="116" t="str">
        <f>IF($B2455="","",IFERROR(INDEX(账户银行,MATCH($B2455,账户名,0)),""))</f>
        <v/>
      </c>
      <c r="D2455" s="116" t="str">
        <f>IF($B2455="","",IFERROR(INDEX(账户币种,MATCH($B2455,账户名,0)),""))</f>
        <v/>
      </c>
      <c r="E2455" s="117"/>
      <c r="F2455" s="116" t="str">
        <f>IF($E2455="","",IFERROR(INDEX(类别属性,MATCH($E2455,类别表,0)),""))</f>
        <v/>
      </c>
      <c r="G2455" s="118"/>
      <c r="H2455" s="119"/>
      <c r="I2455" s="119"/>
      <c r="J2455" s="120"/>
      <c r="K2455" s="125" t="str">
        <f>IF(OR($A2455="",$B2455=""),"",IF($J2455&lt;&gt;"",$J2455,IF($D2455=本位币,1,IFERROR(LOOKUP(2,1/((汇率月份&lt;=$A2455)*(INDEX(记账汇率区,0,MATCH($D2455,汇率币种头,0))&lt;&gt;"")),INDEX(记账汇率区,0,MATCH($D2455,汇率币种头,0))),""))))</f>
        <v/>
      </c>
      <c r="L2455" s="123" t="str">
        <f t="shared" si="76"/>
        <v/>
      </c>
      <c r="M2455" s="123" t="str">
        <f t="shared" si="77"/>
        <v/>
      </c>
      <c r="N2455" s="123" t="str">
        <f>IF($B2455="","",ROUND(SUMIF(账户名,$B2455,账户期初)+SUMIFS($L$6:L2455,$B$6:B2455,$B2455),2))</f>
        <v/>
      </c>
      <c r="O2455" s="123" t="str">
        <f>IF($B2455="","",IFERROR(ROUND(INDEX(账户期初本位,MATCH($B2455,账户名,0))+SUMIFS($M$6:M2455,$B$6:B2455,$B2455),2),""))</f>
        <v/>
      </c>
      <c r="P2455" s="117"/>
      <c r="Q2455" s="115"/>
      <c r="R2455" s="115"/>
      <c r="S2455" s="124" t="str">
        <f>IF($B2455="","",IF(ISNA(MATCH($B2455,账户名,0)),"※这个账户不在【参数设置】的账户档案里",IF($A2455="","※没填日期，这一笔不会进任何月份的报表",IF(OR($A2455&lt;起始月份,$A2455&gt;EOMONTH(起始月份,15)),"△不在本账期（"&amp;TEXT(起始月份,"yyyy-mm")&amp;" ~ "&amp;TEXT(EOMONTH(起始月份,15),"yyyy-mm")&amp;"）内，报表里看不到",IF(AND($H2455&lt;&gt;"",$I2455&lt;&gt;""),"※收入和支出不能同时填",IF(AND(N($H2455)=0,N($I2455)=0),IF(ISNUMBER(SEARCH("【待补】",$R2455&amp;"")),"△源数据不全（源表缺金额），请补充","※收入和支出都没填"),IF($E2455="","※没填收支类别，分类报表会漏掉这一笔",IF(ISNA(MATCH($E2455,类别表,0)),"※收支类别不在【参数设置】的清单里",IF($K2455="","△"&amp;$D2455&amp;" 还没填汇率，去【月度汇率】补上就自动算了",IF(ISNUMBER(SEARCH("【待补】",$R2455&amp;"")),"△源数据不全（源表缺摘要或用途），请补充",IF(AND($F2455="内部转账",$Q2455=""),"△内部转账建议在「往来单位」写上对方账户",IF($N2455&lt;0,"△这一笔之后该账户余额成负数了，核一下",""))))))))))))</f>
        <v/>
      </c>
    </row>
    <row r="2456" ht="16.5" spans="1:19">
      <c r="A2456" s="114"/>
      <c r="B2456" s="115"/>
      <c r="C2456" s="116" t="str">
        <f>IF($B2456="","",IFERROR(INDEX(账户银行,MATCH($B2456,账户名,0)),""))</f>
        <v/>
      </c>
      <c r="D2456" s="116" t="str">
        <f>IF($B2456="","",IFERROR(INDEX(账户币种,MATCH($B2456,账户名,0)),""))</f>
        <v/>
      </c>
      <c r="E2456" s="117"/>
      <c r="F2456" s="116" t="str">
        <f>IF($E2456="","",IFERROR(INDEX(类别属性,MATCH($E2456,类别表,0)),""))</f>
        <v/>
      </c>
      <c r="G2456" s="118"/>
      <c r="H2456" s="119"/>
      <c r="I2456" s="119"/>
      <c r="J2456" s="120"/>
      <c r="K2456" s="125" t="str">
        <f>IF(OR($A2456="",$B2456=""),"",IF($J2456&lt;&gt;"",$J2456,IF($D2456=本位币,1,IFERROR(LOOKUP(2,1/((汇率月份&lt;=$A2456)*(INDEX(记账汇率区,0,MATCH($D2456,汇率币种头,0))&lt;&gt;"")),INDEX(记账汇率区,0,MATCH($D2456,汇率币种头,0))),""))))</f>
        <v/>
      </c>
      <c r="L2456" s="123" t="str">
        <f t="shared" si="76"/>
        <v/>
      </c>
      <c r="M2456" s="123" t="str">
        <f t="shared" si="77"/>
        <v/>
      </c>
      <c r="N2456" s="123" t="str">
        <f>IF($B2456="","",ROUND(SUMIF(账户名,$B2456,账户期初)+SUMIFS($L$6:L2456,$B$6:B2456,$B2456),2))</f>
        <v/>
      </c>
      <c r="O2456" s="123" t="str">
        <f>IF($B2456="","",IFERROR(ROUND(INDEX(账户期初本位,MATCH($B2456,账户名,0))+SUMIFS($M$6:M2456,$B$6:B2456,$B2456),2),""))</f>
        <v/>
      </c>
      <c r="P2456" s="117"/>
      <c r="Q2456" s="115"/>
      <c r="R2456" s="115"/>
      <c r="S2456" s="124" t="str">
        <f>IF($B2456="","",IF(ISNA(MATCH($B2456,账户名,0)),"※这个账户不在【参数设置】的账户档案里",IF($A2456="","※没填日期，这一笔不会进任何月份的报表",IF(OR($A2456&lt;起始月份,$A2456&gt;EOMONTH(起始月份,15)),"△不在本账期（"&amp;TEXT(起始月份,"yyyy-mm")&amp;" ~ "&amp;TEXT(EOMONTH(起始月份,15),"yyyy-mm")&amp;"）内，报表里看不到",IF(AND($H2456&lt;&gt;"",$I2456&lt;&gt;""),"※收入和支出不能同时填",IF(AND(N($H2456)=0,N($I2456)=0),IF(ISNUMBER(SEARCH("【待补】",$R2456&amp;"")),"△源数据不全（源表缺金额），请补充","※收入和支出都没填"),IF($E2456="","※没填收支类别，分类报表会漏掉这一笔",IF(ISNA(MATCH($E2456,类别表,0)),"※收支类别不在【参数设置】的清单里",IF($K2456="","△"&amp;$D2456&amp;" 还没填汇率，去【月度汇率】补上就自动算了",IF(ISNUMBER(SEARCH("【待补】",$R2456&amp;"")),"△源数据不全（源表缺摘要或用途），请补充",IF(AND($F2456="内部转账",$Q2456=""),"△内部转账建议在「往来单位」写上对方账户",IF($N2456&lt;0,"△这一笔之后该账户余额成负数了，核一下",""))))))))))))</f>
        <v/>
      </c>
    </row>
    <row r="2457" ht="16.5" spans="1:19">
      <c r="A2457" s="114"/>
      <c r="B2457" s="115"/>
      <c r="C2457" s="116" t="str">
        <f>IF($B2457="","",IFERROR(INDEX(账户银行,MATCH($B2457,账户名,0)),""))</f>
        <v/>
      </c>
      <c r="D2457" s="116" t="str">
        <f>IF($B2457="","",IFERROR(INDEX(账户币种,MATCH($B2457,账户名,0)),""))</f>
        <v/>
      </c>
      <c r="E2457" s="117"/>
      <c r="F2457" s="116" t="str">
        <f>IF($E2457="","",IFERROR(INDEX(类别属性,MATCH($E2457,类别表,0)),""))</f>
        <v/>
      </c>
      <c r="G2457" s="118"/>
      <c r="H2457" s="119"/>
      <c r="I2457" s="119"/>
      <c r="J2457" s="120"/>
      <c r="K2457" s="125" t="str">
        <f>IF(OR($A2457="",$B2457=""),"",IF($J2457&lt;&gt;"",$J2457,IF($D2457=本位币,1,IFERROR(LOOKUP(2,1/((汇率月份&lt;=$A2457)*(INDEX(记账汇率区,0,MATCH($D2457,汇率币种头,0))&lt;&gt;"")),INDEX(记账汇率区,0,MATCH($D2457,汇率币种头,0))),""))))</f>
        <v/>
      </c>
      <c r="L2457" s="123" t="str">
        <f t="shared" si="76"/>
        <v/>
      </c>
      <c r="M2457" s="123" t="str">
        <f t="shared" si="77"/>
        <v/>
      </c>
      <c r="N2457" s="123" t="str">
        <f>IF($B2457="","",ROUND(SUMIF(账户名,$B2457,账户期初)+SUMIFS($L$6:L2457,$B$6:B2457,$B2457),2))</f>
        <v/>
      </c>
      <c r="O2457" s="123" t="str">
        <f>IF($B2457="","",IFERROR(ROUND(INDEX(账户期初本位,MATCH($B2457,账户名,0))+SUMIFS($M$6:M2457,$B$6:B2457,$B2457),2),""))</f>
        <v/>
      </c>
      <c r="P2457" s="117"/>
      <c r="Q2457" s="115"/>
      <c r="R2457" s="115"/>
      <c r="S2457" s="124" t="str">
        <f>IF($B2457="","",IF(ISNA(MATCH($B2457,账户名,0)),"※这个账户不在【参数设置】的账户档案里",IF($A2457="","※没填日期，这一笔不会进任何月份的报表",IF(OR($A2457&lt;起始月份,$A2457&gt;EOMONTH(起始月份,15)),"△不在本账期（"&amp;TEXT(起始月份,"yyyy-mm")&amp;" ~ "&amp;TEXT(EOMONTH(起始月份,15),"yyyy-mm")&amp;"）内，报表里看不到",IF(AND($H2457&lt;&gt;"",$I2457&lt;&gt;""),"※收入和支出不能同时填",IF(AND(N($H2457)=0,N($I2457)=0),IF(ISNUMBER(SEARCH("【待补】",$R2457&amp;"")),"△源数据不全（源表缺金额），请补充","※收入和支出都没填"),IF($E2457="","※没填收支类别，分类报表会漏掉这一笔",IF(ISNA(MATCH($E2457,类别表,0)),"※收支类别不在【参数设置】的清单里",IF($K2457="","△"&amp;$D2457&amp;" 还没填汇率，去【月度汇率】补上就自动算了",IF(ISNUMBER(SEARCH("【待补】",$R2457&amp;"")),"△源数据不全（源表缺摘要或用途），请补充",IF(AND($F2457="内部转账",$Q2457=""),"△内部转账建议在「往来单位」写上对方账户",IF($N2457&lt;0,"△这一笔之后该账户余额成负数了，核一下",""))))))))))))</f>
        <v/>
      </c>
    </row>
    <row r="2458" ht="16.5" spans="1:19">
      <c r="A2458" s="114"/>
      <c r="B2458" s="115"/>
      <c r="C2458" s="116" t="str">
        <f>IF($B2458="","",IFERROR(INDEX(账户银行,MATCH($B2458,账户名,0)),""))</f>
        <v/>
      </c>
      <c r="D2458" s="116" t="str">
        <f>IF($B2458="","",IFERROR(INDEX(账户币种,MATCH($B2458,账户名,0)),""))</f>
        <v/>
      </c>
      <c r="E2458" s="117"/>
      <c r="F2458" s="116" t="str">
        <f>IF($E2458="","",IFERROR(INDEX(类别属性,MATCH($E2458,类别表,0)),""))</f>
        <v/>
      </c>
      <c r="G2458" s="118"/>
      <c r="H2458" s="119"/>
      <c r="I2458" s="119"/>
      <c r="J2458" s="120"/>
      <c r="K2458" s="125" t="str">
        <f>IF(OR($A2458="",$B2458=""),"",IF($J2458&lt;&gt;"",$J2458,IF($D2458=本位币,1,IFERROR(LOOKUP(2,1/((汇率月份&lt;=$A2458)*(INDEX(记账汇率区,0,MATCH($D2458,汇率币种头,0))&lt;&gt;"")),INDEX(记账汇率区,0,MATCH($D2458,汇率币种头,0))),""))))</f>
        <v/>
      </c>
      <c r="L2458" s="123" t="str">
        <f t="shared" si="76"/>
        <v/>
      </c>
      <c r="M2458" s="123" t="str">
        <f t="shared" si="77"/>
        <v/>
      </c>
      <c r="N2458" s="123" t="str">
        <f>IF($B2458="","",ROUND(SUMIF(账户名,$B2458,账户期初)+SUMIFS($L$6:L2458,$B$6:B2458,$B2458),2))</f>
        <v/>
      </c>
      <c r="O2458" s="123" t="str">
        <f>IF($B2458="","",IFERROR(ROUND(INDEX(账户期初本位,MATCH($B2458,账户名,0))+SUMIFS($M$6:M2458,$B$6:B2458,$B2458),2),""))</f>
        <v/>
      </c>
      <c r="P2458" s="117"/>
      <c r="Q2458" s="115"/>
      <c r="R2458" s="115"/>
      <c r="S2458" s="124" t="str">
        <f>IF($B2458="","",IF(ISNA(MATCH($B2458,账户名,0)),"※这个账户不在【参数设置】的账户档案里",IF($A2458="","※没填日期，这一笔不会进任何月份的报表",IF(OR($A2458&lt;起始月份,$A2458&gt;EOMONTH(起始月份,15)),"△不在本账期（"&amp;TEXT(起始月份,"yyyy-mm")&amp;" ~ "&amp;TEXT(EOMONTH(起始月份,15),"yyyy-mm")&amp;"）内，报表里看不到",IF(AND($H2458&lt;&gt;"",$I2458&lt;&gt;""),"※收入和支出不能同时填",IF(AND(N($H2458)=0,N($I2458)=0),IF(ISNUMBER(SEARCH("【待补】",$R2458&amp;"")),"△源数据不全（源表缺金额），请补充","※收入和支出都没填"),IF($E2458="","※没填收支类别，分类报表会漏掉这一笔",IF(ISNA(MATCH($E2458,类别表,0)),"※收支类别不在【参数设置】的清单里",IF($K2458="","△"&amp;$D2458&amp;" 还没填汇率，去【月度汇率】补上就自动算了",IF(ISNUMBER(SEARCH("【待补】",$R2458&amp;"")),"△源数据不全（源表缺摘要或用途），请补充",IF(AND($F2458="内部转账",$Q2458=""),"△内部转账建议在「往来单位」写上对方账户",IF($N2458&lt;0,"△这一笔之后该账户余额成负数了，核一下",""))))))))))))</f>
        <v/>
      </c>
    </row>
    <row r="2459" ht="16.5" spans="1:19">
      <c r="A2459" s="114"/>
      <c r="B2459" s="115"/>
      <c r="C2459" s="116" t="str">
        <f>IF($B2459="","",IFERROR(INDEX(账户银行,MATCH($B2459,账户名,0)),""))</f>
        <v/>
      </c>
      <c r="D2459" s="116" t="str">
        <f>IF($B2459="","",IFERROR(INDEX(账户币种,MATCH($B2459,账户名,0)),""))</f>
        <v/>
      </c>
      <c r="E2459" s="117"/>
      <c r="F2459" s="116" t="str">
        <f>IF($E2459="","",IFERROR(INDEX(类别属性,MATCH($E2459,类别表,0)),""))</f>
        <v/>
      </c>
      <c r="G2459" s="118"/>
      <c r="H2459" s="119"/>
      <c r="I2459" s="119"/>
      <c r="J2459" s="120"/>
      <c r="K2459" s="125" t="str">
        <f>IF(OR($A2459="",$B2459=""),"",IF($J2459&lt;&gt;"",$J2459,IF($D2459=本位币,1,IFERROR(LOOKUP(2,1/((汇率月份&lt;=$A2459)*(INDEX(记账汇率区,0,MATCH($D2459,汇率币种头,0))&lt;&gt;"")),INDEX(记账汇率区,0,MATCH($D2459,汇率币种头,0))),""))))</f>
        <v/>
      </c>
      <c r="L2459" s="123" t="str">
        <f t="shared" si="76"/>
        <v/>
      </c>
      <c r="M2459" s="123" t="str">
        <f t="shared" si="77"/>
        <v/>
      </c>
      <c r="N2459" s="123" t="str">
        <f>IF($B2459="","",ROUND(SUMIF(账户名,$B2459,账户期初)+SUMIFS($L$6:L2459,$B$6:B2459,$B2459),2))</f>
        <v/>
      </c>
      <c r="O2459" s="123" t="str">
        <f>IF($B2459="","",IFERROR(ROUND(INDEX(账户期初本位,MATCH($B2459,账户名,0))+SUMIFS($M$6:M2459,$B$6:B2459,$B2459),2),""))</f>
        <v/>
      </c>
      <c r="P2459" s="117"/>
      <c r="Q2459" s="115"/>
      <c r="R2459" s="115"/>
      <c r="S2459" s="124" t="str">
        <f>IF($B2459="","",IF(ISNA(MATCH($B2459,账户名,0)),"※这个账户不在【参数设置】的账户档案里",IF($A2459="","※没填日期，这一笔不会进任何月份的报表",IF(OR($A2459&lt;起始月份,$A2459&gt;EOMONTH(起始月份,15)),"△不在本账期（"&amp;TEXT(起始月份,"yyyy-mm")&amp;" ~ "&amp;TEXT(EOMONTH(起始月份,15),"yyyy-mm")&amp;"）内，报表里看不到",IF(AND($H2459&lt;&gt;"",$I2459&lt;&gt;""),"※收入和支出不能同时填",IF(AND(N($H2459)=0,N($I2459)=0),IF(ISNUMBER(SEARCH("【待补】",$R2459&amp;"")),"△源数据不全（源表缺金额），请补充","※收入和支出都没填"),IF($E2459="","※没填收支类别，分类报表会漏掉这一笔",IF(ISNA(MATCH($E2459,类别表,0)),"※收支类别不在【参数设置】的清单里",IF($K2459="","△"&amp;$D2459&amp;" 还没填汇率，去【月度汇率】补上就自动算了",IF(ISNUMBER(SEARCH("【待补】",$R2459&amp;"")),"△源数据不全（源表缺摘要或用途），请补充",IF(AND($F2459="内部转账",$Q2459=""),"△内部转账建议在「往来单位」写上对方账户",IF($N2459&lt;0,"△这一笔之后该账户余额成负数了，核一下",""))))))))))))</f>
        <v/>
      </c>
    </row>
    <row r="2460" ht="16.5" spans="1:19">
      <c r="A2460" s="114"/>
      <c r="B2460" s="115"/>
      <c r="C2460" s="116" t="str">
        <f>IF($B2460="","",IFERROR(INDEX(账户银行,MATCH($B2460,账户名,0)),""))</f>
        <v/>
      </c>
      <c r="D2460" s="116" t="str">
        <f>IF($B2460="","",IFERROR(INDEX(账户币种,MATCH($B2460,账户名,0)),""))</f>
        <v/>
      </c>
      <c r="E2460" s="117"/>
      <c r="F2460" s="116" t="str">
        <f>IF($E2460="","",IFERROR(INDEX(类别属性,MATCH($E2460,类别表,0)),""))</f>
        <v/>
      </c>
      <c r="G2460" s="118"/>
      <c r="H2460" s="119"/>
      <c r="I2460" s="119"/>
      <c r="J2460" s="120"/>
      <c r="K2460" s="125" t="str">
        <f>IF(OR($A2460="",$B2460=""),"",IF($J2460&lt;&gt;"",$J2460,IF($D2460=本位币,1,IFERROR(LOOKUP(2,1/((汇率月份&lt;=$A2460)*(INDEX(记账汇率区,0,MATCH($D2460,汇率币种头,0))&lt;&gt;"")),INDEX(记账汇率区,0,MATCH($D2460,汇率币种头,0))),""))))</f>
        <v/>
      </c>
      <c r="L2460" s="123" t="str">
        <f t="shared" si="76"/>
        <v/>
      </c>
      <c r="M2460" s="123" t="str">
        <f t="shared" si="77"/>
        <v/>
      </c>
      <c r="N2460" s="123" t="str">
        <f>IF($B2460="","",ROUND(SUMIF(账户名,$B2460,账户期初)+SUMIFS($L$6:L2460,$B$6:B2460,$B2460),2))</f>
        <v/>
      </c>
      <c r="O2460" s="123" t="str">
        <f>IF($B2460="","",IFERROR(ROUND(INDEX(账户期初本位,MATCH($B2460,账户名,0))+SUMIFS($M$6:M2460,$B$6:B2460,$B2460),2),""))</f>
        <v/>
      </c>
      <c r="P2460" s="117"/>
      <c r="Q2460" s="115"/>
      <c r="R2460" s="115"/>
      <c r="S2460" s="124" t="str">
        <f>IF($B2460="","",IF(ISNA(MATCH($B2460,账户名,0)),"※这个账户不在【参数设置】的账户档案里",IF($A2460="","※没填日期，这一笔不会进任何月份的报表",IF(OR($A2460&lt;起始月份,$A2460&gt;EOMONTH(起始月份,15)),"△不在本账期（"&amp;TEXT(起始月份,"yyyy-mm")&amp;" ~ "&amp;TEXT(EOMONTH(起始月份,15),"yyyy-mm")&amp;"）内，报表里看不到",IF(AND($H2460&lt;&gt;"",$I2460&lt;&gt;""),"※收入和支出不能同时填",IF(AND(N($H2460)=0,N($I2460)=0),IF(ISNUMBER(SEARCH("【待补】",$R2460&amp;"")),"△源数据不全（源表缺金额），请补充","※收入和支出都没填"),IF($E2460="","※没填收支类别，分类报表会漏掉这一笔",IF(ISNA(MATCH($E2460,类别表,0)),"※收支类别不在【参数设置】的清单里",IF($K2460="","△"&amp;$D2460&amp;" 还没填汇率，去【月度汇率】补上就自动算了",IF(ISNUMBER(SEARCH("【待补】",$R2460&amp;"")),"△源数据不全（源表缺摘要或用途），请补充",IF(AND($F2460="内部转账",$Q2460=""),"△内部转账建议在「往来单位」写上对方账户",IF($N2460&lt;0,"△这一笔之后该账户余额成负数了，核一下",""))))))))))))</f>
        <v/>
      </c>
    </row>
    <row r="2461" ht="16.5" spans="1:19">
      <c r="A2461" s="114"/>
      <c r="B2461" s="115"/>
      <c r="C2461" s="116" t="str">
        <f>IF($B2461="","",IFERROR(INDEX(账户银行,MATCH($B2461,账户名,0)),""))</f>
        <v/>
      </c>
      <c r="D2461" s="116" t="str">
        <f>IF($B2461="","",IFERROR(INDEX(账户币种,MATCH($B2461,账户名,0)),""))</f>
        <v/>
      </c>
      <c r="E2461" s="117"/>
      <c r="F2461" s="116" t="str">
        <f>IF($E2461="","",IFERROR(INDEX(类别属性,MATCH($E2461,类别表,0)),""))</f>
        <v/>
      </c>
      <c r="G2461" s="118"/>
      <c r="H2461" s="119"/>
      <c r="I2461" s="119"/>
      <c r="J2461" s="120"/>
      <c r="K2461" s="125" t="str">
        <f>IF(OR($A2461="",$B2461=""),"",IF($J2461&lt;&gt;"",$J2461,IF($D2461=本位币,1,IFERROR(LOOKUP(2,1/((汇率月份&lt;=$A2461)*(INDEX(记账汇率区,0,MATCH($D2461,汇率币种头,0))&lt;&gt;"")),INDEX(记账汇率区,0,MATCH($D2461,汇率币种头,0))),""))))</f>
        <v/>
      </c>
      <c r="L2461" s="123" t="str">
        <f t="shared" si="76"/>
        <v/>
      </c>
      <c r="M2461" s="123" t="str">
        <f t="shared" si="77"/>
        <v/>
      </c>
      <c r="N2461" s="123" t="str">
        <f>IF($B2461="","",ROUND(SUMIF(账户名,$B2461,账户期初)+SUMIFS($L$6:L2461,$B$6:B2461,$B2461),2))</f>
        <v/>
      </c>
      <c r="O2461" s="123" t="str">
        <f>IF($B2461="","",IFERROR(ROUND(INDEX(账户期初本位,MATCH($B2461,账户名,0))+SUMIFS($M$6:M2461,$B$6:B2461,$B2461),2),""))</f>
        <v/>
      </c>
      <c r="P2461" s="117"/>
      <c r="Q2461" s="115"/>
      <c r="R2461" s="115"/>
      <c r="S2461" s="124" t="str">
        <f>IF($B2461="","",IF(ISNA(MATCH($B2461,账户名,0)),"※这个账户不在【参数设置】的账户档案里",IF($A2461="","※没填日期，这一笔不会进任何月份的报表",IF(OR($A2461&lt;起始月份,$A2461&gt;EOMONTH(起始月份,15)),"△不在本账期（"&amp;TEXT(起始月份,"yyyy-mm")&amp;" ~ "&amp;TEXT(EOMONTH(起始月份,15),"yyyy-mm")&amp;"）内，报表里看不到",IF(AND($H2461&lt;&gt;"",$I2461&lt;&gt;""),"※收入和支出不能同时填",IF(AND(N($H2461)=0,N($I2461)=0),IF(ISNUMBER(SEARCH("【待补】",$R2461&amp;"")),"△源数据不全（源表缺金额），请补充","※收入和支出都没填"),IF($E2461="","※没填收支类别，分类报表会漏掉这一笔",IF(ISNA(MATCH($E2461,类别表,0)),"※收支类别不在【参数设置】的清单里",IF($K2461="","△"&amp;$D2461&amp;" 还没填汇率，去【月度汇率】补上就自动算了",IF(ISNUMBER(SEARCH("【待补】",$R2461&amp;"")),"△源数据不全（源表缺摘要或用途），请补充",IF(AND($F2461="内部转账",$Q2461=""),"△内部转账建议在「往来单位」写上对方账户",IF($N2461&lt;0,"△这一笔之后该账户余额成负数了，核一下",""))))))))))))</f>
        <v/>
      </c>
    </row>
    <row r="2462" ht="16.5" spans="1:19">
      <c r="A2462" s="114"/>
      <c r="B2462" s="115"/>
      <c r="C2462" s="116" t="str">
        <f>IF($B2462="","",IFERROR(INDEX(账户银行,MATCH($B2462,账户名,0)),""))</f>
        <v/>
      </c>
      <c r="D2462" s="116" t="str">
        <f>IF($B2462="","",IFERROR(INDEX(账户币种,MATCH($B2462,账户名,0)),""))</f>
        <v/>
      </c>
      <c r="E2462" s="117"/>
      <c r="F2462" s="116" t="str">
        <f>IF($E2462="","",IFERROR(INDEX(类别属性,MATCH($E2462,类别表,0)),""))</f>
        <v/>
      </c>
      <c r="G2462" s="118"/>
      <c r="H2462" s="119"/>
      <c r="I2462" s="119"/>
      <c r="J2462" s="120"/>
      <c r="K2462" s="125" t="str">
        <f>IF(OR($A2462="",$B2462=""),"",IF($J2462&lt;&gt;"",$J2462,IF($D2462=本位币,1,IFERROR(LOOKUP(2,1/((汇率月份&lt;=$A2462)*(INDEX(记账汇率区,0,MATCH($D2462,汇率币种头,0))&lt;&gt;"")),INDEX(记账汇率区,0,MATCH($D2462,汇率币种头,0))),""))))</f>
        <v/>
      </c>
      <c r="L2462" s="123" t="str">
        <f t="shared" si="76"/>
        <v/>
      </c>
      <c r="M2462" s="123" t="str">
        <f t="shared" si="77"/>
        <v/>
      </c>
      <c r="N2462" s="123" t="str">
        <f>IF($B2462="","",ROUND(SUMIF(账户名,$B2462,账户期初)+SUMIFS($L$6:L2462,$B$6:B2462,$B2462),2))</f>
        <v/>
      </c>
      <c r="O2462" s="123" t="str">
        <f>IF($B2462="","",IFERROR(ROUND(INDEX(账户期初本位,MATCH($B2462,账户名,0))+SUMIFS($M$6:M2462,$B$6:B2462,$B2462),2),""))</f>
        <v/>
      </c>
      <c r="P2462" s="117"/>
      <c r="Q2462" s="115"/>
      <c r="R2462" s="115"/>
      <c r="S2462" s="124" t="str">
        <f>IF($B2462="","",IF(ISNA(MATCH($B2462,账户名,0)),"※这个账户不在【参数设置】的账户档案里",IF($A2462="","※没填日期，这一笔不会进任何月份的报表",IF(OR($A2462&lt;起始月份,$A2462&gt;EOMONTH(起始月份,15)),"△不在本账期（"&amp;TEXT(起始月份,"yyyy-mm")&amp;" ~ "&amp;TEXT(EOMONTH(起始月份,15),"yyyy-mm")&amp;"）内，报表里看不到",IF(AND($H2462&lt;&gt;"",$I2462&lt;&gt;""),"※收入和支出不能同时填",IF(AND(N($H2462)=0,N($I2462)=0),IF(ISNUMBER(SEARCH("【待补】",$R2462&amp;"")),"△源数据不全（源表缺金额），请补充","※收入和支出都没填"),IF($E2462="","※没填收支类别，分类报表会漏掉这一笔",IF(ISNA(MATCH($E2462,类别表,0)),"※收支类别不在【参数设置】的清单里",IF($K2462="","△"&amp;$D2462&amp;" 还没填汇率，去【月度汇率】补上就自动算了",IF(ISNUMBER(SEARCH("【待补】",$R2462&amp;"")),"△源数据不全（源表缺摘要或用途），请补充",IF(AND($F2462="内部转账",$Q2462=""),"△内部转账建议在「往来单位」写上对方账户",IF($N2462&lt;0,"△这一笔之后该账户余额成负数了，核一下",""))))))))))))</f>
        <v/>
      </c>
    </row>
    <row r="2463" ht="16.5" spans="1:19">
      <c r="A2463" s="114"/>
      <c r="B2463" s="115"/>
      <c r="C2463" s="116" t="str">
        <f>IF($B2463="","",IFERROR(INDEX(账户银行,MATCH($B2463,账户名,0)),""))</f>
        <v/>
      </c>
      <c r="D2463" s="116" t="str">
        <f>IF($B2463="","",IFERROR(INDEX(账户币种,MATCH($B2463,账户名,0)),""))</f>
        <v/>
      </c>
      <c r="E2463" s="117"/>
      <c r="F2463" s="116" t="str">
        <f>IF($E2463="","",IFERROR(INDEX(类别属性,MATCH($E2463,类别表,0)),""))</f>
        <v/>
      </c>
      <c r="G2463" s="118"/>
      <c r="H2463" s="119"/>
      <c r="I2463" s="119"/>
      <c r="J2463" s="120"/>
      <c r="K2463" s="125" t="str">
        <f>IF(OR($A2463="",$B2463=""),"",IF($J2463&lt;&gt;"",$J2463,IF($D2463=本位币,1,IFERROR(LOOKUP(2,1/((汇率月份&lt;=$A2463)*(INDEX(记账汇率区,0,MATCH($D2463,汇率币种头,0))&lt;&gt;"")),INDEX(记账汇率区,0,MATCH($D2463,汇率币种头,0))),""))))</f>
        <v/>
      </c>
      <c r="L2463" s="123" t="str">
        <f t="shared" si="76"/>
        <v/>
      </c>
      <c r="M2463" s="123" t="str">
        <f t="shared" si="77"/>
        <v/>
      </c>
      <c r="N2463" s="123" t="str">
        <f>IF($B2463="","",ROUND(SUMIF(账户名,$B2463,账户期初)+SUMIFS($L$6:L2463,$B$6:B2463,$B2463),2))</f>
        <v/>
      </c>
      <c r="O2463" s="123" t="str">
        <f>IF($B2463="","",IFERROR(ROUND(INDEX(账户期初本位,MATCH($B2463,账户名,0))+SUMIFS($M$6:M2463,$B$6:B2463,$B2463),2),""))</f>
        <v/>
      </c>
      <c r="P2463" s="117"/>
      <c r="Q2463" s="115"/>
      <c r="R2463" s="115"/>
      <c r="S2463" s="124" t="str">
        <f>IF($B2463="","",IF(ISNA(MATCH($B2463,账户名,0)),"※这个账户不在【参数设置】的账户档案里",IF($A2463="","※没填日期，这一笔不会进任何月份的报表",IF(OR($A2463&lt;起始月份,$A2463&gt;EOMONTH(起始月份,15)),"△不在本账期（"&amp;TEXT(起始月份,"yyyy-mm")&amp;" ~ "&amp;TEXT(EOMONTH(起始月份,15),"yyyy-mm")&amp;"）内，报表里看不到",IF(AND($H2463&lt;&gt;"",$I2463&lt;&gt;""),"※收入和支出不能同时填",IF(AND(N($H2463)=0,N($I2463)=0),IF(ISNUMBER(SEARCH("【待补】",$R2463&amp;"")),"△源数据不全（源表缺金额），请补充","※收入和支出都没填"),IF($E2463="","※没填收支类别，分类报表会漏掉这一笔",IF(ISNA(MATCH($E2463,类别表,0)),"※收支类别不在【参数设置】的清单里",IF($K2463="","△"&amp;$D2463&amp;" 还没填汇率，去【月度汇率】补上就自动算了",IF(ISNUMBER(SEARCH("【待补】",$R2463&amp;"")),"△源数据不全（源表缺摘要或用途），请补充",IF(AND($F2463="内部转账",$Q2463=""),"△内部转账建议在「往来单位」写上对方账户",IF($N2463&lt;0,"△这一笔之后该账户余额成负数了，核一下",""))))))))))))</f>
        <v/>
      </c>
    </row>
    <row r="2464" ht="16.5" spans="1:19">
      <c r="A2464" s="114"/>
      <c r="B2464" s="115"/>
      <c r="C2464" s="116" t="str">
        <f>IF($B2464="","",IFERROR(INDEX(账户银行,MATCH($B2464,账户名,0)),""))</f>
        <v/>
      </c>
      <c r="D2464" s="116" t="str">
        <f>IF($B2464="","",IFERROR(INDEX(账户币种,MATCH($B2464,账户名,0)),""))</f>
        <v/>
      </c>
      <c r="E2464" s="117"/>
      <c r="F2464" s="116" t="str">
        <f>IF($E2464="","",IFERROR(INDEX(类别属性,MATCH($E2464,类别表,0)),""))</f>
        <v/>
      </c>
      <c r="G2464" s="118"/>
      <c r="H2464" s="119"/>
      <c r="I2464" s="119"/>
      <c r="J2464" s="120"/>
      <c r="K2464" s="125" t="str">
        <f>IF(OR($A2464="",$B2464=""),"",IF($J2464&lt;&gt;"",$J2464,IF($D2464=本位币,1,IFERROR(LOOKUP(2,1/((汇率月份&lt;=$A2464)*(INDEX(记账汇率区,0,MATCH($D2464,汇率币种头,0))&lt;&gt;"")),INDEX(记账汇率区,0,MATCH($D2464,汇率币种头,0))),""))))</f>
        <v/>
      </c>
      <c r="L2464" s="123" t="str">
        <f t="shared" si="76"/>
        <v/>
      </c>
      <c r="M2464" s="123" t="str">
        <f t="shared" si="77"/>
        <v/>
      </c>
      <c r="N2464" s="123" t="str">
        <f>IF($B2464="","",ROUND(SUMIF(账户名,$B2464,账户期初)+SUMIFS($L$6:L2464,$B$6:B2464,$B2464),2))</f>
        <v/>
      </c>
      <c r="O2464" s="123" t="str">
        <f>IF($B2464="","",IFERROR(ROUND(INDEX(账户期初本位,MATCH($B2464,账户名,0))+SUMIFS($M$6:M2464,$B$6:B2464,$B2464),2),""))</f>
        <v/>
      </c>
      <c r="P2464" s="117"/>
      <c r="Q2464" s="115"/>
      <c r="R2464" s="115"/>
      <c r="S2464" s="124" t="str">
        <f>IF($B2464="","",IF(ISNA(MATCH($B2464,账户名,0)),"※这个账户不在【参数设置】的账户档案里",IF($A2464="","※没填日期，这一笔不会进任何月份的报表",IF(OR($A2464&lt;起始月份,$A2464&gt;EOMONTH(起始月份,15)),"△不在本账期（"&amp;TEXT(起始月份,"yyyy-mm")&amp;" ~ "&amp;TEXT(EOMONTH(起始月份,15),"yyyy-mm")&amp;"）内，报表里看不到",IF(AND($H2464&lt;&gt;"",$I2464&lt;&gt;""),"※收入和支出不能同时填",IF(AND(N($H2464)=0,N($I2464)=0),IF(ISNUMBER(SEARCH("【待补】",$R2464&amp;"")),"△源数据不全（源表缺金额），请补充","※收入和支出都没填"),IF($E2464="","※没填收支类别，分类报表会漏掉这一笔",IF(ISNA(MATCH($E2464,类别表,0)),"※收支类别不在【参数设置】的清单里",IF($K2464="","△"&amp;$D2464&amp;" 还没填汇率，去【月度汇率】补上就自动算了",IF(ISNUMBER(SEARCH("【待补】",$R2464&amp;"")),"△源数据不全（源表缺摘要或用途），请补充",IF(AND($F2464="内部转账",$Q2464=""),"△内部转账建议在「往来单位」写上对方账户",IF($N2464&lt;0,"△这一笔之后该账户余额成负数了，核一下",""))))))))))))</f>
        <v/>
      </c>
    </row>
    <row r="2465" ht="16.5" spans="1:19">
      <c r="A2465" s="114"/>
      <c r="B2465" s="115"/>
      <c r="C2465" s="116" t="str">
        <f>IF($B2465="","",IFERROR(INDEX(账户银行,MATCH($B2465,账户名,0)),""))</f>
        <v/>
      </c>
      <c r="D2465" s="116" t="str">
        <f>IF($B2465="","",IFERROR(INDEX(账户币种,MATCH($B2465,账户名,0)),""))</f>
        <v/>
      </c>
      <c r="E2465" s="117"/>
      <c r="F2465" s="116" t="str">
        <f>IF($E2465="","",IFERROR(INDEX(类别属性,MATCH($E2465,类别表,0)),""))</f>
        <v/>
      </c>
      <c r="G2465" s="118"/>
      <c r="H2465" s="119"/>
      <c r="I2465" s="119"/>
      <c r="J2465" s="120"/>
      <c r="K2465" s="125" t="str">
        <f>IF(OR($A2465="",$B2465=""),"",IF($J2465&lt;&gt;"",$J2465,IF($D2465=本位币,1,IFERROR(LOOKUP(2,1/((汇率月份&lt;=$A2465)*(INDEX(记账汇率区,0,MATCH($D2465,汇率币种头,0))&lt;&gt;"")),INDEX(记账汇率区,0,MATCH($D2465,汇率币种头,0))),""))))</f>
        <v/>
      </c>
      <c r="L2465" s="123" t="str">
        <f t="shared" si="76"/>
        <v/>
      </c>
      <c r="M2465" s="123" t="str">
        <f t="shared" si="77"/>
        <v/>
      </c>
      <c r="N2465" s="123" t="str">
        <f>IF($B2465="","",ROUND(SUMIF(账户名,$B2465,账户期初)+SUMIFS($L$6:L2465,$B$6:B2465,$B2465),2))</f>
        <v/>
      </c>
      <c r="O2465" s="123" t="str">
        <f>IF($B2465="","",IFERROR(ROUND(INDEX(账户期初本位,MATCH($B2465,账户名,0))+SUMIFS($M$6:M2465,$B$6:B2465,$B2465),2),""))</f>
        <v/>
      </c>
      <c r="P2465" s="117"/>
      <c r="Q2465" s="115"/>
      <c r="R2465" s="115"/>
      <c r="S2465" s="124" t="str">
        <f>IF($B2465="","",IF(ISNA(MATCH($B2465,账户名,0)),"※这个账户不在【参数设置】的账户档案里",IF($A2465="","※没填日期，这一笔不会进任何月份的报表",IF(OR($A2465&lt;起始月份,$A2465&gt;EOMONTH(起始月份,15)),"△不在本账期（"&amp;TEXT(起始月份,"yyyy-mm")&amp;" ~ "&amp;TEXT(EOMONTH(起始月份,15),"yyyy-mm")&amp;"）内，报表里看不到",IF(AND($H2465&lt;&gt;"",$I2465&lt;&gt;""),"※收入和支出不能同时填",IF(AND(N($H2465)=0,N($I2465)=0),IF(ISNUMBER(SEARCH("【待补】",$R2465&amp;"")),"△源数据不全（源表缺金额），请补充","※收入和支出都没填"),IF($E2465="","※没填收支类别，分类报表会漏掉这一笔",IF(ISNA(MATCH($E2465,类别表,0)),"※收支类别不在【参数设置】的清单里",IF($K2465="","△"&amp;$D2465&amp;" 还没填汇率，去【月度汇率】补上就自动算了",IF(ISNUMBER(SEARCH("【待补】",$R2465&amp;"")),"△源数据不全（源表缺摘要或用途），请补充",IF(AND($F2465="内部转账",$Q2465=""),"△内部转账建议在「往来单位」写上对方账户",IF($N2465&lt;0,"△这一笔之后该账户余额成负数了，核一下",""))))))))))))</f>
        <v/>
      </c>
    </row>
    <row r="2466" ht="16.5" spans="1:19">
      <c r="A2466" s="114"/>
      <c r="B2466" s="115"/>
      <c r="C2466" s="116" t="str">
        <f>IF($B2466="","",IFERROR(INDEX(账户银行,MATCH($B2466,账户名,0)),""))</f>
        <v/>
      </c>
      <c r="D2466" s="116" t="str">
        <f>IF($B2466="","",IFERROR(INDEX(账户币种,MATCH($B2466,账户名,0)),""))</f>
        <v/>
      </c>
      <c r="E2466" s="117"/>
      <c r="F2466" s="116" t="str">
        <f>IF($E2466="","",IFERROR(INDEX(类别属性,MATCH($E2466,类别表,0)),""))</f>
        <v/>
      </c>
      <c r="G2466" s="118"/>
      <c r="H2466" s="119"/>
      <c r="I2466" s="119"/>
      <c r="J2466" s="120"/>
      <c r="K2466" s="125" t="str">
        <f>IF(OR($A2466="",$B2466=""),"",IF($J2466&lt;&gt;"",$J2466,IF($D2466=本位币,1,IFERROR(LOOKUP(2,1/((汇率月份&lt;=$A2466)*(INDEX(记账汇率区,0,MATCH($D2466,汇率币种头,0))&lt;&gt;"")),INDEX(记账汇率区,0,MATCH($D2466,汇率币种头,0))),""))))</f>
        <v/>
      </c>
      <c r="L2466" s="123" t="str">
        <f t="shared" si="76"/>
        <v/>
      </c>
      <c r="M2466" s="123" t="str">
        <f t="shared" si="77"/>
        <v/>
      </c>
      <c r="N2466" s="123" t="str">
        <f>IF($B2466="","",ROUND(SUMIF(账户名,$B2466,账户期初)+SUMIFS($L$6:L2466,$B$6:B2466,$B2466),2))</f>
        <v/>
      </c>
      <c r="O2466" s="123" t="str">
        <f>IF($B2466="","",IFERROR(ROUND(INDEX(账户期初本位,MATCH($B2466,账户名,0))+SUMIFS($M$6:M2466,$B$6:B2466,$B2466),2),""))</f>
        <v/>
      </c>
      <c r="P2466" s="117"/>
      <c r="Q2466" s="115"/>
      <c r="R2466" s="115"/>
      <c r="S2466" s="124" t="str">
        <f>IF($B2466="","",IF(ISNA(MATCH($B2466,账户名,0)),"※这个账户不在【参数设置】的账户档案里",IF($A2466="","※没填日期，这一笔不会进任何月份的报表",IF(OR($A2466&lt;起始月份,$A2466&gt;EOMONTH(起始月份,15)),"△不在本账期（"&amp;TEXT(起始月份,"yyyy-mm")&amp;" ~ "&amp;TEXT(EOMONTH(起始月份,15),"yyyy-mm")&amp;"）内，报表里看不到",IF(AND($H2466&lt;&gt;"",$I2466&lt;&gt;""),"※收入和支出不能同时填",IF(AND(N($H2466)=0,N($I2466)=0),IF(ISNUMBER(SEARCH("【待补】",$R2466&amp;"")),"△源数据不全（源表缺金额），请补充","※收入和支出都没填"),IF($E2466="","※没填收支类别，分类报表会漏掉这一笔",IF(ISNA(MATCH($E2466,类别表,0)),"※收支类别不在【参数设置】的清单里",IF($K2466="","△"&amp;$D2466&amp;" 还没填汇率，去【月度汇率】补上就自动算了",IF(ISNUMBER(SEARCH("【待补】",$R2466&amp;"")),"△源数据不全（源表缺摘要或用途），请补充",IF(AND($F2466="内部转账",$Q2466=""),"△内部转账建议在「往来单位」写上对方账户",IF($N2466&lt;0,"△这一笔之后该账户余额成负数了，核一下",""))))))))))))</f>
        <v/>
      </c>
    </row>
    <row r="2467" ht="16.5" spans="1:19">
      <c r="A2467" s="114"/>
      <c r="B2467" s="115"/>
      <c r="C2467" s="116" t="str">
        <f>IF($B2467="","",IFERROR(INDEX(账户银行,MATCH($B2467,账户名,0)),""))</f>
        <v/>
      </c>
      <c r="D2467" s="116" t="str">
        <f>IF($B2467="","",IFERROR(INDEX(账户币种,MATCH($B2467,账户名,0)),""))</f>
        <v/>
      </c>
      <c r="E2467" s="117"/>
      <c r="F2467" s="116" t="str">
        <f>IF($E2467="","",IFERROR(INDEX(类别属性,MATCH($E2467,类别表,0)),""))</f>
        <v/>
      </c>
      <c r="G2467" s="118"/>
      <c r="H2467" s="119"/>
      <c r="I2467" s="119"/>
      <c r="J2467" s="120"/>
      <c r="K2467" s="125" t="str">
        <f>IF(OR($A2467="",$B2467=""),"",IF($J2467&lt;&gt;"",$J2467,IF($D2467=本位币,1,IFERROR(LOOKUP(2,1/((汇率月份&lt;=$A2467)*(INDEX(记账汇率区,0,MATCH($D2467,汇率币种头,0))&lt;&gt;"")),INDEX(记账汇率区,0,MATCH($D2467,汇率币种头,0))),""))))</f>
        <v/>
      </c>
      <c r="L2467" s="123" t="str">
        <f t="shared" si="76"/>
        <v/>
      </c>
      <c r="M2467" s="123" t="str">
        <f t="shared" si="77"/>
        <v/>
      </c>
      <c r="N2467" s="123" t="str">
        <f>IF($B2467="","",ROUND(SUMIF(账户名,$B2467,账户期初)+SUMIFS($L$6:L2467,$B$6:B2467,$B2467),2))</f>
        <v/>
      </c>
      <c r="O2467" s="123" t="str">
        <f>IF($B2467="","",IFERROR(ROUND(INDEX(账户期初本位,MATCH($B2467,账户名,0))+SUMIFS($M$6:M2467,$B$6:B2467,$B2467),2),""))</f>
        <v/>
      </c>
      <c r="P2467" s="117"/>
      <c r="Q2467" s="115"/>
      <c r="R2467" s="115"/>
      <c r="S2467" s="124" t="str">
        <f>IF($B2467="","",IF(ISNA(MATCH($B2467,账户名,0)),"※这个账户不在【参数设置】的账户档案里",IF($A2467="","※没填日期，这一笔不会进任何月份的报表",IF(OR($A2467&lt;起始月份,$A2467&gt;EOMONTH(起始月份,15)),"△不在本账期（"&amp;TEXT(起始月份,"yyyy-mm")&amp;" ~ "&amp;TEXT(EOMONTH(起始月份,15),"yyyy-mm")&amp;"）内，报表里看不到",IF(AND($H2467&lt;&gt;"",$I2467&lt;&gt;""),"※收入和支出不能同时填",IF(AND(N($H2467)=0,N($I2467)=0),IF(ISNUMBER(SEARCH("【待补】",$R2467&amp;"")),"△源数据不全（源表缺金额），请补充","※收入和支出都没填"),IF($E2467="","※没填收支类别，分类报表会漏掉这一笔",IF(ISNA(MATCH($E2467,类别表,0)),"※收支类别不在【参数设置】的清单里",IF($K2467="","△"&amp;$D2467&amp;" 还没填汇率，去【月度汇率】补上就自动算了",IF(ISNUMBER(SEARCH("【待补】",$R2467&amp;"")),"△源数据不全（源表缺摘要或用途），请补充",IF(AND($F2467="内部转账",$Q2467=""),"△内部转账建议在「往来单位」写上对方账户",IF($N2467&lt;0,"△这一笔之后该账户余额成负数了，核一下",""))))))))))))</f>
        <v/>
      </c>
    </row>
    <row r="2468" ht="16.5" spans="1:19">
      <c r="A2468" s="114"/>
      <c r="B2468" s="115"/>
      <c r="C2468" s="116" t="str">
        <f>IF($B2468="","",IFERROR(INDEX(账户银行,MATCH($B2468,账户名,0)),""))</f>
        <v/>
      </c>
      <c r="D2468" s="116" t="str">
        <f>IF($B2468="","",IFERROR(INDEX(账户币种,MATCH($B2468,账户名,0)),""))</f>
        <v/>
      </c>
      <c r="E2468" s="117"/>
      <c r="F2468" s="116" t="str">
        <f>IF($E2468="","",IFERROR(INDEX(类别属性,MATCH($E2468,类别表,0)),""))</f>
        <v/>
      </c>
      <c r="G2468" s="118"/>
      <c r="H2468" s="119"/>
      <c r="I2468" s="119"/>
      <c r="J2468" s="120"/>
      <c r="K2468" s="125" t="str">
        <f>IF(OR($A2468="",$B2468=""),"",IF($J2468&lt;&gt;"",$J2468,IF($D2468=本位币,1,IFERROR(LOOKUP(2,1/((汇率月份&lt;=$A2468)*(INDEX(记账汇率区,0,MATCH($D2468,汇率币种头,0))&lt;&gt;"")),INDEX(记账汇率区,0,MATCH($D2468,汇率币种头,0))),""))))</f>
        <v/>
      </c>
      <c r="L2468" s="123" t="str">
        <f t="shared" si="76"/>
        <v/>
      </c>
      <c r="M2468" s="123" t="str">
        <f t="shared" si="77"/>
        <v/>
      </c>
      <c r="N2468" s="123" t="str">
        <f>IF($B2468="","",ROUND(SUMIF(账户名,$B2468,账户期初)+SUMIFS($L$6:L2468,$B$6:B2468,$B2468),2))</f>
        <v/>
      </c>
      <c r="O2468" s="123" t="str">
        <f>IF($B2468="","",IFERROR(ROUND(INDEX(账户期初本位,MATCH($B2468,账户名,0))+SUMIFS($M$6:M2468,$B$6:B2468,$B2468),2),""))</f>
        <v/>
      </c>
      <c r="P2468" s="117"/>
      <c r="Q2468" s="115"/>
      <c r="R2468" s="115"/>
      <c r="S2468" s="124" t="str">
        <f>IF($B2468="","",IF(ISNA(MATCH($B2468,账户名,0)),"※这个账户不在【参数设置】的账户档案里",IF($A2468="","※没填日期，这一笔不会进任何月份的报表",IF(OR($A2468&lt;起始月份,$A2468&gt;EOMONTH(起始月份,15)),"△不在本账期（"&amp;TEXT(起始月份,"yyyy-mm")&amp;" ~ "&amp;TEXT(EOMONTH(起始月份,15),"yyyy-mm")&amp;"）内，报表里看不到",IF(AND($H2468&lt;&gt;"",$I2468&lt;&gt;""),"※收入和支出不能同时填",IF(AND(N($H2468)=0,N($I2468)=0),IF(ISNUMBER(SEARCH("【待补】",$R2468&amp;"")),"△源数据不全（源表缺金额），请补充","※收入和支出都没填"),IF($E2468="","※没填收支类别，分类报表会漏掉这一笔",IF(ISNA(MATCH($E2468,类别表,0)),"※收支类别不在【参数设置】的清单里",IF($K2468="","△"&amp;$D2468&amp;" 还没填汇率，去【月度汇率】补上就自动算了",IF(ISNUMBER(SEARCH("【待补】",$R2468&amp;"")),"△源数据不全（源表缺摘要或用途），请补充",IF(AND($F2468="内部转账",$Q2468=""),"△内部转账建议在「往来单位」写上对方账户",IF($N2468&lt;0,"△这一笔之后该账户余额成负数了，核一下",""))))))))))))</f>
        <v/>
      </c>
    </row>
    <row r="2469" ht="16.5" spans="1:19">
      <c r="A2469" s="114"/>
      <c r="B2469" s="115"/>
      <c r="C2469" s="116" t="str">
        <f>IF($B2469="","",IFERROR(INDEX(账户银行,MATCH($B2469,账户名,0)),""))</f>
        <v/>
      </c>
      <c r="D2469" s="116" t="str">
        <f>IF($B2469="","",IFERROR(INDEX(账户币种,MATCH($B2469,账户名,0)),""))</f>
        <v/>
      </c>
      <c r="E2469" s="117"/>
      <c r="F2469" s="116" t="str">
        <f>IF($E2469="","",IFERROR(INDEX(类别属性,MATCH($E2469,类别表,0)),""))</f>
        <v/>
      </c>
      <c r="G2469" s="118"/>
      <c r="H2469" s="119"/>
      <c r="I2469" s="119"/>
      <c r="J2469" s="120"/>
      <c r="K2469" s="125" t="str">
        <f>IF(OR($A2469="",$B2469=""),"",IF($J2469&lt;&gt;"",$J2469,IF($D2469=本位币,1,IFERROR(LOOKUP(2,1/((汇率月份&lt;=$A2469)*(INDEX(记账汇率区,0,MATCH($D2469,汇率币种头,0))&lt;&gt;"")),INDEX(记账汇率区,0,MATCH($D2469,汇率币种头,0))),""))))</f>
        <v/>
      </c>
      <c r="L2469" s="123" t="str">
        <f t="shared" si="76"/>
        <v/>
      </c>
      <c r="M2469" s="123" t="str">
        <f t="shared" si="77"/>
        <v/>
      </c>
      <c r="N2469" s="123" t="str">
        <f>IF($B2469="","",ROUND(SUMIF(账户名,$B2469,账户期初)+SUMIFS($L$6:L2469,$B$6:B2469,$B2469),2))</f>
        <v/>
      </c>
      <c r="O2469" s="123" t="str">
        <f>IF($B2469="","",IFERROR(ROUND(INDEX(账户期初本位,MATCH($B2469,账户名,0))+SUMIFS($M$6:M2469,$B$6:B2469,$B2469),2),""))</f>
        <v/>
      </c>
      <c r="P2469" s="117"/>
      <c r="Q2469" s="115"/>
      <c r="R2469" s="115"/>
      <c r="S2469" s="124" t="str">
        <f>IF($B2469="","",IF(ISNA(MATCH($B2469,账户名,0)),"※这个账户不在【参数设置】的账户档案里",IF($A2469="","※没填日期，这一笔不会进任何月份的报表",IF(OR($A2469&lt;起始月份,$A2469&gt;EOMONTH(起始月份,15)),"△不在本账期（"&amp;TEXT(起始月份,"yyyy-mm")&amp;" ~ "&amp;TEXT(EOMONTH(起始月份,15),"yyyy-mm")&amp;"）内，报表里看不到",IF(AND($H2469&lt;&gt;"",$I2469&lt;&gt;""),"※收入和支出不能同时填",IF(AND(N($H2469)=0,N($I2469)=0),IF(ISNUMBER(SEARCH("【待补】",$R2469&amp;"")),"△源数据不全（源表缺金额），请补充","※收入和支出都没填"),IF($E2469="","※没填收支类别，分类报表会漏掉这一笔",IF(ISNA(MATCH($E2469,类别表,0)),"※收支类别不在【参数设置】的清单里",IF($K2469="","△"&amp;$D2469&amp;" 还没填汇率，去【月度汇率】补上就自动算了",IF(ISNUMBER(SEARCH("【待补】",$R2469&amp;"")),"△源数据不全（源表缺摘要或用途），请补充",IF(AND($F2469="内部转账",$Q2469=""),"△内部转账建议在「往来单位」写上对方账户",IF($N2469&lt;0,"△这一笔之后该账户余额成负数了，核一下",""))))))))))))</f>
        <v/>
      </c>
    </row>
    <row r="2470" ht="16.5" spans="1:19">
      <c r="A2470" s="114"/>
      <c r="B2470" s="115"/>
      <c r="C2470" s="116" t="str">
        <f>IF($B2470="","",IFERROR(INDEX(账户银行,MATCH($B2470,账户名,0)),""))</f>
        <v/>
      </c>
      <c r="D2470" s="116" t="str">
        <f>IF($B2470="","",IFERROR(INDEX(账户币种,MATCH($B2470,账户名,0)),""))</f>
        <v/>
      </c>
      <c r="E2470" s="117"/>
      <c r="F2470" s="116" t="str">
        <f>IF($E2470="","",IFERROR(INDEX(类别属性,MATCH($E2470,类别表,0)),""))</f>
        <v/>
      </c>
      <c r="G2470" s="118"/>
      <c r="H2470" s="119"/>
      <c r="I2470" s="119"/>
      <c r="J2470" s="120"/>
      <c r="K2470" s="125" t="str">
        <f>IF(OR($A2470="",$B2470=""),"",IF($J2470&lt;&gt;"",$J2470,IF($D2470=本位币,1,IFERROR(LOOKUP(2,1/((汇率月份&lt;=$A2470)*(INDEX(记账汇率区,0,MATCH($D2470,汇率币种头,0))&lt;&gt;"")),INDEX(记账汇率区,0,MATCH($D2470,汇率币种头,0))),""))))</f>
        <v/>
      </c>
      <c r="L2470" s="123" t="str">
        <f t="shared" si="76"/>
        <v/>
      </c>
      <c r="M2470" s="123" t="str">
        <f t="shared" si="77"/>
        <v/>
      </c>
      <c r="N2470" s="123" t="str">
        <f>IF($B2470="","",ROUND(SUMIF(账户名,$B2470,账户期初)+SUMIFS($L$6:L2470,$B$6:B2470,$B2470),2))</f>
        <v/>
      </c>
      <c r="O2470" s="123" t="str">
        <f>IF($B2470="","",IFERROR(ROUND(INDEX(账户期初本位,MATCH($B2470,账户名,0))+SUMIFS($M$6:M2470,$B$6:B2470,$B2470),2),""))</f>
        <v/>
      </c>
      <c r="P2470" s="117"/>
      <c r="Q2470" s="115"/>
      <c r="R2470" s="115"/>
      <c r="S2470" s="124" t="str">
        <f>IF($B2470="","",IF(ISNA(MATCH($B2470,账户名,0)),"※这个账户不在【参数设置】的账户档案里",IF($A2470="","※没填日期，这一笔不会进任何月份的报表",IF(OR($A2470&lt;起始月份,$A2470&gt;EOMONTH(起始月份,15)),"△不在本账期（"&amp;TEXT(起始月份,"yyyy-mm")&amp;" ~ "&amp;TEXT(EOMONTH(起始月份,15),"yyyy-mm")&amp;"）内，报表里看不到",IF(AND($H2470&lt;&gt;"",$I2470&lt;&gt;""),"※收入和支出不能同时填",IF(AND(N($H2470)=0,N($I2470)=0),IF(ISNUMBER(SEARCH("【待补】",$R2470&amp;"")),"△源数据不全（源表缺金额），请补充","※收入和支出都没填"),IF($E2470="","※没填收支类别，分类报表会漏掉这一笔",IF(ISNA(MATCH($E2470,类别表,0)),"※收支类别不在【参数设置】的清单里",IF($K2470="","△"&amp;$D2470&amp;" 还没填汇率，去【月度汇率】补上就自动算了",IF(ISNUMBER(SEARCH("【待补】",$R2470&amp;"")),"△源数据不全（源表缺摘要或用途），请补充",IF(AND($F2470="内部转账",$Q2470=""),"△内部转账建议在「往来单位」写上对方账户",IF($N2470&lt;0,"△这一笔之后该账户余额成负数了，核一下",""))))))))))))</f>
        <v/>
      </c>
    </row>
    <row r="2471" ht="16.5" spans="1:19">
      <c r="A2471" s="114"/>
      <c r="B2471" s="115"/>
      <c r="C2471" s="116" t="str">
        <f>IF($B2471="","",IFERROR(INDEX(账户银行,MATCH($B2471,账户名,0)),""))</f>
        <v/>
      </c>
      <c r="D2471" s="116" t="str">
        <f>IF($B2471="","",IFERROR(INDEX(账户币种,MATCH($B2471,账户名,0)),""))</f>
        <v/>
      </c>
      <c r="E2471" s="117"/>
      <c r="F2471" s="116" t="str">
        <f>IF($E2471="","",IFERROR(INDEX(类别属性,MATCH($E2471,类别表,0)),""))</f>
        <v/>
      </c>
      <c r="G2471" s="118"/>
      <c r="H2471" s="119"/>
      <c r="I2471" s="119"/>
      <c r="J2471" s="120"/>
      <c r="K2471" s="125" t="str">
        <f>IF(OR($A2471="",$B2471=""),"",IF($J2471&lt;&gt;"",$J2471,IF($D2471=本位币,1,IFERROR(LOOKUP(2,1/((汇率月份&lt;=$A2471)*(INDEX(记账汇率区,0,MATCH($D2471,汇率币种头,0))&lt;&gt;"")),INDEX(记账汇率区,0,MATCH($D2471,汇率币种头,0))),""))))</f>
        <v/>
      </c>
      <c r="L2471" s="123" t="str">
        <f t="shared" si="76"/>
        <v/>
      </c>
      <c r="M2471" s="123" t="str">
        <f t="shared" si="77"/>
        <v/>
      </c>
      <c r="N2471" s="123" t="str">
        <f>IF($B2471="","",ROUND(SUMIF(账户名,$B2471,账户期初)+SUMIFS($L$6:L2471,$B$6:B2471,$B2471),2))</f>
        <v/>
      </c>
      <c r="O2471" s="123" t="str">
        <f>IF($B2471="","",IFERROR(ROUND(INDEX(账户期初本位,MATCH($B2471,账户名,0))+SUMIFS($M$6:M2471,$B$6:B2471,$B2471),2),""))</f>
        <v/>
      </c>
      <c r="P2471" s="117"/>
      <c r="Q2471" s="115"/>
      <c r="R2471" s="115"/>
      <c r="S2471" s="124" t="str">
        <f>IF($B2471="","",IF(ISNA(MATCH($B2471,账户名,0)),"※这个账户不在【参数设置】的账户档案里",IF($A2471="","※没填日期，这一笔不会进任何月份的报表",IF(OR($A2471&lt;起始月份,$A2471&gt;EOMONTH(起始月份,15)),"△不在本账期（"&amp;TEXT(起始月份,"yyyy-mm")&amp;" ~ "&amp;TEXT(EOMONTH(起始月份,15),"yyyy-mm")&amp;"）内，报表里看不到",IF(AND($H2471&lt;&gt;"",$I2471&lt;&gt;""),"※收入和支出不能同时填",IF(AND(N($H2471)=0,N($I2471)=0),IF(ISNUMBER(SEARCH("【待补】",$R2471&amp;"")),"△源数据不全（源表缺金额），请补充","※收入和支出都没填"),IF($E2471="","※没填收支类别，分类报表会漏掉这一笔",IF(ISNA(MATCH($E2471,类别表,0)),"※收支类别不在【参数设置】的清单里",IF($K2471="","△"&amp;$D2471&amp;" 还没填汇率，去【月度汇率】补上就自动算了",IF(ISNUMBER(SEARCH("【待补】",$R2471&amp;"")),"△源数据不全（源表缺摘要或用途），请补充",IF(AND($F2471="内部转账",$Q2471=""),"△内部转账建议在「往来单位」写上对方账户",IF($N2471&lt;0,"△这一笔之后该账户余额成负数了，核一下",""))))))))))))</f>
        <v/>
      </c>
    </row>
    <row r="2472" ht="16.5" spans="1:19">
      <c r="A2472" s="114"/>
      <c r="B2472" s="115"/>
      <c r="C2472" s="116" t="str">
        <f>IF($B2472="","",IFERROR(INDEX(账户银行,MATCH($B2472,账户名,0)),""))</f>
        <v/>
      </c>
      <c r="D2472" s="116" t="str">
        <f>IF($B2472="","",IFERROR(INDEX(账户币种,MATCH($B2472,账户名,0)),""))</f>
        <v/>
      </c>
      <c r="E2472" s="117"/>
      <c r="F2472" s="116" t="str">
        <f>IF($E2472="","",IFERROR(INDEX(类别属性,MATCH($E2472,类别表,0)),""))</f>
        <v/>
      </c>
      <c r="G2472" s="118"/>
      <c r="H2472" s="119"/>
      <c r="I2472" s="119"/>
      <c r="J2472" s="120"/>
      <c r="K2472" s="125" t="str">
        <f>IF(OR($A2472="",$B2472=""),"",IF($J2472&lt;&gt;"",$J2472,IF($D2472=本位币,1,IFERROR(LOOKUP(2,1/((汇率月份&lt;=$A2472)*(INDEX(记账汇率区,0,MATCH($D2472,汇率币种头,0))&lt;&gt;"")),INDEX(记账汇率区,0,MATCH($D2472,汇率币种头,0))),""))))</f>
        <v/>
      </c>
      <c r="L2472" s="123" t="str">
        <f t="shared" si="76"/>
        <v/>
      </c>
      <c r="M2472" s="123" t="str">
        <f t="shared" si="77"/>
        <v/>
      </c>
      <c r="N2472" s="123" t="str">
        <f>IF($B2472="","",ROUND(SUMIF(账户名,$B2472,账户期初)+SUMIFS($L$6:L2472,$B$6:B2472,$B2472),2))</f>
        <v/>
      </c>
      <c r="O2472" s="123" t="str">
        <f>IF($B2472="","",IFERROR(ROUND(INDEX(账户期初本位,MATCH($B2472,账户名,0))+SUMIFS($M$6:M2472,$B$6:B2472,$B2472),2),""))</f>
        <v/>
      </c>
      <c r="P2472" s="117"/>
      <c r="Q2472" s="115"/>
      <c r="R2472" s="115"/>
      <c r="S2472" s="124" t="str">
        <f>IF($B2472="","",IF(ISNA(MATCH($B2472,账户名,0)),"※这个账户不在【参数设置】的账户档案里",IF($A2472="","※没填日期，这一笔不会进任何月份的报表",IF(OR($A2472&lt;起始月份,$A2472&gt;EOMONTH(起始月份,15)),"△不在本账期（"&amp;TEXT(起始月份,"yyyy-mm")&amp;" ~ "&amp;TEXT(EOMONTH(起始月份,15),"yyyy-mm")&amp;"）内，报表里看不到",IF(AND($H2472&lt;&gt;"",$I2472&lt;&gt;""),"※收入和支出不能同时填",IF(AND(N($H2472)=0,N($I2472)=0),IF(ISNUMBER(SEARCH("【待补】",$R2472&amp;"")),"△源数据不全（源表缺金额），请补充","※收入和支出都没填"),IF($E2472="","※没填收支类别，分类报表会漏掉这一笔",IF(ISNA(MATCH($E2472,类别表,0)),"※收支类别不在【参数设置】的清单里",IF($K2472="","△"&amp;$D2472&amp;" 还没填汇率，去【月度汇率】补上就自动算了",IF(ISNUMBER(SEARCH("【待补】",$R2472&amp;"")),"△源数据不全（源表缺摘要或用途），请补充",IF(AND($F2472="内部转账",$Q2472=""),"△内部转账建议在「往来单位」写上对方账户",IF($N2472&lt;0,"△这一笔之后该账户余额成负数了，核一下",""))))))))))))</f>
        <v/>
      </c>
    </row>
    <row r="2473" ht="16.5" spans="1:19">
      <c r="A2473" s="114"/>
      <c r="B2473" s="115"/>
      <c r="C2473" s="116" t="str">
        <f>IF($B2473="","",IFERROR(INDEX(账户银行,MATCH($B2473,账户名,0)),""))</f>
        <v/>
      </c>
      <c r="D2473" s="116" t="str">
        <f>IF($B2473="","",IFERROR(INDEX(账户币种,MATCH($B2473,账户名,0)),""))</f>
        <v/>
      </c>
      <c r="E2473" s="117"/>
      <c r="F2473" s="116" t="str">
        <f>IF($E2473="","",IFERROR(INDEX(类别属性,MATCH($E2473,类别表,0)),""))</f>
        <v/>
      </c>
      <c r="G2473" s="118"/>
      <c r="H2473" s="119"/>
      <c r="I2473" s="119"/>
      <c r="J2473" s="120"/>
      <c r="K2473" s="125" t="str">
        <f>IF(OR($A2473="",$B2473=""),"",IF($J2473&lt;&gt;"",$J2473,IF($D2473=本位币,1,IFERROR(LOOKUP(2,1/((汇率月份&lt;=$A2473)*(INDEX(记账汇率区,0,MATCH($D2473,汇率币种头,0))&lt;&gt;"")),INDEX(记账汇率区,0,MATCH($D2473,汇率币种头,0))),""))))</f>
        <v/>
      </c>
      <c r="L2473" s="123" t="str">
        <f t="shared" si="76"/>
        <v/>
      </c>
      <c r="M2473" s="123" t="str">
        <f t="shared" si="77"/>
        <v/>
      </c>
      <c r="N2473" s="123" t="str">
        <f>IF($B2473="","",ROUND(SUMIF(账户名,$B2473,账户期初)+SUMIFS($L$6:L2473,$B$6:B2473,$B2473),2))</f>
        <v/>
      </c>
      <c r="O2473" s="123" t="str">
        <f>IF($B2473="","",IFERROR(ROUND(INDEX(账户期初本位,MATCH($B2473,账户名,0))+SUMIFS($M$6:M2473,$B$6:B2473,$B2473),2),""))</f>
        <v/>
      </c>
      <c r="P2473" s="117"/>
      <c r="Q2473" s="115"/>
      <c r="R2473" s="115"/>
      <c r="S2473" s="124" t="str">
        <f>IF($B2473="","",IF(ISNA(MATCH($B2473,账户名,0)),"※这个账户不在【参数设置】的账户档案里",IF($A2473="","※没填日期，这一笔不会进任何月份的报表",IF(OR($A2473&lt;起始月份,$A2473&gt;EOMONTH(起始月份,15)),"△不在本账期（"&amp;TEXT(起始月份,"yyyy-mm")&amp;" ~ "&amp;TEXT(EOMONTH(起始月份,15),"yyyy-mm")&amp;"）内，报表里看不到",IF(AND($H2473&lt;&gt;"",$I2473&lt;&gt;""),"※收入和支出不能同时填",IF(AND(N($H2473)=0,N($I2473)=0),IF(ISNUMBER(SEARCH("【待补】",$R2473&amp;"")),"△源数据不全（源表缺金额），请补充","※收入和支出都没填"),IF($E2473="","※没填收支类别，分类报表会漏掉这一笔",IF(ISNA(MATCH($E2473,类别表,0)),"※收支类别不在【参数设置】的清单里",IF($K2473="","△"&amp;$D2473&amp;" 还没填汇率，去【月度汇率】补上就自动算了",IF(ISNUMBER(SEARCH("【待补】",$R2473&amp;"")),"△源数据不全（源表缺摘要或用途），请补充",IF(AND($F2473="内部转账",$Q2473=""),"△内部转账建议在「往来单位」写上对方账户",IF($N2473&lt;0,"△这一笔之后该账户余额成负数了，核一下",""))))))))))))</f>
        <v/>
      </c>
    </row>
    <row r="2474" ht="16.5" spans="1:19">
      <c r="A2474" s="114"/>
      <c r="B2474" s="115"/>
      <c r="C2474" s="116" t="str">
        <f>IF($B2474="","",IFERROR(INDEX(账户银行,MATCH($B2474,账户名,0)),""))</f>
        <v/>
      </c>
      <c r="D2474" s="116" t="str">
        <f>IF($B2474="","",IFERROR(INDEX(账户币种,MATCH($B2474,账户名,0)),""))</f>
        <v/>
      </c>
      <c r="E2474" s="117"/>
      <c r="F2474" s="116" t="str">
        <f>IF($E2474="","",IFERROR(INDEX(类别属性,MATCH($E2474,类别表,0)),""))</f>
        <v/>
      </c>
      <c r="G2474" s="118"/>
      <c r="H2474" s="119"/>
      <c r="I2474" s="119"/>
      <c r="J2474" s="120"/>
      <c r="K2474" s="125" t="str">
        <f>IF(OR($A2474="",$B2474=""),"",IF($J2474&lt;&gt;"",$J2474,IF($D2474=本位币,1,IFERROR(LOOKUP(2,1/((汇率月份&lt;=$A2474)*(INDEX(记账汇率区,0,MATCH($D2474,汇率币种头,0))&lt;&gt;"")),INDEX(记账汇率区,0,MATCH($D2474,汇率币种头,0))),""))))</f>
        <v/>
      </c>
      <c r="L2474" s="123" t="str">
        <f t="shared" si="76"/>
        <v/>
      </c>
      <c r="M2474" s="123" t="str">
        <f t="shared" si="77"/>
        <v/>
      </c>
      <c r="N2474" s="123" t="str">
        <f>IF($B2474="","",ROUND(SUMIF(账户名,$B2474,账户期初)+SUMIFS($L$6:L2474,$B$6:B2474,$B2474),2))</f>
        <v/>
      </c>
      <c r="O2474" s="123" t="str">
        <f>IF($B2474="","",IFERROR(ROUND(INDEX(账户期初本位,MATCH($B2474,账户名,0))+SUMIFS($M$6:M2474,$B$6:B2474,$B2474),2),""))</f>
        <v/>
      </c>
      <c r="P2474" s="117"/>
      <c r="Q2474" s="115"/>
      <c r="R2474" s="115"/>
      <c r="S2474" s="124" t="str">
        <f>IF($B2474="","",IF(ISNA(MATCH($B2474,账户名,0)),"※这个账户不在【参数设置】的账户档案里",IF($A2474="","※没填日期，这一笔不会进任何月份的报表",IF(OR($A2474&lt;起始月份,$A2474&gt;EOMONTH(起始月份,15)),"△不在本账期（"&amp;TEXT(起始月份,"yyyy-mm")&amp;" ~ "&amp;TEXT(EOMONTH(起始月份,15),"yyyy-mm")&amp;"）内，报表里看不到",IF(AND($H2474&lt;&gt;"",$I2474&lt;&gt;""),"※收入和支出不能同时填",IF(AND(N($H2474)=0,N($I2474)=0),IF(ISNUMBER(SEARCH("【待补】",$R2474&amp;"")),"△源数据不全（源表缺金额），请补充","※收入和支出都没填"),IF($E2474="","※没填收支类别，分类报表会漏掉这一笔",IF(ISNA(MATCH($E2474,类别表,0)),"※收支类别不在【参数设置】的清单里",IF($K2474="","△"&amp;$D2474&amp;" 还没填汇率，去【月度汇率】补上就自动算了",IF(ISNUMBER(SEARCH("【待补】",$R2474&amp;"")),"△源数据不全（源表缺摘要或用途），请补充",IF(AND($F2474="内部转账",$Q2474=""),"△内部转账建议在「往来单位」写上对方账户",IF($N2474&lt;0,"△这一笔之后该账户余额成负数了，核一下",""))))))))))))</f>
        <v/>
      </c>
    </row>
    <row r="2475" ht="16.5" spans="1:19">
      <c r="A2475" s="114"/>
      <c r="B2475" s="115"/>
      <c r="C2475" s="116" t="str">
        <f>IF($B2475="","",IFERROR(INDEX(账户银行,MATCH($B2475,账户名,0)),""))</f>
        <v/>
      </c>
      <c r="D2475" s="116" t="str">
        <f>IF($B2475="","",IFERROR(INDEX(账户币种,MATCH($B2475,账户名,0)),""))</f>
        <v/>
      </c>
      <c r="E2475" s="117"/>
      <c r="F2475" s="116" t="str">
        <f>IF($E2475="","",IFERROR(INDEX(类别属性,MATCH($E2475,类别表,0)),""))</f>
        <v/>
      </c>
      <c r="G2475" s="118"/>
      <c r="H2475" s="119"/>
      <c r="I2475" s="119"/>
      <c r="J2475" s="120"/>
      <c r="K2475" s="125" t="str">
        <f>IF(OR($A2475="",$B2475=""),"",IF($J2475&lt;&gt;"",$J2475,IF($D2475=本位币,1,IFERROR(LOOKUP(2,1/((汇率月份&lt;=$A2475)*(INDEX(记账汇率区,0,MATCH($D2475,汇率币种头,0))&lt;&gt;"")),INDEX(记账汇率区,0,MATCH($D2475,汇率币种头,0))),""))))</f>
        <v/>
      </c>
      <c r="L2475" s="123" t="str">
        <f t="shared" si="76"/>
        <v/>
      </c>
      <c r="M2475" s="123" t="str">
        <f t="shared" si="77"/>
        <v/>
      </c>
      <c r="N2475" s="123" t="str">
        <f>IF($B2475="","",ROUND(SUMIF(账户名,$B2475,账户期初)+SUMIFS($L$6:L2475,$B$6:B2475,$B2475),2))</f>
        <v/>
      </c>
      <c r="O2475" s="123" t="str">
        <f>IF($B2475="","",IFERROR(ROUND(INDEX(账户期初本位,MATCH($B2475,账户名,0))+SUMIFS($M$6:M2475,$B$6:B2475,$B2475),2),""))</f>
        <v/>
      </c>
      <c r="P2475" s="117"/>
      <c r="Q2475" s="115"/>
      <c r="R2475" s="115"/>
      <c r="S2475" s="124" t="str">
        <f>IF($B2475="","",IF(ISNA(MATCH($B2475,账户名,0)),"※这个账户不在【参数设置】的账户档案里",IF($A2475="","※没填日期，这一笔不会进任何月份的报表",IF(OR($A2475&lt;起始月份,$A2475&gt;EOMONTH(起始月份,15)),"△不在本账期（"&amp;TEXT(起始月份,"yyyy-mm")&amp;" ~ "&amp;TEXT(EOMONTH(起始月份,15),"yyyy-mm")&amp;"）内，报表里看不到",IF(AND($H2475&lt;&gt;"",$I2475&lt;&gt;""),"※收入和支出不能同时填",IF(AND(N($H2475)=0,N($I2475)=0),IF(ISNUMBER(SEARCH("【待补】",$R2475&amp;"")),"△源数据不全（源表缺金额），请补充","※收入和支出都没填"),IF($E2475="","※没填收支类别，分类报表会漏掉这一笔",IF(ISNA(MATCH($E2475,类别表,0)),"※收支类别不在【参数设置】的清单里",IF($K2475="","△"&amp;$D2475&amp;" 还没填汇率，去【月度汇率】补上就自动算了",IF(ISNUMBER(SEARCH("【待补】",$R2475&amp;"")),"△源数据不全（源表缺摘要或用途），请补充",IF(AND($F2475="内部转账",$Q2475=""),"△内部转账建议在「往来单位」写上对方账户",IF($N2475&lt;0,"△这一笔之后该账户余额成负数了，核一下",""))))))))))))</f>
        <v/>
      </c>
    </row>
    <row r="2476" ht="16.5" spans="1:19">
      <c r="A2476" s="114"/>
      <c r="B2476" s="115"/>
      <c r="C2476" s="116" t="str">
        <f>IF($B2476="","",IFERROR(INDEX(账户银行,MATCH($B2476,账户名,0)),""))</f>
        <v/>
      </c>
      <c r="D2476" s="116" t="str">
        <f>IF($B2476="","",IFERROR(INDEX(账户币种,MATCH($B2476,账户名,0)),""))</f>
        <v/>
      </c>
      <c r="E2476" s="117"/>
      <c r="F2476" s="116" t="str">
        <f>IF($E2476="","",IFERROR(INDEX(类别属性,MATCH($E2476,类别表,0)),""))</f>
        <v/>
      </c>
      <c r="G2476" s="118"/>
      <c r="H2476" s="119"/>
      <c r="I2476" s="119"/>
      <c r="J2476" s="120"/>
      <c r="K2476" s="125" t="str">
        <f>IF(OR($A2476="",$B2476=""),"",IF($J2476&lt;&gt;"",$J2476,IF($D2476=本位币,1,IFERROR(LOOKUP(2,1/((汇率月份&lt;=$A2476)*(INDEX(记账汇率区,0,MATCH($D2476,汇率币种头,0))&lt;&gt;"")),INDEX(记账汇率区,0,MATCH($D2476,汇率币种头,0))),""))))</f>
        <v/>
      </c>
      <c r="L2476" s="123" t="str">
        <f t="shared" si="76"/>
        <v/>
      </c>
      <c r="M2476" s="123" t="str">
        <f t="shared" si="77"/>
        <v/>
      </c>
      <c r="N2476" s="123" t="str">
        <f>IF($B2476="","",ROUND(SUMIF(账户名,$B2476,账户期初)+SUMIFS($L$6:L2476,$B$6:B2476,$B2476),2))</f>
        <v/>
      </c>
      <c r="O2476" s="123" t="str">
        <f>IF($B2476="","",IFERROR(ROUND(INDEX(账户期初本位,MATCH($B2476,账户名,0))+SUMIFS($M$6:M2476,$B$6:B2476,$B2476),2),""))</f>
        <v/>
      </c>
      <c r="P2476" s="117"/>
      <c r="Q2476" s="115"/>
      <c r="R2476" s="115"/>
      <c r="S2476" s="124" t="str">
        <f>IF($B2476="","",IF(ISNA(MATCH($B2476,账户名,0)),"※这个账户不在【参数设置】的账户档案里",IF($A2476="","※没填日期，这一笔不会进任何月份的报表",IF(OR($A2476&lt;起始月份,$A2476&gt;EOMONTH(起始月份,15)),"△不在本账期（"&amp;TEXT(起始月份,"yyyy-mm")&amp;" ~ "&amp;TEXT(EOMONTH(起始月份,15),"yyyy-mm")&amp;"）内，报表里看不到",IF(AND($H2476&lt;&gt;"",$I2476&lt;&gt;""),"※收入和支出不能同时填",IF(AND(N($H2476)=0,N($I2476)=0),IF(ISNUMBER(SEARCH("【待补】",$R2476&amp;"")),"△源数据不全（源表缺金额），请补充","※收入和支出都没填"),IF($E2476="","※没填收支类别，分类报表会漏掉这一笔",IF(ISNA(MATCH($E2476,类别表,0)),"※收支类别不在【参数设置】的清单里",IF($K2476="","△"&amp;$D2476&amp;" 还没填汇率，去【月度汇率】补上就自动算了",IF(ISNUMBER(SEARCH("【待补】",$R2476&amp;"")),"△源数据不全（源表缺摘要或用途），请补充",IF(AND($F2476="内部转账",$Q2476=""),"△内部转账建议在「往来单位」写上对方账户",IF($N2476&lt;0,"△这一笔之后该账户余额成负数了，核一下",""))))))))))))</f>
        <v/>
      </c>
    </row>
    <row r="2477" ht="16.5" spans="1:19">
      <c r="A2477" s="114"/>
      <c r="B2477" s="115"/>
      <c r="C2477" s="116" t="str">
        <f>IF($B2477="","",IFERROR(INDEX(账户银行,MATCH($B2477,账户名,0)),""))</f>
        <v/>
      </c>
      <c r="D2477" s="116" t="str">
        <f>IF($B2477="","",IFERROR(INDEX(账户币种,MATCH($B2477,账户名,0)),""))</f>
        <v/>
      </c>
      <c r="E2477" s="117"/>
      <c r="F2477" s="116" t="str">
        <f>IF($E2477="","",IFERROR(INDEX(类别属性,MATCH($E2477,类别表,0)),""))</f>
        <v/>
      </c>
      <c r="G2477" s="118"/>
      <c r="H2477" s="119"/>
      <c r="I2477" s="119"/>
      <c r="J2477" s="120"/>
      <c r="K2477" s="125" t="str">
        <f>IF(OR($A2477="",$B2477=""),"",IF($J2477&lt;&gt;"",$J2477,IF($D2477=本位币,1,IFERROR(LOOKUP(2,1/((汇率月份&lt;=$A2477)*(INDEX(记账汇率区,0,MATCH($D2477,汇率币种头,0))&lt;&gt;"")),INDEX(记账汇率区,0,MATCH($D2477,汇率币种头,0))),""))))</f>
        <v/>
      </c>
      <c r="L2477" s="123" t="str">
        <f t="shared" si="76"/>
        <v/>
      </c>
      <c r="M2477" s="123" t="str">
        <f t="shared" si="77"/>
        <v/>
      </c>
      <c r="N2477" s="123" t="str">
        <f>IF($B2477="","",ROUND(SUMIF(账户名,$B2477,账户期初)+SUMIFS($L$6:L2477,$B$6:B2477,$B2477),2))</f>
        <v/>
      </c>
      <c r="O2477" s="123" t="str">
        <f>IF($B2477="","",IFERROR(ROUND(INDEX(账户期初本位,MATCH($B2477,账户名,0))+SUMIFS($M$6:M2477,$B$6:B2477,$B2477),2),""))</f>
        <v/>
      </c>
      <c r="P2477" s="117"/>
      <c r="Q2477" s="115"/>
      <c r="R2477" s="115"/>
      <c r="S2477" s="124" t="str">
        <f>IF($B2477="","",IF(ISNA(MATCH($B2477,账户名,0)),"※这个账户不在【参数设置】的账户档案里",IF($A2477="","※没填日期，这一笔不会进任何月份的报表",IF(OR($A2477&lt;起始月份,$A2477&gt;EOMONTH(起始月份,15)),"△不在本账期（"&amp;TEXT(起始月份,"yyyy-mm")&amp;" ~ "&amp;TEXT(EOMONTH(起始月份,15),"yyyy-mm")&amp;"）内，报表里看不到",IF(AND($H2477&lt;&gt;"",$I2477&lt;&gt;""),"※收入和支出不能同时填",IF(AND(N($H2477)=0,N($I2477)=0),IF(ISNUMBER(SEARCH("【待补】",$R2477&amp;"")),"△源数据不全（源表缺金额），请补充","※收入和支出都没填"),IF($E2477="","※没填收支类别，分类报表会漏掉这一笔",IF(ISNA(MATCH($E2477,类别表,0)),"※收支类别不在【参数设置】的清单里",IF($K2477="","△"&amp;$D2477&amp;" 还没填汇率，去【月度汇率】补上就自动算了",IF(ISNUMBER(SEARCH("【待补】",$R2477&amp;"")),"△源数据不全（源表缺摘要或用途），请补充",IF(AND($F2477="内部转账",$Q2477=""),"△内部转账建议在「往来单位」写上对方账户",IF($N2477&lt;0,"△这一笔之后该账户余额成负数了，核一下",""))))))))))))</f>
        <v/>
      </c>
    </row>
    <row r="2478" ht="16.5" spans="1:19">
      <c r="A2478" s="114"/>
      <c r="B2478" s="115"/>
      <c r="C2478" s="116" t="str">
        <f>IF($B2478="","",IFERROR(INDEX(账户银行,MATCH($B2478,账户名,0)),""))</f>
        <v/>
      </c>
      <c r="D2478" s="116" t="str">
        <f>IF($B2478="","",IFERROR(INDEX(账户币种,MATCH($B2478,账户名,0)),""))</f>
        <v/>
      </c>
      <c r="E2478" s="117"/>
      <c r="F2478" s="116" t="str">
        <f>IF($E2478="","",IFERROR(INDEX(类别属性,MATCH($E2478,类别表,0)),""))</f>
        <v/>
      </c>
      <c r="G2478" s="118"/>
      <c r="H2478" s="119"/>
      <c r="I2478" s="119"/>
      <c r="J2478" s="120"/>
      <c r="K2478" s="125" t="str">
        <f>IF(OR($A2478="",$B2478=""),"",IF($J2478&lt;&gt;"",$J2478,IF($D2478=本位币,1,IFERROR(LOOKUP(2,1/((汇率月份&lt;=$A2478)*(INDEX(记账汇率区,0,MATCH($D2478,汇率币种头,0))&lt;&gt;"")),INDEX(记账汇率区,0,MATCH($D2478,汇率币种头,0))),""))))</f>
        <v/>
      </c>
      <c r="L2478" s="123" t="str">
        <f t="shared" si="76"/>
        <v/>
      </c>
      <c r="M2478" s="123" t="str">
        <f t="shared" si="77"/>
        <v/>
      </c>
      <c r="N2478" s="123" t="str">
        <f>IF($B2478="","",ROUND(SUMIF(账户名,$B2478,账户期初)+SUMIFS($L$6:L2478,$B$6:B2478,$B2478),2))</f>
        <v/>
      </c>
      <c r="O2478" s="123" t="str">
        <f>IF($B2478="","",IFERROR(ROUND(INDEX(账户期初本位,MATCH($B2478,账户名,0))+SUMIFS($M$6:M2478,$B$6:B2478,$B2478),2),""))</f>
        <v/>
      </c>
      <c r="P2478" s="117"/>
      <c r="Q2478" s="115"/>
      <c r="R2478" s="115"/>
      <c r="S2478" s="124" t="str">
        <f>IF($B2478="","",IF(ISNA(MATCH($B2478,账户名,0)),"※这个账户不在【参数设置】的账户档案里",IF($A2478="","※没填日期，这一笔不会进任何月份的报表",IF(OR($A2478&lt;起始月份,$A2478&gt;EOMONTH(起始月份,15)),"△不在本账期（"&amp;TEXT(起始月份,"yyyy-mm")&amp;" ~ "&amp;TEXT(EOMONTH(起始月份,15),"yyyy-mm")&amp;"）内，报表里看不到",IF(AND($H2478&lt;&gt;"",$I2478&lt;&gt;""),"※收入和支出不能同时填",IF(AND(N($H2478)=0,N($I2478)=0),IF(ISNUMBER(SEARCH("【待补】",$R2478&amp;"")),"△源数据不全（源表缺金额），请补充","※收入和支出都没填"),IF($E2478="","※没填收支类别，分类报表会漏掉这一笔",IF(ISNA(MATCH($E2478,类别表,0)),"※收支类别不在【参数设置】的清单里",IF($K2478="","△"&amp;$D2478&amp;" 还没填汇率，去【月度汇率】补上就自动算了",IF(ISNUMBER(SEARCH("【待补】",$R2478&amp;"")),"△源数据不全（源表缺摘要或用途），请补充",IF(AND($F2478="内部转账",$Q2478=""),"△内部转账建议在「往来单位」写上对方账户",IF($N2478&lt;0,"△这一笔之后该账户余额成负数了，核一下",""))))))))))))</f>
        <v/>
      </c>
    </row>
    <row r="2479" ht="16.5" spans="1:19">
      <c r="A2479" s="114"/>
      <c r="B2479" s="115"/>
      <c r="C2479" s="116" t="str">
        <f>IF($B2479="","",IFERROR(INDEX(账户银行,MATCH($B2479,账户名,0)),""))</f>
        <v/>
      </c>
      <c r="D2479" s="116" t="str">
        <f>IF($B2479="","",IFERROR(INDEX(账户币种,MATCH($B2479,账户名,0)),""))</f>
        <v/>
      </c>
      <c r="E2479" s="117"/>
      <c r="F2479" s="116" t="str">
        <f>IF($E2479="","",IFERROR(INDEX(类别属性,MATCH($E2479,类别表,0)),""))</f>
        <v/>
      </c>
      <c r="G2479" s="118"/>
      <c r="H2479" s="119"/>
      <c r="I2479" s="119"/>
      <c r="J2479" s="120"/>
      <c r="K2479" s="125" t="str">
        <f>IF(OR($A2479="",$B2479=""),"",IF($J2479&lt;&gt;"",$J2479,IF($D2479=本位币,1,IFERROR(LOOKUP(2,1/((汇率月份&lt;=$A2479)*(INDEX(记账汇率区,0,MATCH($D2479,汇率币种头,0))&lt;&gt;"")),INDEX(记账汇率区,0,MATCH($D2479,汇率币种头,0))),""))))</f>
        <v/>
      </c>
      <c r="L2479" s="123" t="str">
        <f t="shared" si="76"/>
        <v/>
      </c>
      <c r="M2479" s="123" t="str">
        <f t="shared" si="77"/>
        <v/>
      </c>
      <c r="N2479" s="123" t="str">
        <f>IF($B2479="","",ROUND(SUMIF(账户名,$B2479,账户期初)+SUMIFS($L$6:L2479,$B$6:B2479,$B2479),2))</f>
        <v/>
      </c>
      <c r="O2479" s="123" t="str">
        <f>IF($B2479="","",IFERROR(ROUND(INDEX(账户期初本位,MATCH($B2479,账户名,0))+SUMIFS($M$6:M2479,$B$6:B2479,$B2479),2),""))</f>
        <v/>
      </c>
      <c r="P2479" s="117"/>
      <c r="Q2479" s="115"/>
      <c r="R2479" s="115"/>
      <c r="S2479" s="124" t="str">
        <f>IF($B2479="","",IF(ISNA(MATCH($B2479,账户名,0)),"※这个账户不在【参数设置】的账户档案里",IF($A2479="","※没填日期，这一笔不会进任何月份的报表",IF(OR($A2479&lt;起始月份,$A2479&gt;EOMONTH(起始月份,15)),"△不在本账期（"&amp;TEXT(起始月份,"yyyy-mm")&amp;" ~ "&amp;TEXT(EOMONTH(起始月份,15),"yyyy-mm")&amp;"）内，报表里看不到",IF(AND($H2479&lt;&gt;"",$I2479&lt;&gt;""),"※收入和支出不能同时填",IF(AND(N($H2479)=0,N($I2479)=0),IF(ISNUMBER(SEARCH("【待补】",$R2479&amp;"")),"△源数据不全（源表缺金额），请补充","※收入和支出都没填"),IF($E2479="","※没填收支类别，分类报表会漏掉这一笔",IF(ISNA(MATCH($E2479,类别表,0)),"※收支类别不在【参数设置】的清单里",IF($K2479="","△"&amp;$D2479&amp;" 还没填汇率，去【月度汇率】补上就自动算了",IF(ISNUMBER(SEARCH("【待补】",$R2479&amp;"")),"△源数据不全（源表缺摘要或用途），请补充",IF(AND($F2479="内部转账",$Q2479=""),"△内部转账建议在「往来单位」写上对方账户",IF($N2479&lt;0,"△这一笔之后该账户余额成负数了，核一下",""))))))))))))</f>
        <v/>
      </c>
    </row>
    <row r="2480" ht="16.5" spans="1:19">
      <c r="A2480" s="114"/>
      <c r="B2480" s="115"/>
      <c r="C2480" s="116" t="str">
        <f>IF($B2480="","",IFERROR(INDEX(账户银行,MATCH($B2480,账户名,0)),""))</f>
        <v/>
      </c>
      <c r="D2480" s="116" t="str">
        <f>IF($B2480="","",IFERROR(INDEX(账户币种,MATCH($B2480,账户名,0)),""))</f>
        <v/>
      </c>
      <c r="E2480" s="117"/>
      <c r="F2480" s="116" t="str">
        <f>IF($E2480="","",IFERROR(INDEX(类别属性,MATCH($E2480,类别表,0)),""))</f>
        <v/>
      </c>
      <c r="G2480" s="118"/>
      <c r="H2480" s="119"/>
      <c r="I2480" s="119"/>
      <c r="J2480" s="120"/>
      <c r="K2480" s="125" t="str">
        <f>IF(OR($A2480="",$B2480=""),"",IF($J2480&lt;&gt;"",$J2480,IF($D2480=本位币,1,IFERROR(LOOKUP(2,1/((汇率月份&lt;=$A2480)*(INDEX(记账汇率区,0,MATCH($D2480,汇率币种头,0))&lt;&gt;"")),INDEX(记账汇率区,0,MATCH($D2480,汇率币种头,0))),""))))</f>
        <v/>
      </c>
      <c r="L2480" s="123" t="str">
        <f t="shared" si="76"/>
        <v/>
      </c>
      <c r="M2480" s="123" t="str">
        <f t="shared" si="77"/>
        <v/>
      </c>
      <c r="N2480" s="123" t="str">
        <f>IF($B2480="","",ROUND(SUMIF(账户名,$B2480,账户期初)+SUMIFS($L$6:L2480,$B$6:B2480,$B2480),2))</f>
        <v/>
      </c>
      <c r="O2480" s="123" t="str">
        <f>IF($B2480="","",IFERROR(ROUND(INDEX(账户期初本位,MATCH($B2480,账户名,0))+SUMIFS($M$6:M2480,$B$6:B2480,$B2480),2),""))</f>
        <v/>
      </c>
      <c r="P2480" s="117"/>
      <c r="Q2480" s="115"/>
      <c r="R2480" s="115"/>
      <c r="S2480" s="124" t="str">
        <f>IF($B2480="","",IF(ISNA(MATCH($B2480,账户名,0)),"※这个账户不在【参数设置】的账户档案里",IF($A2480="","※没填日期，这一笔不会进任何月份的报表",IF(OR($A2480&lt;起始月份,$A2480&gt;EOMONTH(起始月份,15)),"△不在本账期（"&amp;TEXT(起始月份,"yyyy-mm")&amp;" ~ "&amp;TEXT(EOMONTH(起始月份,15),"yyyy-mm")&amp;"）内，报表里看不到",IF(AND($H2480&lt;&gt;"",$I2480&lt;&gt;""),"※收入和支出不能同时填",IF(AND(N($H2480)=0,N($I2480)=0),IF(ISNUMBER(SEARCH("【待补】",$R2480&amp;"")),"△源数据不全（源表缺金额），请补充","※收入和支出都没填"),IF($E2480="","※没填收支类别，分类报表会漏掉这一笔",IF(ISNA(MATCH($E2480,类别表,0)),"※收支类别不在【参数设置】的清单里",IF($K2480="","△"&amp;$D2480&amp;" 还没填汇率，去【月度汇率】补上就自动算了",IF(ISNUMBER(SEARCH("【待补】",$R2480&amp;"")),"△源数据不全（源表缺摘要或用途），请补充",IF(AND($F2480="内部转账",$Q2480=""),"△内部转账建议在「往来单位」写上对方账户",IF($N2480&lt;0,"△这一笔之后该账户余额成负数了，核一下",""))))))))))))</f>
        <v/>
      </c>
    </row>
    <row r="2481" ht="16.5" spans="1:19">
      <c r="A2481" s="114"/>
      <c r="B2481" s="115"/>
      <c r="C2481" s="116" t="str">
        <f>IF($B2481="","",IFERROR(INDEX(账户银行,MATCH($B2481,账户名,0)),""))</f>
        <v/>
      </c>
      <c r="D2481" s="116" t="str">
        <f>IF($B2481="","",IFERROR(INDEX(账户币种,MATCH($B2481,账户名,0)),""))</f>
        <v/>
      </c>
      <c r="E2481" s="117"/>
      <c r="F2481" s="116" t="str">
        <f>IF($E2481="","",IFERROR(INDEX(类别属性,MATCH($E2481,类别表,0)),""))</f>
        <v/>
      </c>
      <c r="G2481" s="118"/>
      <c r="H2481" s="119"/>
      <c r="I2481" s="119"/>
      <c r="J2481" s="120"/>
      <c r="K2481" s="125" t="str">
        <f>IF(OR($A2481="",$B2481=""),"",IF($J2481&lt;&gt;"",$J2481,IF($D2481=本位币,1,IFERROR(LOOKUP(2,1/((汇率月份&lt;=$A2481)*(INDEX(记账汇率区,0,MATCH($D2481,汇率币种头,0))&lt;&gt;"")),INDEX(记账汇率区,0,MATCH($D2481,汇率币种头,0))),""))))</f>
        <v/>
      </c>
      <c r="L2481" s="123" t="str">
        <f t="shared" si="76"/>
        <v/>
      </c>
      <c r="M2481" s="123" t="str">
        <f t="shared" si="77"/>
        <v/>
      </c>
      <c r="N2481" s="123" t="str">
        <f>IF($B2481="","",ROUND(SUMIF(账户名,$B2481,账户期初)+SUMIFS($L$6:L2481,$B$6:B2481,$B2481),2))</f>
        <v/>
      </c>
      <c r="O2481" s="123" t="str">
        <f>IF($B2481="","",IFERROR(ROUND(INDEX(账户期初本位,MATCH($B2481,账户名,0))+SUMIFS($M$6:M2481,$B$6:B2481,$B2481),2),""))</f>
        <v/>
      </c>
      <c r="P2481" s="117"/>
      <c r="Q2481" s="115"/>
      <c r="R2481" s="115"/>
      <c r="S2481" s="124" t="str">
        <f>IF($B2481="","",IF(ISNA(MATCH($B2481,账户名,0)),"※这个账户不在【参数设置】的账户档案里",IF($A2481="","※没填日期，这一笔不会进任何月份的报表",IF(OR($A2481&lt;起始月份,$A2481&gt;EOMONTH(起始月份,15)),"△不在本账期（"&amp;TEXT(起始月份,"yyyy-mm")&amp;" ~ "&amp;TEXT(EOMONTH(起始月份,15),"yyyy-mm")&amp;"）内，报表里看不到",IF(AND($H2481&lt;&gt;"",$I2481&lt;&gt;""),"※收入和支出不能同时填",IF(AND(N($H2481)=0,N($I2481)=0),IF(ISNUMBER(SEARCH("【待补】",$R2481&amp;"")),"△源数据不全（源表缺金额），请补充","※收入和支出都没填"),IF($E2481="","※没填收支类别，分类报表会漏掉这一笔",IF(ISNA(MATCH($E2481,类别表,0)),"※收支类别不在【参数设置】的清单里",IF($K2481="","△"&amp;$D2481&amp;" 还没填汇率，去【月度汇率】补上就自动算了",IF(ISNUMBER(SEARCH("【待补】",$R2481&amp;"")),"△源数据不全（源表缺摘要或用途），请补充",IF(AND($F2481="内部转账",$Q2481=""),"△内部转账建议在「往来单位」写上对方账户",IF($N2481&lt;0,"△这一笔之后该账户余额成负数了，核一下",""))))))))))))</f>
        <v/>
      </c>
    </row>
    <row r="2482" ht="16.5" spans="1:19">
      <c r="A2482" s="114"/>
      <c r="B2482" s="115"/>
      <c r="C2482" s="116" t="str">
        <f>IF($B2482="","",IFERROR(INDEX(账户银行,MATCH($B2482,账户名,0)),""))</f>
        <v/>
      </c>
      <c r="D2482" s="116" t="str">
        <f>IF($B2482="","",IFERROR(INDEX(账户币种,MATCH($B2482,账户名,0)),""))</f>
        <v/>
      </c>
      <c r="E2482" s="117"/>
      <c r="F2482" s="116" t="str">
        <f>IF($E2482="","",IFERROR(INDEX(类别属性,MATCH($E2482,类别表,0)),""))</f>
        <v/>
      </c>
      <c r="G2482" s="118"/>
      <c r="H2482" s="119"/>
      <c r="I2482" s="119"/>
      <c r="J2482" s="120"/>
      <c r="K2482" s="125" t="str">
        <f>IF(OR($A2482="",$B2482=""),"",IF($J2482&lt;&gt;"",$J2482,IF($D2482=本位币,1,IFERROR(LOOKUP(2,1/((汇率月份&lt;=$A2482)*(INDEX(记账汇率区,0,MATCH($D2482,汇率币种头,0))&lt;&gt;"")),INDEX(记账汇率区,0,MATCH($D2482,汇率币种头,0))),""))))</f>
        <v/>
      </c>
      <c r="L2482" s="123" t="str">
        <f t="shared" si="76"/>
        <v/>
      </c>
      <c r="M2482" s="123" t="str">
        <f t="shared" si="77"/>
        <v/>
      </c>
      <c r="N2482" s="123" t="str">
        <f>IF($B2482="","",ROUND(SUMIF(账户名,$B2482,账户期初)+SUMIFS($L$6:L2482,$B$6:B2482,$B2482),2))</f>
        <v/>
      </c>
      <c r="O2482" s="123" t="str">
        <f>IF($B2482="","",IFERROR(ROUND(INDEX(账户期初本位,MATCH($B2482,账户名,0))+SUMIFS($M$6:M2482,$B$6:B2482,$B2482),2),""))</f>
        <v/>
      </c>
      <c r="P2482" s="117"/>
      <c r="Q2482" s="115"/>
      <c r="R2482" s="115"/>
      <c r="S2482" s="124" t="str">
        <f>IF($B2482="","",IF(ISNA(MATCH($B2482,账户名,0)),"※这个账户不在【参数设置】的账户档案里",IF($A2482="","※没填日期，这一笔不会进任何月份的报表",IF(OR($A2482&lt;起始月份,$A2482&gt;EOMONTH(起始月份,15)),"△不在本账期（"&amp;TEXT(起始月份,"yyyy-mm")&amp;" ~ "&amp;TEXT(EOMONTH(起始月份,15),"yyyy-mm")&amp;"）内，报表里看不到",IF(AND($H2482&lt;&gt;"",$I2482&lt;&gt;""),"※收入和支出不能同时填",IF(AND(N($H2482)=0,N($I2482)=0),IF(ISNUMBER(SEARCH("【待补】",$R2482&amp;"")),"△源数据不全（源表缺金额），请补充","※收入和支出都没填"),IF($E2482="","※没填收支类别，分类报表会漏掉这一笔",IF(ISNA(MATCH($E2482,类别表,0)),"※收支类别不在【参数设置】的清单里",IF($K2482="","△"&amp;$D2482&amp;" 还没填汇率，去【月度汇率】补上就自动算了",IF(ISNUMBER(SEARCH("【待补】",$R2482&amp;"")),"△源数据不全（源表缺摘要或用途），请补充",IF(AND($F2482="内部转账",$Q2482=""),"△内部转账建议在「往来单位」写上对方账户",IF($N2482&lt;0,"△这一笔之后该账户余额成负数了，核一下",""))))))))))))</f>
        <v/>
      </c>
    </row>
    <row r="2483" ht="16.5" spans="1:19">
      <c r="A2483" s="114"/>
      <c r="B2483" s="115"/>
      <c r="C2483" s="116" t="str">
        <f>IF($B2483="","",IFERROR(INDEX(账户银行,MATCH($B2483,账户名,0)),""))</f>
        <v/>
      </c>
      <c r="D2483" s="116" t="str">
        <f>IF($B2483="","",IFERROR(INDEX(账户币种,MATCH($B2483,账户名,0)),""))</f>
        <v/>
      </c>
      <c r="E2483" s="117"/>
      <c r="F2483" s="116" t="str">
        <f>IF($E2483="","",IFERROR(INDEX(类别属性,MATCH($E2483,类别表,0)),""))</f>
        <v/>
      </c>
      <c r="G2483" s="118"/>
      <c r="H2483" s="119"/>
      <c r="I2483" s="119"/>
      <c r="J2483" s="120"/>
      <c r="K2483" s="125" t="str">
        <f>IF(OR($A2483="",$B2483=""),"",IF($J2483&lt;&gt;"",$J2483,IF($D2483=本位币,1,IFERROR(LOOKUP(2,1/((汇率月份&lt;=$A2483)*(INDEX(记账汇率区,0,MATCH($D2483,汇率币种头,0))&lt;&gt;"")),INDEX(记账汇率区,0,MATCH($D2483,汇率币种头,0))),""))))</f>
        <v/>
      </c>
      <c r="L2483" s="123" t="str">
        <f t="shared" si="76"/>
        <v/>
      </c>
      <c r="M2483" s="123" t="str">
        <f t="shared" si="77"/>
        <v/>
      </c>
      <c r="N2483" s="123" t="str">
        <f>IF($B2483="","",ROUND(SUMIF(账户名,$B2483,账户期初)+SUMIFS($L$6:L2483,$B$6:B2483,$B2483),2))</f>
        <v/>
      </c>
      <c r="O2483" s="123" t="str">
        <f>IF($B2483="","",IFERROR(ROUND(INDEX(账户期初本位,MATCH($B2483,账户名,0))+SUMIFS($M$6:M2483,$B$6:B2483,$B2483),2),""))</f>
        <v/>
      </c>
      <c r="P2483" s="117"/>
      <c r="Q2483" s="115"/>
      <c r="R2483" s="115"/>
      <c r="S2483" s="124" t="str">
        <f>IF($B2483="","",IF(ISNA(MATCH($B2483,账户名,0)),"※这个账户不在【参数设置】的账户档案里",IF($A2483="","※没填日期，这一笔不会进任何月份的报表",IF(OR($A2483&lt;起始月份,$A2483&gt;EOMONTH(起始月份,15)),"△不在本账期（"&amp;TEXT(起始月份,"yyyy-mm")&amp;" ~ "&amp;TEXT(EOMONTH(起始月份,15),"yyyy-mm")&amp;"）内，报表里看不到",IF(AND($H2483&lt;&gt;"",$I2483&lt;&gt;""),"※收入和支出不能同时填",IF(AND(N($H2483)=0,N($I2483)=0),IF(ISNUMBER(SEARCH("【待补】",$R2483&amp;"")),"△源数据不全（源表缺金额），请补充","※收入和支出都没填"),IF($E2483="","※没填收支类别，分类报表会漏掉这一笔",IF(ISNA(MATCH($E2483,类别表,0)),"※收支类别不在【参数设置】的清单里",IF($K2483="","△"&amp;$D2483&amp;" 还没填汇率，去【月度汇率】补上就自动算了",IF(ISNUMBER(SEARCH("【待补】",$R2483&amp;"")),"△源数据不全（源表缺摘要或用途），请补充",IF(AND($F2483="内部转账",$Q2483=""),"△内部转账建议在「往来单位」写上对方账户",IF($N2483&lt;0,"△这一笔之后该账户余额成负数了，核一下",""))))))))))))</f>
        <v/>
      </c>
    </row>
    <row r="2484" ht="16.5" spans="1:19">
      <c r="A2484" s="114"/>
      <c r="B2484" s="115"/>
      <c r="C2484" s="116" t="str">
        <f>IF($B2484="","",IFERROR(INDEX(账户银行,MATCH($B2484,账户名,0)),""))</f>
        <v/>
      </c>
      <c r="D2484" s="116" t="str">
        <f>IF($B2484="","",IFERROR(INDEX(账户币种,MATCH($B2484,账户名,0)),""))</f>
        <v/>
      </c>
      <c r="E2484" s="117"/>
      <c r="F2484" s="116" t="str">
        <f>IF($E2484="","",IFERROR(INDEX(类别属性,MATCH($E2484,类别表,0)),""))</f>
        <v/>
      </c>
      <c r="G2484" s="118"/>
      <c r="H2484" s="119"/>
      <c r="I2484" s="119"/>
      <c r="J2484" s="120"/>
      <c r="K2484" s="125" t="str">
        <f>IF(OR($A2484="",$B2484=""),"",IF($J2484&lt;&gt;"",$J2484,IF($D2484=本位币,1,IFERROR(LOOKUP(2,1/((汇率月份&lt;=$A2484)*(INDEX(记账汇率区,0,MATCH($D2484,汇率币种头,0))&lt;&gt;"")),INDEX(记账汇率区,0,MATCH($D2484,汇率币种头,0))),""))))</f>
        <v/>
      </c>
      <c r="L2484" s="123" t="str">
        <f t="shared" si="76"/>
        <v/>
      </c>
      <c r="M2484" s="123" t="str">
        <f t="shared" si="77"/>
        <v/>
      </c>
      <c r="N2484" s="123" t="str">
        <f>IF($B2484="","",ROUND(SUMIF(账户名,$B2484,账户期初)+SUMIFS($L$6:L2484,$B$6:B2484,$B2484),2))</f>
        <v/>
      </c>
      <c r="O2484" s="123" t="str">
        <f>IF($B2484="","",IFERROR(ROUND(INDEX(账户期初本位,MATCH($B2484,账户名,0))+SUMIFS($M$6:M2484,$B$6:B2484,$B2484),2),""))</f>
        <v/>
      </c>
      <c r="P2484" s="117"/>
      <c r="Q2484" s="115"/>
      <c r="R2484" s="115"/>
      <c r="S2484" s="124" t="str">
        <f>IF($B2484="","",IF(ISNA(MATCH($B2484,账户名,0)),"※这个账户不在【参数设置】的账户档案里",IF($A2484="","※没填日期，这一笔不会进任何月份的报表",IF(OR($A2484&lt;起始月份,$A2484&gt;EOMONTH(起始月份,15)),"△不在本账期（"&amp;TEXT(起始月份,"yyyy-mm")&amp;" ~ "&amp;TEXT(EOMONTH(起始月份,15),"yyyy-mm")&amp;"）内，报表里看不到",IF(AND($H2484&lt;&gt;"",$I2484&lt;&gt;""),"※收入和支出不能同时填",IF(AND(N($H2484)=0,N($I2484)=0),IF(ISNUMBER(SEARCH("【待补】",$R2484&amp;"")),"△源数据不全（源表缺金额），请补充","※收入和支出都没填"),IF($E2484="","※没填收支类别，分类报表会漏掉这一笔",IF(ISNA(MATCH($E2484,类别表,0)),"※收支类别不在【参数设置】的清单里",IF($K2484="","△"&amp;$D2484&amp;" 还没填汇率，去【月度汇率】补上就自动算了",IF(ISNUMBER(SEARCH("【待补】",$R2484&amp;"")),"△源数据不全（源表缺摘要或用途），请补充",IF(AND($F2484="内部转账",$Q2484=""),"△内部转账建议在「往来单位」写上对方账户",IF($N2484&lt;0,"△这一笔之后该账户余额成负数了，核一下",""))))))))))))</f>
        <v/>
      </c>
    </row>
    <row r="2485" ht="16.5" spans="1:19">
      <c r="A2485" s="114"/>
      <c r="B2485" s="115"/>
      <c r="C2485" s="116" t="str">
        <f>IF($B2485="","",IFERROR(INDEX(账户银行,MATCH($B2485,账户名,0)),""))</f>
        <v/>
      </c>
      <c r="D2485" s="116" t="str">
        <f>IF($B2485="","",IFERROR(INDEX(账户币种,MATCH($B2485,账户名,0)),""))</f>
        <v/>
      </c>
      <c r="E2485" s="117"/>
      <c r="F2485" s="116" t="str">
        <f>IF($E2485="","",IFERROR(INDEX(类别属性,MATCH($E2485,类别表,0)),""))</f>
        <v/>
      </c>
      <c r="G2485" s="118"/>
      <c r="H2485" s="119"/>
      <c r="I2485" s="119"/>
      <c r="J2485" s="120"/>
      <c r="K2485" s="125" t="str">
        <f>IF(OR($A2485="",$B2485=""),"",IF($J2485&lt;&gt;"",$J2485,IF($D2485=本位币,1,IFERROR(LOOKUP(2,1/((汇率月份&lt;=$A2485)*(INDEX(记账汇率区,0,MATCH($D2485,汇率币种头,0))&lt;&gt;"")),INDEX(记账汇率区,0,MATCH($D2485,汇率币种头,0))),""))))</f>
        <v/>
      </c>
      <c r="L2485" s="123" t="str">
        <f t="shared" si="76"/>
        <v/>
      </c>
      <c r="M2485" s="123" t="str">
        <f t="shared" si="77"/>
        <v/>
      </c>
      <c r="N2485" s="123" t="str">
        <f>IF($B2485="","",ROUND(SUMIF(账户名,$B2485,账户期初)+SUMIFS($L$6:L2485,$B$6:B2485,$B2485),2))</f>
        <v/>
      </c>
      <c r="O2485" s="123" t="str">
        <f>IF($B2485="","",IFERROR(ROUND(INDEX(账户期初本位,MATCH($B2485,账户名,0))+SUMIFS($M$6:M2485,$B$6:B2485,$B2485),2),""))</f>
        <v/>
      </c>
      <c r="P2485" s="117"/>
      <c r="Q2485" s="115"/>
      <c r="R2485" s="115"/>
      <c r="S2485" s="124" t="str">
        <f>IF($B2485="","",IF(ISNA(MATCH($B2485,账户名,0)),"※这个账户不在【参数设置】的账户档案里",IF($A2485="","※没填日期，这一笔不会进任何月份的报表",IF(OR($A2485&lt;起始月份,$A2485&gt;EOMONTH(起始月份,15)),"△不在本账期（"&amp;TEXT(起始月份,"yyyy-mm")&amp;" ~ "&amp;TEXT(EOMONTH(起始月份,15),"yyyy-mm")&amp;"）内，报表里看不到",IF(AND($H2485&lt;&gt;"",$I2485&lt;&gt;""),"※收入和支出不能同时填",IF(AND(N($H2485)=0,N($I2485)=0),IF(ISNUMBER(SEARCH("【待补】",$R2485&amp;"")),"△源数据不全（源表缺金额），请补充","※收入和支出都没填"),IF($E2485="","※没填收支类别，分类报表会漏掉这一笔",IF(ISNA(MATCH($E2485,类别表,0)),"※收支类别不在【参数设置】的清单里",IF($K2485="","△"&amp;$D2485&amp;" 还没填汇率，去【月度汇率】补上就自动算了",IF(ISNUMBER(SEARCH("【待补】",$R2485&amp;"")),"△源数据不全（源表缺摘要或用途），请补充",IF(AND($F2485="内部转账",$Q2485=""),"△内部转账建议在「往来单位」写上对方账户",IF($N2485&lt;0,"△这一笔之后该账户余额成负数了，核一下",""))))))))))))</f>
        <v/>
      </c>
    </row>
    <row r="2486" ht="16.5" spans="1:19">
      <c r="A2486" s="114"/>
      <c r="B2486" s="115"/>
      <c r="C2486" s="116" t="str">
        <f>IF($B2486="","",IFERROR(INDEX(账户银行,MATCH($B2486,账户名,0)),""))</f>
        <v/>
      </c>
      <c r="D2486" s="116" t="str">
        <f>IF($B2486="","",IFERROR(INDEX(账户币种,MATCH($B2486,账户名,0)),""))</f>
        <v/>
      </c>
      <c r="E2486" s="117"/>
      <c r="F2486" s="116" t="str">
        <f>IF($E2486="","",IFERROR(INDEX(类别属性,MATCH($E2486,类别表,0)),""))</f>
        <v/>
      </c>
      <c r="G2486" s="118"/>
      <c r="H2486" s="119"/>
      <c r="I2486" s="119"/>
      <c r="J2486" s="120"/>
      <c r="K2486" s="125" t="str">
        <f>IF(OR($A2486="",$B2486=""),"",IF($J2486&lt;&gt;"",$J2486,IF($D2486=本位币,1,IFERROR(LOOKUP(2,1/((汇率月份&lt;=$A2486)*(INDEX(记账汇率区,0,MATCH($D2486,汇率币种头,0))&lt;&gt;"")),INDEX(记账汇率区,0,MATCH($D2486,汇率币种头,0))),""))))</f>
        <v/>
      </c>
      <c r="L2486" s="123" t="str">
        <f t="shared" si="76"/>
        <v/>
      </c>
      <c r="M2486" s="123" t="str">
        <f t="shared" si="77"/>
        <v/>
      </c>
      <c r="N2486" s="123" t="str">
        <f>IF($B2486="","",ROUND(SUMIF(账户名,$B2486,账户期初)+SUMIFS($L$6:L2486,$B$6:B2486,$B2486),2))</f>
        <v/>
      </c>
      <c r="O2486" s="123" t="str">
        <f>IF($B2486="","",IFERROR(ROUND(INDEX(账户期初本位,MATCH($B2486,账户名,0))+SUMIFS($M$6:M2486,$B$6:B2486,$B2486),2),""))</f>
        <v/>
      </c>
      <c r="P2486" s="117"/>
      <c r="Q2486" s="115"/>
      <c r="R2486" s="115"/>
      <c r="S2486" s="124" t="str">
        <f>IF($B2486="","",IF(ISNA(MATCH($B2486,账户名,0)),"※这个账户不在【参数设置】的账户档案里",IF($A2486="","※没填日期，这一笔不会进任何月份的报表",IF(OR($A2486&lt;起始月份,$A2486&gt;EOMONTH(起始月份,15)),"△不在本账期（"&amp;TEXT(起始月份,"yyyy-mm")&amp;" ~ "&amp;TEXT(EOMONTH(起始月份,15),"yyyy-mm")&amp;"）内，报表里看不到",IF(AND($H2486&lt;&gt;"",$I2486&lt;&gt;""),"※收入和支出不能同时填",IF(AND(N($H2486)=0,N($I2486)=0),IF(ISNUMBER(SEARCH("【待补】",$R2486&amp;"")),"△源数据不全（源表缺金额），请补充","※收入和支出都没填"),IF($E2486="","※没填收支类别，分类报表会漏掉这一笔",IF(ISNA(MATCH($E2486,类别表,0)),"※收支类别不在【参数设置】的清单里",IF($K2486="","△"&amp;$D2486&amp;" 还没填汇率，去【月度汇率】补上就自动算了",IF(ISNUMBER(SEARCH("【待补】",$R2486&amp;"")),"△源数据不全（源表缺摘要或用途），请补充",IF(AND($F2486="内部转账",$Q2486=""),"△内部转账建议在「往来单位」写上对方账户",IF($N2486&lt;0,"△这一笔之后该账户余额成负数了，核一下",""))))))))))))</f>
        <v/>
      </c>
    </row>
    <row r="2487" ht="16.5" spans="1:19">
      <c r="A2487" s="114"/>
      <c r="B2487" s="115"/>
      <c r="C2487" s="116" t="str">
        <f>IF($B2487="","",IFERROR(INDEX(账户银行,MATCH($B2487,账户名,0)),""))</f>
        <v/>
      </c>
      <c r="D2487" s="116" t="str">
        <f>IF($B2487="","",IFERROR(INDEX(账户币种,MATCH($B2487,账户名,0)),""))</f>
        <v/>
      </c>
      <c r="E2487" s="117"/>
      <c r="F2487" s="116" t="str">
        <f>IF($E2487="","",IFERROR(INDEX(类别属性,MATCH($E2487,类别表,0)),""))</f>
        <v/>
      </c>
      <c r="G2487" s="118"/>
      <c r="H2487" s="119"/>
      <c r="I2487" s="119"/>
      <c r="J2487" s="120"/>
      <c r="K2487" s="125" t="str">
        <f>IF(OR($A2487="",$B2487=""),"",IF($J2487&lt;&gt;"",$J2487,IF($D2487=本位币,1,IFERROR(LOOKUP(2,1/((汇率月份&lt;=$A2487)*(INDEX(记账汇率区,0,MATCH($D2487,汇率币种头,0))&lt;&gt;"")),INDEX(记账汇率区,0,MATCH($D2487,汇率币种头,0))),""))))</f>
        <v/>
      </c>
      <c r="L2487" s="123" t="str">
        <f t="shared" si="76"/>
        <v/>
      </c>
      <c r="M2487" s="123" t="str">
        <f t="shared" si="77"/>
        <v/>
      </c>
      <c r="N2487" s="123" t="str">
        <f>IF($B2487="","",ROUND(SUMIF(账户名,$B2487,账户期初)+SUMIFS($L$6:L2487,$B$6:B2487,$B2487),2))</f>
        <v/>
      </c>
      <c r="O2487" s="123" t="str">
        <f>IF($B2487="","",IFERROR(ROUND(INDEX(账户期初本位,MATCH($B2487,账户名,0))+SUMIFS($M$6:M2487,$B$6:B2487,$B2487),2),""))</f>
        <v/>
      </c>
      <c r="P2487" s="117"/>
      <c r="Q2487" s="115"/>
      <c r="R2487" s="115"/>
      <c r="S2487" s="124" t="str">
        <f>IF($B2487="","",IF(ISNA(MATCH($B2487,账户名,0)),"※这个账户不在【参数设置】的账户档案里",IF($A2487="","※没填日期，这一笔不会进任何月份的报表",IF(OR($A2487&lt;起始月份,$A2487&gt;EOMONTH(起始月份,15)),"△不在本账期（"&amp;TEXT(起始月份,"yyyy-mm")&amp;" ~ "&amp;TEXT(EOMONTH(起始月份,15),"yyyy-mm")&amp;"）内，报表里看不到",IF(AND($H2487&lt;&gt;"",$I2487&lt;&gt;""),"※收入和支出不能同时填",IF(AND(N($H2487)=0,N($I2487)=0),IF(ISNUMBER(SEARCH("【待补】",$R2487&amp;"")),"△源数据不全（源表缺金额），请补充","※收入和支出都没填"),IF($E2487="","※没填收支类别，分类报表会漏掉这一笔",IF(ISNA(MATCH($E2487,类别表,0)),"※收支类别不在【参数设置】的清单里",IF($K2487="","△"&amp;$D2487&amp;" 还没填汇率，去【月度汇率】补上就自动算了",IF(ISNUMBER(SEARCH("【待补】",$R2487&amp;"")),"△源数据不全（源表缺摘要或用途），请补充",IF(AND($F2487="内部转账",$Q2487=""),"△内部转账建议在「往来单位」写上对方账户",IF($N2487&lt;0,"△这一笔之后该账户余额成负数了，核一下",""))))))))))))</f>
        <v/>
      </c>
    </row>
    <row r="2488" ht="16.5" spans="1:19">
      <c r="A2488" s="114"/>
      <c r="B2488" s="115"/>
      <c r="C2488" s="116" t="str">
        <f>IF($B2488="","",IFERROR(INDEX(账户银行,MATCH($B2488,账户名,0)),""))</f>
        <v/>
      </c>
      <c r="D2488" s="116" t="str">
        <f>IF($B2488="","",IFERROR(INDEX(账户币种,MATCH($B2488,账户名,0)),""))</f>
        <v/>
      </c>
      <c r="E2488" s="117"/>
      <c r="F2488" s="116" t="str">
        <f>IF($E2488="","",IFERROR(INDEX(类别属性,MATCH($E2488,类别表,0)),""))</f>
        <v/>
      </c>
      <c r="G2488" s="118"/>
      <c r="H2488" s="119"/>
      <c r="I2488" s="119"/>
      <c r="J2488" s="120"/>
      <c r="K2488" s="125" t="str">
        <f>IF(OR($A2488="",$B2488=""),"",IF($J2488&lt;&gt;"",$J2488,IF($D2488=本位币,1,IFERROR(LOOKUP(2,1/((汇率月份&lt;=$A2488)*(INDEX(记账汇率区,0,MATCH($D2488,汇率币种头,0))&lt;&gt;"")),INDEX(记账汇率区,0,MATCH($D2488,汇率币种头,0))),""))))</f>
        <v/>
      </c>
      <c r="L2488" s="123" t="str">
        <f t="shared" si="76"/>
        <v/>
      </c>
      <c r="M2488" s="123" t="str">
        <f t="shared" si="77"/>
        <v/>
      </c>
      <c r="N2488" s="123" t="str">
        <f>IF($B2488="","",ROUND(SUMIF(账户名,$B2488,账户期初)+SUMIFS($L$6:L2488,$B$6:B2488,$B2488),2))</f>
        <v/>
      </c>
      <c r="O2488" s="123" t="str">
        <f>IF($B2488="","",IFERROR(ROUND(INDEX(账户期初本位,MATCH($B2488,账户名,0))+SUMIFS($M$6:M2488,$B$6:B2488,$B2488),2),""))</f>
        <v/>
      </c>
      <c r="P2488" s="117"/>
      <c r="Q2488" s="115"/>
      <c r="R2488" s="115"/>
      <c r="S2488" s="124" t="str">
        <f>IF($B2488="","",IF(ISNA(MATCH($B2488,账户名,0)),"※这个账户不在【参数设置】的账户档案里",IF($A2488="","※没填日期，这一笔不会进任何月份的报表",IF(OR($A2488&lt;起始月份,$A2488&gt;EOMONTH(起始月份,15)),"△不在本账期（"&amp;TEXT(起始月份,"yyyy-mm")&amp;" ~ "&amp;TEXT(EOMONTH(起始月份,15),"yyyy-mm")&amp;"）内，报表里看不到",IF(AND($H2488&lt;&gt;"",$I2488&lt;&gt;""),"※收入和支出不能同时填",IF(AND(N($H2488)=0,N($I2488)=0),IF(ISNUMBER(SEARCH("【待补】",$R2488&amp;"")),"△源数据不全（源表缺金额），请补充","※收入和支出都没填"),IF($E2488="","※没填收支类别，分类报表会漏掉这一笔",IF(ISNA(MATCH($E2488,类别表,0)),"※收支类别不在【参数设置】的清单里",IF($K2488="","△"&amp;$D2488&amp;" 还没填汇率，去【月度汇率】补上就自动算了",IF(ISNUMBER(SEARCH("【待补】",$R2488&amp;"")),"△源数据不全（源表缺摘要或用途），请补充",IF(AND($F2488="内部转账",$Q2488=""),"△内部转账建议在「往来单位」写上对方账户",IF($N2488&lt;0,"△这一笔之后该账户余额成负数了，核一下",""))))))))))))</f>
        <v/>
      </c>
    </row>
    <row r="2489" ht="16.5" spans="1:19">
      <c r="A2489" s="114"/>
      <c r="B2489" s="115"/>
      <c r="C2489" s="116" t="str">
        <f>IF($B2489="","",IFERROR(INDEX(账户银行,MATCH($B2489,账户名,0)),""))</f>
        <v/>
      </c>
      <c r="D2489" s="116" t="str">
        <f>IF($B2489="","",IFERROR(INDEX(账户币种,MATCH($B2489,账户名,0)),""))</f>
        <v/>
      </c>
      <c r="E2489" s="117"/>
      <c r="F2489" s="116" t="str">
        <f>IF($E2489="","",IFERROR(INDEX(类别属性,MATCH($E2489,类别表,0)),""))</f>
        <v/>
      </c>
      <c r="G2489" s="118"/>
      <c r="H2489" s="119"/>
      <c r="I2489" s="119"/>
      <c r="J2489" s="120"/>
      <c r="K2489" s="125" t="str">
        <f>IF(OR($A2489="",$B2489=""),"",IF($J2489&lt;&gt;"",$J2489,IF($D2489=本位币,1,IFERROR(LOOKUP(2,1/((汇率月份&lt;=$A2489)*(INDEX(记账汇率区,0,MATCH($D2489,汇率币种头,0))&lt;&gt;"")),INDEX(记账汇率区,0,MATCH($D2489,汇率币种头,0))),""))))</f>
        <v/>
      </c>
      <c r="L2489" s="123" t="str">
        <f t="shared" si="76"/>
        <v/>
      </c>
      <c r="M2489" s="123" t="str">
        <f t="shared" si="77"/>
        <v/>
      </c>
      <c r="N2489" s="123" t="str">
        <f>IF($B2489="","",ROUND(SUMIF(账户名,$B2489,账户期初)+SUMIFS($L$6:L2489,$B$6:B2489,$B2489),2))</f>
        <v/>
      </c>
      <c r="O2489" s="123" t="str">
        <f>IF($B2489="","",IFERROR(ROUND(INDEX(账户期初本位,MATCH($B2489,账户名,0))+SUMIFS($M$6:M2489,$B$6:B2489,$B2489),2),""))</f>
        <v/>
      </c>
      <c r="P2489" s="117"/>
      <c r="Q2489" s="115"/>
      <c r="R2489" s="115"/>
      <c r="S2489" s="124" t="str">
        <f>IF($B2489="","",IF(ISNA(MATCH($B2489,账户名,0)),"※这个账户不在【参数设置】的账户档案里",IF($A2489="","※没填日期，这一笔不会进任何月份的报表",IF(OR($A2489&lt;起始月份,$A2489&gt;EOMONTH(起始月份,15)),"△不在本账期（"&amp;TEXT(起始月份,"yyyy-mm")&amp;" ~ "&amp;TEXT(EOMONTH(起始月份,15),"yyyy-mm")&amp;"）内，报表里看不到",IF(AND($H2489&lt;&gt;"",$I2489&lt;&gt;""),"※收入和支出不能同时填",IF(AND(N($H2489)=0,N($I2489)=0),IF(ISNUMBER(SEARCH("【待补】",$R2489&amp;"")),"△源数据不全（源表缺金额），请补充","※收入和支出都没填"),IF($E2489="","※没填收支类别，分类报表会漏掉这一笔",IF(ISNA(MATCH($E2489,类别表,0)),"※收支类别不在【参数设置】的清单里",IF($K2489="","△"&amp;$D2489&amp;" 还没填汇率，去【月度汇率】补上就自动算了",IF(ISNUMBER(SEARCH("【待补】",$R2489&amp;"")),"△源数据不全（源表缺摘要或用途），请补充",IF(AND($F2489="内部转账",$Q2489=""),"△内部转账建议在「往来单位」写上对方账户",IF($N2489&lt;0,"△这一笔之后该账户余额成负数了，核一下",""))))))))))))</f>
        <v/>
      </c>
    </row>
    <row r="2490" ht="16.5" spans="1:19">
      <c r="A2490" s="114"/>
      <c r="B2490" s="115"/>
      <c r="C2490" s="116" t="str">
        <f>IF($B2490="","",IFERROR(INDEX(账户银行,MATCH($B2490,账户名,0)),""))</f>
        <v/>
      </c>
      <c r="D2490" s="116" t="str">
        <f>IF($B2490="","",IFERROR(INDEX(账户币种,MATCH($B2490,账户名,0)),""))</f>
        <v/>
      </c>
      <c r="E2490" s="117"/>
      <c r="F2490" s="116" t="str">
        <f>IF($E2490="","",IFERROR(INDEX(类别属性,MATCH($E2490,类别表,0)),""))</f>
        <v/>
      </c>
      <c r="G2490" s="118"/>
      <c r="H2490" s="119"/>
      <c r="I2490" s="119"/>
      <c r="J2490" s="120"/>
      <c r="K2490" s="125" t="str">
        <f>IF(OR($A2490="",$B2490=""),"",IF($J2490&lt;&gt;"",$J2490,IF($D2490=本位币,1,IFERROR(LOOKUP(2,1/((汇率月份&lt;=$A2490)*(INDEX(记账汇率区,0,MATCH($D2490,汇率币种头,0))&lt;&gt;"")),INDEX(记账汇率区,0,MATCH($D2490,汇率币种头,0))),""))))</f>
        <v/>
      </c>
      <c r="L2490" s="123" t="str">
        <f t="shared" si="76"/>
        <v/>
      </c>
      <c r="M2490" s="123" t="str">
        <f t="shared" si="77"/>
        <v/>
      </c>
      <c r="N2490" s="123" t="str">
        <f>IF($B2490="","",ROUND(SUMIF(账户名,$B2490,账户期初)+SUMIFS($L$6:L2490,$B$6:B2490,$B2490),2))</f>
        <v/>
      </c>
      <c r="O2490" s="123" t="str">
        <f>IF($B2490="","",IFERROR(ROUND(INDEX(账户期初本位,MATCH($B2490,账户名,0))+SUMIFS($M$6:M2490,$B$6:B2490,$B2490),2),""))</f>
        <v/>
      </c>
      <c r="P2490" s="117"/>
      <c r="Q2490" s="115"/>
      <c r="R2490" s="115"/>
      <c r="S2490" s="124" t="str">
        <f>IF($B2490="","",IF(ISNA(MATCH($B2490,账户名,0)),"※这个账户不在【参数设置】的账户档案里",IF($A2490="","※没填日期，这一笔不会进任何月份的报表",IF(OR($A2490&lt;起始月份,$A2490&gt;EOMONTH(起始月份,15)),"△不在本账期（"&amp;TEXT(起始月份,"yyyy-mm")&amp;" ~ "&amp;TEXT(EOMONTH(起始月份,15),"yyyy-mm")&amp;"）内，报表里看不到",IF(AND($H2490&lt;&gt;"",$I2490&lt;&gt;""),"※收入和支出不能同时填",IF(AND(N($H2490)=0,N($I2490)=0),IF(ISNUMBER(SEARCH("【待补】",$R2490&amp;"")),"△源数据不全（源表缺金额），请补充","※收入和支出都没填"),IF($E2490="","※没填收支类别，分类报表会漏掉这一笔",IF(ISNA(MATCH($E2490,类别表,0)),"※收支类别不在【参数设置】的清单里",IF($K2490="","△"&amp;$D2490&amp;" 还没填汇率，去【月度汇率】补上就自动算了",IF(ISNUMBER(SEARCH("【待补】",$R2490&amp;"")),"△源数据不全（源表缺摘要或用途），请补充",IF(AND($F2490="内部转账",$Q2490=""),"△内部转账建议在「往来单位」写上对方账户",IF($N2490&lt;0,"△这一笔之后该账户余额成负数了，核一下",""))))))))))))</f>
        <v/>
      </c>
    </row>
    <row r="2491" ht="16.5" spans="1:19">
      <c r="A2491" s="114"/>
      <c r="B2491" s="115"/>
      <c r="C2491" s="116" t="str">
        <f>IF($B2491="","",IFERROR(INDEX(账户银行,MATCH($B2491,账户名,0)),""))</f>
        <v/>
      </c>
      <c r="D2491" s="116" t="str">
        <f>IF($B2491="","",IFERROR(INDEX(账户币种,MATCH($B2491,账户名,0)),""))</f>
        <v/>
      </c>
      <c r="E2491" s="117"/>
      <c r="F2491" s="116" t="str">
        <f>IF($E2491="","",IFERROR(INDEX(类别属性,MATCH($E2491,类别表,0)),""))</f>
        <v/>
      </c>
      <c r="G2491" s="118"/>
      <c r="H2491" s="119"/>
      <c r="I2491" s="119"/>
      <c r="J2491" s="120"/>
      <c r="K2491" s="125" t="str">
        <f>IF(OR($A2491="",$B2491=""),"",IF($J2491&lt;&gt;"",$J2491,IF($D2491=本位币,1,IFERROR(LOOKUP(2,1/((汇率月份&lt;=$A2491)*(INDEX(记账汇率区,0,MATCH($D2491,汇率币种头,0))&lt;&gt;"")),INDEX(记账汇率区,0,MATCH($D2491,汇率币种头,0))),""))))</f>
        <v/>
      </c>
      <c r="L2491" s="123" t="str">
        <f t="shared" si="76"/>
        <v/>
      </c>
      <c r="M2491" s="123" t="str">
        <f t="shared" si="77"/>
        <v/>
      </c>
      <c r="N2491" s="123" t="str">
        <f>IF($B2491="","",ROUND(SUMIF(账户名,$B2491,账户期初)+SUMIFS($L$6:L2491,$B$6:B2491,$B2491),2))</f>
        <v/>
      </c>
      <c r="O2491" s="123" t="str">
        <f>IF($B2491="","",IFERROR(ROUND(INDEX(账户期初本位,MATCH($B2491,账户名,0))+SUMIFS($M$6:M2491,$B$6:B2491,$B2491),2),""))</f>
        <v/>
      </c>
      <c r="P2491" s="117"/>
      <c r="Q2491" s="115"/>
      <c r="R2491" s="115"/>
      <c r="S2491" s="124" t="str">
        <f>IF($B2491="","",IF(ISNA(MATCH($B2491,账户名,0)),"※这个账户不在【参数设置】的账户档案里",IF($A2491="","※没填日期，这一笔不会进任何月份的报表",IF(OR($A2491&lt;起始月份,$A2491&gt;EOMONTH(起始月份,15)),"△不在本账期（"&amp;TEXT(起始月份,"yyyy-mm")&amp;" ~ "&amp;TEXT(EOMONTH(起始月份,15),"yyyy-mm")&amp;"）内，报表里看不到",IF(AND($H2491&lt;&gt;"",$I2491&lt;&gt;""),"※收入和支出不能同时填",IF(AND(N($H2491)=0,N($I2491)=0),IF(ISNUMBER(SEARCH("【待补】",$R2491&amp;"")),"△源数据不全（源表缺金额），请补充","※收入和支出都没填"),IF($E2491="","※没填收支类别，分类报表会漏掉这一笔",IF(ISNA(MATCH($E2491,类别表,0)),"※收支类别不在【参数设置】的清单里",IF($K2491="","△"&amp;$D2491&amp;" 还没填汇率，去【月度汇率】补上就自动算了",IF(ISNUMBER(SEARCH("【待补】",$R2491&amp;"")),"△源数据不全（源表缺摘要或用途），请补充",IF(AND($F2491="内部转账",$Q2491=""),"△内部转账建议在「往来单位」写上对方账户",IF($N2491&lt;0,"△这一笔之后该账户余额成负数了，核一下",""))))))))))))</f>
        <v/>
      </c>
    </row>
    <row r="2492" ht="16.5" spans="1:19">
      <c r="A2492" s="114"/>
      <c r="B2492" s="115"/>
      <c r="C2492" s="116" t="str">
        <f>IF($B2492="","",IFERROR(INDEX(账户银行,MATCH($B2492,账户名,0)),""))</f>
        <v/>
      </c>
      <c r="D2492" s="116" t="str">
        <f>IF($B2492="","",IFERROR(INDEX(账户币种,MATCH($B2492,账户名,0)),""))</f>
        <v/>
      </c>
      <c r="E2492" s="117"/>
      <c r="F2492" s="116" t="str">
        <f>IF($E2492="","",IFERROR(INDEX(类别属性,MATCH($E2492,类别表,0)),""))</f>
        <v/>
      </c>
      <c r="G2492" s="118"/>
      <c r="H2492" s="119"/>
      <c r="I2492" s="119"/>
      <c r="J2492" s="120"/>
      <c r="K2492" s="125" t="str">
        <f>IF(OR($A2492="",$B2492=""),"",IF($J2492&lt;&gt;"",$J2492,IF($D2492=本位币,1,IFERROR(LOOKUP(2,1/((汇率月份&lt;=$A2492)*(INDEX(记账汇率区,0,MATCH($D2492,汇率币种头,0))&lt;&gt;"")),INDEX(记账汇率区,0,MATCH($D2492,汇率币种头,0))),""))))</f>
        <v/>
      </c>
      <c r="L2492" s="123" t="str">
        <f t="shared" si="76"/>
        <v/>
      </c>
      <c r="M2492" s="123" t="str">
        <f t="shared" si="77"/>
        <v/>
      </c>
      <c r="N2492" s="123" t="str">
        <f>IF($B2492="","",ROUND(SUMIF(账户名,$B2492,账户期初)+SUMIFS($L$6:L2492,$B$6:B2492,$B2492),2))</f>
        <v/>
      </c>
      <c r="O2492" s="123" t="str">
        <f>IF($B2492="","",IFERROR(ROUND(INDEX(账户期初本位,MATCH($B2492,账户名,0))+SUMIFS($M$6:M2492,$B$6:B2492,$B2492),2),""))</f>
        <v/>
      </c>
      <c r="P2492" s="117"/>
      <c r="Q2492" s="115"/>
      <c r="R2492" s="115"/>
      <c r="S2492" s="124" t="str">
        <f>IF($B2492="","",IF(ISNA(MATCH($B2492,账户名,0)),"※这个账户不在【参数设置】的账户档案里",IF($A2492="","※没填日期，这一笔不会进任何月份的报表",IF(OR($A2492&lt;起始月份,$A2492&gt;EOMONTH(起始月份,15)),"△不在本账期（"&amp;TEXT(起始月份,"yyyy-mm")&amp;" ~ "&amp;TEXT(EOMONTH(起始月份,15),"yyyy-mm")&amp;"）内，报表里看不到",IF(AND($H2492&lt;&gt;"",$I2492&lt;&gt;""),"※收入和支出不能同时填",IF(AND(N($H2492)=0,N($I2492)=0),IF(ISNUMBER(SEARCH("【待补】",$R2492&amp;"")),"△源数据不全（源表缺金额），请补充","※收入和支出都没填"),IF($E2492="","※没填收支类别，分类报表会漏掉这一笔",IF(ISNA(MATCH($E2492,类别表,0)),"※收支类别不在【参数设置】的清单里",IF($K2492="","△"&amp;$D2492&amp;" 还没填汇率，去【月度汇率】补上就自动算了",IF(ISNUMBER(SEARCH("【待补】",$R2492&amp;"")),"△源数据不全（源表缺摘要或用途），请补充",IF(AND($F2492="内部转账",$Q2492=""),"△内部转账建议在「往来单位」写上对方账户",IF($N2492&lt;0,"△这一笔之后该账户余额成负数了，核一下",""))))))))))))</f>
        <v/>
      </c>
    </row>
    <row r="2493" ht="16.5" spans="1:19">
      <c r="A2493" s="114"/>
      <c r="B2493" s="115"/>
      <c r="C2493" s="116" t="str">
        <f>IF($B2493="","",IFERROR(INDEX(账户银行,MATCH($B2493,账户名,0)),""))</f>
        <v/>
      </c>
      <c r="D2493" s="116" t="str">
        <f>IF($B2493="","",IFERROR(INDEX(账户币种,MATCH($B2493,账户名,0)),""))</f>
        <v/>
      </c>
      <c r="E2493" s="117"/>
      <c r="F2493" s="116" t="str">
        <f>IF($E2493="","",IFERROR(INDEX(类别属性,MATCH($E2493,类别表,0)),""))</f>
        <v/>
      </c>
      <c r="G2493" s="118"/>
      <c r="H2493" s="119"/>
      <c r="I2493" s="119"/>
      <c r="J2493" s="120"/>
      <c r="K2493" s="125" t="str">
        <f>IF(OR($A2493="",$B2493=""),"",IF($J2493&lt;&gt;"",$J2493,IF($D2493=本位币,1,IFERROR(LOOKUP(2,1/((汇率月份&lt;=$A2493)*(INDEX(记账汇率区,0,MATCH($D2493,汇率币种头,0))&lt;&gt;"")),INDEX(记账汇率区,0,MATCH($D2493,汇率币种头,0))),""))))</f>
        <v/>
      </c>
      <c r="L2493" s="123" t="str">
        <f t="shared" si="76"/>
        <v/>
      </c>
      <c r="M2493" s="123" t="str">
        <f t="shared" si="77"/>
        <v/>
      </c>
      <c r="N2493" s="123" t="str">
        <f>IF($B2493="","",ROUND(SUMIF(账户名,$B2493,账户期初)+SUMIFS($L$6:L2493,$B$6:B2493,$B2493),2))</f>
        <v/>
      </c>
      <c r="O2493" s="123" t="str">
        <f>IF($B2493="","",IFERROR(ROUND(INDEX(账户期初本位,MATCH($B2493,账户名,0))+SUMIFS($M$6:M2493,$B$6:B2493,$B2493),2),""))</f>
        <v/>
      </c>
      <c r="P2493" s="117"/>
      <c r="Q2493" s="115"/>
      <c r="R2493" s="115"/>
      <c r="S2493" s="124" t="str">
        <f>IF($B2493="","",IF(ISNA(MATCH($B2493,账户名,0)),"※这个账户不在【参数设置】的账户档案里",IF($A2493="","※没填日期，这一笔不会进任何月份的报表",IF(OR($A2493&lt;起始月份,$A2493&gt;EOMONTH(起始月份,15)),"△不在本账期（"&amp;TEXT(起始月份,"yyyy-mm")&amp;" ~ "&amp;TEXT(EOMONTH(起始月份,15),"yyyy-mm")&amp;"）内，报表里看不到",IF(AND($H2493&lt;&gt;"",$I2493&lt;&gt;""),"※收入和支出不能同时填",IF(AND(N($H2493)=0,N($I2493)=0),IF(ISNUMBER(SEARCH("【待补】",$R2493&amp;"")),"△源数据不全（源表缺金额），请补充","※收入和支出都没填"),IF($E2493="","※没填收支类别，分类报表会漏掉这一笔",IF(ISNA(MATCH($E2493,类别表,0)),"※收支类别不在【参数设置】的清单里",IF($K2493="","△"&amp;$D2493&amp;" 还没填汇率，去【月度汇率】补上就自动算了",IF(ISNUMBER(SEARCH("【待补】",$R2493&amp;"")),"△源数据不全（源表缺摘要或用途），请补充",IF(AND($F2493="内部转账",$Q2493=""),"△内部转账建议在「往来单位」写上对方账户",IF($N2493&lt;0,"△这一笔之后该账户余额成负数了，核一下",""))))))))))))</f>
        <v/>
      </c>
    </row>
    <row r="2494" ht="16.5" spans="1:19">
      <c r="A2494" s="114"/>
      <c r="B2494" s="115"/>
      <c r="C2494" s="116" t="str">
        <f>IF($B2494="","",IFERROR(INDEX(账户银行,MATCH($B2494,账户名,0)),""))</f>
        <v/>
      </c>
      <c r="D2494" s="116" t="str">
        <f>IF($B2494="","",IFERROR(INDEX(账户币种,MATCH($B2494,账户名,0)),""))</f>
        <v/>
      </c>
      <c r="E2494" s="117"/>
      <c r="F2494" s="116" t="str">
        <f>IF($E2494="","",IFERROR(INDEX(类别属性,MATCH($E2494,类别表,0)),""))</f>
        <v/>
      </c>
      <c r="G2494" s="118"/>
      <c r="H2494" s="119"/>
      <c r="I2494" s="119"/>
      <c r="J2494" s="120"/>
      <c r="K2494" s="125" t="str">
        <f>IF(OR($A2494="",$B2494=""),"",IF($J2494&lt;&gt;"",$J2494,IF($D2494=本位币,1,IFERROR(LOOKUP(2,1/((汇率月份&lt;=$A2494)*(INDEX(记账汇率区,0,MATCH($D2494,汇率币种头,0))&lt;&gt;"")),INDEX(记账汇率区,0,MATCH($D2494,汇率币种头,0))),""))))</f>
        <v/>
      </c>
      <c r="L2494" s="123" t="str">
        <f t="shared" si="76"/>
        <v/>
      </c>
      <c r="M2494" s="123" t="str">
        <f t="shared" si="77"/>
        <v/>
      </c>
      <c r="N2494" s="123" t="str">
        <f>IF($B2494="","",ROUND(SUMIF(账户名,$B2494,账户期初)+SUMIFS($L$6:L2494,$B$6:B2494,$B2494),2))</f>
        <v/>
      </c>
      <c r="O2494" s="123" t="str">
        <f>IF($B2494="","",IFERROR(ROUND(INDEX(账户期初本位,MATCH($B2494,账户名,0))+SUMIFS($M$6:M2494,$B$6:B2494,$B2494),2),""))</f>
        <v/>
      </c>
      <c r="P2494" s="117"/>
      <c r="Q2494" s="115"/>
      <c r="R2494" s="115"/>
      <c r="S2494" s="124" t="str">
        <f>IF($B2494="","",IF(ISNA(MATCH($B2494,账户名,0)),"※这个账户不在【参数设置】的账户档案里",IF($A2494="","※没填日期，这一笔不会进任何月份的报表",IF(OR($A2494&lt;起始月份,$A2494&gt;EOMONTH(起始月份,15)),"△不在本账期（"&amp;TEXT(起始月份,"yyyy-mm")&amp;" ~ "&amp;TEXT(EOMONTH(起始月份,15),"yyyy-mm")&amp;"）内，报表里看不到",IF(AND($H2494&lt;&gt;"",$I2494&lt;&gt;""),"※收入和支出不能同时填",IF(AND(N($H2494)=0,N($I2494)=0),IF(ISNUMBER(SEARCH("【待补】",$R2494&amp;"")),"△源数据不全（源表缺金额），请补充","※收入和支出都没填"),IF($E2494="","※没填收支类别，分类报表会漏掉这一笔",IF(ISNA(MATCH($E2494,类别表,0)),"※收支类别不在【参数设置】的清单里",IF($K2494="","△"&amp;$D2494&amp;" 还没填汇率，去【月度汇率】补上就自动算了",IF(ISNUMBER(SEARCH("【待补】",$R2494&amp;"")),"△源数据不全（源表缺摘要或用途），请补充",IF(AND($F2494="内部转账",$Q2494=""),"△内部转账建议在「往来单位」写上对方账户",IF($N2494&lt;0,"△这一笔之后该账户余额成负数了，核一下",""))))))))))))</f>
        <v/>
      </c>
    </row>
    <row r="2495" ht="16.5" spans="1:19">
      <c r="A2495" s="114"/>
      <c r="B2495" s="115"/>
      <c r="C2495" s="116" t="str">
        <f>IF($B2495="","",IFERROR(INDEX(账户银行,MATCH($B2495,账户名,0)),""))</f>
        <v/>
      </c>
      <c r="D2495" s="116" t="str">
        <f>IF($B2495="","",IFERROR(INDEX(账户币种,MATCH($B2495,账户名,0)),""))</f>
        <v/>
      </c>
      <c r="E2495" s="117"/>
      <c r="F2495" s="116" t="str">
        <f>IF($E2495="","",IFERROR(INDEX(类别属性,MATCH($E2495,类别表,0)),""))</f>
        <v/>
      </c>
      <c r="G2495" s="118"/>
      <c r="H2495" s="119"/>
      <c r="I2495" s="119"/>
      <c r="J2495" s="120"/>
      <c r="K2495" s="125" t="str">
        <f>IF(OR($A2495="",$B2495=""),"",IF($J2495&lt;&gt;"",$J2495,IF($D2495=本位币,1,IFERROR(LOOKUP(2,1/((汇率月份&lt;=$A2495)*(INDEX(记账汇率区,0,MATCH($D2495,汇率币种头,0))&lt;&gt;"")),INDEX(记账汇率区,0,MATCH($D2495,汇率币种头,0))),""))))</f>
        <v/>
      </c>
      <c r="L2495" s="123" t="str">
        <f t="shared" si="76"/>
        <v/>
      </c>
      <c r="M2495" s="123" t="str">
        <f t="shared" si="77"/>
        <v/>
      </c>
      <c r="N2495" s="123" t="str">
        <f>IF($B2495="","",ROUND(SUMIF(账户名,$B2495,账户期初)+SUMIFS($L$6:L2495,$B$6:B2495,$B2495),2))</f>
        <v/>
      </c>
      <c r="O2495" s="123" t="str">
        <f>IF($B2495="","",IFERROR(ROUND(INDEX(账户期初本位,MATCH($B2495,账户名,0))+SUMIFS($M$6:M2495,$B$6:B2495,$B2495),2),""))</f>
        <v/>
      </c>
      <c r="P2495" s="117"/>
      <c r="Q2495" s="115"/>
      <c r="R2495" s="115"/>
      <c r="S2495" s="124" t="str">
        <f>IF($B2495="","",IF(ISNA(MATCH($B2495,账户名,0)),"※这个账户不在【参数设置】的账户档案里",IF($A2495="","※没填日期，这一笔不会进任何月份的报表",IF(OR($A2495&lt;起始月份,$A2495&gt;EOMONTH(起始月份,15)),"△不在本账期（"&amp;TEXT(起始月份,"yyyy-mm")&amp;" ~ "&amp;TEXT(EOMONTH(起始月份,15),"yyyy-mm")&amp;"）内，报表里看不到",IF(AND($H2495&lt;&gt;"",$I2495&lt;&gt;""),"※收入和支出不能同时填",IF(AND(N($H2495)=0,N($I2495)=0),IF(ISNUMBER(SEARCH("【待补】",$R2495&amp;"")),"△源数据不全（源表缺金额），请补充","※收入和支出都没填"),IF($E2495="","※没填收支类别，分类报表会漏掉这一笔",IF(ISNA(MATCH($E2495,类别表,0)),"※收支类别不在【参数设置】的清单里",IF($K2495="","△"&amp;$D2495&amp;" 还没填汇率，去【月度汇率】补上就自动算了",IF(ISNUMBER(SEARCH("【待补】",$R2495&amp;"")),"△源数据不全（源表缺摘要或用途），请补充",IF(AND($F2495="内部转账",$Q2495=""),"△内部转账建议在「往来单位」写上对方账户",IF($N2495&lt;0,"△这一笔之后该账户余额成负数了，核一下",""))))))))))))</f>
        <v/>
      </c>
    </row>
    <row r="2496" ht="16.5" spans="1:19">
      <c r="A2496" s="114"/>
      <c r="B2496" s="115"/>
      <c r="C2496" s="116" t="str">
        <f>IF($B2496="","",IFERROR(INDEX(账户银行,MATCH($B2496,账户名,0)),""))</f>
        <v/>
      </c>
      <c r="D2496" s="116" t="str">
        <f>IF($B2496="","",IFERROR(INDEX(账户币种,MATCH($B2496,账户名,0)),""))</f>
        <v/>
      </c>
      <c r="E2496" s="117"/>
      <c r="F2496" s="116" t="str">
        <f>IF($E2496="","",IFERROR(INDEX(类别属性,MATCH($E2496,类别表,0)),""))</f>
        <v/>
      </c>
      <c r="G2496" s="118"/>
      <c r="H2496" s="119"/>
      <c r="I2496" s="119"/>
      <c r="J2496" s="120"/>
      <c r="K2496" s="125" t="str">
        <f>IF(OR($A2496="",$B2496=""),"",IF($J2496&lt;&gt;"",$J2496,IF($D2496=本位币,1,IFERROR(LOOKUP(2,1/((汇率月份&lt;=$A2496)*(INDEX(记账汇率区,0,MATCH($D2496,汇率币种头,0))&lt;&gt;"")),INDEX(记账汇率区,0,MATCH($D2496,汇率币种头,0))),""))))</f>
        <v/>
      </c>
      <c r="L2496" s="123" t="str">
        <f t="shared" si="76"/>
        <v/>
      </c>
      <c r="M2496" s="123" t="str">
        <f t="shared" si="77"/>
        <v/>
      </c>
      <c r="N2496" s="123" t="str">
        <f>IF($B2496="","",ROUND(SUMIF(账户名,$B2496,账户期初)+SUMIFS($L$6:L2496,$B$6:B2496,$B2496),2))</f>
        <v/>
      </c>
      <c r="O2496" s="123" t="str">
        <f>IF($B2496="","",IFERROR(ROUND(INDEX(账户期初本位,MATCH($B2496,账户名,0))+SUMIFS($M$6:M2496,$B$6:B2496,$B2496),2),""))</f>
        <v/>
      </c>
      <c r="P2496" s="117"/>
      <c r="Q2496" s="115"/>
      <c r="R2496" s="115"/>
      <c r="S2496" s="124" t="str">
        <f>IF($B2496="","",IF(ISNA(MATCH($B2496,账户名,0)),"※这个账户不在【参数设置】的账户档案里",IF($A2496="","※没填日期，这一笔不会进任何月份的报表",IF(OR($A2496&lt;起始月份,$A2496&gt;EOMONTH(起始月份,15)),"△不在本账期（"&amp;TEXT(起始月份,"yyyy-mm")&amp;" ~ "&amp;TEXT(EOMONTH(起始月份,15),"yyyy-mm")&amp;"）内，报表里看不到",IF(AND($H2496&lt;&gt;"",$I2496&lt;&gt;""),"※收入和支出不能同时填",IF(AND(N($H2496)=0,N($I2496)=0),IF(ISNUMBER(SEARCH("【待补】",$R2496&amp;"")),"△源数据不全（源表缺金额），请补充","※收入和支出都没填"),IF($E2496="","※没填收支类别，分类报表会漏掉这一笔",IF(ISNA(MATCH($E2496,类别表,0)),"※收支类别不在【参数设置】的清单里",IF($K2496="","△"&amp;$D2496&amp;" 还没填汇率，去【月度汇率】补上就自动算了",IF(ISNUMBER(SEARCH("【待补】",$R2496&amp;"")),"△源数据不全（源表缺摘要或用途），请补充",IF(AND($F2496="内部转账",$Q2496=""),"△内部转账建议在「往来单位」写上对方账户",IF($N2496&lt;0,"△这一笔之后该账户余额成负数了，核一下",""))))))))))))</f>
        <v/>
      </c>
    </row>
    <row r="2497" ht="16.5" spans="1:19">
      <c r="A2497" s="114"/>
      <c r="B2497" s="115"/>
      <c r="C2497" s="116" t="str">
        <f>IF($B2497="","",IFERROR(INDEX(账户银行,MATCH($B2497,账户名,0)),""))</f>
        <v/>
      </c>
      <c r="D2497" s="116" t="str">
        <f>IF($B2497="","",IFERROR(INDEX(账户币种,MATCH($B2497,账户名,0)),""))</f>
        <v/>
      </c>
      <c r="E2497" s="117"/>
      <c r="F2497" s="116" t="str">
        <f>IF($E2497="","",IFERROR(INDEX(类别属性,MATCH($E2497,类别表,0)),""))</f>
        <v/>
      </c>
      <c r="G2497" s="118"/>
      <c r="H2497" s="119"/>
      <c r="I2497" s="119"/>
      <c r="J2497" s="120"/>
      <c r="K2497" s="125" t="str">
        <f>IF(OR($A2497="",$B2497=""),"",IF($J2497&lt;&gt;"",$J2497,IF($D2497=本位币,1,IFERROR(LOOKUP(2,1/((汇率月份&lt;=$A2497)*(INDEX(记账汇率区,0,MATCH($D2497,汇率币种头,0))&lt;&gt;"")),INDEX(记账汇率区,0,MATCH($D2497,汇率币种头,0))),""))))</f>
        <v/>
      </c>
      <c r="L2497" s="123" t="str">
        <f t="shared" si="76"/>
        <v/>
      </c>
      <c r="M2497" s="123" t="str">
        <f t="shared" si="77"/>
        <v/>
      </c>
      <c r="N2497" s="123" t="str">
        <f>IF($B2497="","",ROUND(SUMIF(账户名,$B2497,账户期初)+SUMIFS($L$6:L2497,$B$6:B2497,$B2497),2))</f>
        <v/>
      </c>
      <c r="O2497" s="123" t="str">
        <f>IF($B2497="","",IFERROR(ROUND(INDEX(账户期初本位,MATCH($B2497,账户名,0))+SUMIFS($M$6:M2497,$B$6:B2497,$B2497),2),""))</f>
        <v/>
      </c>
      <c r="P2497" s="117"/>
      <c r="Q2497" s="115"/>
      <c r="R2497" s="115"/>
      <c r="S2497" s="124" t="str">
        <f>IF($B2497="","",IF(ISNA(MATCH($B2497,账户名,0)),"※这个账户不在【参数设置】的账户档案里",IF($A2497="","※没填日期，这一笔不会进任何月份的报表",IF(OR($A2497&lt;起始月份,$A2497&gt;EOMONTH(起始月份,15)),"△不在本账期（"&amp;TEXT(起始月份,"yyyy-mm")&amp;" ~ "&amp;TEXT(EOMONTH(起始月份,15),"yyyy-mm")&amp;"）内，报表里看不到",IF(AND($H2497&lt;&gt;"",$I2497&lt;&gt;""),"※收入和支出不能同时填",IF(AND(N($H2497)=0,N($I2497)=0),IF(ISNUMBER(SEARCH("【待补】",$R2497&amp;"")),"△源数据不全（源表缺金额），请补充","※收入和支出都没填"),IF($E2497="","※没填收支类别，分类报表会漏掉这一笔",IF(ISNA(MATCH($E2497,类别表,0)),"※收支类别不在【参数设置】的清单里",IF($K2497="","△"&amp;$D2497&amp;" 还没填汇率，去【月度汇率】补上就自动算了",IF(ISNUMBER(SEARCH("【待补】",$R2497&amp;"")),"△源数据不全（源表缺摘要或用途），请补充",IF(AND($F2497="内部转账",$Q2497=""),"△内部转账建议在「往来单位」写上对方账户",IF($N2497&lt;0,"△这一笔之后该账户余额成负数了，核一下",""))))))))))))</f>
        <v/>
      </c>
    </row>
    <row r="2498" ht="16.5" spans="1:19">
      <c r="A2498" s="114"/>
      <c r="B2498" s="115"/>
      <c r="C2498" s="116" t="str">
        <f>IF($B2498="","",IFERROR(INDEX(账户银行,MATCH($B2498,账户名,0)),""))</f>
        <v/>
      </c>
      <c r="D2498" s="116" t="str">
        <f>IF($B2498="","",IFERROR(INDEX(账户币种,MATCH($B2498,账户名,0)),""))</f>
        <v/>
      </c>
      <c r="E2498" s="117"/>
      <c r="F2498" s="116" t="str">
        <f>IF($E2498="","",IFERROR(INDEX(类别属性,MATCH($E2498,类别表,0)),""))</f>
        <v/>
      </c>
      <c r="G2498" s="118"/>
      <c r="H2498" s="119"/>
      <c r="I2498" s="119"/>
      <c r="J2498" s="120"/>
      <c r="K2498" s="125" t="str">
        <f>IF(OR($A2498="",$B2498=""),"",IF($J2498&lt;&gt;"",$J2498,IF($D2498=本位币,1,IFERROR(LOOKUP(2,1/((汇率月份&lt;=$A2498)*(INDEX(记账汇率区,0,MATCH($D2498,汇率币种头,0))&lt;&gt;"")),INDEX(记账汇率区,0,MATCH($D2498,汇率币种头,0))),""))))</f>
        <v/>
      </c>
      <c r="L2498" s="123" t="str">
        <f t="shared" si="76"/>
        <v/>
      </c>
      <c r="M2498" s="123" t="str">
        <f t="shared" si="77"/>
        <v/>
      </c>
      <c r="N2498" s="123" t="str">
        <f>IF($B2498="","",ROUND(SUMIF(账户名,$B2498,账户期初)+SUMIFS($L$6:L2498,$B$6:B2498,$B2498),2))</f>
        <v/>
      </c>
      <c r="O2498" s="123" t="str">
        <f>IF($B2498="","",IFERROR(ROUND(INDEX(账户期初本位,MATCH($B2498,账户名,0))+SUMIFS($M$6:M2498,$B$6:B2498,$B2498),2),""))</f>
        <v/>
      </c>
      <c r="P2498" s="117"/>
      <c r="Q2498" s="115"/>
      <c r="R2498" s="115"/>
      <c r="S2498" s="124" t="str">
        <f>IF($B2498="","",IF(ISNA(MATCH($B2498,账户名,0)),"※这个账户不在【参数设置】的账户档案里",IF($A2498="","※没填日期，这一笔不会进任何月份的报表",IF(OR($A2498&lt;起始月份,$A2498&gt;EOMONTH(起始月份,15)),"△不在本账期（"&amp;TEXT(起始月份,"yyyy-mm")&amp;" ~ "&amp;TEXT(EOMONTH(起始月份,15),"yyyy-mm")&amp;"）内，报表里看不到",IF(AND($H2498&lt;&gt;"",$I2498&lt;&gt;""),"※收入和支出不能同时填",IF(AND(N($H2498)=0,N($I2498)=0),IF(ISNUMBER(SEARCH("【待补】",$R2498&amp;"")),"△源数据不全（源表缺金额），请补充","※收入和支出都没填"),IF($E2498="","※没填收支类别，分类报表会漏掉这一笔",IF(ISNA(MATCH($E2498,类别表,0)),"※收支类别不在【参数设置】的清单里",IF($K2498="","△"&amp;$D2498&amp;" 还没填汇率，去【月度汇率】补上就自动算了",IF(ISNUMBER(SEARCH("【待补】",$R2498&amp;"")),"△源数据不全（源表缺摘要或用途），请补充",IF(AND($F2498="内部转账",$Q2498=""),"△内部转账建议在「往来单位」写上对方账户",IF($N2498&lt;0,"△这一笔之后该账户余额成负数了，核一下",""))))))))))))</f>
        <v/>
      </c>
    </row>
    <row r="2499" ht="16.5" spans="1:19">
      <c r="A2499" s="114"/>
      <c r="B2499" s="115"/>
      <c r="C2499" s="116" t="str">
        <f>IF($B2499="","",IFERROR(INDEX(账户银行,MATCH($B2499,账户名,0)),""))</f>
        <v/>
      </c>
      <c r="D2499" s="116" t="str">
        <f>IF($B2499="","",IFERROR(INDEX(账户币种,MATCH($B2499,账户名,0)),""))</f>
        <v/>
      </c>
      <c r="E2499" s="117"/>
      <c r="F2499" s="116" t="str">
        <f>IF($E2499="","",IFERROR(INDEX(类别属性,MATCH($E2499,类别表,0)),""))</f>
        <v/>
      </c>
      <c r="G2499" s="118"/>
      <c r="H2499" s="119"/>
      <c r="I2499" s="119"/>
      <c r="J2499" s="120"/>
      <c r="K2499" s="125" t="str">
        <f>IF(OR($A2499="",$B2499=""),"",IF($J2499&lt;&gt;"",$J2499,IF($D2499=本位币,1,IFERROR(LOOKUP(2,1/((汇率月份&lt;=$A2499)*(INDEX(记账汇率区,0,MATCH($D2499,汇率币种头,0))&lt;&gt;"")),INDEX(记账汇率区,0,MATCH($D2499,汇率币种头,0))),""))))</f>
        <v/>
      </c>
      <c r="L2499" s="123" t="str">
        <f t="shared" si="76"/>
        <v/>
      </c>
      <c r="M2499" s="123" t="str">
        <f t="shared" si="77"/>
        <v/>
      </c>
      <c r="N2499" s="123" t="str">
        <f>IF($B2499="","",ROUND(SUMIF(账户名,$B2499,账户期初)+SUMIFS($L$6:L2499,$B$6:B2499,$B2499),2))</f>
        <v/>
      </c>
      <c r="O2499" s="123" t="str">
        <f>IF($B2499="","",IFERROR(ROUND(INDEX(账户期初本位,MATCH($B2499,账户名,0))+SUMIFS($M$6:M2499,$B$6:B2499,$B2499),2),""))</f>
        <v/>
      </c>
      <c r="P2499" s="117"/>
      <c r="Q2499" s="115"/>
      <c r="R2499" s="115"/>
      <c r="S2499" s="124" t="str">
        <f>IF($B2499="","",IF(ISNA(MATCH($B2499,账户名,0)),"※这个账户不在【参数设置】的账户档案里",IF($A2499="","※没填日期，这一笔不会进任何月份的报表",IF(OR($A2499&lt;起始月份,$A2499&gt;EOMONTH(起始月份,15)),"△不在本账期（"&amp;TEXT(起始月份,"yyyy-mm")&amp;" ~ "&amp;TEXT(EOMONTH(起始月份,15),"yyyy-mm")&amp;"）内，报表里看不到",IF(AND($H2499&lt;&gt;"",$I2499&lt;&gt;""),"※收入和支出不能同时填",IF(AND(N($H2499)=0,N($I2499)=0),IF(ISNUMBER(SEARCH("【待补】",$R2499&amp;"")),"△源数据不全（源表缺金额），请补充","※收入和支出都没填"),IF($E2499="","※没填收支类别，分类报表会漏掉这一笔",IF(ISNA(MATCH($E2499,类别表,0)),"※收支类别不在【参数设置】的清单里",IF($K2499="","△"&amp;$D2499&amp;" 还没填汇率，去【月度汇率】补上就自动算了",IF(ISNUMBER(SEARCH("【待补】",$R2499&amp;"")),"△源数据不全（源表缺摘要或用途），请补充",IF(AND($F2499="内部转账",$Q2499=""),"△内部转账建议在「往来单位」写上对方账户",IF($N2499&lt;0,"△这一笔之后该账户余额成负数了，核一下",""))))))))))))</f>
        <v/>
      </c>
    </row>
    <row r="2500" ht="16.5" spans="1:19">
      <c r="A2500" s="114"/>
      <c r="B2500" s="115"/>
      <c r="C2500" s="116" t="str">
        <f>IF($B2500="","",IFERROR(INDEX(账户银行,MATCH($B2500,账户名,0)),""))</f>
        <v/>
      </c>
      <c r="D2500" s="116" t="str">
        <f>IF($B2500="","",IFERROR(INDEX(账户币种,MATCH($B2500,账户名,0)),""))</f>
        <v/>
      </c>
      <c r="E2500" s="117"/>
      <c r="F2500" s="116" t="str">
        <f>IF($E2500="","",IFERROR(INDEX(类别属性,MATCH($E2500,类别表,0)),""))</f>
        <v/>
      </c>
      <c r="G2500" s="118"/>
      <c r="H2500" s="119"/>
      <c r="I2500" s="119"/>
      <c r="J2500" s="120"/>
      <c r="K2500" s="125" t="str">
        <f>IF(OR($A2500="",$B2500=""),"",IF($J2500&lt;&gt;"",$J2500,IF($D2500=本位币,1,IFERROR(LOOKUP(2,1/((汇率月份&lt;=$A2500)*(INDEX(记账汇率区,0,MATCH($D2500,汇率币种头,0))&lt;&gt;"")),INDEX(记账汇率区,0,MATCH($D2500,汇率币种头,0))),""))))</f>
        <v/>
      </c>
      <c r="L2500" s="123" t="str">
        <f t="shared" si="76"/>
        <v/>
      </c>
      <c r="M2500" s="123" t="str">
        <f t="shared" si="77"/>
        <v/>
      </c>
      <c r="N2500" s="123" t="str">
        <f>IF($B2500="","",ROUND(SUMIF(账户名,$B2500,账户期初)+SUMIFS($L$6:L2500,$B$6:B2500,$B2500),2))</f>
        <v/>
      </c>
      <c r="O2500" s="123" t="str">
        <f>IF($B2500="","",IFERROR(ROUND(INDEX(账户期初本位,MATCH($B2500,账户名,0))+SUMIFS($M$6:M2500,$B$6:B2500,$B2500),2),""))</f>
        <v/>
      </c>
      <c r="P2500" s="117"/>
      <c r="Q2500" s="115"/>
      <c r="R2500" s="115"/>
      <c r="S2500" s="124" t="str">
        <f>IF($B2500="","",IF(ISNA(MATCH($B2500,账户名,0)),"※这个账户不在【参数设置】的账户档案里",IF($A2500="","※没填日期，这一笔不会进任何月份的报表",IF(OR($A2500&lt;起始月份,$A2500&gt;EOMONTH(起始月份,15)),"△不在本账期（"&amp;TEXT(起始月份,"yyyy-mm")&amp;" ~ "&amp;TEXT(EOMONTH(起始月份,15),"yyyy-mm")&amp;"）内，报表里看不到",IF(AND($H2500&lt;&gt;"",$I2500&lt;&gt;""),"※收入和支出不能同时填",IF(AND(N($H2500)=0,N($I2500)=0),IF(ISNUMBER(SEARCH("【待补】",$R2500&amp;"")),"△源数据不全（源表缺金额），请补充","※收入和支出都没填"),IF($E2500="","※没填收支类别，分类报表会漏掉这一笔",IF(ISNA(MATCH($E2500,类别表,0)),"※收支类别不在【参数设置】的清单里",IF($K2500="","△"&amp;$D2500&amp;" 还没填汇率，去【月度汇率】补上就自动算了",IF(ISNUMBER(SEARCH("【待补】",$R2500&amp;"")),"△源数据不全（源表缺摘要或用途），请补充",IF(AND($F2500="内部转账",$Q2500=""),"△内部转账建议在「往来单位」写上对方账户",IF($N2500&lt;0,"△这一笔之后该账户余额成负数了，核一下",""))))))))))))</f>
        <v/>
      </c>
    </row>
    <row r="2501" ht="16.5" spans="1:19">
      <c r="A2501" s="114"/>
      <c r="B2501" s="115"/>
      <c r="C2501" s="116" t="str">
        <f>IF($B2501="","",IFERROR(INDEX(账户银行,MATCH($B2501,账户名,0)),""))</f>
        <v/>
      </c>
      <c r="D2501" s="116" t="str">
        <f>IF($B2501="","",IFERROR(INDEX(账户币种,MATCH($B2501,账户名,0)),""))</f>
        <v/>
      </c>
      <c r="E2501" s="117"/>
      <c r="F2501" s="116" t="str">
        <f>IF($E2501="","",IFERROR(INDEX(类别属性,MATCH($E2501,类别表,0)),""))</f>
        <v/>
      </c>
      <c r="G2501" s="118"/>
      <c r="H2501" s="119"/>
      <c r="I2501" s="119"/>
      <c r="J2501" s="120"/>
      <c r="K2501" s="125" t="str">
        <f>IF(OR($A2501="",$B2501=""),"",IF($J2501&lt;&gt;"",$J2501,IF($D2501=本位币,1,IFERROR(LOOKUP(2,1/((汇率月份&lt;=$A2501)*(INDEX(记账汇率区,0,MATCH($D2501,汇率币种头,0))&lt;&gt;"")),INDEX(记账汇率区,0,MATCH($D2501,汇率币种头,0))),""))))</f>
        <v/>
      </c>
      <c r="L2501" s="123" t="str">
        <f t="shared" si="76"/>
        <v/>
      </c>
      <c r="M2501" s="123" t="str">
        <f t="shared" si="77"/>
        <v/>
      </c>
      <c r="N2501" s="123" t="str">
        <f>IF($B2501="","",ROUND(SUMIF(账户名,$B2501,账户期初)+SUMIFS($L$6:L2501,$B$6:B2501,$B2501),2))</f>
        <v/>
      </c>
      <c r="O2501" s="123" t="str">
        <f>IF($B2501="","",IFERROR(ROUND(INDEX(账户期初本位,MATCH($B2501,账户名,0))+SUMIFS($M$6:M2501,$B$6:B2501,$B2501),2),""))</f>
        <v/>
      </c>
      <c r="P2501" s="117"/>
      <c r="Q2501" s="115"/>
      <c r="R2501" s="115"/>
      <c r="S2501" s="124" t="str">
        <f>IF($B2501="","",IF(ISNA(MATCH($B2501,账户名,0)),"※这个账户不在【参数设置】的账户档案里",IF($A2501="","※没填日期，这一笔不会进任何月份的报表",IF(OR($A2501&lt;起始月份,$A2501&gt;EOMONTH(起始月份,15)),"△不在本账期（"&amp;TEXT(起始月份,"yyyy-mm")&amp;" ~ "&amp;TEXT(EOMONTH(起始月份,15),"yyyy-mm")&amp;"）内，报表里看不到",IF(AND($H2501&lt;&gt;"",$I2501&lt;&gt;""),"※收入和支出不能同时填",IF(AND(N($H2501)=0,N($I2501)=0),IF(ISNUMBER(SEARCH("【待补】",$R2501&amp;"")),"△源数据不全（源表缺金额），请补充","※收入和支出都没填"),IF($E2501="","※没填收支类别，分类报表会漏掉这一笔",IF(ISNA(MATCH($E2501,类别表,0)),"※收支类别不在【参数设置】的清单里",IF($K2501="","△"&amp;$D2501&amp;" 还没填汇率，去【月度汇率】补上就自动算了",IF(ISNUMBER(SEARCH("【待补】",$R2501&amp;"")),"△源数据不全（源表缺摘要或用途），请补充",IF(AND($F2501="内部转账",$Q2501=""),"△内部转账建议在「往来单位」写上对方账户",IF($N2501&lt;0,"△这一笔之后该账户余额成负数了，核一下",""))))))))))))</f>
        <v/>
      </c>
    </row>
    <row r="2502" ht="16.5" spans="1:19">
      <c r="A2502" s="114"/>
      <c r="B2502" s="115"/>
      <c r="C2502" s="116" t="str">
        <f>IF($B2502="","",IFERROR(INDEX(账户银行,MATCH($B2502,账户名,0)),""))</f>
        <v/>
      </c>
      <c r="D2502" s="116" t="str">
        <f>IF($B2502="","",IFERROR(INDEX(账户币种,MATCH($B2502,账户名,0)),""))</f>
        <v/>
      </c>
      <c r="E2502" s="117"/>
      <c r="F2502" s="116" t="str">
        <f>IF($E2502="","",IFERROR(INDEX(类别属性,MATCH($E2502,类别表,0)),""))</f>
        <v/>
      </c>
      <c r="G2502" s="118"/>
      <c r="H2502" s="119"/>
      <c r="I2502" s="119"/>
      <c r="J2502" s="120"/>
      <c r="K2502" s="125" t="str">
        <f>IF(OR($A2502="",$B2502=""),"",IF($J2502&lt;&gt;"",$J2502,IF($D2502=本位币,1,IFERROR(LOOKUP(2,1/((汇率月份&lt;=$A2502)*(INDEX(记账汇率区,0,MATCH($D2502,汇率币种头,0))&lt;&gt;"")),INDEX(记账汇率区,0,MATCH($D2502,汇率币种头,0))),""))))</f>
        <v/>
      </c>
      <c r="L2502" s="123" t="str">
        <f t="shared" ref="L2502:L2565" si="78">IF(AND($H2502="",$I2502=""),"",ROUND(N($H2502)-N($I2502),2))</f>
        <v/>
      </c>
      <c r="M2502" s="123" t="str">
        <f t="shared" ref="M2502:M2565" si="79">IF(OR($L2502="",$K2502=""),"",ROUND($L2502*$K2502,2))</f>
        <v/>
      </c>
      <c r="N2502" s="123" t="str">
        <f>IF($B2502="","",ROUND(SUMIF(账户名,$B2502,账户期初)+SUMIFS($L$6:L2502,$B$6:B2502,$B2502),2))</f>
        <v/>
      </c>
      <c r="O2502" s="123" t="str">
        <f>IF($B2502="","",IFERROR(ROUND(INDEX(账户期初本位,MATCH($B2502,账户名,0))+SUMIFS($M$6:M2502,$B$6:B2502,$B2502),2),""))</f>
        <v/>
      </c>
      <c r="P2502" s="117"/>
      <c r="Q2502" s="115"/>
      <c r="R2502" s="115"/>
      <c r="S2502" s="124" t="str">
        <f>IF($B2502="","",IF(ISNA(MATCH($B2502,账户名,0)),"※这个账户不在【参数设置】的账户档案里",IF($A2502="","※没填日期，这一笔不会进任何月份的报表",IF(OR($A2502&lt;起始月份,$A2502&gt;EOMONTH(起始月份,15)),"△不在本账期（"&amp;TEXT(起始月份,"yyyy-mm")&amp;" ~ "&amp;TEXT(EOMONTH(起始月份,15),"yyyy-mm")&amp;"）内，报表里看不到",IF(AND($H2502&lt;&gt;"",$I2502&lt;&gt;""),"※收入和支出不能同时填",IF(AND(N($H2502)=0,N($I2502)=0),IF(ISNUMBER(SEARCH("【待补】",$R2502&amp;"")),"△源数据不全（源表缺金额），请补充","※收入和支出都没填"),IF($E2502="","※没填收支类别，分类报表会漏掉这一笔",IF(ISNA(MATCH($E2502,类别表,0)),"※收支类别不在【参数设置】的清单里",IF($K2502="","△"&amp;$D2502&amp;" 还没填汇率，去【月度汇率】补上就自动算了",IF(ISNUMBER(SEARCH("【待补】",$R2502&amp;"")),"△源数据不全（源表缺摘要或用途），请补充",IF(AND($F2502="内部转账",$Q2502=""),"△内部转账建议在「往来单位」写上对方账户",IF($N2502&lt;0,"△这一笔之后该账户余额成负数了，核一下",""))))))))))))</f>
        <v/>
      </c>
    </row>
    <row r="2503" ht="16.5" spans="1:19">
      <c r="A2503" s="114"/>
      <c r="B2503" s="115"/>
      <c r="C2503" s="116" t="str">
        <f>IF($B2503="","",IFERROR(INDEX(账户银行,MATCH($B2503,账户名,0)),""))</f>
        <v/>
      </c>
      <c r="D2503" s="116" t="str">
        <f>IF($B2503="","",IFERROR(INDEX(账户币种,MATCH($B2503,账户名,0)),""))</f>
        <v/>
      </c>
      <c r="E2503" s="117"/>
      <c r="F2503" s="116" t="str">
        <f>IF($E2503="","",IFERROR(INDEX(类别属性,MATCH($E2503,类别表,0)),""))</f>
        <v/>
      </c>
      <c r="G2503" s="118"/>
      <c r="H2503" s="119"/>
      <c r="I2503" s="119"/>
      <c r="J2503" s="120"/>
      <c r="K2503" s="125" t="str">
        <f>IF(OR($A2503="",$B2503=""),"",IF($J2503&lt;&gt;"",$J2503,IF($D2503=本位币,1,IFERROR(LOOKUP(2,1/((汇率月份&lt;=$A2503)*(INDEX(记账汇率区,0,MATCH($D2503,汇率币种头,0))&lt;&gt;"")),INDEX(记账汇率区,0,MATCH($D2503,汇率币种头,0))),""))))</f>
        <v/>
      </c>
      <c r="L2503" s="123" t="str">
        <f t="shared" si="78"/>
        <v/>
      </c>
      <c r="M2503" s="123" t="str">
        <f t="shared" si="79"/>
        <v/>
      </c>
      <c r="N2503" s="123" t="str">
        <f>IF($B2503="","",ROUND(SUMIF(账户名,$B2503,账户期初)+SUMIFS($L$6:L2503,$B$6:B2503,$B2503),2))</f>
        <v/>
      </c>
      <c r="O2503" s="123" t="str">
        <f>IF($B2503="","",IFERROR(ROUND(INDEX(账户期初本位,MATCH($B2503,账户名,0))+SUMIFS($M$6:M2503,$B$6:B2503,$B2503),2),""))</f>
        <v/>
      </c>
      <c r="P2503" s="117"/>
      <c r="Q2503" s="115"/>
      <c r="R2503" s="115"/>
      <c r="S2503" s="124" t="str">
        <f>IF($B2503="","",IF(ISNA(MATCH($B2503,账户名,0)),"※这个账户不在【参数设置】的账户档案里",IF($A2503="","※没填日期，这一笔不会进任何月份的报表",IF(OR($A2503&lt;起始月份,$A2503&gt;EOMONTH(起始月份,15)),"△不在本账期（"&amp;TEXT(起始月份,"yyyy-mm")&amp;" ~ "&amp;TEXT(EOMONTH(起始月份,15),"yyyy-mm")&amp;"）内，报表里看不到",IF(AND($H2503&lt;&gt;"",$I2503&lt;&gt;""),"※收入和支出不能同时填",IF(AND(N($H2503)=0,N($I2503)=0),IF(ISNUMBER(SEARCH("【待补】",$R2503&amp;"")),"△源数据不全（源表缺金额），请补充","※收入和支出都没填"),IF($E2503="","※没填收支类别，分类报表会漏掉这一笔",IF(ISNA(MATCH($E2503,类别表,0)),"※收支类别不在【参数设置】的清单里",IF($K2503="","△"&amp;$D2503&amp;" 还没填汇率，去【月度汇率】补上就自动算了",IF(ISNUMBER(SEARCH("【待补】",$R2503&amp;"")),"△源数据不全（源表缺摘要或用途），请补充",IF(AND($F2503="内部转账",$Q2503=""),"△内部转账建议在「往来单位」写上对方账户",IF($N2503&lt;0,"△这一笔之后该账户余额成负数了，核一下",""))))))))))))</f>
        <v/>
      </c>
    </row>
    <row r="2504" ht="16.5" spans="1:19">
      <c r="A2504" s="114"/>
      <c r="B2504" s="115"/>
      <c r="C2504" s="116" t="str">
        <f>IF($B2504="","",IFERROR(INDEX(账户银行,MATCH($B2504,账户名,0)),""))</f>
        <v/>
      </c>
      <c r="D2504" s="116" t="str">
        <f>IF($B2504="","",IFERROR(INDEX(账户币种,MATCH($B2504,账户名,0)),""))</f>
        <v/>
      </c>
      <c r="E2504" s="117"/>
      <c r="F2504" s="116" t="str">
        <f>IF($E2504="","",IFERROR(INDEX(类别属性,MATCH($E2504,类别表,0)),""))</f>
        <v/>
      </c>
      <c r="G2504" s="118"/>
      <c r="H2504" s="119"/>
      <c r="I2504" s="119"/>
      <c r="J2504" s="120"/>
      <c r="K2504" s="125" t="str">
        <f>IF(OR($A2504="",$B2504=""),"",IF($J2504&lt;&gt;"",$J2504,IF($D2504=本位币,1,IFERROR(LOOKUP(2,1/((汇率月份&lt;=$A2504)*(INDEX(记账汇率区,0,MATCH($D2504,汇率币种头,0))&lt;&gt;"")),INDEX(记账汇率区,0,MATCH($D2504,汇率币种头,0))),""))))</f>
        <v/>
      </c>
      <c r="L2504" s="123" t="str">
        <f t="shared" si="78"/>
        <v/>
      </c>
      <c r="M2504" s="123" t="str">
        <f t="shared" si="79"/>
        <v/>
      </c>
      <c r="N2504" s="123" t="str">
        <f>IF($B2504="","",ROUND(SUMIF(账户名,$B2504,账户期初)+SUMIFS($L$6:L2504,$B$6:B2504,$B2504),2))</f>
        <v/>
      </c>
      <c r="O2504" s="123" t="str">
        <f>IF($B2504="","",IFERROR(ROUND(INDEX(账户期初本位,MATCH($B2504,账户名,0))+SUMIFS($M$6:M2504,$B$6:B2504,$B2504),2),""))</f>
        <v/>
      </c>
      <c r="P2504" s="117"/>
      <c r="Q2504" s="115"/>
      <c r="R2504" s="115"/>
      <c r="S2504" s="124" t="str">
        <f>IF($B2504="","",IF(ISNA(MATCH($B2504,账户名,0)),"※这个账户不在【参数设置】的账户档案里",IF($A2504="","※没填日期，这一笔不会进任何月份的报表",IF(OR($A2504&lt;起始月份,$A2504&gt;EOMONTH(起始月份,15)),"△不在本账期（"&amp;TEXT(起始月份,"yyyy-mm")&amp;" ~ "&amp;TEXT(EOMONTH(起始月份,15),"yyyy-mm")&amp;"）内，报表里看不到",IF(AND($H2504&lt;&gt;"",$I2504&lt;&gt;""),"※收入和支出不能同时填",IF(AND(N($H2504)=0,N($I2504)=0),IF(ISNUMBER(SEARCH("【待补】",$R2504&amp;"")),"△源数据不全（源表缺金额），请补充","※收入和支出都没填"),IF($E2504="","※没填收支类别，分类报表会漏掉这一笔",IF(ISNA(MATCH($E2504,类别表,0)),"※收支类别不在【参数设置】的清单里",IF($K2504="","△"&amp;$D2504&amp;" 还没填汇率，去【月度汇率】补上就自动算了",IF(ISNUMBER(SEARCH("【待补】",$R2504&amp;"")),"△源数据不全（源表缺摘要或用途），请补充",IF(AND($F2504="内部转账",$Q2504=""),"△内部转账建议在「往来单位」写上对方账户",IF($N2504&lt;0,"△这一笔之后该账户余额成负数了，核一下",""))))))))))))</f>
        <v/>
      </c>
    </row>
    <row r="2505" ht="16.5" spans="1:19">
      <c r="A2505" s="114"/>
      <c r="B2505" s="115"/>
      <c r="C2505" s="116" t="str">
        <f>IF($B2505="","",IFERROR(INDEX(账户银行,MATCH($B2505,账户名,0)),""))</f>
        <v/>
      </c>
      <c r="D2505" s="116" t="str">
        <f>IF($B2505="","",IFERROR(INDEX(账户币种,MATCH($B2505,账户名,0)),""))</f>
        <v/>
      </c>
      <c r="E2505" s="117"/>
      <c r="F2505" s="116" t="str">
        <f>IF($E2505="","",IFERROR(INDEX(类别属性,MATCH($E2505,类别表,0)),""))</f>
        <v/>
      </c>
      <c r="G2505" s="118"/>
      <c r="H2505" s="119"/>
      <c r="I2505" s="119"/>
      <c r="J2505" s="120"/>
      <c r="K2505" s="125" t="str">
        <f>IF(OR($A2505="",$B2505=""),"",IF($J2505&lt;&gt;"",$J2505,IF($D2505=本位币,1,IFERROR(LOOKUP(2,1/((汇率月份&lt;=$A2505)*(INDEX(记账汇率区,0,MATCH($D2505,汇率币种头,0))&lt;&gt;"")),INDEX(记账汇率区,0,MATCH($D2505,汇率币种头,0))),""))))</f>
        <v/>
      </c>
      <c r="L2505" s="123" t="str">
        <f t="shared" si="78"/>
        <v/>
      </c>
      <c r="M2505" s="123" t="str">
        <f t="shared" si="79"/>
        <v/>
      </c>
      <c r="N2505" s="123" t="str">
        <f>IF($B2505="","",ROUND(SUMIF(账户名,$B2505,账户期初)+SUMIFS($L$6:L2505,$B$6:B2505,$B2505),2))</f>
        <v/>
      </c>
      <c r="O2505" s="123" t="str">
        <f>IF($B2505="","",IFERROR(ROUND(INDEX(账户期初本位,MATCH($B2505,账户名,0))+SUMIFS($M$6:M2505,$B$6:B2505,$B2505),2),""))</f>
        <v/>
      </c>
      <c r="P2505" s="117"/>
      <c r="Q2505" s="115"/>
      <c r="R2505" s="115"/>
      <c r="S2505" s="124" t="str">
        <f>IF($B2505="","",IF(ISNA(MATCH($B2505,账户名,0)),"※这个账户不在【参数设置】的账户档案里",IF($A2505="","※没填日期，这一笔不会进任何月份的报表",IF(OR($A2505&lt;起始月份,$A2505&gt;EOMONTH(起始月份,15)),"△不在本账期（"&amp;TEXT(起始月份,"yyyy-mm")&amp;" ~ "&amp;TEXT(EOMONTH(起始月份,15),"yyyy-mm")&amp;"）内，报表里看不到",IF(AND($H2505&lt;&gt;"",$I2505&lt;&gt;""),"※收入和支出不能同时填",IF(AND(N($H2505)=0,N($I2505)=0),IF(ISNUMBER(SEARCH("【待补】",$R2505&amp;"")),"△源数据不全（源表缺金额），请补充","※收入和支出都没填"),IF($E2505="","※没填收支类别，分类报表会漏掉这一笔",IF(ISNA(MATCH($E2505,类别表,0)),"※收支类别不在【参数设置】的清单里",IF($K2505="","△"&amp;$D2505&amp;" 还没填汇率，去【月度汇率】补上就自动算了",IF(ISNUMBER(SEARCH("【待补】",$R2505&amp;"")),"△源数据不全（源表缺摘要或用途），请补充",IF(AND($F2505="内部转账",$Q2505=""),"△内部转账建议在「往来单位」写上对方账户",IF($N2505&lt;0,"△这一笔之后该账户余额成负数了，核一下",""))))))))))))</f>
        <v/>
      </c>
    </row>
    <row r="2506" ht="16.5" spans="1:19">
      <c r="A2506" s="114"/>
      <c r="B2506" s="115"/>
      <c r="C2506" s="116" t="str">
        <f>IF($B2506="","",IFERROR(INDEX(账户银行,MATCH($B2506,账户名,0)),""))</f>
        <v/>
      </c>
      <c r="D2506" s="116" t="str">
        <f>IF($B2506="","",IFERROR(INDEX(账户币种,MATCH($B2506,账户名,0)),""))</f>
        <v/>
      </c>
      <c r="E2506" s="117"/>
      <c r="F2506" s="116" t="str">
        <f>IF($E2506="","",IFERROR(INDEX(类别属性,MATCH($E2506,类别表,0)),""))</f>
        <v/>
      </c>
      <c r="G2506" s="118"/>
      <c r="H2506" s="119"/>
      <c r="I2506" s="119"/>
      <c r="J2506" s="120"/>
      <c r="K2506" s="125" t="str">
        <f>IF(OR($A2506="",$B2506=""),"",IF($J2506&lt;&gt;"",$J2506,IF($D2506=本位币,1,IFERROR(LOOKUP(2,1/((汇率月份&lt;=$A2506)*(INDEX(记账汇率区,0,MATCH($D2506,汇率币种头,0))&lt;&gt;"")),INDEX(记账汇率区,0,MATCH($D2506,汇率币种头,0))),""))))</f>
        <v/>
      </c>
      <c r="L2506" s="123" t="str">
        <f t="shared" si="78"/>
        <v/>
      </c>
      <c r="M2506" s="123" t="str">
        <f t="shared" si="79"/>
        <v/>
      </c>
      <c r="N2506" s="123" t="str">
        <f>IF($B2506="","",ROUND(SUMIF(账户名,$B2506,账户期初)+SUMIFS($L$6:L2506,$B$6:B2506,$B2506),2))</f>
        <v/>
      </c>
      <c r="O2506" s="123" t="str">
        <f>IF($B2506="","",IFERROR(ROUND(INDEX(账户期初本位,MATCH($B2506,账户名,0))+SUMIFS($M$6:M2506,$B$6:B2506,$B2506),2),""))</f>
        <v/>
      </c>
      <c r="P2506" s="117"/>
      <c r="Q2506" s="115"/>
      <c r="R2506" s="115"/>
      <c r="S2506" s="124" t="str">
        <f>IF($B2506="","",IF(ISNA(MATCH($B2506,账户名,0)),"※这个账户不在【参数设置】的账户档案里",IF($A2506="","※没填日期，这一笔不会进任何月份的报表",IF(OR($A2506&lt;起始月份,$A2506&gt;EOMONTH(起始月份,15)),"△不在本账期（"&amp;TEXT(起始月份,"yyyy-mm")&amp;" ~ "&amp;TEXT(EOMONTH(起始月份,15),"yyyy-mm")&amp;"）内，报表里看不到",IF(AND($H2506&lt;&gt;"",$I2506&lt;&gt;""),"※收入和支出不能同时填",IF(AND(N($H2506)=0,N($I2506)=0),IF(ISNUMBER(SEARCH("【待补】",$R2506&amp;"")),"△源数据不全（源表缺金额），请补充","※收入和支出都没填"),IF($E2506="","※没填收支类别，分类报表会漏掉这一笔",IF(ISNA(MATCH($E2506,类别表,0)),"※收支类别不在【参数设置】的清单里",IF($K2506="","△"&amp;$D2506&amp;" 还没填汇率，去【月度汇率】补上就自动算了",IF(ISNUMBER(SEARCH("【待补】",$R2506&amp;"")),"△源数据不全（源表缺摘要或用途），请补充",IF(AND($F2506="内部转账",$Q2506=""),"△内部转账建议在「往来单位」写上对方账户",IF($N2506&lt;0,"△这一笔之后该账户余额成负数了，核一下",""))))))))))))</f>
        <v/>
      </c>
    </row>
    <row r="2507" ht="16.5" spans="1:19">
      <c r="A2507" s="114"/>
      <c r="B2507" s="115"/>
      <c r="C2507" s="116" t="str">
        <f>IF($B2507="","",IFERROR(INDEX(账户银行,MATCH($B2507,账户名,0)),""))</f>
        <v/>
      </c>
      <c r="D2507" s="116" t="str">
        <f>IF($B2507="","",IFERROR(INDEX(账户币种,MATCH($B2507,账户名,0)),""))</f>
        <v/>
      </c>
      <c r="E2507" s="117"/>
      <c r="F2507" s="116" t="str">
        <f>IF($E2507="","",IFERROR(INDEX(类别属性,MATCH($E2507,类别表,0)),""))</f>
        <v/>
      </c>
      <c r="G2507" s="118"/>
      <c r="H2507" s="119"/>
      <c r="I2507" s="119"/>
      <c r="J2507" s="120"/>
      <c r="K2507" s="125" t="str">
        <f>IF(OR($A2507="",$B2507=""),"",IF($J2507&lt;&gt;"",$J2507,IF($D2507=本位币,1,IFERROR(LOOKUP(2,1/((汇率月份&lt;=$A2507)*(INDEX(记账汇率区,0,MATCH($D2507,汇率币种头,0))&lt;&gt;"")),INDEX(记账汇率区,0,MATCH($D2507,汇率币种头,0))),""))))</f>
        <v/>
      </c>
      <c r="L2507" s="123" t="str">
        <f t="shared" si="78"/>
        <v/>
      </c>
      <c r="M2507" s="123" t="str">
        <f t="shared" si="79"/>
        <v/>
      </c>
      <c r="N2507" s="123" t="str">
        <f>IF($B2507="","",ROUND(SUMIF(账户名,$B2507,账户期初)+SUMIFS($L$6:L2507,$B$6:B2507,$B2507),2))</f>
        <v/>
      </c>
      <c r="O2507" s="123" t="str">
        <f>IF($B2507="","",IFERROR(ROUND(INDEX(账户期初本位,MATCH($B2507,账户名,0))+SUMIFS($M$6:M2507,$B$6:B2507,$B2507),2),""))</f>
        <v/>
      </c>
      <c r="P2507" s="117"/>
      <c r="Q2507" s="115"/>
      <c r="R2507" s="115"/>
      <c r="S2507" s="124" t="str">
        <f>IF($B2507="","",IF(ISNA(MATCH($B2507,账户名,0)),"※这个账户不在【参数设置】的账户档案里",IF($A2507="","※没填日期，这一笔不会进任何月份的报表",IF(OR($A2507&lt;起始月份,$A2507&gt;EOMONTH(起始月份,15)),"△不在本账期（"&amp;TEXT(起始月份,"yyyy-mm")&amp;" ~ "&amp;TEXT(EOMONTH(起始月份,15),"yyyy-mm")&amp;"）内，报表里看不到",IF(AND($H2507&lt;&gt;"",$I2507&lt;&gt;""),"※收入和支出不能同时填",IF(AND(N($H2507)=0,N($I2507)=0),IF(ISNUMBER(SEARCH("【待补】",$R2507&amp;"")),"△源数据不全（源表缺金额），请补充","※收入和支出都没填"),IF($E2507="","※没填收支类别，分类报表会漏掉这一笔",IF(ISNA(MATCH($E2507,类别表,0)),"※收支类别不在【参数设置】的清单里",IF($K2507="","△"&amp;$D2507&amp;" 还没填汇率，去【月度汇率】补上就自动算了",IF(ISNUMBER(SEARCH("【待补】",$R2507&amp;"")),"△源数据不全（源表缺摘要或用途），请补充",IF(AND($F2507="内部转账",$Q2507=""),"△内部转账建议在「往来单位」写上对方账户",IF($N2507&lt;0,"△这一笔之后该账户余额成负数了，核一下",""))))))))))))</f>
        <v/>
      </c>
    </row>
    <row r="2508" ht="16.5" spans="1:19">
      <c r="A2508" s="114"/>
      <c r="B2508" s="115"/>
      <c r="C2508" s="116" t="str">
        <f>IF($B2508="","",IFERROR(INDEX(账户银行,MATCH($B2508,账户名,0)),""))</f>
        <v/>
      </c>
      <c r="D2508" s="116" t="str">
        <f>IF($B2508="","",IFERROR(INDEX(账户币种,MATCH($B2508,账户名,0)),""))</f>
        <v/>
      </c>
      <c r="E2508" s="117"/>
      <c r="F2508" s="116" t="str">
        <f>IF($E2508="","",IFERROR(INDEX(类别属性,MATCH($E2508,类别表,0)),""))</f>
        <v/>
      </c>
      <c r="G2508" s="118"/>
      <c r="H2508" s="119"/>
      <c r="I2508" s="119"/>
      <c r="J2508" s="120"/>
      <c r="K2508" s="125" t="str">
        <f>IF(OR($A2508="",$B2508=""),"",IF($J2508&lt;&gt;"",$J2508,IF($D2508=本位币,1,IFERROR(LOOKUP(2,1/((汇率月份&lt;=$A2508)*(INDEX(记账汇率区,0,MATCH($D2508,汇率币种头,0))&lt;&gt;"")),INDEX(记账汇率区,0,MATCH($D2508,汇率币种头,0))),""))))</f>
        <v/>
      </c>
      <c r="L2508" s="123" t="str">
        <f t="shared" si="78"/>
        <v/>
      </c>
      <c r="M2508" s="123" t="str">
        <f t="shared" si="79"/>
        <v/>
      </c>
      <c r="N2508" s="123" t="str">
        <f>IF($B2508="","",ROUND(SUMIF(账户名,$B2508,账户期初)+SUMIFS($L$6:L2508,$B$6:B2508,$B2508),2))</f>
        <v/>
      </c>
      <c r="O2508" s="123" t="str">
        <f>IF($B2508="","",IFERROR(ROUND(INDEX(账户期初本位,MATCH($B2508,账户名,0))+SUMIFS($M$6:M2508,$B$6:B2508,$B2508),2),""))</f>
        <v/>
      </c>
      <c r="P2508" s="117"/>
      <c r="Q2508" s="115"/>
      <c r="R2508" s="115"/>
      <c r="S2508" s="124" t="str">
        <f>IF($B2508="","",IF(ISNA(MATCH($B2508,账户名,0)),"※这个账户不在【参数设置】的账户档案里",IF($A2508="","※没填日期，这一笔不会进任何月份的报表",IF(OR($A2508&lt;起始月份,$A2508&gt;EOMONTH(起始月份,15)),"△不在本账期（"&amp;TEXT(起始月份,"yyyy-mm")&amp;" ~ "&amp;TEXT(EOMONTH(起始月份,15),"yyyy-mm")&amp;"）内，报表里看不到",IF(AND($H2508&lt;&gt;"",$I2508&lt;&gt;""),"※收入和支出不能同时填",IF(AND(N($H2508)=0,N($I2508)=0),IF(ISNUMBER(SEARCH("【待补】",$R2508&amp;"")),"△源数据不全（源表缺金额），请补充","※收入和支出都没填"),IF($E2508="","※没填收支类别，分类报表会漏掉这一笔",IF(ISNA(MATCH($E2508,类别表,0)),"※收支类别不在【参数设置】的清单里",IF($K2508="","△"&amp;$D2508&amp;" 还没填汇率，去【月度汇率】补上就自动算了",IF(ISNUMBER(SEARCH("【待补】",$R2508&amp;"")),"△源数据不全（源表缺摘要或用途），请补充",IF(AND($F2508="内部转账",$Q2508=""),"△内部转账建议在「往来单位」写上对方账户",IF($N2508&lt;0,"△这一笔之后该账户余额成负数了，核一下",""))))))))))))</f>
        <v/>
      </c>
    </row>
    <row r="2509" ht="16.5" spans="1:19">
      <c r="A2509" s="114"/>
      <c r="B2509" s="115"/>
      <c r="C2509" s="116" t="str">
        <f>IF($B2509="","",IFERROR(INDEX(账户银行,MATCH($B2509,账户名,0)),""))</f>
        <v/>
      </c>
      <c r="D2509" s="116" t="str">
        <f>IF($B2509="","",IFERROR(INDEX(账户币种,MATCH($B2509,账户名,0)),""))</f>
        <v/>
      </c>
      <c r="E2509" s="117"/>
      <c r="F2509" s="116" t="str">
        <f>IF($E2509="","",IFERROR(INDEX(类别属性,MATCH($E2509,类别表,0)),""))</f>
        <v/>
      </c>
      <c r="G2509" s="118"/>
      <c r="H2509" s="119"/>
      <c r="I2509" s="119"/>
      <c r="J2509" s="120"/>
      <c r="K2509" s="125" t="str">
        <f>IF(OR($A2509="",$B2509=""),"",IF($J2509&lt;&gt;"",$J2509,IF($D2509=本位币,1,IFERROR(LOOKUP(2,1/((汇率月份&lt;=$A2509)*(INDEX(记账汇率区,0,MATCH($D2509,汇率币种头,0))&lt;&gt;"")),INDEX(记账汇率区,0,MATCH($D2509,汇率币种头,0))),""))))</f>
        <v/>
      </c>
      <c r="L2509" s="123" t="str">
        <f t="shared" si="78"/>
        <v/>
      </c>
      <c r="M2509" s="123" t="str">
        <f t="shared" si="79"/>
        <v/>
      </c>
      <c r="N2509" s="123" t="str">
        <f>IF($B2509="","",ROUND(SUMIF(账户名,$B2509,账户期初)+SUMIFS($L$6:L2509,$B$6:B2509,$B2509),2))</f>
        <v/>
      </c>
      <c r="O2509" s="123" t="str">
        <f>IF($B2509="","",IFERROR(ROUND(INDEX(账户期初本位,MATCH($B2509,账户名,0))+SUMIFS($M$6:M2509,$B$6:B2509,$B2509),2),""))</f>
        <v/>
      </c>
      <c r="P2509" s="117"/>
      <c r="Q2509" s="115"/>
      <c r="R2509" s="115"/>
      <c r="S2509" s="124" t="str">
        <f>IF($B2509="","",IF(ISNA(MATCH($B2509,账户名,0)),"※这个账户不在【参数设置】的账户档案里",IF($A2509="","※没填日期，这一笔不会进任何月份的报表",IF(OR($A2509&lt;起始月份,$A2509&gt;EOMONTH(起始月份,15)),"△不在本账期（"&amp;TEXT(起始月份,"yyyy-mm")&amp;" ~ "&amp;TEXT(EOMONTH(起始月份,15),"yyyy-mm")&amp;"）内，报表里看不到",IF(AND($H2509&lt;&gt;"",$I2509&lt;&gt;""),"※收入和支出不能同时填",IF(AND(N($H2509)=0,N($I2509)=0),IF(ISNUMBER(SEARCH("【待补】",$R2509&amp;"")),"△源数据不全（源表缺金额），请补充","※收入和支出都没填"),IF($E2509="","※没填收支类别，分类报表会漏掉这一笔",IF(ISNA(MATCH($E2509,类别表,0)),"※收支类别不在【参数设置】的清单里",IF($K2509="","△"&amp;$D2509&amp;" 还没填汇率，去【月度汇率】补上就自动算了",IF(ISNUMBER(SEARCH("【待补】",$R2509&amp;"")),"△源数据不全（源表缺摘要或用途），请补充",IF(AND($F2509="内部转账",$Q2509=""),"△内部转账建议在「往来单位」写上对方账户",IF($N2509&lt;0,"△这一笔之后该账户余额成负数了，核一下",""))))))))))))</f>
        <v/>
      </c>
    </row>
    <row r="2510" ht="16.5" spans="1:19">
      <c r="A2510" s="114"/>
      <c r="B2510" s="115"/>
      <c r="C2510" s="116" t="str">
        <f>IF($B2510="","",IFERROR(INDEX(账户银行,MATCH($B2510,账户名,0)),""))</f>
        <v/>
      </c>
      <c r="D2510" s="116" t="str">
        <f>IF($B2510="","",IFERROR(INDEX(账户币种,MATCH($B2510,账户名,0)),""))</f>
        <v/>
      </c>
      <c r="E2510" s="117"/>
      <c r="F2510" s="116" t="str">
        <f>IF($E2510="","",IFERROR(INDEX(类别属性,MATCH($E2510,类别表,0)),""))</f>
        <v/>
      </c>
      <c r="G2510" s="118"/>
      <c r="H2510" s="119"/>
      <c r="I2510" s="119"/>
      <c r="J2510" s="120"/>
      <c r="K2510" s="125" t="str">
        <f>IF(OR($A2510="",$B2510=""),"",IF($J2510&lt;&gt;"",$J2510,IF($D2510=本位币,1,IFERROR(LOOKUP(2,1/((汇率月份&lt;=$A2510)*(INDEX(记账汇率区,0,MATCH($D2510,汇率币种头,0))&lt;&gt;"")),INDEX(记账汇率区,0,MATCH($D2510,汇率币种头,0))),""))))</f>
        <v/>
      </c>
      <c r="L2510" s="123" t="str">
        <f t="shared" si="78"/>
        <v/>
      </c>
      <c r="M2510" s="123" t="str">
        <f t="shared" si="79"/>
        <v/>
      </c>
      <c r="N2510" s="123" t="str">
        <f>IF($B2510="","",ROUND(SUMIF(账户名,$B2510,账户期初)+SUMIFS($L$6:L2510,$B$6:B2510,$B2510),2))</f>
        <v/>
      </c>
      <c r="O2510" s="123" t="str">
        <f>IF($B2510="","",IFERROR(ROUND(INDEX(账户期初本位,MATCH($B2510,账户名,0))+SUMIFS($M$6:M2510,$B$6:B2510,$B2510),2),""))</f>
        <v/>
      </c>
      <c r="P2510" s="117"/>
      <c r="Q2510" s="115"/>
      <c r="R2510" s="115"/>
      <c r="S2510" s="124" t="str">
        <f>IF($B2510="","",IF(ISNA(MATCH($B2510,账户名,0)),"※这个账户不在【参数设置】的账户档案里",IF($A2510="","※没填日期，这一笔不会进任何月份的报表",IF(OR($A2510&lt;起始月份,$A2510&gt;EOMONTH(起始月份,15)),"△不在本账期（"&amp;TEXT(起始月份,"yyyy-mm")&amp;" ~ "&amp;TEXT(EOMONTH(起始月份,15),"yyyy-mm")&amp;"）内，报表里看不到",IF(AND($H2510&lt;&gt;"",$I2510&lt;&gt;""),"※收入和支出不能同时填",IF(AND(N($H2510)=0,N($I2510)=0),IF(ISNUMBER(SEARCH("【待补】",$R2510&amp;"")),"△源数据不全（源表缺金额），请补充","※收入和支出都没填"),IF($E2510="","※没填收支类别，分类报表会漏掉这一笔",IF(ISNA(MATCH($E2510,类别表,0)),"※收支类别不在【参数设置】的清单里",IF($K2510="","△"&amp;$D2510&amp;" 还没填汇率，去【月度汇率】补上就自动算了",IF(ISNUMBER(SEARCH("【待补】",$R2510&amp;"")),"△源数据不全（源表缺摘要或用途），请补充",IF(AND($F2510="内部转账",$Q2510=""),"△内部转账建议在「往来单位」写上对方账户",IF($N2510&lt;0,"△这一笔之后该账户余额成负数了，核一下",""))))))))))))</f>
        <v/>
      </c>
    </row>
    <row r="2511" ht="16.5" spans="1:19">
      <c r="A2511" s="114"/>
      <c r="B2511" s="115"/>
      <c r="C2511" s="116" t="str">
        <f>IF($B2511="","",IFERROR(INDEX(账户银行,MATCH($B2511,账户名,0)),""))</f>
        <v/>
      </c>
      <c r="D2511" s="116" t="str">
        <f>IF($B2511="","",IFERROR(INDEX(账户币种,MATCH($B2511,账户名,0)),""))</f>
        <v/>
      </c>
      <c r="E2511" s="117"/>
      <c r="F2511" s="116" t="str">
        <f>IF($E2511="","",IFERROR(INDEX(类别属性,MATCH($E2511,类别表,0)),""))</f>
        <v/>
      </c>
      <c r="G2511" s="118"/>
      <c r="H2511" s="119"/>
      <c r="I2511" s="119"/>
      <c r="J2511" s="120"/>
      <c r="K2511" s="125" t="str">
        <f>IF(OR($A2511="",$B2511=""),"",IF($J2511&lt;&gt;"",$J2511,IF($D2511=本位币,1,IFERROR(LOOKUP(2,1/((汇率月份&lt;=$A2511)*(INDEX(记账汇率区,0,MATCH($D2511,汇率币种头,0))&lt;&gt;"")),INDEX(记账汇率区,0,MATCH($D2511,汇率币种头,0))),""))))</f>
        <v/>
      </c>
      <c r="L2511" s="123" t="str">
        <f t="shared" si="78"/>
        <v/>
      </c>
      <c r="M2511" s="123" t="str">
        <f t="shared" si="79"/>
        <v/>
      </c>
      <c r="N2511" s="123" t="str">
        <f>IF($B2511="","",ROUND(SUMIF(账户名,$B2511,账户期初)+SUMIFS($L$6:L2511,$B$6:B2511,$B2511),2))</f>
        <v/>
      </c>
      <c r="O2511" s="123" t="str">
        <f>IF($B2511="","",IFERROR(ROUND(INDEX(账户期初本位,MATCH($B2511,账户名,0))+SUMIFS($M$6:M2511,$B$6:B2511,$B2511),2),""))</f>
        <v/>
      </c>
      <c r="P2511" s="117"/>
      <c r="Q2511" s="115"/>
      <c r="R2511" s="115"/>
      <c r="S2511" s="124" t="str">
        <f>IF($B2511="","",IF(ISNA(MATCH($B2511,账户名,0)),"※这个账户不在【参数设置】的账户档案里",IF($A2511="","※没填日期，这一笔不会进任何月份的报表",IF(OR($A2511&lt;起始月份,$A2511&gt;EOMONTH(起始月份,15)),"△不在本账期（"&amp;TEXT(起始月份,"yyyy-mm")&amp;" ~ "&amp;TEXT(EOMONTH(起始月份,15),"yyyy-mm")&amp;"）内，报表里看不到",IF(AND($H2511&lt;&gt;"",$I2511&lt;&gt;""),"※收入和支出不能同时填",IF(AND(N($H2511)=0,N($I2511)=0),IF(ISNUMBER(SEARCH("【待补】",$R2511&amp;"")),"△源数据不全（源表缺金额），请补充","※收入和支出都没填"),IF($E2511="","※没填收支类别，分类报表会漏掉这一笔",IF(ISNA(MATCH($E2511,类别表,0)),"※收支类别不在【参数设置】的清单里",IF($K2511="","△"&amp;$D2511&amp;" 还没填汇率，去【月度汇率】补上就自动算了",IF(ISNUMBER(SEARCH("【待补】",$R2511&amp;"")),"△源数据不全（源表缺摘要或用途），请补充",IF(AND($F2511="内部转账",$Q2511=""),"△内部转账建议在「往来单位」写上对方账户",IF($N2511&lt;0,"△这一笔之后该账户余额成负数了，核一下",""))))))))))))</f>
        <v/>
      </c>
    </row>
    <row r="2512" ht="16.5" spans="1:19">
      <c r="A2512" s="114"/>
      <c r="B2512" s="115"/>
      <c r="C2512" s="116" t="str">
        <f>IF($B2512="","",IFERROR(INDEX(账户银行,MATCH($B2512,账户名,0)),""))</f>
        <v/>
      </c>
      <c r="D2512" s="116" t="str">
        <f>IF($B2512="","",IFERROR(INDEX(账户币种,MATCH($B2512,账户名,0)),""))</f>
        <v/>
      </c>
      <c r="E2512" s="117"/>
      <c r="F2512" s="116" t="str">
        <f>IF($E2512="","",IFERROR(INDEX(类别属性,MATCH($E2512,类别表,0)),""))</f>
        <v/>
      </c>
      <c r="G2512" s="118"/>
      <c r="H2512" s="119"/>
      <c r="I2512" s="119"/>
      <c r="J2512" s="120"/>
      <c r="K2512" s="125" t="str">
        <f>IF(OR($A2512="",$B2512=""),"",IF($J2512&lt;&gt;"",$J2512,IF($D2512=本位币,1,IFERROR(LOOKUP(2,1/((汇率月份&lt;=$A2512)*(INDEX(记账汇率区,0,MATCH($D2512,汇率币种头,0))&lt;&gt;"")),INDEX(记账汇率区,0,MATCH($D2512,汇率币种头,0))),""))))</f>
        <v/>
      </c>
      <c r="L2512" s="123" t="str">
        <f t="shared" si="78"/>
        <v/>
      </c>
      <c r="M2512" s="123" t="str">
        <f t="shared" si="79"/>
        <v/>
      </c>
      <c r="N2512" s="123" t="str">
        <f>IF($B2512="","",ROUND(SUMIF(账户名,$B2512,账户期初)+SUMIFS($L$6:L2512,$B$6:B2512,$B2512),2))</f>
        <v/>
      </c>
      <c r="O2512" s="123" t="str">
        <f>IF($B2512="","",IFERROR(ROUND(INDEX(账户期初本位,MATCH($B2512,账户名,0))+SUMIFS($M$6:M2512,$B$6:B2512,$B2512),2),""))</f>
        <v/>
      </c>
      <c r="P2512" s="117"/>
      <c r="Q2512" s="115"/>
      <c r="R2512" s="115"/>
      <c r="S2512" s="124" t="str">
        <f>IF($B2512="","",IF(ISNA(MATCH($B2512,账户名,0)),"※这个账户不在【参数设置】的账户档案里",IF($A2512="","※没填日期，这一笔不会进任何月份的报表",IF(OR($A2512&lt;起始月份,$A2512&gt;EOMONTH(起始月份,15)),"△不在本账期（"&amp;TEXT(起始月份,"yyyy-mm")&amp;" ~ "&amp;TEXT(EOMONTH(起始月份,15),"yyyy-mm")&amp;"）内，报表里看不到",IF(AND($H2512&lt;&gt;"",$I2512&lt;&gt;""),"※收入和支出不能同时填",IF(AND(N($H2512)=0,N($I2512)=0),IF(ISNUMBER(SEARCH("【待补】",$R2512&amp;"")),"△源数据不全（源表缺金额），请补充","※收入和支出都没填"),IF($E2512="","※没填收支类别，分类报表会漏掉这一笔",IF(ISNA(MATCH($E2512,类别表,0)),"※收支类别不在【参数设置】的清单里",IF($K2512="","△"&amp;$D2512&amp;" 还没填汇率，去【月度汇率】补上就自动算了",IF(ISNUMBER(SEARCH("【待补】",$R2512&amp;"")),"△源数据不全（源表缺摘要或用途），请补充",IF(AND($F2512="内部转账",$Q2512=""),"△内部转账建议在「往来单位」写上对方账户",IF($N2512&lt;0,"△这一笔之后该账户余额成负数了，核一下",""))))))))))))</f>
        <v/>
      </c>
    </row>
    <row r="2513" ht="16.5" spans="1:19">
      <c r="A2513" s="114"/>
      <c r="B2513" s="115"/>
      <c r="C2513" s="116" t="str">
        <f>IF($B2513="","",IFERROR(INDEX(账户银行,MATCH($B2513,账户名,0)),""))</f>
        <v/>
      </c>
      <c r="D2513" s="116" t="str">
        <f>IF($B2513="","",IFERROR(INDEX(账户币种,MATCH($B2513,账户名,0)),""))</f>
        <v/>
      </c>
      <c r="E2513" s="117"/>
      <c r="F2513" s="116" t="str">
        <f>IF($E2513="","",IFERROR(INDEX(类别属性,MATCH($E2513,类别表,0)),""))</f>
        <v/>
      </c>
      <c r="G2513" s="118"/>
      <c r="H2513" s="119"/>
      <c r="I2513" s="119"/>
      <c r="J2513" s="120"/>
      <c r="K2513" s="125" t="str">
        <f>IF(OR($A2513="",$B2513=""),"",IF($J2513&lt;&gt;"",$J2513,IF($D2513=本位币,1,IFERROR(LOOKUP(2,1/((汇率月份&lt;=$A2513)*(INDEX(记账汇率区,0,MATCH($D2513,汇率币种头,0))&lt;&gt;"")),INDEX(记账汇率区,0,MATCH($D2513,汇率币种头,0))),""))))</f>
        <v/>
      </c>
      <c r="L2513" s="123" t="str">
        <f t="shared" si="78"/>
        <v/>
      </c>
      <c r="M2513" s="123" t="str">
        <f t="shared" si="79"/>
        <v/>
      </c>
      <c r="N2513" s="123" t="str">
        <f>IF($B2513="","",ROUND(SUMIF(账户名,$B2513,账户期初)+SUMIFS($L$6:L2513,$B$6:B2513,$B2513),2))</f>
        <v/>
      </c>
      <c r="O2513" s="123" t="str">
        <f>IF($B2513="","",IFERROR(ROUND(INDEX(账户期初本位,MATCH($B2513,账户名,0))+SUMIFS($M$6:M2513,$B$6:B2513,$B2513),2),""))</f>
        <v/>
      </c>
      <c r="P2513" s="117"/>
      <c r="Q2513" s="115"/>
      <c r="R2513" s="115"/>
      <c r="S2513" s="124" t="str">
        <f>IF($B2513="","",IF(ISNA(MATCH($B2513,账户名,0)),"※这个账户不在【参数设置】的账户档案里",IF($A2513="","※没填日期，这一笔不会进任何月份的报表",IF(OR($A2513&lt;起始月份,$A2513&gt;EOMONTH(起始月份,15)),"△不在本账期（"&amp;TEXT(起始月份,"yyyy-mm")&amp;" ~ "&amp;TEXT(EOMONTH(起始月份,15),"yyyy-mm")&amp;"）内，报表里看不到",IF(AND($H2513&lt;&gt;"",$I2513&lt;&gt;""),"※收入和支出不能同时填",IF(AND(N($H2513)=0,N($I2513)=0),IF(ISNUMBER(SEARCH("【待补】",$R2513&amp;"")),"△源数据不全（源表缺金额），请补充","※收入和支出都没填"),IF($E2513="","※没填收支类别，分类报表会漏掉这一笔",IF(ISNA(MATCH($E2513,类别表,0)),"※收支类别不在【参数设置】的清单里",IF($K2513="","△"&amp;$D2513&amp;" 还没填汇率，去【月度汇率】补上就自动算了",IF(ISNUMBER(SEARCH("【待补】",$R2513&amp;"")),"△源数据不全（源表缺摘要或用途），请补充",IF(AND($F2513="内部转账",$Q2513=""),"△内部转账建议在「往来单位」写上对方账户",IF($N2513&lt;0,"△这一笔之后该账户余额成负数了，核一下",""))))))))))))</f>
        <v/>
      </c>
    </row>
    <row r="2514" ht="16.5" spans="1:19">
      <c r="A2514" s="114"/>
      <c r="B2514" s="115"/>
      <c r="C2514" s="116" t="str">
        <f>IF($B2514="","",IFERROR(INDEX(账户银行,MATCH($B2514,账户名,0)),""))</f>
        <v/>
      </c>
      <c r="D2514" s="116" t="str">
        <f>IF($B2514="","",IFERROR(INDEX(账户币种,MATCH($B2514,账户名,0)),""))</f>
        <v/>
      </c>
      <c r="E2514" s="117"/>
      <c r="F2514" s="116" t="str">
        <f>IF($E2514="","",IFERROR(INDEX(类别属性,MATCH($E2514,类别表,0)),""))</f>
        <v/>
      </c>
      <c r="G2514" s="118"/>
      <c r="H2514" s="119"/>
      <c r="I2514" s="119"/>
      <c r="J2514" s="120"/>
      <c r="K2514" s="125" t="str">
        <f>IF(OR($A2514="",$B2514=""),"",IF($J2514&lt;&gt;"",$J2514,IF($D2514=本位币,1,IFERROR(LOOKUP(2,1/((汇率月份&lt;=$A2514)*(INDEX(记账汇率区,0,MATCH($D2514,汇率币种头,0))&lt;&gt;"")),INDEX(记账汇率区,0,MATCH($D2514,汇率币种头,0))),""))))</f>
        <v/>
      </c>
      <c r="L2514" s="123" t="str">
        <f t="shared" si="78"/>
        <v/>
      </c>
      <c r="M2514" s="123" t="str">
        <f t="shared" si="79"/>
        <v/>
      </c>
      <c r="N2514" s="123" t="str">
        <f>IF($B2514="","",ROUND(SUMIF(账户名,$B2514,账户期初)+SUMIFS($L$6:L2514,$B$6:B2514,$B2514),2))</f>
        <v/>
      </c>
      <c r="O2514" s="123" t="str">
        <f>IF($B2514="","",IFERROR(ROUND(INDEX(账户期初本位,MATCH($B2514,账户名,0))+SUMIFS($M$6:M2514,$B$6:B2514,$B2514),2),""))</f>
        <v/>
      </c>
      <c r="P2514" s="117"/>
      <c r="Q2514" s="115"/>
      <c r="R2514" s="115"/>
      <c r="S2514" s="124" t="str">
        <f>IF($B2514="","",IF(ISNA(MATCH($B2514,账户名,0)),"※这个账户不在【参数设置】的账户档案里",IF($A2514="","※没填日期，这一笔不会进任何月份的报表",IF(OR($A2514&lt;起始月份,$A2514&gt;EOMONTH(起始月份,15)),"△不在本账期（"&amp;TEXT(起始月份,"yyyy-mm")&amp;" ~ "&amp;TEXT(EOMONTH(起始月份,15),"yyyy-mm")&amp;"）内，报表里看不到",IF(AND($H2514&lt;&gt;"",$I2514&lt;&gt;""),"※收入和支出不能同时填",IF(AND(N($H2514)=0,N($I2514)=0),IF(ISNUMBER(SEARCH("【待补】",$R2514&amp;"")),"△源数据不全（源表缺金额），请补充","※收入和支出都没填"),IF($E2514="","※没填收支类别，分类报表会漏掉这一笔",IF(ISNA(MATCH($E2514,类别表,0)),"※收支类别不在【参数设置】的清单里",IF($K2514="","△"&amp;$D2514&amp;" 还没填汇率，去【月度汇率】补上就自动算了",IF(ISNUMBER(SEARCH("【待补】",$R2514&amp;"")),"△源数据不全（源表缺摘要或用途），请补充",IF(AND($F2514="内部转账",$Q2514=""),"△内部转账建议在「往来单位」写上对方账户",IF($N2514&lt;0,"△这一笔之后该账户余额成负数了，核一下",""))))))))))))</f>
        <v/>
      </c>
    </row>
    <row r="2515" ht="16.5" spans="1:19">
      <c r="A2515" s="114"/>
      <c r="B2515" s="115"/>
      <c r="C2515" s="116" t="str">
        <f>IF($B2515="","",IFERROR(INDEX(账户银行,MATCH($B2515,账户名,0)),""))</f>
        <v/>
      </c>
      <c r="D2515" s="116" t="str">
        <f>IF($B2515="","",IFERROR(INDEX(账户币种,MATCH($B2515,账户名,0)),""))</f>
        <v/>
      </c>
      <c r="E2515" s="117"/>
      <c r="F2515" s="116" t="str">
        <f>IF($E2515="","",IFERROR(INDEX(类别属性,MATCH($E2515,类别表,0)),""))</f>
        <v/>
      </c>
      <c r="G2515" s="118"/>
      <c r="H2515" s="119"/>
      <c r="I2515" s="119"/>
      <c r="J2515" s="120"/>
      <c r="K2515" s="125" t="str">
        <f>IF(OR($A2515="",$B2515=""),"",IF($J2515&lt;&gt;"",$J2515,IF($D2515=本位币,1,IFERROR(LOOKUP(2,1/((汇率月份&lt;=$A2515)*(INDEX(记账汇率区,0,MATCH($D2515,汇率币种头,0))&lt;&gt;"")),INDEX(记账汇率区,0,MATCH($D2515,汇率币种头,0))),""))))</f>
        <v/>
      </c>
      <c r="L2515" s="123" t="str">
        <f t="shared" si="78"/>
        <v/>
      </c>
      <c r="M2515" s="123" t="str">
        <f t="shared" si="79"/>
        <v/>
      </c>
      <c r="N2515" s="123" t="str">
        <f>IF($B2515="","",ROUND(SUMIF(账户名,$B2515,账户期初)+SUMIFS($L$6:L2515,$B$6:B2515,$B2515),2))</f>
        <v/>
      </c>
      <c r="O2515" s="123" t="str">
        <f>IF($B2515="","",IFERROR(ROUND(INDEX(账户期初本位,MATCH($B2515,账户名,0))+SUMIFS($M$6:M2515,$B$6:B2515,$B2515),2),""))</f>
        <v/>
      </c>
      <c r="P2515" s="117"/>
      <c r="Q2515" s="115"/>
      <c r="R2515" s="115"/>
      <c r="S2515" s="124" t="str">
        <f>IF($B2515="","",IF(ISNA(MATCH($B2515,账户名,0)),"※这个账户不在【参数设置】的账户档案里",IF($A2515="","※没填日期，这一笔不会进任何月份的报表",IF(OR($A2515&lt;起始月份,$A2515&gt;EOMONTH(起始月份,15)),"△不在本账期（"&amp;TEXT(起始月份,"yyyy-mm")&amp;" ~ "&amp;TEXT(EOMONTH(起始月份,15),"yyyy-mm")&amp;"）内，报表里看不到",IF(AND($H2515&lt;&gt;"",$I2515&lt;&gt;""),"※收入和支出不能同时填",IF(AND(N($H2515)=0,N($I2515)=0),IF(ISNUMBER(SEARCH("【待补】",$R2515&amp;"")),"△源数据不全（源表缺金额），请补充","※收入和支出都没填"),IF($E2515="","※没填收支类别，分类报表会漏掉这一笔",IF(ISNA(MATCH($E2515,类别表,0)),"※收支类别不在【参数设置】的清单里",IF($K2515="","△"&amp;$D2515&amp;" 还没填汇率，去【月度汇率】补上就自动算了",IF(ISNUMBER(SEARCH("【待补】",$R2515&amp;"")),"△源数据不全（源表缺摘要或用途），请补充",IF(AND($F2515="内部转账",$Q2515=""),"△内部转账建议在「往来单位」写上对方账户",IF($N2515&lt;0,"△这一笔之后该账户余额成负数了，核一下",""))))))))))))</f>
        <v/>
      </c>
    </row>
    <row r="2516" ht="16.5" spans="1:19">
      <c r="A2516" s="114"/>
      <c r="B2516" s="115"/>
      <c r="C2516" s="116" t="str">
        <f>IF($B2516="","",IFERROR(INDEX(账户银行,MATCH($B2516,账户名,0)),""))</f>
        <v/>
      </c>
      <c r="D2516" s="116" t="str">
        <f>IF($B2516="","",IFERROR(INDEX(账户币种,MATCH($B2516,账户名,0)),""))</f>
        <v/>
      </c>
      <c r="E2516" s="117"/>
      <c r="F2516" s="116" t="str">
        <f>IF($E2516="","",IFERROR(INDEX(类别属性,MATCH($E2516,类别表,0)),""))</f>
        <v/>
      </c>
      <c r="G2516" s="118"/>
      <c r="H2516" s="119"/>
      <c r="I2516" s="119"/>
      <c r="J2516" s="120"/>
      <c r="K2516" s="125" t="str">
        <f>IF(OR($A2516="",$B2516=""),"",IF($J2516&lt;&gt;"",$J2516,IF($D2516=本位币,1,IFERROR(LOOKUP(2,1/((汇率月份&lt;=$A2516)*(INDEX(记账汇率区,0,MATCH($D2516,汇率币种头,0))&lt;&gt;"")),INDEX(记账汇率区,0,MATCH($D2516,汇率币种头,0))),""))))</f>
        <v/>
      </c>
      <c r="L2516" s="123" t="str">
        <f t="shared" si="78"/>
        <v/>
      </c>
      <c r="M2516" s="123" t="str">
        <f t="shared" si="79"/>
        <v/>
      </c>
      <c r="N2516" s="123" t="str">
        <f>IF($B2516="","",ROUND(SUMIF(账户名,$B2516,账户期初)+SUMIFS($L$6:L2516,$B$6:B2516,$B2516),2))</f>
        <v/>
      </c>
      <c r="O2516" s="123" t="str">
        <f>IF($B2516="","",IFERROR(ROUND(INDEX(账户期初本位,MATCH($B2516,账户名,0))+SUMIFS($M$6:M2516,$B$6:B2516,$B2516),2),""))</f>
        <v/>
      </c>
      <c r="P2516" s="117"/>
      <c r="Q2516" s="115"/>
      <c r="R2516" s="115"/>
      <c r="S2516" s="124" t="str">
        <f>IF($B2516="","",IF(ISNA(MATCH($B2516,账户名,0)),"※这个账户不在【参数设置】的账户档案里",IF($A2516="","※没填日期，这一笔不会进任何月份的报表",IF(OR($A2516&lt;起始月份,$A2516&gt;EOMONTH(起始月份,15)),"△不在本账期（"&amp;TEXT(起始月份,"yyyy-mm")&amp;" ~ "&amp;TEXT(EOMONTH(起始月份,15),"yyyy-mm")&amp;"）内，报表里看不到",IF(AND($H2516&lt;&gt;"",$I2516&lt;&gt;""),"※收入和支出不能同时填",IF(AND(N($H2516)=0,N($I2516)=0),IF(ISNUMBER(SEARCH("【待补】",$R2516&amp;"")),"△源数据不全（源表缺金额），请补充","※收入和支出都没填"),IF($E2516="","※没填收支类别，分类报表会漏掉这一笔",IF(ISNA(MATCH($E2516,类别表,0)),"※收支类别不在【参数设置】的清单里",IF($K2516="","△"&amp;$D2516&amp;" 还没填汇率，去【月度汇率】补上就自动算了",IF(ISNUMBER(SEARCH("【待补】",$R2516&amp;"")),"△源数据不全（源表缺摘要或用途），请补充",IF(AND($F2516="内部转账",$Q2516=""),"△内部转账建议在「往来单位」写上对方账户",IF($N2516&lt;0,"△这一笔之后该账户余额成负数了，核一下",""))))))))))))</f>
        <v/>
      </c>
    </row>
    <row r="2517" ht="16.5" spans="1:19">
      <c r="A2517" s="114"/>
      <c r="B2517" s="115"/>
      <c r="C2517" s="116" t="str">
        <f>IF($B2517="","",IFERROR(INDEX(账户银行,MATCH($B2517,账户名,0)),""))</f>
        <v/>
      </c>
      <c r="D2517" s="116" t="str">
        <f>IF($B2517="","",IFERROR(INDEX(账户币种,MATCH($B2517,账户名,0)),""))</f>
        <v/>
      </c>
      <c r="E2517" s="117"/>
      <c r="F2517" s="116" t="str">
        <f>IF($E2517="","",IFERROR(INDEX(类别属性,MATCH($E2517,类别表,0)),""))</f>
        <v/>
      </c>
      <c r="G2517" s="118"/>
      <c r="H2517" s="119"/>
      <c r="I2517" s="119"/>
      <c r="J2517" s="120"/>
      <c r="K2517" s="125" t="str">
        <f>IF(OR($A2517="",$B2517=""),"",IF($J2517&lt;&gt;"",$J2517,IF($D2517=本位币,1,IFERROR(LOOKUP(2,1/((汇率月份&lt;=$A2517)*(INDEX(记账汇率区,0,MATCH($D2517,汇率币种头,0))&lt;&gt;"")),INDEX(记账汇率区,0,MATCH($D2517,汇率币种头,0))),""))))</f>
        <v/>
      </c>
      <c r="L2517" s="123" t="str">
        <f t="shared" si="78"/>
        <v/>
      </c>
      <c r="M2517" s="123" t="str">
        <f t="shared" si="79"/>
        <v/>
      </c>
      <c r="N2517" s="123" t="str">
        <f>IF($B2517="","",ROUND(SUMIF(账户名,$B2517,账户期初)+SUMIFS($L$6:L2517,$B$6:B2517,$B2517),2))</f>
        <v/>
      </c>
      <c r="O2517" s="123" t="str">
        <f>IF($B2517="","",IFERROR(ROUND(INDEX(账户期初本位,MATCH($B2517,账户名,0))+SUMIFS($M$6:M2517,$B$6:B2517,$B2517),2),""))</f>
        <v/>
      </c>
      <c r="P2517" s="117"/>
      <c r="Q2517" s="115"/>
      <c r="R2517" s="115"/>
      <c r="S2517" s="124" t="str">
        <f>IF($B2517="","",IF(ISNA(MATCH($B2517,账户名,0)),"※这个账户不在【参数设置】的账户档案里",IF($A2517="","※没填日期，这一笔不会进任何月份的报表",IF(OR($A2517&lt;起始月份,$A2517&gt;EOMONTH(起始月份,15)),"△不在本账期（"&amp;TEXT(起始月份,"yyyy-mm")&amp;" ~ "&amp;TEXT(EOMONTH(起始月份,15),"yyyy-mm")&amp;"）内，报表里看不到",IF(AND($H2517&lt;&gt;"",$I2517&lt;&gt;""),"※收入和支出不能同时填",IF(AND(N($H2517)=0,N($I2517)=0),IF(ISNUMBER(SEARCH("【待补】",$R2517&amp;"")),"△源数据不全（源表缺金额），请补充","※收入和支出都没填"),IF($E2517="","※没填收支类别，分类报表会漏掉这一笔",IF(ISNA(MATCH($E2517,类别表,0)),"※收支类别不在【参数设置】的清单里",IF($K2517="","△"&amp;$D2517&amp;" 还没填汇率，去【月度汇率】补上就自动算了",IF(ISNUMBER(SEARCH("【待补】",$R2517&amp;"")),"△源数据不全（源表缺摘要或用途），请补充",IF(AND($F2517="内部转账",$Q2517=""),"△内部转账建议在「往来单位」写上对方账户",IF($N2517&lt;0,"△这一笔之后该账户余额成负数了，核一下",""))))))))))))</f>
        <v/>
      </c>
    </row>
    <row r="2518" ht="16.5" spans="1:19">
      <c r="A2518" s="114"/>
      <c r="B2518" s="115"/>
      <c r="C2518" s="116" t="str">
        <f>IF($B2518="","",IFERROR(INDEX(账户银行,MATCH($B2518,账户名,0)),""))</f>
        <v/>
      </c>
      <c r="D2518" s="116" t="str">
        <f>IF($B2518="","",IFERROR(INDEX(账户币种,MATCH($B2518,账户名,0)),""))</f>
        <v/>
      </c>
      <c r="E2518" s="117"/>
      <c r="F2518" s="116" t="str">
        <f>IF($E2518="","",IFERROR(INDEX(类别属性,MATCH($E2518,类别表,0)),""))</f>
        <v/>
      </c>
      <c r="G2518" s="118"/>
      <c r="H2518" s="119"/>
      <c r="I2518" s="119"/>
      <c r="J2518" s="120"/>
      <c r="K2518" s="125" t="str">
        <f>IF(OR($A2518="",$B2518=""),"",IF($J2518&lt;&gt;"",$J2518,IF($D2518=本位币,1,IFERROR(LOOKUP(2,1/((汇率月份&lt;=$A2518)*(INDEX(记账汇率区,0,MATCH($D2518,汇率币种头,0))&lt;&gt;"")),INDEX(记账汇率区,0,MATCH($D2518,汇率币种头,0))),""))))</f>
        <v/>
      </c>
      <c r="L2518" s="123" t="str">
        <f t="shared" si="78"/>
        <v/>
      </c>
      <c r="M2518" s="123" t="str">
        <f t="shared" si="79"/>
        <v/>
      </c>
      <c r="N2518" s="123" t="str">
        <f>IF($B2518="","",ROUND(SUMIF(账户名,$B2518,账户期初)+SUMIFS($L$6:L2518,$B$6:B2518,$B2518),2))</f>
        <v/>
      </c>
      <c r="O2518" s="123" t="str">
        <f>IF($B2518="","",IFERROR(ROUND(INDEX(账户期初本位,MATCH($B2518,账户名,0))+SUMIFS($M$6:M2518,$B$6:B2518,$B2518),2),""))</f>
        <v/>
      </c>
      <c r="P2518" s="117"/>
      <c r="Q2518" s="115"/>
      <c r="R2518" s="115"/>
      <c r="S2518" s="124" t="str">
        <f>IF($B2518="","",IF(ISNA(MATCH($B2518,账户名,0)),"※这个账户不在【参数设置】的账户档案里",IF($A2518="","※没填日期，这一笔不会进任何月份的报表",IF(OR($A2518&lt;起始月份,$A2518&gt;EOMONTH(起始月份,15)),"△不在本账期（"&amp;TEXT(起始月份,"yyyy-mm")&amp;" ~ "&amp;TEXT(EOMONTH(起始月份,15),"yyyy-mm")&amp;"）内，报表里看不到",IF(AND($H2518&lt;&gt;"",$I2518&lt;&gt;""),"※收入和支出不能同时填",IF(AND(N($H2518)=0,N($I2518)=0),IF(ISNUMBER(SEARCH("【待补】",$R2518&amp;"")),"△源数据不全（源表缺金额），请补充","※收入和支出都没填"),IF($E2518="","※没填收支类别，分类报表会漏掉这一笔",IF(ISNA(MATCH($E2518,类别表,0)),"※收支类别不在【参数设置】的清单里",IF($K2518="","△"&amp;$D2518&amp;" 还没填汇率，去【月度汇率】补上就自动算了",IF(ISNUMBER(SEARCH("【待补】",$R2518&amp;"")),"△源数据不全（源表缺摘要或用途），请补充",IF(AND($F2518="内部转账",$Q2518=""),"△内部转账建议在「往来单位」写上对方账户",IF($N2518&lt;0,"△这一笔之后该账户余额成负数了，核一下",""))))))))))))</f>
        <v/>
      </c>
    </row>
    <row r="2519" ht="16.5" spans="1:19">
      <c r="A2519" s="114"/>
      <c r="B2519" s="115"/>
      <c r="C2519" s="116" t="str">
        <f>IF($B2519="","",IFERROR(INDEX(账户银行,MATCH($B2519,账户名,0)),""))</f>
        <v/>
      </c>
      <c r="D2519" s="116" t="str">
        <f>IF($B2519="","",IFERROR(INDEX(账户币种,MATCH($B2519,账户名,0)),""))</f>
        <v/>
      </c>
      <c r="E2519" s="117"/>
      <c r="F2519" s="116" t="str">
        <f>IF($E2519="","",IFERROR(INDEX(类别属性,MATCH($E2519,类别表,0)),""))</f>
        <v/>
      </c>
      <c r="G2519" s="118"/>
      <c r="H2519" s="119"/>
      <c r="I2519" s="119"/>
      <c r="J2519" s="120"/>
      <c r="K2519" s="125" t="str">
        <f>IF(OR($A2519="",$B2519=""),"",IF($J2519&lt;&gt;"",$J2519,IF($D2519=本位币,1,IFERROR(LOOKUP(2,1/((汇率月份&lt;=$A2519)*(INDEX(记账汇率区,0,MATCH($D2519,汇率币种头,0))&lt;&gt;"")),INDEX(记账汇率区,0,MATCH($D2519,汇率币种头,0))),""))))</f>
        <v/>
      </c>
      <c r="L2519" s="123" t="str">
        <f t="shared" si="78"/>
        <v/>
      </c>
      <c r="M2519" s="123" t="str">
        <f t="shared" si="79"/>
        <v/>
      </c>
      <c r="N2519" s="123" t="str">
        <f>IF($B2519="","",ROUND(SUMIF(账户名,$B2519,账户期初)+SUMIFS($L$6:L2519,$B$6:B2519,$B2519),2))</f>
        <v/>
      </c>
      <c r="O2519" s="123" t="str">
        <f>IF($B2519="","",IFERROR(ROUND(INDEX(账户期初本位,MATCH($B2519,账户名,0))+SUMIFS($M$6:M2519,$B$6:B2519,$B2519),2),""))</f>
        <v/>
      </c>
      <c r="P2519" s="117"/>
      <c r="Q2519" s="115"/>
      <c r="R2519" s="115"/>
      <c r="S2519" s="124" t="str">
        <f>IF($B2519="","",IF(ISNA(MATCH($B2519,账户名,0)),"※这个账户不在【参数设置】的账户档案里",IF($A2519="","※没填日期，这一笔不会进任何月份的报表",IF(OR($A2519&lt;起始月份,$A2519&gt;EOMONTH(起始月份,15)),"△不在本账期（"&amp;TEXT(起始月份,"yyyy-mm")&amp;" ~ "&amp;TEXT(EOMONTH(起始月份,15),"yyyy-mm")&amp;"）内，报表里看不到",IF(AND($H2519&lt;&gt;"",$I2519&lt;&gt;""),"※收入和支出不能同时填",IF(AND(N($H2519)=0,N($I2519)=0),IF(ISNUMBER(SEARCH("【待补】",$R2519&amp;"")),"△源数据不全（源表缺金额），请补充","※收入和支出都没填"),IF($E2519="","※没填收支类别，分类报表会漏掉这一笔",IF(ISNA(MATCH($E2519,类别表,0)),"※收支类别不在【参数设置】的清单里",IF($K2519="","△"&amp;$D2519&amp;" 还没填汇率，去【月度汇率】补上就自动算了",IF(ISNUMBER(SEARCH("【待补】",$R2519&amp;"")),"△源数据不全（源表缺摘要或用途），请补充",IF(AND($F2519="内部转账",$Q2519=""),"△内部转账建议在「往来单位」写上对方账户",IF($N2519&lt;0,"△这一笔之后该账户余额成负数了，核一下",""))))))))))))</f>
        <v/>
      </c>
    </row>
    <row r="2520" ht="16.5" spans="1:19">
      <c r="A2520" s="114"/>
      <c r="B2520" s="115"/>
      <c r="C2520" s="116" t="str">
        <f>IF($B2520="","",IFERROR(INDEX(账户银行,MATCH($B2520,账户名,0)),""))</f>
        <v/>
      </c>
      <c r="D2520" s="116" t="str">
        <f>IF($B2520="","",IFERROR(INDEX(账户币种,MATCH($B2520,账户名,0)),""))</f>
        <v/>
      </c>
      <c r="E2520" s="117"/>
      <c r="F2520" s="116" t="str">
        <f>IF($E2520="","",IFERROR(INDEX(类别属性,MATCH($E2520,类别表,0)),""))</f>
        <v/>
      </c>
      <c r="G2520" s="118"/>
      <c r="H2520" s="119"/>
      <c r="I2520" s="119"/>
      <c r="J2520" s="120"/>
      <c r="K2520" s="125" t="str">
        <f>IF(OR($A2520="",$B2520=""),"",IF($J2520&lt;&gt;"",$J2520,IF($D2520=本位币,1,IFERROR(LOOKUP(2,1/((汇率月份&lt;=$A2520)*(INDEX(记账汇率区,0,MATCH($D2520,汇率币种头,0))&lt;&gt;"")),INDEX(记账汇率区,0,MATCH($D2520,汇率币种头,0))),""))))</f>
        <v/>
      </c>
      <c r="L2520" s="123" t="str">
        <f t="shared" si="78"/>
        <v/>
      </c>
      <c r="M2520" s="123" t="str">
        <f t="shared" si="79"/>
        <v/>
      </c>
      <c r="N2520" s="123" t="str">
        <f>IF($B2520="","",ROUND(SUMIF(账户名,$B2520,账户期初)+SUMIFS($L$6:L2520,$B$6:B2520,$B2520),2))</f>
        <v/>
      </c>
      <c r="O2520" s="123" t="str">
        <f>IF($B2520="","",IFERROR(ROUND(INDEX(账户期初本位,MATCH($B2520,账户名,0))+SUMIFS($M$6:M2520,$B$6:B2520,$B2520),2),""))</f>
        <v/>
      </c>
      <c r="P2520" s="117"/>
      <c r="Q2520" s="115"/>
      <c r="R2520" s="115"/>
      <c r="S2520" s="124" t="str">
        <f>IF($B2520="","",IF(ISNA(MATCH($B2520,账户名,0)),"※这个账户不在【参数设置】的账户档案里",IF($A2520="","※没填日期，这一笔不会进任何月份的报表",IF(OR($A2520&lt;起始月份,$A2520&gt;EOMONTH(起始月份,15)),"△不在本账期（"&amp;TEXT(起始月份,"yyyy-mm")&amp;" ~ "&amp;TEXT(EOMONTH(起始月份,15),"yyyy-mm")&amp;"）内，报表里看不到",IF(AND($H2520&lt;&gt;"",$I2520&lt;&gt;""),"※收入和支出不能同时填",IF(AND(N($H2520)=0,N($I2520)=0),IF(ISNUMBER(SEARCH("【待补】",$R2520&amp;"")),"△源数据不全（源表缺金额），请补充","※收入和支出都没填"),IF($E2520="","※没填收支类别，分类报表会漏掉这一笔",IF(ISNA(MATCH($E2520,类别表,0)),"※收支类别不在【参数设置】的清单里",IF($K2520="","△"&amp;$D2520&amp;" 还没填汇率，去【月度汇率】补上就自动算了",IF(ISNUMBER(SEARCH("【待补】",$R2520&amp;"")),"△源数据不全（源表缺摘要或用途），请补充",IF(AND($F2520="内部转账",$Q2520=""),"△内部转账建议在「往来单位」写上对方账户",IF($N2520&lt;0,"△这一笔之后该账户余额成负数了，核一下",""))))))))))))</f>
        <v/>
      </c>
    </row>
    <row r="2521" ht="16.5" spans="1:19">
      <c r="A2521" s="114"/>
      <c r="B2521" s="115"/>
      <c r="C2521" s="116" t="str">
        <f>IF($B2521="","",IFERROR(INDEX(账户银行,MATCH($B2521,账户名,0)),""))</f>
        <v/>
      </c>
      <c r="D2521" s="116" t="str">
        <f>IF($B2521="","",IFERROR(INDEX(账户币种,MATCH($B2521,账户名,0)),""))</f>
        <v/>
      </c>
      <c r="E2521" s="117"/>
      <c r="F2521" s="116" t="str">
        <f>IF($E2521="","",IFERROR(INDEX(类别属性,MATCH($E2521,类别表,0)),""))</f>
        <v/>
      </c>
      <c r="G2521" s="118"/>
      <c r="H2521" s="119"/>
      <c r="I2521" s="119"/>
      <c r="J2521" s="120"/>
      <c r="K2521" s="125" t="str">
        <f>IF(OR($A2521="",$B2521=""),"",IF($J2521&lt;&gt;"",$J2521,IF($D2521=本位币,1,IFERROR(LOOKUP(2,1/((汇率月份&lt;=$A2521)*(INDEX(记账汇率区,0,MATCH($D2521,汇率币种头,0))&lt;&gt;"")),INDEX(记账汇率区,0,MATCH($D2521,汇率币种头,0))),""))))</f>
        <v/>
      </c>
      <c r="L2521" s="123" t="str">
        <f t="shared" si="78"/>
        <v/>
      </c>
      <c r="M2521" s="123" t="str">
        <f t="shared" si="79"/>
        <v/>
      </c>
      <c r="N2521" s="123" t="str">
        <f>IF($B2521="","",ROUND(SUMIF(账户名,$B2521,账户期初)+SUMIFS($L$6:L2521,$B$6:B2521,$B2521),2))</f>
        <v/>
      </c>
      <c r="O2521" s="123" t="str">
        <f>IF($B2521="","",IFERROR(ROUND(INDEX(账户期初本位,MATCH($B2521,账户名,0))+SUMIFS($M$6:M2521,$B$6:B2521,$B2521),2),""))</f>
        <v/>
      </c>
      <c r="P2521" s="117"/>
      <c r="Q2521" s="115"/>
      <c r="R2521" s="115"/>
      <c r="S2521" s="124" t="str">
        <f>IF($B2521="","",IF(ISNA(MATCH($B2521,账户名,0)),"※这个账户不在【参数设置】的账户档案里",IF($A2521="","※没填日期，这一笔不会进任何月份的报表",IF(OR($A2521&lt;起始月份,$A2521&gt;EOMONTH(起始月份,15)),"△不在本账期（"&amp;TEXT(起始月份,"yyyy-mm")&amp;" ~ "&amp;TEXT(EOMONTH(起始月份,15),"yyyy-mm")&amp;"）内，报表里看不到",IF(AND($H2521&lt;&gt;"",$I2521&lt;&gt;""),"※收入和支出不能同时填",IF(AND(N($H2521)=0,N($I2521)=0),IF(ISNUMBER(SEARCH("【待补】",$R2521&amp;"")),"△源数据不全（源表缺金额），请补充","※收入和支出都没填"),IF($E2521="","※没填收支类别，分类报表会漏掉这一笔",IF(ISNA(MATCH($E2521,类别表,0)),"※收支类别不在【参数设置】的清单里",IF($K2521="","△"&amp;$D2521&amp;" 还没填汇率，去【月度汇率】补上就自动算了",IF(ISNUMBER(SEARCH("【待补】",$R2521&amp;"")),"△源数据不全（源表缺摘要或用途），请补充",IF(AND($F2521="内部转账",$Q2521=""),"△内部转账建议在「往来单位」写上对方账户",IF($N2521&lt;0,"△这一笔之后该账户余额成负数了，核一下",""))))))))))))</f>
        <v/>
      </c>
    </row>
    <row r="2522" ht="16.5" spans="1:19">
      <c r="A2522" s="114"/>
      <c r="B2522" s="115"/>
      <c r="C2522" s="116" t="str">
        <f>IF($B2522="","",IFERROR(INDEX(账户银行,MATCH($B2522,账户名,0)),""))</f>
        <v/>
      </c>
      <c r="D2522" s="116" t="str">
        <f>IF($B2522="","",IFERROR(INDEX(账户币种,MATCH($B2522,账户名,0)),""))</f>
        <v/>
      </c>
      <c r="E2522" s="117"/>
      <c r="F2522" s="116" t="str">
        <f>IF($E2522="","",IFERROR(INDEX(类别属性,MATCH($E2522,类别表,0)),""))</f>
        <v/>
      </c>
      <c r="G2522" s="118"/>
      <c r="H2522" s="119"/>
      <c r="I2522" s="119"/>
      <c r="J2522" s="120"/>
      <c r="K2522" s="125" t="str">
        <f>IF(OR($A2522="",$B2522=""),"",IF($J2522&lt;&gt;"",$J2522,IF($D2522=本位币,1,IFERROR(LOOKUP(2,1/((汇率月份&lt;=$A2522)*(INDEX(记账汇率区,0,MATCH($D2522,汇率币种头,0))&lt;&gt;"")),INDEX(记账汇率区,0,MATCH($D2522,汇率币种头,0))),""))))</f>
        <v/>
      </c>
      <c r="L2522" s="123" t="str">
        <f t="shared" si="78"/>
        <v/>
      </c>
      <c r="M2522" s="123" t="str">
        <f t="shared" si="79"/>
        <v/>
      </c>
      <c r="N2522" s="123" t="str">
        <f>IF($B2522="","",ROUND(SUMIF(账户名,$B2522,账户期初)+SUMIFS($L$6:L2522,$B$6:B2522,$B2522),2))</f>
        <v/>
      </c>
      <c r="O2522" s="123" t="str">
        <f>IF($B2522="","",IFERROR(ROUND(INDEX(账户期初本位,MATCH($B2522,账户名,0))+SUMIFS($M$6:M2522,$B$6:B2522,$B2522),2),""))</f>
        <v/>
      </c>
      <c r="P2522" s="117"/>
      <c r="Q2522" s="115"/>
      <c r="R2522" s="115"/>
      <c r="S2522" s="124" t="str">
        <f>IF($B2522="","",IF(ISNA(MATCH($B2522,账户名,0)),"※这个账户不在【参数设置】的账户档案里",IF($A2522="","※没填日期，这一笔不会进任何月份的报表",IF(OR($A2522&lt;起始月份,$A2522&gt;EOMONTH(起始月份,15)),"△不在本账期（"&amp;TEXT(起始月份,"yyyy-mm")&amp;" ~ "&amp;TEXT(EOMONTH(起始月份,15),"yyyy-mm")&amp;"）内，报表里看不到",IF(AND($H2522&lt;&gt;"",$I2522&lt;&gt;""),"※收入和支出不能同时填",IF(AND(N($H2522)=0,N($I2522)=0),IF(ISNUMBER(SEARCH("【待补】",$R2522&amp;"")),"△源数据不全（源表缺金额），请补充","※收入和支出都没填"),IF($E2522="","※没填收支类别，分类报表会漏掉这一笔",IF(ISNA(MATCH($E2522,类别表,0)),"※收支类别不在【参数设置】的清单里",IF($K2522="","△"&amp;$D2522&amp;" 还没填汇率，去【月度汇率】补上就自动算了",IF(ISNUMBER(SEARCH("【待补】",$R2522&amp;"")),"△源数据不全（源表缺摘要或用途），请补充",IF(AND($F2522="内部转账",$Q2522=""),"△内部转账建议在「往来单位」写上对方账户",IF($N2522&lt;0,"△这一笔之后该账户余额成负数了，核一下",""))))))))))))</f>
        <v/>
      </c>
    </row>
    <row r="2523" ht="16.5" spans="1:19">
      <c r="A2523" s="114"/>
      <c r="B2523" s="115"/>
      <c r="C2523" s="116" t="str">
        <f>IF($B2523="","",IFERROR(INDEX(账户银行,MATCH($B2523,账户名,0)),""))</f>
        <v/>
      </c>
      <c r="D2523" s="116" t="str">
        <f>IF($B2523="","",IFERROR(INDEX(账户币种,MATCH($B2523,账户名,0)),""))</f>
        <v/>
      </c>
      <c r="E2523" s="117"/>
      <c r="F2523" s="116" t="str">
        <f>IF($E2523="","",IFERROR(INDEX(类别属性,MATCH($E2523,类别表,0)),""))</f>
        <v/>
      </c>
      <c r="G2523" s="118"/>
      <c r="H2523" s="119"/>
      <c r="I2523" s="119"/>
      <c r="J2523" s="120"/>
      <c r="K2523" s="125" t="str">
        <f>IF(OR($A2523="",$B2523=""),"",IF($J2523&lt;&gt;"",$J2523,IF($D2523=本位币,1,IFERROR(LOOKUP(2,1/((汇率月份&lt;=$A2523)*(INDEX(记账汇率区,0,MATCH($D2523,汇率币种头,0))&lt;&gt;"")),INDEX(记账汇率区,0,MATCH($D2523,汇率币种头,0))),""))))</f>
        <v/>
      </c>
      <c r="L2523" s="123" t="str">
        <f t="shared" si="78"/>
        <v/>
      </c>
      <c r="M2523" s="123" t="str">
        <f t="shared" si="79"/>
        <v/>
      </c>
      <c r="N2523" s="123" t="str">
        <f>IF($B2523="","",ROUND(SUMIF(账户名,$B2523,账户期初)+SUMIFS($L$6:L2523,$B$6:B2523,$B2523),2))</f>
        <v/>
      </c>
      <c r="O2523" s="123" t="str">
        <f>IF($B2523="","",IFERROR(ROUND(INDEX(账户期初本位,MATCH($B2523,账户名,0))+SUMIFS($M$6:M2523,$B$6:B2523,$B2523),2),""))</f>
        <v/>
      </c>
      <c r="P2523" s="117"/>
      <c r="Q2523" s="115"/>
      <c r="R2523" s="115"/>
      <c r="S2523" s="124" t="str">
        <f>IF($B2523="","",IF(ISNA(MATCH($B2523,账户名,0)),"※这个账户不在【参数设置】的账户档案里",IF($A2523="","※没填日期，这一笔不会进任何月份的报表",IF(OR($A2523&lt;起始月份,$A2523&gt;EOMONTH(起始月份,15)),"△不在本账期（"&amp;TEXT(起始月份,"yyyy-mm")&amp;" ~ "&amp;TEXT(EOMONTH(起始月份,15),"yyyy-mm")&amp;"）内，报表里看不到",IF(AND($H2523&lt;&gt;"",$I2523&lt;&gt;""),"※收入和支出不能同时填",IF(AND(N($H2523)=0,N($I2523)=0),IF(ISNUMBER(SEARCH("【待补】",$R2523&amp;"")),"△源数据不全（源表缺金额），请补充","※收入和支出都没填"),IF($E2523="","※没填收支类别，分类报表会漏掉这一笔",IF(ISNA(MATCH($E2523,类别表,0)),"※收支类别不在【参数设置】的清单里",IF($K2523="","△"&amp;$D2523&amp;" 还没填汇率，去【月度汇率】补上就自动算了",IF(ISNUMBER(SEARCH("【待补】",$R2523&amp;"")),"△源数据不全（源表缺摘要或用途），请补充",IF(AND($F2523="内部转账",$Q2523=""),"△内部转账建议在「往来单位」写上对方账户",IF($N2523&lt;0,"△这一笔之后该账户余额成负数了，核一下",""))))))))))))</f>
        <v/>
      </c>
    </row>
    <row r="2524" ht="16.5" spans="1:19">
      <c r="A2524" s="114"/>
      <c r="B2524" s="115"/>
      <c r="C2524" s="116" t="str">
        <f>IF($B2524="","",IFERROR(INDEX(账户银行,MATCH($B2524,账户名,0)),""))</f>
        <v/>
      </c>
      <c r="D2524" s="116" t="str">
        <f>IF($B2524="","",IFERROR(INDEX(账户币种,MATCH($B2524,账户名,0)),""))</f>
        <v/>
      </c>
      <c r="E2524" s="117"/>
      <c r="F2524" s="116" t="str">
        <f>IF($E2524="","",IFERROR(INDEX(类别属性,MATCH($E2524,类别表,0)),""))</f>
        <v/>
      </c>
      <c r="G2524" s="118"/>
      <c r="H2524" s="119"/>
      <c r="I2524" s="119"/>
      <c r="J2524" s="120"/>
      <c r="K2524" s="125" t="str">
        <f>IF(OR($A2524="",$B2524=""),"",IF($J2524&lt;&gt;"",$J2524,IF($D2524=本位币,1,IFERROR(LOOKUP(2,1/((汇率月份&lt;=$A2524)*(INDEX(记账汇率区,0,MATCH($D2524,汇率币种头,0))&lt;&gt;"")),INDEX(记账汇率区,0,MATCH($D2524,汇率币种头,0))),""))))</f>
        <v/>
      </c>
      <c r="L2524" s="123" t="str">
        <f t="shared" si="78"/>
        <v/>
      </c>
      <c r="M2524" s="123" t="str">
        <f t="shared" si="79"/>
        <v/>
      </c>
      <c r="N2524" s="123" t="str">
        <f>IF($B2524="","",ROUND(SUMIF(账户名,$B2524,账户期初)+SUMIFS($L$6:L2524,$B$6:B2524,$B2524),2))</f>
        <v/>
      </c>
      <c r="O2524" s="123" t="str">
        <f>IF($B2524="","",IFERROR(ROUND(INDEX(账户期初本位,MATCH($B2524,账户名,0))+SUMIFS($M$6:M2524,$B$6:B2524,$B2524),2),""))</f>
        <v/>
      </c>
      <c r="P2524" s="117"/>
      <c r="Q2524" s="115"/>
      <c r="R2524" s="115"/>
      <c r="S2524" s="124" t="str">
        <f>IF($B2524="","",IF(ISNA(MATCH($B2524,账户名,0)),"※这个账户不在【参数设置】的账户档案里",IF($A2524="","※没填日期，这一笔不会进任何月份的报表",IF(OR($A2524&lt;起始月份,$A2524&gt;EOMONTH(起始月份,15)),"△不在本账期（"&amp;TEXT(起始月份,"yyyy-mm")&amp;" ~ "&amp;TEXT(EOMONTH(起始月份,15),"yyyy-mm")&amp;"）内，报表里看不到",IF(AND($H2524&lt;&gt;"",$I2524&lt;&gt;""),"※收入和支出不能同时填",IF(AND(N($H2524)=0,N($I2524)=0),IF(ISNUMBER(SEARCH("【待补】",$R2524&amp;"")),"△源数据不全（源表缺金额），请补充","※收入和支出都没填"),IF($E2524="","※没填收支类别，分类报表会漏掉这一笔",IF(ISNA(MATCH($E2524,类别表,0)),"※收支类别不在【参数设置】的清单里",IF($K2524="","△"&amp;$D2524&amp;" 还没填汇率，去【月度汇率】补上就自动算了",IF(ISNUMBER(SEARCH("【待补】",$R2524&amp;"")),"△源数据不全（源表缺摘要或用途），请补充",IF(AND($F2524="内部转账",$Q2524=""),"△内部转账建议在「往来单位」写上对方账户",IF($N2524&lt;0,"△这一笔之后该账户余额成负数了，核一下",""))))))))))))</f>
        <v/>
      </c>
    </row>
    <row r="2525" ht="16.5" spans="1:19">
      <c r="A2525" s="114"/>
      <c r="B2525" s="115"/>
      <c r="C2525" s="116" t="str">
        <f>IF($B2525="","",IFERROR(INDEX(账户银行,MATCH($B2525,账户名,0)),""))</f>
        <v/>
      </c>
      <c r="D2525" s="116" t="str">
        <f>IF($B2525="","",IFERROR(INDEX(账户币种,MATCH($B2525,账户名,0)),""))</f>
        <v/>
      </c>
      <c r="E2525" s="117"/>
      <c r="F2525" s="116" t="str">
        <f>IF($E2525="","",IFERROR(INDEX(类别属性,MATCH($E2525,类别表,0)),""))</f>
        <v/>
      </c>
      <c r="G2525" s="118"/>
      <c r="H2525" s="119"/>
      <c r="I2525" s="119"/>
      <c r="J2525" s="120"/>
      <c r="K2525" s="125" t="str">
        <f>IF(OR($A2525="",$B2525=""),"",IF($J2525&lt;&gt;"",$J2525,IF($D2525=本位币,1,IFERROR(LOOKUP(2,1/((汇率月份&lt;=$A2525)*(INDEX(记账汇率区,0,MATCH($D2525,汇率币种头,0))&lt;&gt;"")),INDEX(记账汇率区,0,MATCH($D2525,汇率币种头,0))),""))))</f>
        <v/>
      </c>
      <c r="L2525" s="123" t="str">
        <f t="shared" si="78"/>
        <v/>
      </c>
      <c r="M2525" s="123" t="str">
        <f t="shared" si="79"/>
        <v/>
      </c>
      <c r="N2525" s="123" t="str">
        <f>IF($B2525="","",ROUND(SUMIF(账户名,$B2525,账户期初)+SUMIFS($L$6:L2525,$B$6:B2525,$B2525),2))</f>
        <v/>
      </c>
      <c r="O2525" s="123" t="str">
        <f>IF($B2525="","",IFERROR(ROUND(INDEX(账户期初本位,MATCH($B2525,账户名,0))+SUMIFS($M$6:M2525,$B$6:B2525,$B2525),2),""))</f>
        <v/>
      </c>
      <c r="P2525" s="117"/>
      <c r="Q2525" s="115"/>
      <c r="R2525" s="115"/>
      <c r="S2525" s="124" t="str">
        <f>IF($B2525="","",IF(ISNA(MATCH($B2525,账户名,0)),"※这个账户不在【参数设置】的账户档案里",IF($A2525="","※没填日期，这一笔不会进任何月份的报表",IF(OR($A2525&lt;起始月份,$A2525&gt;EOMONTH(起始月份,15)),"△不在本账期（"&amp;TEXT(起始月份,"yyyy-mm")&amp;" ~ "&amp;TEXT(EOMONTH(起始月份,15),"yyyy-mm")&amp;"）内，报表里看不到",IF(AND($H2525&lt;&gt;"",$I2525&lt;&gt;""),"※收入和支出不能同时填",IF(AND(N($H2525)=0,N($I2525)=0),IF(ISNUMBER(SEARCH("【待补】",$R2525&amp;"")),"△源数据不全（源表缺金额），请补充","※收入和支出都没填"),IF($E2525="","※没填收支类别，分类报表会漏掉这一笔",IF(ISNA(MATCH($E2525,类别表,0)),"※收支类别不在【参数设置】的清单里",IF($K2525="","△"&amp;$D2525&amp;" 还没填汇率，去【月度汇率】补上就自动算了",IF(ISNUMBER(SEARCH("【待补】",$R2525&amp;"")),"△源数据不全（源表缺摘要或用途），请补充",IF(AND($F2525="内部转账",$Q2525=""),"△内部转账建议在「往来单位」写上对方账户",IF($N2525&lt;0,"△这一笔之后该账户余额成负数了，核一下",""))))))))))))</f>
        <v/>
      </c>
    </row>
    <row r="2526" ht="16.5" spans="1:19">
      <c r="A2526" s="114"/>
      <c r="B2526" s="115"/>
      <c r="C2526" s="116" t="str">
        <f>IF($B2526="","",IFERROR(INDEX(账户银行,MATCH($B2526,账户名,0)),""))</f>
        <v/>
      </c>
      <c r="D2526" s="116" t="str">
        <f>IF($B2526="","",IFERROR(INDEX(账户币种,MATCH($B2526,账户名,0)),""))</f>
        <v/>
      </c>
      <c r="E2526" s="117"/>
      <c r="F2526" s="116" t="str">
        <f>IF($E2526="","",IFERROR(INDEX(类别属性,MATCH($E2526,类别表,0)),""))</f>
        <v/>
      </c>
      <c r="G2526" s="118"/>
      <c r="H2526" s="119"/>
      <c r="I2526" s="119"/>
      <c r="J2526" s="120"/>
      <c r="K2526" s="125" t="str">
        <f>IF(OR($A2526="",$B2526=""),"",IF($J2526&lt;&gt;"",$J2526,IF($D2526=本位币,1,IFERROR(LOOKUP(2,1/((汇率月份&lt;=$A2526)*(INDEX(记账汇率区,0,MATCH($D2526,汇率币种头,0))&lt;&gt;"")),INDEX(记账汇率区,0,MATCH($D2526,汇率币种头,0))),""))))</f>
        <v/>
      </c>
      <c r="L2526" s="123" t="str">
        <f t="shared" si="78"/>
        <v/>
      </c>
      <c r="M2526" s="123" t="str">
        <f t="shared" si="79"/>
        <v/>
      </c>
      <c r="N2526" s="123" t="str">
        <f>IF($B2526="","",ROUND(SUMIF(账户名,$B2526,账户期初)+SUMIFS($L$6:L2526,$B$6:B2526,$B2526),2))</f>
        <v/>
      </c>
      <c r="O2526" s="123" t="str">
        <f>IF($B2526="","",IFERROR(ROUND(INDEX(账户期初本位,MATCH($B2526,账户名,0))+SUMIFS($M$6:M2526,$B$6:B2526,$B2526),2),""))</f>
        <v/>
      </c>
      <c r="P2526" s="117"/>
      <c r="Q2526" s="115"/>
      <c r="R2526" s="115"/>
      <c r="S2526" s="124" t="str">
        <f>IF($B2526="","",IF(ISNA(MATCH($B2526,账户名,0)),"※这个账户不在【参数设置】的账户档案里",IF($A2526="","※没填日期，这一笔不会进任何月份的报表",IF(OR($A2526&lt;起始月份,$A2526&gt;EOMONTH(起始月份,15)),"△不在本账期（"&amp;TEXT(起始月份,"yyyy-mm")&amp;" ~ "&amp;TEXT(EOMONTH(起始月份,15),"yyyy-mm")&amp;"）内，报表里看不到",IF(AND($H2526&lt;&gt;"",$I2526&lt;&gt;""),"※收入和支出不能同时填",IF(AND(N($H2526)=0,N($I2526)=0),IF(ISNUMBER(SEARCH("【待补】",$R2526&amp;"")),"△源数据不全（源表缺金额），请补充","※收入和支出都没填"),IF($E2526="","※没填收支类别，分类报表会漏掉这一笔",IF(ISNA(MATCH($E2526,类别表,0)),"※收支类别不在【参数设置】的清单里",IF($K2526="","△"&amp;$D2526&amp;" 还没填汇率，去【月度汇率】补上就自动算了",IF(ISNUMBER(SEARCH("【待补】",$R2526&amp;"")),"△源数据不全（源表缺摘要或用途），请补充",IF(AND($F2526="内部转账",$Q2526=""),"△内部转账建议在「往来单位」写上对方账户",IF($N2526&lt;0,"△这一笔之后该账户余额成负数了，核一下",""))))))))))))</f>
        <v/>
      </c>
    </row>
    <row r="2527" ht="16.5" spans="1:19">
      <c r="A2527" s="114"/>
      <c r="B2527" s="115"/>
      <c r="C2527" s="116" t="str">
        <f>IF($B2527="","",IFERROR(INDEX(账户银行,MATCH($B2527,账户名,0)),""))</f>
        <v/>
      </c>
      <c r="D2527" s="116" t="str">
        <f>IF($B2527="","",IFERROR(INDEX(账户币种,MATCH($B2527,账户名,0)),""))</f>
        <v/>
      </c>
      <c r="E2527" s="117"/>
      <c r="F2527" s="116" t="str">
        <f>IF($E2527="","",IFERROR(INDEX(类别属性,MATCH($E2527,类别表,0)),""))</f>
        <v/>
      </c>
      <c r="G2527" s="118"/>
      <c r="H2527" s="119"/>
      <c r="I2527" s="119"/>
      <c r="J2527" s="120"/>
      <c r="K2527" s="125" t="str">
        <f>IF(OR($A2527="",$B2527=""),"",IF($J2527&lt;&gt;"",$J2527,IF($D2527=本位币,1,IFERROR(LOOKUP(2,1/((汇率月份&lt;=$A2527)*(INDEX(记账汇率区,0,MATCH($D2527,汇率币种头,0))&lt;&gt;"")),INDEX(记账汇率区,0,MATCH($D2527,汇率币种头,0))),""))))</f>
        <v/>
      </c>
      <c r="L2527" s="123" t="str">
        <f t="shared" si="78"/>
        <v/>
      </c>
      <c r="M2527" s="123" t="str">
        <f t="shared" si="79"/>
        <v/>
      </c>
      <c r="N2527" s="123" t="str">
        <f>IF($B2527="","",ROUND(SUMIF(账户名,$B2527,账户期初)+SUMIFS($L$6:L2527,$B$6:B2527,$B2527),2))</f>
        <v/>
      </c>
      <c r="O2527" s="123" t="str">
        <f>IF($B2527="","",IFERROR(ROUND(INDEX(账户期初本位,MATCH($B2527,账户名,0))+SUMIFS($M$6:M2527,$B$6:B2527,$B2527),2),""))</f>
        <v/>
      </c>
      <c r="P2527" s="117"/>
      <c r="Q2527" s="115"/>
      <c r="R2527" s="115"/>
      <c r="S2527" s="124" t="str">
        <f>IF($B2527="","",IF(ISNA(MATCH($B2527,账户名,0)),"※这个账户不在【参数设置】的账户档案里",IF($A2527="","※没填日期，这一笔不会进任何月份的报表",IF(OR($A2527&lt;起始月份,$A2527&gt;EOMONTH(起始月份,15)),"△不在本账期（"&amp;TEXT(起始月份,"yyyy-mm")&amp;" ~ "&amp;TEXT(EOMONTH(起始月份,15),"yyyy-mm")&amp;"）内，报表里看不到",IF(AND($H2527&lt;&gt;"",$I2527&lt;&gt;""),"※收入和支出不能同时填",IF(AND(N($H2527)=0,N($I2527)=0),IF(ISNUMBER(SEARCH("【待补】",$R2527&amp;"")),"△源数据不全（源表缺金额），请补充","※收入和支出都没填"),IF($E2527="","※没填收支类别，分类报表会漏掉这一笔",IF(ISNA(MATCH($E2527,类别表,0)),"※收支类别不在【参数设置】的清单里",IF($K2527="","△"&amp;$D2527&amp;" 还没填汇率，去【月度汇率】补上就自动算了",IF(ISNUMBER(SEARCH("【待补】",$R2527&amp;"")),"△源数据不全（源表缺摘要或用途），请补充",IF(AND($F2527="内部转账",$Q2527=""),"△内部转账建议在「往来单位」写上对方账户",IF($N2527&lt;0,"△这一笔之后该账户余额成负数了，核一下",""))))))))))))</f>
        <v/>
      </c>
    </row>
    <row r="2528" ht="16.5" spans="1:19">
      <c r="A2528" s="114"/>
      <c r="B2528" s="115"/>
      <c r="C2528" s="116" t="str">
        <f>IF($B2528="","",IFERROR(INDEX(账户银行,MATCH($B2528,账户名,0)),""))</f>
        <v/>
      </c>
      <c r="D2528" s="116" t="str">
        <f>IF($B2528="","",IFERROR(INDEX(账户币种,MATCH($B2528,账户名,0)),""))</f>
        <v/>
      </c>
      <c r="E2528" s="117"/>
      <c r="F2528" s="116" t="str">
        <f>IF($E2528="","",IFERROR(INDEX(类别属性,MATCH($E2528,类别表,0)),""))</f>
        <v/>
      </c>
      <c r="G2528" s="118"/>
      <c r="H2528" s="119"/>
      <c r="I2528" s="119"/>
      <c r="J2528" s="120"/>
      <c r="K2528" s="125" t="str">
        <f>IF(OR($A2528="",$B2528=""),"",IF($J2528&lt;&gt;"",$J2528,IF($D2528=本位币,1,IFERROR(LOOKUP(2,1/((汇率月份&lt;=$A2528)*(INDEX(记账汇率区,0,MATCH($D2528,汇率币种头,0))&lt;&gt;"")),INDEX(记账汇率区,0,MATCH($D2528,汇率币种头,0))),""))))</f>
        <v/>
      </c>
      <c r="L2528" s="123" t="str">
        <f t="shared" si="78"/>
        <v/>
      </c>
      <c r="M2528" s="123" t="str">
        <f t="shared" si="79"/>
        <v/>
      </c>
      <c r="N2528" s="123" t="str">
        <f>IF($B2528="","",ROUND(SUMIF(账户名,$B2528,账户期初)+SUMIFS($L$6:L2528,$B$6:B2528,$B2528),2))</f>
        <v/>
      </c>
      <c r="O2528" s="123" t="str">
        <f>IF($B2528="","",IFERROR(ROUND(INDEX(账户期初本位,MATCH($B2528,账户名,0))+SUMIFS($M$6:M2528,$B$6:B2528,$B2528),2),""))</f>
        <v/>
      </c>
      <c r="P2528" s="117"/>
      <c r="Q2528" s="115"/>
      <c r="R2528" s="115"/>
      <c r="S2528" s="124" t="str">
        <f>IF($B2528="","",IF(ISNA(MATCH($B2528,账户名,0)),"※这个账户不在【参数设置】的账户档案里",IF($A2528="","※没填日期，这一笔不会进任何月份的报表",IF(OR($A2528&lt;起始月份,$A2528&gt;EOMONTH(起始月份,15)),"△不在本账期（"&amp;TEXT(起始月份,"yyyy-mm")&amp;" ~ "&amp;TEXT(EOMONTH(起始月份,15),"yyyy-mm")&amp;"）内，报表里看不到",IF(AND($H2528&lt;&gt;"",$I2528&lt;&gt;""),"※收入和支出不能同时填",IF(AND(N($H2528)=0,N($I2528)=0),IF(ISNUMBER(SEARCH("【待补】",$R2528&amp;"")),"△源数据不全（源表缺金额），请补充","※收入和支出都没填"),IF($E2528="","※没填收支类别，分类报表会漏掉这一笔",IF(ISNA(MATCH($E2528,类别表,0)),"※收支类别不在【参数设置】的清单里",IF($K2528="","△"&amp;$D2528&amp;" 还没填汇率，去【月度汇率】补上就自动算了",IF(ISNUMBER(SEARCH("【待补】",$R2528&amp;"")),"△源数据不全（源表缺摘要或用途），请补充",IF(AND($F2528="内部转账",$Q2528=""),"△内部转账建议在「往来单位」写上对方账户",IF($N2528&lt;0,"△这一笔之后该账户余额成负数了，核一下",""))))))))))))</f>
        <v/>
      </c>
    </row>
    <row r="2529" ht="16.5" spans="1:19">
      <c r="A2529" s="114"/>
      <c r="B2529" s="115"/>
      <c r="C2529" s="116" t="str">
        <f>IF($B2529="","",IFERROR(INDEX(账户银行,MATCH($B2529,账户名,0)),""))</f>
        <v/>
      </c>
      <c r="D2529" s="116" t="str">
        <f>IF($B2529="","",IFERROR(INDEX(账户币种,MATCH($B2529,账户名,0)),""))</f>
        <v/>
      </c>
      <c r="E2529" s="117"/>
      <c r="F2529" s="116" t="str">
        <f>IF($E2529="","",IFERROR(INDEX(类别属性,MATCH($E2529,类别表,0)),""))</f>
        <v/>
      </c>
      <c r="G2529" s="118"/>
      <c r="H2529" s="119"/>
      <c r="I2529" s="119"/>
      <c r="J2529" s="120"/>
      <c r="K2529" s="125" t="str">
        <f>IF(OR($A2529="",$B2529=""),"",IF($J2529&lt;&gt;"",$J2529,IF($D2529=本位币,1,IFERROR(LOOKUP(2,1/((汇率月份&lt;=$A2529)*(INDEX(记账汇率区,0,MATCH($D2529,汇率币种头,0))&lt;&gt;"")),INDEX(记账汇率区,0,MATCH($D2529,汇率币种头,0))),""))))</f>
        <v/>
      </c>
      <c r="L2529" s="123" t="str">
        <f t="shared" si="78"/>
        <v/>
      </c>
      <c r="M2529" s="123" t="str">
        <f t="shared" si="79"/>
        <v/>
      </c>
      <c r="N2529" s="123" t="str">
        <f>IF($B2529="","",ROUND(SUMIF(账户名,$B2529,账户期初)+SUMIFS($L$6:L2529,$B$6:B2529,$B2529),2))</f>
        <v/>
      </c>
      <c r="O2529" s="123" t="str">
        <f>IF($B2529="","",IFERROR(ROUND(INDEX(账户期初本位,MATCH($B2529,账户名,0))+SUMIFS($M$6:M2529,$B$6:B2529,$B2529),2),""))</f>
        <v/>
      </c>
      <c r="P2529" s="117"/>
      <c r="Q2529" s="115"/>
      <c r="R2529" s="115"/>
      <c r="S2529" s="124" t="str">
        <f>IF($B2529="","",IF(ISNA(MATCH($B2529,账户名,0)),"※这个账户不在【参数设置】的账户档案里",IF($A2529="","※没填日期，这一笔不会进任何月份的报表",IF(OR($A2529&lt;起始月份,$A2529&gt;EOMONTH(起始月份,15)),"△不在本账期（"&amp;TEXT(起始月份,"yyyy-mm")&amp;" ~ "&amp;TEXT(EOMONTH(起始月份,15),"yyyy-mm")&amp;"）内，报表里看不到",IF(AND($H2529&lt;&gt;"",$I2529&lt;&gt;""),"※收入和支出不能同时填",IF(AND(N($H2529)=0,N($I2529)=0),IF(ISNUMBER(SEARCH("【待补】",$R2529&amp;"")),"△源数据不全（源表缺金额），请补充","※收入和支出都没填"),IF($E2529="","※没填收支类别，分类报表会漏掉这一笔",IF(ISNA(MATCH($E2529,类别表,0)),"※收支类别不在【参数设置】的清单里",IF($K2529="","△"&amp;$D2529&amp;" 还没填汇率，去【月度汇率】补上就自动算了",IF(ISNUMBER(SEARCH("【待补】",$R2529&amp;"")),"△源数据不全（源表缺摘要或用途），请补充",IF(AND($F2529="内部转账",$Q2529=""),"△内部转账建议在「往来单位」写上对方账户",IF($N2529&lt;0,"△这一笔之后该账户余额成负数了，核一下",""))))))))))))</f>
        <v/>
      </c>
    </row>
    <row r="2530" ht="16.5" spans="1:19">
      <c r="A2530" s="114"/>
      <c r="B2530" s="115"/>
      <c r="C2530" s="116" t="str">
        <f>IF($B2530="","",IFERROR(INDEX(账户银行,MATCH($B2530,账户名,0)),""))</f>
        <v/>
      </c>
      <c r="D2530" s="116" t="str">
        <f>IF($B2530="","",IFERROR(INDEX(账户币种,MATCH($B2530,账户名,0)),""))</f>
        <v/>
      </c>
      <c r="E2530" s="117"/>
      <c r="F2530" s="116" t="str">
        <f>IF($E2530="","",IFERROR(INDEX(类别属性,MATCH($E2530,类别表,0)),""))</f>
        <v/>
      </c>
      <c r="G2530" s="118"/>
      <c r="H2530" s="119"/>
      <c r="I2530" s="119"/>
      <c r="J2530" s="120"/>
      <c r="K2530" s="125" t="str">
        <f>IF(OR($A2530="",$B2530=""),"",IF($J2530&lt;&gt;"",$J2530,IF($D2530=本位币,1,IFERROR(LOOKUP(2,1/((汇率月份&lt;=$A2530)*(INDEX(记账汇率区,0,MATCH($D2530,汇率币种头,0))&lt;&gt;"")),INDEX(记账汇率区,0,MATCH($D2530,汇率币种头,0))),""))))</f>
        <v/>
      </c>
      <c r="L2530" s="123" t="str">
        <f t="shared" si="78"/>
        <v/>
      </c>
      <c r="M2530" s="123" t="str">
        <f t="shared" si="79"/>
        <v/>
      </c>
      <c r="N2530" s="123" t="str">
        <f>IF($B2530="","",ROUND(SUMIF(账户名,$B2530,账户期初)+SUMIFS($L$6:L2530,$B$6:B2530,$B2530),2))</f>
        <v/>
      </c>
      <c r="O2530" s="123" t="str">
        <f>IF($B2530="","",IFERROR(ROUND(INDEX(账户期初本位,MATCH($B2530,账户名,0))+SUMIFS($M$6:M2530,$B$6:B2530,$B2530),2),""))</f>
        <v/>
      </c>
      <c r="P2530" s="117"/>
      <c r="Q2530" s="115"/>
      <c r="R2530" s="115"/>
      <c r="S2530" s="124" t="str">
        <f>IF($B2530="","",IF(ISNA(MATCH($B2530,账户名,0)),"※这个账户不在【参数设置】的账户档案里",IF($A2530="","※没填日期，这一笔不会进任何月份的报表",IF(OR($A2530&lt;起始月份,$A2530&gt;EOMONTH(起始月份,15)),"△不在本账期（"&amp;TEXT(起始月份,"yyyy-mm")&amp;" ~ "&amp;TEXT(EOMONTH(起始月份,15),"yyyy-mm")&amp;"）内，报表里看不到",IF(AND($H2530&lt;&gt;"",$I2530&lt;&gt;""),"※收入和支出不能同时填",IF(AND(N($H2530)=0,N($I2530)=0),IF(ISNUMBER(SEARCH("【待补】",$R2530&amp;"")),"△源数据不全（源表缺金额），请补充","※收入和支出都没填"),IF($E2530="","※没填收支类别，分类报表会漏掉这一笔",IF(ISNA(MATCH($E2530,类别表,0)),"※收支类别不在【参数设置】的清单里",IF($K2530="","△"&amp;$D2530&amp;" 还没填汇率，去【月度汇率】补上就自动算了",IF(ISNUMBER(SEARCH("【待补】",$R2530&amp;"")),"△源数据不全（源表缺摘要或用途），请补充",IF(AND($F2530="内部转账",$Q2530=""),"△内部转账建议在「往来单位」写上对方账户",IF($N2530&lt;0,"△这一笔之后该账户余额成负数了，核一下",""))))))))))))</f>
        <v/>
      </c>
    </row>
    <row r="2531" ht="16.5" spans="1:19">
      <c r="A2531" s="114"/>
      <c r="B2531" s="115"/>
      <c r="C2531" s="116" t="str">
        <f>IF($B2531="","",IFERROR(INDEX(账户银行,MATCH($B2531,账户名,0)),""))</f>
        <v/>
      </c>
      <c r="D2531" s="116" t="str">
        <f>IF($B2531="","",IFERROR(INDEX(账户币种,MATCH($B2531,账户名,0)),""))</f>
        <v/>
      </c>
      <c r="E2531" s="117"/>
      <c r="F2531" s="116" t="str">
        <f>IF($E2531="","",IFERROR(INDEX(类别属性,MATCH($E2531,类别表,0)),""))</f>
        <v/>
      </c>
      <c r="G2531" s="118"/>
      <c r="H2531" s="119"/>
      <c r="I2531" s="119"/>
      <c r="J2531" s="120"/>
      <c r="K2531" s="125" t="str">
        <f>IF(OR($A2531="",$B2531=""),"",IF($J2531&lt;&gt;"",$J2531,IF($D2531=本位币,1,IFERROR(LOOKUP(2,1/((汇率月份&lt;=$A2531)*(INDEX(记账汇率区,0,MATCH($D2531,汇率币种头,0))&lt;&gt;"")),INDEX(记账汇率区,0,MATCH($D2531,汇率币种头,0))),""))))</f>
        <v/>
      </c>
      <c r="L2531" s="123" t="str">
        <f t="shared" si="78"/>
        <v/>
      </c>
      <c r="M2531" s="123" t="str">
        <f t="shared" si="79"/>
        <v/>
      </c>
      <c r="N2531" s="123" t="str">
        <f>IF($B2531="","",ROUND(SUMIF(账户名,$B2531,账户期初)+SUMIFS($L$6:L2531,$B$6:B2531,$B2531),2))</f>
        <v/>
      </c>
      <c r="O2531" s="123" t="str">
        <f>IF($B2531="","",IFERROR(ROUND(INDEX(账户期初本位,MATCH($B2531,账户名,0))+SUMIFS($M$6:M2531,$B$6:B2531,$B2531),2),""))</f>
        <v/>
      </c>
      <c r="P2531" s="117"/>
      <c r="Q2531" s="115"/>
      <c r="R2531" s="115"/>
      <c r="S2531" s="124" t="str">
        <f>IF($B2531="","",IF(ISNA(MATCH($B2531,账户名,0)),"※这个账户不在【参数设置】的账户档案里",IF($A2531="","※没填日期，这一笔不会进任何月份的报表",IF(OR($A2531&lt;起始月份,$A2531&gt;EOMONTH(起始月份,15)),"△不在本账期（"&amp;TEXT(起始月份,"yyyy-mm")&amp;" ~ "&amp;TEXT(EOMONTH(起始月份,15),"yyyy-mm")&amp;"）内，报表里看不到",IF(AND($H2531&lt;&gt;"",$I2531&lt;&gt;""),"※收入和支出不能同时填",IF(AND(N($H2531)=0,N($I2531)=0),IF(ISNUMBER(SEARCH("【待补】",$R2531&amp;"")),"△源数据不全（源表缺金额），请补充","※收入和支出都没填"),IF($E2531="","※没填收支类别，分类报表会漏掉这一笔",IF(ISNA(MATCH($E2531,类别表,0)),"※收支类别不在【参数设置】的清单里",IF($K2531="","△"&amp;$D2531&amp;" 还没填汇率，去【月度汇率】补上就自动算了",IF(ISNUMBER(SEARCH("【待补】",$R2531&amp;"")),"△源数据不全（源表缺摘要或用途），请补充",IF(AND($F2531="内部转账",$Q2531=""),"△内部转账建议在「往来单位」写上对方账户",IF($N2531&lt;0,"△这一笔之后该账户余额成负数了，核一下",""))))))))))))</f>
        <v/>
      </c>
    </row>
    <row r="2532" ht="16.5" spans="1:19">
      <c r="A2532" s="114"/>
      <c r="B2532" s="115"/>
      <c r="C2532" s="116" t="str">
        <f>IF($B2532="","",IFERROR(INDEX(账户银行,MATCH($B2532,账户名,0)),""))</f>
        <v/>
      </c>
      <c r="D2532" s="116" t="str">
        <f>IF($B2532="","",IFERROR(INDEX(账户币种,MATCH($B2532,账户名,0)),""))</f>
        <v/>
      </c>
      <c r="E2532" s="117"/>
      <c r="F2532" s="116" t="str">
        <f>IF($E2532="","",IFERROR(INDEX(类别属性,MATCH($E2532,类别表,0)),""))</f>
        <v/>
      </c>
      <c r="G2532" s="118"/>
      <c r="H2532" s="119"/>
      <c r="I2532" s="119"/>
      <c r="J2532" s="120"/>
      <c r="K2532" s="125" t="str">
        <f>IF(OR($A2532="",$B2532=""),"",IF($J2532&lt;&gt;"",$J2532,IF($D2532=本位币,1,IFERROR(LOOKUP(2,1/((汇率月份&lt;=$A2532)*(INDEX(记账汇率区,0,MATCH($D2532,汇率币种头,0))&lt;&gt;"")),INDEX(记账汇率区,0,MATCH($D2532,汇率币种头,0))),""))))</f>
        <v/>
      </c>
      <c r="L2532" s="123" t="str">
        <f t="shared" si="78"/>
        <v/>
      </c>
      <c r="M2532" s="123" t="str">
        <f t="shared" si="79"/>
        <v/>
      </c>
      <c r="N2532" s="123" t="str">
        <f>IF($B2532="","",ROUND(SUMIF(账户名,$B2532,账户期初)+SUMIFS($L$6:L2532,$B$6:B2532,$B2532),2))</f>
        <v/>
      </c>
      <c r="O2532" s="123" t="str">
        <f>IF($B2532="","",IFERROR(ROUND(INDEX(账户期初本位,MATCH($B2532,账户名,0))+SUMIFS($M$6:M2532,$B$6:B2532,$B2532),2),""))</f>
        <v/>
      </c>
      <c r="P2532" s="117"/>
      <c r="Q2532" s="115"/>
      <c r="R2532" s="115"/>
      <c r="S2532" s="124" t="str">
        <f>IF($B2532="","",IF(ISNA(MATCH($B2532,账户名,0)),"※这个账户不在【参数设置】的账户档案里",IF($A2532="","※没填日期，这一笔不会进任何月份的报表",IF(OR($A2532&lt;起始月份,$A2532&gt;EOMONTH(起始月份,15)),"△不在本账期（"&amp;TEXT(起始月份,"yyyy-mm")&amp;" ~ "&amp;TEXT(EOMONTH(起始月份,15),"yyyy-mm")&amp;"）内，报表里看不到",IF(AND($H2532&lt;&gt;"",$I2532&lt;&gt;""),"※收入和支出不能同时填",IF(AND(N($H2532)=0,N($I2532)=0),IF(ISNUMBER(SEARCH("【待补】",$R2532&amp;"")),"△源数据不全（源表缺金额），请补充","※收入和支出都没填"),IF($E2532="","※没填收支类别，分类报表会漏掉这一笔",IF(ISNA(MATCH($E2532,类别表,0)),"※收支类别不在【参数设置】的清单里",IF($K2532="","△"&amp;$D2532&amp;" 还没填汇率，去【月度汇率】补上就自动算了",IF(ISNUMBER(SEARCH("【待补】",$R2532&amp;"")),"△源数据不全（源表缺摘要或用途），请补充",IF(AND($F2532="内部转账",$Q2532=""),"△内部转账建议在「往来单位」写上对方账户",IF($N2532&lt;0,"△这一笔之后该账户余额成负数了，核一下",""))))))))))))</f>
        <v/>
      </c>
    </row>
    <row r="2533" ht="16.5" spans="1:19">
      <c r="A2533" s="114"/>
      <c r="B2533" s="115"/>
      <c r="C2533" s="116" t="str">
        <f>IF($B2533="","",IFERROR(INDEX(账户银行,MATCH($B2533,账户名,0)),""))</f>
        <v/>
      </c>
      <c r="D2533" s="116" t="str">
        <f>IF($B2533="","",IFERROR(INDEX(账户币种,MATCH($B2533,账户名,0)),""))</f>
        <v/>
      </c>
      <c r="E2533" s="117"/>
      <c r="F2533" s="116" t="str">
        <f>IF($E2533="","",IFERROR(INDEX(类别属性,MATCH($E2533,类别表,0)),""))</f>
        <v/>
      </c>
      <c r="G2533" s="118"/>
      <c r="H2533" s="119"/>
      <c r="I2533" s="119"/>
      <c r="J2533" s="120"/>
      <c r="K2533" s="125" t="str">
        <f>IF(OR($A2533="",$B2533=""),"",IF($J2533&lt;&gt;"",$J2533,IF($D2533=本位币,1,IFERROR(LOOKUP(2,1/((汇率月份&lt;=$A2533)*(INDEX(记账汇率区,0,MATCH($D2533,汇率币种头,0))&lt;&gt;"")),INDEX(记账汇率区,0,MATCH($D2533,汇率币种头,0))),""))))</f>
        <v/>
      </c>
      <c r="L2533" s="123" t="str">
        <f t="shared" si="78"/>
        <v/>
      </c>
      <c r="M2533" s="123" t="str">
        <f t="shared" si="79"/>
        <v/>
      </c>
      <c r="N2533" s="123" t="str">
        <f>IF($B2533="","",ROUND(SUMIF(账户名,$B2533,账户期初)+SUMIFS($L$6:L2533,$B$6:B2533,$B2533),2))</f>
        <v/>
      </c>
      <c r="O2533" s="123" t="str">
        <f>IF($B2533="","",IFERROR(ROUND(INDEX(账户期初本位,MATCH($B2533,账户名,0))+SUMIFS($M$6:M2533,$B$6:B2533,$B2533),2),""))</f>
        <v/>
      </c>
      <c r="P2533" s="117"/>
      <c r="Q2533" s="115"/>
      <c r="R2533" s="115"/>
      <c r="S2533" s="124" t="str">
        <f>IF($B2533="","",IF(ISNA(MATCH($B2533,账户名,0)),"※这个账户不在【参数设置】的账户档案里",IF($A2533="","※没填日期，这一笔不会进任何月份的报表",IF(OR($A2533&lt;起始月份,$A2533&gt;EOMONTH(起始月份,15)),"△不在本账期（"&amp;TEXT(起始月份,"yyyy-mm")&amp;" ~ "&amp;TEXT(EOMONTH(起始月份,15),"yyyy-mm")&amp;"）内，报表里看不到",IF(AND($H2533&lt;&gt;"",$I2533&lt;&gt;""),"※收入和支出不能同时填",IF(AND(N($H2533)=0,N($I2533)=0),IF(ISNUMBER(SEARCH("【待补】",$R2533&amp;"")),"△源数据不全（源表缺金额），请补充","※收入和支出都没填"),IF($E2533="","※没填收支类别，分类报表会漏掉这一笔",IF(ISNA(MATCH($E2533,类别表,0)),"※收支类别不在【参数设置】的清单里",IF($K2533="","△"&amp;$D2533&amp;" 还没填汇率，去【月度汇率】补上就自动算了",IF(ISNUMBER(SEARCH("【待补】",$R2533&amp;"")),"△源数据不全（源表缺摘要或用途），请补充",IF(AND($F2533="内部转账",$Q2533=""),"△内部转账建议在「往来单位」写上对方账户",IF($N2533&lt;0,"△这一笔之后该账户余额成负数了，核一下",""))))))))))))</f>
        <v/>
      </c>
    </row>
    <row r="2534" ht="16.5" spans="1:19">
      <c r="A2534" s="114"/>
      <c r="B2534" s="115"/>
      <c r="C2534" s="116" t="str">
        <f>IF($B2534="","",IFERROR(INDEX(账户银行,MATCH($B2534,账户名,0)),""))</f>
        <v/>
      </c>
      <c r="D2534" s="116" t="str">
        <f>IF($B2534="","",IFERROR(INDEX(账户币种,MATCH($B2534,账户名,0)),""))</f>
        <v/>
      </c>
      <c r="E2534" s="117"/>
      <c r="F2534" s="116" t="str">
        <f>IF($E2534="","",IFERROR(INDEX(类别属性,MATCH($E2534,类别表,0)),""))</f>
        <v/>
      </c>
      <c r="G2534" s="118"/>
      <c r="H2534" s="119"/>
      <c r="I2534" s="119"/>
      <c r="J2534" s="120"/>
      <c r="K2534" s="125" t="str">
        <f>IF(OR($A2534="",$B2534=""),"",IF($J2534&lt;&gt;"",$J2534,IF($D2534=本位币,1,IFERROR(LOOKUP(2,1/((汇率月份&lt;=$A2534)*(INDEX(记账汇率区,0,MATCH($D2534,汇率币种头,0))&lt;&gt;"")),INDEX(记账汇率区,0,MATCH($D2534,汇率币种头,0))),""))))</f>
        <v/>
      </c>
      <c r="L2534" s="123" t="str">
        <f t="shared" si="78"/>
        <v/>
      </c>
      <c r="M2534" s="123" t="str">
        <f t="shared" si="79"/>
        <v/>
      </c>
      <c r="N2534" s="123" t="str">
        <f>IF($B2534="","",ROUND(SUMIF(账户名,$B2534,账户期初)+SUMIFS($L$6:L2534,$B$6:B2534,$B2534),2))</f>
        <v/>
      </c>
      <c r="O2534" s="123" t="str">
        <f>IF($B2534="","",IFERROR(ROUND(INDEX(账户期初本位,MATCH($B2534,账户名,0))+SUMIFS($M$6:M2534,$B$6:B2534,$B2534),2),""))</f>
        <v/>
      </c>
      <c r="P2534" s="117"/>
      <c r="Q2534" s="115"/>
      <c r="R2534" s="115"/>
      <c r="S2534" s="124" t="str">
        <f>IF($B2534="","",IF(ISNA(MATCH($B2534,账户名,0)),"※这个账户不在【参数设置】的账户档案里",IF($A2534="","※没填日期，这一笔不会进任何月份的报表",IF(OR($A2534&lt;起始月份,$A2534&gt;EOMONTH(起始月份,15)),"△不在本账期（"&amp;TEXT(起始月份,"yyyy-mm")&amp;" ~ "&amp;TEXT(EOMONTH(起始月份,15),"yyyy-mm")&amp;"）内，报表里看不到",IF(AND($H2534&lt;&gt;"",$I2534&lt;&gt;""),"※收入和支出不能同时填",IF(AND(N($H2534)=0,N($I2534)=0),IF(ISNUMBER(SEARCH("【待补】",$R2534&amp;"")),"△源数据不全（源表缺金额），请补充","※收入和支出都没填"),IF($E2534="","※没填收支类别，分类报表会漏掉这一笔",IF(ISNA(MATCH($E2534,类别表,0)),"※收支类别不在【参数设置】的清单里",IF($K2534="","△"&amp;$D2534&amp;" 还没填汇率，去【月度汇率】补上就自动算了",IF(ISNUMBER(SEARCH("【待补】",$R2534&amp;"")),"△源数据不全（源表缺摘要或用途），请补充",IF(AND($F2534="内部转账",$Q2534=""),"△内部转账建议在「往来单位」写上对方账户",IF($N2534&lt;0,"△这一笔之后该账户余额成负数了，核一下",""))))))))))))</f>
        <v/>
      </c>
    </row>
    <row r="2535" ht="16.5" spans="1:19">
      <c r="A2535" s="114"/>
      <c r="B2535" s="115"/>
      <c r="C2535" s="116" t="str">
        <f>IF($B2535="","",IFERROR(INDEX(账户银行,MATCH($B2535,账户名,0)),""))</f>
        <v/>
      </c>
      <c r="D2535" s="116" t="str">
        <f>IF($B2535="","",IFERROR(INDEX(账户币种,MATCH($B2535,账户名,0)),""))</f>
        <v/>
      </c>
      <c r="E2535" s="117"/>
      <c r="F2535" s="116" t="str">
        <f>IF($E2535="","",IFERROR(INDEX(类别属性,MATCH($E2535,类别表,0)),""))</f>
        <v/>
      </c>
      <c r="G2535" s="118"/>
      <c r="H2535" s="119"/>
      <c r="I2535" s="119"/>
      <c r="J2535" s="120"/>
      <c r="K2535" s="125" t="str">
        <f>IF(OR($A2535="",$B2535=""),"",IF($J2535&lt;&gt;"",$J2535,IF($D2535=本位币,1,IFERROR(LOOKUP(2,1/((汇率月份&lt;=$A2535)*(INDEX(记账汇率区,0,MATCH($D2535,汇率币种头,0))&lt;&gt;"")),INDEX(记账汇率区,0,MATCH($D2535,汇率币种头,0))),""))))</f>
        <v/>
      </c>
      <c r="L2535" s="123" t="str">
        <f t="shared" si="78"/>
        <v/>
      </c>
      <c r="M2535" s="123" t="str">
        <f t="shared" si="79"/>
        <v/>
      </c>
      <c r="N2535" s="123" t="str">
        <f>IF($B2535="","",ROUND(SUMIF(账户名,$B2535,账户期初)+SUMIFS($L$6:L2535,$B$6:B2535,$B2535),2))</f>
        <v/>
      </c>
      <c r="O2535" s="123" t="str">
        <f>IF($B2535="","",IFERROR(ROUND(INDEX(账户期初本位,MATCH($B2535,账户名,0))+SUMIFS($M$6:M2535,$B$6:B2535,$B2535),2),""))</f>
        <v/>
      </c>
      <c r="P2535" s="117"/>
      <c r="Q2535" s="115"/>
      <c r="R2535" s="115"/>
      <c r="S2535" s="124" t="str">
        <f>IF($B2535="","",IF(ISNA(MATCH($B2535,账户名,0)),"※这个账户不在【参数设置】的账户档案里",IF($A2535="","※没填日期，这一笔不会进任何月份的报表",IF(OR($A2535&lt;起始月份,$A2535&gt;EOMONTH(起始月份,15)),"△不在本账期（"&amp;TEXT(起始月份,"yyyy-mm")&amp;" ~ "&amp;TEXT(EOMONTH(起始月份,15),"yyyy-mm")&amp;"）内，报表里看不到",IF(AND($H2535&lt;&gt;"",$I2535&lt;&gt;""),"※收入和支出不能同时填",IF(AND(N($H2535)=0,N($I2535)=0),IF(ISNUMBER(SEARCH("【待补】",$R2535&amp;"")),"△源数据不全（源表缺金额），请补充","※收入和支出都没填"),IF($E2535="","※没填收支类别，分类报表会漏掉这一笔",IF(ISNA(MATCH($E2535,类别表,0)),"※收支类别不在【参数设置】的清单里",IF($K2535="","△"&amp;$D2535&amp;" 还没填汇率，去【月度汇率】补上就自动算了",IF(ISNUMBER(SEARCH("【待补】",$R2535&amp;"")),"△源数据不全（源表缺摘要或用途），请补充",IF(AND($F2535="内部转账",$Q2535=""),"△内部转账建议在「往来单位」写上对方账户",IF($N2535&lt;0,"△这一笔之后该账户余额成负数了，核一下",""))))))))))))</f>
        <v/>
      </c>
    </row>
    <row r="2536" ht="16.5" spans="1:19">
      <c r="A2536" s="114"/>
      <c r="B2536" s="115"/>
      <c r="C2536" s="116" t="str">
        <f>IF($B2536="","",IFERROR(INDEX(账户银行,MATCH($B2536,账户名,0)),""))</f>
        <v/>
      </c>
      <c r="D2536" s="116" t="str">
        <f>IF($B2536="","",IFERROR(INDEX(账户币种,MATCH($B2536,账户名,0)),""))</f>
        <v/>
      </c>
      <c r="E2536" s="117"/>
      <c r="F2536" s="116" t="str">
        <f>IF($E2536="","",IFERROR(INDEX(类别属性,MATCH($E2536,类别表,0)),""))</f>
        <v/>
      </c>
      <c r="G2536" s="118"/>
      <c r="H2536" s="119"/>
      <c r="I2536" s="119"/>
      <c r="J2536" s="120"/>
      <c r="K2536" s="125" t="str">
        <f>IF(OR($A2536="",$B2536=""),"",IF($J2536&lt;&gt;"",$J2536,IF($D2536=本位币,1,IFERROR(LOOKUP(2,1/((汇率月份&lt;=$A2536)*(INDEX(记账汇率区,0,MATCH($D2536,汇率币种头,0))&lt;&gt;"")),INDEX(记账汇率区,0,MATCH($D2536,汇率币种头,0))),""))))</f>
        <v/>
      </c>
      <c r="L2536" s="123" t="str">
        <f t="shared" si="78"/>
        <v/>
      </c>
      <c r="M2536" s="123" t="str">
        <f t="shared" si="79"/>
        <v/>
      </c>
      <c r="N2536" s="123" t="str">
        <f>IF($B2536="","",ROUND(SUMIF(账户名,$B2536,账户期初)+SUMIFS($L$6:L2536,$B$6:B2536,$B2536),2))</f>
        <v/>
      </c>
      <c r="O2536" s="123" t="str">
        <f>IF($B2536="","",IFERROR(ROUND(INDEX(账户期初本位,MATCH($B2536,账户名,0))+SUMIFS($M$6:M2536,$B$6:B2536,$B2536),2),""))</f>
        <v/>
      </c>
      <c r="P2536" s="117"/>
      <c r="Q2536" s="115"/>
      <c r="R2536" s="115"/>
      <c r="S2536" s="124" t="str">
        <f>IF($B2536="","",IF(ISNA(MATCH($B2536,账户名,0)),"※这个账户不在【参数设置】的账户档案里",IF($A2536="","※没填日期，这一笔不会进任何月份的报表",IF(OR($A2536&lt;起始月份,$A2536&gt;EOMONTH(起始月份,15)),"△不在本账期（"&amp;TEXT(起始月份,"yyyy-mm")&amp;" ~ "&amp;TEXT(EOMONTH(起始月份,15),"yyyy-mm")&amp;"）内，报表里看不到",IF(AND($H2536&lt;&gt;"",$I2536&lt;&gt;""),"※收入和支出不能同时填",IF(AND(N($H2536)=0,N($I2536)=0),IF(ISNUMBER(SEARCH("【待补】",$R2536&amp;"")),"△源数据不全（源表缺金额），请补充","※收入和支出都没填"),IF($E2536="","※没填收支类别，分类报表会漏掉这一笔",IF(ISNA(MATCH($E2536,类别表,0)),"※收支类别不在【参数设置】的清单里",IF($K2536="","△"&amp;$D2536&amp;" 还没填汇率，去【月度汇率】补上就自动算了",IF(ISNUMBER(SEARCH("【待补】",$R2536&amp;"")),"△源数据不全（源表缺摘要或用途），请补充",IF(AND($F2536="内部转账",$Q2536=""),"△内部转账建议在「往来单位」写上对方账户",IF($N2536&lt;0,"△这一笔之后该账户余额成负数了，核一下",""))))))))))))</f>
        <v/>
      </c>
    </row>
    <row r="2537" ht="16.5" spans="1:19">
      <c r="A2537" s="114"/>
      <c r="B2537" s="115"/>
      <c r="C2537" s="116" t="str">
        <f>IF($B2537="","",IFERROR(INDEX(账户银行,MATCH($B2537,账户名,0)),""))</f>
        <v/>
      </c>
      <c r="D2537" s="116" t="str">
        <f>IF($B2537="","",IFERROR(INDEX(账户币种,MATCH($B2537,账户名,0)),""))</f>
        <v/>
      </c>
      <c r="E2537" s="117"/>
      <c r="F2537" s="116" t="str">
        <f>IF($E2537="","",IFERROR(INDEX(类别属性,MATCH($E2537,类别表,0)),""))</f>
        <v/>
      </c>
      <c r="G2537" s="118"/>
      <c r="H2537" s="119"/>
      <c r="I2537" s="119"/>
      <c r="J2537" s="120"/>
      <c r="K2537" s="125" t="str">
        <f>IF(OR($A2537="",$B2537=""),"",IF($J2537&lt;&gt;"",$J2537,IF($D2537=本位币,1,IFERROR(LOOKUP(2,1/((汇率月份&lt;=$A2537)*(INDEX(记账汇率区,0,MATCH($D2537,汇率币种头,0))&lt;&gt;"")),INDEX(记账汇率区,0,MATCH($D2537,汇率币种头,0))),""))))</f>
        <v/>
      </c>
      <c r="L2537" s="123" t="str">
        <f t="shared" si="78"/>
        <v/>
      </c>
      <c r="M2537" s="123" t="str">
        <f t="shared" si="79"/>
        <v/>
      </c>
      <c r="N2537" s="123" t="str">
        <f>IF($B2537="","",ROUND(SUMIF(账户名,$B2537,账户期初)+SUMIFS($L$6:L2537,$B$6:B2537,$B2537),2))</f>
        <v/>
      </c>
      <c r="O2537" s="123" t="str">
        <f>IF($B2537="","",IFERROR(ROUND(INDEX(账户期初本位,MATCH($B2537,账户名,0))+SUMIFS($M$6:M2537,$B$6:B2537,$B2537),2),""))</f>
        <v/>
      </c>
      <c r="P2537" s="117"/>
      <c r="Q2537" s="115"/>
      <c r="R2537" s="115"/>
      <c r="S2537" s="124" t="str">
        <f>IF($B2537="","",IF(ISNA(MATCH($B2537,账户名,0)),"※这个账户不在【参数设置】的账户档案里",IF($A2537="","※没填日期，这一笔不会进任何月份的报表",IF(OR($A2537&lt;起始月份,$A2537&gt;EOMONTH(起始月份,15)),"△不在本账期（"&amp;TEXT(起始月份,"yyyy-mm")&amp;" ~ "&amp;TEXT(EOMONTH(起始月份,15),"yyyy-mm")&amp;"）内，报表里看不到",IF(AND($H2537&lt;&gt;"",$I2537&lt;&gt;""),"※收入和支出不能同时填",IF(AND(N($H2537)=0,N($I2537)=0),IF(ISNUMBER(SEARCH("【待补】",$R2537&amp;"")),"△源数据不全（源表缺金额），请补充","※收入和支出都没填"),IF($E2537="","※没填收支类别，分类报表会漏掉这一笔",IF(ISNA(MATCH($E2537,类别表,0)),"※收支类别不在【参数设置】的清单里",IF($K2537="","△"&amp;$D2537&amp;" 还没填汇率，去【月度汇率】补上就自动算了",IF(ISNUMBER(SEARCH("【待补】",$R2537&amp;"")),"△源数据不全（源表缺摘要或用途），请补充",IF(AND($F2537="内部转账",$Q2537=""),"△内部转账建议在「往来单位」写上对方账户",IF($N2537&lt;0,"△这一笔之后该账户余额成负数了，核一下",""))))))))))))</f>
        <v/>
      </c>
    </row>
    <row r="2538" ht="16.5" spans="1:19">
      <c r="A2538" s="114"/>
      <c r="B2538" s="115"/>
      <c r="C2538" s="116" t="str">
        <f>IF($B2538="","",IFERROR(INDEX(账户银行,MATCH($B2538,账户名,0)),""))</f>
        <v/>
      </c>
      <c r="D2538" s="116" t="str">
        <f>IF($B2538="","",IFERROR(INDEX(账户币种,MATCH($B2538,账户名,0)),""))</f>
        <v/>
      </c>
      <c r="E2538" s="117"/>
      <c r="F2538" s="116" t="str">
        <f>IF($E2538="","",IFERROR(INDEX(类别属性,MATCH($E2538,类别表,0)),""))</f>
        <v/>
      </c>
      <c r="G2538" s="118"/>
      <c r="H2538" s="119"/>
      <c r="I2538" s="119"/>
      <c r="J2538" s="120"/>
      <c r="K2538" s="125" t="str">
        <f>IF(OR($A2538="",$B2538=""),"",IF($J2538&lt;&gt;"",$J2538,IF($D2538=本位币,1,IFERROR(LOOKUP(2,1/((汇率月份&lt;=$A2538)*(INDEX(记账汇率区,0,MATCH($D2538,汇率币种头,0))&lt;&gt;"")),INDEX(记账汇率区,0,MATCH($D2538,汇率币种头,0))),""))))</f>
        <v/>
      </c>
      <c r="L2538" s="123" t="str">
        <f t="shared" si="78"/>
        <v/>
      </c>
      <c r="M2538" s="123" t="str">
        <f t="shared" si="79"/>
        <v/>
      </c>
      <c r="N2538" s="123" t="str">
        <f>IF($B2538="","",ROUND(SUMIF(账户名,$B2538,账户期初)+SUMIFS($L$6:L2538,$B$6:B2538,$B2538),2))</f>
        <v/>
      </c>
      <c r="O2538" s="123" t="str">
        <f>IF($B2538="","",IFERROR(ROUND(INDEX(账户期初本位,MATCH($B2538,账户名,0))+SUMIFS($M$6:M2538,$B$6:B2538,$B2538),2),""))</f>
        <v/>
      </c>
      <c r="P2538" s="117"/>
      <c r="Q2538" s="115"/>
      <c r="R2538" s="115"/>
      <c r="S2538" s="124" t="str">
        <f>IF($B2538="","",IF(ISNA(MATCH($B2538,账户名,0)),"※这个账户不在【参数设置】的账户档案里",IF($A2538="","※没填日期，这一笔不会进任何月份的报表",IF(OR($A2538&lt;起始月份,$A2538&gt;EOMONTH(起始月份,15)),"△不在本账期（"&amp;TEXT(起始月份,"yyyy-mm")&amp;" ~ "&amp;TEXT(EOMONTH(起始月份,15),"yyyy-mm")&amp;"）内，报表里看不到",IF(AND($H2538&lt;&gt;"",$I2538&lt;&gt;""),"※收入和支出不能同时填",IF(AND(N($H2538)=0,N($I2538)=0),IF(ISNUMBER(SEARCH("【待补】",$R2538&amp;"")),"△源数据不全（源表缺金额），请补充","※收入和支出都没填"),IF($E2538="","※没填收支类别，分类报表会漏掉这一笔",IF(ISNA(MATCH($E2538,类别表,0)),"※收支类别不在【参数设置】的清单里",IF($K2538="","△"&amp;$D2538&amp;" 还没填汇率，去【月度汇率】补上就自动算了",IF(ISNUMBER(SEARCH("【待补】",$R2538&amp;"")),"△源数据不全（源表缺摘要或用途），请补充",IF(AND($F2538="内部转账",$Q2538=""),"△内部转账建议在「往来单位」写上对方账户",IF($N2538&lt;0,"△这一笔之后该账户余额成负数了，核一下",""))))))))))))</f>
        <v/>
      </c>
    </row>
    <row r="2539" ht="16.5" spans="1:19">
      <c r="A2539" s="114"/>
      <c r="B2539" s="115"/>
      <c r="C2539" s="116" t="str">
        <f>IF($B2539="","",IFERROR(INDEX(账户银行,MATCH($B2539,账户名,0)),""))</f>
        <v/>
      </c>
      <c r="D2539" s="116" t="str">
        <f>IF($B2539="","",IFERROR(INDEX(账户币种,MATCH($B2539,账户名,0)),""))</f>
        <v/>
      </c>
      <c r="E2539" s="117"/>
      <c r="F2539" s="116" t="str">
        <f>IF($E2539="","",IFERROR(INDEX(类别属性,MATCH($E2539,类别表,0)),""))</f>
        <v/>
      </c>
      <c r="G2539" s="118"/>
      <c r="H2539" s="119"/>
      <c r="I2539" s="119"/>
      <c r="J2539" s="120"/>
      <c r="K2539" s="125" t="str">
        <f>IF(OR($A2539="",$B2539=""),"",IF($J2539&lt;&gt;"",$J2539,IF($D2539=本位币,1,IFERROR(LOOKUP(2,1/((汇率月份&lt;=$A2539)*(INDEX(记账汇率区,0,MATCH($D2539,汇率币种头,0))&lt;&gt;"")),INDEX(记账汇率区,0,MATCH($D2539,汇率币种头,0))),""))))</f>
        <v/>
      </c>
      <c r="L2539" s="123" t="str">
        <f t="shared" si="78"/>
        <v/>
      </c>
      <c r="M2539" s="123" t="str">
        <f t="shared" si="79"/>
        <v/>
      </c>
      <c r="N2539" s="123" t="str">
        <f>IF($B2539="","",ROUND(SUMIF(账户名,$B2539,账户期初)+SUMIFS($L$6:L2539,$B$6:B2539,$B2539),2))</f>
        <v/>
      </c>
      <c r="O2539" s="123" t="str">
        <f>IF($B2539="","",IFERROR(ROUND(INDEX(账户期初本位,MATCH($B2539,账户名,0))+SUMIFS($M$6:M2539,$B$6:B2539,$B2539),2),""))</f>
        <v/>
      </c>
      <c r="P2539" s="117"/>
      <c r="Q2539" s="115"/>
      <c r="R2539" s="115"/>
      <c r="S2539" s="124" t="str">
        <f>IF($B2539="","",IF(ISNA(MATCH($B2539,账户名,0)),"※这个账户不在【参数设置】的账户档案里",IF($A2539="","※没填日期，这一笔不会进任何月份的报表",IF(OR($A2539&lt;起始月份,$A2539&gt;EOMONTH(起始月份,15)),"△不在本账期（"&amp;TEXT(起始月份,"yyyy-mm")&amp;" ~ "&amp;TEXT(EOMONTH(起始月份,15),"yyyy-mm")&amp;"）内，报表里看不到",IF(AND($H2539&lt;&gt;"",$I2539&lt;&gt;""),"※收入和支出不能同时填",IF(AND(N($H2539)=0,N($I2539)=0),IF(ISNUMBER(SEARCH("【待补】",$R2539&amp;"")),"△源数据不全（源表缺金额），请补充","※收入和支出都没填"),IF($E2539="","※没填收支类别，分类报表会漏掉这一笔",IF(ISNA(MATCH($E2539,类别表,0)),"※收支类别不在【参数设置】的清单里",IF($K2539="","△"&amp;$D2539&amp;" 还没填汇率，去【月度汇率】补上就自动算了",IF(ISNUMBER(SEARCH("【待补】",$R2539&amp;"")),"△源数据不全（源表缺摘要或用途），请补充",IF(AND($F2539="内部转账",$Q2539=""),"△内部转账建议在「往来单位」写上对方账户",IF($N2539&lt;0,"△这一笔之后该账户余额成负数了，核一下",""))))))))))))</f>
        <v/>
      </c>
    </row>
    <row r="2540" ht="16.5" spans="1:19">
      <c r="A2540" s="114"/>
      <c r="B2540" s="115"/>
      <c r="C2540" s="116" t="str">
        <f>IF($B2540="","",IFERROR(INDEX(账户银行,MATCH($B2540,账户名,0)),""))</f>
        <v/>
      </c>
      <c r="D2540" s="116" t="str">
        <f>IF($B2540="","",IFERROR(INDEX(账户币种,MATCH($B2540,账户名,0)),""))</f>
        <v/>
      </c>
      <c r="E2540" s="117"/>
      <c r="F2540" s="116" t="str">
        <f>IF($E2540="","",IFERROR(INDEX(类别属性,MATCH($E2540,类别表,0)),""))</f>
        <v/>
      </c>
      <c r="G2540" s="118"/>
      <c r="H2540" s="119"/>
      <c r="I2540" s="119"/>
      <c r="J2540" s="120"/>
      <c r="K2540" s="125" t="str">
        <f>IF(OR($A2540="",$B2540=""),"",IF($J2540&lt;&gt;"",$J2540,IF($D2540=本位币,1,IFERROR(LOOKUP(2,1/((汇率月份&lt;=$A2540)*(INDEX(记账汇率区,0,MATCH($D2540,汇率币种头,0))&lt;&gt;"")),INDEX(记账汇率区,0,MATCH($D2540,汇率币种头,0))),""))))</f>
        <v/>
      </c>
      <c r="L2540" s="123" t="str">
        <f t="shared" si="78"/>
        <v/>
      </c>
      <c r="M2540" s="123" t="str">
        <f t="shared" si="79"/>
        <v/>
      </c>
      <c r="N2540" s="123" t="str">
        <f>IF($B2540="","",ROUND(SUMIF(账户名,$B2540,账户期初)+SUMIFS($L$6:L2540,$B$6:B2540,$B2540),2))</f>
        <v/>
      </c>
      <c r="O2540" s="123" t="str">
        <f>IF($B2540="","",IFERROR(ROUND(INDEX(账户期初本位,MATCH($B2540,账户名,0))+SUMIFS($M$6:M2540,$B$6:B2540,$B2540),2),""))</f>
        <v/>
      </c>
      <c r="P2540" s="117"/>
      <c r="Q2540" s="115"/>
      <c r="R2540" s="115"/>
      <c r="S2540" s="124" t="str">
        <f>IF($B2540="","",IF(ISNA(MATCH($B2540,账户名,0)),"※这个账户不在【参数设置】的账户档案里",IF($A2540="","※没填日期，这一笔不会进任何月份的报表",IF(OR($A2540&lt;起始月份,$A2540&gt;EOMONTH(起始月份,15)),"△不在本账期（"&amp;TEXT(起始月份,"yyyy-mm")&amp;" ~ "&amp;TEXT(EOMONTH(起始月份,15),"yyyy-mm")&amp;"）内，报表里看不到",IF(AND($H2540&lt;&gt;"",$I2540&lt;&gt;""),"※收入和支出不能同时填",IF(AND(N($H2540)=0,N($I2540)=0),IF(ISNUMBER(SEARCH("【待补】",$R2540&amp;"")),"△源数据不全（源表缺金额），请补充","※收入和支出都没填"),IF($E2540="","※没填收支类别，分类报表会漏掉这一笔",IF(ISNA(MATCH($E2540,类别表,0)),"※收支类别不在【参数设置】的清单里",IF($K2540="","△"&amp;$D2540&amp;" 还没填汇率，去【月度汇率】补上就自动算了",IF(ISNUMBER(SEARCH("【待补】",$R2540&amp;"")),"△源数据不全（源表缺摘要或用途），请补充",IF(AND($F2540="内部转账",$Q2540=""),"△内部转账建议在「往来单位」写上对方账户",IF($N2540&lt;0,"△这一笔之后该账户余额成负数了，核一下",""))))))))))))</f>
        <v/>
      </c>
    </row>
    <row r="2541" ht="16.5" spans="1:19">
      <c r="A2541" s="114"/>
      <c r="B2541" s="115"/>
      <c r="C2541" s="116" t="str">
        <f>IF($B2541="","",IFERROR(INDEX(账户银行,MATCH($B2541,账户名,0)),""))</f>
        <v/>
      </c>
      <c r="D2541" s="116" t="str">
        <f>IF($B2541="","",IFERROR(INDEX(账户币种,MATCH($B2541,账户名,0)),""))</f>
        <v/>
      </c>
      <c r="E2541" s="117"/>
      <c r="F2541" s="116" t="str">
        <f>IF($E2541="","",IFERROR(INDEX(类别属性,MATCH($E2541,类别表,0)),""))</f>
        <v/>
      </c>
      <c r="G2541" s="118"/>
      <c r="H2541" s="119"/>
      <c r="I2541" s="119"/>
      <c r="J2541" s="120"/>
      <c r="K2541" s="125" t="str">
        <f>IF(OR($A2541="",$B2541=""),"",IF($J2541&lt;&gt;"",$J2541,IF($D2541=本位币,1,IFERROR(LOOKUP(2,1/((汇率月份&lt;=$A2541)*(INDEX(记账汇率区,0,MATCH($D2541,汇率币种头,0))&lt;&gt;"")),INDEX(记账汇率区,0,MATCH($D2541,汇率币种头,0))),""))))</f>
        <v/>
      </c>
      <c r="L2541" s="123" t="str">
        <f t="shared" si="78"/>
        <v/>
      </c>
      <c r="M2541" s="123" t="str">
        <f t="shared" si="79"/>
        <v/>
      </c>
      <c r="N2541" s="123" t="str">
        <f>IF($B2541="","",ROUND(SUMIF(账户名,$B2541,账户期初)+SUMIFS($L$6:L2541,$B$6:B2541,$B2541),2))</f>
        <v/>
      </c>
      <c r="O2541" s="123" t="str">
        <f>IF($B2541="","",IFERROR(ROUND(INDEX(账户期初本位,MATCH($B2541,账户名,0))+SUMIFS($M$6:M2541,$B$6:B2541,$B2541),2),""))</f>
        <v/>
      </c>
      <c r="P2541" s="117"/>
      <c r="Q2541" s="115"/>
      <c r="R2541" s="115"/>
      <c r="S2541" s="124" t="str">
        <f>IF($B2541="","",IF(ISNA(MATCH($B2541,账户名,0)),"※这个账户不在【参数设置】的账户档案里",IF($A2541="","※没填日期，这一笔不会进任何月份的报表",IF(OR($A2541&lt;起始月份,$A2541&gt;EOMONTH(起始月份,15)),"△不在本账期（"&amp;TEXT(起始月份,"yyyy-mm")&amp;" ~ "&amp;TEXT(EOMONTH(起始月份,15),"yyyy-mm")&amp;"）内，报表里看不到",IF(AND($H2541&lt;&gt;"",$I2541&lt;&gt;""),"※收入和支出不能同时填",IF(AND(N($H2541)=0,N($I2541)=0),IF(ISNUMBER(SEARCH("【待补】",$R2541&amp;"")),"△源数据不全（源表缺金额），请补充","※收入和支出都没填"),IF($E2541="","※没填收支类别，分类报表会漏掉这一笔",IF(ISNA(MATCH($E2541,类别表,0)),"※收支类别不在【参数设置】的清单里",IF($K2541="","△"&amp;$D2541&amp;" 还没填汇率，去【月度汇率】补上就自动算了",IF(ISNUMBER(SEARCH("【待补】",$R2541&amp;"")),"△源数据不全（源表缺摘要或用途），请补充",IF(AND($F2541="内部转账",$Q2541=""),"△内部转账建议在「往来单位」写上对方账户",IF($N2541&lt;0,"△这一笔之后该账户余额成负数了，核一下",""))))))))))))</f>
        <v/>
      </c>
    </row>
    <row r="2542" ht="16.5" spans="1:19">
      <c r="A2542" s="114"/>
      <c r="B2542" s="115"/>
      <c r="C2542" s="116" t="str">
        <f>IF($B2542="","",IFERROR(INDEX(账户银行,MATCH($B2542,账户名,0)),""))</f>
        <v/>
      </c>
      <c r="D2542" s="116" t="str">
        <f>IF($B2542="","",IFERROR(INDEX(账户币种,MATCH($B2542,账户名,0)),""))</f>
        <v/>
      </c>
      <c r="E2542" s="117"/>
      <c r="F2542" s="116" t="str">
        <f>IF($E2542="","",IFERROR(INDEX(类别属性,MATCH($E2542,类别表,0)),""))</f>
        <v/>
      </c>
      <c r="G2542" s="118"/>
      <c r="H2542" s="119"/>
      <c r="I2542" s="119"/>
      <c r="J2542" s="120"/>
      <c r="K2542" s="125" t="str">
        <f>IF(OR($A2542="",$B2542=""),"",IF($J2542&lt;&gt;"",$J2542,IF($D2542=本位币,1,IFERROR(LOOKUP(2,1/((汇率月份&lt;=$A2542)*(INDEX(记账汇率区,0,MATCH($D2542,汇率币种头,0))&lt;&gt;"")),INDEX(记账汇率区,0,MATCH($D2542,汇率币种头,0))),""))))</f>
        <v/>
      </c>
      <c r="L2542" s="123" t="str">
        <f t="shared" si="78"/>
        <v/>
      </c>
      <c r="M2542" s="123" t="str">
        <f t="shared" si="79"/>
        <v/>
      </c>
      <c r="N2542" s="123" t="str">
        <f>IF($B2542="","",ROUND(SUMIF(账户名,$B2542,账户期初)+SUMIFS($L$6:L2542,$B$6:B2542,$B2542),2))</f>
        <v/>
      </c>
      <c r="O2542" s="123" t="str">
        <f>IF($B2542="","",IFERROR(ROUND(INDEX(账户期初本位,MATCH($B2542,账户名,0))+SUMIFS($M$6:M2542,$B$6:B2542,$B2542),2),""))</f>
        <v/>
      </c>
      <c r="P2542" s="117"/>
      <c r="Q2542" s="115"/>
      <c r="R2542" s="115"/>
      <c r="S2542" s="124" t="str">
        <f>IF($B2542="","",IF(ISNA(MATCH($B2542,账户名,0)),"※这个账户不在【参数设置】的账户档案里",IF($A2542="","※没填日期，这一笔不会进任何月份的报表",IF(OR($A2542&lt;起始月份,$A2542&gt;EOMONTH(起始月份,15)),"△不在本账期（"&amp;TEXT(起始月份,"yyyy-mm")&amp;" ~ "&amp;TEXT(EOMONTH(起始月份,15),"yyyy-mm")&amp;"）内，报表里看不到",IF(AND($H2542&lt;&gt;"",$I2542&lt;&gt;""),"※收入和支出不能同时填",IF(AND(N($H2542)=0,N($I2542)=0),IF(ISNUMBER(SEARCH("【待补】",$R2542&amp;"")),"△源数据不全（源表缺金额），请补充","※收入和支出都没填"),IF($E2542="","※没填收支类别，分类报表会漏掉这一笔",IF(ISNA(MATCH($E2542,类别表,0)),"※收支类别不在【参数设置】的清单里",IF($K2542="","△"&amp;$D2542&amp;" 还没填汇率，去【月度汇率】补上就自动算了",IF(ISNUMBER(SEARCH("【待补】",$R2542&amp;"")),"△源数据不全（源表缺摘要或用途），请补充",IF(AND($F2542="内部转账",$Q2542=""),"△内部转账建议在「往来单位」写上对方账户",IF($N2542&lt;0,"△这一笔之后该账户余额成负数了，核一下",""))))))))))))</f>
        <v/>
      </c>
    </row>
    <row r="2543" ht="16.5" spans="1:19">
      <c r="A2543" s="114"/>
      <c r="B2543" s="115"/>
      <c r="C2543" s="116" t="str">
        <f>IF($B2543="","",IFERROR(INDEX(账户银行,MATCH($B2543,账户名,0)),""))</f>
        <v/>
      </c>
      <c r="D2543" s="116" t="str">
        <f>IF($B2543="","",IFERROR(INDEX(账户币种,MATCH($B2543,账户名,0)),""))</f>
        <v/>
      </c>
      <c r="E2543" s="117"/>
      <c r="F2543" s="116" t="str">
        <f>IF($E2543="","",IFERROR(INDEX(类别属性,MATCH($E2543,类别表,0)),""))</f>
        <v/>
      </c>
      <c r="G2543" s="118"/>
      <c r="H2543" s="119"/>
      <c r="I2543" s="119"/>
      <c r="J2543" s="120"/>
      <c r="K2543" s="125" t="str">
        <f>IF(OR($A2543="",$B2543=""),"",IF($J2543&lt;&gt;"",$J2543,IF($D2543=本位币,1,IFERROR(LOOKUP(2,1/((汇率月份&lt;=$A2543)*(INDEX(记账汇率区,0,MATCH($D2543,汇率币种头,0))&lt;&gt;"")),INDEX(记账汇率区,0,MATCH($D2543,汇率币种头,0))),""))))</f>
        <v/>
      </c>
      <c r="L2543" s="123" t="str">
        <f t="shared" si="78"/>
        <v/>
      </c>
      <c r="M2543" s="123" t="str">
        <f t="shared" si="79"/>
        <v/>
      </c>
      <c r="N2543" s="123" t="str">
        <f>IF($B2543="","",ROUND(SUMIF(账户名,$B2543,账户期初)+SUMIFS($L$6:L2543,$B$6:B2543,$B2543),2))</f>
        <v/>
      </c>
      <c r="O2543" s="123" t="str">
        <f>IF($B2543="","",IFERROR(ROUND(INDEX(账户期初本位,MATCH($B2543,账户名,0))+SUMIFS($M$6:M2543,$B$6:B2543,$B2543),2),""))</f>
        <v/>
      </c>
      <c r="P2543" s="117"/>
      <c r="Q2543" s="115"/>
      <c r="R2543" s="115"/>
      <c r="S2543" s="124" t="str">
        <f>IF($B2543="","",IF(ISNA(MATCH($B2543,账户名,0)),"※这个账户不在【参数设置】的账户档案里",IF($A2543="","※没填日期，这一笔不会进任何月份的报表",IF(OR($A2543&lt;起始月份,$A2543&gt;EOMONTH(起始月份,15)),"△不在本账期（"&amp;TEXT(起始月份,"yyyy-mm")&amp;" ~ "&amp;TEXT(EOMONTH(起始月份,15),"yyyy-mm")&amp;"）内，报表里看不到",IF(AND($H2543&lt;&gt;"",$I2543&lt;&gt;""),"※收入和支出不能同时填",IF(AND(N($H2543)=0,N($I2543)=0),IF(ISNUMBER(SEARCH("【待补】",$R2543&amp;"")),"△源数据不全（源表缺金额），请补充","※收入和支出都没填"),IF($E2543="","※没填收支类别，分类报表会漏掉这一笔",IF(ISNA(MATCH($E2543,类别表,0)),"※收支类别不在【参数设置】的清单里",IF($K2543="","△"&amp;$D2543&amp;" 还没填汇率，去【月度汇率】补上就自动算了",IF(ISNUMBER(SEARCH("【待补】",$R2543&amp;"")),"△源数据不全（源表缺摘要或用途），请补充",IF(AND($F2543="内部转账",$Q2543=""),"△内部转账建议在「往来单位」写上对方账户",IF($N2543&lt;0,"△这一笔之后该账户余额成负数了，核一下",""))))))))))))</f>
        <v/>
      </c>
    </row>
    <row r="2544" ht="16.5" spans="1:19">
      <c r="A2544" s="114"/>
      <c r="B2544" s="115"/>
      <c r="C2544" s="116" t="str">
        <f>IF($B2544="","",IFERROR(INDEX(账户银行,MATCH($B2544,账户名,0)),""))</f>
        <v/>
      </c>
      <c r="D2544" s="116" t="str">
        <f>IF($B2544="","",IFERROR(INDEX(账户币种,MATCH($B2544,账户名,0)),""))</f>
        <v/>
      </c>
      <c r="E2544" s="117"/>
      <c r="F2544" s="116" t="str">
        <f>IF($E2544="","",IFERROR(INDEX(类别属性,MATCH($E2544,类别表,0)),""))</f>
        <v/>
      </c>
      <c r="G2544" s="118"/>
      <c r="H2544" s="119"/>
      <c r="I2544" s="119"/>
      <c r="J2544" s="120"/>
      <c r="K2544" s="125" t="str">
        <f>IF(OR($A2544="",$B2544=""),"",IF($J2544&lt;&gt;"",$J2544,IF($D2544=本位币,1,IFERROR(LOOKUP(2,1/((汇率月份&lt;=$A2544)*(INDEX(记账汇率区,0,MATCH($D2544,汇率币种头,0))&lt;&gt;"")),INDEX(记账汇率区,0,MATCH($D2544,汇率币种头,0))),""))))</f>
        <v/>
      </c>
      <c r="L2544" s="123" t="str">
        <f t="shared" si="78"/>
        <v/>
      </c>
      <c r="M2544" s="123" t="str">
        <f t="shared" si="79"/>
        <v/>
      </c>
      <c r="N2544" s="123" t="str">
        <f>IF($B2544="","",ROUND(SUMIF(账户名,$B2544,账户期初)+SUMIFS($L$6:L2544,$B$6:B2544,$B2544),2))</f>
        <v/>
      </c>
      <c r="O2544" s="123" t="str">
        <f>IF($B2544="","",IFERROR(ROUND(INDEX(账户期初本位,MATCH($B2544,账户名,0))+SUMIFS($M$6:M2544,$B$6:B2544,$B2544),2),""))</f>
        <v/>
      </c>
      <c r="P2544" s="117"/>
      <c r="Q2544" s="115"/>
      <c r="R2544" s="115"/>
      <c r="S2544" s="124" t="str">
        <f>IF($B2544="","",IF(ISNA(MATCH($B2544,账户名,0)),"※这个账户不在【参数设置】的账户档案里",IF($A2544="","※没填日期，这一笔不会进任何月份的报表",IF(OR($A2544&lt;起始月份,$A2544&gt;EOMONTH(起始月份,15)),"△不在本账期（"&amp;TEXT(起始月份,"yyyy-mm")&amp;" ~ "&amp;TEXT(EOMONTH(起始月份,15),"yyyy-mm")&amp;"）内，报表里看不到",IF(AND($H2544&lt;&gt;"",$I2544&lt;&gt;""),"※收入和支出不能同时填",IF(AND(N($H2544)=0,N($I2544)=0),IF(ISNUMBER(SEARCH("【待补】",$R2544&amp;"")),"△源数据不全（源表缺金额），请补充","※收入和支出都没填"),IF($E2544="","※没填收支类别，分类报表会漏掉这一笔",IF(ISNA(MATCH($E2544,类别表,0)),"※收支类别不在【参数设置】的清单里",IF($K2544="","△"&amp;$D2544&amp;" 还没填汇率，去【月度汇率】补上就自动算了",IF(ISNUMBER(SEARCH("【待补】",$R2544&amp;"")),"△源数据不全（源表缺摘要或用途），请补充",IF(AND($F2544="内部转账",$Q2544=""),"△内部转账建议在「往来单位」写上对方账户",IF($N2544&lt;0,"△这一笔之后该账户余额成负数了，核一下",""))))))))))))</f>
        <v/>
      </c>
    </row>
    <row r="2545" ht="16.5" spans="1:19">
      <c r="A2545" s="114"/>
      <c r="B2545" s="115"/>
      <c r="C2545" s="116" t="str">
        <f>IF($B2545="","",IFERROR(INDEX(账户银行,MATCH($B2545,账户名,0)),""))</f>
        <v/>
      </c>
      <c r="D2545" s="116" t="str">
        <f>IF($B2545="","",IFERROR(INDEX(账户币种,MATCH($B2545,账户名,0)),""))</f>
        <v/>
      </c>
      <c r="E2545" s="117"/>
      <c r="F2545" s="116" t="str">
        <f>IF($E2545="","",IFERROR(INDEX(类别属性,MATCH($E2545,类别表,0)),""))</f>
        <v/>
      </c>
      <c r="G2545" s="118"/>
      <c r="H2545" s="119"/>
      <c r="I2545" s="119"/>
      <c r="J2545" s="120"/>
      <c r="K2545" s="125" t="str">
        <f>IF(OR($A2545="",$B2545=""),"",IF($J2545&lt;&gt;"",$J2545,IF($D2545=本位币,1,IFERROR(LOOKUP(2,1/((汇率月份&lt;=$A2545)*(INDEX(记账汇率区,0,MATCH($D2545,汇率币种头,0))&lt;&gt;"")),INDEX(记账汇率区,0,MATCH($D2545,汇率币种头,0))),""))))</f>
        <v/>
      </c>
      <c r="L2545" s="123" t="str">
        <f t="shared" si="78"/>
        <v/>
      </c>
      <c r="M2545" s="123" t="str">
        <f t="shared" si="79"/>
        <v/>
      </c>
      <c r="N2545" s="123" t="str">
        <f>IF($B2545="","",ROUND(SUMIF(账户名,$B2545,账户期初)+SUMIFS($L$6:L2545,$B$6:B2545,$B2545),2))</f>
        <v/>
      </c>
      <c r="O2545" s="123" t="str">
        <f>IF($B2545="","",IFERROR(ROUND(INDEX(账户期初本位,MATCH($B2545,账户名,0))+SUMIFS($M$6:M2545,$B$6:B2545,$B2545),2),""))</f>
        <v/>
      </c>
      <c r="P2545" s="117"/>
      <c r="Q2545" s="115"/>
      <c r="R2545" s="115"/>
      <c r="S2545" s="124" t="str">
        <f>IF($B2545="","",IF(ISNA(MATCH($B2545,账户名,0)),"※这个账户不在【参数设置】的账户档案里",IF($A2545="","※没填日期，这一笔不会进任何月份的报表",IF(OR($A2545&lt;起始月份,$A2545&gt;EOMONTH(起始月份,15)),"△不在本账期（"&amp;TEXT(起始月份,"yyyy-mm")&amp;" ~ "&amp;TEXT(EOMONTH(起始月份,15),"yyyy-mm")&amp;"）内，报表里看不到",IF(AND($H2545&lt;&gt;"",$I2545&lt;&gt;""),"※收入和支出不能同时填",IF(AND(N($H2545)=0,N($I2545)=0),IF(ISNUMBER(SEARCH("【待补】",$R2545&amp;"")),"△源数据不全（源表缺金额），请补充","※收入和支出都没填"),IF($E2545="","※没填收支类别，分类报表会漏掉这一笔",IF(ISNA(MATCH($E2545,类别表,0)),"※收支类别不在【参数设置】的清单里",IF($K2545="","△"&amp;$D2545&amp;" 还没填汇率，去【月度汇率】补上就自动算了",IF(ISNUMBER(SEARCH("【待补】",$R2545&amp;"")),"△源数据不全（源表缺摘要或用途），请补充",IF(AND($F2545="内部转账",$Q2545=""),"△内部转账建议在「往来单位」写上对方账户",IF($N2545&lt;0,"△这一笔之后该账户余额成负数了，核一下",""))))))))))))</f>
        <v/>
      </c>
    </row>
    <row r="2546" ht="16.5" spans="1:19">
      <c r="A2546" s="114"/>
      <c r="B2546" s="115"/>
      <c r="C2546" s="116" t="str">
        <f>IF($B2546="","",IFERROR(INDEX(账户银行,MATCH($B2546,账户名,0)),""))</f>
        <v/>
      </c>
      <c r="D2546" s="116" t="str">
        <f>IF($B2546="","",IFERROR(INDEX(账户币种,MATCH($B2546,账户名,0)),""))</f>
        <v/>
      </c>
      <c r="E2546" s="117"/>
      <c r="F2546" s="116" t="str">
        <f>IF($E2546="","",IFERROR(INDEX(类别属性,MATCH($E2546,类别表,0)),""))</f>
        <v/>
      </c>
      <c r="G2546" s="118"/>
      <c r="H2546" s="119"/>
      <c r="I2546" s="119"/>
      <c r="J2546" s="120"/>
      <c r="K2546" s="125" t="str">
        <f>IF(OR($A2546="",$B2546=""),"",IF($J2546&lt;&gt;"",$J2546,IF($D2546=本位币,1,IFERROR(LOOKUP(2,1/((汇率月份&lt;=$A2546)*(INDEX(记账汇率区,0,MATCH($D2546,汇率币种头,0))&lt;&gt;"")),INDEX(记账汇率区,0,MATCH($D2546,汇率币种头,0))),""))))</f>
        <v/>
      </c>
      <c r="L2546" s="123" t="str">
        <f t="shared" si="78"/>
        <v/>
      </c>
      <c r="M2546" s="123" t="str">
        <f t="shared" si="79"/>
        <v/>
      </c>
      <c r="N2546" s="123" t="str">
        <f>IF($B2546="","",ROUND(SUMIF(账户名,$B2546,账户期初)+SUMIFS($L$6:L2546,$B$6:B2546,$B2546),2))</f>
        <v/>
      </c>
      <c r="O2546" s="123" t="str">
        <f>IF($B2546="","",IFERROR(ROUND(INDEX(账户期初本位,MATCH($B2546,账户名,0))+SUMIFS($M$6:M2546,$B$6:B2546,$B2546),2),""))</f>
        <v/>
      </c>
      <c r="P2546" s="117"/>
      <c r="Q2546" s="115"/>
      <c r="R2546" s="115"/>
      <c r="S2546" s="124" t="str">
        <f>IF($B2546="","",IF(ISNA(MATCH($B2546,账户名,0)),"※这个账户不在【参数设置】的账户档案里",IF($A2546="","※没填日期，这一笔不会进任何月份的报表",IF(OR($A2546&lt;起始月份,$A2546&gt;EOMONTH(起始月份,15)),"△不在本账期（"&amp;TEXT(起始月份,"yyyy-mm")&amp;" ~ "&amp;TEXT(EOMONTH(起始月份,15),"yyyy-mm")&amp;"）内，报表里看不到",IF(AND($H2546&lt;&gt;"",$I2546&lt;&gt;""),"※收入和支出不能同时填",IF(AND(N($H2546)=0,N($I2546)=0),IF(ISNUMBER(SEARCH("【待补】",$R2546&amp;"")),"△源数据不全（源表缺金额），请补充","※收入和支出都没填"),IF($E2546="","※没填收支类别，分类报表会漏掉这一笔",IF(ISNA(MATCH($E2546,类别表,0)),"※收支类别不在【参数设置】的清单里",IF($K2546="","△"&amp;$D2546&amp;" 还没填汇率，去【月度汇率】补上就自动算了",IF(ISNUMBER(SEARCH("【待补】",$R2546&amp;"")),"△源数据不全（源表缺摘要或用途），请补充",IF(AND($F2546="内部转账",$Q2546=""),"△内部转账建议在「往来单位」写上对方账户",IF($N2546&lt;0,"△这一笔之后该账户余额成负数了，核一下",""))))))))))))</f>
        <v/>
      </c>
    </row>
    <row r="2547" ht="16.5" spans="1:19">
      <c r="A2547" s="114"/>
      <c r="B2547" s="115"/>
      <c r="C2547" s="116" t="str">
        <f>IF($B2547="","",IFERROR(INDEX(账户银行,MATCH($B2547,账户名,0)),""))</f>
        <v/>
      </c>
      <c r="D2547" s="116" t="str">
        <f>IF($B2547="","",IFERROR(INDEX(账户币种,MATCH($B2547,账户名,0)),""))</f>
        <v/>
      </c>
      <c r="E2547" s="117"/>
      <c r="F2547" s="116" t="str">
        <f>IF($E2547="","",IFERROR(INDEX(类别属性,MATCH($E2547,类别表,0)),""))</f>
        <v/>
      </c>
      <c r="G2547" s="118"/>
      <c r="H2547" s="119"/>
      <c r="I2547" s="119"/>
      <c r="J2547" s="120"/>
      <c r="K2547" s="125" t="str">
        <f>IF(OR($A2547="",$B2547=""),"",IF($J2547&lt;&gt;"",$J2547,IF($D2547=本位币,1,IFERROR(LOOKUP(2,1/((汇率月份&lt;=$A2547)*(INDEX(记账汇率区,0,MATCH($D2547,汇率币种头,0))&lt;&gt;"")),INDEX(记账汇率区,0,MATCH($D2547,汇率币种头,0))),""))))</f>
        <v/>
      </c>
      <c r="L2547" s="123" t="str">
        <f t="shared" si="78"/>
        <v/>
      </c>
      <c r="M2547" s="123" t="str">
        <f t="shared" si="79"/>
        <v/>
      </c>
      <c r="N2547" s="123" t="str">
        <f>IF($B2547="","",ROUND(SUMIF(账户名,$B2547,账户期初)+SUMIFS($L$6:L2547,$B$6:B2547,$B2547),2))</f>
        <v/>
      </c>
      <c r="O2547" s="123" t="str">
        <f>IF($B2547="","",IFERROR(ROUND(INDEX(账户期初本位,MATCH($B2547,账户名,0))+SUMIFS($M$6:M2547,$B$6:B2547,$B2547),2),""))</f>
        <v/>
      </c>
      <c r="P2547" s="117"/>
      <c r="Q2547" s="115"/>
      <c r="R2547" s="115"/>
      <c r="S2547" s="124" t="str">
        <f>IF($B2547="","",IF(ISNA(MATCH($B2547,账户名,0)),"※这个账户不在【参数设置】的账户档案里",IF($A2547="","※没填日期，这一笔不会进任何月份的报表",IF(OR($A2547&lt;起始月份,$A2547&gt;EOMONTH(起始月份,15)),"△不在本账期（"&amp;TEXT(起始月份,"yyyy-mm")&amp;" ~ "&amp;TEXT(EOMONTH(起始月份,15),"yyyy-mm")&amp;"）内，报表里看不到",IF(AND($H2547&lt;&gt;"",$I2547&lt;&gt;""),"※收入和支出不能同时填",IF(AND(N($H2547)=0,N($I2547)=0),IF(ISNUMBER(SEARCH("【待补】",$R2547&amp;"")),"△源数据不全（源表缺金额），请补充","※收入和支出都没填"),IF($E2547="","※没填收支类别，分类报表会漏掉这一笔",IF(ISNA(MATCH($E2547,类别表,0)),"※收支类别不在【参数设置】的清单里",IF($K2547="","△"&amp;$D2547&amp;" 还没填汇率，去【月度汇率】补上就自动算了",IF(ISNUMBER(SEARCH("【待补】",$R2547&amp;"")),"△源数据不全（源表缺摘要或用途），请补充",IF(AND($F2547="内部转账",$Q2547=""),"△内部转账建议在「往来单位」写上对方账户",IF($N2547&lt;0,"△这一笔之后该账户余额成负数了，核一下",""))))))))))))</f>
        <v/>
      </c>
    </row>
    <row r="2548" ht="16.5" spans="1:19">
      <c r="A2548" s="114"/>
      <c r="B2548" s="115"/>
      <c r="C2548" s="116" t="str">
        <f>IF($B2548="","",IFERROR(INDEX(账户银行,MATCH($B2548,账户名,0)),""))</f>
        <v/>
      </c>
      <c r="D2548" s="116" t="str">
        <f>IF($B2548="","",IFERROR(INDEX(账户币种,MATCH($B2548,账户名,0)),""))</f>
        <v/>
      </c>
      <c r="E2548" s="117"/>
      <c r="F2548" s="116" t="str">
        <f>IF($E2548="","",IFERROR(INDEX(类别属性,MATCH($E2548,类别表,0)),""))</f>
        <v/>
      </c>
      <c r="G2548" s="118"/>
      <c r="H2548" s="119"/>
      <c r="I2548" s="119"/>
      <c r="J2548" s="120"/>
      <c r="K2548" s="125" t="str">
        <f>IF(OR($A2548="",$B2548=""),"",IF($J2548&lt;&gt;"",$J2548,IF($D2548=本位币,1,IFERROR(LOOKUP(2,1/((汇率月份&lt;=$A2548)*(INDEX(记账汇率区,0,MATCH($D2548,汇率币种头,0))&lt;&gt;"")),INDEX(记账汇率区,0,MATCH($D2548,汇率币种头,0))),""))))</f>
        <v/>
      </c>
      <c r="L2548" s="123" t="str">
        <f t="shared" si="78"/>
        <v/>
      </c>
      <c r="M2548" s="123" t="str">
        <f t="shared" si="79"/>
        <v/>
      </c>
      <c r="N2548" s="123" t="str">
        <f>IF($B2548="","",ROUND(SUMIF(账户名,$B2548,账户期初)+SUMIFS($L$6:L2548,$B$6:B2548,$B2548),2))</f>
        <v/>
      </c>
      <c r="O2548" s="123" t="str">
        <f>IF($B2548="","",IFERROR(ROUND(INDEX(账户期初本位,MATCH($B2548,账户名,0))+SUMIFS($M$6:M2548,$B$6:B2548,$B2548),2),""))</f>
        <v/>
      </c>
      <c r="P2548" s="117"/>
      <c r="Q2548" s="115"/>
      <c r="R2548" s="115"/>
      <c r="S2548" s="124" t="str">
        <f>IF($B2548="","",IF(ISNA(MATCH($B2548,账户名,0)),"※这个账户不在【参数设置】的账户档案里",IF($A2548="","※没填日期，这一笔不会进任何月份的报表",IF(OR($A2548&lt;起始月份,$A2548&gt;EOMONTH(起始月份,15)),"△不在本账期（"&amp;TEXT(起始月份,"yyyy-mm")&amp;" ~ "&amp;TEXT(EOMONTH(起始月份,15),"yyyy-mm")&amp;"）内，报表里看不到",IF(AND($H2548&lt;&gt;"",$I2548&lt;&gt;""),"※收入和支出不能同时填",IF(AND(N($H2548)=0,N($I2548)=0),IF(ISNUMBER(SEARCH("【待补】",$R2548&amp;"")),"△源数据不全（源表缺金额），请补充","※收入和支出都没填"),IF($E2548="","※没填收支类别，分类报表会漏掉这一笔",IF(ISNA(MATCH($E2548,类别表,0)),"※收支类别不在【参数设置】的清单里",IF($K2548="","△"&amp;$D2548&amp;" 还没填汇率，去【月度汇率】补上就自动算了",IF(ISNUMBER(SEARCH("【待补】",$R2548&amp;"")),"△源数据不全（源表缺摘要或用途），请补充",IF(AND($F2548="内部转账",$Q2548=""),"△内部转账建议在「往来单位」写上对方账户",IF($N2548&lt;0,"△这一笔之后该账户余额成负数了，核一下",""))))))))))))</f>
        <v/>
      </c>
    </row>
    <row r="2549" ht="16.5" spans="1:19">
      <c r="A2549" s="114"/>
      <c r="B2549" s="115"/>
      <c r="C2549" s="116" t="str">
        <f>IF($B2549="","",IFERROR(INDEX(账户银行,MATCH($B2549,账户名,0)),""))</f>
        <v/>
      </c>
      <c r="D2549" s="116" t="str">
        <f>IF($B2549="","",IFERROR(INDEX(账户币种,MATCH($B2549,账户名,0)),""))</f>
        <v/>
      </c>
      <c r="E2549" s="117"/>
      <c r="F2549" s="116" t="str">
        <f>IF($E2549="","",IFERROR(INDEX(类别属性,MATCH($E2549,类别表,0)),""))</f>
        <v/>
      </c>
      <c r="G2549" s="118"/>
      <c r="H2549" s="119"/>
      <c r="I2549" s="119"/>
      <c r="J2549" s="120"/>
      <c r="K2549" s="125" t="str">
        <f>IF(OR($A2549="",$B2549=""),"",IF($J2549&lt;&gt;"",$J2549,IF($D2549=本位币,1,IFERROR(LOOKUP(2,1/((汇率月份&lt;=$A2549)*(INDEX(记账汇率区,0,MATCH($D2549,汇率币种头,0))&lt;&gt;"")),INDEX(记账汇率区,0,MATCH($D2549,汇率币种头,0))),""))))</f>
        <v/>
      </c>
      <c r="L2549" s="123" t="str">
        <f t="shared" si="78"/>
        <v/>
      </c>
      <c r="M2549" s="123" t="str">
        <f t="shared" si="79"/>
        <v/>
      </c>
      <c r="N2549" s="123" t="str">
        <f>IF($B2549="","",ROUND(SUMIF(账户名,$B2549,账户期初)+SUMIFS($L$6:L2549,$B$6:B2549,$B2549),2))</f>
        <v/>
      </c>
      <c r="O2549" s="123" t="str">
        <f>IF($B2549="","",IFERROR(ROUND(INDEX(账户期初本位,MATCH($B2549,账户名,0))+SUMIFS($M$6:M2549,$B$6:B2549,$B2549),2),""))</f>
        <v/>
      </c>
      <c r="P2549" s="117"/>
      <c r="Q2549" s="115"/>
      <c r="R2549" s="115"/>
      <c r="S2549" s="124" t="str">
        <f>IF($B2549="","",IF(ISNA(MATCH($B2549,账户名,0)),"※这个账户不在【参数设置】的账户档案里",IF($A2549="","※没填日期，这一笔不会进任何月份的报表",IF(OR($A2549&lt;起始月份,$A2549&gt;EOMONTH(起始月份,15)),"△不在本账期（"&amp;TEXT(起始月份,"yyyy-mm")&amp;" ~ "&amp;TEXT(EOMONTH(起始月份,15),"yyyy-mm")&amp;"）内，报表里看不到",IF(AND($H2549&lt;&gt;"",$I2549&lt;&gt;""),"※收入和支出不能同时填",IF(AND(N($H2549)=0,N($I2549)=0),IF(ISNUMBER(SEARCH("【待补】",$R2549&amp;"")),"△源数据不全（源表缺金额），请补充","※收入和支出都没填"),IF($E2549="","※没填收支类别，分类报表会漏掉这一笔",IF(ISNA(MATCH($E2549,类别表,0)),"※收支类别不在【参数设置】的清单里",IF($K2549="","△"&amp;$D2549&amp;" 还没填汇率，去【月度汇率】补上就自动算了",IF(ISNUMBER(SEARCH("【待补】",$R2549&amp;"")),"△源数据不全（源表缺摘要或用途），请补充",IF(AND($F2549="内部转账",$Q2549=""),"△内部转账建议在「往来单位」写上对方账户",IF($N2549&lt;0,"△这一笔之后该账户余额成负数了，核一下",""))))))))))))</f>
        <v/>
      </c>
    </row>
    <row r="2550" ht="16.5" spans="1:19">
      <c r="A2550" s="114"/>
      <c r="B2550" s="115"/>
      <c r="C2550" s="116" t="str">
        <f>IF($B2550="","",IFERROR(INDEX(账户银行,MATCH($B2550,账户名,0)),""))</f>
        <v/>
      </c>
      <c r="D2550" s="116" t="str">
        <f>IF($B2550="","",IFERROR(INDEX(账户币种,MATCH($B2550,账户名,0)),""))</f>
        <v/>
      </c>
      <c r="E2550" s="117"/>
      <c r="F2550" s="116" t="str">
        <f>IF($E2550="","",IFERROR(INDEX(类别属性,MATCH($E2550,类别表,0)),""))</f>
        <v/>
      </c>
      <c r="G2550" s="118"/>
      <c r="H2550" s="119"/>
      <c r="I2550" s="119"/>
      <c r="J2550" s="120"/>
      <c r="K2550" s="125" t="str">
        <f>IF(OR($A2550="",$B2550=""),"",IF($J2550&lt;&gt;"",$J2550,IF($D2550=本位币,1,IFERROR(LOOKUP(2,1/((汇率月份&lt;=$A2550)*(INDEX(记账汇率区,0,MATCH($D2550,汇率币种头,0))&lt;&gt;"")),INDEX(记账汇率区,0,MATCH($D2550,汇率币种头,0))),""))))</f>
        <v/>
      </c>
      <c r="L2550" s="123" t="str">
        <f t="shared" si="78"/>
        <v/>
      </c>
      <c r="M2550" s="123" t="str">
        <f t="shared" si="79"/>
        <v/>
      </c>
      <c r="N2550" s="123" t="str">
        <f>IF($B2550="","",ROUND(SUMIF(账户名,$B2550,账户期初)+SUMIFS($L$6:L2550,$B$6:B2550,$B2550),2))</f>
        <v/>
      </c>
      <c r="O2550" s="123" t="str">
        <f>IF($B2550="","",IFERROR(ROUND(INDEX(账户期初本位,MATCH($B2550,账户名,0))+SUMIFS($M$6:M2550,$B$6:B2550,$B2550),2),""))</f>
        <v/>
      </c>
      <c r="P2550" s="117"/>
      <c r="Q2550" s="115"/>
      <c r="R2550" s="115"/>
      <c r="S2550" s="124" t="str">
        <f>IF($B2550="","",IF(ISNA(MATCH($B2550,账户名,0)),"※这个账户不在【参数设置】的账户档案里",IF($A2550="","※没填日期，这一笔不会进任何月份的报表",IF(OR($A2550&lt;起始月份,$A2550&gt;EOMONTH(起始月份,15)),"△不在本账期（"&amp;TEXT(起始月份,"yyyy-mm")&amp;" ~ "&amp;TEXT(EOMONTH(起始月份,15),"yyyy-mm")&amp;"）内，报表里看不到",IF(AND($H2550&lt;&gt;"",$I2550&lt;&gt;""),"※收入和支出不能同时填",IF(AND(N($H2550)=0,N($I2550)=0),IF(ISNUMBER(SEARCH("【待补】",$R2550&amp;"")),"△源数据不全（源表缺金额），请补充","※收入和支出都没填"),IF($E2550="","※没填收支类别，分类报表会漏掉这一笔",IF(ISNA(MATCH($E2550,类别表,0)),"※收支类别不在【参数设置】的清单里",IF($K2550="","△"&amp;$D2550&amp;" 还没填汇率，去【月度汇率】补上就自动算了",IF(ISNUMBER(SEARCH("【待补】",$R2550&amp;"")),"△源数据不全（源表缺摘要或用途），请补充",IF(AND($F2550="内部转账",$Q2550=""),"△内部转账建议在「往来单位」写上对方账户",IF($N2550&lt;0,"△这一笔之后该账户余额成负数了，核一下",""))))))))))))</f>
        <v/>
      </c>
    </row>
    <row r="2551" ht="16.5" spans="1:19">
      <c r="A2551" s="114"/>
      <c r="B2551" s="115"/>
      <c r="C2551" s="116" t="str">
        <f>IF($B2551="","",IFERROR(INDEX(账户银行,MATCH($B2551,账户名,0)),""))</f>
        <v/>
      </c>
      <c r="D2551" s="116" t="str">
        <f>IF($B2551="","",IFERROR(INDEX(账户币种,MATCH($B2551,账户名,0)),""))</f>
        <v/>
      </c>
      <c r="E2551" s="117"/>
      <c r="F2551" s="116" t="str">
        <f>IF($E2551="","",IFERROR(INDEX(类别属性,MATCH($E2551,类别表,0)),""))</f>
        <v/>
      </c>
      <c r="G2551" s="118"/>
      <c r="H2551" s="119"/>
      <c r="I2551" s="119"/>
      <c r="J2551" s="120"/>
      <c r="K2551" s="125" t="str">
        <f>IF(OR($A2551="",$B2551=""),"",IF($J2551&lt;&gt;"",$J2551,IF($D2551=本位币,1,IFERROR(LOOKUP(2,1/((汇率月份&lt;=$A2551)*(INDEX(记账汇率区,0,MATCH($D2551,汇率币种头,0))&lt;&gt;"")),INDEX(记账汇率区,0,MATCH($D2551,汇率币种头,0))),""))))</f>
        <v/>
      </c>
      <c r="L2551" s="123" t="str">
        <f t="shared" si="78"/>
        <v/>
      </c>
      <c r="M2551" s="123" t="str">
        <f t="shared" si="79"/>
        <v/>
      </c>
      <c r="N2551" s="123" t="str">
        <f>IF($B2551="","",ROUND(SUMIF(账户名,$B2551,账户期初)+SUMIFS($L$6:L2551,$B$6:B2551,$B2551),2))</f>
        <v/>
      </c>
      <c r="O2551" s="123" t="str">
        <f>IF($B2551="","",IFERROR(ROUND(INDEX(账户期初本位,MATCH($B2551,账户名,0))+SUMIFS($M$6:M2551,$B$6:B2551,$B2551),2),""))</f>
        <v/>
      </c>
      <c r="P2551" s="117"/>
      <c r="Q2551" s="115"/>
      <c r="R2551" s="115"/>
      <c r="S2551" s="124" t="str">
        <f>IF($B2551="","",IF(ISNA(MATCH($B2551,账户名,0)),"※这个账户不在【参数设置】的账户档案里",IF($A2551="","※没填日期，这一笔不会进任何月份的报表",IF(OR($A2551&lt;起始月份,$A2551&gt;EOMONTH(起始月份,15)),"△不在本账期（"&amp;TEXT(起始月份,"yyyy-mm")&amp;" ~ "&amp;TEXT(EOMONTH(起始月份,15),"yyyy-mm")&amp;"）内，报表里看不到",IF(AND($H2551&lt;&gt;"",$I2551&lt;&gt;""),"※收入和支出不能同时填",IF(AND(N($H2551)=0,N($I2551)=0),IF(ISNUMBER(SEARCH("【待补】",$R2551&amp;"")),"△源数据不全（源表缺金额），请补充","※收入和支出都没填"),IF($E2551="","※没填收支类别，分类报表会漏掉这一笔",IF(ISNA(MATCH($E2551,类别表,0)),"※收支类别不在【参数设置】的清单里",IF($K2551="","△"&amp;$D2551&amp;" 还没填汇率，去【月度汇率】补上就自动算了",IF(ISNUMBER(SEARCH("【待补】",$R2551&amp;"")),"△源数据不全（源表缺摘要或用途），请补充",IF(AND($F2551="内部转账",$Q2551=""),"△内部转账建议在「往来单位」写上对方账户",IF($N2551&lt;0,"△这一笔之后该账户余额成负数了，核一下",""))))))))))))</f>
        <v/>
      </c>
    </row>
    <row r="2552" ht="16.5" spans="1:19">
      <c r="A2552" s="114"/>
      <c r="B2552" s="115"/>
      <c r="C2552" s="116" t="str">
        <f>IF($B2552="","",IFERROR(INDEX(账户银行,MATCH($B2552,账户名,0)),""))</f>
        <v/>
      </c>
      <c r="D2552" s="116" t="str">
        <f>IF($B2552="","",IFERROR(INDEX(账户币种,MATCH($B2552,账户名,0)),""))</f>
        <v/>
      </c>
      <c r="E2552" s="117"/>
      <c r="F2552" s="116" t="str">
        <f>IF($E2552="","",IFERROR(INDEX(类别属性,MATCH($E2552,类别表,0)),""))</f>
        <v/>
      </c>
      <c r="G2552" s="118"/>
      <c r="H2552" s="119"/>
      <c r="I2552" s="119"/>
      <c r="J2552" s="120"/>
      <c r="K2552" s="125" t="str">
        <f>IF(OR($A2552="",$B2552=""),"",IF($J2552&lt;&gt;"",$J2552,IF($D2552=本位币,1,IFERROR(LOOKUP(2,1/((汇率月份&lt;=$A2552)*(INDEX(记账汇率区,0,MATCH($D2552,汇率币种头,0))&lt;&gt;"")),INDEX(记账汇率区,0,MATCH($D2552,汇率币种头,0))),""))))</f>
        <v/>
      </c>
      <c r="L2552" s="123" t="str">
        <f t="shared" si="78"/>
        <v/>
      </c>
      <c r="M2552" s="123" t="str">
        <f t="shared" si="79"/>
        <v/>
      </c>
      <c r="N2552" s="123" t="str">
        <f>IF($B2552="","",ROUND(SUMIF(账户名,$B2552,账户期初)+SUMIFS($L$6:L2552,$B$6:B2552,$B2552),2))</f>
        <v/>
      </c>
      <c r="O2552" s="123" t="str">
        <f>IF($B2552="","",IFERROR(ROUND(INDEX(账户期初本位,MATCH($B2552,账户名,0))+SUMIFS($M$6:M2552,$B$6:B2552,$B2552),2),""))</f>
        <v/>
      </c>
      <c r="P2552" s="117"/>
      <c r="Q2552" s="115"/>
      <c r="R2552" s="115"/>
      <c r="S2552" s="124" t="str">
        <f>IF($B2552="","",IF(ISNA(MATCH($B2552,账户名,0)),"※这个账户不在【参数设置】的账户档案里",IF($A2552="","※没填日期，这一笔不会进任何月份的报表",IF(OR($A2552&lt;起始月份,$A2552&gt;EOMONTH(起始月份,15)),"△不在本账期（"&amp;TEXT(起始月份,"yyyy-mm")&amp;" ~ "&amp;TEXT(EOMONTH(起始月份,15),"yyyy-mm")&amp;"）内，报表里看不到",IF(AND($H2552&lt;&gt;"",$I2552&lt;&gt;""),"※收入和支出不能同时填",IF(AND(N($H2552)=0,N($I2552)=0),IF(ISNUMBER(SEARCH("【待补】",$R2552&amp;"")),"△源数据不全（源表缺金额），请补充","※收入和支出都没填"),IF($E2552="","※没填收支类别，分类报表会漏掉这一笔",IF(ISNA(MATCH($E2552,类别表,0)),"※收支类别不在【参数设置】的清单里",IF($K2552="","△"&amp;$D2552&amp;" 还没填汇率，去【月度汇率】补上就自动算了",IF(ISNUMBER(SEARCH("【待补】",$R2552&amp;"")),"△源数据不全（源表缺摘要或用途），请补充",IF(AND($F2552="内部转账",$Q2552=""),"△内部转账建议在「往来单位」写上对方账户",IF($N2552&lt;0,"△这一笔之后该账户余额成负数了，核一下",""))))))))))))</f>
        <v/>
      </c>
    </row>
    <row r="2553" ht="16.5" spans="1:19">
      <c r="A2553" s="114"/>
      <c r="B2553" s="115"/>
      <c r="C2553" s="116" t="str">
        <f>IF($B2553="","",IFERROR(INDEX(账户银行,MATCH($B2553,账户名,0)),""))</f>
        <v/>
      </c>
      <c r="D2553" s="116" t="str">
        <f>IF($B2553="","",IFERROR(INDEX(账户币种,MATCH($B2553,账户名,0)),""))</f>
        <v/>
      </c>
      <c r="E2553" s="117"/>
      <c r="F2553" s="116" t="str">
        <f>IF($E2553="","",IFERROR(INDEX(类别属性,MATCH($E2553,类别表,0)),""))</f>
        <v/>
      </c>
      <c r="G2553" s="118"/>
      <c r="H2553" s="119"/>
      <c r="I2553" s="119"/>
      <c r="J2553" s="120"/>
      <c r="K2553" s="125" t="str">
        <f>IF(OR($A2553="",$B2553=""),"",IF($J2553&lt;&gt;"",$J2553,IF($D2553=本位币,1,IFERROR(LOOKUP(2,1/((汇率月份&lt;=$A2553)*(INDEX(记账汇率区,0,MATCH($D2553,汇率币种头,0))&lt;&gt;"")),INDEX(记账汇率区,0,MATCH($D2553,汇率币种头,0))),""))))</f>
        <v/>
      </c>
      <c r="L2553" s="123" t="str">
        <f t="shared" si="78"/>
        <v/>
      </c>
      <c r="M2553" s="123" t="str">
        <f t="shared" si="79"/>
        <v/>
      </c>
      <c r="N2553" s="123" t="str">
        <f>IF($B2553="","",ROUND(SUMIF(账户名,$B2553,账户期初)+SUMIFS($L$6:L2553,$B$6:B2553,$B2553),2))</f>
        <v/>
      </c>
      <c r="O2553" s="123" t="str">
        <f>IF($B2553="","",IFERROR(ROUND(INDEX(账户期初本位,MATCH($B2553,账户名,0))+SUMIFS($M$6:M2553,$B$6:B2553,$B2553),2),""))</f>
        <v/>
      </c>
      <c r="P2553" s="117"/>
      <c r="Q2553" s="115"/>
      <c r="R2553" s="115"/>
      <c r="S2553" s="124" t="str">
        <f>IF($B2553="","",IF(ISNA(MATCH($B2553,账户名,0)),"※这个账户不在【参数设置】的账户档案里",IF($A2553="","※没填日期，这一笔不会进任何月份的报表",IF(OR($A2553&lt;起始月份,$A2553&gt;EOMONTH(起始月份,15)),"△不在本账期（"&amp;TEXT(起始月份,"yyyy-mm")&amp;" ~ "&amp;TEXT(EOMONTH(起始月份,15),"yyyy-mm")&amp;"）内，报表里看不到",IF(AND($H2553&lt;&gt;"",$I2553&lt;&gt;""),"※收入和支出不能同时填",IF(AND(N($H2553)=0,N($I2553)=0),IF(ISNUMBER(SEARCH("【待补】",$R2553&amp;"")),"△源数据不全（源表缺金额），请补充","※收入和支出都没填"),IF($E2553="","※没填收支类别，分类报表会漏掉这一笔",IF(ISNA(MATCH($E2553,类别表,0)),"※收支类别不在【参数设置】的清单里",IF($K2553="","△"&amp;$D2553&amp;" 还没填汇率，去【月度汇率】补上就自动算了",IF(ISNUMBER(SEARCH("【待补】",$R2553&amp;"")),"△源数据不全（源表缺摘要或用途），请补充",IF(AND($F2553="内部转账",$Q2553=""),"△内部转账建议在「往来单位」写上对方账户",IF($N2553&lt;0,"△这一笔之后该账户余额成负数了，核一下",""))))))))))))</f>
        <v/>
      </c>
    </row>
    <row r="2554" ht="16.5" spans="1:19">
      <c r="A2554" s="114"/>
      <c r="B2554" s="115"/>
      <c r="C2554" s="116" t="str">
        <f>IF($B2554="","",IFERROR(INDEX(账户银行,MATCH($B2554,账户名,0)),""))</f>
        <v/>
      </c>
      <c r="D2554" s="116" t="str">
        <f>IF($B2554="","",IFERROR(INDEX(账户币种,MATCH($B2554,账户名,0)),""))</f>
        <v/>
      </c>
      <c r="E2554" s="117"/>
      <c r="F2554" s="116" t="str">
        <f>IF($E2554="","",IFERROR(INDEX(类别属性,MATCH($E2554,类别表,0)),""))</f>
        <v/>
      </c>
      <c r="G2554" s="118"/>
      <c r="H2554" s="119"/>
      <c r="I2554" s="119"/>
      <c r="J2554" s="120"/>
      <c r="K2554" s="125" t="str">
        <f>IF(OR($A2554="",$B2554=""),"",IF($J2554&lt;&gt;"",$J2554,IF($D2554=本位币,1,IFERROR(LOOKUP(2,1/((汇率月份&lt;=$A2554)*(INDEX(记账汇率区,0,MATCH($D2554,汇率币种头,0))&lt;&gt;"")),INDEX(记账汇率区,0,MATCH($D2554,汇率币种头,0))),""))))</f>
        <v/>
      </c>
      <c r="L2554" s="123" t="str">
        <f t="shared" si="78"/>
        <v/>
      </c>
      <c r="M2554" s="123" t="str">
        <f t="shared" si="79"/>
        <v/>
      </c>
      <c r="N2554" s="123" t="str">
        <f>IF($B2554="","",ROUND(SUMIF(账户名,$B2554,账户期初)+SUMIFS($L$6:L2554,$B$6:B2554,$B2554),2))</f>
        <v/>
      </c>
      <c r="O2554" s="123" t="str">
        <f>IF($B2554="","",IFERROR(ROUND(INDEX(账户期初本位,MATCH($B2554,账户名,0))+SUMIFS($M$6:M2554,$B$6:B2554,$B2554),2),""))</f>
        <v/>
      </c>
      <c r="P2554" s="117"/>
      <c r="Q2554" s="115"/>
      <c r="R2554" s="115"/>
      <c r="S2554" s="124" t="str">
        <f>IF($B2554="","",IF(ISNA(MATCH($B2554,账户名,0)),"※这个账户不在【参数设置】的账户档案里",IF($A2554="","※没填日期，这一笔不会进任何月份的报表",IF(OR($A2554&lt;起始月份,$A2554&gt;EOMONTH(起始月份,15)),"△不在本账期（"&amp;TEXT(起始月份,"yyyy-mm")&amp;" ~ "&amp;TEXT(EOMONTH(起始月份,15),"yyyy-mm")&amp;"）内，报表里看不到",IF(AND($H2554&lt;&gt;"",$I2554&lt;&gt;""),"※收入和支出不能同时填",IF(AND(N($H2554)=0,N($I2554)=0),IF(ISNUMBER(SEARCH("【待补】",$R2554&amp;"")),"△源数据不全（源表缺金额），请补充","※收入和支出都没填"),IF($E2554="","※没填收支类别，分类报表会漏掉这一笔",IF(ISNA(MATCH($E2554,类别表,0)),"※收支类别不在【参数设置】的清单里",IF($K2554="","△"&amp;$D2554&amp;" 还没填汇率，去【月度汇率】补上就自动算了",IF(ISNUMBER(SEARCH("【待补】",$R2554&amp;"")),"△源数据不全（源表缺摘要或用途），请补充",IF(AND($F2554="内部转账",$Q2554=""),"△内部转账建议在「往来单位」写上对方账户",IF($N2554&lt;0,"△这一笔之后该账户余额成负数了，核一下",""))))))))))))</f>
        <v/>
      </c>
    </row>
    <row r="2555" ht="16.5" spans="1:19">
      <c r="A2555" s="114"/>
      <c r="B2555" s="115"/>
      <c r="C2555" s="116" t="str">
        <f>IF($B2555="","",IFERROR(INDEX(账户银行,MATCH($B2555,账户名,0)),""))</f>
        <v/>
      </c>
      <c r="D2555" s="116" t="str">
        <f>IF($B2555="","",IFERROR(INDEX(账户币种,MATCH($B2555,账户名,0)),""))</f>
        <v/>
      </c>
      <c r="E2555" s="117"/>
      <c r="F2555" s="116" t="str">
        <f>IF($E2555="","",IFERROR(INDEX(类别属性,MATCH($E2555,类别表,0)),""))</f>
        <v/>
      </c>
      <c r="G2555" s="118"/>
      <c r="H2555" s="119"/>
      <c r="I2555" s="119"/>
      <c r="J2555" s="120"/>
      <c r="K2555" s="125" t="str">
        <f>IF(OR($A2555="",$B2555=""),"",IF($J2555&lt;&gt;"",$J2555,IF($D2555=本位币,1,IFERROR(LOOKUP(2,1/((汇率月份&lt;=$A2555)*(INDEX(记账汇率区,0,MATCH($D2555,汇率币种头,0))&lt;&gt;"")),INDEX(记账汇率区,0,MATCH($D2555,汇率币种头,0))),""))))</f>
        <v/>
      </c>
      <c r="L2555" s="123" t="str">
        <f t="shared" si="78"/>
        <v/>
      </c>
      <c r="M2555" s="123" t="str">
        <f t="shared" si="79"/>
        <v/>
      </c>
      <c r="N2555" s="123" t="str">
        <f>IF($B2555="","",ROUND(SUMIF(账户名,$B2555,账户期初)+SUMIFS($L$6:L2555,$B$6:B2555,$B2555),2))</f>
        <v/>
      </c>
      <c r="O2555" s="123" t="str">
        <f>IF($B2555="","",IFERROR(ROUND(INDEX(账户期初本位,MATCH($B2555,账户名,0))+SUMIFS($M$6:M2555,$B$6:B2555,$B2555),2),""))</f>
        <v/>
      </c>
      <c r="P2555" s="117"/>
      <c r="Q2555" s="115"/>
      <c r="R2555" s="115"/>
      <c r="S2555" s="124" t="str">
        <f>IF($B2555="","",IF(ISNA(MATCH($B2555,账户名,0)),"※这个账户不在【参数设置】的账户档案里",IF($A2555="","※没填日期，这一笔不会进任何月份的报表",IF(OR($A2555&lt;起始月份,$A2555&gt;EOMONTH(起始月份,15)),"△不在本账期（"&amp;TEXT(起始月份,"yyyy-mm")&amp;" ~ "&amp;TEXT(EOMONTH(起始月份,15),"yyyy-mm")&amp;"）内，报表里看不到",IF(AND($H2555&lt;&gt;"",$I2555&lt;&gt;""),"※收入和支出不能同时填",IF(AND(N($H2555)=0,N($I2555)=0),IF(ISNUMBER(SEARCH("【待补】",$R2555&amp;"")),"△源数据不全（源表缺金额），请补充","※收入和支出都没填"),IF($E2555="","※没填收支类别，分类报表会漏掉这一笔",IF(ISNA(MATCH($E2555,类别表,0)),"※收支类别不在【参数设置】的清单里",IF($K2555="","△"&amp;$D2555&amp;" 还没填汇率，去【月度汇率】补上就自动算了",IF(ISNUMBER(SEARCH("【待补】",$R2555&amp;"")),"△源数据不全（源表缺摘要或用途），请补充",IF(AND($F2555="内部转账",$Q2555=""),"△内部转账建议在「往来单位」写上对方账户",IF($N2555&lt;0,"△这一笔之后该账户余额成负数了，核一下",""))))))))))))</f>
        <v/>
      </c>
    </row>
    <row r="2556" ht="16.5" spans="1:19">
      <c r="A2556" s="114"/>
      <c r="B2556" s="115"/>
      <c r="C2556" s="116" t="str">
        <f>IF($B2556="","",IFERROR(INDEX(账户银行,MATCH($B2556,账户名,0)),""))</f>
        <v/>
      </c>
      <c r="D2556" s="116" t="str">
        <f>IF($B2556="","",IFERROR(INDEX(账户币种,MATCH($B2556,账户名,0)),""))</f>
        <v/>
      </c>
      <c r="E2556" s="117"/>
      <c r="F2556" s="116" t="str">
        <f>IF($E2556="","",IFERROR(INDEX(类别属性,MATCH($E2556,类别表,0)),""))</f>
        <v/>
      </c>
      <c r="G2556" s="118"/>
      <c r="H2556" s="119"/>
      <c r="I2556" s="119"/>
      <c r="J2556" s="120"/>
      <c r="K2556" s="125" t="str">
        <f>IF(OR($A2556="",$B2556=""),"",IF($J2556&lt;&gt;"",$J2556,IF($D2556=本位币,1,IFERROR(LOOKUP(2,1/((汇率月份&lt;=$A2556)*(INDEX(记账汇率区,0,MATCH($D2556,汇率币种头,0))&lt;&gt;"")),INDEX(记账汇率区,0,MATCH($D2556,汇率币种头,0))),""))))</f>
        <v/>
      </c>
      <c r="L2556" s="123" t="str">
        <f t="shared" si="78"/>
        <v/>
      </c>
      <c r="M2556" s="123" t="str">
        <f t="shared" si="79"/>
        <v/>
      </c>
      <c r="N2556" s="123" t="str">
        <f>IF($B2556="","",ROUND(SUMIF(账户名,$B2556,账户期初)+SUMIFS($L$6:L2556,$B$6:B2556,$B2556),2))</f>
        <v/>
      </c>
      <c r="O2556" s="123" t="str">
        <f>IF($B2556="","",IFERROR(ROUND(INDEX(账户期初本位,MATCH($B2556,账户名,0))+SUMIFS($M$6:M2556,$B$6:B2556,$B2556),2),""))</f>
        <v/>
      </c>
      <c r="P2556" s="117"/>
      <c r="Q2556" s="115"/>
      <c r="R2556" s="115"/>
      <c r="S2556" s="124" t="str">
        <f>IF($B2556="","",IF(ISNA(MATCH($B2556,账户名,0)),"※这个账户不在【参数设置】的账户档案里",IF($A2556="","※没填日期，这一笔不会进任何月份的报表",IF(OR($A2556&lt;起始月份,$A2556&gt;EOMONTH(起始月份,15)),"△不在本账期（"&amp;TEXT(起始月份,"yyyy-mm")&amp;" ~ "&amp;TEXT(EOMONTH(起始月份,15),"yyyy-mm")&amp;"）内，报表里看不到",IF(AND($H2556&lt;&gt;"",$I2556&lt;&gt;""),"※收入和支出不能同时填",IF(AND(N($H2556)=0,N($I2556)=0),IF(ISNUMBER(SEARCH("【待补】",$R2556&amp;"")),"△源数据不全（源表缺金额），请补充","※收入和支出都没填"),IF($E2556="","※没填收支类别，分类报表会漏掉这一笔",IF(ISNA(MATCH($E2556,类别表,0)),"※收支类别不在【参数设置】的清单里",IF($K2556="","△"&amp;$D2556&amp;" 还没填汇率，去【月度汇率】补上就自动算了",IF(ISNUMBER(SEARCH("【待补】",$R2556&amp;"")),"△源数据不全（源表缺摘要或用途），请补充",IF(AND($F2556="内部转账",$Q2556=""),"△内部转账建议在「往来单位」写上对方账户",IF($N2556&lt;0,"△这一笔之后该账户余额成负数了，核一下",""))))))))))))</f>
        <v/>
      </c>
    </row>
    <row r="2557" ht="16.5" spans="1:19">
      <c r="A2557" s="114"/>
      <c r="B2557" s="115"/>
      <c r="C2557" s="116" t="str">
        <f>IF($B2557="","",IFERROR(INDEX(账户银行,MATCH($B2557,账户名,0)),""))</f>
        <v/>
      </c>
      <c r="D2557" s="116" t="str">
        <f>IF($B2557="","",IFERROR(INDEX(账户币种,MATCH($B2557,账户名,0)),""))</f>
        <v/>
      </c>
      <c r="E2557" s="117"/>
      <c r="F2557" s="116" t="str">
        <f>IF($E2557="","",IFERROR(INDEX(类别属性,MATCH($E2557,类别表,0)),""))</f>
        <v/>
      </c>
      <c r="G2557" s="118"/>
      <c r="H2557" s="119"/>
      <c r="I2557" s="119"/>
      <c r="J2557" s="120"/>
      <c r="K2557" s="125" t="str">
        <f>IF(OR($A2557="",$B2557=""),"",IF($J2557&lt;&gt;"",$J2557,IF($D2557=本位币,1,IFERROR(LOOKUP(2,1/((汇率月份&lt;=$A2557)*(INDEX(记账汇率区,0,MATCH($D2557,汇率币种头,0))&lt;&gt;"")),INDEX(记账汇率区,0,MATCH($D2557,汇率币种头,0))),""))))</f>
        <v/>
      </c>
      <c r="L2557" s="123" t="str">
        <f t="shared" si="78"/>
        <v/>
      </c>
      <c r="M2557" s="123" t="str">
        <f t="shared" si="79"/>
        <v/>
      </c>
      <c r="N2557" s="123" t="str">
        <f>IF($B2557="","",ROUND(SUMIF(账户名,$B2557,账户期初)+SUMIFS($L$6:L2557,$B$6:B2557,$B2557),2))</f>
        <v/>
      </c>
      <c r="O2557" s="123" t="str">
        <f>IF($B2557="","",IFERROR(ROUND(INDEX(账户期初本位,MATCH($B2557,账户名,0))+SUMIFS($M$6:M2557,$B$6:B2557,$B2557),2),""))</f>
        <v/>
      </c>
      <c r="P2557" s="117"/>
      <c r="Q2557" s="115"/>
      <c r="R2557" s="115"/>
      <c r="S2557" s="124" t="str">
        <f>IF($B2557="","",IF(ISNA(MATCH($B2557,账户名,0)),"※这个账户不在【参数设置】的账户档案里",IF($A2557="","※没填日期，这一笔不会进任何月份的报表",IF(OR($A2557&lt;起始月份,$A2557&gt;EOMONTH(起始月份,15)),"△不在本账期（"&amp;TEXT(起始月份,"yyyy-mm")&amp;" ~ "&amp;TEXT(EOMONTH(起始月份,15),"yyyy-mm")&amp;"）内，报表里看不到",IF(AND($H2557&lt;&gt;"",$I2557&lt;&gt;""),"※收入和支出不能同时填",IF(AND(N($H2557)=0,N($I2557)=0),IF(ISNUMBER(SEARCH("【待补】",$R2557&amp;"")),"△源数据不全（源表缺金额），请补充","※收入和支出都没填"),IF($E2557="","※没填收支类别，分类报表会漏掉这一笔",IF(ISNA(MATCH($E2557,类别表,0)),"※收支类别不在【参数设置】的清单里",IF($K2557="","△"&amp;$D2557&amp;" 还没填汇率，去【月度汇率】补上就自动算了",IF(ISNUMBER(SEARCH("【待补】",$R2557&amp;"")),"△源数据不全（源表缺摘要或用途），请补充",IF(AND($F2557="内部转账",$Q2557=""),"△内部转账建议在「往来单位」写上对方账户",IF($N2557&lt;0,"△这一笔之后该账户余额成负数了，核一下",""))))))))))))</f>
        <v/>
      </c>
    </row>
    <row r="2558" ht="16.5" spans="1:19">
      <c r="A2558" s="114"/>
      <c r="B2558" s="115"/>
      <c r="C2558" s="116" t="str">
        <f>IF($B2558="","",IFERROR(INDEX(账户银行,MATCH($B2558,账户名,0)),""))</f>
        <v/>
      </c>
      <c r="D2558" s="116" t="str">
        <f>IF($B2558="","",IFERROR(INDEX(账户币种,MATCH($B2558,账户名,0)),""))</f>
        <v/>
      </c>
      <c r="E2558" s="117"/>
      <c r="F2558" s="116" t="str">
        <f>IF($E2558="","",IFERROR(INDEX(类别属性,MATCH($E2558,类别表,0)),""))</f>
        <v/>
      </c>
      <c r="G2558" s="118"/>
      <c r="H2558" s="119"/>
      <c r="I2558" s="119"/>
      <c r="J2558" s="120"/>
      <c r="K2558" s="125" t="str">
        <f>IF(OR($A2558="",$B2558=""),"",IF($J2558&lt;&gt;"",$J2558,IF($D2558=本位币,1,IFERROR(LOOKUP(2,1/((汇率月份&lt;=$A2558)*(INDEX(记账汇率区,0,MATCH($D2558,汇率币种头,0))&lt;&gt;"")),INDEX(记账汇率区,0,MATCH($D2558,汇率币种头,0))),""))))</f>
        <v/>
      </c>
      <c r="L2558" s="123" t="str">
        <f t="shared" si="78"/>
        <v/>
      </c>
      <c r="M2558" s="123" t="str">
        <f t="shared" si="79"/>
        <v/>
      </c>
      <c r="N2558" s="123" t="str">
        <f>IF($B2558="","",ROUND(SUMIF(账户名,$B2558,账户期初)+SUMIFS($L$6:L2558,$B$6:B2558,$B2558),2))</f>
        <v/>
      </c>
      <c r="O2558" s="123" t="str">
        <f>IF($B2558="","",IFERROR(ROUND(INDEX(账户期初本位,MATCH($B2558,账户名,0))+SUMIFS($M$6:M2558,$B$6:B2558,$B2558),2),""))</f>
        <v/>
      </c>
      <c r="P2558" s="117"/>
      <c r="Q2558" s="115"/>
      <c r="R2558" s="115"/>
      <c r="S2558" s="124" t="str">
        <f>IF($B2558="","",IF(ISNA(MATCH($B2558,账户名,0)),"※这个账户不在【参数设置】的账户档案里",IF($A2558="","※没填日期，这一笔不会进任何月份的报表",IF(OR($A2558&lt;起始月份,$A2558&gt;EOMONTH(起始月份,15)),"△不在本账期（"&amp;TEXT(起始月份,"yyyy-mm")&amp;" ~ "&amp;TEXT(EOMONTH(起始月份,15),"yyyy-mm")&amp;"）内，报表里看不到",IF(AND($H2558&lt;&gt;"",$I2558&lt;&gt;""),"※收入和支出不能同时填",IF(AND(N($H2558)=0,N($I2558)=0),IF(ISNUMBER(SEARCH("【待补】",$R2558&amp;"")),"△源数据不全（源表缺金额），请补充","※收入和支出都没填"),IF($E2558="","※没填收支类别，分类报表会漏掉这一笔",IF(ISNA(MATCH($E2558,类别表,0)),"※收支类别不在【参数设置】的清单里",IF($K2558="","△"&amp;$D2558&amp;" 还没填汇率，去【月度汇率】补上就自动算了",IF(ISNUMBER(SEARCH("【待补】",$R2558&amp;"")),"△源数据不全（源表缺摘要或用途），请补充",IF(AND($F2558="内部转账",$Q2558=""),"△内部转账建议在「往来单位」写上对方账户",IF($N2558&lt;0,"△这一笔之后该账户余额成负数了，核一下",""))))))))))))</f>
        <v/>
      </c>
    </row>
    <row r="2559" ht="16.5" spans="1:19">
      <c r="A2559" s="114"/>
      <c r="B2559" s="115"/>
      <c r="C2559" s="116" t="str">
        <f>IF($B2559="","",IFERROR(INDEX(账户银行,MATCH($B2559,账户名,0)),""))</f>
        <v/>
      </c>
      <c r="D2559" s="116" t="str">
        <f>IF($B2559="","",IFERROR(INDEX(账户币种,MATCH($B2559,账户名,0)),""))</f>
        <v/>
      </c>
      <c r="E2559" s="117"/>
      <c r="F2559" s="116" t="str">
        <f>IF($E2559="","",IFERROR(INDEX(类别属性,MATCH($E2559,类别表,0)),""))</f>
        <v/>
      </c>
      <c r="G2559" s="118"/>
      <c r="H2559" s="119"/>
      <c r="I2559" s="119"/>
      <c r="J2559" s="120"/>
      <c r="K2559" s="125" t="str">
        <f>IF(OR($A2559="",$B2559=""),"",IF($J2559&lt;&gt;"",$J2559,IF($D2559=本位币,1,IFERROR(LOOKUP(2,1/((汇率月份&lt;=$A2559)*(INDEX(记账汇率区,0,MATCH($D2559,汇率币种头,0))&lt;&gt;"")),INDEX(记账汇率区,0,MATCH($D2559,汇率币种头,0))),""))))</f>
        <v/>
      </c>
      <c r="L2559" s="123" t="str">
        <f t="shared" si="78"/>
        <v/>
      </c>
      <c r="M2559" s="123" t="str">
        <f t="shared" si="79"/>
        <v/>
      </c>
      <c r="N2559" s="123" t="str">
        <f>IF($B2559="","",ROUND(SUMIF(账户名,$B2559,账户期初)+SUMIFS($L$6:L2559,$B$6:B2559,$B2559),2))</f>
        <v/>
      </c>
      <c r="O2559" s="123" t="str">
        <f>IF($B2559="","",IFERROR(ROUND(INDEX(账户期初本位,MATCH($B2559,账户名,0))+SUMIFS($M$6:M2559,$B$6:B2559,$B2559),2),""))</f>
        <v/>
      </c>
      <c r="P2559" s="117"/>
      <c r="Q2559" s="115"/>
      <c r="R2559" s="115"/>
      <c r="S2559" s="124" t="str">
        <f>IF($B2559="","",IF(ISNA(MATCH($B2559,账户名,0)),"※这个账户不在【参数设置】的账户档案里",IF($A2559="","※没填日期，这一笔不会进任何月份的报表",IF(OR($A2559&lt;起始月份,$A2559&gt;EOMONTH(起始月份,15)),"△不在本账期（"&amp;TEXT(起始月份,"yyyy-mm")&amp;" ~ "&amp;TEXT(EOMONTH(起始月份,15),"yyyy-mm")&amp;"）内，报表里看不到",IF(AND($H2559&lt;&gt;"",$I2559&lt;&gt;""),"※收入和支出不能同时填",IF(AND(N($H2559)=0,N($I2559)=0),IF(ISNUMBER(SEARCH("【待补】",$R2559&amp;"")),"△源数据不全（源表缺金额），请补充","※收入和支出都没填"),IF($E2559="","※没填收支类别，分类报表会漏掉这一笔",IF(ISNA(MATCH($E2559,类别表,0)),"※收支类别不在【参数设置】的清单里",IF($K2559="","△"&amp;$D2559&amp;" 还没填汇率，去【月度汇率】补上就自动算了",IF(ISNUMBER(SEARCH("【待补】",$R2559&amp;"")),"△源数据不全（源表缺摘要或用途），请补充",IF(AND($F2559="内部转账",$Q2559=""),"△内部转账建议在「往来单位」写上对方账户",IF($N2559&lt;0,"△这一笔之后该账户余额成负数了，核一下",""))))))))))))</f>
        <v/>
      </c>
    </row>
    <row r="2560" ht="16.5" spans="1:19">
      <c r="A2560" s="114"/>
      <c r="B2560" s="115"/>
      <c r="C2560" s="116" t="str">
        <f>IF($B2560="","",IFERROR(INDEX(账户银行,MATCH($B2560,账户名,0)),""))</f>
        <v/>
      </c>
      <c r="D2560" s="116" t="str">
        <f>IF($B2560="","",IFERROR(INDEX(账户币种,MATCH($B2560,账户名,0)),""))</f>
        <v/>
      </c>
      <c r="E2560" s="117"/>
      <c r="F2560" s="116" t="str">
        <f>IF($E2560="","",IFERROR(INDEX(类别属性,MATCH($E2560,类别表,0)),""))</f>
        <v/>
      </c>
      <c r="G2560" s="118"/>
      <c r="H2560" s="119"/>
      <c r="I2560" s="119"/>
      <c r="J2560" s="120"/>
      <c r="K2560" s="125" t="str">
        <f>IF(OR($A2560="",$B2560=""),"",IF($J2560&lt;&gt;"",$J2560,IF($D2560=本位币,1,IFERROR(LOOKUP(2,1/((汇率月份&lt;=$A2560)*(INDEX(记账汇率区,0,MATCH($D2560,汇率币种头,0))&lt;&gt;"")),INDEX(记账汇率区,0,MATCH($D2560,汇率币种头,0))),""))))</f>
        <v/>
      </c>
      <c r="L2560" s="123" t="str">
        <f t="shared" si="78"/>
        <v/>
      </c>
      <c r="M2560" s="123" t="str">
        <f t="shared" si="79"/>
        <v/>
      </c>
      <c r="N2560" s="123" t="str">
        <f>IF($B2560="","",ROUND(SUMIF(账户名,$B2560,账户期初)+SUMIFS($L$6:L2560,$B$6:B2560,$B2560),2))</f>
        <v/>
      </c>
      <c r="O2560" s="123" t="str">
        <f>IF($B2560="","",IFERROR(ROUND(INDEX(账户期初本位,MATCH($B2560,账户名,0))+SUMIFS($M$6:M2560,$B$6:B2560,$B2560),2),""))</f>
        <v/>
      </c>
      <c r="P2560" s="117"/>
      <c r="Q2560" s="115"/>
      <c r="R2560" s="115"/>
      <c r="S2560" s="124" t="str">
        <f>IF($B2560="","",IF(ISNA(MATCH($B2560,账户名,0)),"※这个账户不在【参数设置】的账户档案里",IF($A2560="","※没填日期，这一笔不会进任何月份的报表",IF(OR($A2560&lt;起始月份,$A2560&gt;EOMONTH(起始月份,15)),"△不在本账期（"&amp;TEXT(起始月份,"yyyy-mm")&amp;" ~ "&amp;TEXT(EOMONTH(起始月份,15),"yyyy-mm")&amp;"）内，报表里看不到",IF(AND($H2560&lt;&gt;"",$I2560&lt;&gt;""),"※收入和支出不能同时填",IF(AND(N($H2560)=0,N($I2560)=0),IF(ISNUMBER(SEARCH("【待补】",$R2560&amp;"")),"△源数据不全（源表缺金额），请补充","※收入和支出都没填"),IF($E2560="","※没填收支类别，分类报表会漏掉这一笔",IF(ISNA(MATCH($E2560,类别表,0)),"※收支类别不在【参数设置】的清单里",IF($K2560="","△"&amp;$D2560&amp;" 还没填汇率，去【月度汇率】补上就自动算了",IF(ISNUMBER(SEARCH("【待补】",$R2560&amp;"")),"△源数据不全（源表缺摘要或用途），请补充",IF(AND($F2560="内部转账",$Q2560=""),"△内部转账建议在「往来单位」写上对方账户",IF($N2560&lt;0,"△这一笔之后该账户余额成负数了，核一下",""))))))))))))</f>
        <v/>
      </c>
    </row>
    <row r="2561" ht="16.5" spans="1:19">
      <c r="A2561" s="114"/>
      <c r="B2561" s="115"/>
      <c r="C2561" s="116" t="str">
        <f>IF($B2561="","",IFERROR(INDEX(账户银行,MATCH($B2561,账户名,0)),""))</f>
        <v/>
      </c>
      <c r="D2561" s="116" t="str">
        <f>IF($B2561="","",IFERROR(INDEX(账户币种,MATCH($B2561,账户名,0)),""))</f>
        <v/>
      </c>
      <c r="E2561" s="117"/>
      <c r="F2561" s="116" t="str">
        <f>IF($E2561="","",IFERROR(INDEX(类别属性,MATCH($E2561,类别表,0)),""))</f>
        <v/>
      </c>
      <c r="G2561" s="118"/>
      <c r="H2561" s="119"/>
      <c r="I2561" s="119"/>
      <c r="J2561" s="120"/>
      <c r="K2561" s="125" t="str">
        <f>IF(OR($A2561="",$B2561=""),"",IF($J2561&lt;&gt;"",$J2561,IF($D2561=本位币,1,IFERROR(LOOKUP(2,1/((汇率月份&lt;=$A2561)*(INDEX(记账汇率区,0,MATCH($D2561,汇率币种头,0))&lt;&gt;"")),INDEX(记账汇率区,0,MATCH($D2561,汇率币种头,0))),""))))</f>
        <v/>
      </c>
      <c r="L2561" s="123" t="str">
        <f t="shared" si="78"/>
        <v/>
      </c>
      <c r="M2561" s="123" t="str">
        <f t="shared" si="79"/>
        <v/>
      </c>
      <c r="N2561" s="123" t="str">
        <f>IF($B2561="","",ROUND(SUMIF(账户名,$B2561,账户期初)+SUMIFS($L$6:L2561,$B$6:B2561,$B2561),2))</f>
        <v/>
      </c>
      <c r="O2561" s="123" t="str">
        <f>IF($B2561="","",IFERROR(ROUND(INDEX(账户期初本位,MATCH($B2561,账户名,0))+SUMIFS($M$6:M2561,$B$6:B2561,$B2561),2),""))</f>
        <v/>
      </c>
      <c r="P2561" s="117"/>
      <c r="Q2561" s="115"/>
      <c r="R2561" s="115"/>
      <c r="S2561" s="124" t="str">
        <f>IF($B2561="","",IF(ISNA(MATCH($B2561,账户名,0)),"※这个账户不在【参数设置】的账户档案里",IF($A2561="","※没填日期，这一笔不会进任何月份的报表",IF(OR($A2561&lt;起始月份,$A2561&gt;EOMONTH(起始月份,15)),"△不在本账期（"&amp;TEXT(起始月份,"yyyy-mm")&amp;" ~ "&amp;TEXT(EOMONTH(起始月份,15),"yyyy-mm")&amp;"）内，报表里看不到",IF(AND($H2561&lt;&gt;"",$I2561&lt;&gt;""),"※收入和支出不能同时填",IF(AND(N($H2561)=0,N($I2561)=0),IF(ISNUMBER(SEARCH("【待补】",$R2561&amp;"")),"△源数据不全（源表缺金额），请补充","※收入和支出都没填"),IF($E2561="","※没填收支类别，分类报表会漏掉这一笔",IF(ISNA(MATCH($E2561,类别表,0)),"※收支类别不在【参数设置】的清单里",IF($K2561="","△"&amp;$D2561&amp;" 还没填汇率，去【月度汇率】补上就自动算了",IF(ISNUMBER(SEARCH("【待补】",$R2561&amp;"")),"△源数据不全（源表缺摘要或用途），请补充",IF(AND($F2561="内部转账",$Q2561=""),"△内部转账建议在「往来单位」写上对方账户",IF($N2561&lt;0,"△这一笔之后该账户余额成负数了，核一下",""))))))))))))</f>
        <v/>
      </c>
    </row>
    <row r="2562" ht="16.5" spans="1:19">
      <c r="A2562" s="114"/>
      <c r="B2562" s="115"/>
      <c r="C2562" s="116" t="str">
        <f>IF($B2562="","",IFERROR(INDEX(账户银行,MATCH($B2562,账户名,0)),""))</f>
        <v/>
      </c>
      <c r="D2562" s="116" t="str">
        <f>IF($B2562="","",IFERROR(INDEX(账户币种,MATCH($B2562,账户名,0)),""))</f>
        <v/>
      </c>
      <c r="E2562" s="117"/>
      <c r="F2562" s="116" t="str">
        <f>IF($E2562="","",IFERROR(INDEX(类别属性,MATCH($E2562,类别表,0)),""))</f>
        <v/>
      </c>
      <c r="G2562" s="118"/>
      <c r="H2562" s="119"/>
      <c r="I2562" s="119"/>
      <c r="J2562" s="120"/>
      <c r="K2562" s="125" t="str">
        <f>IF(OR($A2562="",$B2562=""),"",IF($J2562&lt;&gt;"",$J2562,IF($D2562=本位币,1,IFERROR(LOOKUP(2,1/((汇率月份&lt;=$A2562)*(INDEX(记账汇率区,0,MATCH($D2562,汇率币种头,0))&lt;&gt;"")),INDEX(记账汇率区,0,MATCH($D2562,汇率币种头,0))),""))))</f>
        <v/>
      </c>
      <c r="L2562" s="123" t="str">
        <f t="shared" si="78"/>
        <v/>
      </c>
      <c r="M2562" s="123" t="str">
        <f t="shared" si="79"/>
        <v/>
      </c>
      <c r="N2562" s="123" t="str">
        <f>IF($B2562="","",ROUND(SUMIF(账户名,$B2562,账户期初)+SUMIFS($L$6:L2562,$B$6:B2562,$B2562),2))</f>
        <v/>
      </c>
      <c r="O2562" s="123" t="str">
        <f>IF($B2562="","",IFERROR(ROUND(INDEX(账户期初本位,MATCH($B2562,账户名,0))+SUMIFS($M$6:M2562,$B$6:B2562,$B2562),2),""))</f>
        <v/>
      </c>
      <c r="P2562" s="117"/>
      <c r="Q2562" s="115"/>
      <c r="R2562" s="115"/>
      <c r="S2562" s="124" t="str">
        <f>IF($B2562="","",IF(ISNA(MATCH($B2562,账户名,0)),"※这个账户不在【参数设置】的账户档案里",IF($A2562="","※没填日期，这一笔不会进任何月份的报表",IF(OR($A2562&lt;起始月份,$A2562&gt;EOMONTH(起始月份,15)),"△不在本账期（"&amp;TEXT(起始月份,"yyyy-mm")&amp;" ~ "&amp;TEXT(EOMONTH(起始月份,15),"yyyy-mm")&amp;"）内，报表里看不到",IF(AND($H2562&lt;&gt;"",$I2562&lt;&gt;""),"※收入和支出不能同时填",IF(AND(N($H2562)=0,N($I2562)=0),IF(ISNUMBER(SEARCH("【待补】",$R2562&amp;"")),"△源数据不全（源表缺金额），请补充","※收入和支出都没填"),IF($E2562="","※没填收支类别，分类报表会漏掉这一笔",IF(ISNA(MATCH($E2562,类别表,0)),"※收支类别不在【参数设置】的清单里",IF($K2562="","△"&amp;$D2562&amp;" 还没填汇率，去【月度汇率】补上就自动算了",IF(ISNUMBER(SEARCH("【待补】",$R2562&amp;"")),"△源数据不全（源表缺摘要或用途），请补充",IF(AND($F2562="内部转账",$Q2562=""),"△内部转账建议在「往来单位」写上对方账户",IF($N2562&lt;0,"△这一笔之后该账户余额成负数了，核一下",""))))))))))))</f>
        <v/>
      </c>
    </row>
    <row r="2563" ht="16.5" spans="1:19">
      <c r="A2563" s="114"/>
      <c r="B2563" s="115"/>
      <c r="C2563" s="116" t="str">
        <f>IF($B2563="","",IFERROR(INDEX(账户银行,MATCH($B2563,账户名,0)),""))</f>
        <v/>
      </c>
      <c r="D2563" s="116" t="str">
        <f>IF($B2563="","",IFERROR(INDEX(账户币种,MATCH($B2563,账户名,0)),""))</f>
        <v/>
      </c>
      <c r="E2563" s="117"/>
      <c r="F2563" s="116" t="str">
        <f>IF($E2563="","",IFERROR(INDEX(类别属性,MATCH($E2563,类别表,0)),""))</f>
        <v/>
      </c>
      <c r="G2563" s="118"/>
      <c r="H2563" s="119"/>
      <c r="I2563" s="119"/>
      <c r="J2563" s="120"/>
      <c r="K2563" s="125" t="str">
        <f>IF(OR($A2563="",$B2563=""),"",IF($J2563&lt;&gt;"",$J2563,IF($D2563=本位币,1,IFERROR(LOOKUP(2,1/((汇率月份&lt;=$A2563)*(INDEX(记账汇率区,0,MATCH($D2563,汇率币种头,0))&lt;&gt;"")),INDEX(记账汇率区,0,MATCH($D2563,汇率币种头,0))),""))))</f>
        <v/>
      </c>
      <c r="L2563" s="123" t="str">
        <f t="shared" si="78"/>
        <v/>
      </c>
      <c r="M2563" s="123" t="str">
        <f t="shared" si="79"/>
        <v/>
      </c>
      <c r="N2563" s="123" t="str">
        <f>IF($B2563="","",ROUND(SUMIF(账户名,$B2563,账户期初)+SUMIFS($L$6:L2563,$B$6:B2563,$B2563),2))</f>
        <v/>
      </c>
      <c r="O2563" s="123" t="str">
        <f>IF($B2563="","",IFERROR(ROUND(INDEX(账户期初本位,MATCH($B2563,账户名,0))+SUMIFS($M$6:M2563,$B$6:B2563,$B2563),2),""))</f>
        <v/>
      </c>
      <c r="P2563" s="117"/>
      <c r="Q2563" s="115"/>
      <c r="R2563" s="115"/>
      <c r="S2563" s="124" t="str">
        <f>IF($B2563="","",IF(ISNA(MATCH($B2563,账户名,0)),"※这个账户不在【参数设置】的账户档案里",IF($A2563="","※没填日期，这一笔不会进任何月份的报表",IF(OR($A2563&lt;起始月份,$A2563&gt;EOMONTH(起始月份,15)),"△不在本账期（"&amp;TEXT(起始月份,"yyyy-mm")&amp;" ~ "&amp;TEXT(EOMONTH(起始月份,15),"yyyy-mm")&amp;"）内，报表里看不到",IF(AND($H2563&lt;&gt;"",$I2563&lt;&gt;""),"※收入和支出不能同时填",IF(AND(N($H2563)=0,N($I2563)=0),IF(ISNUMBER(SEARCH("【待补】",$R2563&amp;"")),"△源数据不全（源表缺金额），请补充","※收入和支出都没填"),IF($E2563="","※没填收支类别，分类报表会漏掉这一笔",IF(ISNA(MATCH($E2563,类别表,0)),"※收支类别不在【参数设置】的清单里",IF($K2563="","△"&amp;$D2563&amp;" 还没填汇率，去【月度汇率】补上就自动算了",IF(ISNUMBER(SEARCH("【待补】",$R2563&amp;"")),"△源数据不全（源表缺摘要或用途），请补充",IF(AND($F2563="内部转账",$Q2563=""),"△内部转账建议在「往来单位」写上对方账户",IF($N2563&lt;0,"△这一笔之后该账户余额成负数了，核一下",""))))))))))))</f>
        <v/>
      </c>
    </row>
    <row r="2564" ht="16.5" spans="1:19">
      <c r="A2564" s="114"/>
      <c r="B2564" s="115"/>
      <c r="C2564" s="116" t="str">
        <f>IF($B2564="","",IFERROR(INDEX(账户银行,MATCH($B2564,账户名,0)),""))</f>
        <v/>
      </c>
      <c r="D2564" s="116" t="str">
        <f>IF($B2564="","",IFERROR(INDEX(账户币种,MATCH($B2564,账户名,0)),""))</f>
        <v/>
      </c>
      <c r="E2564" s="117"/>
      <c r="F2564" s="116" t="str">
        <f>IF($E2564="","",IFERROR(INDEX(类别属性,MATCH($E2564,类别表,0)),""))</f>
        <v/>
      </c>
      <c r="G2564" s="118"/>
      <c r="H2564" s="119"/>
      <c r="I2564" s="119"/>
      <c r="J2564" s="120"/>
      <c r="K2564" s="125" t="str">
        <f>IF(OR($A2564="",$B2564=""),"",IF($J2564&lt;&gt;"",$J2564,IF($D2564=本位币,1,IFERROR(LOOKUP(2,1/((汇率月份&lt;=$A2564)*(INDEX(记账汇率区,0,MATCH($D2564,汇率币种头,0))&lt;&gt;"")),INDEX(记账汇率区,0,MATCH($D2564,汇率币种头,0))),""))))</f>
        <v/>
      </c>
      <c r="L2564" s="123" t="str">
        <f t="shared" si="78"/>
        <v/>
      </c>
      <c r="M2564" s="123" t="str">
        <f t="shared" si="79"/>
        <v/>
      </c>
      <c r="N2564" s="123" t="str">
        <f>IF($B2564="","",ROUND(SUMIF(账户名,$B2564,账户期初)+SUMIFS($L$6:L2564,$B$6:B2564,$B2564),2))</f>
        <v/>
      </c>
      <c r="O2564" s="123" t="str">
        <f>IF($B2564="","",IFERROR(ROUND(INDEX(账户期初本位,MATCH($B2564,账户名,0))+SUMIFS($M$6:M2564,$B$6:B2564,$B2564),2),""))</f>
        <v/>
      </c>
      <c r="P2564" s="117"/>
      <c r="Q2564" s="115"/>
      <c r="R2564" s="115"/>
      <c r="S2564" s="124" t="str">
        <f>IF($B2564="","",IF(ISNA(MATCH($B2564,账户名,0)),"※这个账户不在【参数设置】的账户档案里",IF($A2564="","※没填日期，这一笔不会进任何月份的报表",IF(OR($A2564&lt;起始月份,$A2564&gt;EOMONTH(起始月份,15)),"△不在本账期（"&amp;TEXT(起始月份,"yyyy-mm")&amp;" ~ "&amp;TEXT(EOMONTH(起始月份,15),"yyyy-mm")&amp;"）内，报表里看不到",IF(AND($H2564&lt;&gt;"",$I2564&lt;&gt;""),"※收入和支出不能同时填",IF(AND(N($H2564)=0,N($I2564)=0),IF(ISNUMBER(SEARCH("【待补】",$R2564&amp;"")),"△源数据不全（源表缺金额），请补充","※收入和支出都没填"),IF($E2564="","※没填收支类别，分类报表会漏掉这一笔",IF(ISNA(MATCH($E2564,类别表,0)),"※收支类别不在【参数设置】的清单里",IF($K2564="","△"&amp;$D2564&amp;" 还没填汇率，去【月度汇率】补上就自动算了",IF(ISNUMBER(SEARCH("【待补】",$R2564&amp;"")),"△源数据不全（源表缺摘要或用途），请补充",IF(AND($F2564="内部转账",$Q2564=""),"△内部转账建议在「往来单位」写上对方账户",IF($N2564&lt;0,"△这一笔之后该账户余额成负数了，核一下",""))))))))))))</f>
        <v/>
      </c>
    </row>
    <row r="2565" ht="16.5" spans="1:19">
      <c r="A2565" s="114"/>
      <c r="B2565" s="115"/>
      <c r="C2565" s="116" t="str">
        <f>IF($B2565="","",IFERROR(INDEX(账户银行,MATCH($B2565,账户名,0)),""))</f>
        <v/>
      </c>
      <c r="D2565" s="116" t="str">
        <f>IF($B2565="","",IFERROR(INDEX(账户币种,MATCH($B2565,账户名,0)),""))</f>
        <v/>
      </c>
      <c r="E2565" s="117"/>
      <c r="F2565" s="116" t="str">
        <f>IF($E2565="","",IFERROR(INDEX(类别属性,MATCH($E2565,类别表,0)),""))</f>
        <v/>
      </c>
      <c r="G2565" s="118"/>
      <c r="H2565" s="119"/>
      <c r="I2565" s="119"/>
      <c r="J2565" s="120"/>
      <c r="K2565" s="125" t="str">
        <f>IF(OR($A2565="",$B2565=""),"",IF($J2565&lt;&gt;"",$J2565,IF($D2565=本位币,1,IFERROR(LOOKUP(2,1/((汇率月份&lt;=$A2565)*(INDEX(记账汇率区,0,MATCH($D2565,汇率币种头,0))&lt;&gt;"")),INDEX(记账汇率区,0,MATCH($D2565,汇率币种头,0))),""))))</f>
        <v/>
      </c>
      <c r="L2565" s="123" t="str">
        <f t="shared" si="78"/>
        <v/>
      </c>
      <c r="M2565" s="123" t="str">
        <f t="shared" si="79"/>
        <v/>
      </c>
      <c r="N2565" s="123" t="str">
        <f>IF($B2565="","",ROUND(SUMIF(账户名,$B2565,账户期初)+SUMIFS($L$6:L2565,$B$6:B2565,$B2565),2))</f>
        <v/>
      </c>
      <c r="O2565" s="123" t="str">
        <f>IF($B2565="","",IFERROR(ROUND(INDEX(账户期初本位,MATCH($B2565,账户名,0))+SUMIFS($M$6:M2565,$B$6:B2565,$B2565),2),""))</f>
        <v/>
      </c>
      <c r="P2565" s="117"/>
      <c r="Q2565" s="115"/>
      <c r="R2565" s="115"/>
      <c r="S2565" s="124" t="str">
        <f>IF($B2565="","",IF(ISNA(MATCH($B2565,账户名,0)),"※这个账户不在【参数设置】的账户档案里",IF($A2565="","※没填日期，这一笔不会进任何月份的报表",IF(OR($A2565&lt;起始月份,$A2565&gt;EOMONTH(起始月份,15)),"△不在本账期（"&amp;TEXT(起始月份,"yyyy-mm")&amp;" ~ "&amp;TEXT(EOMONTH(起始月份,15),"yyyy-mm")&amp;"）内，报表里看不到",IF(AND($H2565&lt;&gt;"",$I2565&lt;&gt;""),"※收入和支出不能同时填",IF(AND(N($H2565)=0,N($I2565)=0),IF(ISNUMBER(SEARCH("【待补】",$R2565&amp;"")),"△源数据不全（源表缺金额），请补充","※收入和支出都没填"),IF($E2565="","※没填收支类别，分类报表会漏掉这一笔",IF(ISNA(MATCH($E2565,类别表,0)),"※收支类别不在【参数设置】的清单里",IF($K2565="","△"&amp;$D2565&amp;" 还没填汇率，去【月度汇率】补上就自动算了",IF(ISNUMBER(SEARCH("【待补】",$R2565&amp;"")),"△源数据不全（源表缺摘要或用途），请补充",IF(AND($F2565="内部转账",$Q2565=""),"△内部转账建议在「往来单位」写上对方账户",IF($N2565&lt;0,"△这一笔之后该账户余额成负数了，核一下",""))))))))))))</f>
        <v/>
      </c>
    </row>
    <row r="2566" ht="16.5" spans="1:19">
      <c r="A2566" s="114"/>
      <c r="B2566" s="115"/>
      <c r="C2566" s="116" t="str">
        <f>IF($B2566="","",IFERROR(INDEX(账户银行,MATCH($B2566,账户名,0)),""))</f>
        <v/>
      </c>
      <c r="D2566" s="116" t="str">
        <f>IF($B2566="","",IFERROR(INDEX(账户币种,MATCH($B2566,账户名,0)),""))</f>
        <v/>
      </c>
      <c r="E2566" s="117"/>
      <c r="F2566" s="116" t="str">
        <f>IF($E2566="","",IFERROR(INDEX(类别属性,MATCH($E2566,类别表,0)),""))</f>
        <v/>
      </c>
      <c r="G2566" s="118"/>
      <c r="H2566" s="119"/>
      <c r="I2566" s="119"/>
      <c r="J2566" s="120"/>
      <c r="K2566" s="125" t="str">
        <f>IF(OR($A2566="",$B2566=""),"",IF($J2566&lt;&gt;"",$J2566,IF($D2566=本位币,1,IFERROR(LOOKUP(2,1/((汇率月份&lt;=$A2566)*(INDEX(记账汇率区,0,MATCH($D2566,汇率币种头,0))&lt;&gt;"")),INDEX(记账汇率区,0,MATCH($D2566,汇率币种头,0))),""))))</f>
        <v/>
      </c>
      <c r="L2566" s="123" t="str">
        <f t="shared" ref="L2566:L2629" si="80">IF(AND($H2566="",$I2566=""),"",ROUND(N($H2566)-N($I2566),2))</f>
        <v/>
      </c>
      <c r="M2566" s="123" t="str">
        <f t="shared" ref="M2566:M2629" si="81">IF(OR($L2566="",$K2566=""),"",ROUND($L2566*$K2566,2))</f>
        <v/>
      </c>
      <c r="N2566" s="123" t="str">
        <f>IF($B2566="","",ROUND(SUMIF(账户名,$B2566,账户期初)+SUMIFS($L$6:L2566,$B$6:B2566,$B2566),2))</f>
        <v/>
      </c>
      <c r="O2566" s="123" t="str">
        <f>IF($B2566="","",IFERROR(ROUND(INDEX(账户期初本位,MATCH($B2566,账户名,0))+SUMIFS($M$6:M2566,$B$6:B2566,$B2566),2),""))</f>
        <v/>
      </c>
      <c r="P2566" s="117"/>
      <c r="Q2566" s="115"/>
      <c r="R2566" s="115"/>
      <c r="S2566" s="124" t="str">
        <f>IF($B2566="","",IF(ISNA(MATCH($B2566,账户名,0)),"※这个账户不在【参数设置】的账户档案里",IF($A2566="","※没填日期，这一笔不会进任何月份的报表",IF(OR($A2566&lt;起始月份,$A2566&gt;EOMONTH(起始月份,15)),"△不在本账期（"&amp;TEXT(起始月份,"yyyy-mm")&amp;" ~ "&amp;TEXT(EOMONTH(起始月份,15),"yyyy-mm")&amp;"）内，报表里看不到",IF(AND($H2566&lt;&gt;"",$I2566&lt;&gt;""),"※收入和支出不能同时填",IF(AND(N($H2566)=0,N($I2566)=0),IF(ISNUMBER(SEARCH("【待补】",$R2566&amp;"")),"△源数据不全（源表缺金额），请补充","※收入和支出都没填"),IF($E2566="","※没填收支类别，分类报表会漏掉这一笔",IF(ISNA(MATCH($E2566,类别表,0)),"※收支类别不在【参数设置】的清单里",IF($K2566="","△"&amp;$D2566&amp;" 还没填汇率，去【月度汇率】补上就自动算了",IF(ISNUMBER(SEARCH("【待补】",$R2566&amp;"")),"△源数据不全（源表缺摘要或用途），请补充",IF(AND($F2566="内部转账",$Q2566=""),"△内部转账建议在「往来单位」写上对方账户",IF($N2566&lt;0,"△这一笔之后该账户余额成负数了，核一下",""))))))))))))</f>
        <v/>
      </c>
    </row>
    <row r="2567" ht="16.5" spans="1:19">
      <c r="A2567" s="114"/>
      <c r="B2567" s="115"/>
      <c r="C2567" s="116" t="str">
        <f>IF($B2567="","",IFERROR(INDEX(账户银行,MATCH($B2567,账户名,0)),""))</f>
        <v/>
      </c>
      <c r="D2567" s="116" t="str">
        <f>IF($B2567="","",IFERROR(INDEX(账户币种,MATCH($B2567,账户名,0)),""))</f>
        <v/>
      </c>
      <c r="E2567" s="117"/>
      <c r="F2567" s="116" t="str">
        <f>IF($E2567="","",IFERROR(INDEX(类别属性,MATCH($E2567,类别表,0)),""))</f>
        <v/>
      </c>
      <c r="G2567" s="118"/>
      <c r="H2567" s="119"/>
      <c r="I2567" s="119"/>
      <c r="J2567" s="120"/>
      <c r="K2567" s="125" t="str">
        <f>IF(OR($A2567="",$B2567=""),"",IF($J2567&lt;&gt;"",$J2567,IF($D2567=本位币,1,IFERROR(LOOKUP(2,1/((汇率月份&lt;=$A2567)*(INDEX(记账汇率区,0,MATCH($D2567,汇率币种头,0))&lt;&gt;"")),INDEX(记账汇率区,0,MATCH($D2567,汇率币种头,0))),""))))</f>
        <v/>
      </c>
      <c r="L2567" s="123" t="str">
        <f t="shared" si="80"/>
        <v/>
      </c>
      <c r="M2567" s="123" t="str">
        <f t="shared" si="81"/>
        <v/>
      </c>
      <c r="N2567" s="123" t="str">
        <f>IF($B2567="","",ROUND(SUMIF(账户名,$B2567,账户期初)+SUMIFS($L$6:L2567,$B$6:B2567,$B2567),2))</f>
        <v/>
      </c>
      <c r="O2567" s="123" t="str">
        <f>IF($B2567="","",IFERROR(ROUND(INDEX(账户期初本位,MATCH($B2567,账户名,0))+SUMIFS($M$6:M2567,$B$6:B2567,$B2567),2),""))</f>
        <v/>
      </c>
      <c r="P2567" s="117"/>
      <c r="Q2567" s="115"/>
      <c r="R2567" s="115"/>
      <c r="S2567" s="124" t="str">
        <f>IF($B2567="","",IF(ISNA(MATCH($B2567,账户名,0)),"※这个账户不在【参数设置】的账户档案里",IF($A2567="","※没填日期，这一笔不会进任何月份的报表",IF(OR($A2567&lt;起始月份,$A2567&gt;EOMONTH(起始月份,15)),"△不在本账期（"&amp;TEXT(起始月份,"yyyy-mm")&amp;" ~ "&amp;TEXT(EOMONTH(起始月份,15),"yyyy-mm")&amp;"）内，报表里看不到",IF(AND($H2567&lt;&gt;"",$I2567&lt;&gt;""),"※收入和支出不能同时填",IF(AND(N($H2567)=0,N($I2567)=0),IF(ISNUMBER(SEARCH("【待补】",$R2567&amp;"")),"△源数据不全（源表缺金额），请补充","※收入和支出都没填"),IF($E2567="","※没填收支类别，分类报表会漏掉这一笔",IF(ISNA(MATCH($E2567,类别表,0)),"※收支类别不在【参数设置】的清单里",IF($K2567="","△"&amp;$D2567&amp;" 还没填汇率，去【月度汇率】补上就自动算了",IF(ISNUMBER(SEARCH("【待补】",$R2567&amp;"")),"△源数据不全（源表缺摘要或用途），请补充",IF(AND($F2567="内部转账",$Q2567=""),"△内部转账建议在「往来单位」写上对方账户",IF($N2567&lt;0,"△这一笔之后该账户余额成负数了，核一下",""))))))))))))</f>
        <v/>
      </c>
    </row>
    <row r="2568" ht="16.5" spans="1:19">
      <c r="A2568" s="114"/>
      <c r="B2568" s="115"/>
      <c r="C2568" s="116" t="str">
        <f>IF($B2568="","",IFERROR(INDEX(账户银行,MATCH($B2568,账户名,0)),""))</f>
        <v/>
      </c>
      <c r="D2568" s="116" t="str">
        <f>IF($B2568="","",IFERROR(INDEX(账户币种,MATCH($B2568,账户名,0)),""))</f>
        <v/>
      </c>
      <c r="E2568" s="117"/>
      <c r="F2568" s="116" t="str">
        <f>IF($E2568="","",IFERROR(INDEX(类别属性,MATCH($E2568,类别表,0)),""))</f>
        <v/>
      </c>
      <c r="G2568" s="118"/>
      <c r="H2568" s="119"/>
      <c r="I2568" s="119"/>
      <c r="J2568" s="120"/>
      <c r="K2568" s="125" t="str">
        <f>IF(OR($A2568="",$B2568=""),"",IF($J2568&lt;&gt;"",$J2568,IF($D2568=本位币,1,IFERROR(LOOKUP(2,1/((汇率月份&lt;=$A2568)*(INDEX(记账汇率区,0,MATCH($D2568,汇率币种头,0))&lt;&gt;"")),INDEX(记账汇率区,0,MATCH($D2568,汇率币种头,0))),""))))</f>
        <v/>
      </c>
      <c r="L2568" s="123" t="str">
        <f t="shared" si="80"/>
        <v/>
      </c>
      <c r="M2568" s="123" t="str">
        <f t="shared" si="81"/>
        <v/>
      </c>
      <c r="N2568" s="123" t="str">
        <f>IF($B2568="","",ROUND(SUMIF(账户名,$B2568,账户期初)+SUMIFS($L$6:L2568,$B$6:B2568,$B2568),2))</f>
        <v/>
      </c>
      <c r="O2568" s="123" t="str">
        <f>IF($B2568="","",IFERROR(ROUND(INDEX(账户期初本位,MATCH($B2568,账户名,0))+SUMIFS($M$6:M2568,$B$6:B2568,$B2568),2),""))</f>
        <v/>
      </c>
      <c r="P2568" s="117"/>
      <c r="Q2568" s="115"/>
      <c r="R2568" s="115"/>
      <c r="S2568" s="124" t="str">
        <f>IF($B2568="","",IF(ISNA(MATCH($B2568,账户名,0)),"※这个账户不在【参数设置】的账户档案里",IF($A2568="","※没填日期，这一笔不会进任何月份的报表",IF(OR($A2568&lt;起始月份,$A2568&gt;EOMONTH(起始月份,15)),"△不在本账期（"&amp;TEXT(起始月份,"yyyy-mm")&amp;" ~ "&amp;TEXT(EOMONTH(起始月份,15),"yyyy-mm")&amp;"）内，报表里看不到",IF(AND($H2568&lt;&gt;"",$I2568&lt;&gt;""),"※收入和支出不能同时填",IF(AND(N($H2568)=0,N($I2568)=0),IF(ISNUMBER(SEARCH("【待补】",$R2568&amp;"")),"△源数据不全（源表缺金额），请补充","※收入和支出都没填"),IF($E2568="","※没填收支类别，分类报表会漏掉这一笔",IF(ISNA(MATCH($E2568,类别表,0)),"※收支类别不在【参数设置】的清单里",IF($K2568="","△"&amp;$D2568&amp;" 还没填汇率，去【月度汇率】补上就自动算了",IF(ISNUMBER(SEARCH("【待补】",$R2568&amp;"")),"△源数据不全（源表缺摘要或用途），请补充",IF(AND($F2568="内部转账",$Q2568=""),"△内部转账建议在「往来单位」写上对方账户",IF($N2568&lt;0,"△这一笔之后该账户余额成负数了，核一下",""))))))))))))</f>
        <v/>
      </c>
    </row>
    <row r="2569" ht="16.5" spans="1:19">
      <c r="A2569" s="114"/>
      <c r="B2569" s="115"/>
      <c r="C2569" s="116" t="str">
        <f>IF($B2569="","",IFERROR(INDEX(账户银行,MATCH($B2569,账户名,0)),""))</f>
        <v/>
      </c>
      <c r="D2569" s="116" t="str">
        <f>IF($B2569="","",IFERROR(INDEX(账户币种,MATCH($B2569,账户名,0)),""))</f>
        <v/>
      </c>
      <c r="E2569" s="117"/>
      <c r="F2569" s="116" t="str">
        <f>IF($E2569="","",IFERROR(INDEX(类别属性,MATCH($E2569,类别表,0)),""))</f>
        <v/>
      </c>
      <c r="G2569" s="118"/>
      <c r="H2569" s="119"/>
      <c r="I2569" s="119"/>
      <c r="J2569" s="120"/>
      <c r="K2569" s="125" t="str">
        <f>IF(OR($A2569="",$B2569=""),"",IF($J2569&lt;&gt;"",$J2569,IF($D2569=本位币,1,IFERROR(LOOKUP(2,1/((汇率月份&lt;=$A2569)*(INDEX(记账汇率区,0,MATCH($D2569,汇率币种头,0))&lt;&gt;"")),INDEX(记账汇率区,0,MATCH($D2569,汇率币种头,0))),""))))</f>
        <v/>
      </c>
      <c r="L2569" s="123" t="str">
        <f t="shared" si="80"/>
        <v/>
      </c>
      <c r="M2569" s="123" t="str">
        <f t="shared" si="81"/>
        <v/>
      </c>
      <c r="N2569" s="123" t="str">
        <f>IF($B2569="","",ROUND(SUMIF(账户名,$B2569,账户期初)+SUMIFS($L$6:L2569,$B$6:B2569,$B2569),2))</f>
        <v/>
      </c>
      <c r="O2569" s="123" t="str">
        <f>IF($B2569="","",IFERROR(ROUND(INDEX(账户期初本位,MATCH($B2569,账户名,0))+SUMIFS($M$6:M2569,$B$6:B2569,$B2569),2),""))</f>
        <v/>
      </c>
      <c r="P2569" s="117"/>
      <c r="Q2569" s="115"/>
      <c r="R2569" s="115"/>
      <c r="S2569" s="124" t="str">
        <f>IF($B2569="","",IF(ISNA(MATCH($B2569,账户名,0)),"※这个账户不在【参数设置】的账户档案里",IF($A2569="","※没填日期，这一笔不会进任何月份的报表",IF(OR($A2569&lt;起始月份,$A2569&gt;EOMONTH(起始月份,15)),"△不在本账期（"&amp;TEXT(起始月份,"yyyy-mm")&amp;" ~ "&amp;TEXT(EOMONTH(起始月份,15),"yyyy-mm")&amp;"）内，报表里看不到",IF(AND($H2569&lt;&gt;"",$I2569&lt;&gt;""),"※收入和支出不能同时填",IF(AND(N($H2569)=0,N($I2569)=0),IF(ISNUMBER(SEARCH("【待补】",$R2569&amp;"")),"△源数据不全（源表缺金额），请补充","※收入和支出都没填"),IF($E2569="","※没填收支类别，分类报表会漏掉这一笔",IF(ISNA(MATCH($E2569,类别表,0)),"※收支类别不在【参数设置】的清单里",IF($K2569="","△"&amp;$D2569&amp;" 还没填汇率，去【月度汇率】补上就自动算了",IF(ISNUMBER(SEARCH("【待补】",$R2569&amp;"")),"△源数据不全（源表缺摘要或用途），请补充",IF(AND($F2569="内部转账",$Q2569=""),"△内部转账建议在「往来单位」写上对方账户",IF($N2569&lt;0,"△这一笔之后该账户余额成负数了，核一下",""))))))))))))</f>
        <v/>
      </c>
    </row>
    <row r="2570" ht="16.5" spans="1:19">
      <c r="A2570" s="114"/>
      <c r="B2570" s="115"/>
      <c r="C2570" s="116" t="str">
        <f>IF($B2570="","",IFERROR(INDEX(账户银行,MATCH($B2570,账户名,0)),""))</f>
        <v/>
      </c>
      <c r="D2570" s="116" t="str">
        <f>IF($B2570="","",IFERROR(INDEX(账户币种,MATCH($B2570,账户名,0)),""))</f>
        <v/>
      </c>
      <c r="E2570" s="117"/>
      <c r="F2570" s="116" t="str">
        <f>IF($E2570="","",IFERROR(INDEX(类别属性,MATCH($E2570,类别表,0)),""))</f>
        <v/>
      </c>
      <c r="G2570" s="118"/>
      <c r="H2570" s="119"/>
      <c r="I2570" s="119"/>
      <c r="J2570" s="120"/>
      <c r="K2570" s="125" t="str">
        <f>IF(OR($A2570="",$B2570=""),"",IF($J2570&lt;&gt;"",$J2570,IF($D2570=本位币,1,IFERROR(LOOKUP(2,1/((汇率月份&lt;=$A2570)*(INDEX(记账汇率区,0,MATCH($D2570,汇率币种头,0))&lt;&gt;"")),INDEX(记账汇率区,0,MATCH($D2570,汇率币种头,0))),""))))</f>
        <v/>
      </c>
      <c r="L2570" s="123" t="str">
        <f t="shared" si="80"/>
        <v/>
      </c>
      <c r="M2570" s="123" t="str">
        <f t="shared" si="81"/>
        <v/>
      </c>
      <c r="N2570" s="123" t="str">
        <f>IF($B2570="","",ROUND(SUMIF(账户名,$B2570,账户期初)+SUMIFS($L$6:L2570,$B$6:B2570,$B2570),2))</f>
        <v/>
      </c>
      <c r="O2570" s="123" t="str">
        <f>IF($B2570="","",IFERROR(ROUND(INDEX(账户期初本位,MATCH($B2570,账户名,0))+SUMIFS($M$6:M2570,$B$6:B2570,$B2570),2),""))</f>
        <v/>
      </c>
      <c r="P2570" s="117"/>
      <c r="Q2570" s="115"/>
      <c r="R2570" s="115"/>
      <c r="S2570" s="124" t="str">
        <f>IF($B2570="","",IF(ISNA(MATCH($B2570,账户名,0)),"※这个账户不在【参数设置】的账户档案里",IF($A2570="","※没填日期，这一笔不会进任何月份的报表",IF(OR($A2570&lt;起始月份,$A2570&gt;EOMONTH(起始月份,15)),"△不在本账期（"&amp;TEXT(起始月份,"yyyy-mm")&amp;" ~ "&amp;TEXT(EOMONTH(起始月份,15),"yyyy-mm")&amp;"）内，报表里看不到",IF(AND($H2570&lt;&gt;"",$I2570&lt;&gt;""),"※收入和支出不能同时填",IF(AND(N($H2570)=0,N($I2570)=0),IF(ISNUMBER(SEARCH("【待补】",$R2570&amp;"")),"△源数据不全（源表缺金额），请补充","※收入和支出都没填"),IF($E2570="","※没填收支类别，分类报表会漏掉这一笔",IF(ISNA(MATCH($E2570,类别表,0)),"※收支类别不在【参数设置】的清单里",IF($K2570="","△"&amp;$D2570&amp;" 还没填汇率，去【月度汇率】补上就自动算了",IF(ISNUMBER(SEARCH("【待补】",$R2570&amp;"")),"△源数据不全（源表缺摘要或用途），请补充",IF(AND($F2570="内部转账",$Q2570=""),"△内部转账建议在「往来单位」写上对方账户",IF($N2570&lt;0,"△这一笔之后该账户余额成负数了，核一下",""))))))))))))</f>
        <v/>
      </c>
    </row>
    <row r="2571" ht="16.5" spans="1:19">
      <c r="A2571" s="114"/>
      <c r="B2571" s="115"/>
      <c r="C2571" s="116" t="str">
        <f>IF($B2571="","",IFERROR(INDEX(账户银行,MATCH($B2571,账户名,0)),""))</f>
        <v/>
      </c>
      <c r="D2571" s="116" t="str">
        <f>IF($B2571="","",IFERROR(INDEX(账户币种,MATCH($B2571,账户名,0)),""))</f>
        <v/>
      </c>
      <c r="E2571" s="117"/>
      <c r="F2571" s="116" t="str">
        <f>IF($E2571="","",IFERROR(INDEX(类别属性,MATCH($E2571,类别表,0)),""))</f>
        <v/>
      </c>
      <c r="G2571" s="118"/>
      <c r="H2571" s="119"/>
      <c r="I2571" s="119"/>
      <c r="J2571" s="120"/>
      <c r="K2571" s="125" t="str">
        <f>IF(OR($A2571="",$B2571=""),"",IF($J2571&lt;&gt;"",$J2571,IF($D2571=本位币,1,IFERROR(LOOKUP(2,1/((汇率月份&lt;=$A2571)*(INDEX(记账汇率区,0,MATCH($D2571,汇率币种头,0))&lt;&gt;"")),INDEX(记账汇率区,0,MATCH($D2571,汇率币种头,0))),""))))</f>
        <v/>
      </c>
      <c r="L2571" s="123" t="str">
        <f t="shared" si="80"/>
        <v/>
      </c>
      <c r="M2571" s="123" t="str">
        <f t="shared" si="81"/>
        <v/>
      </c>
      <c r="N2571" s="123" t="str">
        <f>IF($B2571="","",ROUND(SUMIF(账户名,$B2571,账户期初)+SUMIFS($L$6:L2571,$B$6:B2571,$B2571),2))</f>
        <v/>
      </c>
      <c r="O2571" s="123" t="str">
        <f>IF($B2571="","",IFERROR(ROUND(INDEX(账户期初本位,MATCH($B2571,账户名,0))+SUMIFS($M$6:M2571,$B$6:B2571,$B2571),2),""))</f>
        <v/>
      </c>
      <c r="P2571" s="117"/>
      <c r="Q2571" s="115"/>
      <c r="R2571" s="115"/>
      <c r="S2571" s="124" t="str">
        <f>IF($B2571="","",IF(ISNA(MATCH($B2571,账户名,0)),"※这个账户不在【参数设置】的账户档案里",IF($A2571="","※没填日期，这一笔不会进任何月份的报表",IF(OR($A2571&lt;起始月份,$A2571&gt;EOMONTH(起始月份,15)),"△不在本账期（"&amp;TEXT(起始月份,"yyyy-mm")&amp;" ~ "&amp;TEXT(EOMONTH(起始月份,15),"yyyy-mm")&amp;"）内，报表里看不到",IF(AND($H2571&lt;&gt;"",$I2571&lt;&gt;""),"※收入和支出不能同时填",IF(AND(N($H2571)=0,N($I2571)=0),IF(ISNUMBER(SEARCH("【待补】",$R2571&amp;"")),"△源数据不全（源表缺金额），请补充","※收入和支出都没填"),IF($E2571="","※没填收支类别，分类报表会漏掉这一笔",IF(ISNA(MATCH($E2571,类别表,0)),"※收支类别不在【参数设置】的清单里",IF($K2571="","△"&amp;$D2571&amp;" 还没填汇率，去【月度汇率】补上就自动算了",IF(ISNUMBER(SEARCH("【待补】",$R2571&amp;"")),"△源数据不全（源表缺摘要或用途），请补充",IF(AND($F2571="内部转账",$Q2571=""),"△内部转账建议在「往来单位」写上对方账户",IF($N2571&lt;0,"△这一笔之后该账户余额成负数了，核一下",""))))))))))))</f>
        <v/>
      </c>
    </row>
    <row r="2572" ht="16.5" spans="1:19">
      <c r="A2572" s="114"/>
      <c r="B2572" s="115"/>
      <c r="C2572" s="116" t="str">
        <f>IF($B2572="","",IFERROR(INDEX(账户银行,MATCH($B2572,账户名,0)),""))</f>
        <v/>
      </c>
      <c r="D2572" s="116" t="str">
        <f>IF($B2572="","",IFERROR(INDEX(账户币种,MATCH($B2572,账户名,0)),""))</f>
        <v/>
      </c>
      <c r="E2572" s="117"/>
      <c r="F2572" s="116" t="str">
        <f>IF($E2572="","",IFERROR(INDEX(类别属性,MATCH($E2572,类别表,0)),""))</f>
        <v/>
      </c>
      <c r="G2572" s="118"/>
      <c r="H2572" s="119"/>
      <c r="I2572" s="119"/>
      <c r="J2572" s="120"/>
      <c r="K2572" s="125" t="str">
        <f>IF(OR($A2572="",$B2572=""),"",IF($J2572&lt;&gt;"",$J2572,IF($D2572=本位币,1,IFERROR(LOOKUP(2,1/((汇率月份&lt;=$A2572)*(INDEX(记账汇率区,0,MATCH($D2572,汇率币种头,0))&lt;&gt;"")),INDEX(记账汇率区,0,MATCH($D2572,汇率币种头,0))),""))))</f>
        <v/>
      </c>
      <c r="L2572" s="123" t="str">
        <f t="shared" si="80"/>
        <v/>
      </c>
      <c r="M2572" s="123" t="str">
        <f t="shared" si="81"/>
        <v/>
      </c>
      <c r="N2572" s="123" t="str">
        <f>IF($B2572="","",ROUND(SUMIF(账户名,$B2572,账户期初)+SUMIFS($L$6:L2572,$B$6:B2572,$B2572),2))</f>
        <v/>
      </c>
      <c r="O2572" s="123" t="str">
        <f>IF($B2572="","",IFERROR(ROUND(INDEX(账户期初本位,MATCH($B2572,账户名,0))+SUMIFS($M$6:M2572,$B$6:B2572,$B2572),2),""))</f>
        <v/>
      </c>
      <c r="P2572" s="117"/>
      <c r="Q2572" s="115"/>
      <c r="R2572" s="115"/>
      <c r="S2572" s="124" t="str">
        <f>IF($B2572="","",IF(ISNA(MATCH($B2572,账户名,0)),"※这个账户不在【参数设置】的账户档案里",IF($A2572="","※没填日期，这一笔不会进任何月份的报表",IF(OR($A2572&lt;起始月份,$A2572&gt;EOMONTH(起始月份,15)),"△不在本账期（"&amp;TEXT(起始月份,"yyyy-mm")&amp;" ~ "&amp;TEXT(EOMONTH(起始月份,15),"yyyy-mm")&amp;"）内，报表里看不到",IF(AND($H2572&lt;&gt;"",$I2572&lt;&gt;""),"※收入和支出不能同时填",IF(AND(N($H2572)=0,N($I2572)=0),IF(ISNUMBER(SEARCH("【待补】",$R2572&amp;"")),"△源数据不全（源表缺金额），请补充","※收入和支出都没填"),IF($E2572="","※没填收支类别，分类报表会漏掉这一笔",IF(ISNA(MATCH($E2572,类别表,0)),"※收支类别不在【参数设置】的清单里",IF($K2572="","△"&amp;$D2572&amp;" 还没填汇率，去【月度汇率】补上就自动算了",IF(ISNUMBER(SEARCH("【待补】",$R2572&amp;"")),"△源数据不全（源表缺摘要或用途），请补充",IF(AND($F2572="内部转账",$Q2572=""),"△内部转账建议在「往来单位」写上对方账户",IF($N2572&lt;0,"△这一笔之后该账户余额成负数了，核一下",""))))))))))))</f>
        <v/>
      </c>
    </row>
    <row r="2573" ht="16.5" spans="1:19">
      <c r="A2573" s="114"/>
      <c r="B2573" s="115"/>
      <c r="C2573" s="116" t="str">
        <f>IF($B2573="","",IFERROR(INDEX(账户银行,MATCH($B2573,账户名,0)),""))</f>
        <v/>
      </c>
      <c r="D2573" s="116" t="str">
        <f>IF($B2573="","",IFERROR(INDEX(账户币种,MATCH($B2573,账户名,0)),""))</f>
        <v/>
      </c>
      <c r="E2573" s="117"/>
      <c r="F2573" s="116" t="str">
        <f>IF($E2573="","",IFERROR(INDEX(类别属性,MATCH($E2573,类别表,0)),""))</f>
        <v/>
      </c>
      <c r="G2573" s="118"/>
      <c r="H2573" s="119"/>
      <c r="I2573" s="119"/>
      <c r="J2573" s="120"/>
      <c r="K2573" s="125" t="str">
        <f>IF(OR($A2573="",$B2573=""),"",IF($J2573&lt;&gt;"",$J2573,IF($D2573=本位币,1,IFERROR(LOOKUP(2,1/((汇率月份&lt;=$A2573)*(INDEX(记账汇率区,0,MATCH($D2573,汇率币种头,0))&lt;&gt;"")),INDEX(记账汇率区,0,MATCH($D2573,汇率币种头,0))),""))))</f>
        <v/>
      </c>
      <c r="L2573" s="123" t="str">
        <f t="shared" si="80"/>
        <v/>
      </c>
      <c r="M2573" s="123" t="str">
        <f t="shared" si="81"/>
        <v/>
      </c>
      <c r="N2573" s="123" t="str">
        <f>IF($B2573="","",ROUND(SUMIF(账户名,$B2573,账户期初)+SUMIFS($L$6:L2573,$B$6:B2573,$B2573),2))</f>
        <v/>
      </c>
      <c r="O2573" s="123" t="str">
        <f>IF($B2573="","",IFERROR(ROUND(INDEX(账户期初本位,MATCH($B2573,账户名,0))+SUMIFS($M$6:M2573,$B$6:B2573,$B2573),2),""))</f>
        <v/>
      </c>
      <c r="P2573" s="117"/>
      <c r="Q2573" s="115"/>
      <c r="R2573" s="115"/>
      <c r="S2573" s="124" t="str">
        <f>IF($B2573="","",IF(ISNA(MATCH($B2573,账户名,0)),"※这个账户不在【参数设置】的账户档案里",IF($A2573="","※没填日期，这一笔不会进任何月份的报表",IF(OR($A2573&lt;起始月份,$A2573&gt;EOMONTH(起始月份,15)),"△不在本账期（"&amp;TEXT(起始月份,"yyyy-mm")&amp;" ~ "&amp;TEXT(EOMONTH(起始月份,15),"yyyy-mm")&amp;"）内，报表里看不到",IF(AND($H2573&lt;&gt;"",$I2573&lt;&gt;""),"※收入和支出不能同时填",IF(AND(N($H2573)=0,N($I2573)=0),IF(ISNUMBER(SEARCH("【待补】",$R2573&amp;"")),"△源数据不全（源表缺金额），请补充","※收入和支出都没填"),IF($E2573="","※没填收支类别，分类报表会漏掉这一笔",IF(ISNA(MATCH($E2573,类别表,0)),"※收支类别不在【参数设置】的清单里",IF($K2573="","△"&amp;$D2573&amp;" 还没填汇率，去【月度汇率】补上就自动算了",IF(ISNUMBER(SEARCH("【待补】",$R2573&amp;"")),"△源数据不全（源表缺摘要或用途），请补充",IF(AND($F2573="内部转账",$Q2573=""),"△内部转账建议在「往来单位」写上对方账户",IF($N2573&lt;0,"△这一笔之后该账户余额成负数了，核一下",""))))))))))))</f>
        <v/>
      </c>
    </row>
    <row r="2574" ht="16.5" spans="1:19">
      <c r="A2574" s="114"/>
      <c r="B2574" s="115"/>
      <c r="C2574" s="116" t="str">
        <f>IF($B2574="","",IFERROR(INDEX(账户银行,MATCH($B2574,账户名,0)),""))</f>
        <v/>
      </c>
      <c r="D2574" s="116" t="str">
        <f>IF($B2574="","",IFERROR(INDEX(账户币种,MATCH($B2574,账户名,0)),""))</f>
        <v/>
      </c>
      <c r="E2574" s="117"/>
      <c r="F2574" s="116" t="str">
        <f>IF($E2574="","",IFERROR(INDEX(类别属性,MATCH($E2574,类别表,0)),""))</f>
        <v/>
      </c>
      <c r="G2574" s="118"/>
      <c r="H2574" s="119"/>
      <c r="I2574" s="119"/>
      <c r="J2574" s="120"/>
      <c r="K2574" s="125" t="str">
        <f>IF(OR($A2574="",$B2574=""),"",IF($J2574&lt;&gt;"",$J2574,IF($D2574=本位币,1,IFERROR(LOOKUP(2,1/((汇率月份&lt;=$A2574)*(INDEX(记账汇率区,0,MATCH($D2574,汇率币种头,0))&lt;&gt;"")),INDEX(记账汇率区,0,MATCH($D2574,汇率币种头,0))),""))))</f>
        <v/>
      </c>
      <c r="L2574" s="123" t="str">
        <f t="shared" si="80"/>
        <v/>
      </c>
      <c r="M2574" s="123" t="str">
        <f t="shared" si="81"/>
        <v/>
      </c>
      <c r="N2574" s="123" t="str">
        <f>IF($B2574="","",ROUND(SUMIF(账户名,$B2574,账户期初)+SUMIFS($L$6:L2574,$B$6:B2574,$B2574),2))</f>
        <v/>
      </c>
      <c r="O2574" s="123" t="str">
        <f>IF($B2574="","",IFERROR(ROUND(INDEX(账户期初本位,MATCH($B2574,账户名,0))+SUMIFS($M$6:M2574,$B$6:B2574,$B2574),2),""))</f>
        <v/>
      </c>
      <c r="P2574" s="117"/>
      <c r="Q2574" s="115"/>
      <c r="R2574" s="115"/>
      <c r="S2574" s="124" t="str">
        <f>IF($B2574="","",IF(ISNA(MATCH($B2574,账户名,0)),"※这个账户不在【参数设置】的账户档案里",IF($A2574="","※没填日期，这一笔不会进任何月份的报表",IF(OR($A2574&lt;起始月份,$A2574&gt;EOMONTH(起始月份,15)),"△不在本账期（"&amp;TEXT(起始月份,"yyyy-mm")&amp;" ~ "&amp;TEXT(EOMONTH(起始月份,15),"yyyy-mm")&amp;"）内，报表里看不到",IF(AND($H2574&lt;&gt;"",$I2574&lt;&gt;""),"※收入和支出不能同时填",IF(AND(N($H2574)=0,N($I2574)=0),IF(ISNUMBER(SEARCH("【待补】",$R2574&amp;"")),"△源数据不全（源表缺金额），请补充","※收入和支出都没填"),IF($E2574="","※没填收支类别，分类报表会漏掉这一笔",IF(ISNA(MATCH($E2574,类别表,0)),"※收支类别不在【参数设置】的清单里",IF($K2574="","△"&amp;$D2574&amp;" 还没填汇率，去【月度汇率】补上就自动算了",IF(ISNUMBER(SEARCH("【待补】",$R2574&amp;"")),"△源数据不全（源表缺摘要或用途），请补充",IF(AND($F2574="内部转账",$Q2574=""),"△内部转账建议在「往来单位」写上对方账户",IF($N2574&lt;0,"△这一笔之后该账户余额成负数了，核一下",""))))))))))))</f>
        <v/>
      </c>
    </row>
    <row r="2575" ht="16.5" spans="1:19">
      <c r="A2575" s="114"/>
      <c r="B2575" s="115"/>
      <c r="C2575" s="116" t="str">
        <f>IF($B2575="","",IFERROR(INDEX(账户银行,MATCH($B2575,账户名,0)),""))</f>
        <v/>
      </c>
      <c r="D2575" s="116" t="str">
        <f>IF($B2575="","",IFERROR(INDEX(账户币种,MATCH($B2575,账户名,0)),""))</f>
        <v/>
      </c>
      <c r="E2575" s="117"/>
      <c r="F2575" s="116" t="str">
        <f>IF($E2575="","",IFERROR(INDEX(类别属性,MATCH($E2575,类别表,0)),""))</f>
        <v/>
      </c>
      <c r="G2575" s="118"/>
      <c r="H2575" s="119"/>
      <c r="I2575" s="119"/>
      <c r="J2575" s="120"/>
      <c r="K2575" s="125" t="str">
        <f>IF(OR($A2575="",$B2575=""),"",IF($J2575&lt;&gt;"",$J2575,IF($D2575=本位币,1,IFERROR(LOOKUP(2,1/((汇率月份&lt;=$A2575)*(INDEX(记账汇率区,0,MATCH($D2575,汇率币种头,0))&lt;&gt;"")),INDEX(记账汇率区,0,MATCH($D2575,汇率币种头,0))),""))))</f>
        <v/>
      </c>
      <c r="L2575" s="123" t="str">
        <f t="shared" si="80"/>
        <v/>
      </c>
      <c r="M2575" s="123" t="str">
        <f t="shared" si="81"/>
        <v/>
      </c>
      <c r="N2575" s="123" t="str">
        <f>IF($B2575="","",ROUND(SUMIF(账户名,$B2575,账户期初)+SUMIFS($L$6:L2575,$B$6:B2575,$B2575),2))</f>
        <v/>
      </c>
      <c r="O2575" s="123" t="str">
        <f>IF($B2575="","",IFERROR(ROUND(INDEX(账户期初本位,MATCH($B2575,账户名,0))+SUMIFS($M$6:M2575,$B$6:B2575,$B2575),2),""))</f>
        <v/>
      </c>
      <c r="P2575" s="117"/>
      <c r="Q2575" s="115"/>
      <c r="R2575" s="115"/>
      <c r="S2575" s="124" t="str">
        <f>IF($B2575="","",IF(ISNA(MATCH($B2575,账户名,0)),"※这个账户不在【参数设置】的账户档案里",IF($A2575="","※没填日期，这一笔不会进任何月份的报表",IF(OR($A2575&lt;起始月份,$A2575&gt;EOMONTH(起始月份,15)),"△不在本账期（"&amp;TEXT(起始月份,"yyyy-mm")&amp;" ~ "&amp;TEXT(EOMONTH(起始月份,15),"yyyy-mm")&amp;"）内，报表里看不到",IF(AND($H2575&lt;&gt;"",$I2575&lt;&gt;""),"※收入和支出不能同时填",IF(AND(N($H2575)=0,N($I2575)=0),IF(ISNUMBER(SEARCH("【待补】",$R2575&amp;"")),"△源数据不全（源表缺金额），请补充","※收入和支出都没填"),IF($E2575="","※没填收支类别，分类报表会漏掉这一笔",IF(ISNA(MATCH($E2575,类别表,0)),"※收支类别不在【参数设置】的清单里",IF($K2575="","△"&amp;$D2575&amp;" 还没填汇率，去【月度汇率】补上就自动算了",IF(ISNUMBER(SEARCH("【待补】",$R2575&amp;"")),"△源数据不全（源表缺摘要或用途），请补充",IF(AND($F2575="内部转账",$Q2575=""),"△内部转账建议在「往来单位」写上对方账户",IF($N2575&lt;0,"△这一笔之后该账户余额成负数了，核一下",""))))))))))))</f>
        <v/>
      </c>
    </row>
    <row r="2576" ht="16.5" spans="1:19">
      <c r="A2576" s="114"/>
      <c r="B2576" s="115"/>
      <c r="C2576" s="116" t="str">
        <f>IF($B2576="","",IFERROR(INDEX(账户银行,MATCH($B2576,账户名,0)),""))</f>
        <v/>
      </c>
      <c r="D2576" s="116" t="str">
        <f>IF($B2576="","",IFERROR(INDEX(账户币种,MATCH($B2576,账户名,0)),""))</f>
        <v/>
      </c>
      <c r="E2576" s="117"/>
      <c r="F2576" s="116" t="str">
        <f>IF($E2576="","",IFERROR(INDEX(类别属性,MATCH($E2576,类别表,0)),""))</f>
        <v/>
      </c>
      <c r="G2576" s="118"/>
      <c r="H2576" s="119"/>
      <c r="I2576" s="119"/>
      <c r="J2576" s="120"/>
      <c r="K2576" s="125" t="str">
        <f>IF(OR($A2576="",$B2576=""),"",IF($J2576&lt;&gt;"",$J2576,IF($D2576=本位币,1,IFERROR(LOOKUP(2,1/((汇率月份&lt;=$A2576)*(INDEX(记账汇率区,0,MATCH($D2576,汇率币种头,0))&lt;&gt;"")),INDEX(记账汇率区,0,MATCH($D2576,汇率币种头,0))),""))))</f>
        <v/>
      </c>
      <c r="L2576" s="123" t="str">
        <f t="shared" si="80"/>
        <v/>
      </c>
      <c r="M2576" s="123" t="str">
        <f t="shared" si="81"/>
        <v/>
      </c>
      <c r="N2576" s="123" t="str">
        <f>IF($B2576="","",ROUND(SUMIF(账户名,$B2576,账户期初)+SUMIFS($L$6:L2576,$B$6:B2576,$B2576),2))</f>
        <v/>
      </c>
      <c r="O2576" s="123" t="str">
        <f>IF($B2576="","",IFERROR(ROUND(INDEX(账户期初本位,MATCH($B2576,账户名,0))+SUMIFS($M$6:M2576,$B$6:B2576,$B2576),2),""))</f>
        <v/>
      </c>
      <c r="P2576" s="117"/>
      <c r="Q2576" s="115"/>
      <c r="R2576" s="115"/>
      <c r="S2576" s="124" t="str">
        <f>IF($B2576="","",IF(ISNA(MATCH($B2576,账户名,0)),"※这个账户不在【参数设置】的账户档案里",IF($A2576="","※没填日期，这一笔不会进任何月份的报表",IF(OR($A2576&lt;起始月份,$A2576&gt;EOMONTH(起始月份,15)),"△不在本账期（"&amp;TEXT(起始月份,"yyyy-mm")&amp;" ~ "&amp;TEXT(EOMONTH(起始月份,15),"yyyy-mm")&amp;"）内，报表里看不到",IF(AND($H2576&lt;&gt;"",$I2576&lt;&gt;""),"※收入和支出不能同时填",IF(AND(N($H2576)=0,N($I2576)=0),IF(ISNUMBER(SEARCH("【待补】",$R2576&amp;"")),"△源数据不全（源表缺金额），请补充","※收入和支出都没填"),IF($E2576="","※没填收支类别，分类报表会漏掉这一笔",IF(ISNA(MATCH($E2576,类别表,0)),"※收支类别不在【参数设置】的清单里",IF($K2576="","△"&amp;$D2576&amp;" 还没填汇率，去【月度汇率】补上就自动算了",IF(ISNUMBER(SEARCH("【待补】",$R2576&amp;"")),"△源数据不全（源表缺摘要或用途），请补充",IF(AND($F2576="内部转账",$Q2576=""),"△内部转账建议在「往来单位」写上对方账户",IF($N2576&lt;0,"△这一笔之后该账户余额成负数了，核一下",""))))))))))))</f>
        <v/>
      </c>
    </row>
    <row r="2577" ht="16.5" spans="1:19">
      <c r="A2577" s="114"/>
      <c r="B2577" s="115"/>
      <c r="C2577" s="116" t="str">
        <f>IF($B2577="","",IFERROR(INDEX(账户银行,MATCH($B2577,账户名,0)),""))</f>
        <v/>
      </c>
      <c r="D2577" s="116" t="str">
        <f>IF($B2577="","",IFERROR(INDEX(账户币种,MATCH($B2577,账户名,0)),""))</f>
        <v/>
      </c>
      <c r="E2577" s="117"/>
      <c r="F2577" s="116" t="str">
        <f>IF($E2577="","",IFERROR(INDEX(类别属性,MATCH($E2577,类别表,0)),""))</f>
        <v/>
      </c>
      <c r="G2577" s="118"/>
      <c r="H2577" s="119"/>
      <c r="I2577" s="119"/>
      <c r="J2577" s="120"/>
      <c r="K2577" s="125" t="str">
        <f>IF(OR($A2577="",$B2577=""),"",IF($J2577&lt;&gt;"",$J2577,IF($D2577=本位币,1,IFERROR(LOOKUP(2,1/((汇率月份&lt;=$A2577)*(INDEX(记账汇率区,0,MATCH($D2577,汇率币种头,0))&lt;&gt;"")),INDEX(记账汇率区,0,MATCH($D2577,汇率币种头,0))),""))))</f>
        <v/>
      </c>
      <c r="L2577" s="123" t="str">
        <f t="shared" si="80"/>
        <v/>
      </c>
      <c r="M2577" s="123" t="str">
        <f t="shared" si="81"/>
        <v/>
      </c>
      <c r="N2577" s="123" t="str">
        <f>IF($B2577="","",ROUND(SUMIF(账户名,$B2577,账户期初)+SUMIFS($L$6:L2577,$B$6:B2577,$B2577),2))</f>
        <v/>
      </c>
      <c r="O2577" s="123" t="str">
        <f>IF($B2577="","",IFERROR(ROUND(INDEX(账户期初本位,MATCH($B2577,账户名,0))+SUMIFS($M$6:M2577,$B$6:B2577,$B2577),2),""))</f>
        <v/>
      </c>
      <c r="P2577" s="117"/>
      <c r="Q2577" s="115"/>
      <c r="R2577" s="115"/>
      <c r="S2577" s="124" t="str">
        <f>IF($B2577="","",IF(ISNA(MATCH($B2577,账户名,0)),"※这个账户不在【参数设置】的账户档案里",IF($A2577="","※没填日期，这一笔不会进任何月份的报表",IF(OR($A2577&lt;起始月份,$A2577&gt;EOMONTH(起始月份,15)),"△不在本账期（"&amp;TEXT(起始月份,"yyyy-mm")&amp;" ~ "&amp;TEXT(EOMONTH(起始月份,15),"yyyy-mm")&amp;"）内，报表里看不到",IF(AND($H2577&lt;&gt;"",$I2577&lt;&gt;""),"※收入和支出不能同时填",IF(AND(N($H2577)=0,N($I2577)=0),IF(ISNUMBER(SEARCH("【待补】",$R2577&amp;"")),"△源数据不全（源表缺金额），请补充","※收入和支出都没填"),IF($E2577="","※没填收支类别，分类报表会漏掉这一笔",IF(ISNA(MATCH($E2577,类别表,0)),"※收支类别不在【参数设置】的清单里",IF($K2577="","△"&amp;$D2577&amp;" 还没填汇率，去【月度汇率】补上就自动算了",IF(ISNUMBER(SEARCH("【待补】",$R2577&amp;"")),"△源数据不全（源表缺摘要或用途），请补充",IF(AND($F2577="内部转账",$Q2577=""),"△内部转账建议在「往来单位」写上对方账户",IF($N2577&lt;0,"△这一笔之后该账户余额成负数了，核一下",""))))))))))))</f>
        <v/>
      </c>
    </row>
    <row r="2578" ht="16.5" spans="1:19">
      <c r="A2578" s="114"/>
      <c r="B2578" s="115"/>
      <c r="C2578" s="116" t="str">
        <f>IF($B2578="","",IFERROR(INDEX(账户银行,MATCH($B2578,账户名,0)),""))</f>
        <v/>
      </c>
      <c r="D2578" s="116" t="str">
        <f>IF($B2578="","",IFERROR(INDEX(账户币种,MATCH($B2578,账户名,0)),""))</f>
        <v/>
      </c>
      <c r="E2578" s="117"/>
      <c r="F2578" s="116" t="str">
        <f>IF($E2578="","",IFERROR(INDEX(类别属性,MATCH($E2578,类别表,0)),""))</f>
        <v/>
      </c>
      <c r="G2578" s="118"/>
      <c r="H2578" s="119"/>
      <c r="I2578" s="119"/>
      <c r="J2578" s="120"/>
      <c r="K2578" s="125" t="str">
        <f>IF(OR($A2578="",$B2578=""),"",IF($J2578&lt;&gt;"",$J2578,IF($D2578=本位币,1,IFERROR(LOOKUP(2,1/((汇率月份&lt;=$A2578)*(INDEX(记账汇率区,0,MATCH($D2578,汇率币种头,0))&lt;&gt;"")),INDEX(记账汇率区,0,MATCH($D2578,汇率币种头,0))),""))))</f>
        <v/>
      </c>
      <c r="L2578" s="123" t="str">
        <f t="shared" si="80"/>
        <v/>
      </c>
      <c r="M2578" s="123" t="str">
        <f t="shared" si="81"/>
        <v/>
      </c>
      <c r="N2578" s="123" t="str">
        <f>IF($B2578="","",ROUND(SUMIF(账户名,$B2578,账户期初)+SUMIFS($L$6:L2578,$B$6:B2578,$B2578),2))</f>
        <v/>
      </c>
      <c r="O2578" s="123" t="str">
        <f>IF($B2578="","",IFERROR(ROUND(INDEX(账户期初本位,MATCH($B2578,账户名,0))+SUMIFS($M$6:M2578,$B$6:B2578,$B2578),2),""))</f>
        <v/>
      </c>
      <c r="P2578" s="117"/>
      <c r="Q2578" s="115"/>
      <c r="R2578" s="115"/>
      <c r="S2578" s="124" t="str">
        <f>IF($B2578="","",IF(ISNA(MATCH($B2578,账户名,0)),"※这个账户不在【参数设置】的账户档案里",IF($A2578="","※没填日期，这一笔不会进任何月份的报表",IF(OR($A2578&lt;起始月份,$A2578&gt;EOMONTH(起始月份,15)),"△不在本账期（"&amp;TEXT(起始月份,"yyyy-mm")&amp;" ~ "&amp;TEXT(EOMONTH(起始月份,15),"yyyy-mm")&amp;"）内，报表里看不到",IF(AND($H2578&lt;&gt;"",$I2578&lt;&gt;""),"※收入和支出不能同时填",IF(AND(N($H2578)=0,N($I2578)=0),IF(ISNUMBER(SEARCH("【待补】",$R2578&amp;"")),"△源数据不全（源表缺金额），请补充","※收入和支出都没填"),IF($E2578="","※没填收支类别，分类报表会漏掉这一笔",IF(ISNA(MATCH($E2578,类别表,0)),"※收支类别不在【参数设置】的清单里",IF($K2578="","△"&amp;$D2578&amp;" 还没填汇率，去【月度汇率】补上就自动算了",IF(ISNUMBER(SEARCH("【待补】",$R2578&amp;"")),"△源数据不全（源表缺摘要或用途），请补充",IF(AND($F2578="内部转账",$Q2578=""),"△内部转账建议在「往来单位」写上对方账户",IF($N2578&lt;0,"△这一笔之后该账户余额成负数了，核一下",""))))))))))))</f>
        <v/>
      </c>
    </row>
    <row r="2579" ht="16.5" spans="1:19">
      <c r="A2579" s="114"/>
      <c r="B2579" s="115"/>
      <c r="C2579" s="116" t="str">
        <f>IF($B2579="","",IFERROR(INDEX(账户银行,MATCH($B2579,账户名,0)),""))</f>
        <v/>
      </c>
      <c r="D2579" s="116" t="str">
        <f>IF($B2579="","",IFERROR(INDEX(账户币种,MATCH($B2579,账户名,0)),""))</f>
        <v/>
      </c>
      <c r="E2579" s="117"/>
      <c r="F2579" s="116" t="str">
        <f>IF($E2579="","",IFERROR(INDEX(类别属性,MATCH($E2579,类别表,0)),""))</f>
        <v/>
      </c>
      <c r="G2579" s="118"/>
      <c r="H2579" s="119"/>
      <c r="I2579" s="119"/>
      <c r="J2579" s="120"/>
      <c r="K2579" s="125" t="str">
        <f>IF(OR($A2579="",$B2579=""),"",IF($J2579&lt;&gt;"",$J2579,IF($D2579=本位币,1,IFERROR(LOOKUP(2,1/((汇率月份&lt;=$A2579)*(INDEX(记账汇率区,0,MATCH($D2579,汇率币种头,0))&lt;&gt;"")),INDEX(记账汇率区,0,MATCH($D2579,汇率币种头,0))),""))))</f>
        <v/>
      </c>
      <c r="L2579" s="123" t="str">
        <f t="shared" si="80"/>
        <v/>
      </c>
      <c r="M2579" s="123" t="str">
        <f t="shared" si="81"/>
        <v/>
      </c>
      <c r="N2579" s="123" t="str">
        <f>IF($B2579="","",ROUND(SUMIF(账户名,$B2579,账户期初)+SUMIFS($L$6:L2579,$B$6:B2579,$B2579),2))</f>
        <v/>
      </c>
      <c r="O2579" s="123" t="str">
        <f>IF($B2579="","",IFERROR(ROUND(INDEX(账户期初本位,MATCH($B2579,账户名,0))+SUMIFS($M$6:M2579,$B$6:B2579,$B2579),2),""))</f>
        <v/>
      </c>
      <c r="P2579" s="117"/>
      <c r="Q2579" s="115"/>
      <c r="R2579" s="115"/>
      <c r="S2579" s="124" t="str">
        <f>IF($B2579="","",IF(ISNA(MATCH($B2579,账户名,0)),"※这个账户不在【参数设置】的账户档案里",IF($A2579="","※没填日期，这一笔不会进任何月份的报表",IF(OR($A2579&lt;起始月份,$A2579&gt;EOMONTH(起始月份,15)),"△不在本账期（"&amp;TEXT(起始月份,"yyyy-mm")&amp;" ~ "&amp;TEXT(EOMONTH(起始月份,15),"yyyy-mm")&amp;"）内，报表里看不到",IF(AND($H2579&lt;&gt;"",$I2579&lt;&gt;""),"※收入和支出不能同时填",IF(AND(N($H2579)=0,N($I2579)=0),IF(ISNUMBER(SEARCH("【待补】",$R2579&amp;"")),"△源数据不全（源表缺金额），请补充","※收入和支出都没填"),IF($E2579="","※没填收支类别，分类报表会漏掉这一笔",IF(ISNA(MATCH($E2579,类别表,0)),"※收支类别不在【参数设置】的清单里",IF($K2579="","△"&amp;$D2579&amp;" 还没填汇率，去【月度汇率】补上就自动算了",IF(ISNUMBER(SEARCH("【待补】",$R2579&amp;"")),"△源数据不全（源表缺摘要或用途），请补充",IF(AND($F2579="内部转账",$Q2579=""),"△内部转账建议在「往来单位」写上对方账户",IF($N2579&lt;0,"△这一笔之后该账户余额成负数了，核一下",""))))))))))))</f>
        <v/>
      </c>
    </row>
    <row r="2580" ht="16.5" spans="1:19">
      <c r="A2580" s="114"/>
      <c r="B2580" s="115"/>
      <c r="C2580" s="116" t="str">
        <f>IF($B2580="","",IFERROR(INDEX(账户银行,MATCH($B2580,账户名,0)),""))</f>
        <v/>
      </c>
      <c r="D2580" s="116" t="str">
        <f>IF($B2580="","",IFERROR(INDEX(账户币种,MATCH($B2580,账户名,0)),""))</f>
        <v/>
      </c>
      <c r="E2580" s="117"/>
      <c r="F2580" s="116" t="str">
        <f>IF($E2580="","",IFERROR(INDEX(类别属性,MATCH($E2580,类别表,0)),""))</f>
        <v/>
      </c>
      <c r="G2580" s="118"/>
      <c r="H2580" s="119"/>
      <c r="I2580" s="119"/>
      <c r="J2580" s="120"/>
      <c r="K2580" s="125" t="str">
        <f>IF(OR($A2580="",$B2580=""),"",IF($J2580&lt;&gt;"",$J2580,IF($D2580=本位币,1,IFERROR(LOOKUP(2,1/((汇率月份&lt;=$A2580)*(INDEX(记账汇率区,0,MATCH($D2580,汇率币种头,0))&lt;&gt;"")),INDEX(记账汇率区,0,MATCH($D2580,汇率币种头,0))),""))))</f>
        <v/>
      </c>
      <c r="L2580" s="123" t="str">
        <f t="shared" si="80"/>
        <v/>
      </c>
      <c r="M2580" s="123" t="str">
        <f t="shared" si="81"/>
        <v/>
      </c>
      <c r="N2580" s="123" t="str">
        <f>IF($B2580="","",ROUND(SUMIF(账户名,$B2580,账户期初)+SUMIFS($L$6:L2580,$B$6:B2580,$B2580),2))</f>
        <v/>
      </c>
      <c r="O2580" s="123" t="str">
        <f>IF($B2580="","",IFERROR(ROUND(INDEX(账户期初本位,MATCH($B2580,账户名,0))+SUMIFS($M$6:M2580,$B$6:B2580,$B2580),2),""))</f>
        <v/>
      </c>
      <c r="P2580" s="117"/>
      <c r="Q2580" s="115"/>
      <c r="R2580" s="115"/>
      <c r="S2580" s="124" t="str">
        <f>IF($B2580="","",IF(ISNA(MATCH($B2580,账户名,0)),"※这个账户不在【参数设置】的账户档案里",IF($A2580="","※没填日期，这一笔不会进任何月份的报表",IF(OR($A2580&lt;起始月份,$A2580&gt;EOMONTH(起始月份,15)),"△不在本账期（"&amp;TEXT(起始月份,"yyyy-mm")&amp;" ~ "&amp;TEXT(EOMONTH(起始月份,15),"yyyy-mm")&amp;"）内，报表里看不到",IF(AND($H2580&lt;&gt;"",$I2580&lt;&gt;""),"※收入和支出不能同时填",IF(AND(N($H2580)=0,N($I2580)=0),IF(ISNUMBER(SEARCH("【待补】",$R2580&amp;"")),"△源数据不全（源表缺金额），请补充","※收入和支出都没填"),IF($E2580="","※没填收支类别，分类报表会漏掉这一笔",IF(ISNA(MATCH($E2580,类别表,0)),"※收支类别不在【参数设置】的清单里",IF($K2580="","△"&amp;$D2580&amp;" 还没填汇率，去【月度汇率】补上就自动算了",IF(ISNUMBER(SEARCH("【待补】",$R2580&amp;"")),"△源数据不全（源表缺摘要或用途），请补充",IF(AND($F2580="内部转账",$Q2580=""),"△内部转账建议在「往来单位」写上对方账户",IF($N2580&lt;0,"△这一笔之后该账户余额成负数了，核一下",""))))))))))))</f>
        <v/>
      </c>
    </row>
    <row r="2581" ht="16.5" spans="1:19">
      <c r="A2581" s="114"/>
      <c r="B2581" s="115"/>
      <c r="C2581" s="116" t="str">
        <f>IF($B2581="","",IFERROR(INDEX(账户银行,MATCH($B2581,账户名,0)),""))</f>
        <v/>
      </c>
      <c r="D2581" s="116" t="str">
        <f>IF($B2581="","",IFERROR(INDEX(账户币种,MATCH($B2581,账户名,0)),""))</f>
        <v/>
      </c>
      <c r="E2581" s="117"/>
      <c r="F2581" s="116" t="str">
        <f>IF($E2581="","",IFERROR(INDEX(类别属性,MATCH($E2581,类别表,0)),""))</f>
        <v/>
      </c>
      <c r="G2581" s="118"/>
      <c r="H2581" s="119"/>
      <c r="I2581" s="119"/>
      <c r="J2581" s="120"/>
      <c r="K2581" s="125" t="str">
        <f>IF(OR($A2581="",$B2581=""),"",IF($J2581&lt;&gt;"",$J2581,IF($D2581=本位币,1,IFERROR(LOOKUP(2,1/((汇率月份&lt;=$A2581)*(INDEX(记账汇率区,0,MATCH($D2581,汇率币种头,0))&lt;&gt;"")),INDEX(记账汇率区,0,MATCH($D2581,汇率币种头,0))),""))))</f>
        <v/>
      </c>
      <c r="L2581" s="123" t="str">
        <f t="shared" si="80"/>
        <v/>
      </c>
      <c r="M2581" s="123" t="str">
        <f t="shared" si="81"/>
        <v/>
      </c>
      <c r="N2581" s="123" t="str">
        <f>IF($B2581="","",ROUND(SUMIF(账户名,$B2581,账户期初)+SUMIFS($L$6:L2581,$B$6:B2581,$B2581),2))</f>
        <v/>
      </c>
      <c r="O2581" s="123" t="str">
        <f>IF($B2581="","",IFERROR(ROUND(INDEX(账户期初本位,MATCH($B2581,账户名,0))+SUMIFS($M$6:M2581,$B$6:B2581,$B2581),2),""))</f>
        <v/>
      </c>
      <c r="P2581" s="117"/>
      <c r="Q2581" s="115"/>
      <c r="R2581" s="115"/>
      <c r="S2581" s="124" t="str">
        <f>IF($B2581="","",IF(ISNA(MATCH($B2581,账户名,0)),"※这个账户不在【参数设置】的账户档案里",IF($A2581="","※没填日期，这一笔不会进任何月份的报表",IF(OR($A2581&lt;起始月份,$A2581&gt;EOMONTH(起始月份,15)),"△不在本账期（"&amp;TEXT(起始月份,"yyyy-mm")&amp;" ~ "&amp;TEXT(EOMONTH(起始月份,15),"yyyy-mm")&amp;"）内，报表里看不到",IF(AND($H2581&lt;&gt;"",$I2581&lt;&gt;""),"※收入和支出不能同时填",IF(AND(N($H2581)=0,N($I2581)=0),IF(ISNUMBER(SEARCH("【待补】",$R2581&amp;"")),"△源数据不全（源表缺金额），请补充","※收入和支出都没填"),IF($E2581="","※没填收支类别，分类报表会漏掉这一笔",IF(ISNA(MATCH($E2581,类别表,0)),"※收支类别不在【参数设置】的清单里",IF($K2581="","△"&amp;$D2581&amp;" 还没填汇率，去【月度汇率】补上就自动算了",IF(ISNUMBER(SEARCH("【待补】",$R2581&amp;"")),"△源数据不全（源表缺摘要或用途），请补充",IF(AND($F2581="内部转账",$Q2581=""),"△内部转账建议在「往来单位」写上对方账户",IF($N2581&lt;0,"△这一笔之后该账户余额成负数了，核一下",""))))))))))))</f>
        <v/>
      </c>
    </row>
    <row r="2582" ht="16.5" spans="1:19">
      <c r="A2582" s="114"/>
      <c r="B2582" s="115"/>
      <c r="C2582" s="116" t="str">
        <f>IF($B2582="","",IFERROR(INDEX(账户银行,MATCH($B2582,账户名,0)),""))</f>
        <v/>
      </c>
      <c r="D2582" s="116" t="str">
        <f>IF($B2582="","",IFERROR(INDEX(账户币种,MATCH($B2582,账户名,0)),""))</f>
        <v/>
      </c>
      <c r="E2582" s="117"/>
      <c r="F2582" s="116" t="str">
        <f>IF($E2582="","",IFERROR(INDEX(类别属性,MATCH($E2582,类别表,0)),""))</f>
        <v/>
      </c>
      <c r="G2582" s="118"/>
      <c r="H2582" s="119"/>
      <c r="I2582" s="119"/>
      <c r="J2582" s="120"/>
      <c r="K2582" s="125" t="str">
        <f>IF(OR($A2582="",$B2582=""),"",IF($J2582&lt;&gt;"",$J2582,IF($D2582=本位币,1,IFERROR(LOOKUP(2,1/((汇率月份&lt;=$A2582)*(INDEX(记账汇率区,0,MATCH($D2582,汇率币种头,0))&lt;&gt;"")),INDEX(记账汇率区,0,MATCH($D2582,汇率币种头,0))),""))))</f>
        <v/>
      </c>
      <c r="L2582" s="123" t="str">
        <f t="shared" si="80"/>
        <v/>
      </c>
      <c r="M2582" s="123" t="str">
        <f t="shared" si="81"/>
        <v/>
      </c>
      <c r="N2582" s="123" t="str">
        <f>IF($B2582="","",ROUND(SUMIF(账户名,$B2582,账户期初)+SUMIFS($L$6:L2582,$B$6:B2582,$B2582),2))</f>
        <v/>
      </c>
      <c r="O2582" s="123" t="str">
        <f>IF($B2582="","",IFERROR(ROUND(INDEX(账户期初本位,MATCH($B2582,账户名,0))+SUMIFS($M$6:M2582,$B$6:B2582,$B2582),2),""))</f>
        <v/>
      </c>
      <c r="P2582" s="117"/>
      <c r="Q2582" s="115"/>
      <c r="R2582" s="115"/>
      <c r="S2582" s="124" t="str">
        <f>IF($B2582="","",IF(ISNA(MATCH($B2582,账户名,0)),"※这个账户不在【参数设置】的账户档案里",IF($A2582="","※没填日期，这一笔不会进任何月份的报表",IF(OR($A2582&lt;起始月份,$A2582&gt;EOMONTH(起始月份,15)),"△不在本账期（"&amp;TEXT(起始月份,"yyyy-mm")&amp;" ~ "&amp;TEXT(EOMONTH(起始月份,15),"yyyy-mm")&amp;"）内，报表里看不到",IF(AND($H2582&lt;&gt;"",$I2582&lt;&gt;""),"※收入和支出不能同时填",IF(AND(N($H2582)=0,N($I2582)=0),IF(ISNUMBER(SEARCH("【待补】",$R2582&amp;"")),"△源数据不全（源表缺金额），请补充","※收入和支出都没填"),IF($E2582="","※没填收支类别，分类报表会漏掉这一笔",IF(ISNA(MATCH($E2582,类别表,0)),"※收支类别不在【参数设置】的清单里",IF($K2582="","△"&amp;$D2582&amp;" 还没填汇率，去【月度汇率】补上就自动算了",IF(ISNUMBER(SEARCH("【待补】",$R2582&amp;"")),"△源数据不全（源表缺摘要或用途），请补充",IF(AND($F2582="内部转账",$Q2582=""),"△内部转账建议在「往来单位」写上对方账户",IF($N2582&lt;0,"△这一笔之后该账户余额成负数了，核一下",""))))))))))))</f>
        <v/>
      </c>
    </row>
    <row r="2583" ht="16.5" spans="1:19">
      <c r="A2583" s="114"/>
      <c r="B2583" s="115"/>
      <c r="C2583" s="116" t="str">
        <f>IF($B2583="","",IFERROR(INDEX(账户银行,MATCH($B2583,账户名,0)),""))</f>
        <v/>
      </c>
      <c r="D2583" s="116" t="str">
        <f>IF($B2583="","",IFERROR(INDEX(账户币种,MATCH($B2583,账户名,0)),""))</f>
        <v/>
      </c>
      <c r="E2583" s="117"/>
      <c r="F2583" s="116" t="str">
        <f>IF($E2583="","",IFERROR(INDEX(类别属性,MATCH($E2583,类别表,0)),""))</f>
        <v/>
      </c>
      <c r="G2583" s="118"/>
      <c r="H2583" s="119"/>
      <c r="I2583" s="119"/>
      <c r="J2583" s="120"/>
      <c r="K2583" s="125" t="str">
        <f>IF(OR($A2583="",$B2583=""),"",IF($J2583&lt;&gt;"",$J2583,IF($D2583=本位币,1,IFERROR(LOOKUP(2,1/((汇率月份&lt;=$A2583)*(INDEX(记账汇率区,0,MATCH($D2583,汇率币种头,0))&lt;&gt;"")),INDEX(记账汇率区,0,MATCH($D2583,汇率币种头,0))),""))))</f>
        <v/>
      </c>
      <c r="L2583" s="123" t="str">
        <f t="shared" si="80"/>
        <v/>
      </c>
      <c r="M2583" s="123" t="str">
        <f t="shared" si="81"/>
        <v/>
      </c>
      <c r="N2583" s="123" t="str">
        <f>IF($B2583="","",ROUND(SUMIF(账户名,$B2583,账户期初)+SUMIFS($L$6:L2583,$B$6:B2583,$B2583),2))</f>
        <v/>
      </c>
      <c r="O2583" s="123" t="str">
        <f>IF($B2583="","",IFERROR(ROUND(INDEX(账户期初本位,MATCH($B2583,账户名,0))+SUMIFS($M$6:M2583,$B$6:B2583,$B2583),2),""))</f>
        <v/>
      </c>
      <c r="P2583" s="117"/>
      <c r="Q2583" s="115"/>
      <c r="R2583" s="115"/>
      <c r="S2583" s="124" t="str">
        <f>IF($B2583="","",IF(ISNA(MATCH($B2583,账户名,0)),"※这个账户不在【参数设置】的账户档案里",IF($A2583="","※没填日期，这一笔不会进任何月份的报表",IF(OR($A2583&lt;起始月份,$A2583&gt;EOMONTH(起始月份,15)),"△不在本账期（"&amp;TEXT(起始月份,"yyyy-mm")&amp;" ~ "&amp;TEXT(EOMONTH(起始月份,15),"yyyy-mm")&amp;"）内，报表里看不到",IF(AND($H2583&lt;&gt;"",$I2583&lt;&gt;""),"※收入和支出不能同时填",IF(AND(N($H2583)=0,N($I2583)=0),IF(ISNUMBER(SEARCH("【待补】",$R2583&amp;"")),"△源数据不全（源表缺金额），请补充","※收入和支出都没填"),IF($E2583="","※没填收支类别，分类报表会漏掉这一笔",IF(ISNA(MATCH($E2583,类别表,0)),"※收支类别不在【参数设置】的清单里",IF($K2583="","△"&amp;$D2583&amp;" 还没填汇率，去【月度汇率】补上就自动算了",IF(ISNUMBER(SEARCH("【待补】",$R2583&amp;"")),"△源数据不全（源表缺摘要或用途），请补充",IF(AND($F2583="内部转账",$Q2583=""),"△内部转账建议在「往来单位」写上对方账户",IF($N2583&lt;0,"△这一笔之后该账户余额成负数了，核一下",""))))))))))))</f>
        <v/>
      </c>
    </row>
    <row r="2584" ht="16.5" spans="1:19">
      <c r="A2584" s="114"/>
      <c r="B2584" s="115"/>
      <c r="C2584" s="116" t="str">
        <f>IF($B2584="","",IFERROR(INDEX(账户银行,MATCH($B2584,账户名,0)),""))</f>
        <v/>
      </c>
      <c r="D2584" s="116" t="str">
        <f>IF($B2584="","",IFERROR(INDEX(账户币种,MATCH($B2584,账户名,0)),""))</f>
        <v/>
      </c>
      <c r="E2584" s="117"/>
      <c r="F2584" s="116" t="str">
        <f>IF($E2584="","",IFERROR(INDEX(类别属性,MATCH($E2584,类别表,0)),""))</f>
        <v/>
      </c>
      <c r="G2584" s="118"/>
      <c r="H2584" s="119"/>
      <c r="I2584" s="119"/>
      <c r="J2584" s="120"/>
      <c r="K2584" s="125" t="str">
        <f>IF(OR($A2584="",$B2584=""),"",IF($J2584&lt;&gt;"",$J2584,IF($D2584=本位币,1,IFERROR(LOOKUP(2,1/((汇率月份&lt;=$A2584)*(INDEX(记账汇率区,0,MATCH($D2584,汇率币种头,0))&lt;&gt;"")),INDEX(记账汇率区,0,MATCH($D2584,汇率币种头,0))),""))))</f>
        <v/>
      </c>
      <c r="L2584" s="123" t="str">
        <f t="shared" si="80"/>
        <v/>
      </c>
      <c r="M2584" s="123" t="str">
        <f t="shared" si="81"/>
        <v/>
      </c>
      <c r="N2584" s="123" t="str">
        <f>IF($B2584="","",ROUND(SUMIF(账户名,$B2584,账户期初)+SUMIFS($L$6:L2584,$B$6:B2584,$B2584),2))</f>
        <v/>
      </c>
      <c r="O2584" s="123" t="str">
        <f>IF($B2584="","",IFERROR(ROUND(INDEX(账户期初本位,MATCH($B2584,账户名,0))+SUMIFS($M$6:M2584,$B$6:B2584,$B2584),2),""))</f>
        <v/>
      </c>
      <c r="P2584" s="117"/>
      <c r="Q2584" s="115"/>
      <c r="R2584" s="115"/>
      <c r="S2584" s="124" t="str">
        <f>IF($B2584="","",IF(ISNA(MATCH($B2584,账户名,0)),"※这个账户不在【参数设置】的账户档案里",IF($A2584="","※没填日期，这一笔不会进任何月份的报表",IF(OR($A2584&lt;起始月份,$A2584&gt;EOMONTH(起始月份,15)),"△不在本账期（"&amp;TEXT(起始月份,"yyyy-mm")&amp;" ~ "&amp;TEXT(EOMONTH(起始月份,15),"yyyy-mm")&amp;"）内，报表里看不到",IF(AND($H2584&lt;&gt;"",$I2584&lt;&gt;""),"※收入和支出不能同时填",IF(AND(N($H2584)=0,N($I2584)=0),IF(ISNUMBER(SEARCH("【待补】",$R2584&amp;"")),"△源数据不全（源表缺金额），请补充","※收入和支出都没填"),IF($E2584="","※没填收支类别，分类报表会漏掉这一笔",IF(ISNA(MATCH($E2584,类别表,0)),"※收支类别不在【参数设置】的清单里",IF($K2584="","△"&amp;$D2584&amp;" 还没填汇率，去【月度汇率】补上就自动算了",IF(ISNUMBER(SEARCH("【待补】",$R2584&amp;"")),"△源数据不全（源表缺摘要或用途），请补充",IF(AND($F2584="内部转账",$Q2584=""),"△内部转账建议在「往来单位」写上对方账户",IF($N2584&lt;0,"△这一笔之后该账户余额成负数了，核一下",""))))))))))))</f>
        <v/>
      </c>
    </row>
    <row r="2585" ht="16.5" spans="1:19">
      <c r="A2585" s="114"/>
      <c r="B2585" s="115"/>
      <c r="C2585" s="116" t="str">
        <f>IF($B2585="","",IFERROR(INDEX(账户银行,MATCH($B2585,账户名,0)),""))</f>
        <v/>
      </c>
      <c r="D2585" s="116" t="str">
        <f>IF($B2585="","",IFERROR(INDEX(账户币种,MATCH($B2585,账户名,0)),""))</f>
        <v/>
      </c>
      <c r="E2585" s="117"/>
      <c r="F2585" s="116" t="str">
        <f>IF($E2585="","",IFERROR(INDEX(类别属性,MATCH($E2585,类别表,0)),""))</f>
        <v/>
      </c>
      <c r="G2585" s="118"/>
      <c r="H2585" s="119"/>
      <c r="I2585" s="119"/>
      <c r="J2585" s="120"/>
      <c r="K2585" s="125" t="str">
        <f>IF(OR($A2585="",$B2585=""),"",IF($J2585&lt;&gt;"",$J2585,IF($D2585=本位币,1,IFERROR(LOOKUP(2,1/((汇率月份&lt;=$A2585)*(INDEX(记账汇率区,0,MATCH($D2585,汇率币种头,0))&lt;&gt;"")),INDEX(记账汇率区,0,MATCH($D2585,汇率币种头,0))),""))))</f>
        <v/>
      </c>
      <c r="L2585" s="123" t="str">
        <f t="shared" si="80"/>
        <v/>
      </c>
      <c r="M2585" s="123" t="str">
        <f t="shared" si="81"/>
        <v/>
      </c>
      <c r="N2585" s="123" t="str">
        <f>IF($B2585="","",ROUND(SUMIF(账户名,$B2585,账户期初)+SUMIFS($L$6:L2585,$B$6:B2585,$B2585),2))</f>
        <v/>
      </c>
      <c r="O2585" s="123" t="str">
        <f>IF($B2585="","",IFERROR(ROUND(INDEX(账户期初本位,MATCH($B2585,账户名,0))+SUMIFS($M$6:M2585,$B$6:B2585,$B2585),2),""))</f>
        <v/>
      </c>
      <c r="P2585" s="117"/>
      <c r="Q2585" s="115"/>
      <c r="R2585" s="115"/>
      <c r="S2585" s="124" t="str">
        <f>IF($B2585="","",IF(ISNA(MATCH($B2585,账户名,0)),"※这个账户不在【参数设置】的账户档案里",IF($A2585="","※没填日期，这一笔不会进任何月份的报表",IF(OR($A2585&lt;起始月份,$A2585&gt;EOMONTH(起始月份,15)),"△不在本账期（"&amp;TEXT(起始月份,"yyyy-mm")&amp;" ~ "&amp;TEXT(EOMONTH(起始月份,15),"yyyy-mm")&amp;"）内，报表里看不到",IF(AND($H2585&lt;&gt;"",$I2585&lt;&gt;""),"※收入和支出不能同时填",IF(AND(N($H2585)=0,N($I2585)=0),IF(ISNUMBER(SEARCH("【待补】",$R2585&amp;"")),"△源数据不全（源表缺金额），请补充","※收入和支出都没填"),IF($E2585="","※没填收支类别，分类报表会漏掉这一笔",IF(ISNA(MATCH($E2585,类别表,0)),"※收支类别不在【参数设置】的清单里",IF($K2585="","△"&amp;$D2585&amp;" 还没填汇率，去【月度汇率】补上就自动算了",IF(ISNUMBER(SEARCH("【待补】",$R2585&amp;"")),"△源数据不全（源表缺摘要或用途），请补充",IF(AND($F2585="内部转账",$Q2585=""),"△内部转账建议在「往来单位」写上对方账户",IF($N2585&lt;0,"△这一笔之后该账户余额成负数了，核一下",""))))))))))))</f>
        <v/>
      </c>
    </row>
    <row r="2586" ht="16.5" spans="1:19">
      <c r="A2586" s="114"/>
      <c r="B2586" s="115"/>
      <c r="C2586" s="116" t="str">
        <f>IF($B2586="","",IFERROR(INDEX(账户银行,MATCH($B2586,账户名,0)),""))</f>
        <v/>
      </c>
      <c r="D2586" s="116" t="str">
        <f>IF($B2586="","",IFERROR(INDEX(账户币种,MATCH($B2586,账户名,0)),""))</f>
        <v/>
      </c>
      <c r="E2586" s="117"/>
      <c r="F2586" s="116" t="str">
        <f>IF($E2586="","",IFERROR(INDEX(类别属性,MATCH($E2586,类别表,0)),""))</f>
        <v/>
      </c>
      <c r="G2586" s="118"/>
      <c r="H2586" s="119"/>
      <c r="I2586" s="119"/>
      <c r="J2586" s="120"/>
      <c r="K2586" s="125" t="str">
        <f>IF(OR($A2586="",$B2586=""),"",IF($J2586&lt;&gt;"",$J2586,IF($D2586=本位币,1,IFERROR(LOOKUP(2,1/((汇率月份&lt;=$A2586)*(INDEX(记账汇率区,0,MATCH($D2586,汇率币种头,0))&lt;&gt;"")),INDEX(记账汇率区,0,MATCH($D2586,汇率币种头,0))),""))))</f>
        <v/>
      </c>
      <c r="L2586" s="123" t="str">
        <f t="shared" si="80"/>
        <v/>
      </c>
      <c r="M2586" s="123" t="str">
        <f t="shared" si="81"/>
        <v/>
      </c>
      <c r="N2586" s="123" t="str">
        <f>IF($B2586="","",ROUND(SUMIF(账户名,$B2586,账户期初)+SUMIFS($L$6:L2586,$B$6:B2586,$B2586),2))</f>
        <v/>
      </c>
      <c r="O2586" s="123" t="str">
        <f>IF($B2586="","",IFERROR(ROUND(INDEX(账户期初本位,MATCH($B2586,账户名,0))+SUMIFS($M$6:M2586,$B$6:B2586,$B2586),2),""))</f>
        <v/>
      </c>
      <c r="P2586" s="117"/>
      <c r="Q2586" s="115"/>
      <c r="R2586" s="115"/>
      <c r="S2586" s="124" t="str">
        <f>IF($B2586="","",IF(ISNA(MATCH($B2586,账户名,0)),"※这个账户不在【参数设置】的账户档案里",IF($A2586="","※没填日期，这一笔不会进任何月份的报表",IF(OR($A2586&lt;起始月份,$A2586&gt;EOMONTH(起始月份,15)),"△不在本账期（"&amp;TEXT(起始月份,"yyyy-mm")&amp;" ~ "&amp;TEXT(EOMONTH(起始月份,15),"yyyy-mm")&amp;"）内，报表里看不到",IF(AND($H2586&lt;&gt;"",$I2586&lt;&gt;""),"※收入和支出不能同时填",IF(AND(N($H2586)=0,N($I2586)=0),IF(ISNUMBER(SEARCH("【待补】",$R2586&amp;"")),"△源数据不全（源表缺金额），请补充","※收入和支出都没填"),IF($E2586="","※没填收支类别，分类报表会漏掉这一笔",IF(ISNA(MATCH($E2586,类别表,0)),"※收支类别不在【参数设置】的清单里",IF($K2586="","△"&amp;$D2586&amp;" 还没填汇率，去【月度汇率】补上就自动算了",IF(ISNUMBER(SEARCH("【待补】",$R2586&amp;"")),"△源数据不全（源表缺摘要或用途），请补充",IF(AND($F2586="内部转账",$Q2586=""),"△内部转账建议在「往来单位」写上对方账户",IF($N2586&lt;0,"△这一笔之后该账户余额成负数了，核一下",""))))))))))))</f>
        <v/>
      </c>
    </row>
    <row r="2587" ht="16.5" spans="1:19">
      <c r="A2587" s="114"/>
      <c r="B2587" s="115"/>
      <c r="C2587" s="116" t="str">
        <f>IF($B2587="","",IFERROR(INDEX(账户银行,MATCH($B2587,账户名,0)),""))</f>
        <v/>
      </c>
      <c r="D2587" s="116" t="str">
        <f>IF($B2587="","",IFERROR(INDEX(账户币种,MATCH($B2587,账户名,0)),""))</f>
        <v/>
      </c>
      <c r="E2587" s="117"/>
      <c r="F2587" s="116" t="str">
        <f>IF($E2587="","",IFERROR(INDEX(类别属性,MATCH($E2587,类别表,0)),""))</f>
        <v/>
      </c>
      <c r="G2587" s="118"/>
      <c r="H2587" s="119"/>
      <c r="I2587" s="119"/>
      <c r="J2587" s="120"/>
      <c r="K2587" s="125" t="str">
        <f>IF(OR($A2587="",$B2587=""),"",IF($J2587&lt;&gt;"",$J2587,IF($D2587=本位币,1,IFERROR(LOOKUP(2,1/((汇率月份&lt;=$A2587)*(INDEX(记账汇率区,0,MATCH($D2587,汇率币种头,0))&lt;&gt;"")),INDEX(记账汇率区,0,MATCH($D2587,汇率币种头,0))),""))))</f>
        <v/>
      </c>
      <c r="L2587" s="123" t="str">
        <f t="shared" si="80"/>
        <v/>
      </c>
      <c r="M2587" s="123" t="str">
        <f t="shared" si="81"/>
        <v/>
      </c>
      <c r="N2587" s="123" t="str">
        <f>IF($B2587="","",ROUND(SUMIF(账户名,$B2587,账户期初)+SUMIFS($L$6:L2587,$B$6:B2587,$B2587),2))</f>
        <v/>
      </c>
      <c r="O2587" s="123" t="str">
        <f>IF($B2587="","",IFERROR(ROUND(INDEX(账户期初本位,MATCH($B2587,账户名,0))+SUMIFS($M$6:M2587,$B$6:B2587,$B2587),2),""))</f>
        <v/>
      </c>
      <c r="P2587" s="117"/>
      <c r="Q2587" s="115"/>
      <c r="R2587" s="115"/>
      <c r="S2587" s="124" t="str">
        <f>IF($B2587="","",IF(ISNA(MATCH($B2587,账户名,0)),"※这个账户不在【参数设置】的账户档案里",IF($A2587="","※没填日期，这一笔不会进任何月份的报表",IF(OR($A2587&lt;起始月份,$A2587&gt;EOMONTH(起始月份,15)),"△不在本账期（"&amp;TEXT(起始月份,"yyyy-mm")&amp;" ~ "&amp;TEXT(EOMONTH(起始月份,15),"yyyy-mm")&amp;"）内，报表里看不到",IF(AND($H2587&lt;&gt;"",$I2587&lt;&gt;""),"※收入和支出不能同时填",IF(AND(N($H2587)=0,N($I2587)=0),IF(ISNUMBER(SEARCH("【待补】",$R2587&amp;"")),"△源数据不全（源表缺金额），请补充","※收入和支出都没填"),IF($E2587="","※没填收支类别，分类报表会漏掉这一笔",IF(ISNA(MATCH($E2587,类别表,0)),"※收支类别不在【参数设置】的清单里",IF($K2587="","△"&amp;$D2587&amp;" 还没填汇率，去【月度汇率】补上就自动算了",IF(ISNUMBER(SEARCH("【待补】",$R2587&amp;"")),"△源数据不全（源表缺摘要或用途），请补充",IF(AND($F2587="内部转账",$Q2587=""),"△内部转账建议在「往来单位」写上对方账户",IF($N2587&lt;0,"△这一笔之后该账户余额成负数了，核一下",""))))))))))))</f>
        <v/>
      </c>
    </row>
    <row r="2588" ht="16.5" spans="1:19">
      <c r="A2588" s="114"/>
      <c r="B2588" s="115"/>
      <c r="C2588" s="116" t="str">
        <f>IF($B2588="","",IFERROR(INDEX(账户银行,MATCH($B2588,账户名,0)),""))</f>
        <v/>
      </c>
      <c r="D2588" s="116" t="str">
        <f>IF($B2588="","",IFERROR(INDEX(账户币种,MATCH($B2588,账户名,0)),""))</f>
        <v/>
      </c>
      <c r="E2588" s="117"/>
      <c r="F2588" s="116" t="str">
        <f>IF($E2588="","",IFERROR(INDEX(类别属性,MATCH($E2588,类别表,0)),""))</f>
        <v/>
      </c>
      <c r="G2588" s="118"/>
      <c r="H2588" s="119"/>
      <c r="I2588" s="119"/>
      <c r="J2588" s="120"/>
      <c r="K2588" s="125" t="str">
        <f>IF(OR($A2588="",$B2588=""),"",IF($J2588&lt;&gt;"",$J2588,IF($D2588=本位币,1,IFERROR(LOOKUP(2,1/((汇率月份&lt;=$A2588)*(INDEX(记账汇率区,0,MATCH($D2588,汇率币种头,0))&lt;&gt;"")),INDEX(记账汇率区,0,MATCH($D2588,汇率币种头,0))),""))))</f>
        <v/>
      </c>
      <c r="L2588" s="123" t="str">
        <f t="shared" si="80"/>
        <v/>
      </c>
      <c r="M2588" s="123" t="str">
        <f t="shared" si="81"/>
        <v/>
      </c>
      <c r="N2588" s="123" t="str">
        <f>IF($B2588="","",ROUND(SUMIF(账户名,$B2588,账户期初)+SUMIFS($L$6:L2588,$B$6:B2588,$B2588),2))</f>
        <v/>
      </c>
      <c r="O2588" s="123" t="str">
        <f>IF($B2588="","",IFERROR(ROUND(INDEX(账户期初本位,MATCH($B2588,账户名,0))+SUMIFS($M$6:M2588,$B$6:B2588,$B2588),2),""))</f>
        <v/>
      </c>
      <c r="P2588" s="117"/>
      <c r="Q2588" s="115"/>
      <c r="R2588" s="115"/>
      <c r="S2588" s="124" t="str">
        <f>IF($B2588="","",IF(ISNA(MATCH($B2588,账户名,0)),"※这个账户不在【参数设置】的账户档案里",IF($A2588="","※没填日期，这一笔不会进任何月份的报表",IF(OR($A2588&lt;起始月份,$A2588&gt;EOMONTH(起始月份,15)),"△不在本账期（"&amp;TEXT(起始月份,"yyyy-mm")&amp;" ~ "&amp;TEXT(EOMONTH(起始月份,15),"yyyy-mm")&amp;"）内，报表里看不到",IF(AND($H2588&lt;&gt;"",$I2588&lt;&gt;""),"※收入和支出不能同时填",IF(AND(N($H2588)=0,N($I2588)=0),IF(ISNUMBER(SEARCH("【待补】",$R2588&amp;"")),"△源数据不全（源表缺金额），请补充","※收入和支出都没填"),IF($E2588="","※没填收支类别，分类报表会漏掉这一笔",IF(ISNA(MATCH($E2588,类别表,0)),"※收支类别不在【参数设置】的清单里",IF($K2588="","△"&amp;$D2588&amp;" 还没填汇率，去【月度汇率】补上就自动算了",IF(ISNUMBER(SEARCH("【待补】",$R2588&amp;"")),"△源数据不全（源表缺摘要或用途），请补充",IF(AND($F2588="内部转账",$Q2588=""),"△内部转账建议在「往来单位」写上对方账户",IF($N2588&lt;0,"△这一笔之后该账户余额成负数了，核一下",""))))))))))))</f>
        <v/>
      </c>
    </row>
    <row r="2589" ht="16.5" spans="1:19">
      <c r="A2589" s="114"/>
      <c r="B2589" s="115"/>
      <c r="C2589" s="116" t="str">
        <f>IF($B2589="","",IFERROR(INDEX(账户银行,MATCH($B2589,账户名,0)),""))</f>
        <v/>
      </c>
      <c r="D2589" s="116" t="str">
        <f>IF($B2589="","",IFERROR(INDEX(账户币种,MATCH($B2589,账户名,0)),""))</f>
        <v/>
      </c>
      <c r="E2589" s="117"/>
      <c r="F2589" s="116" t="str">
        <f>IF($E2589="","",IFERROR(INDEX(类别属性,MATCH($E2589,类别表,0)),""))</f>
        <v/>
      </c>
      <c r="G2589" s="118"/>
      <c r="H2589" s="119"/>
      <c r="I2589" s="119"/>
      <c r="J2589" s="120"/>
      <c r="K2589" s="125" t="str">
        <f>IF(OR($A2589="",$B2589=""),"",IF($J2589&lt;&gt;"",$J2589,IF($D2589=本位币,1,IFERROR(LOOKUP(2,1/((汇率月份&lt;=$A2589)*(INDEX(记账汇率区,0,MATCH($D2589,汇率币种头,0))&lt;&gt;"")),INDEX(记账汇率区,0,MATCH($D2589,汇率币种头,0))),""))))</f>
        <v/>
      </c>
      <c r="L2589" s="123" t="str">
        <f t="shared" si="80"/>
        <v/>
      </c>
      <c r="M2589" s="123" t="str">
        <f t="shared" si="81"/>
        <v/>
      </c>
      <c r="N2589" s="123" t="str">
        <f>IF($B2589="","",ROUND(SUMIF(账户名,$B2589,账户期初)+SUMIFS($L$6:L2589,$B$6:B2589,$B2589),2))</f>
        <v/>
      </c>
      <c r="O2589" s="123" t="str">
        <f>IF($B2589="","",IFERROR(ROUND(INDEX(账户期初本位,MATCH($B2589,账户名,0))+SUMIFS($M$6:M2589,$B$6:B2589,$B2589),2),""))</f>
        <v/>
      </c>
      <c r="P2589" s="117"/>
      <c r="Q2589" s="115"/>
      <c r="R2589" s="115"/>
      <c r="S2589" s="124" t="str">
        <f>IF($B2589="","",IF(ISNA(MATCH($B2589,账户名,0)),"※这个账户不在【参数设置】的账户档案里",IF($A2589="","※没填日期，这一笔不会进任何月份的报表",IF(OR($A2589&lt;起始月份,$A2589&gt;EOMONTH(起始月份,15)),"△不在本账期（"&amp;TEXT(起始月份,"yyyy-mm")&amp;" ~ "&amp;TEXT(EOMONTH(起始月份,15),"yyyy-mm")&amp;"）内，报表里看不到",IF(AND($H2589&lt;&gt;"",$I2589&lt;&gt;""),"※收入和支出不能同时填",IF(AND(N($H2589)=0,N($I2589)=0),IF(ISNUMBER(SEARCH("【待补】",$R2589&amp;"")),"△源数据不全（源表缺金额），请补充","※收入和支出都没填"),IF($E2589="","※没填收支类别，分类报表会漏掉这一笔",IF(ISNA(MATCH($E2589,类别表,0)),"※收支类别不在【参数设置】的清单里",IF($K2589="","△"&amp;$D2589&amp;" 还没填汇率，去【月度汇率】补上就自动算了",IF(ISNUMBER(SEARCH("【待补】",$R2589&amp;"")),"△源数据不全（源表缺摘要或用途），请补充",IF(AND($F2589="内部转账",$Q2589=""),"△内部转账建议在「往来单位」写上对方账户",IF($N2589&lt;0,"△这一笔之后该账户余额成负数了，核一下",""))))))))))))</f>
        <v/>
      </c>
    </row>
    <row r="2590" ht="16.5" spans="1:19">
      <c r="A2590" s="114"/>
      <c r="B2590" s="115"/>
      <c r="C2590" s="116" t="str">
        <f>IF($B2590="","",IFERROR(INDEX(账户银行,MATCH($B2590,账户名,0)),""))</f>
        <v/>
      </c>
      <c r="D2590" s="116" t="str">
        <f>IF($B2590="","",IFERROR(INDEX(账户币种,MATCH($B2590,账户名,0)),""))</f>
        <v/>
      </c>
      <c r="E2590" s="117"/>
      <c r="F2590" s="116" t="str">
        <f>IF($E2590="","",IFERROR(INDEX(类别属性,MATCH($E2590,类别表,0)),""))</f>
        <v/>
      </c>
      <c r="G2590" s="118"/>
      <c r="H2590" s="119"/>
      <c r="I2590" s="119"/>
      <c r="J2590" s="120"/>
      <c r="K2590" s="125" t="str">
        <f>IF(OR($A2590="",$B2590=""),"",IF($J2590&lt;&gt;"",$J2590,IF($D2590=本位币,1,IFERROR(LOOKUP(2,1/((汇率月份&lt;=$A2590)*(INDEX(记账汇率区,0,MATCH($D2590,汇率币种头,0))&lt;&gt;"")),INDEX(记账汇率区,0,MATCH($D2590,汇率币种头,0))),""))))</f>
        <v/>
      </c>
      <c r="L2590" s="123" t="str">
        <f t="shared" si="80"/>
        <v/>
      </c>
      <c r="M2590" s="123" t="str">
        <f t="shared" si="81"/>
        <v/>
      </c>
      <c r="N2590" s="123" t="str">
        <f>IF($B2590="","",ROUND(SUMIF(账户名,$B2590,账户期初)+SUMIFS($L$6:L2590,$B$6:B2590,$B2590),2))</f>
        <v/>
      </c>
      <c r="O2590" s="123" t="str">
        <f>IF($B2590="","",IFERROR(ROUND(INDEX(账户期初本位,MATCH($B2590,账户名,0))+SUMIFS($M$6:M2590,$B$6:B2590,$B2590),2),""))</f>
        <v/>
      </c>
      <c r="P2590" s="117"/>
      <c r="Q2590" s="115"/>
      <c r="R2590" s="115"/>
      <c r="S2590" s="124" t="str">
        <f>IF($B2590="","",IF(ISNA(MATCH($B2590,账户名,0)),"※这个账户不在【参数设置】的账户档案里",IF($A2590="","※没填日期，这一笔不会进任何月份的报表",IF(OR($A2590&lt;起始月份,$A2590&gt;EOMONTH(起始月份,15)),"△不在本账期（"&amp;TEXT(起始月份,"yyyy-mm")&amp;" ~ "&amp;TEXT(EOMONTH(起始月份,15),"yyyy-mm")&amp;"）内，报表里看不到",IF(AND($H2590&lt;&gt;"",$I2590&lt;&gt;""),"※收入和支出不能同时填",IF(AND(N($H2590)=0,N($I2590)=0),IF(ISNUMBER(SEARCH("【待补】",$R2590&amp;"")),"△源数据不全（源表缺金额），请补充","※收入和支出都没填"),IF($E2590="","※没填收支类别，分类报表会漏掉这一笔",IF(ISNA(MATCH($E2590,类别表,0)),"※收支类别不在【参数设置】的清单里",IF($K2590="","△"&amp;$D2590&amp;" 还没填汇率，去【月度汇率】补上就自动算了",IF(ISNUMBER(SEARCH("【待补】",$R2590&amp;"")),"△源数据不全（源表缺摘要或用途），请补充",IF(AND($F2590="内部转账",$Q2590=""),"△内部转账建议在「往来单位」写上对方账户",IF($N2590&lt;0,"△这一笔之后该账户余额成负数了，核一下",""))))))))))))</f>
        <v/>
      </c>
    </row>
    <row r="2591" ht="16.5" spans="1:19">
      <c r="A2591" s="114"/>
      <c r="B2591" s="115"/>
      <c r="C2591" s="116" t="str">
        <f>IF($B2591="","",IFERROR(INDEX(账户银行,MATCH($B2591,账户名,0)),""))</f>
        <v/>
      </c>
      <c r="D2591" s="116" t="str">
        <f>IF($B2591="","",IFERROR(INDEX(账户币种,MATCH($B2591,账户名,0)),""))</f>
        <v/>
      </c>
      <c r="E2591" s="117"/>
      <c r="F2591" s="116" t="str">
        <f>IF($E2591="","",IFERROR(INDEX(类别属性,MATCH($E2591,类别表,0)),""))</f>
        <v/>
      </c>
      <c r="G2591" s="118"/>
      <c r="H2591" s="119"/>
      <c r="I2591" s="119"/>
      <c r="J2591" s="120"/>
      <c r="K2591" s="125" t="str">
        <f>IF(OR($A2591="",$B2591=""),"",IF($J2591&lt;&gt;"",$J2591,IF($D2591=本位币,1,IFERROR(LOOKUP(2,1/((汇率月份&lt;=$A2591)*(INDEX(记账汇率区,0,MATCH($D2591,汇率币种头,0))&lt;&gt;"")),INDEX(记账汇率区,0,MATCH($D2591,汇率币种头,0))),""))))</f>
        <v/>
      </c>
      <c r="L2591" s="123" t="str">
        <f t="shared" si="80"/>
        <v/>
      </c>
      <c r="M2591" s="123" t="str">
        <f t="shared" si="81"/>
        <v/>
      </c>
      <c r="N2591" s="123" t="str">
        <f>IF($B2591="","",ROUND(SUMIF(账户名,$B2591,账户期初)+SUMIFS($L$6:L2591,$B$6:B2591,$B2591),2))</f>
        <v/>
      </c>
      <c r="O2591" s="123" t="str">
        <f>IF($B2591="","",IFERROR(ROUND(INDEX(账户期初本位,MATCH($B2591,账户名,0))+SUMIFS($M$6:M2591,$B$6:B2591,$B2591),2),""))</f>
        <v/>
      </c>
      <c r="P2591" s="117"/>
      <c r="Q2591" s="115"/>
      <c r="R2591" s="115"/>
      <c r="S2591" s="124" t="str">
        <f>IF($B2591="","",IF(ISNA(MATCH($B2591,账户名,0)),"※这个账户不在【参数设置】的账户档案里",IF($A2591="","※没填日期，这一笔不会进任何月份的报表",IF(OR($A2591&lt;起始月份,$A2591&gt;EOMONTH(起始月份,15)),"△不在本账期（"&amp;TEXT(起始月份,"yyyy-mm")&amp;" ~ "&amp;TEXT(EOMONTH(起始月份,15),"yyyy-mm")&amp;"）内，报表里看不到",IF(AND($H2591&lt;&gt;"",$I2591&lt;&gt;""),"※收入和支出不能同时填",IF(AND(N($H2591)=0,N($I2591)=0),IF(ISNUMBER(SEARCH("【待补】",$R2591&amp;"")),"△源数据不全（源表缺金额），请补充","※收入和支出都没填"),IF($E2591="","※没填收支类别，分类报表会漏掉这一笔",IF(ISNA(MATCH($E2591,类别表,0)),"※收支类别不在【参数设置】的清单里",IF($K2591="","△"&amp;$D2591&amp;" 还没填汇率，去【月度汇率】补上就自动算了",IF(ISNUMBER(SEARCH("【待补】",$R2591&amp;"")),"△源数据不全（源表缺摘要或用途），请补充",IF(AND($F2591="内部转账",$Q2591=""),"△内部转账建议在「往来单位」写上对方账户",IF($N2591&lt;0,"△这一笔之后该账户余额成负数了，核一下",""))))))))))))</f>
        <v/>
      </c>
    </row>
    <row r="2592" ht="16.5" spans="1:19">
      <c r="A2592" s="114"/>
      <c r="B2592" s="115"/>
      <c r="C2592" s="116" t="str">
        <f>IF($B2592="","",IFERROR(INDEX(账户银行,MATCH($B2592,账户名,0)),""))</f>
        <v/>
      </c>
      <c r="D2592" s="116" t="str">
        <f>IF($B2592="","",IFERROR(INDEX(账户币种,MATCH($B2592,账户名,0)),""))</f>
        <v/>
      </c>
      <c r="E2592" s="117"/>
      <c r="F2592" s="116" t="str">
        <f>IF($E2592="","",IFERROR(INDEX(类别属性,MATCH($E2592,类别表,0)),""))</f>
        <v/>
      </c>
      <c r="G2592" s="118"/>
      <c r="H2592" s="119"/>
      <c r="I2592" s="119"/>
      <c r="J2592" s="120"/>
      <c r="K2592" s="125" t="str">
        <f>IF(OR($A2592="",$B2592=""),"",IF($J2592&lt;&gt;"",$J2592,IF($D2592=本位币,1,IFERROR(LOOKUP(2,1/((汇率月份&lt;=$A2592)*(INDEX(记账汇率区,0,MATCH($D2592,汇率币种头,0))&lt;&gt;"")),INDEX(记账汇率区,0,MATCH($D2592,汇率币种头,0))),""))))</f>
        <v/>
      </c>
      <c r="L2592" s="123" t="str">
        <f t="shared" si="80"/>
        <v/>
      </c>
      <c r="M2592" s="123" t="str">
        <f t="shared" si="81"/>
        <v/>
      </c>
      <c r="N2592" s="123" t="str">
        <f>IF($B2592="","",ROUND(SUMIF(账户名,$B2592,账户期初)+SUMIFS($L$6:L2592,$B$6:B2592,$B2592),2))</f>
        <v/>
      </c>
      <c r="O2592" s="123" t="str">
        <f>IF($B2592="","",IFERROR(ROUND(INDEX(账户期初本位,MATCH($B2592,账户名,0))+SUMIFS($M$6:M2592,$B$6:B2592,$B2592),2),""))</f>
        <v/>
      </c>
      <c r="P2592" s="117"/>
      <c r="Q2592" s="115"/>
      <c r="R2592" s="115"/>
      <c r="S2592" s="124" t="str">
        <f>IF($B2592="","",IF(ISNA(MATCH($B2592,账户名,0)),"※这个账户不在【参数设置】的账户档案里",IF($A2592="","※没填日期，这一笔不会进任何月份的报表",IF(OR($A2592&lt;起始月份,$A2592&gt;EOMONTH(起始月份,15)),"△不在本账期（"&amp;TEXT(起始月份,"yyyy-mm")&amp;" ~ "&amp;TEXT(EOMONTH(起始月份,15),"yyyy-mm")&amp;"）内，报表里看不到",IF(AND($H2592&lt;&gt;"",$I2592&lt;&gt;""),"※收入和支出不能同时填",IF(AND(N($H2592)=0,N($I2592)=0),IF(ISNUMBER(SEARCH("【待补】",$R2592&amp;"")),"△源数据不全（源表缺金额），请补充","※收入和支出都没填"),IF($E2592="","※没填收支类别，分类报表会漏掉这一笔",IF(ISNA(MATCH($E2592,类别表,0)),"※收支类别不在【参数设置】的清单里",IF($K2592="","△"&amp;$D2592&amp;" 还没填汇率，去【月度汇率】补上就自动算了",IF(ISNUMBER(SEARCH("【待补】",$R2592&amp;"")),"△源数据不全（源表缺摘要或用途），请补充",IF(AND($F2592="内部转账",$Q2592=""),"△内部转账建议在「往来单位」写上对方账户",IF($N2592&lt;0,"△这一笔之后该账户余额成负数了，核一下",""))))))))))))</f>
        <v/>
      </c>
    </row>
    <row r="2593" ht="16.5" spans="1:19">
      <c r="A2593" s="114"/>
      <c r="B2593" s="115"/>
      <c r="C2593" s="116" t="str">
        <f>IF($B2593="","",IFERROR(INDEX(账户银行,MATCH($B2593,账户名,0)),""))</f>
        <v/>
      </c>
      <c r="D2593" s="116" t="str">
        <f>IF($B2593="","",IFERROR(INDEX(账户币种,MATCH($B2593,账户名,0)),""))</f>
        <v/>
      </c>
      <c r="E2593" s="117"/>
      <c r="F2593" s="116" t="str">
        <f>IF($E2593="","",IFERROR(INDEX(类别属性,MATCH($E2593,类别表,0)),""))</f>
        <v/>
      </c>
      <c r="G2593" s="118"/>
      <c r="H2593" s="119"/>
      <c r="I2593" s="119"/>
      <c r="J2593" s="120"/>
      <c r="K2593" s="125" t="str">
        <f>IF(OR($A2593="",$B2593=""),"",IF($J2593&lt;&gt;"",$J2593,IF($D2593=本位币,1,IFERROR(LOOKUP(2,1/((汇率月份&lt;=$A2593)*(INDEX(记账汇率区,0,MATCH($D2593,汇率币种头,0))&lt;&gt;"")),INDEX(记账汇率区,0,MATCH($D2593,汇率币种头,0))),""))))</f>
        <v/>
      </c>
      <c r="L2593" s="123" t="str">
        <f t="shared" si="80"/>
        <v/>
      </c>
      <c r="M2593" s="123" t="str">
        <f t="shared" si="81"/>
        <v/>
      </c>
      <c r="N2593" s="123" t="str">
        <f>IF($B2593="","",ROUND(SUMIF(账户名,$B2593,账户期初)+SUMIFS($L$6:L2593,$B$6:B2593,$B2593),2))</f>
        <v/>
      </c>
      <c r="O2593" s="123" t="str">
        <f>IF($B2593="","",IFERROR(ROUND(INDEX(账户期初本位,MATCH($B2593,账户名,0))+SUMIFS($M$6:M2593,$B$6:B2593,$B2593),2),""))</f>
        <v/>
      </c>
      <c r="P2593" s="117"/>
      <c r="Q2593" s="115"/>
      <c r="R2593" s="115"/>
      <c r="S2593" s="124" t="str">
        <f>IF($B2593="","",IF(ISNA(MATCH($B2593,账户名,0)),"※这个账户不在【参数设置】的账户档案里",IF($A2593="","※没填日期，这一笔不会进任何月份的报表",IF(OR($A2593&lt;起始月份,$A2593&gt;EOMONTH(起始月份,15)),"△不在本账期（"&amp;TEXT(起始月份,"yyyy-mm")&amp;" ~ "&amp;TEXT(EOMONTH(起始月份,15),"yyyy-mm")&amp;"）内，报表里看不到",IF(AND($H2593&lt;&gt;"",$I2593&lt;&gt;""),"※收入和支出不能同时填",IF(AND(N($H2593)=0,N($I2593)=0),IF(ISNUMBER(SEARCH("【待补】",$R2593&amp;"")),"△源数据不全（源表缺金额），请补充","※收入和支出都没填"),IF($E2593="","※没填收支类别，分类报表会漏掉这一笔",IF(ISNA(MATCH($E2593,类别表,0)),"※收支类别不在【参数设置】的清单里",IF($K2593="","△"&amp;$D2593&amp;" 还没填汇率，去【月度汇率】补上就自动算了",IF(ISNUMBER(SEARCH("【待补】",$R2593&amp;"")),"△源数据不全（源表缺摘要或用途），请补充",IF(AND($F2593="内部转账",$Q2593=""),"△内部转账建议在「往来单位」写上对方账户",IF($N2593&lt;0,"△这一笔之后该账户余额成负数了，核一下",""))))))))))))</f>
        <v/>
      </c>
    </row>
    <row r="2594" ht="16.5" spans="1:19">
      <c r="A2594" s="114"/>
      <c r="B2594" s="115"/>
      <c r="C2594" s="116" t="str">
        <f>IF($B2594="","",IFERROR(INDEX(账户银行,MATCH($B2594,账户名,0)),""))</f>
        <v/>
      </c>
      <c r="D2594" s="116" t="str">
        <f>IF($B2594="","",IFERROR(INDEX(账户币种,MATCH($B2594,账户名,0)),""))</f>
        <v/>
      </c>
      <c r="E2594" s="117"/>
      <c r="F2594" s="116" t="str">
        <f>IF($E2594="","",IFERROR(INDEX(类别属性,MATCH($E2594,类别表,0)),""))</f>
        <v/>
      </c>
      <c r="G2594" s="118"/>
      <c r="H2594" s="119"/>
      <c r="I2594" s="119"/>
      <c r="J2594" s="120"/>
      <c r="K2594" s="125" t="str">
        <f>IF(OR($A2594="",$B2594=""),"",IF($J2594&lt;&gt;"",$J2594,IF($D2594=本位币,1,IFERROR(LOOKUP(2,1/((汇率月份&lt;=$A2594)*(INDEX(记账汇率区,0,MATCH($D2594,汇率币种头,0))&lt;&gt;"")),INDEX(记账汇率区,0,MATCH($D2594,汇率币种头,0))),""))))</f>
        <v/>
      </c>
      <c r="L2594" s="123" t="str">
        <f t="shared" si="80"/>
        <v/>
      </c>
      <c r="M2594" s="123" t="str">
        <f t="shared" si="81"/>
        <v/>
      </c>
      <c r="N2594" s="123" t="str">
        <f>IF($B2594="","",ROUND(SUMIF(账户名,$B2594,账户期初)+SUMIFS($L$6:L2594,$B$6:B2594,$B2594),2))</f>
        <v/>
      </c>
      <c r="O2594" s="123" t="str">
        <f>IF($B2594="","",IFERROR(ROUND(INDEX(账户期初本位,MATCH($B2594,账户名,0))+SUMIFS($M$6:M2594,$B$6:B2594,$B2594),2),""))</f>
        <v/>
      </c>
      <c r="P2594" s="117"/>
      <c r="Q2594" s="115"/>
      <c r="R2594" s="115"/>
      <c r="S2594" s="124" t="str">
        <f>IF($B2594="","",IF(ISNA(MATCH($B2594,账户名,0)),"※这个账户不在【参数设置】的账户档案里",IF($A2594="","※没填日期，这一笔不会进任何月份的报表",IF(OR($A2594&lt;起始月份,$A2594&gt;EOMONTH(起始月份,15)),"△不在本账期（"&amp;TEXT(起始月份,"yyyy-mm")&amp;" ~ "&amp;TEXT(EOMONTH(起始月份,15),"yyyy-mm")&amp;"）内，报表里看不到",IF(AND($H2594&lt;&gt;"",$I2594&lt;&gt;""),"※收入和支出不能同时填",IF(AND(N($H2594)=0,N($I2594)=0),IF(ISNUMBER(SEARCH("【待补】",$R2594&amp;"")),"△源数据不全（源表缺金额），请补充","※收入和支出都没填"),IF($E2594="","※没填收支类别，分类报表会漏掉这一笔",IF(ISNA(MATCH($E2594,类别表,0)),"※收支类别不在【参数设置】的清单里",IF($K2594="","△"&amp;$D2594&amp;" 还没填汇率，去【月度汇率】补上就自动算了",IF(ISNUMBER(SEARCH("【待补】",$R2594&amp;"")),"△源数据不全（源表缺摘要或用途），请补充",IF(AND($F2594="内部转账",$Q2594=""),"△内部转账建议在「往来单位」写上对方账户",IF($N2594&lt;0,"△这一笔之后该账户余额成负数了，核一下",""))))))))))))</f>
        <v/>
      </c>
    </row>
    <row r="2595" ht="16.5" spans="1:19">
      <c r="A2595" s="114"/>
      <c r="B2595" s="115"/>
      <c r="C2595" s="116" t="str">
        <f>IF($B2595="","",IFERROR(INDEX(账户银行,MATCH($B2595,账户名,0)),""))</f>
        <v/>
      </c>
      <c r="D2595" s="116" t="str">
        <f>IF($B2595="","",IFERROR(INDEX(账户币种,MATCH($B2595,账户名,0)),""))</f>
        <v/>
      </c>
      <c r="E2595" s="117"/>
      <c r="F2595" s="116" t="str">
        <f>IF($E2595="","",IFERROR(INDEX(类别属性,MATCH($E2595,类别表,0)),""))</f>
        <v/>
      </c>
      <c r="G2595" s="118"/>
      <c r="H2595" s="119"/>
      <c r="I2595" s="119"/>
      <c r="J2595" s="120"/>
      <c r="K2595" s="125" t="str">
        <f>IF(OR($A2595="",$B2595=""),"",IF($J2595&lt;&gt;"",$J2595,IF($D2595=本位币,1,IFERROR(LOOKUP(2,1/((汇率月份&lt;=$A2595)*(INDEX(记账汇率区,0,MATCH($D2595,汇率币种头,0))&lt;&gt;"")),INDEX(记账汇率区,0,MATCH($D2595,汇率币种头,0))),""))))</f>
        <v/>
      </c>
      <c r="L2595" s="123" t="str">
        <f t="shared" si="80"/>
        <v/>
      </c>
      <c r="M2595" s="123" t="str">
        <f t="shared" si="81"/>
        <v/>
      </c>
      <c r="N2595" s="123" t="str">
        <f>IF($B2595="","",ROUND(SUMIF(账户名,$B2595,账户期初)+SUMIFS($L$6:L2595,$B$6:B2595,$B2595),2))</f>
        <v/>
      </c>
      <c r="O2595" s="123" t="str">
        <f>IF($B2595="","",IFERROR(ROUND(INDEX(账户期初本位,MATCH($B2595,账户名,0))+SUMIFS($M$6:M2595,$B$6:B2595,$B2595),2),""))</f>
        <v/>
      </c>
      <c r="P2595" s="117"/>
      <c r="Q2595" s="115"/>
      <c r="R2595" s="115"/>
      <c r="S2595" s="124" t="str">
        <f>IF($B2595="","",IF(ISNA(MATCH($B2595,账户名,0)),"※这个账户不在【参数设置】的账户档案里",IF($A2595="","※没填日期，这一笔不会进任何月份的报表",IF(OR($A2595&lt;起始月份,$A2595&gt;EOMONTH(起始月份,15)),"△不在本账期（"&amp;TEXT(起始月份,"yyyy-mm")&amp;" ~ "&amp;TEXT(EOMONTH(起始月份,15),"yyyy-mm")&amp;"）内，报表里看不到",IF(AND($H2595&lt;&gt;"",$I2595&lt;&gt;""),"※收入和支出不能同时填",IF(AND(N($H2595)=0,N($I2595)=0),IF(ISNUMBER(SEARCH("【待补】",$R2595&amp;"")),"△源数据不全（源表缺金额），请补充","※收入和支出都没填"),IF($E2595="","※没填收支类别，分类报表会漏掉这一笔",IF(ISNA(MATCH($E2595,类别表,0)),"※收支类别不在【参数设置】的清单里",IF($K2595="","△"&amp;$D2595&amp;" 还没填汇率，去【月度汇率】补上就自动算了",IF(ISNUMBER(SEARCH("【待补】",$R2595&amp;"")),"△源数据不全（源表缺摘要或用途），请补充",IF(AND($F2595="内部转账",$Q2595=""),"△内部转账建议在「往来单位」写上对方账户",IF($N2595&lt;0,"△这一笔之后该账户余额成负数了，核一下",""))))))))))))</f>
        <v/>
      </c>
    </row>
    <row r="2596" ht="16.5" spans="1:19">
      <c r="A2596" s="114"/>
      <c r="B2596" s="115"/>
      <c r="C2596" s="116" t="str">
        <f>IF($B2596="","",IFERROR(INDEX(账户银行,MATCH($B2596,账户名,0)),""))</f>
        <v/>
      </c>
      <c r="D2596" s="116" t="str">
        <f>IF($B2596="","",IFERROR(INDEX(账户币种,MATCH($B2596,账户名,0)),""))</f>
        <v/>
      </c>
      <c r="E2596" s="117"/>
      <c r="F2596" s="116" t="str">
        <f>IF($E2596="","",IFERROR(INDEX(类别属性,MATCH($E2596,类别表,0)),""))</f>
        <v/>
      </c>
      <c r="G2596" s="118"/>
      <c r="H2596" s="119"/>
      <c r="I2596" s="119"/>
      <c r="J2596" s="120"/>
      <c r="K2596" s="125" t="str">
        <f>IF(OR($A2596="",$B2596=""),"",IF($J2596&lt;&gt;"",$J2596,IF($D2596=本位币,1,IFERROR(LOOKUP(2,1/((汇率月份&lt;=$A2596)*(INDEX(记账汇率区,0,MATCH($D2596,汇率币种头,0))&lt;&gt;"")),INDEX(记账汇率区,0,MATCH($D2596,汇率币种头,0))),""))))</f>
        <v/>
      </c>
      <c r="L2596" s="123" t="str">
        <f t="shared" si="80"/>
        <v/>
      </c>
      <c r="M2596" s="123" t="str">
        <f t="shared" si="81"/>
        <v/>
      </c>
      <c r="N2596" s="123" t="str">
        <f>IF($B2596="","",ROUND(SUMIF(账户名,$B2596,账户期初)+SUMIFS($L$6:L2596,$B$6:B2596,$B2596),2))</f>
        <v/>
      </c>
      <c r="O2596" s="123" t="str">
        <f>IF($B2596="","",IFERROR(ROUND(INDEX(账户期初本位,MATCH($B2596,账户名,0))+SUMIFS($M$6:M2596,$B$6:B2596,$B2596),2),""))</f>
        <v/>
      </c>
      <c r="P2596" s="117"/>
      <c r="Q2596" s="115"/>
      <c r="R2596" s="115"/>
      <c r="S2596" s="124" t="str">
        <f>IF($B2596="","",IF(ISNA(MATCH($B2596,账户名,0)),"※这个账户不在【参数设置】的账户档案里",IF($A2596="","※没填日期，这一笔不会进任何月份的报表",IF(OR($A2596&lt;起始月份,$A2596&gt;EOMONTH(起始月份,15)),"△不在本账期（"&amp;TEXT(起始月份,"yyyy-mm")&amp;" ~ "&amp;TEXT(EOMONTH(起始月份,15),"yyyy-mm")&amp;"）内，报表里看不到",IF(AND($H2596&lt;&gt;"",$I2596&lt;&gt;""),"※收入和支出不能同时填",IF(AND(N($H2596)=0,N($I2596)=0),IF(ISNUMBER(SEARCH("【待补】",$R2596&amp;"")),"△源数据不全（源表缺金额），请补充","※收入和支出都没填"),IF($E2596="","※没填收支类别，分类报表会漏掉这一笔",IF(ISNA(MATCH($E2596,类别表,0)),"※收支类别不在【参数设置】的清单里",IF($K2596="","△"&amp;$D2596&amp;" 还没填汇率，去【月度汇率】补上就自动算了",IF(ISNUMBER(SEARCH("【待补】",$R2596&amp;"")),"△源数据不全（源表缺摘要或用途），请补充",IF(AND($F2596="内部转账",$Q2596=""),"△内部转账建议在「往来单位」写上对方账户",IF($N2596&lt;0,"△这一笔之后该账户余额成负数了，核一下",""))))))))))))</f>
        <v/>
      </c>
    </row>
    <row r="2597" ht="16.5" spans="1:19">
      <c r="A2597" s="114"/>
      <c r="B2597" s="115"/>
      <c r="C2597" s="116" t="str">
        <f>IF($B2597="","",IFERROR(INDEX(账户银行,MATCH($B2597,账户名,0)),""))</f>
        <v/>
      </c>
      <c r="D2597" s="116" t="str">
        <f>IF($B2597="","",IFERROR(INDEX(账户币种,MATCH($B2597,账户名,0)),""))</f>
        <v/>
      </c>
      <c r="E2597" s="117"/>
      <c r="F2597" s="116" t="str">
        <f>IF($E2597="","",IFERROR(INDEX(类别属性,MATCH($E2597,类别表,0)),""))</f>
        <v/>
      </c>
      <c r="G2597" s="118"/>
      <c r="H2597" s="119"/>
      <c r="I2597" s="119"/>
      <c r="J2597" s="120"/>
      <c r="K2597" s="125" t="str">
        <f>IF(OR($A2597="",$B2597=""),"",IF($J2597&lt;&gt;"",$J2597,IF($D2597=本位币,1,IFERROR(LOOKUP(2,1/((汇率月份&lt;=$A2597)*(INDEX(记账汇率区,0,MATCH($D2597,汇率币种头,0))&lt;&gt;"")),INDEX(记账汇率区,0,MATCH($D2597,汇率币种头,0))),""))))</f>
        <v/>
      </c>
      <c r="L2597" s="123" t="str">
        <f t="shared" si="80"/>
        <v/>
      </c>
      <c r="M2597" s="123" t="str">
        <f t="shared" si="81"/>
        <v/>
      </c>
      <c r="N2597" s="123" t="str">
        <f>IF($B2597="","",ROUND(SUMIF(账户名,$B2597,账户期初)+SUMIFS($L$6:L2597,$B$6:B2597,$B2597),2))</f>
        <v/>
      </c>
      <c r="O2597" s="123" t="str">
        <f>IF($B2597="","",IFERROR(ROUND(INDEX(账户期初本位,MATCH($B2597,账户名,0))+SUMIFS($M$6:M2597,$B$6:B2597,$B2597),2),""))</f>
        <v/>
      </c>
      <c r="P2597" s="117"/>
      <c r="Q2597" s="115"/>
      <c r="R2597" s="115"/>
      <c r="S2597" s="124" t="str">
        <f>IF($B2597="","",IF(ISNA(MATCH($B2597,账户名,0)),"※这个账户不在【参数设置】的账户档案里",IF($A2597="","※没填日期，这一笔不会进任何月份的报表",IF(OR($A2597&lt;起始月份,$A2597&gt;EOMONTH(起始月份,15)),"△不在本账期（"&amp;TEXT(起始月份,"yyyy-mm")&amp;" ~ "&amp;TEXT(EOMONTH(起始月份,15),"yyyy-mm")&amp;"）内，报表里看不到",IF(AND($H2597&lt;&gt;"",$I2597&lt;&gt;""),"※收入和支出不能同时填",IF(AND(N($H2597)=0,N($I2597)=0),IF(ISNUMBER(SEARCH("【待补】",$R2597&amp;"")),"△源数据不全（源表缺金额），请补充","※收入和支出都没填"),IF($E2597="","※没填收支类别，分类报表会漏掉这一笔",IF(ISNA(MATCH($E2597,类别表,0)),"※收支类别不在【参数设置】的清单里",IF($K2597="","△"&amp;$D2597&amp;" 还没填汇率，去【月度汇率】补上就自动算了",IF(ISNUMBER(SEARCH("【待补】",$R2597&amp;"")),"△源数据不全（源表缺摘要或用途），请补充",IF(AND($F2597="内部转账",$Q2597=""),"△内部转账建议在「往来单位」写上对方账户",IF($N2597&lt;0,"△这一笔之后该账户余额成负数了，核一下",""))))))))))))</f>
        <v/>
      </c>
    </row>
    <row r="2598" ht="16.5" spans="1:19">
      <c r="A2598" s="114"/>
      <c r="B2598" s="115"/>
      <c r="C2598" s="116" t="str">
        <f>IF($B2598="","",IFERROR(INDEX(账户银行,MATCH($B2598,账户名,0)),""))</f>
        <v/>
      </c>
      <c r="D2598" s="116" t="str">
        <f>IF($B2598="","",IFERROR(INDEX(账户币种,MATCH($B2598,账户名,0)),""))</f>
        <v/>
      </c>
      <c r="E2598" s="117"/>
      <c r="F2598" s="116" t="str">
        <f>IF($E2598="","",IFERROR(INDEX(类别属性,MATCH($E2598,类别表,0)),""))</f>
        <v/>
      </c>
      <c r="G2598" s="118"/>
      <c r="H2598" s="119"/>
      <c r="I2598" s="119"/>
      <c r="J2598" s="120"/>
      <c r="K2598" s="125" t="str">
        <f>IF(OR($A2598="",$B2598=""),"",IF($J2598&lt;&gt;"",$J2598,IF($D2598=本位币,1,IFERROR(LOOKUP(2,1/((汇率月份&lt;=$A2598)*(INDEX(记账汇率区,0,MATCH($D2598,汇率币种头,0))&lt;&gt;"")),INDEX(记账汇率区,0,MATCH($D2598,汇率币种头,0))),""))))</f>
        <v/>
      </c>
      <c r="L2598" s="123" t="str">
        <f t="shared" si="80"/>
        <v/>
      </c>
      <c r="M2598" s="123" t="str">
        <f t="shared" si="81"/>
        <v/>
      </c>
      <c r="N2598" s="123" t="str">
        <f>IF($B2598="","",ROUND(SUMIF(账户名,$B2598,账户期初)+SUMIFS($L$6:L2598,$B$6:B2598,$B2598),2))</f>
        <v/>
      </c>
      <c r="O2598" s="123" t="str">
        <f>IF($B2598="","",IFERROR(ROUND(INDEX(账户期初本位,MATCH($B2598,账户名,0))+SUMIFS($M$6:M2598,$B$6:B2598,$B2598),2),""))</f>
        <v/>
      </c>
      <c r="P2598" s="117"/>
      <c r="Q2598" s="115"/>
      <c r="R2598" s="115"/>
      <c r="S2598" s="124" t="str">
        <f>IF($B2598="","",IF(ISNA(MATCH($B2598,账户名,0)),"※这个账户不在【参数设置】的账户档案里",IF($A2598="","※没填日期，这一笔不会进任何月份的报表",IF(OR($A2598&lt;起始月份,$A2598&gt;EOMONTH(起始月份,15)),"△不在本账期（"&amp;TEXT(起始月份,"yyyy-mm")&amp;" ~ "&amp;TEXT(EOMONTH(起始月份,15),"yyyy-mm")&amp;"）内，报表里看不到",IF(AND($H2598&lt;&gt;"",$I2598&lt;&gt;""),"※收入和支出不能同时填",IF(AND(N($H2598)=0,N($I2598)=0),IF(ISNUMBER(SEARCH("【待补】",$R2598&amp;"")),"△源数据不全（源表缺金额），请补充","※收入和支出都没填"),IF($E2598="","※没填收支类别，分类报表会漏掉这一笔",IF(ISNA(MATCH($E2598,类别表,0)),"※收支类别不在【参数设置】的清单里",IF($K2598="","△"&amp;$D2598&amp;" 还没填汇率，去【月度汇率】补上就自动算了",IF(ISNUMBER(SEARCH("【待补】",$R2598&amp;"")),"△源数据不全（源表缺摘要或用途），请补充",IF(AND($F2598="内部转账",$Q2598=""),"△内部转账建议在「往来单位」写上对方账户",IF($N2598&lt;0,"△这一笔之后该账户余额成负数了，核一下",""))))))))))))</f>
        <v/>
      </c>
    </row>
    <row r="2599" ht="16.5" spans="1:19">
      <c r="A2599" s="114"/>
      <c r="B2599" s="115"/>
      <c r="C2599" s="116" t="str">
        <f>IF($B2599="","",IFERROR(INDEX(账户银行,MATCH($B2599,账户名,0)),""))</f>
        <v/>
      </c>
      <c r="D2599" s="116" t="str">
        <f>IF($B2599="","",IFERROR(INDEX(账户币种,MATCH($B2599,账户名,0)),""))</f>
        <v/>
      </c>
      <c r="E2599" s="117"/>
      <c r="F2599" s="116" t="str">
        <f>IF($E2599="","",IFERROR(INDEX(类别属性,MATCH($E2599,类别表,0)),""))</f>
        <v/>
      </c>
      <c r="G2599" s="118"/>
      <c r="H2599" s="119"/>
      <c r="I2599" s="119"/>
      <c r="J2599" s="120"/>
      <c r="K2599" s="125" t="str">
        <f>IF(OR($A2599="",$B2599=""),"",IF($J2599&lt;&gt;"",$J2599,IF($D2599=本位币,1,IFERROR(LOOKUP(2,1/((汇率月份&lt;=$A2599)*(INDEX(记账汇率区,0,MATCH($D2599,汇率币种头,0))&lt;&gt;"")),INDEX(记账汇率区,0,MATCH($D2599,汇率币种头,0))),""))))</f>
        <v/>
      </c>
      <c r="L2599" s="123" t="str">
        <f t="shared" si="80"/>
        <v/>
      </c>
      <c r="M2599" s="123" t="str">
        <f t="shared" si="81"/>
        <v/>
      </c>
      <c r="N2599" s="123" t="str">
        <f>IF($B2599="","",ROUND(SUMIF(账户名,$B2599,账户期初)+SUMIFS($L$6:L2599,$B$6:B2599,$B2599),2))</f>
        <v/>
      </c>
      <c r="O2599" s="123" t="str">
        <f>IF($B2599="","",IFERROR(ROUND(INDEX(账户期初本位,MATCH($B2599,账户名,0))+SUMIFS($M$6:M2599,$B$6:B2599,$B2599),2),""))</f>
        <v/>
      </c>
      <c r="P2599" s="117"/>
      <c r="Q2599" s="115"/>
      <c r="R2599" s="115"/>
      <c r="S2599" s="124" t="str">
        <f>IF($B2599="","",IF(ISNA(MATCH($B2599,账户名,0)),"※这个账户不在【参数设置】的账户档案里",IF($A2599="","※没填日期，这一笔不会进任何月份的报表",IF(OR($A2599&lt;起始月份,$A2599&gt;EOMONTH(起始月份,15)),"△不在本账期（"&amp;TEXT(起始月份,"yyyy-mm")&amp;" ~ "&amp;TEXT(EOMONTH(起始月份,15),"yyyy-mm")&amp;"）内，报表里看不到",IF(AND($H2599&lt;&gt;"",$I2599&lt;&gt;""),"※收入和支出不能同时填",IF(AND(N($H2599)=0,N($I2599)=0),IF(ISNUMBER(SEARCH("【待补】",$R2599&amp;"")),"△源数据不全（源表缺金额），请补充","※收入和支出都没填"),IF($E2599="","※没填收支类别，分类报表会漏掉这一笔",IF(ISNA(MATCH($E2599,类别表,0)),"※收支类别不在【参数设置】的清单里",IF($K2599="","△"&amp;$D2599&amp;" 还没填汇率，去【月度汇率】补上就自动算了",IF(ISNUMBER(SEARCH("【待补】",$R2599&amp;"")),"△源数据不全（源表缺摘要或用途），请补充",IF(AND($F2599="内部转账",$Q2599=""),"△内部转账建议在「往来单位」写上对方账户",IF($N2599&lt;0,"△这一笔之后该账户余额成负数了，核一下",""))))))))))))</f>
        <v/>
      </c>
    </row>
    <row r="2600" ht="16.5" spans="1:19">
      <c r="A2600" s="114"/>
      <c r="B2600" s="115"/>
      <c r="C2600" s="116" t="str">
        <f>IF($B2600="","",IFERROR(INDEX(账户银行,MATCH($B2600,账户名,0)),""))</f>
        <v/>
      </c>
      <c r="D2600" s="116" t="str">
        <f>IF($B2600="","",IFERROR(INDEX(账户币种,MATCH($B2600,账户名,0)),""))</f>
        <v/>
      </c>
      <c r="E2600" s="117"/>
      <c r="F2600" s="116" t="str">
        <f>IF($E2600="","",IFERROR(INDEX(类别属性,MATCH($E2600,类别表,0)),""))</f>
        <v/>
      </c>
      <c r="G2600" s="118"/>
      <c r="H2600" s="119"/>
      <c r="I2600" s="119"/>
      <c r="J2600" s="120"/>
      <c r="K2600" s="125" t="str">
        <f>IF(OR($A2600="",$B2600=""),"",IF($J2600&lt;&gt;"",$J2600,IF($D2600=本位币,1,IFERROR(LOOKUP(2,1/((汇率月份&lt;=$A2600)*(INDEX(记账汇率区,0,MATCH($D2600,汇率币种头,0))&lt;&gt;"")),INDEX(记账汇率区,0,MATCH($D2600,汇率币种头,0))),""))))</f>
        <v/>
      </c>
      <c r="L2600" s="123" t="str">
        <f t="shared" si="80"/>
        <v/>
      </c>
      <c r="M2600" s="123" t="str">
        <f t="shared" si="81"/>
        <v/>
      </c>
      <c r="N2600" s="123" t="str">
        <f>IF($B2600="","",ROUND(SUMIF(账户名,$B2600,账户期初)+SUMIFS($L$6:L2600,$B$6:B2600,$B2600),2))</f>
        <v/>
      </c>
      <c r="O2600" s="123" t="str">
        <f>IF($B2600="","",IFERROR(ROUND(INDEX(账户期初本位,MATCH($B2600,账户名,0))+SUMIFS($M$6:M2600,$B$6:B2600,$B2600),2),""))</f>
        <v/>
      </c>
      <c r="P2600" s="117"/>
      <c r="Q2600" s="115"/>
      <c r="R2600" s="115"/>
      <c r="S2600" s="124" t="str">
        <f>IF($B2600="","",IF(ISNA(MATCH($B2600,账户名,0)),"※这个账户不在【参数设置】的账户档案里",IF($A2600="","※没填日期，这一笔不会进任何月份的报表",IF(OR($A2600&lt;起始月份,$A2600&gt;EOMONTH(起始月份,15)),"△不在本账期（"&amp;TEXT(起始月份,"yyyy-mm")&amp;" ~ "&amp;TEXT(EOMONTH(起始月份,15),"yyyy-mm")&amp;"）内，报表里看不到",IF(AND($H2600&lt;&gt;"",$I2600&lt;&gt;""),"※收入和支出不能同时填",IF(AND(N($H2600)=0,N($I2600)=0),IF(ISNUMBER(SEARCH("【待补】",$R2600&amp;"")),"△源数据不全（源表缺金额），请补充","※收入和支出都没填"),IF($E2600="","※没填收支类别，分类报表会漏掉这一笔",IF(ISNA(MATCH($E2600,类别表,0)),"※收支类别不在【参数设置】的清单里",IF($K2600="","△"&amp;$D2600&amp;" 还没填汇率，去【月度汇率】补上就自动算了",IF(ISNUMBER(SEARCH("【待补】",$R2600&amp;"")),"△源数据不全（源表缺摘要或用途），请补充",IF(AND($F2600="内部转账",$Q2600=""),"△内部转账建议在「往来单位」写上对方账户",IF($N2600&lt;0,"△这一笔之后该账户余额成负数了，核一下",""))))))))))))</f>
        <v/>
      </c>
    </row>
    <row r="2601" ht="16.5" spans="1:19">
      <c r="A2601" s="114"/>
      <c r="B2601" s="115"/>
      <c r="C2601" s="116" t="str">
        <f>IF($B2601="","",IFERROR(INDEX(账户银行,MATCH($B2601,账户名,0)),""))</f>
        <v/>
      </c>
      <c r="D2601" s="116" t="str">
        <f>IF($B2601="","",IFERROR(INDEX(账户币种,MATCH($B2601,账户名,0)),""))</f>
        <v/>
      </c>
      <c r="E2601" s="117"/>
      <c r="F2601" s="116" t="str">
        <f>IF($E2601="","",IFERROR(INDEX(类别属性,MATCH($E2601,类别表,0)),""))</f>
        <v/>
      </c>
      <c r="G2601" s="118"/>
      <c r="H2601" s="119"/>
      <c r="I2601" s="119"/>
      <c r="J2601" s="120"/>
      <c r="K2601" s="125" t="str">
        <f>IF(OR($A2601="",$B2601=""),"",IF($J2601&lt;&gt;"",$J2601,IF($D2601=本位币,1,IFERROR(LOOKUP(2,1/((汇率月份&lt;=$A2601)*(INDEX(记账汇率区,0,MATCH($D2601,汇率币种头,0))&lt;&gt;"")),INDEX(记账汇率区,0,MATCH($D2601,汇率币种头,0))),""))))</f>
        <v/>
      </c>
      <c r="L2601" s="123" t="str">
        <f t="shared" si="80"/>
        <v/>
      </c>
      <c r="M2601" s="123" t="str">
        <f t="shared" si="81"/>
        <v/>
      </c>
      <c r="N2601" s="123" t="str">
        <f>IF($B2601="","",ROUND(SUMIF(账户名,$B2601,账户期初)+SUMIFS($L$6:L2601,$B$6:B2601,$B2601),2))</f>
        <v/>
      </c>
      <c r="O2601" s="123" t="str">
        <f>IF($B2601="","",IFERROR(ROUND(INDEX(账户期初本位,MATCH($B2601,账户名,0))+SUMIFS($M$6:M2601,$B$6:B2601,$B2601),2),""))</f>
        <v/>
      </c>
      <c r="P2601" s="117"/>
      <c r="Q2601" s="115"/>
      <c r="R2601" s="115"/>
      <c r="S2601" s="124" t="str">
        <f>IF($B2601="","",IF(ISNA(MATCH($B2601,账户名,0)),"※这个账户不在【参数设置】的账户档案里",IF($A2601="","※没填日期，这一笔不会进任何月份的报表",IF(OR($A2601&lt;起始月份,$A2601&gt;EOMONTH(起始月份,15)),"△不在本账期（"&amp;TEXT(起始月份,"yyyy-mm")&amp;" ~ "&amp;TEXT(EOMONTH(起始月份,15),"yyyy-mm")&amp;"）内，报表里看不到",IF(AND($H2601&lt;&gt;"",$I2601&lt;&gt;""),"※收入和支出不能同时填",IF(AND(N($H2601)=0,N($I2601)=0),IF(ISNUMBER(SEARCH("【待补】",$R2601&amp;"")),"△源数据不全（源表缺金额），请补充","※收入和支出都没填"),IF($E2601="","※没填收支类别，分类报表会漏掉这一笔",IF(ISNA(MATCH($E2601,类别表,0)),"※收支类别不在【参数设置】的清单里",IF($K2601="","△"&amp;$D2601&amp;" 还没填汇率，去【月度汇率】补上就自动算了",IF(ISNUMBER(SEARCH("【待补】",$R2601&amp;"")),"△源数据不全（源表缺摘要或用途），请补充",IF(AND($F2601="内部转账",$Q2601=""),"△内部转账建议在「往来单位」写上对方账户",IF($N2601&lt;0,"△这一笔之后该账户余额成负数了，核一下",""))))))))))))</f>
        <v/>
      </c>
    </row>
    <row r="2602" ht="16.5" spans="1:19">
      <c r="A2602" s="114"/>
      <c r="B2602" s="115"/>
      <c r="C2602" s="116" t="str">
        <f>IF($B2602="","",IFERROR(INDEX(账户银行,MATCH($B2602,账户名,0)),""))</f>
        <v/>
      </c>
      <c r="D2602" s="116" t="str">
        <f>IF($B2602="","",IFERROR(INDEX(账户币种,MATCH($B2602,账户名,0)),""))</f>
        <v/>
      </c>
      <c r="E2602" s="117"/>
      <c r="F2602" s="116" t="str">
        <f>IF($E2602="","",IFERROR(INDEX(类别属性,MATCH($E2602,类别表,0)),""))</f>
        <v/>
      </c>
      <c r="G2602" s="118"/>
      <c r="H2602" s="119"/>
      <c r="I2602" s="119"/>
      <c r="J2602" s="120"/>
      <c r="K2602" s="125" t="str">
        <f>IF(OR($A2602="",$B2602=""),"",IF($J2602&lt;&gt;"",$J2602,IF($D2602=本位币,1,IFERROR(LOOKUP(2,1/((汇率月份&lt;=$A2602)*(INDEX(记账汇率区,0,MATCH($D2602,汇率币种头,0))&lt;&gt;"")),INDEX(记账汇率区,0,MATCH($D2602,汇率币种头,0))),""))))</f>
        <v/>
      </c>
      <c r="L2602" s="123" t="str">
        <f t="shared" si="80"/>
        <v/>
      </c>
      <c r="M2602" s="123" t="str">
        <f t="shared" si="81"/>
        <v/>
      </c>
      <c r="N2602" s="123" t="str">
        <f>IF($B2602="","",ROUND(SUMIF(账户名,$B2602,账户期初)+SUMIFS($L$6:L2602,$B$6:B2602,$B2602),2))</f>
        <v/>
      </c>
      <c r="O2602" s="123" t="str">
        <f>IF($B2602="","",IFERROR(ROUND(INDEX(账户期初本位,MATCH($B2602,账户名,0))+SUMIFS($M$6:M2602,$B$6:B2602,$B2602),2),""))</f>
        <v/>
      </c>
      <c r="P2602" s="117"/>
      <c r="Q2602" s="115"/>
      <c r="R2602" s="115"/>
      <c r="S2602" s="124" t="str">
        <f>IF($B2602="","",IF(ISNA(MATCH($B2602,账户名,0)),"※这个账户不在【参数设置】的账户档案里",IF($A2602="","※没填日期，这一笔不会进任何月份的报表",IF(OR($A2602&lt;起始月份,$A2602&gt;EOMONTH(起始月份,15)),"△不在本账期（"&amp;TEXT(起始月份,"yyyy-mm")&amp;" ~ "&amp;TEXT(EOMONTH(起始月份,15),"yyyy-mm")&amp;"）内，报表里看不到",IF(AND($H2602&lt;&gt;"",$I2602&lt;&gt;""),"※收入和支出不能同时填",IF(AND(N($H2602)=0,N($I2602)=0),IF(ISNUMBER(SEARCH("【待补】",$R2602&amp;"")),"△源数据不全（源表缺金额），请补充","※收入和支出都没填"),IF($E2602="","※没填收支类别，分类报表会漏掉这一笔",IF(ISNA(MATCH($E2602,类别表,0)),"※收支类别不在【参数设置】的清单里",IF($K2602="","△"&amp;$D2602&amp;" 还没填汇率，去【月度汇率】补上就自动算了",IF(ISNUMBER(SEARCH("【待补】",$R2602&amp;"")),"△源数据不全（源表缺摘要或用途），请补充",IF(AND($F2602="内部转账",$Q2602=""),"△内部转账建议在「往来单位」写上对方账户",IF($N2602&lt;0,"△这一笔之后该账户余额成负数了，核一下",""))))))))))))</f>
        <v/>
      </c>
    </row>
    <row r="2603" ht="16.5" spans="1:19">
      <c r="A2603" s="114"/>
      <c r="B2603" s="115"/>
      <c r="C2603" s="116" t="str">
        <f>IF($B2603="","",IFERROR(INDEX(账户银行,MATCH($B2603,账户名,0)),""))</f>
        <v/>
      </c>
      <c r="D2603" s="116" t="str">
        <f>IF($B2603="","",IFERROR(INDEX(账户币种,MATCH($B2603,账户名,0)),""))</f>
        <v/>
      </c>
      <c r="E2603" s="117"/>
      <c r="F2603" s="116" t="str">
        <f>IF($E2603="","",IFERROR(INDEX(类别属性,MATCH($E2603,类别表,0)),""))</f>
        <v/>
      </c>
      <c r="G2603" s="118"/>
      <c r="H2603" s="119"/>
      <c r="I2603" s="119"/>
      <c r="J2603" s="120"/>
      <c r="K2603" s="125" t="str">
        <f>IF(OR($A2603="",$B2603=""),"",IF($J2603&lt;&gt;"",$J2603,IF($D2603=本位币,1,IFERROR(LOOKUP(2,1/((汇率月份&lt;=$A2603)*(INDEX(记账汇率区,0,MATCH($D2603,汇率币种头,0))&lt;&gt;"")),INDEX(记账汇率区,0,MATCH($D2603,汇率币种头,0))),""))))</f>
        <v/>
      </c>
      <c r="L2603" s="123" t="str">
        <f t="shared" si="80"/>
        <v/>
      </c>
      <c r="M2603" s="123" t="str">
        <f t="shared" si="81"/>
        <v/>
      </c>
      <c r="N2603" s="123" t="str">
        <f>IF($B2603="","",ROUND(SUMIF(账户名,$B2603,账户期初)+SUMIFS($L$6:L2603,$B$6:B2603,$B2603),2))</f>
        <v/>
      </c>
      <c r="O2603" s="123" t="str">
        <f>IF($B2603="","",IFERROR(ROUND(INDEX(账户期初本位,MATCH($B2603,账户名,0))+SUMIFS($M$6:M2603,$B$6:B2603,$B2603),2),""))</f>
        <v/>
      </c>
      <c r="P2603" s="117"/>
      <c r="Q2603" s="115"/>
      <c r="R2603" s="115"/>
      <c r="S2603" s="124" t="str">
        <f>IF($B2603="","",IF(ISNA(MATCH($B2603,账户名,0)),"※这个账户不在【参数设置】的账户档案里",IF($A2603="","※没填日期，这一笔不会进任何月份的报表",IF(OR($A2603&lt;起始月份,$A2603&gt;EOMONTH(起始月份,15)),"△不在本账期（"&amp;TEXT(起始月份,"yyyy-mm")&amp;" ~ "&amp;TEXT(EOMONTH(起始月份,15),"yyyy-mm")&amp;"）内，报表里看不到",IF(AND($H2603&lt;&gt;"",$I2603&lt;&gt;""),"※收入和支出不能同时填",IF(AND(N($H2603)=0,N($I2603)=0),IF(ISNUMBER(SEARCH("【待补】",$R2603&amp;"")),"△源数据不全（源表缺金额），请补充","※收入和支出都没填"),IF($E2603="","※没填收支类别，分类报表会漏掉这一笔",IF(ISNA(MATCH($E2603,类别表,0)),"※收支类别不在【参数设置】的清单里",IF($K2603="","△"&amp;$D2603&amp;" 还没填汇率，去【月度汇率】补上就自动算了",IF(ISNUMBER(SEARCH("【待补】",$R2603&amp;"")),"△源数据不全（源表缺摘要或用途），请补充",IF(AND($F2603="内部转账",$Q2603=""),"△内部转账建议在「往来单位」写上对方账户",IF($N2603&lt;0,"△这一笔之后该账户余额成负数了，核一下",""))))))))))))</f>
        <v/>
      </c>
    </row>
    <row r="2604" ht="16.5" spans="1:19">
      <c r="A2604" s="114"/>
      <c r="B2604" s="115"/>
      <c r="C2604" s="116" t="str">
        <f>IF($B2604="","",IFERROR(INDEX(账户银行,MATCH($B2604,账户名,0)),""))</f>
        <v/>
      </c>
      <c r="D2604" s="116" t="str">
        <f>IF($B2604="","",IFERROR(INDEX(账户币种,MATCH($B2604,账户名,0)),""))</f>
        <v/>
      </c>
      <c r="E2604" s="117"/>
      <c r="F2604" s="116" t="str">
        <f>IF($E2604="","",IFERROR(INDEX(类别属性,MATCH($E2604,类别表,0)),""))</f>
        <v/>
      </c>
      <c r="G2604" s="118"/>
      <c r="H2604" s="119"/>
      <c r="I2604" s="119"/>
      <c r="J2604" s="120"/>
      <c r="K2604" s="125" t="str">
        <f>IF(OR($A2604="",$B2604=""),"",IF($J2604&lt;&gt;"",$J2604,IF($D2604=本位币,1,IFERROR(LOOKUP(2,1/((汇率月份&lt;=$A2604)*(INDEX(记账汇率区,0,MATCH($D2604,汇率币种头,0))&lt;&gt;"")),INDEX(记账汇率区,0,MATCH($D2604,汇率币种头,0))),""))))</f>
        <v/>
      </c>
      <c r="L2604" s="123" t="str">
        <f t="shared" si="80"/>
        <v/>
      </c>
      <c r="M2604" s="123" t="str">
        <f t="shared" si="81"/>
        <v/>
      </c>
      <c r="N2604" s="123" t="str">
        <f>IF($B2604="","",ROUND(SUMIF(账户名,$B2604,账户期初)+SUMIFS($L$6:L2604,$B$6:B2604,$B2604),2))</f>
        <v/>
      </c>
      <c r="O2604" s="123" t="str">
        <f>IF($B2604="","",IFERROR(ROUND(INDEX(账户期初本位,MATCH($B2604,账户名,0))+SUMIFS($M$6:M2604,$B$6:B2604,$B2604),2),""))</f>
        <v/>
      </c>
      <c r="P2604" s="117"/>
      <c r="Q2604" s="115"/>
      <c r="R2604" s="115"/>
      <c r="S2604" s="124" t="str">
        <f>IF($B2604="","",IF(ISNA(MATCH($B2604,账户名,0)),"※这个账户不在【参数设置】的账户档案里",IF($A2604="","※没填日期，这一笔不会进任何月份的报表",IF(OR($A2604&lt;起始月份,$A2604&gt;EOMONTH(起始月份,15)),"△不在本账期（"&amp;TEXT(起始月份,"yyyy-mm")&amp;" ~ "&amp;TEXT(EOMONTH(起始月份,15),"yyyy-mm")&amp;"）内，报表里看不到",IF(AND($H2604&lt;&gt;"",$I2604&lt;&gt;""),"※收入和支出不能同时填",IF(AND(N($H2604)=0,N($I2604)=0),IF(ISNUMBER(SEARCH("【待补】",$R2604&amp;"")),"△源数据不全（源表缺金额），请补充","※收入和支出都没填"),IF($E2604="","※没填收支类别，分类报表会漏掉这一笔",IF(ISNA(MATCH($E2604,类别表,0)),"※收支类别不在【参数设置】的清单里",IF($K2604="","△"&amp;$D2604&amp;" 还没填汇率，去【月度汇率】补上就自动算了",IF(ISNUMBER(SEARCH("【待补】",$R2604&amp;"")),"△源数据不全（源表缺摘要或用途），请补充",IF(AND($F2604="内部转账",$Q2604=""),"△内部转账建议在「往来单位」写上对方账户",IF($N2604&lt;0,"△这一笔之后该账户余额成负数了，核一下",""))))))))))))</f>
        <v/>
      </c>
    </row>
    <row r="2605" ht="16.5" spans="1:19">
      <c r="A2605" s="114"/>
      <c r="B2605" s="115"/>
      <c r="C2605" s="116" t="str">
        <f>IF($B2605="","",IFERROR(INDEX(账户银行,MATCH($B2605,账户名,0)),""))</f>
        <v/>
      </c>
      <c r="D2605" s="116" t="str">
        <f>IF($B2605="","",IFERROR(INDEX(账户币种,MATCH($B2605,账户名,0)),""))</f>
        <v/>
      </c>
      <c r="E2605" s="117"/>
      <c r="F2605" s="116" t="str">
        <f>IF($E2605="","",IFERROR(INDEX(类别属性,MATCH($E2605,类别表,0)),""))</f>
        <v/>
      </c>
      <c r="G2605" s="118"/>
      <c r="H2605" s="119"/>
      <c r="I2605" s="119"/>
      <c r="J2605" s="120"/>
      <c r="K2605" s="125" t="str">
        <f>IF(OR($A2605="",$B2605=""),"",IF($J2605&lt;&gt;"",$J2605,IF($D2605=本位币,1,IFERROR(LOOKUP(2,1/((汇率月份&lt;=$A2605)*(INDEX(记账汇率区,0,MATCH($D2605,汇率币种头,0))&lt;&gt;"")),INDEX(记账汇率区,0,MATCH($D2605,汇率币种头,0))),""))))</f>
        <v/>
      </c>
      <c r="L2605" s="123" t="str">
        <f t="shared" si="80"/>
        <v/>
      </c>
      <c r="M2605" s="123" t="str">
        <f t="shared" si="81"/>
        <v/>
      </c>
      <c r="N2605" s="123" t="str">
        <f>IF($B2605="","",ROUND(SUMIF(账户名,$B2605,账户期初)+SUMIFS($L$6:L2605,$B$6:B2605,$B2605),2))</f>
        <v/>
      </c>
      <c r="O2605" s="123" t="str">
        <f>IF($B2605="","",IFERROR(ROUND(INDEX(账户期初本位,MATCH($B2605,账户名,0))+SUMIFS($M$6:M2605,$B$6:B2605,$B2605),2),""))</f>
        <v/>
      </c>
      <c r="P2605" s="117"/>
      <c r="Q2605" s="115"/>
      <c r="R2605" s="115"/>
      <c r="S2605" s="124" t="str">
        <f>IF($B2605="","",IF(ISNA(MATCH($B2605,账户名,0)),"※这个账户不在【参数设置】的账户档案里",IF($A2605="","※没填日期，这一笔不会进任何月份的报表",IF(OR($A2605&lt;起始月份,$A2605&gt;EOMONTH(起始月份,15)),"△不在本账期（"&amp;TEXT(起始月份,"yyyy-mm")&amp;" ~ "&amp;TEXT(EOMONTH(起始月份,15),"yyyy-mm")&amp;"）内，报表里看不到",IF(AND($H2605&lt;&gt;"",$I2605&lt;&gt;""),"※收入和支出不能同时填",IF(AND(N($H2605)=0,N($I2605)=0),IF(ISNUMBER(SEARCH("【待补】",$R2605&amp;"")),"△源数据不全（源表缺金额），请补充","※收入和支出都没填"),IF($E2605="","※没填收支类别，分类报表会漏掉这一笔",IF(ISNA(MATCH($E2605,类别表,0)),"※收支类别不在【参数设置】的清单里",IF($K2605="","△"&amp;$D2605&amp;" 还没填汇率，去【月度汇率】补上就自动算了",IF(ISNUMBER(SEARCH("【待补】",$R2605&amp;"")),"△源数据不全（源表缺摘要或用途），请补充",IF(AND($F2605="内部转账",$Q2605=""),"△内部转账建议在「往来单位」写上对方账户",IF($N2605&lt;0,"△这一笔之后该账户余额成负数了，核一下",""))))))))))))</f>
        <v/>
      </c>
    </row>
    <row r="2606" ht="16.5" spans="1:19">
      <c r="A2606" s="114"/>
      <c r="B2606" s="115"/>
      <c r="C2606" s="116" t="str">
        <f>IF($B2606="","",IFERROR(INDEX(账户银行,MATCH($B2606,账户名,0)),""))</f>
        <v/>
      </c>
      <c r="D2606" s="116" t="str">
        <f>IF($B2606="","",IFERROR(INDEX(账户币种,MATCH($B2606,账户名,0)),""))</f>
        <v/>
      </c>
      <c r="E2606" s="117"/>
      <c r="F2606" s="116" t="str">
        <f>IF($E2606="","",IFERROR(INDEX(类别属性,MATCH($E2606,类别表,0)),""))</f>
        <v/>
      </c>
      <c r="G2606" s="118"/>
      <c r="H2606" s="119"/>
      <c r="I2606" s="119"/>
      <c r="J2606" s="120"/>
      <c r="K2606" s="125" t="str">
        <f>IF(OR($A2606="",$B2606=""),"",IF($J2606&lt;&gt;"",$J2606,IF($D2606=本位币,1,IFERROR(LOOKUP(2,1/((汇率月份&lt;=$A2606)*(INDEX(记账汇率区,0,MATCH($D2606,汇率币种头,0))&lt;&gt;"")),INDEX(记账汇率区,0,MATCH($D2606,汇率币种头,0))),""))))</f>
        <v/>
      </c>
      <c r="L2606" s="123" t="str">
        <f t="shared" si="80"/>
        <v/>
      </c>
      <c r="M2606" s="123" t="str">
        <f t="shared" si="81"/>
        <v/>
      </c>
      <c r="N2606" s="123" t="str">
        <f>IF($B2606="","",ROUND(SUMIF(账户名,$B2606,账户期初)+SUMIFS($L$6:L2606,$B$6:B2606,$B2606),2))</f>
        <v/>
      </c>
      <c r="O2606" s="123" t="str">
        <f>IF($B2606="","",IFERROR(ROUND(INDEX(账户期初本位,MATCH($B2606,账户名,0))+SUMIFS($M$6:M2606,$B$6:B2606,$B2606),2),""))</f>
        <v/>
      </c>
      <c r="P2606" s="117"/>
      <c r="Q2606" s="115"/>
      <c r="R2606" s="115"/>
      <c r="S2606" s="124" t="str">
        <f>IF($B2606="","",IF(ISNA(MATCH($B2606,账户名,0)),"※这个账户不在【参数设置】的账户档案里",IF($A2606="","※没填日期，这一笔不会进任何月份的报表",IF(OR($A2606&lt;起始月份,$A2606&gt;EOMONTH(起始月份,15)),"△不在本账期（"&amp;TEXT(起始月份,"yyyy-mm")&amp;" ~ "&amp;TEXT(EOMONTH(起始月份,15),"yyyy-mm")&amp;"）内，报表里看不到",IF(AND($H2606&lt;&gt;"",$I2606&lt;&gt;""),"※收入和支出不能同时填",IF(AND(N($H2606)=0,N($I2606)=0),IF(ISNUMBER(SEARCH("【待补】",$R2606&amp;"")),"△源数据不全（源表缺金额），请补充","※收入和支出都没填"),IF($E2606="","※没填收支类别，分类报表会漏掉这一笔",IF(ISNA(MATCH($E2606,类别表,0)),"※收支类别不在【参数设置】的清单里",IF($K2606="","△"&amp;$D2606&amp;" 还没填汇率，去【月度汇率】补上就自动算了",IF(ISNUMBER(SEARCH("【待补】",$R2606&amp;"")),"△源数据不全（源表缺摘要或用途），请补充",IF(AND($F2606="内部转账",$Q2606=""),"△内部转账建议在「往来单位」写上对方账户",IF($N2606&lt;0,"△这一笔之后该账户余额成负数了，核一下",""))))))))))))</f>
        <v/>
      </c>
    </row>
    <row r="2607" ht="16.5" spans="1:19">
      <c r="A2607" s="114"/>
      <c r="B2607" s="115"/>
      <c r="C2607" s="116" t="str">
        <f>IF($B2607="","",IFERROR(INDEX(账户银行,MATCH($B2607,账户名,0)),""))</f>
        <v/>
      </c>
      <c r="D2607" s="116" t="str">
        <f>IF($B2607="","",IFERROR(INDEX(账户币种,MATCH($B2607,账户名,0)),""))</f>
        <v/>
      </c>
      <c r="E2607" s="117"/>
      <c r="F2607" s="116" t="str">
        <f>IF($E2607="","",IFERROR(INDEX(类别属性,MATCH($E2607,类别表,0)),""))</f>
        <v/>
      </c>
      <c r="G2607" s="118"/>
      <c r="H2607" s="119"/>
      <c r="I2607" s="119"/>
      <c r="J2607" s="120"/>
      <c r="K2607" s="125" t="str">
        <f>IF(OR($A2607="",$B2607=""),"",IF($J2607&lt;&gt;"",$J2607,IF($D2607=本位币,1,IFERROR(LOOKUP(2,1/((汇率月份&lt;=$A2607)*(INDEX(记账汇率区,0,MATCH($D2607,汇率币种头,0))&lt;&gt;"")),INDEX(记账汇率区,0,MATCH($D2607,汇率币种头,0))),""))))</f>
        <v/>
      </c>
      <c r="L2607" s="123" t="str">
        <f t="shared" si="80"/>
        <v/>
      </c>
      <c r="M2607" s="123" t="str">
        <f t="shared" si="81"/>
        <v/>
      </c>
      <c r="N2607" s="123" t="str">
        <f>IF($B2607="","",ROUND(SUMIF(账户名,$B2607,账户期初)+SUMIFS($L$6:L2607,$B$6:B2607,$B2607),2))</f>
        <v/>
      </c>
      <c r="O2607" s="123" t="str">
        <f>IF($B2607="","",IFERROR(ROUND(INDEX(账户期初本位,MATCH($B2607,账户名,0))+SUMIFS($M$6:M2607,$B$6:B2607,$B2607),2),""))</f>
        <v/>
      </c>
      <c r="P2607" s="117"/>
      <c r="Q2607" s="115"/>
      <c r="R2607" s="115"/>
      <c r="S2607" s="124" t="str">
        <f>IF($B2607="","",IF(ISNA(MATCH($B2607,账户名,0)),"※这个账户不在【参数设置】的账户档案里",IF($A2607="","※没填日期，这一笔不会进任何月份的报表",IF(OR($A2607&lt;起始月份,$A2607&gt;EOMONTH(起始月份,15)),"△不在本账期（"&amp;TEXT(起始月份,"yyyy-mm")&amp;" ~ "&amp;TEXT(EOMONTH(起始月份,15),"yyyy-mm")&amp;"）内，报表里看不到",IF(AND($H2607&lt;&gt;"",$I2607&lt;&gt;""),"※收入和支出不能同时填",IF(AND(N($H2607)=0,N($I2607)=0),IF(ISNUMBER(SEARCH("【待补】",$R2607&amp;"")),"△源数据不全（源表缺金额），请补充","※收入和支出都没填"),IF($E2607="","※没填收支类别，分类报表会漏掉这一笔",IF(ISNA(MATCH($E2607,类别表,0)),"※收支类别不在【参数设置】的清单里",IF($K2607="","△"&amp;$D2607&amp;" 还没填汇率，去【月度汇率】补上就自动算了",IF(ISNUMBER(SEARCH("【待补】",$R2607&amp;"")),"△源数据不全（源表缺摘要或用途），请补充",IF(AND($F2607="内部转账",$Q2607=""),"△内部转账建议在「往来单位」写上对方账户",IF($N2607&lt;0,"△这一笔之后该账户余额成负数了，核一下",""))))))))))))</f>
        <v/>
      </c>
    </row>
    <row r="2608" ht="16.5" spans="1:19">
      <c r="A2608" s="114"/>
      <c r="B2608" s="115"/>
      <c r="C2608" s="116" t="str">
        <f>IF($B2608="","",IFERROR(INDEX(账户银行,MATCH($B2608,账户名,0)),""))</f>
        <v/>
      </c>
      <c r="D2608" s="116" t="str">
        <f>IF($B2608="","",IFERROR(INDEX(账户币种,MATCH($B2608,账户名,0)),""))</f>
        <v/>
      </c>
      <c r="E2608" s="117"/>
      <c r="F2608" s="116" t="str">
        <f>IF($E2608="","",IFERROR(INDEX(类别属性,MATCH($E2608,类别表,0)),""))</f>
        <v/>
      </c>
      <c r="G2608" s="118"/>
      <c r="H2608" s="119"/>
      <c r="I2608" s="119"/>
      <c r="J2608" s="120"/>
      <c r="K2608" s="125" t="str">
        <f>IF(OR($A2608="",$B2608=""),"",IF($J2608&lt;&gt;"",$J2608,IF($D2608=本位币,1,IFERROR(LOOKUP(2,1/((汇率月份&lt;=$A2608)*(INDEX(记账汇率区,0,MATCH($D2608,汇率币种头,0))&lt;&gt;"")),INDEX(记账汇率区,0,MATCH($D2608,汇率币种头,0))),""))))</f>
        <v/>
      </c>
      <c r="L2608" s="123" t="str">
        <f t="shared" si="80"/>
        <v/>
      </c>
      <c r="M2608" s="123" t="str">
        <f t="shared" si="81"/>
        <v/>
      </c>
      <c r="N2608" s="123" t="str">
        <f>IF($B2608="","",ROUND(SUMIF(账户名,$B2608,账户期初)+SUMIFS($L$6:L2608,$B$6:B2608,$B2608),2))</f>
        <v/>
      </c>
      <c r="O2608" s="123" t="str">
        <f>IF($B2608="","",IFERROR(ROUND(INDEX(账户期初本位,MATCH($B2608,账户名,0))+SUMIFS($M$6:M2608,$B$6:B2608,$B2608),2),""))</f>
        <v/>
      </c>
      <c r="P2608" s="117"/>
      <c r="Q2608" s="115"/>
      <c r="R2608" s="115"/>
      <c r="S2608" s="124" t="str">
        <f>IF($B2608="","",IF(ISNA(MATCH($B2608,账户名,0)),"※这个账户不在【参数设置】的账户档案里",IF($A2608="","※没填日期，这一笔不会进任何月份的报表",IF(OR($A2608&lt;起始月份,$A2608&gt;EOMONTH(起始月份,15)),"△不在本账期（"&amp;TEXT(起始月份,"yyyy-mm")&amp;" ~ "&amp;TEXT(EOMONTH(起始月份,15),"yyyy-mm")&amp;"）内，报表里看不到",IF(AND($H2608&lt;&gt;"",$I2608&lt;&gt;""),"※收入和支出不能同时填",IF(AND(N($H2608)=0,N($I2608)=0),IF(ISNUMBER(SEARCH("【待补】",$R2608&amp;"")),"△源数据不全（源表缺金额），请补充","※收入和支出都没填"),IF($E2608="","※没填收支类别，分类报表会漏掉这一笔",IF(ISNA(MATCH($E2608,类别表,0)),"※收支类别不在【参数设置】的清单里",IF($K2608="","△"&amp;$D2608&amp;" 还没填汇率，去【月度汇率】补上就自动算了",IF(ISNUMBER(SEARCH("【待补】",$R2608&amp;"")),"△源数据不全（源表缺摘要或用途），请补充",IF(AND($F2608="内部转账",$Q2608=""),"△内部转账建议在「往来单位」写上对方账户",IF($N2608&lt;0,"△这一笔之后该账户余额成负数了，核一下",""))))))))))))</f>
        <v/>
      </c>
    </row>
    <row r="2609" ht="16.5" spans="1:19">
      <c r="A2609" s="114"/>
      <c r="B2609" s="115"/>
      <c r="C2609" s="116" t="str">
        <f>IF($B2609="","",IFERROR(INDEX(账户银行,MATCH($B2609,账户名,0)),""))</f>
        <v/>
      </c>
      <c r="D2609" s="116" t="str">
        <f>IF($B2609="","",IFERROR(INDEX(账户币种,MATCH($B2609,账户名,0)),""))</f>
        <v/>
      </c>
      <c r="E2609" s="117"/>
      <c r="F2609" s="116" t="str">
        <f>IF($E2609="","",IFERROR(INDEX(类别属性,MATCH($E2609,类别表,0)),""))</f>
        <v/>
      </c>
      <c r="G2609" s="118"/>
      <c r="H2609" s="119"/>
      <c r="I2609" s="119"/>
      <c r="J2609" s="120"/>
      <c r="K2609" s="125" t="str">
        <f>IF(OR($A2609="",$B2609=""),"",IF($J2609&lt;&gt;"",$J2609,IF($D2609=本位币,1,IFERROR(LOOKUP(2,1/((汇率月份&lt;=$A2609)*(INDEX(记账汇率区,0,MATCH($D2609,汇率币种头,0))&lt;&gt;"")),INDEX(记账汇率区,0,MATCH($D2609,汇率币种头,0))),""))))</f>
        <v/>
      </c>
      <c r="L2609" s="123" t="str">
        <f t="shared" si="80"/>
        <v/>
      </c>
      <c r="M2609" s="123" t="str">
        <f t="shared" si="81"/>
        <v/>
      </c>
      <c r="N2609" s="123" t="str">
        <f>IF($B2609="","",ROUND(SUMIF(账户名,$B2609,账户期初)+SUMIFS($L$6:L2609,$B$6:B2609,$B2609),2))</f>
        <v/>
      </c>
      <c r="O2609" s="123" t="str">
        <f>IF($B2609="","",IFERROR(ROUND(INDEX(账户期初本位,MATCH($B2609,账户名,0))+SUMIFS($M$6:M2609,$B$6:B2609,$B2609),2),""))</f>
        <v/>
      </c>
      <c r="P2609" s="117"/>
      <c r="Q2609" s="115"/>
      <c r="R2609" s="115"/>
      <c r="S2609" s="124" t="str">
        <f>IF($B2609="","",IF(ISNA(MATCH($B2609,账户名,0)),"※这个账户不在【参数设置】的账户档案里",IF($A2609="","※没填日期，这一笔不会进任何月份的报表",IF(OR($A2609&lt;起始月份,$A2609&gt;EOMONTH(起始月份,15)),"△不在本账期（"&amp;TEXT(起始月份,"yyyy-mm")&amp;" ~ "&amp;TEXT(EOMONTH(起始月份,15),"yyyy-mm")&amp;"）内，报表里看不到",IF(AND($H2609&lt;&gt;"",$I2609&lt;&gt;""),"※收入和支出不能同时填",IF(AND(N($H2609)=0,N($I2609)=0),IF(ISNUMBER(SEARCH("【待补】",$R2609&amp;"")),"△源数据不全（源表缺金额），请补充","※收入和支出都没填"),IF($E2609="","※没填收支类别，分类报表会漏掉这一笔",IF(ISNA(MATCH($E2609,类别表,0)),"※收支类别不在【参数设置】的清单里",IF($K2609="","△"&amp;$D2609&amp;" 还没填汇率，去【月度汇率】补上就自动算了",IF(ISNUMBER(SEARCH("【待补】",$R2609&amp;"")),"△源数据不全（源表缺摘要或用途），请补充",IF(AND($F2609="内部转账",$Q2609=""),"△内部转账建议在「往来单位」写上对方账户",IF($N2609&lt;0,"△这一笔之后该账户余额成负数了，核一下",""))))))))))))</f>
        <v/>
      </c>
    </row>
    <row r="2610" ht="16.5" spans="1:19">
      <c r="A2610" s="114"/>
      <c r="B2610" s="115"/>
      <c r="C2610" s="116" t="str">
        <f>IF($B2610="","",IFERROR(INDEX(账户银行,MATCH($B2610,账户名,0)),""))</f>
        <v/>
      </c>
      <c r="D2610" s="116" t="str">
        <f>IF($B2610="","",IFERROR(INDEX(账户币种,MATCH($B2610,账户名,0)),""))</f>
        <v/>
      </c>
      <c r="E2610" s="117"/>
      <c r="F2610" s="116" t="str">
        <f>IF($E2610="","",IFERROR(INDEX(类别属性,MATCH($E2610,类别表,0)),""))</f>
        <v/>
      </c>
      <c r="G2610" s="118"/>
      <c r="H2610" s="119"/>
      <c r="I2610" s="119"/>
      <c r="J2610" s="120"/>
      <c r="K2610" s="125" t="str">
        <f>IF(OR($A2610="",$B2610=""),"",IF($J2610&lt;&gt;"",$J2610,IF($D2610=本位币,1,IFERROR(LOOKUP(2,1/((汇率月份&lt;=$A2610)*(INDEX(记账汇率区,0,MATCH($D2610,汇率币种头,0))&lt;&gt;"")),INDEX(记账汇率区,0,MATCH($D2610,汇率币种头,0))),""))))</f>
        <v/>
      </c>
      <c r="L2610" s="123" t="str">
        <f t="shared" si="80"/>
        <v/>
      </c>
      <c r="M2610" s="123" t="str">
        <f t="shared" si="81"/>
        <v/>
      </c>
      <c r="N2610" s="123" t="str">
        <f>IF($B2610="","",ROUND(SUMIF(账户名,$B2610,账户期初)+SUMIFS($L$6:L2610,$B$6:B2610,$B2610),2))</f>
        <v/>
      </c>
      <c r="O2610" s="123" t="str">
        <f>IF($B2610="","",IFERROR(ROUND(INDEX(账户期初本位,MATCH($B2610,账户名,0))+SUMIFS($M$6:M2610,$B$6:B2610,$B2610),2),""))</f>
        <v/>
      </c>
      <c r="P2610" s="117"/>
      <c r="Q2610" s="115"/>
      <c r="R2610" s="115"/>
      <c r="S2610" s="124" t="str">
        <f>IF($B2610="","",IF(ISNA(MATCH($B2610,账户名,0)),"※这个账户不在【参数设置】的账户档案里",IF($A2610="","※没填日期，这一笔不会进任何月份的报表",IF(OR($A2610&lt;起始月份,$A2610&gt;EOMONTH(起始月份,15)),"△不在本账期（"&amp;TEXT(起始月份,"yyyy-mm")&amp;" ~ "&amp;TEXT(EOMONTH(起始月份,15),"yyyy-mm")&amp;"）内，报表里看不到",IF(AND($H2610&lt;&gt;"",$I2610&lt;&gt;""),"※收入和支出不能同时填",IF(AND(N($H2610)=0,N($I2610)=0),IF(ISNUMBER(SEARCH("【待补】",$R2610&amp;"")),"△源数据不全（源表缺金额），请补充","※收入和支出都没填"),IF($E2610="","※没填收支类别，分类报表会漏掉这一笔",IF(ISNA(MATCH($E2610,类别表,0)),"※收支类别不在【参数设置】的清单里",IF($K2610="","△"&amp;$D2610&amp;" 还没填汇率，去【月度汇率】补上就自动算了",IF(ISNUMBER(SEARCH("【待补】",$R2610&amp;"")),"△源数据不全（源表缺摘要或用途），请补充",IF(AND($F2610="内部转账",$Q2610=""),"△内部转账建议在「往来单位」写上对方账户",IF($N2610&lt;0,"△这一笔之后该账户余额成负数了，核一下",""))))))))))))</f>
        <v/>
      </c>
    </row>
    <row r="2611" ht="16.5" spans="1:19">
      <c r="A2611" s="114"/>
      <c r="B2611" s="115"/>
      <c r="C2611" s="116" t="str">
        <f>IF($B2611="","",IFERROR(INDEX(账户银行,MATCH($B2611,账户名,0)),""))</f>
        <v/>
      </c>
      <c r="D2611" s="116" t="str">
        <f>IF($B2611="","",IFERROR(INDEX(账户币种,MATCH($B2611,账户名,0)),""))</f>
        <v/>
      </c>
      <c r="E2611" s="117"/>
      <c r="F2611" s="116" t="str">
        <f>IF($E2611="","",IFERROR(INDEX(类别属性,MATCH($E2611,类别表,0)),""))</f>
        <v/>
      </c>
      <c r="G2611" s="118"/>
      <c r="H2611" s="119"/>
      <c r="I2611" s="119"/>
      <c r="J2611" s="120"/>
      <c r="K2611" s="125" t="str">
        <f>IF(OR($A2611="",$B2611=""),"",IF($J2611&lt;&gt;"",$J2611,IF($D2611=本位币,1,IFERROR(LOOKUP(2,1/((汇率月份&lt;=$A2611)*(INDEX(记账汇率区,0,MATCH($D2611,汇率币种头,0))&lt;&gt;"")),INDEX(记账汇率区,0,MATCH($D2611,汇率币种头,0))),""))))</f>
        <v/>
      </c>
      <c r="L2611" s="123" t="str">
        <f t="shared" si="80"/>
        <v/>
      </c>
      <c r="M2611" s="123" t="str">
        <f t="shared" si="81"/>
        <v/>
      </c>
      <c r="N2611" s="123" t="str">
        <f>IF($B2611="","",ROUND(SUMIF(账户名,$B2611,账户期初)+SUMIFS($L$6:L2611,$B$6:B2611,$B2611),2))</f>
        <v/>
      </c>
      <c r="O2611" s="123" t="str">
        <f>IF($B2611="","",IFERROR(ROUND(INDEX(账户期初本位,MATCH($B2611,账户名,0))+SUMIFS($M$6:M2611,$B$6:B2611,$B2611),2),""))</f>
        <v/>
      </c>
      <c r="P2611" s="117"/>
      <c r="Q2611" s="115"/>
      <c r="R2611" s="115"/>
      <c r="S2611" s="124" t="str">
        <f>IF($B2611="","",IF(ISNA(MATCH($B2611,账户名,0)),"※这个账户不在【参数设置】的账户档案里",IF($A2611="","※没填日期，这一笔不会进任何月份的报表",IF(OR($A2611&lt;起始月份,$A2611&gt;EOMONTH(起始月份,15)),"△不在本账期（"&amp;TEXT(起始月份,"yyyy-mm")&amp;" ~ "&amp;TEXT(EOMONTH(起始月份,15),"yyyy-mm")&amp;"）内，报表里看不到",IF(AND($H2611&lt;&gt;"",$I2611&lt;&gt;""),"※收入和支出不能同时填",IF(AND(N($H2611)=0,N($I2611)=0),IF(ISNUMBER(SEARCH("【待补】",$R2611&amp;"")),"△源数据不全（源表缺金额），请补充","※收入和支出都没填"),IF($E2611="","※没填收支类别，分类报表会漏掉这一笔",IF(ISNA(MATCH($E2611,类别表,0)),"※收支类别不在【参数设置】的清单里",IF($K2611="","△"&amp;$D2611&amp;" 还没填汇率，去【月度汇率】补上就自动算了",IF(ISNUMBER(SEARCH("【待补】",$R2611&amp;"")),"△源数据不全（源表缺摘要或用途），请补充",IF(AND($F2611="内部转账",$Q2611=""),"△内部转账建议在「往来单位」写上对方账户",IF($N2611&lt;0,"△这一笔之后该账户余额成负数了，核一下",""))))))))))))</f>
        <v/>
      </c>
    </row>
    <row r="2612" ht="16.5" spans="1:19">
      <c r="A2612" s="114"/>
      <c r="B2612" s="115"/>
      <c r="C2612" s="116" t="str">
        <f>IF($B2612="","",IFERROR(INDEX(账户银行,MATCH($B2612,账户名,0)),""))</f>
        <v/>
      </c>
      <c r="D2612" s="116" t="str">
        <f>IF($B2612="","",IFERROR(INDEX(账户币种,MATCH($B2612,账户名,0)),""))</f>
        <v/>
      </c>
      <c r="E2612" s="117"/>
      <c r="F2612" s="116" t="str">
        <f>IF($E2612="","",IFERROR(INDEX(类别属性,MATCH($E2612,类别表,0)),""))</f>
        <v/>
      </c>
      <c r="G2612" s="118"/>
      <c r="H2612" s="119"/>
      <c r="I2612" s="119"/>
      <c r="J2612" s="120"/>
      <c r="K2612" s="125" t="str">
        <f>IF(OR($A2612="",$B2612=""),"",IF($J2612&lt;&gt;"",$J2612,IF($D2612=本位币,1,IFERROR(LOOKUP(2,1/((汇率月份&lt;=$A2612)*(INDEX(记账汇率区,0,MATCH($D2612,汇率币种头,0))&lt;&gt;"")),INDEX(记账汇率区,0,MATCH($D2612,汇率币种头,0))),""))))</f>
        <v/>
      </c>
      <c r="L2612" s="123" t="str">
        <f t="shared" si="80"/>
        <v/>
      </c>
      <c r="M2612" s="123" t="str">
        <f t="shared" si="81"/>
        <v/>
      </c>
      <c r="N2612" s="123" t="str">
        <f>IF($B2612="","",ROUND(SUMIF(账户名,$B2612,账户期初)+SUMIFS($L$6:L2612,$B$6:B2612,$B2612),2))</f>
        <v/>
      </c>
      <c r="O2612" s="123" t="str">
        <f>IF($B2612="","",IFERROR(ROUND(INDEX(账户期初本位,MATCH($B2612,账户名,0))+SUMIFS($M$6:M2612,$B$6:B2612,$B2612),2),""))</f>
        <v/>
      </c>
      <c r="P2612" s="117"/>
      <c r="Q2612" s="115"/>
      <c r="R2612" s="115"/>
      <c r="S2612" s="124" t="str">
        <f>IF($B2612="","",IF(ISNA(MATCH($B2612,账户名,0)),"※这个账户不在【参数设置】的账户档案里",IF($A2612="","※没填日期，这一笔不会进任何月份的报表",IF(OR($A2612&lt;起始月份,$A2612&gt;EOMONTH(起始月份,15)),"△不在本账期（"&amp;TEXT(起始月份,"yyyy-mm")&amp;" ~ "&amp;TEXT(EOMONTH(起始月份,15),"yyyy-mm")&amp;"）内，报表里看不到",IF(AND($H2612&lt;&gt;"",$I2612&lt;&gt;""),"※收入和支出不能同时填",IF(AND(N($H2612)=0,N($I2612)=0),IF(ISNUMBER(SEARCH("【待补】",$R2612&amp;"")),"△源数据不全（源表缺金额），请补充","※收入和支出都没填"),IF($E2612="","※没填收支类别，分类报表会漏掉这一笔",IF(ISNA(MATCH($E2612,类别表,0)),"※收支类别不在【参数设置】的清单里",IF($K2612="","△"&amp;$D2612&amp;" 还没填汇率，去【月度汇率】补上就自动算了",IF(ISNUMBER(SEARCH("【待补】",$R2612&amp;"")),"△源数据不全（源表缺摘要或用途），请补充",IF(AND($F2612="内部转账",$Q2612=""),"△内部转账建议在「往来单位」写上对方账户",IF($N2612&lt;0,"△这一笔之后该账户余额成负数了，核一下",""))))))))))))</f>
        <v/>
      </c>
    </row>
    <row r="2613" ht="16.5" spans="1:19">
      <c r="A2613" s="114"/>
      <c r="B2613" s="115"/>
      <c r="C2613" s="116" t="str">
        <f>IF($B2613="","",IFERROR(INDEX(账户银行,MATCH($B2613,账户名,0)),""))</f>
        <v/>
      </c>
      <c r="D2613" s="116" t="str">
        <f>IF($B2613="","",IFERROR(INDEX(账户币种,MATCH($B2613,账户名,0)),""))</f>
        <v/>
      </c>
      <c r="E2613" s="117"/>
      <c r="F2613" s="116" t="str">
        <f>IF($E2613="","",IFERROR(INDEX(类别属性,MATCH($E2613,类别表,0)),""))</f>
        <v/>
      </c>
      <c r="G2613" s="118"/>
      <c r="H2613" s="119"/>
      <c r="I2613" s="119"/>
      <c r="J2613" s="120"/>
      <c r="K2613" s="125" t="str">
        <f>IF(OR($A2613="",$B2613=""),"",IF($J2613&lt;&gt;"",$J2613,IF($D2613=本位币,1,IFERROR(LOOKUP(2,1/((汇率月份&lt;=$A2613)*(INDEX(记账汇率区,0,MATCH($D2613,汇率币种头,0))&lt;&gt;"")),INDEX(记账汇率区,0,MATCH($D2613,汇率币种头,0))),""))))</f>
        <v/>
      </c>
      <c r="L2613" s="123" t="str">
        <f t="shared" si="80"/>
        <v/>
      </c>
      <c r="M2613" s="123" t="str">
        <f t="shared" si="81"/>
        <v/>
      </c>
      <c r="N2613" s="123" t="str">
        <f>IF($B2613="","",ROUND(SUMIF(账户名,$B2613,账户期初)+SUMIFS($L$6:L2613,$B$6:B2613,$B2613),2))</f>
        <v/>
      </c>
      <c r="O2613" s="123" t="str">
        <f>IF($B2613="","",IFERROR(ROUND(INDEX(账户期初本位,MATCH($B2613,账户名,0))+SUMIFS($M$6:M2613,$B$6:B2613,$B2613),2),""))</f>
        <v/>
      </c>
      <c r="P2613" s="117"/>
      <c r="Q2613" s="115"/>
      <c r="R2613" s="115"/>
      <c r="S2613" s="124" t="str">
        <f>IF($B2613="","",IF(ISNA(MATCH($B2613,账户名,0)),"※这个账户不在【参数设置】的账户档案里",IF($A2613="","※没填日期，这一笔不会进任何月份的报表",IF(OR($A2613&lt;起始月份,$A2613&gt;EOMONTH(起始月份,15)),"△不在本账期（"&amp;TEXT(起始月份,"yyyy-mm")&amp;" ~ "&amp;TEXT(EOMONTH(起始月份,15),"yyyy-mm")&amp;"）内，报表里看不到",IF(AND($H2613&lt;&gt;"",$I2613&lt;&gt;""),"※收入和支出不能同时填",IF(AND(N($H2613)=0,N($I2613)=0),IF(ISNUMBER(SEARCH("【待补】",$R2613&amp;"")),"△源数据不全（源表缺金额），请补充","※收入和支出都没填"),IF($E2613="","※没填收支类别，分类报表会漏掉这一笔",IF(ISNA(MATCH($E2613,类别表,0)),"※收支类别不在【参数设置】的清单里",IF($K2613="","△"&amp;$D2613&amp;" 还没填汇率，去【月度汇率】补上就自动算了",IF(ISNUMBER(SEARCH("【待补】",$R2613&amp;"")),"△源数据不全（源表缺摘要或用途），请补充",IF(AND($F2613="内部转账",$Q2613=""),"△内部转账建议在「往来单位」写上对方账户",IF($N2613&lt;0,"△这一笔之后该账户余额成负数了，核一下",""))))))))))))</f>
        <v/>
      </c>
    </row>
    <row r="2614" ht="16.5" spans="1:19">
      <c r="A2614" s="114"/>
      <c r="B2614" s="115"/>
      <c r="C2614" s="116" t="str">
        <f>IF($B2614="","",IFERROR(INDEX(账户银行,MATCH($B2614,账户名,0)),""))</f>
        <v/>
      </c>
      <c r="D2614" s="116" t="str">
        <f>IF($B2614="","",IFERROR(INDEX(账户币种,MATCH($B2614,账户名,0)),""))</f>
        <v/>
      </c>
      <c r="E2614" s="117"/>
      <c r="F2614" s="116" t="str">
        <f>IF($E2614="","",IFERROR(INDEX(类别属性,MATCH($E2614,类别表,0)),""))</f>
        <v/>
      </c>
      <c r="G2614" s="118"/>
      <c r="H2614" s="119"/>
      <c r="I2614" s="119"/>
      <c r="J2614" s="120"/>
      <c r="K2614" s="125" t="str">
        <f>IF(OR($A2614="",$B2614=""),"",IF($J2614&lt;&gt;"",$J2614,IF($D2614=本位币,1,IFERROR(LOOKUP(2,1/((汇率月份&lt;=$A2614)*(INDEX(记账汇率区,0,MATCH($D2614,汇率币种头,0))&lt;&gt;"")),INDEX(记账汇率区,0,MATCH($D2614,汇率币种头,0))),""))))</f>
        <v/>
      </c>
      <c r="L2614" s="123" t="str">
        <f t="shared" si="80"/>
        <v/>
      </c>
      <c r="M2614" s="123" t="str">
        <f t="shared" si="81"/>
        <v/>
      </c>
      <c r="N2614" s="123" t="str">
        <f>IF($B2614="","",ROUND(SUMIF(账户名,$B2614,账户期初)+SUMIFS($L$6:L2614,$B$6:B2614,$B2614),2))</f>
        <v/>
      </c>
      <c r="O2614" s="123" t="str">
        <f>IF($B2614="","",IFERROR(ROUND(INDEX(账户期初本位,MATCH($B2614,账户名,0))+SUMIFS($M$6:M2614,$B$6:B2614,$B2614),2),""))</f>
        <v/>
      </c>
      <c r="P2614" s="117"/>
      <c r="Q2614" s="115"/>
      <c r="R2614" s="115"/>
      <c r="S2614" s="124" t="str">
        <f>IF($B2614="","",IF(ISNA(MATCH($B2614,账户名,0)),"※这个账户不在【参数设置】的账户档案里",IF($A2614="","※没填日期，这一笔不会进任何月份的报表",IF(OR($A2614&lt;起始月份,$A2614&gt;EOMONTH(起始月份,15)),"△不在本账期（"&amp;TEXT(起始月份,"yyyy-mm")&amp;" ~ "&amp;TEXT(EOMONTH(起始月份,15),"yyyy-mm")&amp;"）内，报表里看不到",IF(AND($H2614&lt;&gt;"",$I2614&lt;&gt;""),"※收入和支出不能同时填",IF(AND(N($H2614)=0,N($I2614)=0),IF(ISNUMBER(SEARCH("【待补】",$R2614&amp;"")),"△源数据不全（源表缺金额），请补充","※收入和支出都没填"),IF($E2614="","※没填收支类别，分类报表会漏掉这一笔",IF(ISNA(MATCH($E2614,类别表,0)),"※收支类别不在【参数设置】的清单里",IF($K2614="","△"&amp;$D2614&amp;" 还没填汇率，去【月度汇率】补上就自动算了",IF(ISNUMBER(SEARCH("【待补】",$R2614&amp;"")),"△源数据不全（源表缺摘要或用途），请补充",IF(AND($F2614="内部转账",$Q2614=""),"△内部转账建议在「往来单位」写上对方账户",IF($N2614&lt;0,"△这一笔之后该账户余额成负数了，核一下",""))))))))))))</f>
        <v/>
      </c>
    </row>
    <row r="2615" ht="16.5" spans="1:19">
      <c r="A2615" s="114"/>
      <c r="B2615" s="115"/>
      <c r="C2615" s="116" t="str">
        <f>IF($B2615="","",IFERROR(INDEX(账户银行,MATCH($B2615,账户名,0)),""))</f>
        <v/>
      </c>
      <c r="D2615" s="116" t="str">
        <f>IF($B2615="","",IFERROR(INDEX(账户币种,MATCH($B2615,账户名,0)),""))</f>
        <v/>
      </c>
      <c r="E2615" s="117"/>
      <c r="F2615" s="116" t="str">
        <f>IF($E2615="","",IFERROR(INDEX(类别属性,MATCH($E2615,类别表,0)),""))</f>
        <v/>
      </c>
      <c r="G2615" s="118"/>
      <c r="H2615" s="119"/>
      <c r="I2615" s="119"/>
      <c r="J2615" s="120"/>
      <c r="K2615" s="125" t="str">
        <f>IF(OR($A2615="",$B2615=""),"",IF($J2615&lt;&gt;"",$J2615,IF($D2615=本位币,1,IFERROR(LOOKUP(2,1/((汇率月份&lt;=$A2615)*(INDEX(记账汇率区,0,MATCH($D2615,汇率币种头,0))&lt;&gt;"")),INDEX(记账汇率区,0,MATCH($D2615,汇率币种头,0))),""))))</f>
        <v/>
      </c>
      <c r="L2615" s="123" t="str">
        <f t="shared" si="80"/>
        <v/>
      </c>
      <c r="M2615" s="123" t="str">
        <f t="shared" si="81"/>
        <v/>
      </c>
      <c r="N2615" s="123" t="str">
        <f>IF($B2615="","",ROUND(SUMIF(账户名,$B2615,账户期初)+SUMIFS($L$6:L2615,$B$6:B2615,$B2615),2))</f>
        <v/>
      </c>
      <c r="O2615" s="123" t="str">
        <f>IF($B2615="","",IFERROR(ROUND(INDEX(账户期初本位,MATCH($B2615,账户名,0))+SUMIFS($M$6:M2615,$B$6:B2615,$B2615),2),""))</f>
        <v/>
      </c>
      <c r="P2615" s="117"/>
      <c r="Q2615" s="115"/>
      <c r="R2615" s="115"/>
      <c r="S2615" s="124" t="str">
        <f>IF($B2615="","",IF(ISNA(MATCH($B2615,账户名,0)),"※这个账户不在【参数设置】的账户档案里",IF($A2615="","※没填日期，这一笔不会进任何月份的报表",IF(OR($A2615&lt;起始月份,$A2615&gt;EOMONTH(起始月份,15)),"△不在本账期（"&amp;TEXT(起始月份,"yyyy-mm")&amp;" ~ "&amp;TEXT(EOMONTH(起始月份,15),"yyyy-mm")&amp;"）内，报表里看不到",IF(AND($H2615&lt;&gt;"",$I2615&lt;&gt;""),"※收入和支出不能同时填",IF(AND(N($H2615)=0,N($I2615)=0),IF(ISNUMBER(SEARCH("【待补】",$R2615&amp;"")),"△源数据不全（源表缺金额），请补充","※收入和支出都没填"),IF($E2615="","※没填收支类别，分类报表会漏掉这一笔",IF(ISNA(MATCH($E2615,类别表,0)),"※收支类别不在【参数设置】的清单里",IF($K2615="","△"&amp;$D2615&amp;" 还没填汇率，去【月度汇率】补上就自动算了",IF(ISNUMBER(SEARCH("【待补】",$R2615&amp;"")),"△源数据不全（源表缺摘要或用途），请补充",IF(AND($F2615="内部转账",$Q2615=""),"△内部转账建议在「往来单位」写上对方账户",IF($N2615&lt;0,"△这一笔之后该账户余额成负数了，核一下",""))))))))))))</f>
        <v/>
      </c>
    </row>
    <row r="2616" ht="16.5" spans="1:19">
      <c r="A2616" s="114"/>
      <c r="B2616" s="115"/>
      <c r="C2616" s="116" t="str">
        <f>IF($B2616="","",IFERROR(INDEX(账户银行,MATCH($B2616,账户名,0)),""))</f>
        <v/>
      </c>
      <c r="D2616" s="116" t="str">
        <f>IF($B2616="","",IFERROR(INDEX(账户币种,MATCH($B2616,账户名,0)),""))</f>
        <v/>
      </c>
      <c r="E2616" s="117"/>
      <c r="F2616" s="116" t="str">
        <f>IF($E2616="","",IFERROR(INDEX(类别属性,MATCH($E2616,类别表,0)),""))</f>
        <v/>
      </c>
      <c r="G2616" s="118"/>
      <c r="H2616" s="119"/>
      <c r="I2616" s="119"/>
      <c r="J2616" s="120"/>
      <c r="K2616" s="125" t="str">
        <f>IF(OR($A2616="",$B2616=""),"",IF($J2616&lt;&gt;"",$J2616,IF($D2616=本位币,1,IFERROR(LOOKUP(2,1/((汇率月份&lt;=$A2616)*(INDEX(记账汇率区,0,MATCH($D2616,汇率币种头,0))&lt;&gt;"")),INDEX(记账汇率区,0,MATCH($D2616,汇率币种头,0))),""))))</f>
        <v/>
      </c>
      <c r="L2616" s="123" t="str">
        <f t="shared" si="80"/>
        <v/>
      </c>
      <c r="M2616" s="123" t="str">
        <f t="shared" si="81"/>
        <v/>
      </c>
      <c r="N2616" s="123" t="str">
        <f>IF($B2616="","",ROUND(SUMIF(账户名,$B2616,账户期初)+SUMIFS($L$6:L2616,$B$6:B2616,$B2616),2))</f>
        <v/>
      </c>
      <c r="O2616" s="123" t="str">
        <f>IF($B2616="","",IFERROR(ROUND(INDEX(账户期初本位,MATCH($B2616,账户名,0))+SUMIFS($M$6:M2616,$B$6:B2616,$B2616),2),""))</f>
        <v/>
      </c>
      <c r="P2616" s="117"/>
      <c r="Q2616" s="115"/>
      <c r="R2616" s="115"/>
      <c r="S2616" s="124" t="str">
        <f>IF($B2616="","",IF(ISNA(MATCH($B2616,账户名,0)),"※这个账户不在【参数设置】的账户档案里",IF($A2616="","※没填日期，这一笔不会进任何月份的报表",IF(OR($A2616&lt;起始月份,$A2616&gt;EOMONTH(起始月份,15)),"△不在本账期（"&amp;TEXT(起始月份,"yyyy-mm")&amp;" ~ "&amp;TEXT(EOMONTH(起始月份,15),"yyyy-mm")&amp;"）内，报表里看不到",IF(AND($H2616&lt;&gt;"",$I2616&lt;&gt;""),"※收入和支出不能同时填",IF(AND(N($H2616)=0,N($I2616)=0),IF(ISNUMBER(SEARCH("【待补】",$R2616&amp;"")),"△源数据不全（源表缺金额），请补充","※收入和支出都没填"),IF($E2616="","※没填收支类别，分类报表会漏掉这一笔",IF(ISNA(MATCH($E2616,类别表,0)),"※收支类别不在【参数设置】的清单里",IF($K2616="","△"&amp;$D2616&amp;" 还没填汇率，去【月度汇率】补上就自动算了",IF(ISNUMBER(SEARCH("【待补】",$R2616&amp;"")),"△源数据不全（源表缺摘要或用途），请补充",IF(AND($F2616="内部转账",$Q2616=""),"△内部转账建议在「往来单位」写上对方账户",IF($N2616&lt;0,"△这一笔之后该账户余额成负数了，核一下",""))))))))))))</f>
        <v/>
      </c>
    </row>
    <row r="2617" ht="16.5" spans="1:19">
      <c r="A2617" s="114"/>
      <c r="B2617" s="115"/>
      <c r="C2617" s="116" t="str">
        <f>IF($B2617="","",IFERROR(INDEX(账户银行,MATCH($B2617,账户名,0)),""))</f>
        <v/>
      </c>
      <c r="D2617" s="116" t="str">
        <f>IF($B2617="","",IFERROR(INDEX(账户币种,MATCH($B2617,账户名,0)),""))</f>
        <v/>
      </c>
      <c r="E2617" s="117"/>
      <c r="F2617" s="116" t="str">
        <f>IF($E2617="","",IFERROR(INDEX(类别属性,MATCH($E2617,类别表,0)),""))</f>
        <v/>
      </c>
      <c r="G2617" s="118"/>
      <c r="H2617" s="119"/>
      <c r="I2617" s="119"/>
      <c r="J2617" s="120"/>
      <c r="K2617" s="125" t="str">
        <f>IF(OR($A2617="",$B2617=""),"",IF($J2617&lt;&gt;"",$J2617,IF($D2617=本位币,1,IFERROR(LOOKUP(2,1/((汇率月份&lt;=$A2617)*(INDEX(记账汇率区,0,MATCH($D2617,汇率币种头,0))&lt;&gt;"")),INDEX(记账汇率区,0,MATCH($D2617,汇率币种头,0))),""))))</f>
        <v/>
      </c>
      <c r="L2617" s="123" t="str">
        <f t="shared" si="80"/>
        <v/>
      </c>
      <c r="M2617" s="123" t="str">
        <f t="shared" si="81"/>
        <v/>
      </c>
      <c r="N2617" s="123" t="str">
        <f>IF($B2617="","",ROUND(SUMIF(账户名,$B2617,账户期初)+SUMIFS($L$6:L2617,$B$6:B2617,$B2617),2))</f>
        <v/>
      </c>
      <c r="O2617" s="123" t="str">
        <f>IF($B2617="","",IFERROR(ROUND(INDEX(账户期初本位,MATCH($B2617,账户名,0))+SUMIFS($M$6:M2617,$B$6:B2617,$B2617),2),""))</f>
        <v/>
      </c>
      <c r="P2617" s="117"/>
      <c r="Q2617" s="115"/>
      <c r="R2617" s="115"/>
      <c r="S2617" s="124" t="str">
        <f>IF($B2617="","",IF(ISNA(MATCH($B2617,账户名,0)),"※这个账户不在【参数设置】的账户档案里",IF($A2617="","※没填日期，这一笔不会进任何月份的报表",IF(OR($A2617&lt;起始月份,$A2617&gt;EOMONTH(起始月份,15)),"△不在本账期（"&amp;TEXT(起始月份,"yyyy-mm")&amp;" ~ "&amp;TEXT(EOMONTH(起始月份,15),"yyyy-mm")&amp;"）内，报表里看不到",IF(AND($H2617&lt;&gt;"",$I2617&lt;&gt;""),"※收入和支出不能同时填",IF(AND(N($H2617)=0,N($I2617)=0),IF(ISNUMBER(SEARCH("【待补】",$R2617&amp;"")),"△源数据不全（源表缺金额），请补充","※收入和支出都没填"),IF($E2617="","※没填收支类别，分类报表会漏掉这一笔",IF(ISNA(MATCH($E2617,类别表,0)),"※收支类别不在【参数设置】的清单里",IF($K2617="","△"&amp;$D2617&amp;" 还没填汇率，去【月度汇率】补上就自动算了",IF(ISNUMBER(SEARCH("【待补】",$R2617&amp;"")),"△源数据不全（源表缺摘要或用途），请补充",IF(AND($F2617="内部转账",$Q2617=""),"△内部转账建议在「往来单位」写上对方账户",IF($N2617&lt;0,"△这一笔之后该账户余额成负数了，核一下",""))))))))))))</f>
        <v/>
      </c>
    </row>
    <row r="2618" ht="16.5" spans="1:19">
      <c r="A2618" s="114"/>
      <c r="B2618" s="115"/>
      <c r="C2618" s="116" t="str">
        <f>IF($B2618="","",IFERROR(INDEX(账户银行,MATCH($B2618,账户名,0)),""))</f>
        <v/>
      </c>
      <c r="D2618" s="116" t="str">
        <f>IF($B2618="","",IFERROR(INDEX(账户币种,MATCH($B2618,账户名,0)),""))</f>
        <v/>
      </c>
      <c r="E2618" s="117"/>
      <c r="F2618" s="116" t="str">
        <f>IF($E2618="","",IFERROR(INDEX(类别属性,MATCH($E2618,类别表,0)),""))</f>
        <v/>
      </c>
      <c r="G2618" s="118"/>
      <c r="H2618" s="119"/>
      <c r="I2618" s="119"/>
      <c r="J2618" s="120"/>
      <c r="K2618" s="125" t="str">
        <f>IF(OR($A2618="",$B2618=""),"",IF($J2618&lt;&gt;"",$J2618,IF($D2618=本位币,1,IFERROR(LOOKUP(2,1/((汇率月份&lt;=$A2618)*(INDEX(记账汇率区,0,MATCH($D2618,汇率币种头,0))&lt;&gt;"")),INDEX(记账汇率区,0,MATCH($D2618,汇率币种头,0))),""))))</f>
        <v/>
      </c>
      <c r="L2618" s="123" t="str">
        <f t="shared" si="80"/>
        <v/>
      </c>
      <c r="M2618" s="123" t="str">
        <f t="shared" si="81"/>
        <v/>
      </c>
      <c r="N2618" s="123" t="str">
        <f>IF($B2618="","",ROUND(SUMIF(账户名,$B2618,账户期初)+SUMIFS($L$6:L2618,$B$6:B2618,$B2618),2))</f>
        <v/>
      </c>
      <c r="O2618" s="123" t="str">
        <f>IF($B2618="","",IFERROR(ROUND(INDEX(账户期初本位,MATCH($B2618,账户名,0))+SUMIFS($M$6:M2618,$B$6:B2618,$B2618),2),""))</f>
        <v/>
      </c>
      <c r="P2618" s="117"/>
      <c r="Q2618" s="115"/>
      <c r="R2618" s="115"/>
      <c r="S2618" s="124" t="str">
        <f>IF($B2618="","",IF(ISNA(MATCH($B2618,账户名,0)),"※这个账户不在【参数设置】的账户档案里",IF($A2618="","※没填日期，这一笔不会进任何月份的报表",IF(OR($A2618&lt;起始月份,$A2618&gt;EOMONTH(起始月份,15)),"△不在本账期（"&amp;TEXT(起始月份,"yyyy-mm")&amp;" ~ "&amp;TEXT(EOMONTH(起始月份,15),"yyyy-mm")&amp;"）内，报表里看不到",IF(AND($H2618&lt;&gt;"",$I2618&lt;&gt;""),"※收入和支出不能同时填",IF(AND(N($H2618)=0,N($I2618)=0),IF(ISNUMBER(SEARCH("【待补】",$R2618&amp;"")),"△源数据不全（源表缺金额），请补充","※收入和支出都没填"),IF($E2618="","※没填收支类别，分类报表会漏掉这一笔",IF(ISNA(MATCH($E2618,类别表,0)),"※收支类别不在【参数设置】的清单里",IF($K2618="","△"&amp;$D2618&amp;" 还没填汇率，去【月度汇率】补上就自动算了",IF(ISNUMBER(SEARCH("【待补】",$R2618&amp;"")),"△源数据不全（源表缺摘要或用途），请补充",IF(AND($F2618="内部转账",$Q2618=""),"△内部转账建议在「往来单位」写上对方账户",IF($N2618&lt;0,"△这一笔之后该账户余额成负数了，核一下",""))))))))))))</f>
        <v/>
      </c>
    </row>
    <row r="2619" ht="16.5" spans="1:19">
      <c r="A2619" s="114"/>
      <c r="B2619" s="115"/>
      <c r="C2619" s="116" t="str">
        <f>IF($B2619="","",IFERROR(INDEX(账户银行,MATCH($B2619,账户名,0)),""))</f>
        <v/>
      </c>
      <c r="D2619" s="116" t="str">
        <f>IF($B2619="","",IFERROR(INDEX(账户币种,MATCH($B2619,账户名,0)),""))</f>
        <v/>
      </c>
      <c r="E2619" s="117"/>
      <c r="F2619" s="116" t="str">
        <f>IF($E2619="","",IFERROR(INDEX(类别属性,MATCH($E2619,类别表,0)),""))</f>
        <v/>
      </c>
      <c r="G2619" s="118"/>
      <c r="H2619" s="119"/>
      <c r="I2619" s="119"/>
      <c r="J2619" s="120"/>
      <c r="K2619" s="125" t="str">
        <f>IF(OR($A2619="",$B2619=""),"",IF($J2619&lt;&gt;"",$J2619,IF($D2619=本位币,1,IFERROR(LOOKUP(2,1/((汇率月份&lt;=$A2619)*(INDEX(记账汇率区,0,MATCH($D2619,汇率币种头,0))&lt;&gt;"")),INDEX(记账汇率区,0,MATCH($D2619,汇率币种头,0))),""))))</f>
        <v/>
      </c>
      <c r="L2619" s="123" t="str">
        <f t="shared" si="80"/>
        <v/>
      </c>
      <c r="M2619" s="123" t="str">
        <f t="shared" si="81"/>
        <v/>
      </c>
      <c r="N2619" s="123" t="str">
        <f>IF($B2619="","",ROUND(SUMIF(账户名,$B2619,账户期初)+SUMIFS($L$6:L2619,$B$6:B2619,$B2619),2))</f>
        <v/>
      </c>
      <c r="O2619" s="123" t="str">
        <f>IF($B2619="","",IFERROR(ROUND(INDEX(账户期初本位,MATCH($B2619,账户名,0))+SUMIFS($M$6:M2619,$B$6:B2619,$B2619),2),""))</f>
        <v/>
      </c>
      <c r="P2619" s="117"/>
      <c r="Q2619" s="115"/>
      <c r="R2619" s="115"/>
      <c r="S2619" s="124" t="str">
        <f>IF($B2619="","",IF(ISNA(MATCH($B2619,账户名,0)),"※这个账户不在【参数设置】的账户档案里",IF($A2619="","※没填日期，这一笔不会进任何月份的报表",IF(OR($A2619&lt;起始月份,$A2619&gt;EOMONTH(起始月份,15)),"△不在本账期（"&amp;TEXT(起始月份,"yyyy-mm")&amp;" ~ "&amp;TEXT(EOMONTH(起始月份,15),"yyyy-mm")&amp;"）内，报表里看不到",IF(AND($H2619&lt;&gt;"",$I2619&lt;&gt;""),"※收入和支出不能同时填",IF(AND(N($H2619)=0,N($I2619)=0),IF(ISNUMBER(SEARCH("【待补】",$R2619&amp;"")),"△源数据不全（源表缺金额），请补充","※收入和支出都没填"),IF($E2619="","※没填收支类别，分类报表会漏掉这一笔",IF(ISNA(MATCH($E2619,类别表,0)),"※收支类别不在【参数设置】的清单里",IF($K2619="","△"&amp;$D2619&amp;" 还没填汇率，去【月度汇率】补上就自动算了",IF(ISNUMBER(SEARCH("【待补】",$R2619&amp;"")),"△源数据不全（源表缺摘要或用途），请补充",IF(AND($F2619="内部转账",$Q2619=""),"△内部转账建议在「往来单位」写上对方账户",IF($N2619&lt;0,"△这一笔之后该账户余额成负数了，核一下",""))))))))))))</f>
        <v/>
      </c>
    </row>
    <row r="2620" ht="16.5" spans="1:19">
      <c r="A2620" s="114"/>
      <c r="B2620" s="115"/>
      <c r="C2620" s="116" t="str">
        <f>IF($B2620="","",IFERROR(INDEX(账户银行,MATCH($B2620,账户名,0)),""))</f>
        <v/>
      </c>
      <c r="D2620" s="116" t="str">
        <f>IF($B2620="","",IFERROR(INDEX(账户币种,MATCH($B2620,账户名,0)),""))</f>
        <v/>
      </c>
      <c r="E2620" s="117"/>
      <c r="F2620" s="116" t="str">
        <f>IF($E2620="","",IFERROR(INDEX(类别属性,MATCH($E2620,类别表,0)),""))</f>
        <v/>
      </c>
      <c r="G2620" s="118"/>
      <c r="H2620" s="119"/>
      <c r="I2620" s="119"/>
      <c r="J2620" s="120"/>
      <c r="K2620" s="125" t="str">
        <f>IF(OR($A2620="",$B2620=""),"",IF($J2620&lt;&gt;"",$J2620,IF($D2620=本位币,1,IFERROR(LOOKUP(2,1/((汇率月份&lt;=$A2620)*(INDEX(记账汇率区,0,MATCH($D2620,汇率币种头,0))&lt;&gt;"")),INDEX(记账汇率区,0,MATCH($D2620,汇率币种头,0))),""))))</f>
        <v/>
      </c>
      <c r="L2620" s="123" t="str">
        <f t="shared" si="80"/>
        <v/>
      </c>
      <c r="M2620" s="123" t="str">
        <f t="shared" si="81"/>
        <v/>
      </c>
      <c r="N2620" s="123" t="str">
        <f>IF($B2620="","",ROUND(SUMIF(账户名,$B2620,账户期初)+SUMIFS($L$6:L2620,$B$6:B2620,$B2620),2))</f>
        <v/>
      </c>
      <c r="O2620" s="123" t="str">
        <f>IF($B2620="","",IFERROR(ROUND(INDEX(账户期初本位,MATCH($B2620,账户名,0))+SUMIFS($M$6:M2620,$B$6:B2620,$B2620),2),""))</f>
        <v/>
      </c>
      <c r="P2620" s="117"/>
      <c r="Q2620" s="115"/>
      <c r="R2620" s="115"/>
      <c r="S2620" s="124" t="str">
        <f>IF($B2620="","",IF(ISNA(MATCH($B2620,账户名,0)),"※这个账户不在【参数设置】的账户档案里",IF($A2620="","※没填日期，这一笔不会进任何月份的报表",IF(OR($A2620&lt;起始月份,$A2620&gt;EOMONTH(起始月份,15)),"△不在本账期（"&amp;TEXT(起始月份,"yyyy-mm")&amp;" ~ "&amp;TEXT(EOMONTH(起始月份,15),"yyyy-mm")&amp;"）内，报表里看不到",IF(AND($H2620&lt;&gt;"",$I2620&lt;&gt;""),"※收入和支出不能同时填",IF(AND(N($H2620)=0,N($I2620)=0),IF(ISNUMBER(SEARCH("【待补】",$R2620&amp;"")),"△源数据不全（源表缺金额），请补充","※收入和支出都没填"),IF($E2620="","※没填收支类别，分类报表会漏掉这一笔",IF(ISNA(MATCH($E2620,类别表,0)),"※收支类别不在【参数设置】的清单里",IF($K2620="","△"&amp;$D2620&amp;" 还没填汇率，去【月度汇率】补上就自动算了",IF(ISNUMBER(SEARCH("【待补】",$R2620&amp;"")),"△源数据不全（源表缺摘要或用途），请补充",IF(AND($F2620="内部转账",$Q2620=""),"△内部转账建议在「往来单位」写上对方账户",IF($N2620&lt;0,"△这一笔之后该账户余额成负数了，核一下",""))))))))))))</f>
        <v/>
      </c>
    </row>
    <row r="2621" ht="16.5" spans="1:19">
      <c r="A2621" s="114"/>
      <c r="B2621" s="115"/>
      <c r="C2621" s="116" t="str">
        <f>IF($B2621="","",IFERROR(INDEX(账户银行,MATCH($B2621,账户名,0)),""))</f>
        <v/>
      </c>
      <c r="D2621" s="116" t="str">
        <f>IF($B2621="","",IFERROR(INDEX(账户币种,MATCH($B2621,账户名,0)),""))</f>
        <v/>
      </c>
      <c r="E2621" s="117"/>
      <c r="F2621" s="116" t="str">
        <f>IF($E2621="","",IFERROR(INDEX(类别属性,MATCH($E2621,类别表,0)),""))</f>
        <v/>
      </c>
      <c r="G2621" s="118"/>
      <c r="H2621" s="119"/>
      <c r="I2621" s="119"/>
      <c r="J2621" s="120"/>
      <c r="K2621" s="125" t="str">
        <f>IF(OR($A2621="",$B2621=""),"",IF($J2621&lt;&gt;"",$J2621,IF($D2621=本位币,1,IFERROR(LOOKUP(2,1/((汇率月份&lt;=$A2621)*(INDEX(记账汇率区,0,MATCH($D2621,汇率币种头,0))&lt;&gt;"")),INDEX(记账汇率区,0,MATCH($D2621,汇率币种头,0))),""))))</f>
        <v/>
      </c>
      <c r="L2621" s="123" t="str">
        <f t="shared" si="80"/>
        <v/>
      </c>
      <c r="M2621" s="123" t="str">
        <f t="shared" si="81"/>
        <v/>
      </c>
      <c r="N2621" s="123" t="str">
        <f>IF($B2621="","",ROUND(SUMIF(账户名,$B2621,账户期初)+SUMIFS($L$6:L2621,$B$6:B2621,$B2621),2))</f>
        <v/>
      </c>
      <c r="O2621" s="123" t="str">
        <f>IF($B2621="","",IFERROR(ROUND(INDEX(账户期初本位,MATCH($B2621,账户名,0))+SUMIFS($M$6:M2621,$B$6:B2621,$B2621),2),""))</f>
        <v/>
      </c>
      <c r="P2621" s="117"/>
      <c r="Q2621" s="115"/>
      <c r="R2621" s="115"/>
      <c r="S2621" s="124" t="str">
        <f>IF($B2621="","",IF(ISNA(MATCH($B2621,账户名,0)),"※这个账户不在【参数设置】的账户档案里",IF($A2621="","※没填日期，这一笔不会进任何月份的报表",IF(OR($A2621&lt;起始月份,$A2621&gt;EOMONTH(起始月份,15)),"△不在本账期（"&amp;TEXT(起始月份,"yyyy-mm")&amp;" ~ "&amp;TEXT(EOMONTH(起始月份,15),"yyyy-mm")&amp;"）内，报表里看不到",IF(AND($H2621&lt;&gt;"",$I2621&lt;&gt;""),"※收入和支出不能同时填",IF(AND(N($H2621)=0,N($I2621)=0),IF(ISNUMBER(SEARCH("【待补】",$R2621&amp;"")),"△源数据不全（源表缺金额），请补充","※收入和支出都没填"),IF($E2621="","※没填收支类别，分类报表会漏掉这一笔",IF(ISNA(MATCH($E2621,类别表,0)),"※收支类别不在【参数设置】的清单里",IF($K2621="","△"&amp;$D2621&amp;" 还没填汇率，去【月度汇率】补上就自动算了",IF(ISNUMBER(SEARCH("【待补】",$R2621&amp;"")),"△源数据不全（源表缺摘要或用途），请补充",IF(AND($F2621="内部转账",$Q2621=""),"△内部转账建议在「往来单位」写上对方账户",IF($N2621&lt;0,"△这一笔之后该账户余额成负数了，核一下",""))))))))))))</f>
        <v/>
      </c>
    </row>
    <row r="2622" ht="16.5" spans="1:19">
      <c r="A2622" s="114"/>
      <c r="B2622" s="115"/>
      <c r="C2622" s="116" t="str">
        <f>IF($B2622="","",IFERROR(INDEX(账户银行,MATCH($B2622,账户名,0)),""))</f>
        <v/>
      </c>
      <c r="D2622" s="116" t="str">
        <f>IF($B2622="","",IFERROR(INDEX(账户币种,MATCH($B2622,账户名,0)),""))</f>
        <v/>
      </c>
      <c r="E2622" s="117"/>
      <c r="F2622" s="116" t="str">
        <f>IF($E2622="","",IFERROR(INDEX(类别属性,MATCH($E2622,类别表,0)),""))</f>
        <v/>
      </c>
      <c r="G2622" s="118"/>
      <c r="H2622" s="119"/>
      <c r="I2622" s="119"/>
      <c r="J2622" s="120"/>
      <c r="K2622" s="125" t="str">
        <f>IF(OR($A2622="",$B2622=""),"",IF($J2622&lt;&gt;"",$J2622,IF($D2622=本位币,1,IFERROR(LOOKUP(2,1/((汇率月份&lt;=$A2622)*(INDEX(记账汇率区,0,MATCH($D2622,汇率币种头,0))&lt;&gt;"")),INDEX(记账汇率区,0,MATCH($D2622,汇率币种头,0))),""))))</f>
        <v/>
      </c>
      <c r="L2622" s="123" t="str">
        <f t="shared" si="80"/>
        <v/>
      </c>
      <c r="M2622" s="123" t="str">
        <f t="shared" si="81"/>
        <v/>
      </c>
      <c r="N2622" s="123" t="str">
        <f>IF($B2622="","",ROUND(SUMIF(账户名,$B2622,账户期初)+SUMIFS($L$6:L2622,$B$6:B2622,$B2622),2))</f>
        <v/>
      </c>
      <c r="O2622" s="123" t="str">
        <f>IF($B2622="","",IFERROR(ROUND(INDEX(账户期初本位,MATCH($B2622,账户名,0))+SUMIFS($M$6:M2622,$B$6:B2622,$B2622),2),""))</f>
        <v/>
      </c>
      <c r="P2622" s="117"/>
      <c r="Q2622" s="115"/>
      <c r="R2622" s="115"/>
      <c r="S2622" s="124" t="str">
        <f>IF($B2622="","",IF(ISNA(MATCH($B2622,账户名,0)),"※这个账户不在【参数设置】的账户档案里",IF($A2622="","※没填日期，这一笔不会进任何月份的报表",IF(OR($A2622&lt;起始月份,$A2622&gt;EOMONTH(起始月份,15)),"△不在本账期（"&amp;TEXT(起始月份,"yyyy-mm")&amp;" ~ "&amp;TEXT(EOMONTH(起始月份,15),"yyyy-mm")&amp;"）内，报表里看不到",IF(AND($H2622&lt;&gt;"",$I2622&lt;&gt;""),"※收入和支出不能同时填",IF(AND(N($H2622)=0,N($I2622)=0),IF(ISNUMBER(SEARCH("【待补】",$R2622&amp;"")),"△源数据不全（源表缺金额），请补充","※收入和支出都没填"),IF($E2622="","※没填收支类别，分类报表会漏掉这一笔",IF(ISNA(MATCH($E2622,类别表,0)),"※收支类别不在【参数设置】的清单里",IF($K2622="","△"&amp;$D2622&amp;" 还没填汇率，去【月度汇率】补上就自动算了",IF(ISNUMBER(SEARCH("【待补】",$R2622&amp;"")),"△源数据不全（源表缺摘要或用途），请补充",IF(AND($F2622="内部转账",$Q2622=""),"△内部转账建议在「往来单位」写上对方账户",IF($N2622&lt;0,"△这一笔之后该账户余额成负数了，核一下",""))))))))))))</f>
        <v/>
      </c>
    </row>
    <row r="2623" ht="16.5" spans="1:19">
      <c r="A2623" s="114"/>
      <c r="B2623" s="115"/>
      <c r="C2623" s="116" t="str">
        <f>IF($B2623="","",IFERROR(INDEX(账户银行,MATCH($B2623,账户名,0)),""))</f>
        <v/>
      </c>
      <c r="D2623" s="116" t="str">
        <f>IF($B2623="","",IFERROR(INDEX(账户币种,MATCH($B2623,账户名,0)),""))</f>
        <v/>
      </c>
      <c r="E2623" s="117"/>
      <c r="F2623" s="116" t="str">
        <f>IF($E2623="","",IFERROR(INDEX(类别属性,MATCH($E2623,类别表,0)),""))</f>
        <v/>
      </c>
      <c r="G2623" s="118"/>
      <c r="H2623" s="119"/>
      <c r="I2623" s="119"/>
      <c r="J2623" s="120"/>
      <c r="K2623" s="125" t="str">
        <f>IF(OR($A2623="",$B2623=""),"",IF($J2623&lt;&gt;"",$J2623,IF($D2623=本位币,1,IFERROR(LOOKUP(2,1/((汇率月份&lt;=$A2623)*(INDEX(记账汇率区,0,MATCH($D2623,汇率币种头,0))&lt;&gt;"")),INDEX(记账汇率区,0,MATCH($D2623,汇率币种头,0))),""))))</f>
        <v/>
      </c>
      <c r="L2623" s="123" t="str">
        <f t="shared" si="80"/>
        <v/>
      </c>
      <c r="M2623" s="123" t="str">
        <f t="shared" si="81"/>
        <v/>
      </c>
      <c r="N2623" s="123" t="str">
        <f>IF($B2623="","",ROUND(SUMIF(账户名,$B2623,账户期初)+SUMIFS($L$6:L2623,$B$6:B2623,$B2623),2))</f>
        <v/>
      </c>
      <c r="O2623" s="123" t="str">
        <f>IF($B2623="","",IFERROR(ROUND(INDEX(账户期初本位,MATCH($B2623,账户名,0))+SUMIFS($M$6:M2623,$B$6:B2623,$B2623),2),""))</f>
        <v/>
      </c>
      <c r="P2623" s="117"/>
      <c r="Q2623" s="115"/>
      <c r="R2623" s="115"/>
      <c r="S2623" s="124" t="str">
        <f>IF($B2623="","",IF(ISNA(MATCH($B2623,账户名,0)),"※这个账户不在【参数设置】的账户档案里",IF($A2623="","※没填日期，这一笔不会进任何月份的报表",IF(OR($A2623&lt;起始月份,$A2623&gt;EOMONTH(起始月份,15)),"△不在本账期（"&amp;TEXT(起始月份,"yyyy-mm")&amp;" ~ "&amp;TEXT(EOMONTH(起始月份,15),"yyyy-mm")&amp;"）内，报表里看不到",IF(AND($H2623&lt;&gt;"",$I2623&lt;&gt;""),"※收入和支出不能同时填",IF(AND(N($H2623)=0,N($I2623)=0),IF(ISNUMBER(SEARCH("【待补】",$R2623&amp;"")),"△源数据不全（源表缺金额），请补充","※收入和支出都没填"),IF($E2623="","※没填收支类别，分类报表会漏掉这一笔",IF(ISNA(MATCH($E2623,类别表,0)),"※收支类别不在【参数设置】的清单里",IF($K2623="","△"&amp;$D2623&amp;" 还没填汇率，去【月度汇率】补上就自动算了",IF(ISNUMBER(SEARCH("【待补】",$R2623&amp;"")),"△源数据不全（源表缺摘要或用途），请补充",IF(AND($F2623="内部转账",$Q2623=""),"△内部转账建议在「往来单位」写上对方账户",IF($N2623&lt;0,"△这一笔之后该账户余额成负数了，核一下",""))))))))))))</f>
        <v/>
      </c>
    </row>
    <row r="2624" ht="16.5" spans="1:19">
      <c r="A2624" s="114"/>
      <c r="B2624" s="115"/>
      <c r="C2624" s="116" t="str">
        <f>IF($B2624="","",IFERROR(INDEX(账户银行,MATCH($B2624,账户名,0)),""))</f>
        <v/>
      </c>
      <c r="D2624" s="116" t="str">
        <f>IF($B2624="","",IFERROR(INDEX(账户币种,MATCH($B2624,账户名,0)),""))</f>
        <v/>
      </c>
      <c r="E2624" s="117"/>
      <c r="F2624" s="116" t="str">
        <f>IF($E2624="","",IFERROR(INDEX(类别属性,MATCH($E2624,类别表,0)),""))</f>
        <v/>
      </c>
      <c r="G2624" s="118"/>
      <c r="H2624" s="119"/>
      <c r="I2624" s="119"/>
      <c r="J2624" s="120"/>
      <c r="K2624" s="125" t="str">
        <f>IF(OR($A2624="",$B2624=""),"",IF($J2624&lt;&gt;"",$J2624,IF($D2624=本位币,1,IFERROR(LOOKUP(2,1/((汇率月份&lt;=$A2624)*(INDEX(记账汇率区,0,MATCH($D2624,汇率币种头,0))&lt;&gt;"")),INDEX(记账汇率区,0,MATCH($D2624,汇率币种头,0))),""))))</f>
        <v/>
      </c>
      <c r="L2624" s="123" t="str">
        <f t="shared" si="80"/>
        <v/>
      </c>
      <c r="M2624" s="123" t="str">
        <f t="shared" si="81"/>
        <v/>
      </c>
      <c r="N2624" s="123" t="str">
        <f>IF($B2624="","",ROUND(SUMIF(账户名,$B2624,账户期初)+SUMIFS($L$6:L2624,$B$6:B2624,$B2624),2))</f>
        <v/>
      </c>
      <c r="O2624" s="123" t="str">
        <f>IF($B2624="","",IFERROR(ROUND(INDEX(账户期初本位,MATCH($B2624,账户名,0))+SUMIFS($M$6:M2624,$B$6:B2624,$B2624),2),""))</f>
        <v/>
      </c>
      <c r="P2624" s="117"/>
      <c r="Q2624" s="115"/>
      <c r="R2624" s="115"/>
      <c r="S2624" s="124" t="str">
        <f>IF($B2624="","",IF(ISNA(MATCH($B2624,账户名,0)),"※这个账户不在【参数设置】的账户档案里",IF($A2624="","※没填日期，这一笔不会进任何月份的报表",IF(OR($A2624&lt;起始月份,$A2624&gt;EOMONTH(起始月份,15)),"△不在本账期（"&amp;TEXT(起始月份,"yyyy-mm")&amp;" ~ "&amp;TEXT(EOMONTH(起始月份,15),"yyyy-mm")&amp;"）内，报表里看不到",IF(AND($H2624&lt;&gt;"",$I2624&lt;&gt;""),"※收入和支出不能同时填",IF(AND(N($H2624)=0,N($I2624)=0),IF(ISNUMBER(SEARCH("【待补】",$R2624&amp;"")),"△源数据不全（源表缺金额），请补充","※收入和支出都没填"),IF($E2624="","※没填收支类别，分类报表会漏掉这一笔",IF(ISNA(MATCH($E2624,类别表,0)),"※收支类别不在【参数设置】的清单里",IF($K2624="","△"&amp;$D2624&amp;" 还没填汇率，去【月度汇率】补上就自动算了",IF(ISNUMBER(SEARCH("【待补】",$R2624&amp;"")),"△源数据不全（源表缺摘要或用途），请补充",IF(AND($F2624="内部转账",$Q2624=""),"△内部转账建议在「往来单位」写上对方账户",IF($N2624&lt;0,"△这一笔之后该账户余额成负数了，核一下",""))))))))))))</f>
        <v/>
      </c>
    </row>
    <row r="2625" ht="16.5" spans="1:19">
      <c r="A2625" s="114"/>
      <c r="B2625" s="115"/>
      <c r="C2625" s="116" t="str">
        <f>IF($B2625="","",IFERROR(INDEX(账户银行,MATCH($B2625,账户名,0)),""))</f>
        <v/>
      </c>
      <c r="D2625" s="116" t="str">
        <f>IF($B2625="","",IFERROR(INDEX(账户币种,MATCH($B2625,账户名,0)),""))</f>
        <v/>
      </c>
      <c r="E2625" s="117"/>
      <c r="F2625" s="116" t="str">
        <f>IF($E2625="","",IFERROR(INDEX(类别属性,MATCH($E2625,类别表,0)),""))</f>
        <v/>
      </c>
      <c r="G2625" s="118"/>
      <c r="H2625" s="119"/>
      <c r="I2625" s="119"/>
      <c r="J2625" s="120"/>
      <c r="K2625" s="125" t="str">
        <f>IF(OR($A2625="",$B2625=""),"",IF($J2625&lt;&gt;"",$J2625,IF($D2625=本位币,1,IFERROR(LOOKUP(2,1/((汇率月份&lt;=$A2625)*(INDEX(记账汇率区,0,MATCH($D2625,汇率币种头,0))&lt;&gt;"")),INDEX(记账汇率区,0,MATCH($D2625,汇率币种头,0))),""))))</f>
        <v/>
      </c>
      <c r="L2625" s="123" t="str">
        <f t="shared" si="80"/>
        <v/>
      </c>
      <c r="M2625" s="123" t="str">
        <f t="shared" si="81"/>
        <v/>
      </c>
      <c r="N2625" s="123" t="str">
        <f>IF($B2625="","",ROUND(SUMIF(账户名,$B2625,账户期初)+SUMIFS($L$6:L2625,$B$6:B2625,$B2625),2))</f>
        <v/>
      </c>
      <c r="O2625" s="123" t="str">
        <f>IF($B2625="","",IFERROR(ROUND(INDEX(账户期初本位,MATCH($B2625,账户名,0))+SUMIFS($M$6:M2625,$B$6:B2625,$B2625),2),""))</f>
        <v/>
      </c>
      <c r="P2625" s="117"/>
      <c r="Q2625" s="115"/>
      <c r="R2625" s="115"/>
      <c r="S2625" s="124" t="str">
        <f>IF($B2625="","",IF(ISNA(MATCH($B2625,账户名,0)),"※这个账户不在【参数设置】的账户档案里",IF($A2625="","※没填日期，这一笔不会进任何月份的报表",IF(OR($A2625&lt;起始月份,$A2625&gt;EOMONTH(起始月份,15)),"△不在本账期（"&amp;TEXT(起始月份,"yyyy-mm")&amp;" ~ "&amp;TEXT(EOMONTH(起始月份,15),"yyyy-mm")&amp;"）内，报表里看不到",IF(AND($H2625&lt;&gt;"",$I2625&lt;&gt;""),"※收入和支出不能同时填",IF(AND(N($H2625)=0,N($I2625)=0),IF(ISNUMBER(SEARCH("【待补】",$R2625&amp;"")),"△源数据不全（源表缺金额），请补充","※收入和支出都没填"),IF($E2625="","※没填收支类别，分类报表会漏掉这一笔",IF(ISNA(MATCH($E2625,类别表,0)),"※收支类别不在【参数设置】的清单里",IF($K2625="","△"&amp;$D2625&amp;" 还没填汇率，去【月度汇率】补上就自动算了",IF(ISNUMBER(SEARCH("【待补】",$R2625&amp;"")),"△源数据不全（源表缺摘要或用途），请补充",IF(AND($F2625="内部转账",$Q2625=""),"△内部转账建议在「往来单位」写上对方账户",IF($N2625&lt;0,"△这一笔之后该账户余额成负数了，核一下",""))))))))))))</f>
        <v/>
      </c>
    </row>
    <row r="2626" ht="16.5" spans="1:19">
      <c r="A2626" s="114"/>
      <c r="B2626" s="115"/>
      <c r="C2626" s="116" t="str">
        <f>IF($B2626="","",IFERROR(INDEX(账户银行,MATCH($B2626,账户名,0)),""))</f>
        <v/>
      </c>
      <c r="D2626" s="116" t="str">
        <f>IF($B2626="","",IFERROR(INDEX(账户币种,MATCH($B2626,账户名,0)),""))</f>
        <v/>
      </c>
      <c r="E2626" s="117"/>
      <c r="F2626" s="116" t="str">
        <f>IF($E2626="","",IFERROR(INDEX(类别属性,MATCH($E2626,类别表,0)),""))</f>
        <v/>
      </c>
      <c r="G2626" s="118"/>
      <c r="H2626" s="119"/>
      <c r="I2626" s="119"/>
      <c r="J2626" s="120"/>
      <c r="K2626" s="125" t="str">
        <f>IF(OR($A2626="",$B2626=""),"",IF($J2626&lt;&gt;"",$J2626,IF($D2626=本位币,1,IFERROR(LOOKUP(2,1/((汇率月份&lt;=$A2626)*(INDEX(记账汇率区,0,MATCH($D2626,汇率币种头,0))&lt;&gt;"")),INDEX(记账汇率区,0,MATCH($D2626,汇率币种头,0))),""))))</f>
        <v/>
      </c>
      <c r="L2626" s="123" t="str">
        <f t="shared" si="80"/>
        <v/>
      </c>
      <c r="M2626" s="123" t="str">
        <f t="shared" si="81"/>
        <v/>
      </c>
      <c r="N2626" s="123" t="str">
        <f>IF($B2626="","",ROUND(SUMIF(账户名,$B2626,账户期初)+SUMIFS($L$6:L2626,$B$6:B2626,$B2626),2))</f>
        <v/>
      </c>
      <c r="O2626" s="123" t="str">
        <f>IF($B2626="","",IFERROR(ROUND(INDEX(账户期初本位,MATCH($B2626,账户名,0))+SUMIFS($M$6:M2626,$B$6:B2626,$B2626),2),""))</f>
        <v/>
      </c>
      <c r="P2626" s="117"/>
      <c r="Q2626" s="115"/>
      <c r="R2626" s="115"/>
      <c r="S2626" s="124" t="str">
        <f>IF($B2626="","",IF(ISNA(MATCH($B2626,账户名,0)),"※这个账户不在【参数设置】的账户档案里",IF($A2626="","※没填日期，这一笔不会进任何月份的报表",IF(OR($A2626&lt;起始月份,$A2626&gt;EOMONTH(起始月份,15)),"△不在本账期（"&amp;TEXT(起始月份,"yyyy-mm")&amp;" ~ "&amp;TEXT(EOMONTH(起始月份,15),"yyyy-mm")&amp;"）内，报表里看不到",IF(AND($H2626&lt;&gt;"",$I2626&lt;&gt;""),"※收入和支出不能同时填",IF(AND(N($H2626)=0,N($I2626)=0),IF(ISNUMBER(SEARCH("【待补】",$R2626&amp;"")),"△源数据不全（源表缺金额），请补充","※收入和支出都没填"),IF($E2626="","※没填收支类别，分类报表会漏掉这一笔",IF(ISNA(MATCH($E2626,类别表,0)),"※收支类别不在【参数设置】的清单里",IF($K2626="","△"&amp;$D2626&amp;" 还没填汇率，去【月度汇率】补上就自动算了",IF(ISNUMBER(SEARCH("【待补】",$R2626&amp;"")),"△源数据不全（源表缺摘要或用途），请补充",IF(AND($F2626="内部转账",$Q2626=""),"△内部转账建议在「往来单位」写上对方账户",IF($N2626&lt;0,"△这一笔之后该账户余额成负数了，核一下",""))))))))))))</f>
        <v/>
      </c>
    </row>
    <row r="2627" ht="16.5" spans="1:19">
      <c r="A2627" s="114"/>
      <c r="B2627" s="115"/>
      <c r="C2627" s="116" t="str">
        <f>IF($B2627="","",IFERROR(INDEX(账户银行,MATCH($B2627,账户名,0)),""))</f>
        <v/>
      </c>
      <c r="D2627" s="116" t="str">
        <f>IF($B2627="","",IFERROR(INDEX(账户币种,MATCH($B2627,账户名,0)),""))</f>
        <v/>
      </c>
      <c r="E2627" s="117"/>
      <c r="F2627" s="116" t="str">
        <f>IF($E2627="","",IFERROR(INDEX(类别属性,MATCH($E2627,类别表,0)),""))</f>
        <v/>
      </c>
      <c r="G2627" s="118"/>
      <c r="H2627" s="119"/>
      <c r="I2627" s="119"/>
      <c r="J2627" s="120"/>
      <c r="K2627" s="125" t="str">
        <f>IF(OR($A2627="",$B2627=""),"",IF($J2627&lt;&gt;"",$J2627,IF($D2627=本位币,1,IFERROR(LOOKUP(2,1/((汇率月份&lt;=$A2627)*(INDEX(记账汇率区,0,MATCH($D2627,汇率币种头,0))&lt;&gt;"")),INDEX(记账汇率区,0,MATCH($D2627,汇率币种头,0))),""))))</f>
        <v/>
      </c>
      <c r="L2627" s="123" t="str">
        <f t="shared" si="80"/>
        <v/>
      </c>
      <c r="M2627" s="123" t="str">
        <f t="shared" si="81"/>
        <v/>
      </c>
      <c r="N2627" s="123" t="str">
        <f>IF($B2627="","",ROUND(SUMIF(账户名,$B2627,账户期初)+SUMIFS($L$6:L2627,$B$6:B2627,$B2627),2))</f>
        <v/>
      </c>
      <c r="O2627" s="123" t="str">
        <f>IF($B2627="","",IFERROR(ROUND(INDEX(账户期初本位,MATCH($B2627,账户名,0))+SUMIFS($M$6:M2627,$B$6:B2627,$B2627),2),""))</f>
        <v/>
      </c>
      <c r="P2627" s="117"/>
      <c r="Q2627" s="115"/>
      <c r="R2627" s="115"/>
      <c r="S2627" s="124" t="str">
        <f>IF($B2627="","",IF(ISNA(MATCH($B2627,账户名,0)),"※这个账户不在【参数设置】的账户档案里",IF($A2627="","※没填日期，这一笔不会进任何月份的报表",IF(OR($A2627&lt;起始月份,$A2627&gt;EOMONTH(起始月份,15)),"△不在本账期（"&amp;TEXT(起始月份,"yyyy-mm")&amp;" ~ "&amp;TEXT(EOMONTH(起始月份,15),"yyyy-mm")&amp;"）内，报表里看不到",IF(AND($H2627&lt;&gt;"",$I2627&lt;&gt;""),"※收入和支出不能同时填",IF(AND(N($H2627)=0,N($I2627)=0),IF(ISNUMBER(SEARCH("【待补】",$R2627&amp;"")),"△源数据不全（源表缺金额），请补充","※收入和支出都没填"),IF($E2627="","※没填收支类别，分类报表会漏掉这一笔",IF(ISNA(MATCH($E2627,类别表,0)),"※收支类别不在【参数设置】的清单里",IF($K2627="","△"&amp;$D2627&amp;" 还没填汇率，去【月度汇率】补上就自动算了",IF(ISNUMBER(SEARCH("【待补】",$R2627&amp;"")),"△源数据不全（源表缺摘要或用途），请补充",IF(AND($F2627="内部转账",$Q2627=""),"△内部转账建议在「往来单位」写上对方账户",IF($N2627&lt;0,"△这一笔之后该账户余额成负数了，核一下",""))))))))))))</f>
        <v/>
      </c>
    </row>
    <row r="2628" ht="16.5" spans="1:19">
      <c r="A2628" s="114"/>
      <c r="B2628" s="115"/>
      <c r="C2628" s="116" t="str">
        <f>IF($B2628="","",IFERROR(INDEX(账户银行,MATCH($B2628,账户名,0)),""))</f>
        <v/>
      </c>
      <c r="D2628" s="116" t="str">
        <f>IF($B2628="","",IFERROR(INDEX(账户币种,MATCH($B2628,账户名,0)),""))</f>
        <v/>
      </c>
      <c r="E2628" s="117"/>
      <c r="F2628" s="116" t="str">
        <f>IF($E2628="","",IFERROR(INDEX(类别属性,MATCH($E2628,类别表,0)),""))</f>
        <v/>
      </c>
      <c r="G2628" s="118"/>
      <c r="H2628" s="119"/>
      <c r="I2628" s="119"/>
      <c r="J2628" s="120"/>
      <c r="K2628" s="125" t="str">
        <f>IF(OR($A2628="",$B2628=""),"",IF($J2628&lt;&gt;"",$J2628,IF($D2628=本位币,1,IFERROR(LOOKUP(2,1/((汇率月份&lt;=$A2628)*(INDEX(记账汇率区,0,MATCH($D2628,汇率币种头,0))&lt;&gt;"")),INDEX(记账汇率区,0,MATCH($D2628,汇率币种头,0))),""))))</f>
        <v/>
      </c>
      <c r="L2628" s="123" t="str">
        <f t="shared" si="80"/>
        <v/>
      </c>
      <c r="M2628" s="123" t="str">
        <f t="shared" si="81"/>
        <v/>
      </c>
      <c r="N2628" s="123" t="str">
        <f>IF($B2628="","",ROUND(SUMIF(账户名,$B2628,账户期初)+SUMIFS($L$6:L2628,$B$6:B2628,$B2628),2))</f>
        <v/>
      </c>
      <c r="O2628" s="123" t="str">
        <f>IF($B2628="","",IFERROR(ROUND(INDEX(账户期初本位,MATCH($B2628,账户名,0))+SUMIFS($M$6:M2628,$B$6:B2628,$B2628),2),""))</f>
        <v/>
      </c>
      <c r="P2628" s="117"/>
      <c r="Q2628" s="115"/>
      <c r="R2628" s="115"/>
      <c r="S2628" s="124" t="str">
        <f>IF($B2628="","",IF(ISNA(MATCH($B2628,账户名,0)),"※这个账户不在【参数设置】的账户档案里",IF($A2628="","※没填日期，这一笔不会进任何月份的报表",IF(OR($A2628&lt;起始月份,$A2628&gt;EOMONTH(起始月份,15)),"△不在本账期（"&amp;TEXT(起始月份,"yyyy-mm")&amp;" ~ "&amp;TEXT(EOMONTH(起始月份,15),"yyyy-mm")&amp;"）内，报表里看不到",IF(AND($H2628&lt;&gt;"",$I2628&lt;&gt;""),"※收入和支出不能同时填",IF(AND(N($H2628)=0,N($I2628)=0),IF(ISNUMBER(SEARCH("【待补】",$R2628&amp;"")),"△源数据不全（源表缺金额），请补充","※收入和支出都没填"),IF($E2628="","※没填收支类别，分类报表会漏掉这一笔",IF(ISNA(MATCH($E2628,类别表,0)),"※收支类别不在【参数设置】的清单里",IF($K2628="","△"&amp;$D2628&amp;" 还没填汇率，去【月度汇率】补上就自动算了",IF(ISNUMBER(SEARCH("【待补】",$R2628&amp;"")),"△源数据不全（源表缺摘要或用途），请补充",IF(AND($F2628="内部转账",$Q2628=""),"△内部转账建议在「往来单位」写上对方账户",IF($N2628&lt;0,"△这一笔之后该账户余额成负数了，核一下",""))))))))))))</f>
        <v/>
      </c>
    </row>
    <row r="2629" ht="16.5" spans="1:19">
      <c r="A2629" s="114"/>
      <c r="B2629" s="115"/>
      <c r="C2629" s="116" t="str">
        <f>IF($B2629="","",IFERROR(INDEX(账户银行,MATCH($B2629,账户名,0)),""))</f>
        <v/>
      </c>
      <c r="D2629" s="116" t="str">
        <f>IF($B2629="","",IFERROR(INDEX(账户币种,MATCH($B2629,账户名,0)),""))</f>
        <v/>
      </c>
      <c r="E2629" s="117"/>
      <c r="F2629" s="116" t="str">
        <f>IF($E2629="","",IFERROR(INDEX(类别属性,MATCH($E2629,类别表,0)),""))</f>
        <v/>
      </c>
      <c r="G2629" s="118"/>
      <c r="H2629" s="119"/>
      <c r="I2629" s="119"/>
      <c r="J2629" s="120"/>
      <c r="K2629" s="125" t="str">
        <f>IF(OR($A2629="",$B2629=""),"",IF($J2629&lt;&gt;"",$J2629,IF($D2629=本位币,1,IFERROR(LOOKUP(2,1/((汇率月份&lt;=$A2629)*(INDEX(记账汇率区,0,MATCH($D2629,汇率币种头,0))&lt;&gt;"")),INDEX(记账汇率区,0,MATCH($D2629,汇率币种头,0))),""))))</f>
        <v/>
      </c>
      <c r="L2629" s="123" t="str">
        <f t="shared" si="80"/>
        <v/>
      </c>
      <c r="M2629" s="123" t="str">
        <f t="shared" si="81"/>
        <v/>
      </c>
      <c r="N2629" s="123" t="str">
        <f>IF($B2629="","",ROUND(SUMIF(账户名,$B2629,账户期初)+SUMIFS($L$6:L2629,$B$6:B2629,$B2629),2))</f>
        <v/>
      </c>
      <c r="O2629" s="123" t="str">
        <f>IF($B2629="","",IFERROR(ROUND(INDEX(账户期初本位,MATCH($B2629,账户名,0))+SUMIFS($M$6:M2629,$B$6:B2629,$B2629),2),""))</f>
        <v/>
      </c>
      <c r="P2629" s="117"/>
      <c r="Q2629" s="115"/>
      <c r="R2629" s="115"/>
      <c r="S2629" s="124" t="str">
        <f>IF($B2629="","",IF(ISNA(MATCH($B2629,账户名,0)),"※这个账户不在【参数设置】的账户档案里",IF($A2629="","※没填日期，这一笔不会进任何月份的报表",IF(OR($A2629&lt;起始月份,$A2629&gt;EOMONTH(起始月份,15)),"△不在本账期（"&amp;TEXT(起始月份,"yyyy-mm")&amp;" ~ "&amp;TEXT(EOMONTH(起始月份,15),"yyyy-mm")&amp;"）内，报表里看不到",IF(AND($H2629&lt;&gt;"",$I2629&lt;&gt;""),"※收入和支出不能同时填",IF(AND(N($H2629)=0,N($I2629)=0),IF(ISNUMBER(SEARCH("【待补】",$R2629&amp;"")),"△源数据不全（源表缺金额），请补充","※收入和支出都没填"),IF($E2629="","※没填收支类别，分类报表会漏掉这一笔",IF(ISNA(MATCH($E2629,类别表,0)),"※收支类别不在【参数设置】的清单里",IF($K2629="","△"&amp;$D2629&amp;" 还没填汇率，去【月度汇率】补上就自动算了",IF(ISNUMBER(SEARCH("【待补】",$R2629&amp;"")),"△源数据不全（源表缺摘要或用途），请补充",IF(AND($F2629="内部转账",$Q2629=""),"△内部转账建议在「往来单位」写上对方账户",IF($N2629&lt;0,"△这一笔之后该账户余额成负数了，核一下",""))))))))))))</f>
        <v/>
      </c>
    </row>
    <row r="2630" ht="16.5" spans="1:19">
      <c r="A2630" s="114"/>
      <c r="B2630" s="115"/>
      <c r="C2630" s="116" t="str">
        <f>IF($B2630="","",IFERROR(INDEX(账户银行,MATCH($B2630,账户名,0)),""))</f>
        <v/>
      </c>
      <c r="D2630" s="116" t="str">
        <f>IF($B2630="","",IFERROR(INDEX(账户币种,MATCH($B2630,账户名,0)),""))</f>
        <v/>
      </c>
      <c r="E2630" s="117"/>
      <c r="F2630" s="116" t="str">
        <f>IF($E2630="","",IFERROR(INDEX(类别属性,MATCH($E2630,类别表,0)),""))</f>
        <v/>
      </c>
      <c r="G2630" s="118"/>
      <c r="H2630" s="119"/>
      <c r="I2630" s="119"/>
      <c r="J2630" s="120"/>
      <c r="K2630" s="125" t="str">
        <f>IF(OR($A2630="",$B2630=""),"",IF($J2630&lt;&gt;"",$J2630,IF($D2630=本位币,1,IFERROR(LOOKUP(2,1/((汇率月份&lt;=$A2630)*(INDEX(记账汇率区,0,MATCH($D2630,汇率币种头,0))&lt;&gt;"")),INDEX(记账汇率区,0,MATCH($D2630,汇率币种头,0))),""))))</f>
        <v/>
      </c>
      <c r="L2630" s="123" t="str">
        <f t="shared" ref="L2630:L2693" si="82">IF(AND($H2630="",$I2630=""),"",ROUND(N($H2630)-N($I2630),2))</f>
        <v/>
      </c>
      <c r="M2630" s="123" t="str">
        <f t="shared" ref="M2630:M2693" si="83">IF(OR($L2630="",$K2630=""),"",ROUND($L2630*$K2630,2))</f>
        <v/>
      </c>
      <c r="N2630" s="123" t="str">
        <f>IF($B2630="","",ROUND(SUMIF(账户名,$B2630,账户期初)+SUMIFS($L$6:L2630,$B$6:B2630,$B2630),2))</f>
        <v/>
      </c>
      <c r="O2630" s="123" t="str">
        <f>IF($B2630="","",IFERROR(ROUND(INDEX(账户期初本位,MATCH($B2630,账户名,0))+SUMIFS($M$6:M2630,$B$6:B2630,$B2630),2),""))</f>
        <v/>
      </c>
      <c r="P2630" s="117"/>
      <c r="Q2630" s="115"/>
      <c r="R2630" s="115"/>
      <c r="S2630" s="124" t="str">
        <f>IF($B2630="","",IF(ISNA(MATCH($B2630,账户名,0)),"※这个账户不在【参数设置】的账户档案里",IF($A2630="","※没填日期，这一笔不会进任何月份的报表",IF(OR($A2630&lt;起始月份,$A2630&gt;EOMONTH(起始月份,15)),"△不在本账期（"&amp;TEXT(起始月份,"yyyy-mm")&amp;" ~ "&amp;TEXT(EOMONTH(起始月份,15),"yyyy-mm")&amp;"）内，报表里看不到",IF(AND($H2630&lt;&gt;"",$I2630&lt;&gt;""),"※收入和支出不能同时填",IF(AND(N($H2630)=0,N($I2630)=0),IF(ISNUMBER(SEARCH("【待补】",$R2630&amp;"")),"△源数据不全（源表缺金额），请补充","※收入和支出都没填"),IF($E2630="","※没填收支类别，分类报表会漏掉这一笔",IF(ISNA(MATCH($E2630,类别表,0)),"※收支类别不在【参数设置】的清单里",IF($K2630="","△"&amp;$D2630&amp;" 还没填汇率，去【月度汇率】补上就自动算了",IF(ISNUMBER(SEARCH("【待补】",$R2630&amp;"")),"△源数据不全（源表缺摘要或用途），请补充",IF(AND($F2630="内部转账",$Q2630=""),"△内部转账建议在「往来单位」写上对方账户",IF($N2630&lt;0,"△这一笔之后该账户余额成负数了，核一下",""))))))))))))</f>
        <v/>
      </c>
    </row>
    <row r="2631" ht="16.5" spans="1:19">
      <c r="A2631" s="114"/>
      <c r="B2631" s="115"/>
      <c r="C2631" s="116" t="str">
        <f>IF($B2631="","",IFERROR(INDEX(账户银行,MATCH($B2631,账户名,0)),""))</f>
        <v/>
      </c>
      <c r="D2631" s="116" t="str">
        <f>IF($B2631="","",IFERROR(INDEX(账户币种,MATCH($B2631,账户名,0)),""))</f>
        <v/>
      </c>
      <c r="E2631" s="117"/>
      <c r="F2631" s="116" t="str">
        <f>IF($E2631="","",IFERROR(INDEX(类别属性,MATCH($E2631,类别表,0)),""))</f>
        <v/>
      </c>
      <c r="G2631" s="118"/>
      <c r="H2631" s="119"/>
      <c r="I2631" s="119"/>
      <c r="J2631" s="120"/>
      <c r="K2631" s="125" t="str">
        <f>IF(OR($A2631="",$B2631=""),"",IF($J2631&lt;&gt;"",$J2631,IF($D2631=本位币,1,IFERROR(LOOKUP(2,1/((汇率月份&lt;=$A2631)*(INDEX(记账汇率区,0,MATCH($D2631,汇率币种头,0))&lt;&gt;"")),INDEX(记账汇率区,0,MATCH($D2631,汇率币种头,0))),""))))</f>
        <v/>
      </c>
      <c r="L2631" s="123" t="str">
        <f t="shared" si="82"/>
        <v/>
      </c>
      <c r="M2631" s="123" t="str">
        <f t="shared" si="83"/>
        <v/>
      </c>
      <c r="N2631" s="123" t="str">
        <f>IF($B2631="","",ROUND(SUMIF(账户名,$B2631,账户期初)+SUMIFS($L$6:L2631,$B$6:B2631,$B2631),2))</f>
        <v/>
      </c>
      <c r="O2631" s="123" t="str">
        <f>IF($B2631="","",IFERROR(ROUND(INDEX(账户期初本位,MATCH($B2631,账户名,0))+SUMIFS($M$6:M2631,$B$6:B2631,$B2631),2),""))</f>
        <v/>
      </c>
      <c r="P2631" s="117"/>
      <c r="Q2631" s="115"/>
      <c r="R2631" s="115"/>
      <c r="S2631" s="124" t="str">
        <f>IF($B2631="","",IF(ISNA(MATCH($B2631,账户名,0)),"※这个账户不在【参数设置】的账户档案里",IF($A2631="","※没填日期，这一笔不会进任何月份的报表",IF(OR($A2631&lt;起始月份,$A2631&gt;EOMONTH(起始月份,15)),"△不在本账期（"&amp;TEXT(起始月份,"yyyy-mm")&amp;" ~ "&amp;TEXT(EOMONTH(起始月份,15),"yyyy-mm")&amp;"）内，报表里看不到",IF(AND($H2631&lt;&gt;"",$I2631&lt;&gt;""),"※收入和支出不能同时填",IF(AND(N($H2631)=0,N($I2631)=0),IF(ISNUMBER(SEARCH("【待补】",$R2631&amp;"")),"△源数据不全（源表缺金额），请补充","※收入和支出都没填"),IF($E2631="","※没填收支类别，分类报表会漏掉这一笔",IF(ISNA(MATCH($E2631,类别表,0)),"※收支类别不在【参数设置】的清单里",IF($K2631="","△"&amp;$D2631&amp;" 还没填汇率，去【月度汇率】补上就自动算了",IF(ISNUMBER(SEARCH("【待补】",$R2631&amp;"")),"△源数据不全（源表缺摘要或用途），请补充",IF(AND($F2631="内部转账",$Q2631=""),"△内部转账建议在「往来单位」写上对方账户",IF($N2631&lt;0,"△这一笔之后该账户余额成负数了，核一下",""))))))))))))</f>
        <v/>
      </c>
    </row>
    <row r="2632" ht="16.5" spans="1:19">
      <c r="A2632" s="114"/>
      <c r="B2632" s="115"/>
      <c r="C2632" s="116" t="str">
        <f>IF($B2632="","",IFERROR(INDEX(账户银行,MATCH($B2632,账户名,0)),""))</f>
        <v/>
      </c>
      <c r="D2632" s="116" t="str">
        <f>IF($B2632="","",IFERROR(INDEX(账户币种,MATCH($B2632,账户名,0)),""))</f>
        <v/>
      </c>
      <c r="E2632" s="117"/>
      <c r="F2632" s="116" t="str">
        <f>IF($E2632="","",IFERROR(INDEX(类别属性,MATCH($E2632,类别表,0)),""))</f>
        <v/>
      </c>
      <c r="G2632" s="118"/>
      <c r="H2632" s="119"/>
      <c r="I2632" s="119"/>
      <c r="J2632" s="120"/>
      <c r="K2632" s="125" t="str">
        <f>IF(OR($A2632="",$B2632=""),"",IF($J2632&lt;&gt;"",$J2632,IF($D2632=本位币,1,IFERROR(LOOKUP(2,1/((汇率月份&lt;=$A2632)*(INDEX(记账汇率区,0,MATCH($D2632,汇率币种头,0))&lt;&gt;"")),INDEX(记账汇率区,0,MATCH($D2632,汇率币种头,0))),""))))</f>
        <v/>
      </c>
      <c r="L2632" s="123" t="str">
        <f t="shared" si="82"/>
        <v/>
      </c>
      <c r="M2632" s="123" t="str">
        <f t="shared" si="83"/>
        <v/>
      </c>
      <c r="N2632" s="123" t="str">
        <f>IF($B2632="","",ROUND(SUMIF(账户名,$B2632,账户期初)+SUMIFS($L$6:L2632,$B$6:B2632,$B2632),2))</f>
        <v/>
      </c>
      <c r="O2632" s="123" t="str">
        <f>IF($B2632="","",IFERROR(ROUND(INDEX(账户期初本位,MATCH($B2632,账户名,0))+SUMIFS($M$6:M2632,$B$6:B2632,$B2632),2),""))</f>
        <v/>
      </c>
      <c r="P2632" s="117"/>
      <c r="Q2632" s="115"/>
      <c r="R2632" s="115"/>
      <c r="S2632" s="124" t="str">
        <f>IF($B2632="","",IF(ISNA(MATCH($B2632,账户名,0)),"※这个账户不在【参数设置】的账户档案里",IF($A2632="","※没填日期，这一笔不会进任何月份的报表",IF(OR($A2632&lt;起始月份,$A2632&gt;EOMONTH(起始月份,15)),"△不在本账期（"&amp;TEXT(起始月份,"yyyy-mm")&amp;" ~ "&amp;TEXT(EOMONTH(起始月份,15),"yyyy-mm")&amp;"）内，报表里看不到",IF(AND($H2632&lt;&gt;"",$I2632&lt;&gt;""),"※收入和支出不能同时填",IF(AND(N($H2632)=0,N($I2632)=0),IF(ISNUMBER(SEARCH("【待补】",$R2632&amp;"")),"△源数据不全（源表缺金额），请补充","※收入和支出都没填"),IF($E2632="","※没填收支类别，分类报表会漏掉这一笔",IF(ISNA(MATCH($E2632,类别表,0)),"※收支类别不在【参数设置】的清单里",IF($K2632="","△"&amp;$D2632&amp;" 还没填汇率，去【月度汇率】补上就自动算了",IF(ISNUMBER(SEARCH("【待补】",$R2632&amp;"")),"△源数据不全（源表缺摘要或用途），请补充",IF(AND($F2632="内部转账",$Q2632=""),"△内部转账建议在「往来单位」写上对方账户",IF($N2632&lt;0,"△这一笔之后该账户余额成负数了，核一下",""))))))))))))</f>
        <v/>
      </c>
    </row>
    <row r="2633" ht="16.5" spans="1:19">
      <c r="A2633" s="114"/>
      <c r="B2633" s="115"/>
      <c r="C2633" s="116" t="str">
        <f>IF($B2633="","",IFERROR(INDEX(账户银行,MATCH($B2633,账户名,0)),""))</f>
        <v/>
      </c>
      <c r="D2633" s="116" t="str">
        <f>IF($B2633="","",IFERROR(INDEX(账户币种,MATCH($B2633,账户名,0)),""))</f>
        <v/>
      </c>
      <c r="E2633" s="117"/>
      <c r="F2633" s="116" t="str">
        <f>IF($E2633="","",IFERROR(INDEX(类别属性,MATCH($E2633,类别表,0)),""))</f>
        <v/>
      </c>
      <c r="G2633" s="118"/>
      <c r="H2633" s="119"/>
      <c r="I2633" s="119"/>
      <c r="J2633" s="120"/>
      <c r="K2633" s="125" t="str">
        <f>IF(OR($A2633="",$B2633=""),"",IF($J2633&lt;&gt;"",$J2633,IF($D2633=本位币,1,IFERROR(LOOKUP(2,1/((汇率月份&lt;=$A2633)*(INDEX(记账汇率区,0,MATCH($D2633,汇率币种头,0))&lt;&gt;"")),INDEX(记账汇率区,0,MATCH($D2633,汇率币种头,0))),""))))</f>
        <v/>
      </c>
      <c r="L2633" s="123" t="str">
        <f t="shared" si="82"/>
        <v/>
      </c>
      <c r="M2633" s="123" t="str">
        <f t="shared" si="83"/>
        <v/>
      </c>
      <c r="N2633" s="123" t="str">
        <f>IF($B2633="","",ROUND(SUMIF(账户名,$B2633,账户期初)+SUMIFS($L$6:L2633,$B$6:B2633,$B2633),2))</f>
        <v/>
      </c>
      <c r="O2633" s="123" t="str">
        <f>IF($B2633="","",IFERROR(ROUND(INDEX(账户期初本位,MATCH($B2633,账户名,0))+SUMIFS($M$6:M2633,$B$6:B2633,$B2633),2),""))</f>
        <v/>
      </c>
      <c r="P2633" s="117"/>
      <c r="Q2633" s="115"/>
      <c r="R2633" s="115"/>
      <c r="S2633" s="124" t="str">
        <f>IF($B2633="","",IF(ISNA(MATCH($B2633,账户名,0)),"※这个账户不在【参数设置】的账户档案里",IF($A2633="","※没填日期，这一笔不会进任何月份的报表",IF(OR($A2633&lt;起始月份,$A2633&gt;EOMONTH(起始月份,15)),"△不在本账期（"&amp;TEXT(起始月份,"yyyy-mm")&amp;" ~ "&amp;TEXT(EOMONTH(起始月份,15),"yyyy-mm")&amp;"）内，报表里看不到",IF(AND($H2633&lt;&gt;"",$I2633&lt;&gt;""),"※收入和支出不能同时填",IF(AND(N($H2633)=0,N($I2633)=0),IF(ISNUMBER(SEARCH("【待补】",$R2633&amp;"")),"△源数据不全（源表缺金额），请补充","※收入和支出都没填"),IF($E2633="","※没填收支类别，分类报表会漏掉这一笔",IF(ISNA(MATCH($E2633,类别表,0)),"※收支类别不在【参数设置】的清单里",IF($K2633="","△"&amp;$D2633&amp;" 还没填汇率，去【月度汇率】补上就自动算了",IF(ISNUMBER(SEARCH("【待补】",$R2633&amp;"")),"△源数据不全（源表缺摘要或用途），请补充",IF(AND($F2633="内部转账",$Q2633=""),"△内部转账建议在「往来单位」写上对方账户",IF($N2633&lt;0,"△这一笔之后该账户余额成负数了，核一下",""))))))))))))</f>
        <v/>
      </c>
    </row>
    <row r="2634" ht="16.5" spans="1:19">
      <c r="A2634" s="114"/>
      <c r="B2634" s="115"/>
      <c r="C2634" s="116" t="str">
        <f>IF($B2634="","",IFERROR(INDEX(账户银行,MATCH($B2634,账户名,0)),""))</f>
        <v/>
      </c>
      <c r="D2634" s="116" t="str">
        <f>IF($B2634="","",IFERROR(INDEX(账户币种,MATCH($B2634,账户名,0)),""))</f>
        <v/>
      </c>
      <c r="E2634" s="117"/>
      <c r="F2634" s="116" t="str">
        <f>IF($E2634="","",IFERROR(INDEX(类别属性,MATCH($E2634,类别表,0)),""))</f>
        <v/>
      </c>
      <c r="G2634" s="118"/>
      <c r="H2634" s="119"/>
      <c r="I2634" s="119"/>
      <c r="J2634" s="120"/>
      <c r="K2634" s="125" t="str">
        <f>IF(OR($A2634="",$B2634=""),"",IF($J2634&lt;&gt;"",$J2634,IF($D2634=本位币,1,IFERROR(LOOKUP(2,1/((汇率月份&lt;=$A2634)*(INDEX(记账汇率区,0,MATCH($D2634,汇率币种头,0))&lt;&gt;"")),INDEX(记账汇率区,0,MATCH($D2634,汇率币种头,0))),""))))</f>
        <v/>
      </c>
      <c r="L2634" s="123" t="str">
        <f t="shared" si="82"/>
        <v/>
      </c>
      <c r="M2634" s="123" t="str">
        <f t="shared" si="83"/>
        <v/>
      </c>
      <c r="N2634" s="123" t="str">
        <f>IF($B2634="","",ROUND(SUMIF(账户名,$B2634,账户期初)+SUMIFS($L$6:L2634,$B$6:B2634,$B2634),2))</f>
        <v/>
      </c>
      <c r="O2634" s="123" t="str">
        <f>IF($B2634="","",IFERROR(ROUND(INDEX(账户期初本位,MATCH($B2634,账户名,0))+SUMIFS($M$6:M2634,$B$6:B2634,$B2634),2),""))</f>
        <v/>
      </c>
      <c r="P2634" s="117"/>
      <c r="Q2634" s="115"/>
      <c r="R2634" s="115"/>
      <c r="S2634" s="124" t="str">
        <f>IF($B2634="","",IF(ISNA(MATCH($B2634,账户名,0)),"※这个账户不在【参数设置】的账户档案里",IF($A2634="","※没填日期，这一笔不会进任何月份的报表",IF(OR($A2634&lt;起始月份,$A2634&gt;EOMONTH(起始月份,15)),"△不在本账期（"&amp;TEXT(起始月份,"yyyy-mm")&amp;" ~ "&amp;TEXT(EOMONTH(起始月份,15),"yyyy-mm")&amp;"）内，报表里看不到",IF(AND($H2634&lt;&gt;"",$I2634&lt;&gt;""),"※收入和支出不能同时填",IF(AND(N($H2634)=0,N($I2634)=0),IF(ISNUMBER(SEARCH("【待补】",$R2634&amp;"")),"△源数据不全（源表缺金额），请补充","※收入和支出都没填"),IF($E2634="","※没填收支类别，分类报表会漏掉这一笔",IF(ISNA(MATCH($E2634,类别表,0)),"※收支类别不在【参数设置】的清单里",IF($K2634="","△"&amp;$D2634&amp;" 还没填汇率，去【月度汇率】补上就自动算了",IF(ISNUMBER(SEARCH("【待补】",$R2634&amp;"")),"△源数据不全（源表缺摘要或用途），请补充",IF(AND($F2634="内部转账",$Q2634=""),"△内部转账建议在「往来单位」写上对方账户",IF($N2634&lt;0,"△这一笔之后该账户余额成负数了，核一下",""))))))))))))</f>
        <v/>
      </c>
    </row>
    <row r="2635" ht="16.5" spans="1:19">
      <c r="A2635" s="114"/>
      <c r="B2635" s="115"/>
      <c r="C2635" s="116" t="str">
        <f>IF($B2635="","",IFERROR(INDEX(账户银行,MATCH($B2635,账户名,0)),""))</f>
        <v/>
      </c>
      <c r="D2635" s="116" t="str">
        <f>IF($B2635="","",IFERROR(INDEX(账户币种,MATCH($B2635,账户名,0)),""))</f>
        <v/>
      </c>
      <c r="E2635" s="117"/>
      <c r="F2635" s="116" t="str">
        <f>IF($E2635="","",IFERROR(INDEX(类别属性,MATCH($E2635,类别表,0)),""))</f>
        <v/>
      </c>
      <c r="G2635" s="118"/>
      <c r="H2635" s="119"/>
      <c r="I2635" s="119"/>
      <c r="J2635" s="120"/>
      <c r="K2635" s="125" t="str">
        <f>IF(OR($A2635="",$B2635=""),"",IF($J2635&lt;&gt;"",$J2635,IF($D2635=本位币,1,IFERROR(LOOKUP(2,1/((汇率月份&lt;=$A2635)*(INDEX(记账汇率区,0,MATCH($D2635,汇率币种头,0))&lt;&gt;"")),INDEX(记账汇率区,0,MATCH($D2635,汇率币种头,0))),""))))</f>
        <v/>
      </c>
      <c r="L2635" s="123" t="str">
        <f t="shared" si="82"/>
        <v/>
      </c>
      <c r="M2635" s="123" t="str">
        <f t="shared" si="83"/>
        <v/>
      </c>
      <c r="N2635" s="123" t="str">
        <f>IF($B2635="","",ROUND(SUMIF(账户名,$B2635,账户期初)+SUMIFS($L$6:L2635,$B$6:B2635,$B2635),2))</f>
        <v/>
      </c>
      <c r="O2635" s="123" t="str">
        <f>IF($B2635="","",IFERROR(ROUND(INDEX(账户期初本位,MATCH($B2635,账户名,0))+SUMIFS($M$6:M2635,$B$6:B2635,$B2635),2),""))</f>
        <v/>
      </c>
      <c r="P2635" s="117"/>
      <c r="Q2635" s="115"/>
      <c r="R2635" s="115"/>
      <c r="S2635" s="124" t="str">
        <f>IF($B2635="","",IF(ISNA(MATCH($B2635,账户名,0)),"※这个账户不在【参数设置】的账户档案里",IF($A2635="","※没填日期，这一笔不会进任何月份的报表",IF(OR($A2635&lt;起始月份,$A2635&gt;EOMONTH(起始月份,15)),"△不在本账期（"&amp;TEXT(起始月份,"yyyy-mm")&amp;" ~ "&amp;TEXT(EOMONTH(起始月份,15),"yyyy-mm")&amp;"）内，报表里看不到",IF(AND($H2635&lt;&gt;"",$I2635&lt;&gt;""),"※收入和支出不能同时填",IF(AND(N($H2635)=0,N($I2635)=0),IF(ISNUMBER(SEARCH("【待补】",$R2635&amp;"")),"△源数据不全（源表缺金额），请补充","※收入和支出都没填"),IF($E2635="","※没填收支类别，分类报表会漏掉这一笔",IF(ISNA(MATCH($E2635,类别表,0)),"※收支类别不在【参数设置】的清单里",IF($K2635="","△"&amp;$D2635&amp;" 还没填汇率，去【月度汇率】补上就自动算了",IF(ISNUMBER(SEARCH("【待补】",$R2635&amp;"")),"△源数据不全（源表缺摘要或用途），请补充",IF(AND($F2635="内部转账",$Q2635=""),"△内部转账建议在「往来单位」写上对方账户",IF($N2635&lt;0,"△这一笔之后该账户余额成负数了，核一下",""))))))))))))</f>
        <v/>
      </c>
    </row>
    <row r="2636" ht="16.5" spans="1:19">
      <c r="A2636" s="114"/>
      <c r="B2636" s="115"/>
      <c r="C2636" s="116" t="str">
        <f>IF($B2636="","",IFERROR(INDEX(账户银行,MATCH($B2636,账户名,0)),""))</f>
        <v/>
      </c>
      <c r="D2636" s="116" t="str">
        <f>IF($B2636="","",IFERROR(INDEX(账户币种,MATCH($B2636,账户名,0)),""))</f>
        <v/>
      </c>
      <c r="E2636" s="117"/>
      <c r="F2636" s="116" t="str">
        <f>IF($E2636="","",IFERROR(INDEX(类别属性,MATCH($E2636,类别表,0)),""))</f>
        <v/>
      </c>
      <c r="G2636" s="118"/>
      <c r="H2636" s="119"/>
      <c r="I2636" s="119"/>
      <c r="J2636" s="120"/>
      <c r="K2636" s="125" t="str">
        <f>IF(OR($A2636="",$B2636=""),"",IF($J2636&lt;&gt;"",$J2636,IF($D2636=本位币,1,IFERROR(LOOKUP(2,1/((汇率月份&lt;=$A2636)*(INDEX(记账汇率区,0,MATCH($D2636,汇率币种头,0))&lt;&gt;"")),INDEX(记账汇率区,0,MATCH($D2636,汇率币种头,0))),""))))</f>
        <v/>
      </c>
      <c r="L2636" s="123" t="str">
        <f t="shared" si="82"/>
        <v/>
      </c>
      <c r="M2636" s="123" t="str">
        <f t="shared" si="83"/>
        <v/>
      </c>
      <c r="N2636" s="123" t="str">
        <f>IF($B2636="","",ROUND(SUMIF(账户名,$B2636,账户期初)+SUMIFS($L$6:L2636,$B$6:B2636,$B2636),2))</f>
        <v/>
      </c>
      <c r="O2636" s="123" t="str">
        <f>IF($B2636="","",IFERROR(ROUND(INDEX(账户期初本位,MATCH($B2636,账户名,0))+SUMIFS($M$6:M2636,$B$6:B2636,$B2636),2),""))</f>
        <v/>
      </c>
      <c r="P2636" s="117"/>
      <c r="Q2636" s="115"/>
      <c r="R2636" s="115"/>
      <c r="S2636" s="124" t="str">
        <f>IF($B2636="","",IF(ISNA(MATCH($B2636,账户名,0)),"※这个账户不在【参数设置】的账户档案里",IF($A2636="","※没填日期，这一笔不会进任何月份的报表",IF(OR($A2636&lt;起始月份,$A2636&gt;EOMONTH(起始月份,15)),"△不在本账期（"&amp;TEXT(起始月份,"yyyy-mm")&amp;" ~ "&amp;TEXT(EOMONTH(起始月份,15),"yyyy-mm")&amp;"）内，报表里看不到",IF(AND($H2636&lt;&gt;"",$I2636&lt;&gt;""),"※收入和支出不能同时填",IF(AND(N($H2636)=0,N($I2636)=0),IF(ISNUMBER(SEARCH("【待补】",$R2636&amp;"")),"△源数据不全（源表缺金额），请补充","※收入和支出都没填"),IF($E2636="","※没填收支类别，分类报表会漏掉这一笔",IF(ISNA(MATCH($E2636,类别表,0)),"※收支类别不在【参数设置】的清单里",IF($K2636="","△"&amp;$D2636&amp;" 还没填汇率，去【月度汇率】补上就自动算了",IF(ISNUMBER(SEARCH("【待补】",$R2636&amp;"")),"△源数据不全（源表缺摘要或用途），请补充",IF(AND($F2636="内部转账",$Q2636=""),"△内部转账建议在「往来单位」写上对方账户",IF($N2636&lt;0,"△这一笔之后该账户余额成负数了，核一下",""))))))))))))</f>
        <v/>
      </c>
    </row>
    <row r="2637" ht="16.5" spans="1:19">
      <c r="A2637" s="114"/>
      <c r="B2637" s="115"/>
      <c r="C2637" s="116" t="str">
        <f>IF($B2637="","",IFERROR(INDEX(账户银行,MATCH($B2637,账户名,0)),""))</f>
        <v/>
      </c>
      <c r="D2637" s="116" t="str">
        <f>IF($B2637="","",IFERROR(INDEX(账户币种,MATCH($B2637,账户名,0)),""))</f>
        <v/>
      </c>
      <c r="E2637" s="117"/>
      <c r="F2637" s="116" t="str">
        <f>IF($E2637="","",IFERROR(INDEX(类别属性,MATCH($E2637,类别表,0)),""))</f>
        <v/>
      </c>
      <c r="G2637" s="118"/>
      <c r="H2637" s="119"/>
      <c r="I2637" s="119"/>
      <c r="J2637" s="120"/>
      <c r="K2637" s="125" t="str">
        <f>IF(OR($A2637="",$B2637=""),"",IF($J2637&lt;&gt;"",$J2637,IF($D2637=本位币,1,IFERROR(LOOKUP(2,1/((汇率月份&lt;=$A2637)*(INDEX(记账汇率区,0,MATCH($D2637,汇率币种头,0))&lt;&gt;"")),INDEX(记账汇率区,0,MATCH($D2637,汇率币种头,0))),""))))</f>
        <v/>
      </c>
      <c r="L2637" s="123" t="str">
        <f t="shared" si="82"/>
        <v/>
      </c>
      <c r="M2637" s="123" t="str">
        <f t="shared" si="83"/>
        <v/>
      </c>
      <c r="N2637" s="123" t="str">
        <f>IF($B2637="","",ROUND(SUMIF(账户名,$B2637,账户期初)+SUMIFS($L$6:L2637,$B$6:B2637,$B2637),2))</f>
        <v/>
      </c>
      <c r="O2637" s="123" t="str">
        <f>IF($B2637="","",IFERROR(ROUND(INDEX(账户期初本位,MATCH($B2637,账户名,0))+SUMIFS($M$6:M2637,$B$6:B2637,$B2637),2),""))</f>
        <v/>
      </c>
      <c r="P2637" s="117"/>
      <c r="Q2637" s="115"/>
      <c r="R2637" s="115"/>
      <c r="S2637" s="124" t="str">
        <f>IF($B2637="","",IF(ISNA(MATCH($B2637,账户名,0)),"※这个账户不在【参数设置】的账户档案里",IF($A2637="","※没填日期，这一笔不会进任何月份的报表",IF(OR($A2637&lt;起始月份,$A2637&gt;EOMONTH(起始月份,15)),"△不在本账期（"&amp;TEXT(起始月份,"yyyy-mm")&amp;" ~ "&amp;TEXT(EOMONTH(起始月份,15),"yyyy-mm")&amp;"）内，报表里看不到",IF(AND($H2637&lt;&gt;"",$I2637&lt;&gt;""),"※收入和支出不能同时填",IF(AND(N($H2637)=0,N($I2637)=0),IF(ISNUMBER(SEARCH("【待补】",$R2637&amp;"")),"△源数据不全（源表缺金额），请补充","※收入和支出都没填"),IF($E2637="","※没填收支类别，分类报表会漏掉这一笔",IF(ISNA(MATCH($E2637,类别表,0)),"※收支类别不在【参数设置】的清单里",IF($K2637="","△"&amp;$D2637&amp;" 还没填汇率，去【月度汇率】补上就自动算了",IF(ISNUMBER(SEARCH("【待补】",$R2637&amp;"")),"△源数据不全（源表缺摘要或用途），请补充",IF(AND($F2637="内部转账",$Q2637=""),"△内部转账建议在「往来单位」写上对方账户",IF($N2637&lt;0,"△这一笔之后该账户余额成负数了，核一下",""))))))))))))</f>
        <v/>
      </c>
    </row>
    <row r="2638" ht="16.5" spans="1:19">
      <c r="A2638" s="114"/>
      <c r="B2638" s="115"/>
      <c r="C2638" s="116" t="str">
        <f>IF($B2638="","",IFERROR(INDEX(账户银行,MATCH($B2638,账户名,0)),""))</f>
        <v/>
      </c>
      <c r="D2638" s="116" t="str">
        <f>IF($B2638="","",IFERROR(INDEX(账户币种,MATCH($B2638,账户名,0)),""))</f>
        <v/>
      </c>
      <c r="E2638" s="117"/>
      <c r="F2638" s="116" t="str">
        <f>IF($E2638="","",IFERROR(INDEX(类别属性,MATCH($E2638,类别表,0)),""))</f>
        <v/>
      </c>
      <c r="G2638" s="118"/>
      <c r="H2638" s="119"/>
      <c r="I2638" s="119"/>
      <c r="J2638" s="120"/>
      <c r="K2638" s="125" t="str">
        <f>IF(OR($A2638="",$B2638=""),"",IF($J2638&lt;&gt;"",$J2638,IF($D2638=本位币,1,IFERROR(LOOKUP(2,1/((汇率月份&lt;=$A2638)*(INDEX(记账汇率区,0,MATCH($D2638,汇率币种头,0))&lt;&gt;"")),INDEX(记账汇率区,0,MATCH($D2638,汇率币种头,0))),""))))</f>
        <v/>
      </c>
      <c r="L2638" s="123" t="str">
        <f t="shared" si="82"/>
        <v/>
      </c>
      <c r="M2638" s="123" t="str">
        <f t="shared" si="83"/>
        <v/>
      </c>
      <c r="N2638" s="123" t="str">
        <f>IF($B2638="","",ROUND(SUMIF(账户名,$B2638,账户期初)+SUMIFS($L$6:L2638,$B$6:B2638,$B2638),2))</f>
        <v/>
      </c>
      <c r="O2638" s="123" t="str">
        <f>IF($B2638="","",IFERROR(ROUND(INDEX(账户期初本位,MATCH($B2638,账户名,0))+SUMIFS($M$6:M2638,$B$6:B2638,$B2638),2),""))</f>
        <v/>
      </c>
      <c r="P2638" s="117"/>
      <c r="Q2638" s="115"/>
      <c r="R2638" s="115"/>
      <c r="S2638" s="124" t="str">
        <f>IF($B2638="","",IF(ISNA(MATCH($B2638,账户名,0)),"※这个账户不在【参数设置】的账户档案里",IF($A2638="","※没填日期，这一笔不会进任何月份的报表",IF(OR($A2638&lt;起始月份,$A2638&gt;EOMONTH(起始月份,15)),"△不在本账期（"&amp;TEXT(起始月份,"yyyy-mm")&amp;" ~ "&amp;TEXT(EOMONTH(起始月份,15),"yyyy-mm")&amp;"）内，报表里看不到",IF(AND($H2638&lt;&gt;"",$I2638&lt;&gt;""),"※收入和支出不能同时填",IF(AND(N($H2638)=0,N($I2638)=0),IF(ISNUMBER(SEARCH("【待补】",$R2638&amp;"")),"△源数据不全（源表缺金额），请补充","※收入和支出都没填"),IF($E2638="","※没填收支类别，分类报表会漏掉这一笔",IF(ISNA(MATCH($E2638,类别表,0)),"※收支类别不在【参数设置】的清单里",IF($K2638="","△"&amp;$D2638&amp;" 还没填汇率，去【月度汇率】补上就自动算了",IF(ISNUMBER(SEARCH("【待补】",$R2638&amp;"")),"△源数据不全（源表缺摘要或用途），请补充",IF(AND($F2638="内部转账",$Q2638=""),"△内部转账建议在「往来单位」写上对方账户",IF($N2638&lt;0,"△这一笔之后该账户余额成负数了，核一下",""))))))))))))</f>
        <v/>
      </c>
    </row>
    <row r="2639" ht="16.5" spans="1:19">
      <c r="A2639" s="114"/>
      <c r="B2639" s="115"/>
      <c r="C2639" s="116" t="str">
        <f>IF($B2639="","",IFERROR(INDEX(账户银行,MATCH($B2639,账户名,0)),""))</f>
        <v/>
      </c>
      <c r="D2639" s="116" t="str">
        <f>IF($B2639="","",IFERROR(INDEX(账户币种,MATCH($B2639,账户名,0)),""))</f>
        <v/>
      </c>
      <c r="E2639" s="117"/>
      <c r="F2639" s="116" t="str">
        <f>IF($E2639="","",IFERROR(INDEX(类别属性,MATCH($E2639,类别表,0)),""))</f>
        <v/>
      </c>
      <c r="G2639" s="118"/>
      <c r="H2639" s="119"/>
      <c r="I2639" s="119"/>
      <c r="J2639" s="120"/>
      <c r="K2639" s="125" t="str">
        <f>IF(OR($A2639="",$B2639=""),"",IF($J2639&lt;&gt;"",$J2639,IF($D2639=本位币,1,IFERROR(LOOKUP(2,1/((汇率月份&lt;=$A2639)*(INDEX(记账汇率区,0,MATCH($D2639,汇率币种头,0))&lt;&gt;"")),INDEX(记账汇率区,0,MATCH($D2639,汇率币种头,0))),""))))</f>
        <v/>
      </c>
      <c r="L2639" s="123" t="str">
        <f t="shared" si="82"/>
        <v/>
      </c>
      <c r="M2639" s="123" t="str">
        <f t="shared" si="83"/>
        <v/>
      </c>
      <c r="N2639" s="123" t="str">
        <f>IF($B2639="","",ROUND(SUMIF(账户名,$B2639,账户期初)+SUMIFS($L$6:L2639,$B$6:B2639,$B2639),2))</f>
        <v/>
      </c>
      <c r="O2639" s="123" t="str">
        <f>IF($B2639="","",IFERROR(ROUND(INDEX(账户期初本位,MATCH($B2639,账户名,0))+SUMIFS($M$6:M2639,$B$6:B2639,$B2639),2),""))</f>
        <v/>
      </c>
      <c r="P2639" s="117"/>
      <c r="Q2639" s="115"/>
      <c r="R2639" s="115"/>
      <c r="S2639" s="124" t="str">
        <f>IF($B2639="","",IF(ISNA(MATCH($B2639,账户名,0)),"※这个账户不在【参数设置】的账户档案里",IF($A2639="","※没填日期，这一笔不会进任何月份的报表",IF(OR($A2639&lt;起始月份,$A2639&gt;EOMONTH(起始月份,15)),"△不在本账期（"&amp;TEXT(起始月份,"yyyy-mm")&amp;" ~ "&amp;TEXT(EOMONTH(起始月份,15),"yyyy-mm")&amp;"）内，报表里看不到",IF(AND($H2639&lt;&gt;"",$I2639&lt;&gt;""),"※收入和支出不能同时填",IF(AND(N($H2639)=0,N($I2639)=0),IF(ISNUMBER(SEARCH("【待补】",$R2639&amp;"")),"△源数据不全（源表缺金额），请补充","※收入和支出都没填"),IF($E2639="","※没填收支类别，分类报表会漏掉这一笔",IF(ISNA(MATCH($E2639,类别表,0)),"※收支类别不在【参数设置】的清单里",IF($K2639="","△"&amp;$D2639&amp;" 还没填汇率，去【月度汇率】补上就自动算了",IF(ISNUMBER(SEARCH("【待补】",$R2639&amp;"")),"△源数据不全（源表缺摘要或用途），请补充",IF(AND($F2639="内部转账",$Q2639=""),"△内部转账建议在「往来单位」写上对方账户",IF($N2639&lt;0,"△这一笔之后该账户余额成负数了，核一下",""))))))))))))</f>
        <v/>
      </c>
    </row>
    <row r="2640" ht="16.5" spans="1:19">
      <c r="A2640" s="114"/>
      <c r="B2640" s="115"/>
      <c r="C2640" s="116" t="str">
        <f>IF($B2640="","",IFERROR(INDEX(账户银行,MATCH($B2640,账户名,0)),""))</f>
        <v/>
      </c>
      <c r="D2640" s="116" t="str">
        <f>IF($B2640="","",IFERROR(INDEX(账户币种,MATCH($B2640,账户名,0)),""))</f>
        <v/>
      </c>
      <c r="E2640" s="117"/>
      <c r="F2640" s="116" t="str">
        <f>IF($E2640="","",IFERROR(INDEX(类别属性,MATCH($E2640,类别表,0)),""))</f>
        <v/>
      </c>
      <c r="G2640" s="118"/>
      <c r="H2640" s="119"/>
      <c r="I2640" s="119"/>
      <c r="J2640" s="120"/>
      <c r="K2640" s="125" t="str">
        <f>IF(OR($A2640="",$B2640=""),"",IF($J2640&lt;&gt;"",$J2640,IF($D2640=本位币,1,IFERROR(LOOKUP(2,1/((汇率月份&lt;=$A2640)*(INDEX(记账汇率区,0,MATCH($D2640,汇率币种头,0))&lt;&gt;"")),INDEX(记账汇率区,0,MATCH($D2640,汇率币种头,0))),""))))</f>
        <v/>
      </c>
      <c r="L2640" s="123" t="str">
        <f t="shared" si="82"/>
        <v/>
      </c>
      <c r="M2640" s="123" t="str">
        <f t="shared" si="83"/>
        <v/>
      </c>
      <c r="N2640" s="123" t="str">
        <f>IF($B2640="","",ROUND(SUMIF(账户名,$B2640,账户期初)+SUMIFS($L$6:L2640,$B$6:B2640,$B2640),2))</f>
        <v/>
      </c>
      <c r="O2640" s="123" t="str">
        <f>IF($B2640="","",IFERROR(ROUND(INDEX(账户期初本位,MATCH($B2640,账户名,0))+SUMIFS($M$6:M2640,$B$6:B2640,$B2640),2),""))</f>
        <v/>
      </c>
      <c r="P2640" s="117"/>
      <c r="Q2640" s="115"/>
      <c r="R2640" s="115"/>
      <c r="S2640" s="124" t="str">
        <f>IF($B2640="","",IF(ISNA(MATCH($B2640,账户名,0)),"※这个账户不在【参数设置】的账户档案里",IF($A2640="","※没填日期，这一笔不会进任何月份的报表",IF(OR($A2640&lt;起始月份,$A2640&gt;EOMONTH(起始月份,15)),"△不在本账期（"&amp;TEXT(起始月份,"yyyy-mm")&amp;" ~ "&amp;TEXT(EOMONTH(起始月份,15),"yyyy-mm")&amp;"）内，报表里看不到",IF(AND($H2640&lt;&gt;"",$I2640&lt;&gt;""),"※收入和支出不能同时填",IF(AND(N($H2640)=0,N($I2640)=0),IF(ISNUMBER(SEARCH("【待补】",$R2640&amp;"")),"△源数据不全（源表缺金额），请补充","※收入和支出都没填"),IF($E2640="","※没填收支类别，分类报表会漏掉这一笔",IF(ISNA(MATCH($E2640,类别表,0)),"※收支类别不在【参数设置】的清单里",IF($K2640="","△"&amp;$D2640&amp;" 还没填汇率，去【月度汇率】补上就自动算了",IF(ISNUMBER(SEARCH("【待补】",$R2640&amp;"")),"△源数据不全（源表缺摘要或用途），请补充",IF(AND($F2640="内部转账",$Q2640=""),"△内部转账建议在「往来单位」写上对方账户",IF($N2640&lt;0,"△这一笔之后该账户余额成负数了，核一下",""))))))))))))</f>
        <v/>
      </c>
    </row>
    <row r="2641" ht="16.5" spans="1:19">
      <c r="A2641" s="114"/>
      <c r="B2641" s="115"/>
      <c r="C2641" s="116" t="str">
        <f>IF($B2641="","",IFERROR(INDEX(账户银行,MATCH($B2641,账户名,0)),""))</f>
        <v/>
      </c>
      <c r="D2641" s="116" t="str">
        <f>IF($B2641="","",IFERROR(INDEX(账户币种,MATCH($B2641,账户名,0)),""))</f>
        <v/>
      </c>
      <c r="E2641" s="117"/>
      <c r="F2641" s="116" t="str">
        <f>IF($E2641="","",IFERROR(INDEX(类别属性,MATCH($E2641,类别表,0)),""))</f>
        <v/>
      </c>
      <c r="G2641" s="118"/>
      <c r="H2641" s="119"/>
      <c r="I2641" s="119"/>
      <c r="J2641" s="120"/>
      <c r="K2641" s="125" t="str">
        <f>IF(OR($A2641="",$B2641=""),"",IF($J2641&lt;&gt;"",$J2641,IF($D2641=本位币,1,IFERROR(LOOKUP(2,1/((汇率月份&lt;=$A2641)*(INDEX(记账汇率区,0,MATCH($D2641,汇率币种头,0))&lt;&gt;"")),INDEX(记账汇率区,0,MATCH($D2641,汇率币种头,0))),""))))</f>
        <v/>
      </c>
      <c r="L2641" s="123" t="str">
        <f t="shared" si="82"/>
        <v/>
      </c>
      <c r="M2641" s="123" t="str">
        <f t="shared" si="83"/>
        <v/>
      </c>
      <c r="N2641" s="123" t="str">
        <f>IF($B2641="","",ROUND(SUMIF(账户名,$B2641,账户期初)+SUMIFS($L$6:L2641,$B$6:B2641,$B2641),2))</f>
        <v/>
      </c>
      <c r="O2641" s="123" t="str">
        <f>IF($B2641="","",IFERROR(ROUND(INDEX(账户期初本位,MATCH($B2641,账户名,0))+SUMIFS($M$6:M2641,$B$6:B2641,$B2641),2),""))</f>
        <v/>
      </c>
      <c r="P2641" s="117"/>
      <c r="Q2641" s="115"/>
      <c r="R2641" s="115"/>
      <c r="S2641" s="124" t="str">
        <f>IF($B2641="","",IF(ISNA(MATCH($B2641,账户名,0)),"※这个账户不在【参数设置】的账户档案里",IF($A2641="","※没填日期，这一笔不会进任何月份的报表",IF(OR($A2641&lt;起始月份,$A2641&gt;EOMONTH(起始月份,15)),"△不在本账期（"&amp;TEXT(起始月份,"yyyy-mm")&amp;" ~ "&amp;TEXT(EOMONTH(起始月份,15),"yyyy-mm")&amp;"）内，报表里看不到",IF(AND($H2641&lt;&gt;"",$I2641&lt;&gt;""),"※收入和支出不能同时填",IF(AND(N($H2641)=0,N($I2641)=0),IF(ISNUMBER(SEARCH("【待补】",$R2641&amp;"")),"△源数据不全（源表缺金额），请补充","※收入和支出都没填"),IF($E2641="","※没填收支类别，分类报表会漏掉这一笔",IF(ISNA(MATCH($E2641,类别表,0)),"※收支类别不在【参数设置】的清单里",IF($K2641="","△"&amp;$D2641&amp;" 还没填汇率，去【月度汇率】补上就自动算了",IF(ISNUMBER(SEARCH("【待补】",$R2641&amp;"")),"△源数据不全（源表缺摘要或用途），请补充",IF(AND($F2641="内部转账",$Q2641=""),"△内部转账建议在「往来单位」写上对方账户",IF($N2641&lt;0,"△这一笔之后该账户余额成负数了，核一下",""))))))))))))</f>
        <v/>
      </c>
    </row>
    <row r="2642" ht="16.5" spans="1:19">
      <c r="A2642" s="114"/>
      <c r="B2642" s="115"/>
      <c r="C2642" s="116" t="str">
        <f>IF($B2642="","",IFERROR(INDEX(账户银行,MATCH($B2642,账户名,0)),""))</f>
        <v/>
      </c>
      <c r="D2642" s="116" t="str">
        <f>IF($B2642="","",IFERROR(INDEX(账户币种,MATCH($B2642,账户名,0)),""))</f>
        <v/>
      </c>
      <c r="E2642" s="117"/>
      <c r="F2642" s="116" t="str">
        <f>IF($E2642="","",IFERROR(INDEX(类别属性,MATCH($E2642,类别表,0)),""))</f>
        <v/>
      </c>
      <c r="G2642" s="118"/>
      <c r="H2642" s="119"/>
      <c r="I2642" s="119"/>
      <c r="J2642" s="120"/>
      <c r="K2642" s="125" t="str">
        <f>IF(OR($A2642="",$B2642=""),"",IF($J2642&lt;&gt;"",$J2642,IF($D2642=本位币,1,IFERROR(LOOKUP(2,1/((汇率月份&lt;=$A2642)*(INDEX(记账汇率区,0,MATCH($D2642,汇率币种头,0))&lt;&gt;"")),INDEX(记账汇率区,0,MATCH($D2642,汇率币种头,0))),""))))</f>
        <v/>
      </c>
      <c r="L2642" s="123" t="str">
        <f t="shared" si="82"/>
        <v/>
      </c>
      <c r="M2642" s="123" t="str">
        <f t="shared" si="83"/>
        <v/>
      </c>
      <c r="N2642" s="123" t="str">
        <f>IF($B2642="","",ROUND(SUMIF(账户名,$B2642,账户期初)+SUMIFS($L$6:L2642,$B$6:B2642,$B2642),2))</f>
        <v/>
      </c>
      <c r="O2642" s="123" t="str">
        <f>IF($B2642="","",IFERROR(ROUND(INDEX(账户期初本位,MATCH($B2642,账户名,0))+SUMIFS($M$6:M2642,$B$6:B2642,$B2642),2),""))</f>
        <v/>
      </c>
      <c r="P2642" s="117"/>
      <c r="Q2642" s="115"/>
      <c r="R2642" s="115"/>
      <c r="S2642" s="124" t="str">
        <f>IF($B2642="","",IF(ISNA(MATCH($B2642,账户名,0)),"※这个账户不在【参数设置】的账户档案里",IF($A2642="","※没填日期，这一笔不会进任何月份的报表",IF(OR($A2642&lt;起始月份,$A2642&gt;EOMONTH(起始月份,15)),"△不在本账期（"&amp;TEXT(起始月份,"yyyy-mm")&amp;" ~ "&amp;TEXT(EOMONTH(起始月份,15),"yyyy-mm")&amp;"）内，报表里看不到",IF(AND($H2642&lt;&gt;"",$I2642&lt;&gt;""),"※收入和支出不能同时填",IF(AND(N($H2642)=0,N($I2642)=0),IF(ISNUMBER(SEARCH("【待补】",$R2642&amp;"")),"△源数据不全（源表缺金额），请补充","※收入和支出都没填"),IF($E2642="","※没填收支类别，分类报表会漏掉这一笔",IF(ISNA(MATCH($E2642,类别表,0)),"※收支类别不在【参数设置】的清单里",IF($K2642="","△"&amp;$D2642&amp;" 还没填汇率，去【月度汇率】补上就自动算了",IF(ISNUMBER(SEARCH("【待补】",$R2642&amp;"")),"△源数据不全（源表缺摘要或用途），请补充",IF(AND($F2642="内部转账",$Q2642=""),"△内部转账建议在「往来单位」写上对方账户",IF($N2642&lt;0,"△这一笔之后该账户余额成负数了，核一下",""))))))))))))</f>
        <v/>
      </c>
    </row>
    <row r="2643" ht="16.5" spans="1:19">
      <c r="A2643" s="114"/>
      <c r="B2643" s="115"/>
      <c r="C2643" s="116" t="str">
        <f>IF($B2643="","",IFERROR(INDEX(账户银行,MATCH($B2643,账户名,0)),""))</f>
        <v/>
      </c>
      <c r="D2643" s="116" t="str">
        <f>IF($B2643="","",IFERROR(INDEX(账户币种,MATCH($B2643,账户名,0)),""))</f>
        <v/>
      </c>
      <c r="E2643" s="117"/>
      <c r="F2643" s="116" t="str">
        <f>IF($E2643="","",IFERROR(INDEX(类别属性,MATCH($E2643,类别表,0)),""))</f>
        <v/>
      </c>
      <c r="G2643" s="118"/>
      <c r="H2643" s="119"/>
      <c r="I2643" s="119"/>
      <c r="J2643" s="120"/>
      <c r="K2643" s="125" t="str">
        <f>IF(OR($A2643="",$B2643=""),"",IF($J2643&lt;&gt;"",$J2643,IF($D2643=本位币,1,IFERROR(LOOKUP(2,1/((汇率月份&lt;=$A2643)*(INDEX(记账汇率区,0,MATCH($D2643,汇率币种头,0))&lt;&gt;"")),INDEX(记账汇率区,0,MATCH($D2643,汇率币种头,0))),""))))</f>
        <v/>
      </c>
      <c r="L2643" s="123" t="str">
        <f t="shared" si="82"/>
        <v/>
      </c>
      <c r="M2643" s="123" t="str">
        <f t="shared" si="83"/>
        <v/>
      </c>
      <c r="N2643" s="123" t="str">
        <f>IF($B2643="","",ROUND(SUMIF(账户名,$B2643,账户期初)+SUMIFS($L$6:L2643,$B$6:B2643,$B2643),2))</f>
        <v/>
      </c>
      <c r="O2643" s="123" t="str">
        <f>IF($B2643="","",IFERROR(ROUND(INDEX(账户期初本位,MATCH($B2643,账户名,0))+SUMIFS($M$6:M2643,$B$6:B2643,$B2643),2),""))</f>
        <v/>
      </c>
      <c r="P2643" s="117"/>
      <c r="Q2643" s="115"/>
      <c r="R2643" s="115"/>
      <c r="S2643" s="124" t="str">
        <f>IF($B2643="","",IF(ISNA(MATCH($B2643,账户名,0)),"※这个账户不在【参数设置】的账户档案里",IF($A2643="","※没填日期，这一笔不会进任何月份的报表",IF(OR($A2643&lt;起始月份,$A2643&gt;EOMONTH(起始月份,15)),"△不在本账期（"&amp;TEXT(起始月份,"yyyy-mm")&amp;" ~ "&amp;TEXT(EOMONTH(起始月份,15),"yyyy-mm")&amp;"）内，报表里看不到",IF(AND($H2643&lt;&gt;"",$I2643&lt;&gt;""),"※收入和支出不能同时填",IF(AND(N($H2643)=0,N($I2643)=0),IF(ISNUMBER(SEARCH("【待补】",$R2643&amp;"")),"△源数据不全（源表缺金额），请补充","※收入和支出都没填"),IF($E2643="","※没填收支类别，分类报表会漏掉这一笔",IF(ISNA(MATCH($E2643,类别表,0)),"※收支类别不在【参数设置】的清单里",IF($K2643="","△"&amp;$D2643&amp;" 还没填汇率，去【月度汇率】补上就自动算了",IF(ISNUMBER(SEARCH("【待补】",$R2643&amp;"")),"△源数据不全（源表缺摘要或用途），请补充",IF(AND($F2643="内部转账",$Q2643=""),"△内部转账建议在「往来单位」写上对方账户",IF($N2643&lt;0,"△这一笔之后该账户余额成负数了，核一下",""))))))))))))</f>
        <v/>
      </c>
    </row>
    <row r="2644" ht="16.5" spans="1:19">
      <c r="A2644" s="114"/>
      <c r="B2644" s="115"/>
      <c r="C2644" s="116" t="str">
        <f>IF($B2644="","",IFERROR(INDEX(账户银行,MATCH($B2644,账户名,0)),""))</f>
        <v/>
      </c>
      <c r="D2644" s="116" t="str">
        <f>IF($B2644="","",IFERROR(INDEX(账户币种,MATCH($B2644,账户名,0)),""))</f>
        <v/>
      </c>
      <c r="E2644" s="117"/>
      <c r="F2644" s="116" t="str">
        <f>IF($E2644="","",IFERROR(INDEX(类别属性,MATCH($E2644,类别表,0)),""))</f>
        <v/>
      </c>
      <c r="G2644" s="118"/>
      <c r="H2644" s="119"/>
      <c r="I2644" s="119"/>
      <c r="J2644" s="120"/>
      <c r="K2644" s="125" t="str">
        <f>IF(OR($A2644="",$B2644=""),"",IF($J2644&lt;&gt;"",$J2644,IF($D2644=本位币,1,IFERROR(LOOKUP(2,1/((汇率月份&lt;=$A2644)*(INDEX(记账汇率区,0,MATCH($D2644,汇率币种头,0))&lt;&gt;"")),INDEX(记账汇率区,0,MATCH($D2644,汇率币种头,0))),""))))</f>
        <v/>
      </c>
      <c r="L2644" s="123" t="str">
        <f t="shared" si="82"/>
        <v/>
      </c>
      <c r="M2644" s="123" t="str">
        <f t="shared" si="83"/>
        <v/>
      </c>
      <c r="N2644" s="123" t="str">
        <f>IF($B2644="","",ROUND(SUMIF(账户名,$B2644,账户期初)+SUMIFS($L$6:L2644,$B$6:B2644,$B2644),2))</f>
        <v/>
      </c>
      <c r="O2644" s="123" t="str">
        <f>IF($B2644="","",IFERROR(ROUND(INDEX(账户期初本位,MATCH($B2644,账户名,0))+SUMIFS($M$6:M2644,$B$6:B2644,$B2644),2),""))</f>
        <v/>
      </c>
      <c r="P2644" s="117"/>
      <c r="Q2644" s="115"/>
      <c r="R2644" s="115"/>
      <c r="S2644" s="124" t="str">
        <f>IF($B2644="","",IF(ISNA(MATCH($B2644,账户名,0)),"※这个账户不在【参数设置】的账户档案里",IF($A2644="","※没填日期，这一笔不会进任何月份的报表",IF(OR($A2644&lt;起始月份,$A2644&gt;EOMONTH(起始月份,15)),"△不在本账期（"&amp;TEXT(起始月份,"yyyy-mm")&amp;" ~ "&amp;TEXT(EOMONTH(起始月份,15),"yyyy-mm")&amp;"）内，报表里看不到",IF(AND($H2644&lt;&gt;"",$I2644&lt;&gt;""),"※收入和支出不能同时填",IF(AND(N($H2644)=0,N($I2644)=0),IF(ISNUMBER(SEARCH("【待补】",$R2644&amp;"")),"△源数据不全（源表缺金额），请补充","※收入和支出都没填"),IF($E2644="","※没填收支类别，分类报表会漏掉这一笔",IF(ISNA(MATCH($E2644,类别表,0)),"※收支类别不在【参数设置】的清单里",IF($K2644="","△"&amp;$D2644&amp;" 还没填汇率，去【月度汇率】补上就自动算了",IF(ISNUMBER(SEARCH("【待补】",$R2644&amp;"")),"△源数据不全（源表缺摘要或用途），请补充",IF(AND($F2644="内部转账",$Q2644=""),"△内部转账建议在「往来单位」写上对方账户",IF($N2644&lt;0,"△这一笔之后该账户余额成负数了，核一下",""))))))))))))</f>
        <v/>
      </c>
    </row>
    <row r="2645" ht="16.5" spans="1:19">
      <c r="A2645" s="114"/>
      <c r="B2645" s="115"/>
      <c r="C2645" s="116" t="str">
        <f>IF($B2645="","",IFERROR(INDEX(账户银行,MATCH($B2645,账户名,0)),""))</f>
        <v/>
      </c>
      <c r="D2645" s="116" t="str">
        <f>IF($B2645="","",IFERROR(INDEX(账户币种,MATCH($B2645,账户名,0)),""))</f>
        <v/>
      </c>
      <c r="E2645" s="117"/>
      <c r="F2645" s="116" t="str">
        <f>IF($E2645="","",IFERROR(INDEX(类别属性,MATCH($E2645,类别表,0)),""))</f>
        <v/>
      </c>
      <c r="G2645" s="118"/>
      <c r="H2645" s="119"/>
      <c r="I2645" s="119"/>
      <c r="J2645" s="120"/>
      <c r="K2645" s="125" t="str">
        <f>IF(OR($A2645="",$B2645=""),"",IF($J2645&lt;&gt;"",$J2645,IF($D2645=本位币,1,IFERROR(LOOKUP(2,1/((汇率月份&lt;=$A2645)*(INDEX(记账汇率区,0,MATCH($D2645,汇率币种头,0))&lt;&gt;"")),INDEX(记账汇率区,0,MATCH($D2645,汇率币种头,0))),""))))</f>
        <v/>
      </c>
      <c r="L2645" s="123" t="str">
        <f t="shared" si="82"/>
        <v/>
      </c>
      <c r="M2645" s="123" t="str">
        <f t="shared" si="83"/>
        <v/>
      </c>
      <c r="N2645" s="123" t="str">
        <f>IF($B2645="","",ROUND(SUMIF(账户名,$B2645,账户期初)+SUMIFS($L$6:L2645,$B$6:B2645,$B2645),2))</f>
        <v/>
      </c>
      <c r="O2645" s="123" t="str">
        <f>IF($B2645="","",IFERROR(ROUND(INDEX(账户期初本位,MATCH($B2645,账户名,0))+SUMIFS($M$6:M2645,$B$6:B2645,$B2645),2),""))</f>
        <v/>
      </c>
      <c r="P2645" s="117"/>
      <c r="Q2645" s="115"/>
      <c r="R2645" s="115"/>
      <c r="S2645" s="124" t="str">
        <f>IF($B2645="","",IF(ISNA(MATCH($B2645,账户名,0)),"※这个账户不在【参数设置】的账户档案里",IF($A2645="","※没填日期，这一笔不会进任何月份的报表",IF(OR($A2645&lt;起始月份,$A2645&gt;EOMONTH(起始月份,15)),"△不在本账期（"&amp;TEXT(起始月份,"yyyy-mm")&amp;" ~ "&amp;TEXT(EOMONTH(起始月份,15),"yyyy-mm")&amp;"）内，报表里看不到",IF(AND($H2645&lt;&gt;"",$I2645&lt;&gt;""),"※收入和支出不能同时填",IF(AND(N($H2645)=0,N($I2645)=0),IF(ISNUMBER(SEARCH("【待补】",$R2645&amp;"")),"△源数据不全（源表缺金额），请补充","※收入和支出都没填"),IF($E2645="","※没填收支类别，分类报表会漏掉这一笔",IF(ISNA(MATCH($E2645,类别表,0)),"※收支类别不在【参数设置】的清单里",IF($K2645="","△"&amp;$D2645&amp;" 还没填汇率，去【月度汇率】补上就自动算了",IF(ISNUMBER(SEARCH("【待补】",$R2645&amp;"")),"△源数据不全（源表缺摘要或用途），请补充",IF(AND($F2645="内部转账",$Q2645=""),"△内部转账建议在「往来单位」写上对方账户",IF($N2645&lt;0,"△这一笔之后该账户余额成负数了，核一下",""))))))))))))</f>
        <v/>
      </c>
    </row>
    <row r="2646" ht="16.5" spans="1:19">
      <c r="A2646" s="114"/>
      <c r="B2646" s="115"/>
      <c r="C2646" s="116" t="str">
        <f>IF($B2646="","",IFERROR(INDEX(账户银行,MATCH($B2646,账户名,0)),""))</f>
        <v/>
      </c>
      <c r="D2646" s="116" t="str">
        <f>IF($B2646="","",IFERROR(INDEX(账户币种,MATCH($B2646,账户名,0)),""))</f>
        <v/>
      </c>
      <c r="E2646" s="117"/>
      <c r="F2646" s="116" t="str">
        <f>IF($E2646="","",IFERROR(INDEX(类别属性,MATCH($E2646,类别表,0)),""))</f>
        <v/>
      </c>
      <c r="G2646" s="118"/>
      <c r="H2646" s="119"/>
      <c r="I2646" s="119"/>
      <c r="J2646" s="120"/>
      <c r="K2646" s="125" t="str">
        <f>IF(OR($A2646="",$B2646=""),"",IF($J2646&lt;&gt;"",$J2646,IF($D2646=本位币,1,IFERROR(LOOKUP(2,1/((汇率月份&lt;=$A2646)*(INDEX(记账汇率区,0,MATCH($D2646,汇率币种头,0))&lt;&gt;"")),INDEX(记账汇率区,0,MATCH($D2646,汇率币种头,0))),""))))</f>
        <v/>
      </c>
      <c r="L2646" s="123" t="str">
        <f t="shared" si="82"/>
        <v/>
      </c>
      <c r="M2646" s="123" t="str">
        <f t="shared" si="83"/>
        <v/>
      </c>
      <c r="N2646" s="123" t="str">
        <f>IF($B2646="","",ROUND(SUMIF(账户名,$B2646,账户期初)+SUMIFS($L$6:L2646,$B$6:B2646,$B2646),2))</f>
        <v/>
      </c>
      <c r="O2646" s="123" t="str">
        <f>IF($B2646="","",IFERROR(ROUND(INDEX(账户期初本位,MATCH($B2646,账户名,0))+SUMIFS($M$6:M2646,$B$6:B2646,$B2646),2),""))</f>
        <v/>
      </c>
      <c r="P2646" s="117"/>
      <c r="Q2646" s="115"/>
      <c r="R2646" s="115"/>
      <c r="S2646" s="124" t="str">
        <f>IF($B2646="","",IF(ISNA(MATCH($B2646,账户名,0)),"※这个账户不在【参数设置】的账户档案里",IF($A2646="","※没填日期，这一笔不会进任何月份的报表",IF(OR($A2646&lt;起始月份,$A2646&gt;EOMONTH(起始月份,15)),"△不在本账期（"&amp;TEXT(起始月份,"yyyy-mm")&amp;" ~ "&amp;TEXT(EOMONTH(起始月份,15),"yyyy-mm")&amp;"）内，报表里看不到",IF(AND($H2646&lt;&gt;"",$I2646&lt;&gt;""),"※收入和支出不能同时填",IF(AND(N($H2646)=0,N($I2646)=0),IF(ISNUMBER(SEARCH("【待补】",$R2646&amp;"")),"△源数据不全（源表缺金额），请补充","※收入和支出都没填"),IF($E2646="","※没填收支类别，分类报表会漏掉这一笔",IF(ISNA(MATCH($E2646,类别表,0)),"※收支类别不在【参数设置】的清单里",IF($K2646="","△"&amp;$D2646&amp;" 还没填汇率，去【月度汇率】补上就自动算了",IF(ISNUMBER(SEARCH("【待补】",$R2646&amp;"")),"△源数据不全（源表缺摘要或用途），请补充",IF(AND($F2646="内部转账",$Q2646=""),"△内部转账建议在「往来单位」写上对方账户",IF($N2646&lt;0,"△这一笔之后该账户余额成负数了，核一下",""))))))))))))</f>
        <v/>
      </c>
    </row>
    <row r="2647" ht="16.5" spans="1:19">
      <c r="A2647" s="114"/>
      <c r="B2647" s="115"/>
      <c r="C2647" s="116" t="str">
        <f>IF($B2647="","",IFERROR(INDEX(账户银行,MATCH($B2647,账户名,0)),""))</f>
        <v/>
      </c>
      <c r="D2647" s="116" t="str">
        <f>IF($B2647="","",IFERROR(INDEX(账户币种,MATCH($B2647,账户名,0)),""))</f>
        <v/>
      </c>
      <c r="E2647" s="117"/>
      <c r="F2647" s="116" t="str">
        <f>IF($E2647="","",IFERROR(INDEX(类别属性,MATCH($E2647,类别表,0)),""))</f>
        <v/>
      </c>
      <c r="G2647" s="118"/>
      <c r="H2647" s="119"/>
      <c r="I2647" s="119"/>
      <c r="J2647" s="120"/>
      <c r="K2647" s="125" t="str">
        <f>IF(OR($A2647="",$B2647=""),"",IF($J2647&lt;&gt;"",$J2647,IF($D2647=本位币,1,IFERROR(LOOKUP(2,1/((汇率月份&lt;=$A2647)*(INDEX(记账汇率区,0,MATCH($D2647,汇率币种头,0))&lt;&gt;"")),INDEX(记账汇率区,0,MATCH($D2647,汇率币种头,0))),""))))</f>
        <v/>
      </c>
      <c r="L2647" s="123" t="str">
        <f t="shared" si="82"/>
        <v/>
      </c>
      <c r="M2647" s="123" t="str">
        <f t="shared" si="83"/>
        <v/>
      </c>
      <c r="N2647" s="123" t="str">
        <f>IF($B2647="","",ROUND(SUMIF(账户名,$B2647,账户期初)+SUMIFS($L$6:L2647,$B$6:B2647,$B2647),2))</f>
        <v/>
      </c>
      <c r="O2647" s="123" t="str">
        <f>IF($B2647="","",IFERROR(ROUND(INDEX(账户期初本位,MATCH($B2647,账户名,0))+SUMIFS($M$6:M2647,$B$6:B2647,$B2647),2),""))</f>
        <v/>
      </c>
      <c r="P2647" s="117"/>
      <c r="Q2647" s="115"/>
      <c r="R2647" s="115"/>
      <c r="S2647" s="124" t="str">
        <f>IF($B2647="","",IF(ISNA(MATCH($B2647,账户名,0)),"※这个账户不在【参数设置】的账户档案里",IF($A2647="","※没填日期，这一笔不会进任何月份的报表",IF(OR($A2647&lt;起始月份,$A2647&gt;EOMONTH(起始月份,15)),"△不在本账期（"&amp;TEXT(起始月份,"yyyy-mm")&amp;" ~ "&amp;TEXT(EOMONTH(起始月份,15),"yyyy-mm")&amp;"）内，报表里看不到",IF(AND($H2647&lt;&gt;"",$I2647&lt;&gt;""),"※收入和支出不能同时填",IF(AND(N($H2647)=0,N($I2647)=0),IF(ISNUMBER(SEARCH("【待补】",$R2647&amp;"")),"△源数据不全（源表缺金额），请补充","※收入和支出都没填"),IF($E2647="","※没填收支类别，分类报表会漏掉这一笔",IF(ISNA(MATCH($E2647,类别表,0)),"※收支类别不在【参数设置】的清单里",IF($K2647="","△"&amp;$D2647&amp;" 还没填汇率，去【月度汇率】补上就自动算了",IF(ISNUMBER(SEARCH("【待补】",$R2647&amp;"")),"△源数据不全（源表缺摘要或用途），请补充",IF(AND($F2647="内部转账",$Q2647=""),"△内部转账建议在「往来单位」写上对方账户",IF($N2647&lt;0,"△这一笔之后该账户余额成负数了，核一下",""))))))))))))</f>
        <v/>
      </c>
    </row>
    <row r="2648" ht="16.5" spans="1:19">
      <c r="A2648" s="114"/>
      <c r="B2648" s="115"/>
      <c r="C2648" s="116" t="str">
        <f>IF($B2648="","",IFERROR(INDEX(账户银行,MATCH($B2648,账户名,0)),""))</f>
        <v/>
      </c>
      <c r="D2648" s="116" t="str">
        <f>IF($B2648="","",IFERROR(INDEX(账户币种,MATCH($B2648,账户名,0)),""))</f>
        <v/>
      </c>
      <c r="E2648" s="117"/>
      <c r="F2648" s="116" t="str">
        <f>IF($E2648="","",IFERROR(INDEX(类别属性,MATCH($E2648,类别表,0)),""))</f>
        <v/>
      </c>
      <c r="G2648" s="118"/>
      <c r="H2648" s="119"/>
      <c r="I2648" s="119"/>
      <c r="J2648" s="120"/>
      <c r="K2648" s="125" t="str">
        <f>IF(OR($A2648="",$B2648=""),"",IF($J2648&lt;&gt;"",$J2648,IF($D2648=本位币,1,IFERROR(LOOKUP(2,1/((汇率月份&lt;=$A2648)*(INDEX(记账汇率区,0,MATCH($D2648,汇率币种头,0))&lt;&gt;"")),INDEX(记账汇率区,0,MATCH($D2648,汇率币种头,0))),""))))</f>
        <v/>
      </c>
      <c r="L2648" s="123" t="str">
        <f t="shared" si="82"/>
        <v/>
      </c>
      <c r="M2648" s="123" t="str">
        <f t="shared" si="83"/>
        <v/>
      </c>
      <c r="N2648" s="123" t="str">
        <f>IF($B2648="","",ROUND(SUMIF(账户名,$B2648,账户期初)+SUMIFS($L$6:L2648,$B$6:B2648,$B2648),2))</f>
        <v/>
      </c>
      <c r="O2648" s="123" t="str">
        <f>IF($B2648="","",IFERROR(ROUND(INDEX(账户期初本位,MATCH($B2648,账户名,0))+SUMIFS($M$6:M2648,$B$6:B2648,$B2648),2),""))</f>
        <v/>
      </c>
      <c r="P2648" s="117"/>
      <c r="Q2648" s="115"/>
      <c r="R2648" s="115"/>
      <c r="S2648" s="124" t="str">
        <f>IF($B2648="","",IF(ISNA(MATCH($B2648,账户名,0)),"※这个账户不在【参数设置】的账户档案里",IF($A2648="","※没填日期，这一笔不会进任何月份的报表",IF(OR($A2648&lt;起始月份,$A2648&gt;EOMONTH(起始月份,15)),"△不在本账期（"&amp;TEXT(起始月份,"yyyy-mm")&amp;" ~ "&amp;TEXT(EOMONTH(起始月份,15),"yyyy-mm")&amp;"）内，报表里看不到",IF(AND($H2648&lt;&gt;"",$I2648&lt;&gt;""),"※收入和支出不能同时填",IF(AND(N($H2648)=0,N($I2648)=0),IF(ISNUMBER(SEARCH("【待补】",$R2648&amp;"")),"△源数据不全（源表缺金额），请补充","※收入和支出都没填"),IF($E2648="","※没填收支类别，分类报表会漏掉这一笔",IF(ISNA(MATCH($E2648,类别表,0)),"※收支类别不在【参数设置】的清单里",IF($K2648="","△"&amp;$D2648&amp;" 还没填汇率，去【月度汇率】补上就自动算了",IF(ISNUMBER(SEARCH("【待补】",$R2648&amp;"")),"△源数据不全（源表缺摘要或用途），请补充",IF(AND($F2648="内部转账",$Q2648=""),"△内部转账建议在「往来单位」写上对方账户",IF($N2648&lt;0,"△这一笔之后该账户余额成负数了，核一下",""))))))))))))</f>
        <v/>
      </c>
    </row>
    <row r="2649" ht="16.5" spans="1:19">
      <c r="A2649" s="114"/>
      <c r="B2649" s="115"/>
      <c r="C2649" s="116" t="str">
        <f>IF($B2649="","",IFERROR(INDEX(账户银行,MATCH($B2649,账户名,0)),""))</f>
        <v/>
      </c>
      <c r="D2649" s="116" t="str">
        <f>IF($B2649="","",IFERROR(INDEX(账户币种,MATCH($B2649,账户名,0)),""))</f>
        <v/>
      </c>
      <c r="E2649" s="117"/>
      <c r="F2649" s="116" t="str">
        <f>IF($E2649="","",IFERROR(INDEX(类别属性,MATCH($E2649,类别表,0)),""))</f>
        <v/>
      </c>
      <c r="G2649" s="118"/>
      <c r="H2649" s="119"/>
      <c r="I2649" s="119"/>
      <c r="J2649" s="120"/>
      <c r="K2649" s="125" t="str">
        <f>IF(OR($A2649="",$B2649=""),"",IF($J2649&lt;&gt;"",$J2649,IF($D2649=本位币,1,IFERROR(LOOKUP(2,1/((汇率月份&lt;=$A2649)*(INDEX(记账汇率区,0,MATCH($D2649,汇率币种头,0))&lt;&gt;"")),INDEX(记账汇率区,0,MATCH($D2649,汇率币种头,0))),""))))</f>
        <v/>
      </c>
      <c r="L2649" s="123" t="str">
        <f t="shared" si="82"/>
        <v/>
      </c>
      <c r="M2649" s="123" t="str">
        <f t="shared" si="83"/>
        <v/>
      </c>
      <c r="N2649" s="123" t="str">
        <f>IF($B2649="","",ROUND(SUMIF(账户名,$B2649,账户期初)+SUMIFS($L$6:L2649,$B$6:B2649,$B2649),2))</f>
        <v/>
      </c>
      <c r="O2649" s="123" t="str">
        <f>IF($B2649="","",IFERROR(ROUND(INDEX(账户期初本位,MATCH($B2649,账户名,0))+SUMIFS($M$6:M2649,$B$6:B2649,$B2649),2),""))</f>
        <v/>
      </c>
      <c r="P2649" s="117"/>
      <c r="Q2649" s="115"/>
      <c r="R2649" s="115"/>
      <c r="S2649" s="124" t="str">
        <f>IF($B2649="","",IF(ISNA(MATCH($B2649,账户名,0)),"※这个账户不在【参数设置】的账户档案里",IF($A2649="","※没填日期，这一笔不会进任何月份的报表",IF(OR($A2649&lt;起始月份,$A2649&gt;EOMONTH(起始月份,15)),"△不在本账期（"&amp;TEXT(起始月份,"yyyy-mm")&amp;" ~ "&amp;TEXT(EOMONTH(起始月份,15),"yyyy-mm")&amp;"）内，报表里看不到",IF(AND($H2649&lt;&gt;"",$I2649&lt;&gt;""),"※收入和支出不能同时填",IF(AND(N($H2649)=0,N($I2649)=0),IF(ISNUMBER(SEARCH("【待补】",$R2649&amp;"")),"△源数据不全（源表缺金额），请补充","※收入和支出都没填"),IF($E2649="","※没填收支类别，分类报表会漏掉这一笔",IF(ISNA(MATCH($E2649,类别表,0)),"※收支类别不在【参数设置】的清单里",IF($K2649="","△"&amp;$D2649&amp;" 还没填汇率，去【月度汇率】补上就自动算了",IF(ISNUMBER(SEARCH("【待补】",$R2649&amp;"")),"△源数据不全（源表缺摘要或用途），请补充",IF(AND($F2649="内部转账",$Q2649=""),"△内部转账建议在「往来单位」写上对方账户",IF($N2649&lt;0,"△这一笔之后该账户余额成负数了，核一下",""))))))))))))</f>
        <v/>
      </c>
    </row>
    <row r="2650" ht="16.5" spans="1:19">
      <c r="A2650" s="114"/>
      <c r="B2650" s="115"/>
      <c r="C2650" s="116" t="str">
        <f>IF($B2650="","",IFERROR(INDEX(账户银行,MATCH($B2650,账户名,0)),""))</f>
        <v/>
      </c>
      <c r="D2650" s="116" t="str">
        <f>IF($B2650="","",IFERROR(INDEX(账户币种,MATCH($B2650,账户名,0)),""))</f>
        <v/>
      </c>
      <c r="E2650" s="117"/>
      <c r="F2650" s="116" t="str">
        <f>IF($E2650="","",IFERROR(INDEX(类别属性,MATCH($E2650,类别表,0)),""))</f>
        <v/>
      </c>
      <c r="G2650" s="118"/>
      <c r="H2650" s="119"/>
      <c r="I2650" s="119"/>
      <c r="J2650" s="120"/>
      <c r="K2650" s="125" t="str">
        <f>IF(OR($A2650="",$B2650=""),"",IF($J2650&lt;&gt;"",$J2650,IF($D2650=本位币,1,IFERROR(LOOKUP(2,1/((汇率月份&lt;=$A2650)*(INDEX(记账汇率区,0,MATCH($D2650,汇率币种头,0))&lt;&gt;"")),INDEX(记账汇率区,0,MATCH($D2650,汇率币种头,0))),""))))</f>
        <v/>
      </c>
      <c r="L2650" s="123" t="str">
        <f t="shared" si="82"/>
        <v/>
      </c>
      <c r="M2650" s="123" t="str">
        <f t="shared" si="83"/>
        <v/>
      </c>
      <c r="N2650" s="123" t="str">
        <f>IF($B2650="","",ROUND(SUMIF(账户名,$B2650,账户期初)+SUMIFS($L$6:L2650,$B$6:B2650,$B2650),2))</f>
        <v/>
      </c>
      <c r="O2650" s="123" t="str">
        <f>IF($B2650="","",IFERROR(ROUND(INDEX(账户期初本位,MATCH($B2650,账户名,0))+SUMIFS($M$6:M2650,$B$6:B2650,$B2650),2),""))</f>
        <v/>
      </c>
      <c r="P2650" s="117"/>
      <c r="Q2650" s="115"/>
      <c r="R2650" s="115"/>
      <c r="S2650" s="124" t="str">
        <f>IF($B2650="","",IF(ISNA(MATCH($B2650,账户名,0)),"※这个账户不在【参数设置】的账户档案里",IF($A2650="","※没填日期，这一笔不会进任何月份的报表",IF(OR($A2650&lt;起始月份,$A2650&gt;EOMONTH(起始月份,15)),"△不在本账期（"&amp;TEXT(起始月份,"yyyy-mm")&amp;" ~ "&amp;TEXT(EOMONTH(起始月份,15),"yyyy-mm")&amp;"）内，报表里看不到",IF(AND($H2650&lt;&gt;"",$I2650&lt;&gt;""),"※收入和支出不能同时填",IF(AND(N($H2650)=0,N($I2650)=0),IF(ISNUMBER(SEARCH("【待补】",$R2650&amp;"")),"△源数据不全（源表缺金额），请补充","※收入和支出都没填"),IF($E2650="","※没填收支类别，分类报表会漏掉这一笔",IF(ISNA(MATCH($E2650,类别表,0)),"※收支类别不在【参数设置】的清单里",IF($K2650="","△"&amp;$D2650&amp;" 还没填汇率，去【月度汇率】补上就自动算了",IF(ISNUMBER(SEARCH("【待补】",$R2650&amp;"")),"△源数据不全（源表缺摘要或用途），请补充",IF(AND($F2650="内部转账",$Q2650=""),"△内部转账建议在「往来单位」写上对方账户",IF($N2650&lt;0,"△这一笔之后该账户余额成负数了，核一下",""))))))))))))</f>
        <v/>
      </c>
    </row>
    <row r="2651" ht="16.5" spans="1:19">
      <c r="A2651" s="114"/>
      <c r="B2651" s="115"/>
      <c r="C2651" s="116" t="str">
        <f>IF($B2651="","",IFERROR(INDEX(账户银行,MATCH($B2651,账户名,0)),""))</f>
        <v/>
      </c>
      <c r="D2651" s="116" t="str">
        <f>IF($B2651="","",IFERROR(INDEX(账户币种,MATCH($B2651,账户名,0)),""))</f>
        <v/>
      </c>
      <c r="E2651" s="117"/>
      <c r="F2651" s="116" t="str">
        <f>IF($E2651="","",IFERROR(INDEX(类别属性,MATCH($E2651,类别表,0)),""))</f>
        <v/>
      </c>
      <c r="G2651" s="118"/>
      <c r="H2651" s="119"/>
      <c r="I2651" s="119"/>
      <c r="J2651" s="120"/>
      <c r="K2651" s="125" t="str">
        <f>IF(OR($A2651="",$B2651=""),"",IF($J2651&lt;&gt;"",$J2651,IF($D2651=本位币,1,IFERROR(LOOKUP(2,1/((汇率月份&lt;=$A2651)*(INDEX(记账汇率区,0,MATCH($D2651,汇率币种头,0))&lt;&gt;"")),INDEX(记账汇率区,0,MATCH($D2651,汇率币种头,0))),""))))</f>
        <v/>
      </c>
      <c r="L2651" s="123" t="str">
        <f t="shared" si="82"/>
        <v/>
      </c>
      <c r="M2651" s="123" t="str">
        <f t="shared" si="83"/>
        <v/>
      </c>
      <c r="N2651" s="123" t="str">
        <f>IF($B2651="","",ROUND(SUMIF(账户名,$B2651,账户期初)+SUMIFS($L$6:L2651,$B$6:B2651,$B2651),2))</f>
        <v/>
      </c>
      <c r="O2651" s="123" t="str">
        <f>IF($B2651="","",IFERROR(ROUND(INDEX(账户期初本位,MATCH($B2651,账户名,0))+SUMIFS($M$6:M2651,$B$6:B2651,$B2651),2),""))</f>
        <v/>
      </c>
      <c r="P2651" s="117"/>
      <c r="Q2651" s="115"/>
      <c r="R2651" s="115"/>
      <c r="S2651" s="124" t="str">
        <f>IF($B2651="","",IF(ISNA(MATCH($B2651,账户名,0)),"※这个账户不在【参数设置】的账户档案里",IF($A2651="","※没填日期，这一笔不会进任何月份的报表",IF(OR($A2651&lt;起始月份,$A2651&gt;EOMONTH(起始月份,15)),"△不在本账期（"&amp;TEXT(起始月份,"yyyy-mm")&amp;" ~ "&amp;TEXT(EOMONTH(起始月份,15),"yyyy-mm")&amp;"）内，报表里看不到",IF(AND($H2651&lt;&gt;"",$I2651&lt;&gt;""),"※收入和支出不能同时填",IF(AND(N($H2651)=0,N($I2651)=0),IF(ISNUMBER(SEARCH("【待补】",$R2651&amp;"")),"△源数据不全（源表缺金额），请补充","※收入和支出都没填"),IF($E2651="","※没填收支类别，分类报表会漏掉这一笔",IF(ISNA(MATCH($E2651,类别表,0)),"※收支类别不在【参数设置】的清单里",IF($K2651="","△"&amp;$D2651&amp;" 还没填汇率，去【月度汇率】补上就自动算了",IF(ISNUMBER(SEARCH("【待补】",$R2651&amp;"")),"△源数据不全（源表缺摘要或用途），请补充",IF(AND($F2651="内部转账",$Q2651=""),"△内部转账建议在「往来单位」写上对方账户",IF($N2651&lt;0,"△这一笔之后该账户余额成负数了，核一下",""))))))))))))</f>
        <v/>
      </c>
    </row>
    <row r="2652" ht="16.5" spans="1:19">
      <c r="A2652" s="114"/>
      <c r="B2652" s="115"/>
      <c r="C2652" s="116" t="str">
        <f>IF($B2652="","",IFERROR(INDEX(账户银行,MATCH($B2652,账户名,0)),""))</f>
        <v/>
      </c>
      <c r="D2652" s="116" t="str">
        <f>IF($B2652="","",IFERROR(INDEX(账户币种,MATCH($B2652,账户名,0)),""))</f>
        <v/>
      </c>
      <c r="E2652" s="117"/>
      <c r="F2652" s="116" t="str">
        <f>IF($E2652="","",IFERROR(INDEX(类别属性,MATCH($E2652,类别表,0)),""))</f>
        <v/>
      </c>
      <c r="G2652" s="118"/>
      <c r="H2652" s="119"/>
      <c r="I2652" s="119"/>
      <c r="J2652" s="120"/>
      <c r="K2652" s="125" t="str">
        <f>IF(OR($A2652="",$B2652=""),"",IF($J2652&lt;&gt;"",$J2652,IF($D2652=本位币,1,IFERROR(LOOKUP(2,1/((汇率月份&lt;=$A2652)*(INDEX(记账汇率区,0,MATCH($D2652,汇率币种头,0))&lt;&gt;"")),INDEX(记账汇率区,0,MATCH($D2652,汇率币种头,0))),""))))</f>
        <v/>
      </c>
      <c r="L2652" s="123" t="str">
        <f t="shared" si="82"/>
        <v/>
      </c>
      <c r="M2652" s="123" t="str">
        <f t="shared" si="83"/>
        <v/>
      </c>
      <c r="N2652" s="123" t="str">
        <f>IF($B2652="","",ROUND(SUMIF(账户名,$B2652,账户期初)+SUMIFS($L$6:L2652,$B$6:B2652,$B2652),2))</f>
        <v/>
      </c>
      <c r="O2652" s="123" t="str">
        <f>IF($B2652="","",IFERROR(ROUND(INDEX(账户期初本位,MATCH($B2652,账户名,0))+SUMIFS($M$6:M2652,$B$6:B2652,$B2652),2),""))</f>
        <v/>
      </c>
      <c r="P2652" s="117"/>
      <c r="Q2652" s="115"/>
      <c r="R2652" s="115"/>
      <c r="S2652" s="124" t="str">
        <f>IF($B2652="","",IF(ISNA(MATCH($B2652,账户名,0)),"※这个账户不在【参数设置】的账户档案里",IF($A2652="","※没填日期，这一笔不会进任何月份的报表",IF(OR($A2652&lt;起始月份,$A2652&gt;EOMONTH(起始月份,15)),"△不在本账期（"&amp;TEXT(起始月份,"yyyy-mm")&amp;" ~ "&amp;TEXT(EOMONTH(起始月份,15),"yyyy-mm")&amp;"）内，报表里看不到",IF(AND($H2652&lt;&gt;"",$I2652&lt;&gt;""),"※收入和支出不能同时填",IF(AND(N($H2652)=0,N($I2652)=0),IF(ISNUMBER(SEARCH("【待补】",$R2652&amp;"")),"△源数据不全（源表缺金额），请补充","※收入和支出都没填"),IF($E2652="","※没填收支类别，分类报表会漏掉这一笔",IF(ISNA(MATCH($E2652,类别表,0)),"※收支类别不在【参数设置】的清单里",IF($K2652="","△"&amp;$D2652&amp;" 还没填汇率，去【月度汇率】补上就自动算了",IF(ISNUMBER(SEARCH("【待补】",$R2652&amp;"")),"△源数据不全（源表缺摘要或用途），请补充",IF(AND($F2652="内部转账",$Q2652=""),"△内部转账建议在「往来单位」写上对方账户",IF($N2652&lt;0,"△这一笔之后该账户余额成负数了，核一下",""))))))))))))</f>
        <v/>
      </c>
    </row>
    <row r="2653" ht="16.5" spans="1:19">
      <c r="A2653" s="114"/>
      <c r="B2653" s="115"/>
      <c r="C2653" s="116" t="str">
        <f>IF($B2653="","",IFERROR(INDEX(账户银行,MATCH($B2653,账户名,0)),""))</f>
        <v/>
      </c>
      <c r="D2653" s="116" t="str">
        <f>IF($B2653="","",IFERROR(INDEX(账户币种,MATCH($B2653,账户名,0)),""))</f>
        <v/>
      </c>
      <c r="E2653" s="117"/>
      <c r="F2653" s="116" t="str">
        <f>IF($E2653="","",IFERROR(INDEX(类别属性,MATCH($E2653,类别表,0)),""))</f>
        <v/>
      </c>
      <c r="G2653" s="118"/>
      <c r="H2653" s="119"/>
      <c r="I2653" s="119"/>
      <c r="J2653" s="120"/>
      <c r="K2653" s="125" t="str">
        <f>IF(OR($A2653="",$B2653=""),"",IF($J2653&lt;&gt;"",$J2653,IF($D2653=本位币,1,IFERROR(LOOKUP(2,1/((汇率月份&lt;=$A2653)*(INDEX(记账汇率区,0,MATCH($D2653,汇率币种头,0))&lt;&gt;"")),INDEX(记账汇率区,0,MATCH($D2653,汇率币种头,0))),""))))</f>
        <v/>
      </c>
      <c r="L2653" s="123" t="str">
        <f t="shared" si="82"/>
        <v/>
      </c>
      <c r="M2653" s="123" t="str">
        <f t="shared" si="83"/>
        <v/>
      </c>
      <c r="N2653" s="123" t="str">
        <f>IF($B2653="","",ROUND(SUMIF(账户名,$B2653,账户期初)+SUMIFS($L$6:L2653,$B$6:B2653,$B2653),2))</f>
        <v/>
      </c>
      <c r="O2653" s="123" t="str">
        <f>IF($B2653="","",IFERROR(ROUND(INDEX(账户期初本位,MATCH($B2653,账户名,0))+SUMIFS($M$6:M2653,$B$6:B2653,$B2653),2),""))</f>
        <v/>
      </c>
      <c r="P2653" s="117"/>
      <c r="Q2653" s="115"/>
      <c r="R2653" s="115"/>
      <c r="S2653" s="124" t="str">
        <f>IF($B2653="","",IF(ISNA(MATCH($B2653,账户名,0)),"※这个账户不在【参数设置】的账户档案里",IF($A2653="","※没填日期，这一笔不会进任何月份的报表",IF(OR($A2653&lt;起始月份,$A2653&gt;EOMONTH(起始月份,15)),"△不在本账期（"&amp;TEXT(起始月份,"yyyy-mm")&amp;" ~ "&amp;TEXT(EOMONTH(起始月份,15),"yyyy-mm")&amp;"）内，报表里看不到",IF(AND($H2653&lt;&gt;"",$I2653&lt;&gt;""),"※收入和支出不能同时填",IF(AND(N($H2653)=0,N($I2653)=0),IF(ISNUMBER(SEARCH("【待补】",$R2653&amp;"")),"△源数据不全（源表缺金额），请补充","※收入和支出都没填"),IF($E2653="","※没填收支类别，分类报表会漏掉这一笔",IF(ISNA(MATCH($E2653,类别表,0)),"※收支类别不在【参数设置】的清单里",IF($K2653="","△"&amp;$D2653&amp;" 还没填汇率，去【月度汇率】补上就自动算了",IF(ISNUMBER(SEARCH("【待补】",$R2653&amp;"")),"△源数据不全（源表缺摘要或用途），请补充",IF(AND($F2653="内部转账",$Q2653=""),"△内部转账建议在「往来单位」写上对方账户",IF($N2653&lt;0,"△这一笔之后该账户余额成负数了，核一下",""))))))))))))</f>
        <v/>
      </c>
    </row>
    <row r="2654" ht="16.5" spans="1:19">
      <c r="A2654" s="114"/>
      <c r="B2654" s="115"/>
      <c r="C2654" s="116" t="str">
        <f>IF($B2654="","",IFERROR(INDEX(账户银行,MATCH($B2654,账户名,0)),""))</f>
        <v/>
      </c>
      <c r="D2654" s="116" t="str">
        <f>IF($B2654="","",IFERROR(INDEX(账户币种,MATCH($B2654,账户名,0)),""))</f>
        <v/>
      </c>
      <c r="E2654" s="117"/>
      <c r="F2654" s="116" t="str">
        <f>IF($E2654="","",IFERROR(INDEX(类别属性,MATCH($E2654,类别表,0)),""))</f>
        <v/>
      </c>
      <c r="G2654" s="118"/>
      <c r="H2654" s="119"/>
      <c r="I2654" s="119"/>
      <c r="J2654" s="120"/>
      <c r="K2654" s="125" t="str">
        <f>IF(OR($A2654="",$B2654=""),"",IF($J2654&lt;&gt;"",$J2654,IF($D2654=本位币,1,IFERROR(LOOKUP(2,1/((汇率月份&lt;=$A2654)*(INDEX(记账汇率区,0,MATCH($D2654,汇率币种头,0))&lt;&gt;"")),INDEX(记账汇率区,0,MATCH($D2654,汇率币种头,0))),""))))</f>
        <v/>
      </c>
      <c r="L2654" s="123" t="str">
        <f t="shared" si="82"/>
        <v/>
      </c>
      <c r="M2654" s="123" t="str">
        <f t="shared" si="83"/>
        <v/>
      </c>
      <c r="N2654" s="123" t="str">
        <f>IF($B2654="","",ROUND(SUMIF(账户名,$B2654,账户期初)+SUMIFS($L$6:L2654,$B$6:B2654,$B2654),2))</f>
        <v/>
      </c>
      <c r="O2654" s="123" t="str">
        <f>IF($B2654="","",IFERROR(ROUND(INDEX(账户期初本位,MATCH($B2654,账户名,0))+SUMIFS($M$6:M2654,$B$6:B2654,$B2654),2),""))</f>
        <v/>
      </c>
      <c r="P2654" s="117"/>
      <c r="Q2654" s="115"/>
      <c r="R2654" s="115"/>
      <c r="S2654" s="124" t="str">
        <f>IF($B2654="","",IF(ISNA(MATCH($B2654,账户名,0)),"※这个账户不在【参数设置】的账户档案里",IF($A2654="","※没填日期，这一笔不会进任何月份的报表",IF(OR($A2654&lt;起始月份,$A2654&gt;EOMONTH(起始月份,15)),"△不在本账期（"&amp;TEXT(起始月份,"yyyy-mm")&amp;" ~ "&amp;TEXT(EOMONTH(起始月份,15),"yyyy-mm")&amp;"）内，报表里看不到",IF(AND($H2654&lt;&gt;"",$I2654&lt;&gt;""),"※收入和支出不能同时填",IF(AND(N($H2654)=0,N($I2654)=0),IF(ISNUMBER(SEARCH("【待补】",$R2654&amp;"")),"△源数据不全（源表缺金额），请补充","※收入和支出都没填"),IF($E2654="","※没填收支类别，分类报表会漏掉这一笔",IF(ISNA(MATCH($E2654,类别表,0)),"※收支类别不在【参数设置】的清单里",IF($K2654="","△"&amp;$D2654&amp;" 还没填汇率，去【月度汇率】补上就自动算了",IF(ISNUMBER(SEARCH("【待补】",$R2654&amp;"")),"△源数据不全（源表缺摘要或用途），请补充",IF(AND($F2654="内部转账",$Q2654=""),"△内部转账建议在「往来单位」写上对方账户",IF($N2654&lt;0,"△这一笔之后该账户余额成负数了，核一下",""))))))))))))</f>
        <v/>
      </c>
    </row>
    <row r="2655" ht="16.5" spans="1:19">
      <c r="A2655" s="114"/>
      <c r="B2655" s="115"/>
      <c r="C2655" s="116" t="str">
        <f>IF($B2655="","",IFERROR(INDEX(账户银行,MATCH($B2655,账户名,0)),""))</f>
        <v/>
      </c>
      <c r="D2655" s="116" t="str">
        <f>IF($B2655="","",IFERROR(INDEX(账户币种,MATCH($B2655,账户名,0)),""))</f>
        <v/>
      </c>
      <c r="E2655" s="117"/>
      <c r="F2655" s="116" t="str">
        <f>IF($E2655="","",IFERROR(INDEX(类别属性,MATCH($E2655,类别表,0)),""))</f>
        <v/>
      </c>
      <c r="G2655" s="118"/>
      <c r="H2655" s="119"/>
      <c r="I2655" s="119"/>
      <c r="J2655" s="120"/>
      <c r="K2655" s="125" t="str">
        <f>IF(OR($A2655="",$B2655=""),"",IF($J2655&lt;&gt;"",$J2655,IF($D2655=本位币,1,IFERROR(LOOKUP(2,1/((汇率月份&lt;=$A2655)*(INDEX(记账汇率区,0,MATCH($D2655,汇率币种头,0))&lt;&gt;"")),INDEX(记账汇率区,0,MATCH($D2655,汇率币种头,0))),""))))</f>
        <v/>
      </c>
      <c r="L2655" s="123" t="str">
        <f t="shared" si="82"/>
        <v/>
      </c>
      <c r="M2655" s="123" t="str">
        <f t="shared" si="83"/>
        <v/>
      </c>
      <c r="N2655" s="123" t="str">
        <f>IF($B2655="","",ROUND(SUMIF(账户名,$B2655,账户期初)+SUMIFS($L$6:L2655,$B$6:B2655,$B2655),2))</f>
        <v/>
      </c>
      <c r="O2655" s="123" t="str">
        <f>IF($B2655="","",IFERROR(ROUND(INDEX(账户期初本位,MATCH($B2655,账户名,0))+SUMIFS($M$6:M2655,$B$6:B2655,$B2655),2),""))</f>
        <v/>
      </c>
      <c r="P2655" s="117"/>
      <c r="Q2655" s="115"/>
      <c r="R2655" s="115"/>
      <c r="S2655" s="124" t="str">
        <f>IF($B2655="","",IF(ISNA(MATCH($B2655,账户名,0)),"※这个账户不在【参数设置】的账户档案里",IF($A2655="","※没填日期，这一笔不会进任何月份的报表",IF(OR($A2655&lt;起始月份,$A2655&gt;EOMONTH(起始月份,15)),"△不在本账期（"&amp;TEXT(起始月份,"yyyy-mm")&amp;" ~ "&amp;TEXT(EOMONTH(起始月份,15),"yyyy-mm")&amp;"）内，报表里看不到",IF(AND($H2655&lt;&gt;"",$I2655&lt;&gt;""),"※收入和支出不能同时填",IF(AND(N($H2655)=0,N($I2655)=0),IF(ISNUMBER(SEARCH("【待补】",$R2655&amp;"")),"△源数据不全（源表缺金额），请补充","※收入和支出都没填"),IF($E2655="","※没填收支类别，分类报表会漏掉这一笔",IF(ISNA(MATCH($E2655,类别表,0)),"※收支类别不在【参数设置】的清单里",IF($K2655="","△"&amp;$D2655&amp;" 还没填汇率，去【月度汇率】补上就自动算了",IF(ISNUMBER(SEARCH("【待补】",$R2655&amp;"")),"△源数据不全（源表缺摘要或用途），请补充",IF(AND($F2655="内部转账",$Q2655=""),"△内部转账建议在「往来单位」写上对方账户",IF($N2655&lt;0,"△这一笔之后该账户余额成负数了，核一下",""))))))))))))</f>
        <v/>
      </c>
    </row>
    <row r="2656" ht="16.5" spans="1:19">
      <c r="A2656" s="114"/>
      <c r="B2656" s="115"/>
      <c r="C2656" s="116" t="str">
        <f>IF($B2656="","",IFERROR(INDEX(账户银行,MATCH($B2656,账户名,0)),""))</f>
        <v/>
      </c>
      <c r="D2656" s="116" t="str">
        <f>IF($B2656="","",IFERROR(INDEX(账户币种,MATCH($B2656,账户名,0)),""))</f>
        <v/>
      </c>
      <c r="E2656" s="117"/>
      <c r="F2656" s="116" t="str">
        <f>IF($E2656="","",IFERROR(INDEX(类别属性,MATCH($E2656,类别表,0)),""))</f>
        <v/>
      </c>
      <c r="G2656" s="118"/>
      <c r="H2656" s="119"/>
      <c r="I2656" s="119"/>
      <c r="J2656" s="120"/>
      <c r="K2656" s="125" t="str">
        <f>IF(OR($A2656="",$B2656=""),"",IF($J2656&lt;&gt;"",$J2656,IF($D2656=本位币,1,IFERROR(LOOKUP(2,1/((汇率月份&lt;=$A2656)*(INDEX(记账汇率区,0,MATCH($D2656,汇率币种头,0))&lt;&gt;"")),INDEX(记账汇率区,0,MATCH($D2656,汇率币种头,0))),""))))</f>
        <v/>
      </c>
      <c r="L2656" s="123" t="str">
        <f t="shared" si="82"/>
        <v/>
      </c>
      <c r="M2656" s="123" t="str">
        <f t="shared" si="83"/>
        <v/>
      </c>
      <c r="N2656" s="123" t="str">
        <f>IF($B2656="","",ROUND(SUMIF(账户名,$B2656,账户期初)+SUMIFS($L$6:L2656,$B$6:B2656,$B2656),2))</f>
        <v/>
      </c>
      <c r="O2656" s="123" t="str">
        <f>IF($B2656="","",IFERROR(ROUND(INDEX(账户期初本位,MATCH($B2656,账户名,0))+SUMIFS($M$6:M2656,$B$6:B2656,$B2656),2),""))</f>
        <v/>
      </c>
      <c r="P2656" s="117"/>
      <c r="Q2656" s="115"/>
      <c r="R2656" s="115"/>
      <c r="S2656" s="124" t="str">
        <f>IF($B2656="","",IF(ISNA(MATCH($B2656,账户名,0)),"※这个账户不在【参数设置】的账户档案里",IF($A2656="","※没填日期，这一笔不会进任何月份的报表",IF(OR($A2656&lt;起始月份,$A2656&gt;EOMONTH(起始月份,15)),"△不在本账期（"&amp;TEXT(起始月份,"yyyy-mm")&amp;" ~ "&amp;TEXT(EOMONTH(起始月份,15),"yyyy-mm")&amp;"）内，报表里看不到",IF(AND($H2656&lt;&gt;"",$I2656&lt;&gt;""),"※收入和支出不能同时填",IF(AND(N($H2656)=0,N($I2656)=0),IF(ISNUMBER(SEARCH("【待补】",$R2656&amp;"")),"△源数据不全（源表缺金额），请补充","※收入和支出都没填"),IF($E2656="","※没填收支类别，分类报表会漏掉这一笔",IF(ISNA(MATCH($E2656,类别表,0)),"※收支类别不在【参数设置】的清单里",IF($K2656="","△"&amp;$D2656&amp;" 还没填汇率，去【月度汇率】补上就自动算了",IF(ISNUMBER(SEARCH("【待补】",$R2656&amp;"")),"△源数据不全（源表缺摘要或用途），请补充",IF(AND($F2656="内部转账",$Q2656=""),"△内部转账建议在「往来单位」写上对方账户",IF($N2656&lt;0,"△这一笔之后该账户余额成负数了，核一下",""))))))))))))</f>
        <v/>
      </c>
    </row>
    <row r="2657" ht="16.5" spans="1:19">
      <c r="A2657" s="114"/>
      <c r="B2657" s="115"/>
      <c r="C2657" s="116" t="str">
        <f>IF($B2657="","",IFERROR(INDEX(账户银行,MATCH($B2657,账户名,0)),""))</f>
        <v/>
      </c>
      <c r="D2657" s="116" t="str">
        <f>IF($B2657="","",IFERROR(INDEX(账户币种,MATCH($B2657,账户名,0)),""))</f>
        <v/>
      </c>
      <c r="E2657" s="117"/>
      <c r="F2657" s="116" t="str">
        <f>IF($E2657="","",IFERROR(INDEX(类别属性,MATCH($E2657,类别表,0)),""))</f>
        <v/>
      </c>
      <c r="G2657" s="118"/>
      <c r="H2657" s="119"/>
      <c r="I2657" s="119"/>
      <c r="J2657" s="120"/>
      <c r="K2657" s="125" t="str">
        <f>IF(OR($A2657="",$B2657=""),"",IF($J2657&lt;&gt;"",$J2657,IF($D2657=本位币,1,IFERROR(LOOKUP(2,1/((汇率月份&lt;=$A2657)*(INDEX(记账汇率区,0,MATCH($D2657,汇率币种头,0))&lt;&gt;"")),INDEX(记账汇率区,0,MATCH($D2657,汇率币种头,0))),""))))</f>
        <v/>
      </c>
      <c r="L2657" s="123" t="str">
        <f t="shared" si="82"/>
        <v/>
      </c>
      <c r="M2657" s="123" t="str">
        <f t="shared" si="83"/>
        <v/>
      </c>
      <c r="N2657" s="123" t="str">
        <f>IF($B2657="","",ROUND(SUMIF(账户名,$B2657,账户期初)+SUMIFS($L$6:L2657,$B$6:B2657,$B2657),2))</f>
        <v/>
      </c>
      <c r="O2657" s="123" t="str">
        <f>IF($B2657="","",IFERROR(ROUND(INDEX(账户期初本位,MATCH($B2657,账户名,0))+SUMIFS($M$6:M2657,$B$6:B2657,$B2657),2),""))</f>
        <v/>
      </c>
      <c r="P2657" s="117"/>
      <c r="Q2657" s="115"/>
      <c r="R2657" s="115"/>
      <c r="S2657" s="124" t="str">
        <f>IF($B2657="","",IF(ISNA(MATCH($B2657,账户名,0)),"※这个账户不在【参数设置】的账户档案里",IF($A2657="","※没填日期，这一笔不会进任何月份的报表",IF(OR($A2657&lt;起始月份,$A2657&gt;EOMONTH(起始月份,15)),"△不在本账期（"&amp;TEXT(起始月份,"yyyy-mm")&amp;" ~ "&amp;TEXT(EOMONTH(起始月份,15),"yyyy-mm")&amp;"）内，报表里看不到",IF(AND($H2657&lt;&gt;"",$I2657&lt;&gt;""),"※收入和支出不能同时填",IF(AND(N($H2657)=0,N($I2657)=0),IF(ISNUMBER(SEARCH("【待补】",$R2657&amp;"")),"△源数据不全（源表缺金额），请补充","※收入和支出都没填"),IF($E2657="","※没填收支类别，分类报表会漏掉这一笔",IF(ISNA(MATCH($E2657,类别表,0)),"※收支类别不在【参数设置】的清单里",IF($K2657="","△"&amp;$D2657&amp;" 还没填汇率，去【月度汇率】补上就自动算了",IF(ISNUMBER(SEARCH("【待补】",$R2657&amp;"")),"△源数据不全（源表缺摘要或用途），请补充",IF(AND($F2657="内部转账",$Q2657=""),"△内部转账建议在「往来单位」写上对方账户",IF($N2657&lt;0,"△这一笔之后该账户余额成负数了，核一下",""))))))))))))</f>
        <v/>
      </c>
    </row>
    <row r="2658" ht="16.5" spans="1:19">
      <c r="A2658" s="114"/>
      <c r="B2658" s="115"/>
      <c r="C2658" s="116" t="str">
        <f>IF($B2658="","",IFERROR(INDEX(账户银行,MATCH($B2658,账户名,0)),""))</f>
        <v/>
      </c>
      <c r="D2658" s="116" t="str">
        <f>IF($B2658="","",IFERROR(INDEX(账户币种,MATCH($B2658,账户名,0)),""))</f>
        <v/>
      </c>
      <c r="E2658" s="117"/>
      <c r="F2658" s="116" t="str">
        <f>IF($E2658="","",IFERROR(INDEX(类别属性,MATCH($E2658,类别表,0)),""))</f>
        <v/>
      </c>
      <c r="G2658" s="118"/>
      <c r="H2658" s="119"/>
      <c r="I2658" s="119"/>
      <c r="J2658" s="120"/>
      <c r="K2658" s="125" t="str">
        <f>IF(OR($A2658="",$B2658=""),"",IF($J2658&lt;&gt;"",$J2658,IF($D2658=本位币,1,IFERROR(LOOKUP(2,1/((汇率月份&lt;=$A2658)*(INDEX(记账汇率区,0,MATCH($D2658,汇率币种头,0))&lt;&gt;"")),INDEX(记账汇率区,0,MATCH($D2658,汇率币种头,0))),""))))</f>
        <v/>
      </c>
      <c r="L2658" s="123" t="str">
        <f t="shared" si="82"/>
        <v/>
      </c>
      <c r="M2658" s="123" t="str">
        <f t="shared" si="83"/>
        <v/>
      </c>
      <c r="N2658" s="123" t="str">
        <f>IF($B2658="","",ROUND(SUMIF(账户名,$B2658,账户期初)+SUMIFS($L$6:L2658,$B$6:B2658,$B2658),2))</f>
        <v/>
      </c>
      <c r="O2658" s="123" t="str">
        <f>IF($B2658="","",IFERROR(ROUND(INDEX(账户期初本位,MATCH($B2658,账户名,0))+SUMIFS($M$6:M2658,$B$6:B2658,$B2658),2),""))</f>
        <v/>
      </c>
      <c r="P2658" s="117"/>
      <c r="Q2658" s="115"/>
      <c r="R2658" s="115"/>
      <c r="S2658" s="124" t="str">
        <f>IF($B2658="","",IF(ISNA(MATCH($B2658,账户名,0)),"※这个账户不在【参数设置】的账户档案里",IF($A2658="","※没填日期，这一笔不会进任何月份的报表",IF(OR($A2658&lt;起始月份,$A2658&gt;EOMONTH(起始月份,15)),"△不在本账期（"&amp;TEXT(起始月份,"yyyy-mm")&amp;" ~ "&amp;TEXT(EOMONTH(起始月份,15),"yyyy-mm")&amp;"）内，报表里看不到",IF(AND($H2658&lt;&gt;"",$I2658&lt;&gt;""),"※收入和支出不能同时填",IF(AND(N($H2658)=0,N($I2658)=0),IF(ISNUMBER(SEARCH("【待补】",$R2658&amp;"")),"△源数据不全（源表缺金额），请补充","※收入和支出都没填"),IF($E2658="","※没填收支类别，分类报表会漏掉这一笔",IF(ISNA(MATCH($E2658,类别表,0)),"※收支类别不在【参数设置】的清单里",IF($K2658="","△"&amp;$D2658&amp;" 还没填汇率，去【月度汇率】补上就自动算了",IF(ISNUMBER(SEARCH("【待补】",$R2658&amp;"")),"△源数据不全（源表缺摘要或用途），请补充",IF(AND($F2658="内部转账",$Q2658=""),"△内部转账建议在「往来单位」写上对方账户",IF($N2658&lt;0,"△这一笔之后该账户余额成负数了，核一下",""))))))))))))</f>
        <v/>
      </c>
    </row>
    <row r="2659" ht="16.5" spans="1:19">
      <c r="A2659" s="114"/>
      <c r="B2659" s="115"/>
      <c r="C2659" s="116" t="str">
        <f>IF($B2659="","",IFERROR(INDEX(账户银行,MATCH($B2659,账户名,0)),""))</f>
        <v/>
      </c>
      <c r="D2659" s="116" t="str">
        <f>IF($B2659="","",IFERROR(INDEX(账户币种,MATCH($B2659,账户名,0)),""))</f>
        <v/>
      </c>
      <c r="E2659" s="117"/>
      <c r="F2659" s="116" t="str">
        <f>IF($E2659="","",IFERROR(INDEX(类别属性,MATCH($E2659,类别表,0)),""))</f>
        <v/>
      </c>
      <c r="G2659" s="118"/>
      <c r="H2659" s="119"/>
      <c r="I2659" s="119"/>
      <c r="J2659" s="120"/>
      <c r="K2659" s="125" t="str">
        <f>IF(OR($A2659="",$B2659=""),"",IF($J2659&lt;&gt;"",$J2659,IF($D2659=本位币,1,IFERROR(LOOKUP(2,1/((汇率月份&lt;=$A2659)*(INDEX(记账汇率区,0,MATCH($D2659,汇率币种头,0))&lt;&gt;"")),INDEX(记账汇率区,0,MATCH($D2659,汇率币种头,0))),""))))</f>
        <v/>
      </c>
      <c r="L2659" s="123" t="str">
        <f t="shared" si="82"/>
        <v/>
      </c>
      <c r="M2659" s="123" t="str">
        <f t="shared" si="83"/>
        <v/>
      </c>
      <c r="N2659" s="123" t="str">
        <f>IF($B2659="","",ROUND(SUMIF(账户名,$B2659,账户期初)+SUMIFS($L$6:L2659,$B$6:B2659,$B2659),2))</f>
        <v/>
      </c>
      <c r="O2659" s="123" t="str">
        <f>IF($B2659="","",IFERROR(ROUND(INDEX(账户期初本位,MATCH($B2659,账户名,0))+SUMIFS($M$6:M2659,$B$6:B2659,$B2659),2),""))</f>
        <v/>
      </c>
      <c r="P2659" s="117"/>
      <c r="Q2659" s="115"/>
      <c r="R2659" s="115"/>
      <c r="S2659" s="124" t="str">
        <f>IF($B2659="","",IF(ISNA(MATCH($B2659,账户名,0)),"※这个账户不在【参数设置】的账户档案里",IF($A2659="","※没填日期，这一笔不会进任何月份的报表",IF(OR($A2659&lt;起始月份,$A2659&gt;EOMONTH(起始月份,15)),"△不在本账期（"&amp;TEXT(起始月份,"yyyy-mm")&amp;" ~ "&amp;TEXT(EOMONTH(起始月份,15),"yyyy-mm")&amp;"）内，报表里看不到",IF(AND($H2659&lt;&gt;"",$I2659&lt;&gt;""),"※收入和支出不能同时填",IF(AND(N($H2659)=0,N($I2659)=0),IF(ISNUMBER(SEARCH("【待补】",$R2659&amp;"")),"△源数据不全（源表缺金额），请补充","※收入和支出都没填"),IF($E2659="","※没填收支类别，分类报表会漏掉这一笔",IF(ISNA(MATCH($E2659,类别表,0)),"※收支类别不在【参数设置】的清单里",IF($K2659="","△"&amp;$D2659&amp;" 还没填汇率，去【月度汇率】补上就自动算了",IF(ISNUMBER(SEARCH("【待补】",$R2659&amp;"")),"△源数据不全（源表缺摘要或用途），请补充",IF(AND($F2659="内部转账",$Q2659=""),"△内部转账建议在「往来单位」写上对方账户",IF($N2659&lt;0,"△这一笔之后该账户余额成负数了，核一下",""))))))))))))</f>
        <v/>
      </c>
    </row>
    <row r="2660" ht="16.5" spans="1:19">
      <c r="A2660" s="114"/>
      <c r="B2660" s="115"/>
      <c r="C2660" s="116" t="str">
        <f>IF($B2660="","",IFERROR(INDEX(账户银行,MATCH($B2660,账户名,0)),""))</f>
        <v/>
      </c>
      <c r="D2660" s="116" t="str">
        <f>IF($B2660="","",IFERROR(INDEX(账户币种,MATCH($B2660,账户名,0)),""))</f>
        <v/>
      </c>
      <c r="E2660" s="117"/>
      <c r="F2660" s="116" t="str">
        <f>IF($E2660="","",IFERROR(INDEX(类别属性,MATCH($E2660,类别表,0)),""))</f>
        <v/>
      </c>
      <c r="G2660" s="118"/>
      <c r="H2660" s="119"/>
      <c r="I2660" s="119"/>
      <c r="J2660" s="120"/>
      <c r="K2660" s="125" t="str">
        <f>IF(OR($A2660="",$B2660=""),"",IF($J2660&lt;&gt;"",$J2660,IF($D2660=本位币,1,IFERROR(LOOKUP(2,1/((汇率月份&lt;=$A2660)*(INDEX(记账汇率区,0,MATCH($D2660,汇率币种头,0))&lt;&gt;"")),INDEX(记账汇率区,0,MATCH($D2660,汇率币种头,0))),""))))</f>
        <v/>
      </c>
      <c r="L2660" s="123" t="str">
        <f t="shared" si="82"/>
        <v/>
      </c>
      <c r="M2660" s="123" t="str">
        <f t="shared" si="83"/>
        <v/>
      </c>
      <c r="N2660" s="123" t="str">
        <f>IF($B2660="","",ROUND(SUMIF(账户名,$B2660,账户期初)+SUMIFS($L$6:L2660,$B$6:B2660,$B2660),2))</f>
        <v/>
      </c>
      <c r="O2660" s="123" t="str">
        <f>IF($B2660="","",IFERROR(ROUND(INDEX(账户期初本位,MATCH($B2660,账户名,0))+SUMIFS($M$6:M2660,$B$6:B2660,$B2660),2),""))</f>
        <v/>
      </c>
      <c r="P2660" s="117"/>
      <c r="Q2660" s="115"/>
      <c r="R2660" s="115"/>
      <c r="S2660" s="124" t="str">
        <f>IF($B2660="","",IF(ISNA(MATCH($B2660,账户名,0)),"※这个账户不在【参数设置】的账户档案里",IF($A2660="","※没填日期，这一笔不会进任何月份的报表",IF(OR($A2660&lt;起始月份,$A2660&gt;EOMONTH(起始月份,15)),"△不在本账期（"&amp;TEXT(起始月份,"yyyy-mm")&amp;" ~ "&amp;TEXT(EOMONTH(起始月份,15),"yyyy-mm")&amp;"）内，报表里看不到",IF(AND($H2660&lt;&gt;"",$I2660&lt;&gt;""),"※收入和支出不能同时填",IF(AND(N($H2660)=0,N($I2660)=0),IF(ISNUMBER(SEARCH("【待补】",$R2660&amp;"")),"△源数据不全（源表缺金额），请补充","※收入和支出都没填"),IF($E2660="","※没填收支类别，分类报表会漏掉这一笔",IF(ISNA(MATCH($E2660,类别表,0)),"※收支类别不在【参数设置】的清单里",IF($K2660="","△"&amp;$D2660&amp;" 还没填汇率，去【月度汇率】补上就自动算了",IF(ISNUMBER(SEARCH("【待补】",$R2660&amp;"")),"△源数据不全（源表缺摘要或用途），请补充",IF(AND($F2660="内部转账",$Q2660=""),"△内部转账建议在「往来单位」写上对方账户",IF($N2660&lt;0,"△这一笔之后该账户余额成负数了，核一下",""))))))))))))</f>
        <v/>
      </c>
    </row>
    <row r="2661" ht="16.5" spans="1:19">
      <c r="A2661" s="114"/>
      <c r="B2661" s="115"/>
      <c r="C2661" s="116" t="str">
        <f>IF($B2661="","",IFERROR(INDEX(账户银行,MATCH($B2661,账户名,0)),""))</f>
        <v/>
      </c>
      <c r="D2661" s="116" t="str">
        <f>IF($B2661="","",IFERROR(INDEX(账户币种,MATCH($B2661,账户名,0)),""))</f>
        <v/>
      </c>
      <c r="E2661" s="117"/>
      <c r="F2661" s="116" t="str">
        <f>IF($E2661="","",IFERROR(INDEX(类别属性,MATCH($E2661,类别表,0)),""))</f>
        <v/>
      </c>
      <c r="G2661" s="118"/>
      <c r="H2661" s="119"/>
      <c r="I2661" s="119"/>
      <c r="J2661" s="120"/>
      <c r="K2661" s="125" t="str">
        <f>IF(OR($A2661="",$B2661=""),"",IF($J2661&lt;&gt;"",$J2661,IF($D2661=本位币,1,IFERROR(LOOKUP(2,1/((汇率月份&lt;=$A2661)*(INDEX(记账汇率区,0,MATCH($D2661,汇率币种头,0))&lt;&gt;"")),INDEX(记账汇率区,0,MATCH($D2661,汇率币种头,0))),""))))</f>
        <v/>
      </c>
      <c r="L2661" s="123" t="str">
        <f t="shared" si="82"/>
        <v/>
      </c>
      <c r="M2661" s="123" t="str">
        <f t="shared" si="83"/>
        <v/>
      </c>
      <c r="N2661" s="123" t="str">
        <f>IF($B2661="","",ROUND(SUMIF(账户名,$B2661,账户期初)+SUMIFS($L$6:L2661,$B$6:B2661,$B2661),2))</f>
        <v/>
      </c>
      <c r="O2661" s="123" t="str">
        <f>IF($B2661="","",IFERROR(ROUND(INDEX(账户期初本位,MATCH($B2661,账户名,0))+SUMIFS($M$6:M2661,$B$6:B2661,$B2661),2),""))</f>
        <v/>
      </c>
      <c r="P2661" s="117"/>
      <c r="Q2661" s="115"/>
      <c r="R2661" s="115"/>
      <c r="S2661" s="124" t="str">
        <f>IF($B2661="","",IF(ISNA(MATCH($B2661,账户名,0)),"※这个账户不在【参数设置】的账户档案里",IF($A2661="","※没填日期，这一笔不会进任何月份的报表",IF(OR($A2661&lt;起始月份,$A2661&gt;EOMONTH(起始月份,15)),"△不在本账期（"&amp;TEXT(起始月份,"yyyy-mm")&amp;" ~ "&amp;TEXT(EOMONTH(起始月份,15),"yyyy-mm")&amp;"）内，报表里看不到",IF(AND($H2661&lt;&gt;"",$I2661&lt;&gt;""),"※收入和支出不能同时填",IF(AND(N($H2661)=0,N($I2661)=0),IF(ISNUMBER(SEARCH("【待补】",$R2661&amp;"")),"△源数据不全（源表缺金额），请补充","※收入和支出都没填"),IF($E2661="","※没填收支类别，分类报表会漏掉这一笔",IF(ISNA(MATCH($E2661,类别表,0)),"※收支类别不在【参数设置】的清单里",IF($K2661="","△"&amp;$D2661&amp;" 还没填汇率，去【月度汇率】补上就自动算了",IF(ISNUMBER(SEARCH("【待补】",$R2661&amp;"")),"△源数据不全（源表缺摘要或用途），请补充",IF(AND($F2661="内部转账",$Q2661=""),"△内部转账建议在「往来单位」写上对方账户",IF($N2661&lt;0,"△这一笔之后该账户余额成负数了，核一下",""))))))))))))</f>
        <v/>
      </c>
    </row>
    <row r="2662" ht="16.5" spans="1:19">
      <c r="A2662" s="114"/>
      <c r="B2662" s="115"/>
      <c r="C2662" s="116" t="str">
        <f>IF($B2662="","",IFERROR(INDEX(账户银行,MATCH($B2662,账户名,0)),""))</f>
        <v/>
      </c>
      <c r="D2662" s="116" t="str">
        <f>IF($B2662="","",IFERROR(INDEX(账户币种,MATCH($B2662,账户名,0)),""))</f>
        <v/>
      </c>
      <c r="E2662" s="117"/>
      <c r="F2662" s="116" t="str">
        <f>IF($E2662="","",IFERROR(INDEX(类别属性,MATCH($E2662,类别表,0)),""))</f>
        <v/>
      </c>
      <c r="G2662" s="118"/>
      <c r="H2662" s="119"/>
      <c r="I2662" s="119"/>
      <c r="J2662" s="120"/>
      <c r="K2662" s="125" t="str">
        <f>IF(OR($A2662="",$B2662=""),"",IF($J2662&lt;&gt;"",$J2662,IF($D2662=本位币,1,IFERROR(LOOKUP(2,1/((汇率月份&lt;=$A2662)*(INDEX(记账汇率区,0,MATCH($D2662,汇率币种头,0))&lt;&gt;"")),INDEX(记账汇率区,0,MATCH($D2662,汇率币种头,0))),""))))</f>
        <v/>
      </c>
      <c r="L2662" s="123" t="str">
        <f t="shared" si="82"/>
        <v/>
      </c>
      <c r="M2662" s="123" t="str">
        <f t="shared" si="83"/>
        <v/>
      </c>
      <c r="N2662" s="123" t="str">
        <f>IF($B2662="","",ROUND(SUMIF(账户名,$B2662,账户期初)+SUMIFS($L$6:L2662,$B$6:B2662,$B2662),2))</f>
        <v/>
      </c>
      <c r="O2662" s="123" t="str">
        <f>IF($B2662="","",IFERROR(ROUND(INDEX(账户期初本位,MATCH($B2662,账户名,0))+SUMIFS($M$6:M2662,$B$6:B2662,$B2662),2),""))</f>
        <v/>
      </c>
      <c r="P2662" s="117"/>
      <c r="Q2662" s="115"/>
      <c r="R2662" s="115"/>
      <c r="S2662" s="124" t="str">
        <f>IF($B2662="","",IF(ISNA(MATCH($B2662,账户名,0)),"※这个账户不在【参数设置】的账户档案里",IF($A2662="","※没填日期，这一笔不会进任何月份的报表",IF(OR($A2662&lt;起始月份,$A2662&gt;EOMONTH(起始月份,15)),"△不在本账期（"&amp;TEXT(起始月份,"yyyy-mm")&amp;" ~ "&amp;TEXT(EOMONTH(起始月份,15),"yyyy-mm")&amp;"）内，报表里看不到",IF(AND($H2662&lt;&gt;"",$I2662&lt;&gt;""),"※收入和支出不能同时填",IF(AND(N($H2662)=0,N($I2662)=0),IF(ISNUMBER(SEARCH("【待补】",$R2662&amp;"")),"△源数据不全（源表缺金额），请补充","※收入和支出都没填"),IF($E2662="","※没填收支类别，分类报表会漏掉这一笔",IF(ISNA(MATCH($E2662,类别表,0)),"※收支类别不在【参数设置】的清单里",IF($K2662="","△"&amp;$D2662&amp;" 还没填汇率，去【月度汇率】补上就自动算了",IF(ISNUMBER(SEARCH("【待补】",$R2662&amp;"")),"△源数据不全（源表缺摘要或用途），请补充",IF(AND($F2662="内部转账",$Q2662=""),"△内部转账建议在「往来单位」写上对方账户",IF($N2662&lt;0,"△这一笔之后该账户余额成负数了，核一下",""))))))))))))</f>
        <v/>
      </c>
    </row>
    <row r="2663" ht="16.5" spans="1:19">
      <c r="A2663" s="114"/>
      <c r="B2663" s="115"/>
      <c r="C2663" s="116" t="str">
        <f>IF($B2663="","",IFERROR(INDEX(账户银行,MATCH($B2663,账户名,0)),""))</f>
        <v/>
      </c>
      <c r="D2663" s="116" t="str">
        <f>IF($B2663="","",IFERROR(INDEX(账户币种,MATCH($B2663,账户名,0)),""))</f>
        <v/>
      </c>
      <c r="E2663" s="117"/>
      <c r="F2663" s="116" t="str">
        <f>IF($E2663="","",IFERROR(INDEX(类别属性,MATCH($E2663,类别表,0)),""))</f>
        <v/>
      </c>
      <c r="G2663" s="118"/>
      <c r="H2663" s="119"/>
      <c r="I2663" s="119"/>
      <c r="J2663" s="120"/>
      <c r="K2663" s="125" t="str">
        <f>IF(OR($A2663="",$B2663=""),"",IF($J2663&lt;&gt;"",$J2663,IF($D2663=本位币,1,IFERROR(LOOKUP(2,1/((汇率月份&lt;=$A2663)*(INDEX(记账汇率区,0,MATCH($D2663,汇率币种头,0))&lt;&gt;"")),INDEX(记账汇率区,0,MATCH($D2663,汇率币种头,0))),""))))</f>
        <v/>
      </c>
      <c r="L2663" s="123" t="str">
        <f t="shared" si="82"/>
        <v/>
      </c>
      <c r="M2663" s="123" t="str">
        <f t="shared" si="83"/>
        <v/>
      </c>
      <c r="N2663" s="123" t="str">
        <f>IF($B2663="","",ROUND(SUMIF(账户名,$B2663,账户期初)+SUMIFS($L$6:L2663,$B$6:B2663,$B2663),2))</f>
        <v/>
      </c>
      <c r="O2663" s="123" t="str">
        <f>IF($B2663="","",IFERROR(ROUND(INDEX(账户期初本位,MATCH($B2663,账户名,0))+SUMIFS($M$6:M2663,$B$6:B2663,$B2663),2),""))</f>
        <v/>
      </c>
      <c r="P2663" s="117"/>
      <c r="Q2663" s="115"/>
      <c r="R2663" s="115"/>
      <c r="S2663" s="124" t="str">
        <f>IF($B2663="","",IF(ISNA(MATCH($B2663,账户名,0)),"※这个账户不在【参数设置】的账户档案里",IF($A2663="","※没填日期，这一笔不会进任何月份的报表",IF(OR($A2663&lt;起始月份,$A2663&gt;EOMONTH(起始月份,15)),"△不在本账期（"&amp;TEXT(起始月份,"yyyy-mm")&amp;" ~ "&amp;TEXT(EOMONTH(起始月份,15),"yyyy-mm")&amp;"）内，报表里看不到",IF(AND($H2663&lt;&gt;"",$I2663&lt;&gt;""),"※收入和支出不能同时填",IF(AND(N($H2663)=0,N($I2663)=0),IF(ISNUMBER(SEARCH("【待补】",$R2663&amp;"")),"△源数据不全（源表缺金额），请补充","※收入和支出都没填"),IF($E2663="","※没填收支类别，分类报表会漏掉这一笔",IF(ISNA(MATCH($E2663,类别表,0)),"※收支类别不在【参数设置】的清单里",IF($K2663="","△"&amp;$D2663&amp;" 还没填汇率，去【月度汇率】补上就自动算了",IF(ISNUMBER(SEARCH("【待补】",$R2663&amp;"")),"△源数据不全（源表缺摘要或用途），请补充",IF(AND($F2663="内部转账",$Q2663=""),"△内部转账建议在「往来单位」写上对方账户",IF($N2663&lt;0,"△这一笔之后该账户余额成负数了，核一下",""))))))))))))</f>
        <v/>
      </c>
    </row>
    <row r="2664" ht="16.5" spans="1:19">
      <c r="A2664" s="114"/>
      <c r="B2664" s="115"/>
      <c r="C2664" s="116" t="str">
        <f>IF($B2664="","",IFERROR(INDEX(账户银行,MATCH($B2664,账户名,0)),""))</f>
        <v/>
      </c>
      <c r="D2664" s="116" t="str">
        <f>IF($B2664="","",IFERROR(INDEX(账户币种,MATCH($B2664,账户名,0)),""))</f>
        <v/>
      </c>
      <c r="E2664" s="117"/>
      <c r="F2664" s="116" t="str">
        <f>IF($E2664="","",IFERROR(INDEX(类别属性,MATCH($E2664,类别表,0)),""))</f>
        <v/>
      </c>
      <c r="G2664" s="118"/>
      <c r="H2664" s="119"/>
      <c r="I2664" s="119"/>
      <c r="J2664" s="120"/>
      <c r="K2664" s="125" t="str">
        <f>IF(OR($A2664="",$B2664=""),"",IF($J2664&lt;&gt;"",$J2664,IF($D2664=本位币,1,IFERROR(LOOKUP(2,1/((汇率月份&lt;=$A2664)*(INDEX(记账汇率区,0,MATCH($D2664,汇率币种头,0))&lt;&gt;"")),INDEX(记账汇率区,0,MATCH($D2664,汇率币种头,0))),""))))</f>
        <v/>
      </c>
      <c r="L2664" s="123" t="str">
        <f t="shared" si="82"/>
        <v/>
      </c>
      <c r="M2664" s="123" t="str">
        <f t="shared" si="83"/>
        <v/>
      </c>
      <c r="N2664" s="123" t="str">
        <f>IF($B2664="","",ROUND(SUMIF(账户名,$B2664,账户期初)+SUMIFS($L$6:L2664,$B$6:B2664,$B2664),2))</f>
        <v/>
      </c>
      <c r="O2664" s="123" t="str">
        <f>IF($B2664="","",IFERROR(ROUND(INDEX(账户期初本位,MATCH($B2664,账户名,0))+SUMIFS($M$6:M2664,$B$6:B2664,$B2664),2),""))</f>
        <v/>
      </c>
      <c r="P2664" s="117"/>
      <c r="Q2664" s="115"/>
      <c r="R2664" s="115"/>
      <c r="S2664" s="124" t="str">
        <f>IF($B2664="","",IF(ISNA(MATCH($B2664,账户名,0)),"※这个账户不在【参数设置】的账户档案里",IF($A2664="","※没填日期，这一笔不会进任何月份的报表",IF(OR($A2664&lt;起始月份,$A2664&gt;EOMONTH(起始月份,15)),"△不在本账期（"&amp;TEXT(起始月份,"yyyy-mm")&amp;" ~ "&amp;TEXT(EOMONTH(起始月份,15),"yyyy-mm")&amp;"）内，报表里看不到",IF(AND($H2664&lt;&gt;"",$I2664&lt;&gt;""),"※收入和支出不能同时填",IF(AND(N($H2664)=0,N($I2664)=0),IF(ISNUMBER(SEARCH("【待补】",$R2664&amp;"")),"△源数据不全（源表缺金额），请补充","※收入和支出都没填"),IF($E2664="","※没填收支类别，分类报表会漏掉这一笔",IF(ISNA(MATCH($E2664,类别表,0)),"※收支类别不在【参数设置】的清单里",IF($K2664="","△"&amp;$D2664&amp;" 还没填汇率，去【月度汇率】补上就自动算了",IF(ISNUMBER(SEARCH("【待补】",$R2664&amp;"")),"△源数据不全（源表缺摘要或用途），请补充",IF(AND($F2664="内部转账",$Q2664=""),"△内部转账建议在「往来单位」写上对方账户",IF($N2664&lt;0,"△这一笔之后该账户余额成负数了，核一下",""))))))))))))</f>
        <v/>
      </c>
    </row>
    <row r="2665" ht="16.5" spans="1:19">
      <c r="A2665" s="114"/>
      <c r="B2665" s="115"/>
      <c r="C2665" s="116" t="str">
        <f>IF($B2665="","",IFERROR(INDEX(账户银行,MATCH($B2665,账户名,0)),""))</f>
        <v/>
      </c>
      <c r="D2665" s="116" t="str">
        <f>IF($B2665="","",IFERROR(INDEX(账户币种,MATCH($B2665,账户名,0)),""))</f>
        <v/>
      </c>
      <c r="E2665" s="117"/>
      <c r="F2665" s="116" t="str">
        <f>IF($E2665="","",IFERROR(INDEX(类别属性,MATCH($E2665,类别表,0)),""))</f>
        <v/>
      </c>
      <c r="G2665" s="118"/>
      <c r="H2665" s="119"/>
      <c r="I2665" s="119"/>
      <c r="J2665" s="120"/>
      <c r="K2665" s="125" t="str">
        <f>IF(OR($A2665="",$B2665=""),"",IF($J2665&lt;&gt;"",$J2665,IF($D2665=本位币,1,IFERROR(LOOKUP(2,1/((汇率月份&lt;=$A2665)*(INDEX(记账汇率区,0,MATCH($D2665,汇率币种头,0))&lt;&gt;"")),INDEX(记账汇率区,0,MATCH($D2665,汇率币种头,0))),""))))</f>
        <v/>
      </c>
      <c r="L2665" s="123" t="str">
        <f t="shared" si="82"/>
        <v/>
      </c>
      <c r="M2665" s="123" t="str">
        <f t="shared" si="83"/>
        <v/>
      </c>
      <c r="N2665" s="123" t="str">
        <f>IF($B2665="","",ROUND(SUMIF(账户名,$B2665,账户期初)+SUMIFS($L$6:L2665,$B$6:B2665,$B2665),2))</f>
        <v/>
      </c>
      <c r="O2665" s="123" t="str">
        <f>IF($B2665="","",IFERROR(ROUND(INDEX(账户期初本位,MATCH($B2665,账户名,0))+SUMIFS($M$6:M2665,$B$6:B2665,$B2665),2),""))</f>
        <v/>
      </c>
      <c r="P2665" s="117"/>
      <c r="Q2665" s="115"/>
      <c r="R2665" s="115"/>
      <c r="S2665" s="124" t="str">
        <f>IF($B2665="","",IF(ISNA(MATCH($B2665,账户名,0)),"※这个账户不在【参数设置】的账户档案里",IF($A2665="","※没填日期，这一笔不会进任何月份的报表",IF(OR($A2665&lt;起始月份,$A2665&gt;EOMONTH(起始月份,15)),"△不在本账期（"&amp;TEXT(起始月份,"yyyy-mm")&amp;" ~ "&amp;TEXT(EOMONTH(起始月份,15),"yyyy-mm")&amp;"）内，报表里看不到",IF(AND($H2665&lt;&gt;"",$I2665&lt;&gt;""),"※收入和支出不能同时填",IF(AND(N($H2665)=0,N($I2665)=0),IF(ISNUMBER(SEARCH("【待补】",$R2665&amp;"")),"△源数据不全（源表缺金额），请补充","※收入和支出都没填"),IF($E2665="","※没填收支类别，分类报表会漏掉这一笔",IF(ISNA(MATCH($E2665,类别表,0)),"※收支类别不在【参数设置】的清单里",IF($K2665="","△"&amp;$D2665&amp;" 还没填汇率，去【月度汇率】补上就自动算了",IF(ISNUMBER(SEARCH("【待补】",$R2665&amp;"")),"△源数据不全（源表缺摘要或用途），请补充",IF(AND($F2665="内部转账",$Q2665=""),"△内部转账建议在「往来单位」写上对方账户",IF($N2665&lt;0,"△这一笔之后该账户余额成负数了，核一下",""))))))))))))</f>
        <v/>
      </c>
    </row>
    <row r="2666" ht="16.5" spans="1:19">
      <c r="A2666" s="114"/>
      <c r="B2666" s="115"/>
      <c r="C2666" s="116" t="str">
        <f>IF($B2666="","",IFERROR(INDEX(账户银行,MATCH($B2666,账户名,0)),""))</f>
        <v/>
      </c>
      <c r="D2666" s="116" t="str">
        <f>IF($B2666="","",IFERROR(INDEX(账户币种,MATCH($B2666,账户名,0)),""))</f>
        <v/>
      </c>
      <c r="E2666" s="117"/>
      <c r="F2666" s="116" t="str">
        <f>IF($E2666="","",IFERROR(INDEX(类别属性,MATCH($E2666,类别表,0)),""))</f>
        <v/>
      </c>
      <c r="G2666" s="118"/>
      <c r="H2666" s="119"/>
      <c r="I2666" s="119"/>
      <c r="J2666" s="120"/>
      <c r="K2666" s="125" t="str">
        <f>IF(OR($A2666="",$B2666=""),"",IF($J2666&lt;&gt;"",$J2666,IF($D2666=本位币,1,IFERROR(LOOKUP(2,1/((汇率月份&lt;=$A2666)*(INDEX(记账汇率区,0,MATCH($D2666,汇率币种头,0))&lt;&gt;"")),INDEX(记账汇率区,0,MATCH($D2666,汇率币种头,0))),""))))</f>
        <v/>
      </c>
      <c r="L2666" s="123" t="str">
        <f t="shared" si="82"/>
        <v/>
      </c>
      <c r="M2666" s="123" t="str">
        <f t="shared" si="83"/>
        <v/>
      </c>
      <c r="N2666" s="123" t="str">
        <f>IF($B2666="","",ROUND(SUMIF(账户名,$B2666,账户期初)+SUMIFS($L$6:L2666,$B$6:B2666,$B2666),2))</f>
        <v/>
      </c>
      <c r="O2666" s="123" t="str">
        <f>IF($B2666="","",IFERROR(ROUND(INDEX(账户期初本位,MATCH($B2666,账户名,0))+SUMIFS($M$6:M2666,$B$6:B2666,$B2666),2),""))</f>
        <v/>
      </c>
      <c r="P2666" s="117"/>
      <c r="Q2666" s="115"/>
      <c r="R2666" s="115"/>
      <c r="S2666" s="124" t="str">
        <f>IF($B2666="","",IF(ISNA(MATCH($B2666,账户名,0)),"※这个账户不在【参数设置】的账户档案里",IF($A2666="","※没填日期，这一笔不会进任何月份的报表",IF(OR($A2666&lt;起始月份,$A2666&gt;EOMONTH(起始月份,15)),"△不在本账期（"&amp;TEXT(起始月份,"yyyy-mm")&amp;" ~ "&amp;TEXT(EOMONTH(起始月份,15),"yyyy-mm")&amp;"）内，报表里看不到",IF(AND($H2666&lt;&gt;"",$I2666&lt;&gt;""),"※收入和支出不能同时填",IF(AND(N($H2666)=0,N($I2666)=0),IF(ISNUMBER(SEARCH("【待补】",$R2666&amp;"")),"△源数据不全（源表缺金额），请补充","※收入和支出都没填"),IF($E2666="","※没填收支类别，分类报表会漏掉这一笔",IF(ISNA(MATCH($E2666,类别表,0)),"※收支类别不在【参数设置】的清单里",IF($K2666="","△"&amp;$D2666&amp;" 还没填汇率，去【月度汇率】补上就自动算了",IF(ISNUMBER(SEARCH("【待补】",$R2666&amp;"")),"△源数据不全（源表缺摘要或用途），请补充",IF(AND($F2666="内部转账",$Q2666=""),"△内部转账建议在「往来单位」写上对方账户",IF($N2666&lt;0,"△这一笔之后该账户余额成负数了，核一下",""))))))))))))</f>
        <v/>
      </c>
    </row>
    <row r="2667" ht="16.5" spans="1:19">
      <c r="A2667" s="114"/>
      <c r="B2667" s="115"/>
      <c r="C2667" s="116" t="str">
        <f>IF($B2667="","",IFERROR(INDEX(账户银行,MATCH($B2667,账户名,0)),""))</f>
        <v/>
      </c>
      <c r="D2667" s="116" t="str">
        <f>IF($B2667="","",IFERROR(INDEX(账户币种,MATCH($B2667,账户名,0)),""))</f>
        <v/>
      </c>
      <c r="E2667" s="117"/>
      <c r="F2667" s="116" t="str">
        <f>IF($E2667="","",IFERROR(INDEX(类别属性,MATCH($E2667,类别表,0)),""))</f>
        <v/>
      </c>
      <c r="G2667" s="118"/>
      <c r="H2667" s="119"/>
      <c r="I2667" s="119"/>
      <c r="J2667" s="120"/>
      <c r="K2667" s="125" t="str">
        <f>IF(OR($A2667="",$B2667=""),"",IF($J2667&lt;&gt;"",$J2667,IF($D2667=本位币,1,IFERROR(LOOKUP(2,1/((汇率月份&lt;=$A2667)*(INDEX(记账汇率区,0,MATCH($D2667,汇率币种头,0))&lt;&gt;"")),INDEX(记账汇率区,0,MATCH($D2667,汇率币种头,0))),""))))</f>
        <v/>
      </c>
      <c r="L2667" s="123" t="str">
        <f t="shared" si="82"/>
        <v/>
      </c>
      <c r="M2667" s="123" t="str">
        <f t="shared" si="83"/>
        <v/>
      </c>
      <c r="N2667" s="123" t="str">
        <f>IF($B2667="","",ROUND(SUMIF(账户名,$B2667,账户期初)+SUMIFS($L$6:L2667,$B$6:B2667,$B2667),2))</f>
        <v/>
      </c>
      <c r="O2667" s="123" t="str">
        <f>IF($B2667="","",IFERROR(ROUND(INDEX(账户期初本位,MATCH($B2667,账户名,0))+SUMIFS($M$6:M2667,$B$6:B2667,$B2667),2),""))</f>
        <v/>
      </c>
      <c r="P2667" s="117"/>
      <c r="Q2667" s="115"/>
      <c r="R2667" s="115"/>
      <c r="S2667" s="124" t="str">
        <f>IF($B2667="","",IF(ISNA(MATCH($B2667,账户名,0)),"※这个账户不在【参数设置】的账户档案里",IF($A2667="","※没填日期，这一笔不会进任何月份的报表",IF(OR($A2667&lt;起始月份,$A2667&gt;EOMONTH(起始月份,15)),"△不在本账期（"&amp;TEXT(起始月份,"yyyy-mm")&amp;" ~ "&amp;TEXT(EOMONTH(起始月份,15),"yyyy-mm")&amp;"）内，报表里看不到",IF(AND($H2667&lt;&gt;"",$I2667&lt;&gt;""),"※收入和支出不能同时填",IF(AND(N($H2667)=0,N($I2667)=0),IF(ISNUMBER(SEARCH("【待补】",$R2667&amp;"")),"△源数据不全（源表缺金额），请补充","※收入和支出都没填"),IF($E2667="","※没填收支类别，分类报表会漏掉这一笔",IF(ISNA(MATCH($E2667,类别表,0)),"※收支类别不在【参数设置】的清单里",IF($K2667="","△"&amp;$D2667&amp;" 还没填汇率，去【月度汇率】补上就自动算了",IF(ISNUMBER(SEARCH("【待补】",$R2667&amp;"")),"△源数据不全（源表缺摘要或用途），请补充",IF(AND($F2667="内部转账",$Q2667=""),"△内部转账建议在「往来单位」写上对方账户",IF($N2667&lt;0,"△这一笔之后该账户余额成负数了，核一下",""))))))))))))</f>
        <v/>
      </c>
    </row>
    <row r="2668" ht="16.5" spans="1:19">
      <c r="A2668" s="114"/>
      <c r="B2668" s="115"/>
      <c r="C2668" s="116" t="str">
        <f>IF($B2668="","",IFERROR(INDEX(账户银行,MATCH($B2668,账户名,0)),""))</f>
        <v/>
      </c>
      <c r="D2668" s="116" t="str">
        <f>IF($B2668="","",IFERROR(INDEX(账户币种,MATCH($B2668,账户名,0)),""))</f>
        <v/>
      </c>
      <c r="E2668" s="117"/>
      <c r="F2668" s="116" t="str">
        <f>IF($E2668="","",IFERROR(INDEX(类别属性,MATCH($E2668,类别表,0)),""))</f>
        <v/>
      </c>
      <c r="G2668" s="118"/>
      <c r="H2668" s="119"/>
      <c r="I2668" s="119"/>
      <c r="J2668" s="120"/>
      <c r="K2668" s="125" t="str">
        <f>IF(OR($A2668="",$B2668=""),"",IF($J2668&lt;&gt;"",$J2668,IF($D2668=本位币,1,IFERROR(LOOKUP(2,1/((汇率月份&lt;=$A2668)*(INDEX(记账汇率区,0,MATCH($D2668,汇率币种头,0))&lt;&gt;"")),INDEX(记账汇率区,0,MATCH($D2668,汇率币种头,0))),""))))</f>
        <v/>
      </c>
      <c r="L2668" s="123" t="str">
        <f t="shared" si="82"/>
        <v/>
      </c>
      <c r="M2668" s="123" t="str">
        <f t="shared" si="83"/>
        <v/>
      </c>
      <c r="N2668" s="123" t="str">
        <f>IF($B2668="","",ROUND(SUMIF(账户名,$B2668,账户期初)+SUMIFS($L$6:L2668,$B$6:B2668,$B2668),2))</f>
        <v/>
      </c>
      <c r="O2668" s="123" t="str">
        <f>IF($B2668="","",IFERROR(ROUND(INDEX(账户期初本位,MATCH($B2668,账户名,0))+SUMIFS($M$6:M2668,$B$6:B2668,$B2668),2),""))</f>
        <v/>
      </c>
      <c r="P2668" s="117"/>
      <c r="Q2668" s="115"/>
      <c r="R2668" s="115"/>
      <c r="S2668" s="124" t="str">
        <f>IF($B2668="","",IF(ISNA(MATCH($B2668,账户名,0)),"※这个账户不在【参数设置】的账户档案里",IF($A2668="","※没填日期，这一笔不会进任何月份的报表",IF(OR($A2668&lt;起始月份,$A2668&gt;EOMONTH(起始月份,15)),"△不在本账期（"&amp;TEXT(起始月份,"yyyy-mm")&amp;" ~ "&amp;TEXT(EOMONTH(起始月份,15),"yyyy-mm")&amp;"）内，报表里看不到",IF(AND($H2668&lt;&gt;"",$I2668&lt;&gt;""),"※收入和支出不能同时填",IF(AND(N($H2668)=0,N($I2668)=0),IF(ISNUMBER(SEARCH("【待补】",$R2668&amp;"")),"△源数据不全（源表缺金额），请补充","※收入和支出都没填"),IF($E2668="","※没填收支类别，分类报表会漏掉这一笔",IF(ISNA(MATCH($E2668,类别表,0)),"※收支类别不在【参数设置】的清单里",IF($K2668="","△"&amp;$D2668&amp;" 还没填汇率，去【月度汇率】补上就自动算了",IF(ISNUMBER(SEARCH("【待补】",$R2668&amp;"")),"△源数据不全（源表缺摘要或用途），请补充",IF(AND($F2668="内部转账",$Q2668=""),"△内部转账建议在「往来单位」写上对方账户",IF($N2668&lt;0,"△这一笔之后该账户余额成负数了，核一下",""))))))))))))</f>
        <v/>
      </c>
    </row>
    <row r="2669" ht="16.5" spans="1:19">
      <c r="A2669" s="114"/>
      <c r="B2669" s="115"/>
      <c r="C2669" s="116" t="str">
        <f>IF($B2669="","",IFERROR(INDEX(账户银行,MATCH($B2669,账户名,0)),""))</f>
        <v/>
      </c>
      <c r="D2669" s="116" t="str">
        <f>IF($B2669="","",IFERROR(INDEX(账户币种,MATCH($B2669,账户名,0)),""))</f>
        <v/>
      </c>
      <c r="E2669" s="117"/>
      <c r="F2669" s="116" t="str">
        <f>IF($E2669="","",IFERROR(INDEX(类别属性,MATCH($E2669,类别表,0)),""))</f>
        <v/>
      </c>
      <c r="G2669" s="118"/>
      <c r="H2669" s="119"/>
      <c r="I2669" s="119"/>
      <c r="J2669" s="120"/>
      <c r="K2669" s="125" t="str">
        <f>IF(OR($A2669="",$B2669=""),"",IF($J2669&lt;&gt;"",$J2669,IF($D2669=本位币,1,IFERROR(LOOKUP(2,1/((汇率月份&lt;=$A2669)*(INDEX(记账汇率区,0,MATCH($D2669,汇率币种头,0))&lt;&gt;"")),INDEX(记账汇率区,0,MATCH($D2669,汇率币种头,0))),""))))</f>
        <v/>
      </c>
      <c r="L2669" s="123" t="str">
        <f t="shared" si="82"/>
        <v/>
      </c>
      <c r="M2669" s="123" t="str">
        <f t="shared" si="83"/>
        <v/>
      </c>
      <c r="N2669" s="123" t="str">
        <f>IF($B2669="","",ROUND(SUMIF(账户名,$B2669,账户期初)+SUMIFS($L$6:L2669,$B$6:B2669,$B2669),2))</f>
        <v/>
      </c>
      <c r="O2669" s="123" t="str">
        <f>IF($B2669="","",IFERROR(ROUND(INDEX(账户期初本位,MATCH($B2669,账户名,0))+SUMIFS($M$6:M2669,$B$6:B2669,$B2669),2),""))</f>
        <v/>
      </c>
      <c r="P2669" s="117"/>
      <c r="Q2669" s="115"/>
      <c r="R2669" s="115"/>
      <c r="S2669" s="124" t="str">
        <f>IF($B2669="","",IF(ISNA(MATCH($B2669,账户名,0)),"※这个账户不在【参数设置】的账户档案里",IF($A2669="","※没填日期，这一笔不会进任何月份的报表",IF(OR($A2669&lt;起始月份,$A2669&gt;EOMONTH(起始月份,15)),"△不在本账期（"&amp;TEXT(起始月份,"yyyy-mm")&amp;" ~ "&amp;TEXT(EOMONTH(起始月份,15),"yyyy-mm")&amp;"）内，报表里看不到",IF(AND($H2669&lt;&gt;"",$I2669&lt;&gt;""),"※收入和支出不能同时填",IF(AND(N($H2669)=0,N($I2669)=0),IF(ISNUMBER(SEARCH("【待补】",$R2669&amp;"")),"△源数据不全（源表缺金额），请补充","※收入和支出都没填"),IF($E2669="","※没填收支类别，分类报表会漏掉这一笔",IF(ISNA(MATCH($E2669,类别表,0)),"※收支类别不在【参数设置】的清单里",IF($K2669="","△"&amp;$D2669&amp;" 还没填汇率，去【月度汇率】补上就自动算了",IF(ISNUMBER(SEARCH("【待补】",$R2669&amp;"")),"△源数据不全（源表缺摘要或用途），请补充",IF(AND($F2669="内部转账",$Q2669=""),"△内部转账建议在「往来单位」写上对方账户",IF($N2669&lt;0,"△这一笔之后该账户余额成负数了，核一下",""))))))))))))</f>
        <v/>
      </c>
    </row>
    <row r="2670" ht="16.5" spans="1:19">
      <c r="A2670" s="114"/>
      <c r="B2670" s="115"/>
      <c r="C2670" s="116" t="str">
        <f>IF($B2670="","",IFERROR(INDEX(账户银行,MATCH($B2670,账户名,0)),""))</f>
        <v/>
      </c>
      <c r="D2670" s="116" t="str">
        <f>IF($B2670="","",IFERROR(INDEX(账户币种,MATCH($B2670,账户名,0)),""))</f>
        <v/>
      </c>
      <c r="E2670" s="117"/>
      <c r="F2670" s="116" t="str">
        <f>IF($E2670="","",IFERROR(INDEX(类别属性,MATCH($E2670,类别表,0)),""))</f>
        <v/>
      </c>
      <c r="G2670" s="118"/>
      <c r="H2670" s="119"/>
      <c r="I2670" s="119"/>
      <c r="J2670" s="120"/>
      <c r="K2670" s="125" t="str">
        <f>IF(OR($A2670="",$B2670=""),"",IF($J2670&lt;&gt;"",$J2670,IF($D2670=本位币,1,IFERROR(LOOKUP(2,1/((汇率月份&lt;=$A2670)*(INDEX(记账汇率区,0,MATCH($D2670,汇率币种头,0))&lt;&gt;"")),INDEX(记账汇率区,0,MATCH($D2670,汇率币种头,0))),""))))</f>
        <v/>
      </c>
      <c r="L2670" s="123" t="str">
        <f t="shared" si="82"/>
        <v/>
      </c>
      <c r="M2670" s="123" t="str">
        <f t="shared" si="83"/>
        <v/>
      </c>
      <c r="N2670" s="123" t="str">
        <f>IF($B2670="","",ROUND(SUMIF(账户名,$B2670,账户期初)+SUMIFS($L$6:L2670,$B$6:B2670,$B2670),2))</f>
        <v/>
      </c>
      <c r="O2670" s="123" t="str">
        <f>IF($B2670="","",IFERROR(ROUND(INDEX(账户期初本位,MATCH($B2670,账户名,0))+SUMIFS($M$6:M2670,$B$6:B2670,$B2670),2),""))</f>
        <v/>
      </c>
      <c r="P2670" s="117"/>
      <c r="Q2670" s="115"/>
      <c r="R2670" s="115"/>
      <c r="S2670" s="124" t="str">
        <f>IF($B2670="","",IF(ISNA(MATCH($B2670,账户名,0)),"※这个账户不在【参数设置】的账户档案里",IF($A2670="","※没填日期，这一笔不会进任何月份的报表",IF(OR($A2670&lt;起始月份,$A2670&gt;EOMONTH(起始月份,15)),"△不在本账期（"&amp;TEXT(起始月份,"yyyy-mm")&amp;" ~ "&amp;TEXT(EOMONTH(起始月份,15),"yyyy-mm")&amp;"）内，报表里看不到",IF(AND($H2670&lt;&gt;"",$I2670&lt;&gt;""),"※收入和支出不能同时填",IF(AND(N($H2670)=0,N($I2670)=0),IF(ISNUMBER(SEARCH("【待补】",$R2670&amp;"")),"△源数据不全（源表缺金额），请补充","※收入和支出都没填"),IF($E2670="","※没填收支类别，分类报表会漏掉这一笔",IF(ISNA(MATCH($E2670,类别表,0)),"※收支类别不在【参数设置】的清单里",IF($K2670="","△"&amp;$D2670&amp;" 还没填汇率，去【月度汇率】补上就自动算了",IF(ISNUMBER(SEARCH("【待补】",$R2670&amp;"")),"△源数据不全（源表缺摘要或用途），请补充",IF(AND($F2670="内部转账",$Q2670=""),"△内部转账建议在「往来单位」写上对方账户",IF($N2670&lt;0,"△这一笔之后该账户余额成负数了，核一下",""))))))))))))</f>
        <v/>
      </c>
    </row>
    <row r="2671" ht="16.5" spans="1:19">
      <c r="A2671" s="114"/>
      <c r="B2671" s="115"/>
      <c r="C2671" s="116" t="str">
        <f>IF($B2671="","",IFERROR(INDEX(账户银行,MATCH($B2671,账户名,0)),""))</f>
        <v/>
      </c>
      <c r="D2671" s="116" t="str">
        <f>IF($B2671="","",IFERROR(INDEX(账户币种,MATCH($B2671,账户名,0)),""))</f>
        <v/>
      </c>
      <c r="E2671" s="117"/>
      <c r="F2671" s="116" t="str">
        <f>IF($E2671="","",IFERROR(INDEX(类别属性,MATCH($E2671,类别表,0)),""))</f>
        <v/>
      </c>
      <c r="G2671" s="118"/>
      <c r="H2671" s="119"/>
      <c r="I2671" s="119"/>
      <c r="J2671" s="120"/>
      <c r="K2671" s="125" t="str">
        <f>IF(OR($A2671="",$B2671=""),"",IF($J2671&lt;&gt;"",$J2671,IF($D2671=本位币,1,IFERROR(LOOKUP(2,1/((汇率月份&lt;=$A2671)*(INDEX(记账汇率区,0,MATCH($D2671,汇率币种头,0))&lt;&gt;"")),INDEX(记账汇率区,0,MATCH($D2671,汇率币种头,0))),""))))</f>
        <v/>
      </c>
      <c r="L2671" s="123" t="str">
        <f t="shared" si="82"/>
        <v/>
      </c>
      <c r="M2671" s="123" t="str">
        <f t="shared" si="83"/>
        <v/>
      </c>
      <c r="N2671" s="123" t="str">
        <f>IF($B2671="","",ROUND(SUMIF(账户名,$B2671,账户期初)+SUMIFS($L$6:L2671,$B$6:B2671,$B2671),2))</f>
        <v/>
      </c>
      <c r="O2671" s="123" t="str">
        <f>IF($B2671="","",IFERROR(ROUND(INDEX(账户期初本位,MATCH($B2671,账户名,0))+SUMIFS($M$6:M2671,$B$6:B2671,$B2671),2),""))</f>
        <v/>
      </c>
      <c r="P2671" s="117"/>
      <c r="Q2671" s="115"/>
      <c r="R2671" s="115"/>
      <c r="S2671" s="124" t="str">
        <f>IF($B2671="","",IF(ISNA(MATCH($B2671,账户名,0)),"※这个账户不在【参数设置】的账户档案里",IF($A2671="","※没填日期，这一笔不会进任何月份的报表",IF(OR($A2671&lt;起始月份,$A2671&gt;EOMONTH(起始月份,15)),"△不在本账期（"&amp;TEXT(起始月份,"yyyy-mm")&amp;" ~ "&amp;TEXT(EOMONTH(起始月份,15),"yyyy-mm")&amp;"）内，报表里看不到",IF(AND($H2671&lt;&gt;"",$I2671&lt;&gt;""),"※收入和支出不能同时填",IF(AND(N($H2671)=0,N($I2671)=0),IF(ISNUMBER(SEARCH("【待补】",$R2671&amp;"")),"△源数据不全（源表缺金额），请补充","※收入和支出都没填"),IF($E2671="","※没填收支类别，分类报表会漏掉这一笔",IF(ISNA(MATCH($E2671,类别表,0)),"※收支类别不在【参数设置】的清单里",IF($K2671="","△"&amp;$D2671&amp;" 还没填汇率，去【月度汇率】补上就自动算了",IF(ISNUMBER(SEARCH("【待补】",$R2671&amp;"")),"△源数据不全（源表缺摘要或用途），请补充",IF(AND($F2671="内部转账",$Q2671=""),"△内部转账建议在「往来单位」写上对方账户",IF($N2671&lt;0,"△这一笔之后该账户余额成负数了，核一下",""))))))))))))</f>
        <v/>
      </c>
    </row>
    <row r="2672" ht="16.5" spans="1:19">
      <c r="A2672" s="114"/>
      <c r="B2672" s="115"/>
      <c r="C2672" s="116" t="str">
        <f>IF($B2672="","",IFERROR(INDEX(账户银行,MATCH($B2672,账户名,0)),""))</f>
        <v/>
      </c>
      <c r="D2672" s="116" t="str">
        <f>IF($B2672="","",IFERROR(INDEX(账户币种,MATCH($B2672,账户名,0)),""))</f>
        <v/>
      </c>
      <c r="E2672" s="117"/>
      <c r="F2672" s="116" t="str">
        <f>IF($E2672="","",IFERROR(INDEX(类别属性,MATCH($E2672,类别表,0)),""))</f>
        <v/>
      </c>
      <c r="G2672" s="118"/>
      <c r="H2672" s="119"/>
      <c r="I2672" s="119"/>
      <c r="J2672" s="120"/>
      <c r="K2672" s="125" t="str">
        <f>IF(OR($A2672="",$B2672=""),"",IF($J2672&lt;&gt;"",$J2672,IF($D2672=本位币,1,IFERROR(LOOKUP(2,1/((汇率月份&lt;=$A2672)*(INDEX(记账汇率区,0,MATCH($D2672,汇率币种头,0))&lt;&gt;"")),INDEX(记账汇率区,0,MATCH($D2672,汇率币种头,0))),""))))</f>
        <v/>
      </c>
      <c r="L2672" s="123" t="str">
        <f t="shared" si="82"/>
        <v/>
      </c>
      <c r="M2672" s="123" t="str">
        <f t="shared" si="83"/>
        <v/>
      </c>
      <c r="N2672" s="123" t="str">
        <f>IF($B2672="","",ROUND(SUMIF(账户名,$B2672,账户期初)+SUMIFS($L$6:L2672,$B$6:B2672,$B2672),2))</f>
        <v/>
      </c>
      <c r="O2672" s="123" t="str">
        <f>IF($B2672="","",IFERROR(ROUND(INDEX(账户期初本位,MATCH($B2672,账户名,0))+SUMIFS($M$6:M2672,$B$6:B2672,$B2672),2),""))</f>
        <v/>
      </c>
      <c r="P2672" s="117"/>
      <c r="Q2672" s="115"/>
      <c r="R2672" s="115"/>
      <c r="S2672" s="124" t="str">
        <f>IF($B2672="","",IF(ISNA(MATCH($B2672,账户名,0)),"※这个账户不在【参数设置】的账户档案里",IF($A2672="","※没填日期，这一笔不会进任何月份的报表",IF(OR($A2672&lt;起始月份,$A2672&gt;EOMONTH(起始月份,15)),"△不在本账期（"&amp;TEXT(起始月份,"yyyy-mm")&amp;" ~ "&amp;TEXT(EOMONTH(起始月份,15),"yyyy-mm")&amp;"）内，报表里看不到",IF(AND($H2672&lt;&gt;"",$I2672&lt;&gt;""),"※收入和支出不能同时填",IF(AND(N($H2672)=0,N($I2672)=0),IF(ISNUMBER(SEARCH("【待补】",$R2672&amp;"")),"△源数据不全（源表缺金额），请补充","※收入和支出都没填"),IF($E2672="","※没填收支类别，分类报表会漏掉这一笔",IF(ISNA(MATCH($E2672,类别表,0)),"※收支类别不在【参数设置】的清单里",IF($K2672="","△"&amp;$D2672&amp;" 还没填汇率，去【月度汇率】补上就自动算了",IF(ISNUMBER(SEARCH("【待补】",$R2672&amp;"")),"△源数据不全（源表缺摘要或用途），请补充",IF(AND($F2672="内部转账",$Q2672=""),"△内部转账建议在「往来单位」写上对方账户",IF($N2672&lt;0,"△这一笔之后该账户余额成负数了，核一下",""))))))))))))</f>
        <v/>
      </c>
    </row>
    <row r="2673" ht="16.5" spans="1:19">
      <c r="A2673" s="114"/>
      <c r="B2673" s="115"/>
      <c r="C2673" s="116" t="str">
        <f>IF($B2673="","",IFERROR(INDEX(账户银行,MATCH($B2673,账户名,0)),""))</f>
        <v/>
      </c>
      <c r="D2673" s="116" t="str">
        <f>IF($B2673="","",IFERROR(INDEX(账户币种,MATCH($B2673,账户名,0)),""))</f>
        <v/>
      </c>
      <c r="E2673" s="117"/>
      <c r="F2673" s="116" t="str">
        <f>IF($E2673="","",IFERROR(INDEX(类别属性,MATCH($E2673,类别表,0)),""))</f>
        <v/>
      </c>
      <c r="G2673" s="118"/>
      <c r="H2673" s="119"/>
      <c r="I2673" s="119"/>
      <c r="J2673" s="120"/>
      <c r="K2673" s="125" t="str">
        <f>IF(OR($A2673="",$B2673=""),"",IF($J2673&lt;&gt;"",$J2673,IF($D2673=本位币,1,IFERROR(LOOKUP(2,1/((汇率月份&lt;=$A2673)*(INDEX(记账汇率区,0,MATCH($D2673,汇率币种头,0))&lt;&gt;"")),INDEX(记账汇率区,0,MATCH($D2673,汇率币种头,0))),""))))</f>
        <v/>
      </c>
      <c r="L2673" s="123" t="str">
        <f t="shared" si="82"/>
        <v/>
      </c>
      <c r="M2673" s="123" t="str">
        <f t="shared" si="83"/>
        <v/>
      </c>
      <c r="N2673" s="123" t="str">
        <f>IF($B2673="","",ROUND(SUMIF(账户名,$B2673,账户期初)+SUMIFS($L$6:L2673,$B$6:B2673,$B2673),2))</f>
        <v/>
      </c>
      <c r="O2673" s="123" t="str">
        <f>IF($B2673="","",IFERROR(ROUND(INDEX(账户期初本位,MATCH($B2673,账户名,0))+SUMIFS($M$6:M2673,$B$6:B2673,$B2673),2),""))</f>
        <v/>
      </c>
      <c r="P2673" s="117"/>
      <c r="Q2673" s="115"/>
      <c r="R2673" s="115"/>
      <c r="S2673" s="124" t="str">
        <f>IF($B2673="","",IF(ISNA(MATCH($B2673,账户名,0)),"※这个账户不在【参数设置】的账户档案里",IF($A2673="","※没填日期，这一笔不会进任何月份的报表",IF(OR($A2673&lt;起始月份,$A2673&gt;EOMONTH(起始月份,15)),"△不在本账期（"&amp;TEXT(起始月份,"yyyy-mm")&amp;" ~ "&amp;TEXT(EOMONTH(起始月份,15),"yyyy-mm")&amp;"）内，报表里看不到",IF(AND($H2673&lt;&gt;"",$I2673&lt;&gt;""),"※收入和支出不能同时填",IF(AND(N($H2673)=0,N($I2673)=0),IF(ISNUMBER(SEARCH("【待补】",$R2673&amp;"")),"△源数据不全（源表缺金额），请补充","※收入和支出都没填"),IF($E2673="","※没填收支类别，分类报表会漏掉这一笔",IF(ISNA(MATCH($E2673,类别表,0)),"※收支类别不在【参数设置】的清单里",IF($K2673="","△"&amp;$D2673&amp;" 还没填汇率，去【月度汇率】补上就自动算了",IF(ISNUMBER(SEARCH("【待补】",$R2673&amp;"")),"△源数据不全（源表缺摘要或用途），请补充",IF(AND($F2673="内部转账",$Q2673=""),"△内部转账建议在「往来单位」写上对方账户",IF($N2673&lt;0,"△这一笔之后该账户余额成负数了，核一下",""))))))))))))</f>
        <v/>
      </c>
    </row>
    <row r="2674" ht="16.5" spans="1:19">
      <c r="A2674" s="114"/>
      <c r="B2674" s="115"/>
      <c r="C2674" s="116" t="str">
        <f>IF($B2674="","",IFERROR(INDEX(账户银行,MATCH($B2674,账户名,0)),""))</f>
        <v/>
      </c>
      <c r="D2674" s="116" t="str">
        <f>IF($B2674="","",IFERROR(INDEX(账户币种,MATCH($B2674,账户名,0)),""))</f>
        <v/>
      </c>
      <c r="E2674" s="117"/>
      <c r="F2674" s="116" t="str">
        <f>IF($E2674="","",IFERROR(INDEX(类别属性,MATCH($E2674,类别表,0)),""))</f>
        <v/>
      </c>
      <c r="G2674" s="118"/>
      <c r="H2674" s="119"/>
      <c r="I2674" s="119"/>
      <c r="J2674" s="120"/>
      <c r="K2674" s="125" t="str">
        <f>IF(OR($A2674="",$B2674=""),"",IF($J2674&lt;&gt;"",$J2674,IF($D2674=本位币,1,IFERROR(LOOKUP(2,1/((汇率月份&lt;=$A2674)*(INDEX(记账汇率区,0,MATCH($D2674,汇率币种头,0))&lt;&gt;"")),INDEX(记账汇率区,0,MATCH($D2674,汇率币种头,0))),""))))</f>
        <v/>
      </c>
      <c r="L2674" s="123" t="str">
        <f t="shared" si="82"/>
        <v/>
      </c>
      <c r="M2674" s="123" t="str">
        <f t="shared" si="83"/>
        <v/>
      </c>
      <c r="N2674" s="123" t="str">
        <f>IF($B2674="","",ROUND(SUMIF(账户名,$B2674,账户期初)+SUMIFS($L$6:L2674,$B$6:B2674,$B2674),2))</f>
        <v/>
      </c>
      <c r="O2674" s="123" t="str">
        <f>IF($B2674="","",IFERROR(ROUND(INDEX(账户期初本位,MATCH($B2674,账户名,0))+SUMIFS($M$6:M2674,$B$6:B2674,$B2674),2),""))</f>
        <v/>
      </c>
      <c r="P2674" s="117"/>
      <c r="Q2674" s="115"/>
      <c r="R2674" s="115"/>
      <c r="S2674" s="124" t="str">
        <f>IF($B2674="","",IF(ISNA(MATCH($B2674,账户名,0)),"※这个账户不在【参数设置】的账户档案里",IF($A2674="","※没填日期，这一笔不会进任何月份的报表",IF(OR($A2674&lt;起始月份,$A2674&gt;EOMONTH(起始月份,15)),"△不在本账期（"&amp;TEXT(起始月份,"yyyy-mm")&amp;" ~ "&amp;TEXT(EOMONTH(起始月份,15),"yyyy-mm")&amp;"）内，报表里看不到",IF(AND($H2674&lt;&gt;"",$I2674&lt;&gt;""),"※收入和支出不能同时填",IF(AND(N($H2674)=0,N($I2674)=0),IF(ISNUMBER(SEARCH("【待补】",$R2674&amp;"")),"△源数据不全（源表缺金额），请补充","※收入和支出都没填"),IF($E2674="","※没填收支类别，分类报表会漏掉这一笔",IF(ISNA(MATCH($E2674,类别表,0)),"※收支类别不在【参数设置】的清单里",IF($K2674="","△"&amp;$D2674&amp;" 还没填汇率，去【月度汇率】补上就自动算了",IF(ISNUMBER(SEARCH("【待补】",$R2674&amp;"")),"△源数据不全（源表缺摘要或用途），请补充",IF(AND($F2674="内部转账",$Q2674=""),"△内部转账建议在「往来单位」写上对方账户",IF($N2674&lt;0,"△这一笔之后该账户余额成负数了，核一下",""))))))))))))</f>
        <v/>
      </c>
    </row>
    <row r="2675" ht="16.5" spans="1:19">
      <c r="A2675" s="114"/>
      <c r="B2675" s="115"/>
      <c r="C2675" s="116" t="str">
        <f>IF($B2675="","",IFERROR(INDEX(账户银行,MATCH($B2675,账户名,0)),""))</f>
        <v/>
      </c>
      <c r="D2675" s="116" t="str">
        <f>IF($B2675="","",IFERROR(INDEX(账户币种,MATCH($B2675,账户名,0)),""))</f>
        <v/>
      </c>
      <c r="E2675" s="117"/>
      <c r="F2675" s="116" t="str">
        <f>IF($E2675="","",IFERROR(INDEX(类别属性,MATCH($E2675,类别表,0)),""))</f>
        <v/>
      </c>
      <c r="G2675" s="118"/>
      <c r="H2675" s="119"/>
      <c r="I2675" s="119"/>
      <c r="J2675" s="120"/>
      <c r="K2675" s="125" t="str">
        <f>IF(OR($A2675="",$B2675=""),"",IF($J2675&lt;&gt;"",$J2675,IF($D2675=本位币,1,IFERROR(LOOKUP(2,1/((汇率月份&lt;=$A2675)*(INDEX(记账汇率区,0,MATCH($D2675,汇率币种头,0))&lt;&gt;"")),INDEX(记账汇率区,0,MATCH($D2675,汇率币种头,0))),""))))</f>
        <v/>
      </c>
      <c r="L2675" s="123" t="str">
        <f t="shared" si="82"/>
        <v/>
      </c>
      <c r="M2675" s="123" t="str">
        <f t="shared" si="83"/>
        <v/>
      </c>
      <c r="N2675" s="123" t="str">
        <f>IF($B2675="","",ROUND(SUMIF(账户名,$B2675,账户期初)+SUMIFS($L$6:L2675,$B$6:B2675,$B2675),2))</f>
        <v/>
      </c>
      <c r="O2675" s="123" t="str">
        <f>IF($B2675="","",IFERROR(ROUND(INDEX(账户期初本位,MATCH($B2675,账户名,0))+SUMIFS($M$6:M2675,$B$6:B2675,$B2675),2),""))</f>
        <v/>
      </c>
      <c r="P2675" s="117"/>
      <c r="Q2675" s="115"/>
      <c r="R2675" s="115"/>
      <c r="S2675" s="124" t="str">
        <f>IF($B2675="","",IF(ISNA(MATCH($B2675,账户名,0)),"※这个账户不在【参数设置】的账户档案里",IF($A2675="","※没填日期，这一笔不会进任何月份的报表",IF(OR($A2675&lt;起始月份,$A2675&gt;EOMONTH(起始月份,15)),"△不在本账期（"&amp;TEXT(起始月份,"yyyy-mm")&amp;" ~ "&amp;TEXT(EOMONTH(起始月份,15),"yyyy-mm")&amp;"）内，报表里看不到",IF(AND($H2675&lt;&gt;"",$I2675&lt;&gt;""),"※收入和支出不能同时填",IF(AND(N($H2675)=0,N($I2675)=0),IF(ISNUMBER(SEARCH("【待补】",$R2675&amp;"")),"△源数据不全（源表缺金额），请补充","※收入和支出都没填"),IF($E2675="","※没填收支类别，分类报表会漏掉这一笔",IF(ISNA(MATCH($E2675,类别表,0)),"※收支类别不在【参数设置】的清单里",IF($K2675="","△"&amp;$D2675&amp;" 还没填汇率，去【月度汇率】补上就自动算了",IF(ISNUMBER(SEARCH("【待补】",$R2675&amp;"")),"△源数据不全（源表缺摘要或用途），请补充",IF(AND($F2675="内部转账",$Q2675=""),"△内部转账建议在「往来单位」写上对方账户",IF($N2675&lt;0,"△这一笔之后该账户余额成负数了，核一下",""))))))))))))</f>
        <v/>
      </c>
    </row>
    <row r="2676" ht="16.5" spans="1:19">
      <c r="A2676" s="114"/>
      <c r="B2676" s="115"/>
      <c r="C2676" s="116" t="str">
        <f>IF($B2676="","",IFERROR(INDEX(账户银行,MATCH($B2676,账户名,0)),""))</f>
        <v/>
      </c>
      <c r="D2676" s="116" t="str">
        <f>IF($B2676="","",IFERROR(INDEX(账户币种,MATCH($B2676,账户名,0)),""))</f>
        <v/>
      </c>
      <c r="E2676" s="117"/>
      <c r="F2676" s="116" t="str">
        <f>IF($E2676="","",IFERROR(INDEX(类别属性,MATCH($E2676,类别表,0)),""))</f>
        <v/>
      </c>
      <c r="G2676" s="118"/>
      <c r="H2676" s="119"/>
      <c r="I2676" s="119"/>
      <c r="J2676" s="120"/>
      <c r="K2676" s="125" t="str">
        <f>IF(OR($A2676="",$B2676=""),"",IF($J2676&lt;&gt;"",$J2676,IF($D2676=本位币,1,IFERROR(LOOKUP(2,1/((汇率月份&lt;=$A2676)*(INDEX(记账汇率区,0,MATCH($D2676,汇率币种头,0))&lt;&gt;"")),INDEX(记账汇率区,0,MATCH($D2676,汇率币种头,0))),""))))</f>
        <v/>
      </c>
      <c r="L2676" s="123" t="str">
        <f t="shared" si="82"/>
        <v/>
      </c>
      <c r="M2676" s="123" t="str">
        <f t="shared" si="83"/>
        <v/>
      </c>
      <c r="N2676" s="123" t="str">
        <f>IF($B2676="","",ROUND(SUMIF(账户名,$B2676,账户期初)+SUMIFS($L$6:L2676,$B$6:B2676,$B2676),2))</f>
        <v/>
      </c>
      <c r="O2676" s="123" t="str">
        <f>IF($B2676="","",IFERROR(ROUND(INDEX(账户期初本位,MATCH($B2676,账户名,0))+SUMIFS($M$6:M2676,$B$6:B2676,$B2676),2),""))</f>
        <v/>
      </c>
      <c r="P2676" s="117"/>
      <c r="Q2676" s="115"/>
      <c r="R2676" s="115"/>
      <c r="S2676" s="124" t="str">
        <f>IF($B2676="","",IF(ISNA(MATCH($B2676,账户名,0)),"※这个账户不在【参数设置】的账户档案里",IF($A2676="","※没填日期，这一笔不会进任何月份的报表",IF(OR($A2676&lt;起始月份,$A2676&gt;EOMONTH(起始月份,15)),"△不在本账期（"&amp;TEXT(起始月份,"yyyy-mm")&amp;" ~ "&amp;TEXT(EOMONTH(起始月份,15),"yyyy-mm")&amp;"）内，报表里看不到",IF(AND($H2676&lt;&gt;"",$I2676&lt;&gt;""),"※收入和支出不能同时填",IF(AND(N($H2676)=0,N($I2676)=0),IF(ISNUMBER(SEARCH("【待补】",$R2676&amp;"")),"△源数据不全（源表缺金额），请补充","※收入和支出都没填"),IF($E2676="","※没填收支类别，分类报表会漏掉这一笔",IF(ISNA(MATCH($E2676,类别表,0)),"※收支类别不在【参数设置】的清单里",IF($K2676="","△"&amp;$D2676&amp;" 还没填汇率，去【月度汇率】补上就自动算了",IF(ISNUMBER(SEARCH("【待补】",$R2676&amp;"")),"△源数据不全（源表缺摘要或用途），请补充",IF(AND($F2676="内部转账",$Q2676=""),"△内部转账建议在「往来单位」写上对方账户",IF($N2676&lt;0,"△这一笔之后该账户余额成负数了，核一下",""))))))))))))</f>
        <v/>
      </c>
    </row>
    <row r="2677" ht="16.5" spans="1:19">
      <c r="A2677" s="114"/>
      <c r="B2677" s="115"/>
      <c r="C2677" s="116" t="str">
        <f>IF($B2677="","",IFERROR(INDEX(账户银行,MATCH($B2677,账户名,0)),""))</f>
        <v/>
      </c>
      <c r="D2677" s="116" t="str">
        <f>IF($B2677="","",IFERROR(INDEX(账户币种,MATCH($B2677,账户名,0)),""))</f>
        <v/>
      </c>
      <c r="E2677" s="117"/>
      <c r="F2677" s="116" t="str">
        <f>IF($E2677="","",IFERROR(INDEX(类别属性,MATCH($E2677,类别表,0)),""))</f>
        <v/>
      </c>
      <c r="G2677" s="118"/>
      <c r="H2677" s="119"/>
      <c r="I2677" s="119"/>
      <c r="J2677" s="120"/>
      <c r="K2677" s="125" t="str">
        <f>IF(OR($A2677="",$B2677=""),"",IF($J2677&lt;&gt;"",$J2677,IF($D2677=本位币,1,IFERROR(LOOKUP(2,1/((汇率月份&lt;=$A2677)*(INDEX(记账汇率区,0,MATCH($D2677,汇率币种头,0))&lt;&gt;"")),INDEX(记账汇率区,0,MATCH($D2677,汇率币种头,0))),""))))</f>
        <v/>
      </c>
      <c r="L2677" s="123" t="str">
        <f t="shared" si="82"/>
        <v/>
      </c>
      <c r="M2677" s="123" t="str">
        <f t="shared" si="83"/>
        <v/>
      </c>
      <c r="N2677" s="123" t="str">
        <f>IF($B2677="","",ROUND(SUMIF(账户名,$B2677,账户期初)+SUMIFS($L$6:L2677,$B$6:B2677,$B2677),2))</f>
        <v/>
      </c>
      <c r="O2677" s="123" t="str">
        <f>IF($B2677="","",IFERROR(ROUND(INDEX(账户期初本位,MATCH($B2677,账户名,0))+SUMIFS($M$6:M2677,$B$6:B2677,$B2677),2),""))</f>
        <v/>
      </c>
      <c r="P2677" s="117"/>
      <c r="Q2677" s="115"/>
      <c r="R2677" s="115"/>
      <c r="S2677" s="124" t="str">
        <f>IF($B2677="","",IF(ISNA(MATCH($B2677,账户名,0)),"※这个账户不在【参数设置】的账户档案里",IF($A2677="","※没填日期，这一笔不会进任何月份的报表",IF(OR($A2677&lt;起始月份,$A2677&gt;EOMONTH(起始月份,15)),"△不在本账期（"&amp;TEXT(起始月份,"yyyy-mm")&amp;" ~ "&amp;TEXT(EOMONTH(起始月份,15),"yyyy-mm")&amp;"）内，报表里看不到",IF(AND($H2677&lt;&gt;"",$I2677&lt;&gt;""),"※收入和支出不能同时填",IF(AND(N($H2677)=0,N($I2677)=0),IF(ISNUMBER(SEARCH("【待补】",$R2677&amp;"")),"△源数据不全（源表缺金额），请补充","※收入和支出都没填"),IF($E2677="","※没填收支类别，分类报表会漏掉这一笔",IF(ISNA(MATCH($E2677,类别表,0)),"※收支类别不在【参数设置】的清单里",IF($K2677="","△"&amp;$D2677&amp;" 还没填汇率，去【月度汇率】补上就自动算了",IF(ISNUMBER(SEARCH("【待补】",$R2677&amp;"")),"△源数据不全（源表缺摘要或用途），请补充",IF(AND($F2677="内部转账",$Q2677=""),"△内部转账建议在「往来单位」写上对方账户",IF($N2677&lt;0,"△这一笔之后该账户余额成负数了，核一下",""))))))))))))</f>
        <v/>
      </c>
    </row>
    <row r="2678" ht="16.5" spans="1:19">
      <c r="A2678" s="114"/>
      <c r="B2678" s="115"/>
      <c r="C2678" s="116" t="str">
        <f>IF($B2678="","",IFERROR(INDEX(账户银行,MATCH($B2678,账户名,0)),""))</f>
        <v/>
      </c>
      <c r="D2678" s="116" t="str">
        <f>IF($B2678="","",IFERROR(INDEX(账户币种,MATCH($B2678,账户名,0)),""))</f>
        <v/>
      </c>
      <c r="E2678" s="117"/>
      <c r="F2678" s="116" t="str">
        <f>IF($E2678="","",IFERROR(INDEX(类别属性,MATCH($E2678,类别表,0)),""))</f>
        <v/>
      </c>
      <c r="G2678" s="118"/>
      <c r="H2678" s="119"/>
      <c r="I2678" s="119"/>
      <c r="J2678" s="120"/>
      <c r="K2678" s="125" t="str">
        <f>IF(OR($A2678="",$B2678=""),"",IF($J2678&lt;&gt;"",$J2678,IF($D2678=本位币,1,IFERROR(LOOKUP(2,1/((汇率月份&lt;=$A2678)*(INDEX(记账汇率区,0,MATCH($D2678,汇率币种头,0))&lt;&gt;"")),INDEX(记账汇率区,0,MATCH($D2678,汇率币种头,0))),""))))</f>
        <v/>
      </c>
      <c r="L2678" s="123" t="str">
        <f t="shared" si="82"/>
        <v/>
      </c>
      <c r="M2678" s="123" t="str">
        <f t="shared" si="83"/>
        <v/>
      </c>
      <c r="N2678" s="123" t="str">
        <f>IF($B2678="","",ROUND(SUMIF(账户名,$B2678,账户期初)+SUMIFS($L$6:L2678,$B$6:B2678,$B2678),2))</f>
        <v/>
      </c>
      <c r="O2678" s="123" t="str">
        <f>IF($B2678="","",IFERROR(ROUND(INDEX(账户期初本位,MATCH($B2678,账户名,0))+SUMIFS($M$6:M2678,$B$6:B2678,$B2678),2),""))</f>
        <v/>
      </c>
      <c r="P2678" s="117"/>
      <c r="Q2678" s="115"/>
      <c r="R2678" s="115"/>
      <c r="S2678" s="124" t="str">
        <f>IF($B2678="","",IF(ISNA(MATCH($B2678,账户名,0)),"※这个账户不在【参数设置】的账户档案里",IF($A2678="","※没填日期，这一笔不会进任何月份的报表",IF(OR($A2678&lt;起始月份,$A2678&gt;EOMONTH(起始月份,15)),"△不在本账期（"&amp;TEXT(起始月份,"yyyy-mm")&amp;" ~ "&amp;TEXT(EOMONTH(起始月份,15),"yyyy-mm")&amp;"）内，报表里看不到",IF(AND($H2678&lt;&gt;"",$I2678&lt;&gt;""),"※收入和支出不能同时填",IF(AND(N($H2678)=0,N($I2678)=0),IF(ISNUMBER(SEARCH("【待补】",$R2678&amp;"")),"△源数据不全（源表缺金额），请补充","※收入和支出都没填"),IF($E2678="","※没填收支类别，分类报表会漏掉这一笔",IF(ISNA(MATCH($E2678,类别表,0)),"※收支类别不在【参数设置】的清单里",IF($K2678="","△"&amp;$D2678&amp;" 还没填汇率，去【月度汇率】补上就自动算了",IF(ISNUMBER(SEARCH("【待补】",$R2678&amp;"")),"△源数据不全（源表缺摘要或用途），请补充",IF(AND($F2678="内部转账",$Q2678=""),"△内部转账建议在「往来单位」写上对方账户",IF($N2678&lt;0,"△这一笔之后该账户余额成负数了，核一下",""))))))))))))</f>
        <v/>
      </c>
    </row>
    <row r="2679" ht="16.5" spans="1:19">
      <c r="A2679" s="114"/>
      <c r="B2679" s="115"/>
      <c r="C2679" s="116" t="str">
        <f>IF($B2679="","",IFERROR(INDEX(账户银行,MATCH($B2679,账户名,0)),""))</f>
        <v/>
      </c>
      <c r="D2679" s="116" t="str">
        <f>IF($B2679="","",IFERROR(INDEX(账户币种,MATCH($B2679,账户名,0)),""))</f>
        <v/>
      </c>
      <c r="E2679" s="117"/>
      <c r="F2679" s="116" t="str">
        <f>IF($E2679="","",IFERROR(INDEX(类别属性,MATCH($E2679,类别表,0)),""))</f>
        <v/>
      </c>
      <c r="G2679" s="118"/>
      <c r="H2679" s="119"/>
      <c r="I2679" s="119"/>
      <c r="J2679" s="120"/>
      <c r="K2679" s="125" t="str">
        <f>IF(OR($A2679="",$B2679=""),"",IF($J2679&lt;&gt;"",$J2679,IF($D2679=本位币,1,IFERROR(LOOKUP(2,1/((汇率月份&lt;=$A2679)*(INDEX(记账汇率区,0,MATCH($D2679,汇率币种头,0))&lt;&gt;"")),INDEX(记账汇率区,0,MATCH($D2679,汇率币种头,0))),""))))</f>
        <v/>
      </c>
      <c r="L2679" s="123" t="str">
        <f t="shared" si="82"/>
        <v/>
      </c>
      <c r="M2679" s="123" t="str">
        <f t="shared" si="83"/>
        <v/>
      </c>
      <c r="N2679" s="123" t="str">
        <f>IF($B2679="","",ROUND(SUMIF(账户名,$B2679,账户期初)+SUMIFS($L$6:L2679,$B$6:B2679,$B2679),2))</f>
        <v/>
      </c>
      <c r="O2679" s="123" t="str">
        <f>IF($B2679="","",IFERROR(ROUND(INDEX(账户期初本位,MATCH($B2679,账户名,0))+SUMIFS($M$6:M2679,$B$6:B2679,$B2679),2),""))</f>
        <v/>
      </c>
      <c r="P2679" s="117"/>
      <c r="Q2679" s="115"/>
      <c r="R2679" s="115"/>
      <c r="S2679" s="124" t="str">
        <f>IF($B2679="","",IF(ISNA(MATCH($B2679,账户名,0)),"※这个账户不在【参数设置】的账户档案里",IF($A2679="","※没填日期，这一笔不会进任何月份的报表",IF(OR($A2679&lt;起始月份,$A2679&gt;EOMONTH(起始月份,15)),"△不在本账期（"&amp;TEXT(起始月份,"yyyy-mm")&amp;" ~ "&amp;TEXT(EOMONTH(起始月份,15),"yyyy-mm")&amp;"）内，报表里看不到",IF(AND($H2679&lt;&gt;"",$I2679&lt;&gt;""),"※收入和支出不能同时填",IF(AND(N($H2679)=0,N($I2679)=0),IF(ISNUMBER(SEARCH("【待补】",$R2679&amp;"")),"△源数据不全（源表缺金额），请补充","※收入和支出都没填"),IF($E2679="","※没填收支类别，分类报表会漏掉这一笔",IF(ISNA(MATCH($E2679,类别表,0)),"※收支类别不在【参数设置】的清单里",IF($K2679="","△"&amp;$D2679&amp;" 还没填汇率，去【月度汇率】补上就自动算了",IF(ISNUMBER(SEARCH("【待补】",$R2679&amp;"")),"△源数据不全（源表缺摘要或用途），请补充",IF(AND($F2679="内部转账",$Q2679=""),"△内部转账建议在「往来单位」写上对方账户",IF($N2679&lt;0,"△这一笔之后该账户余额成负数了，核一下",""))))))))))))</f>
        <v/>
      </c>
    </row>
    <row r="2680" ht="16.5" spans="1:19">
      <c r="A2680" s="114"/>
      <c r="B2680" s="115"/>
      <c r="C2680" s="116" t="str">
        <f>IF($B2680="","",IFERROR(INDEX(账户银行,MATCH($B2680,账户名,0)),""))</f>
        <v/>
      </c>
      <c r="D2680" s="116" t="str">
        <f>IF($B2680="","",IFERROR(INDEX(账户币种,MATCH($B2680,账户名,0)),""))</f>
        <v/>
      </c>
      <c r="E2680" s="117"/>
      <c r="F2680" s="116" t="str">
        <f>IF($E2680="","",IFERROR(INDEX(类别属性,MATCH($E2680,类别表,0)),""))</f>
        <v/>
      </c>
      <c r="G2680" s="118"/>
      <c r="H2680" s="119"/>
      <c r="I2680" s="119"/>
      <c r="J2680" s="120"/>
      <c r="K2680" s="125" t="str">
        <f>IF(OR($A2680="",$B2680=""),"",IF($J2680&lt;&gt;"",$J2680,IF($D2680=本位币,1,IFERROR(LOOKUP(2,1/((汇率月份&lt;=$A2680)*(INDEX(记账汇率区,0,MATCH($D2680,汇率币种头,0))&lt;&gt;"")),INDEX(记账汇率区,0,MATCH($D2680,汇率币种头,0))),""))))</f>
        <v/>
      </c>
      <c r="L2680" s="123" t="str">
        <f t="shared" si="82"/>
        <v/>
      </c>
      <c r="M2680" s="123" t="str">
        <f t="shared" si="83"/>
        <v/>
      </c>
      <c r="N2680" s="123" t="str">
        <f>IF($B2680="","",ROUND(SUMIF(账户名,$B2680,账户期初)+SUMIFS($L$6:L2680,$B$6:B2680,$B2680),2))</f>
        <v/>
      </c>
      <c r="O2680" s="123" t="str">
        <f>IF($B2680="","",IFERROR(ROUND(INDEX(账户期初本位,MATCH($B2680,账户名,0))+SUMIFS($M$6:M2680,$B$6:B2680,$B2680),2),""))</f>
        <v/>
      </c>
      <c r="P2680" s="117"/>
      <c r="Q2680" s="115"/>
      <c r="R2680" s="115"/>
      <c r="S2680" s="124" t="str">
        <f>IF($B2680="","",IF(ISNA(MATCH($B2680,账户名,0)),"※这个账户不在【参数设置】的账户档案里",IF($A2680="","※没填日期，这一笔不会进任何月份的报表",IF(OR($A2680&lt;起始月份,$A2680&gt;EOMONTH(起始月份,15)),"△不在本账期（"&amp;TEXT(起始月份,"yyyy-mm")&amp;" ~ "&amp;TEXT(EOMONTH(起始月份,15),"yyyy-mm")&amp;"）内，报表里看不到",IF(AND($H2680&lt;&gt;"",$I2680&lt;&gt;""),"※收入和支出不能同时填",IF(AND(N($H2680)=0,N($I2680)=0),IF(ISNUMBER(SEARCH("【待补】",$R2680&amp;"")),"△源数据不全（源表缺金额），请补充","※收入和支出都没填"),IF($E2680="","※没填收支类别，分类报表会漏掉这一笔",IF(ISNA(MATCH($E2680,类别表,0)),"※收支类别不在【参数设置】的清单里",IF($K2680="","△"&amp;$D2680&amp;" 还没填汇率，去【月度汇率】补上就自动算了",IF(ISNUMBER(SEARCH("【待补】",$R2680&amp;"")),"△源数据不全（源表缺摘要或用途），请补充",IF(AND($F2680="内部转账",$Q2680=""),"△内部转账建议在「往来单位」写上对方账户",IF($N2680&lt;0,"△这一笔之后该账户余额成负数了，核一下",""))))))))))))</f>
        <v/>
      </c>
    </row>
    <row r="2681" ht="16.5" spans="1:19">
      <c r="A2681" s="114"/>
      <c r="B2681" s="115"/>
      <c r="C2681" s="116" t="str">
        <f>IF($B2681="","",IFERROR(INDEX(账户银行,MATCH($B2681,账户名,0)),""))</f>
        <v/>
      </c>
      <c r="D2681" s="116" t="str">
        <f>IF($B2681="","",IFERROR(INDEX(账户币种,MATCH($B2681,账户名,0)),""))</f>
        <v/>
      </c>
      <c r="E2681" s="117"/>
      <c r="F2681" s="116" t="str">
        <f>IF($E2681="","",IFERROR(INDEX(类别属性,MATCH($E2681,类别表,0)),""))</f>
        <v/>
      </c>
      <c r="G2681" s="118"/>
      <c r="H2681" s="119"/>
      <c r="I2681" s="119"/>
      <c r="J2681" s="120"/>
      <c r="K2681" s="125" t="str">
        <f>IF(OR($A2681="",$B2681=""),"",IF($J2681&lt;&gt;"",$J2681,IF($D2681=本位币,1,IFERROR(LOOKUP(2,1/((汇率月份&lt;=$A2681)*(INDEX(记账汇率区,0,MATCH($D2681,汇率币种头,0))&lt;&gt;"")),INDEX(记账汇率区,0,MATCH($D2681,汇率币种头,0))),""))))</f>
        <v/>
      </c>
      <c r="L2681" s="123" t="str">
        <f t="shared" si="82"/>
        <v/>
      </c>
      <c r="M2681" s="123" t="str">
        <f t="shared" si="83"/>
        <v/>
      </c>
      <c r="N2681" s="123" t="str">
        <f>IF($B2681="","",ROUND(SUMIF(账户名,$B2681,账户期初)+SUMIFS($L$6:L2681,$B$6:B2681,$B2681),2))</f>
        <v/>
      </c>
      <c r="O2681" s="123" t="str">
        <f>IF($B2681="","",IFERROR(ROUND(INDEX(账户期初本位,MATCH($B2681,账户名,0))+SUMIFS($M$6:M2681,$B$6:B2681,$B2681),2),""))</f>
        <v/>
      </c>
      <c r="P2681" s="117"/>
      <c r="Q2681" s="115"/>
      <c r="R2681" s="115"/>
      <c r="S2681" s="124" t="str">
        <f>IF($B2681="","",IF(ISNA(MATCH($B2681,账户名,0)),"※这个账户不在【参数设置】的账户档案里",IF($A2681="","※没填日期，这一笔不会进任何月份的报表",IF(OR($A2681&lt;起始月份,$A2681&gt;EOMONTH(起始月份,15)),"△不在本账期（"&amp;TEXT(起始月份,"yyyy-mm")&amp;" ~ "&amp;TEXT(EOMONTH(起始月份,15),"yyyy-mm")&amp;"）内，报表里看不到",IF(AND($H2681&lt;&gt;"",$I2681&lt;&gt;""),"※收入和支出不能同时填",IF(AND(N($H2681)=0,N($I2681)=0),IF(ISNUMBER(SEARCH("【待补】",$R2681&amp;"")),"△源数据不全（源表缺金额），请补充","※收入和支出都没填"),IF($E2681="","※没填收支类别，分类报表会漏掉这一笔",IF(ISNA(MATCH($E2681,类别表,0)),"※收支类别不在【参数设置】的清单里",IF($K2681="","△"&amp;$D2681&amp;" 还没填汇率，去【月度汇率】补上就自动算了",IF(ISNUMBER(SEARCH("【待补】",$R2681&amp;"")),"△源数据不全（源表缺摘要或用途），请补充",IF(AND($F2681="内部转账",$Q2681=""),"△内部转账建议在「往来单位」写上对方账户",IF($N2681&lt;0,"△这一笔之后该账户余额成负数了，核一下",""))))))))))))</f>
        <v/>
      </c>
    </row>
    <row r="2682" ht="16.5" spans="1:19">
      <c r="A2682" s="114"/>
      <c r="B2682" s="115"/>
      <c r="C2682" s="116" t="str">
        <f>IF($B2682="","",IFERROR(INDEX(账户银行,MATCH($B2682,账户名,0)),""))</f>
        <v/>
      </c>
      <c r="D2682" s="116" t="str">
        <f>IF($B2682="","",IFERROR(INDEX(账户币种,MATCH($B2682,账户名,0)),""))</f>
        <v/>
      </c>
      <c r="E2682" s="117"/>
      <c r="F2682" s="116" t="str">
        <f>IF($E2682="","",IFERROR(INDEX(类别属性,MATCH($E2682,类别表,0)),""))</f>
        <v/>
      </c>
      <c r="G2682" s="118"/>
      <c r="H2682" s="119"/>
      <c r="I2682" s="119"/>
      <c r="J2682" s="120"/>
      <c r="K2682" s="125" t="str">
        <f>IF(OR($A2682="",$B2682=""),"",IF($J2682&lt;&gt;"",$J2682,IF($D2682=本位币,1,IFERROR(LOOKUP(2,1/((汇率月份&lt;=$A2682)*(INDEX(记账汇率区,0,MATCH($D2682,汇率币种头,0))&lt;&gt;"")),INDEX(记账汇率区,0,MATCH($D2682,汇率币种头,0))),""))))</f>
        <v/>
      </c>
      <c r="L2682" s="123" t="str">
        <f t="shared" si="82"/>
        <v/>
      </c>
      <c r="M2682" s="123" t="str">
        <f t="shared" si="83"/>
        <v/>
      </c>
      <c r="N2682" s="123" t="str">
        <f>IF($B2682="","",ROUND(SUMIF(账户名,$B2682,账户期初)+SUMIFS($L$6:L2682,$B$6:B2682,$B2682),2))</f>
        <v/>
      </c>
      <c r="O2682" s="123" t="str">
        <f>IF($B2682="","",IFERROR(ROUND(INDEX(账户期初本位,MATCH($B2682,账户名,0))+SUMIFS($M$6:M2682,$B$6:B2682,$B2682),2),""))</f>
        <v/>
      </c>
      <c r="P2682" s="117"/>
      <c r="Q2682" s="115"/>
      <c r="R2682" s="115"/>
      <c r="S2682" s="124" t="str">
        <f>IF($B2682="","",IF(ISNA(MATCH($B2682,账户名,0)),"※这个账户不在【参数设置】的账户档案里",IF($A2682="","※没填日期，这一笔不会进任何月份的报表",IF(OR($A2682&lt;起始月份,$A2682&gt;EOMONTH(起始月份,15)),"△不在本账期（"&amp;TEXT(起始月份,"yyyy-mm")&amp;" ~ "&amp;TEXT(EOMONTH(起始月份,15),"yyyy-mm")&amp;"）内，报表里看不到",IF(AND($H2682&lt;&gt;"",$I2682&lt;&gt;""),"※收入和支出不能同时填",IF(AND(N($H2682)=0,N($I2682)=0),IF(ISNUMBER(SEARCH("【待补】",$R2682&amp;"")),"△源数据不全（源表缺金额），请补充","※收入和支出都没填"),IF($E2682="","※没填收支类别，分类报表会漏掉这一笔",IF(ISNA(MATCH($E2682,类别表,0)),"※收支类别不在【参数设置】的清单里",IF($K2682="","△"&amp;$D2682&amp;" 还没填汇率，去【月度汇率】补上就自动算了",IF(ISNUMBER(SEARCH("【待补】",$R2682&amp;"")),"△源数据不全（源表缺摘要或用途），请补充",IF(AND($F2682="内部转账",$Q2682=""),"△内部转账建议在「往来单位」写上对方账户",IF($N2682&lt;0,"△这一笔之后该账户余额成负数了，核一下",""))))))))))))</f>
        <v/>
      </c>
    </row>
    <row r="2683" ht="16.5" spans="1:19">
      <c r="A2683" s="114"/>
      <c r="B2683" s="115"/>
      <c r="C2683" s="116" t="str">
        <f>IF($B2683="","",IFERROR(INDEX(账户银行,MATCH($B2683,账户名,0)),""))</f>
        <v/>
      </c>
      <c r="D2683" s="116" t="str">
        <f>IF($B2683="","",IFERROR(INDEX(账户币种,MATCH($B2683,账户名,0)),""))</f>
        <v/>
      </c>
      <c r="E2683" s="117"/>
      <c r="F2683" s="116" t="str">
        <f>IF($E2683="","",IFERROR(INDEX(类别属性,MATCH($E2683,类别表,0)),""))</f>
        <v/>
      </c>
      <c r="G2683" s="118"/>
      <c r="H2683" s="119"/>
      <c r="I2683" s="119"/>
      <c r="J2683" s="120"/>
      <c r="K2683" s="125" t="str">
        <f>IF(OR($A2683="",$B2683=""),"",IF($J2683&lt;&gt;"",$J2683,IF($D2683=本位币,1,IFERROR(LOOKUP(2,1/((汇率月份&lt;=$A2683)*(INDEX(记账汇率区,0,MATCH($D2683,汇率币种头,0))&lt;&gt;"")),INDEX(记账汇率区,0,MATCH($D2683,汇率币种头,0))),""))))</f>
        <v/>
      </c>
      <c r="L2683" s="123" t="str">
        <f t="shared" si="82"/>
        <v/>
      </c>
      <c r="M2683" s="123" t="str">
        <f t="shared" si="83"/>
        <v/>
      </c>
      <c r="N2683" s="123" t="str">
        <f>IF($B2683="","",ROUND(SUMIF(账户名,$B2683,账户期初)+SUMIFS($L$6:L2683,$B$6:B2683,$B2683),2))</f>
        <v/>
      </c>
      <c r="O2683" s="123" t="str">
        <f>IF($B2683="","",IFERROR(ROUND(INDEX(账户期初本位,MATCH($B2683,账户名,0))+SUMIFS($M$6:M2683,$B$6:B2683,$B2683),2),""))</f>
        <v/>
      </c>
      <c r="P2683" s="117"/>
      <c r="Q2683" s="115"/>
      <c r="R2683" s="115"/>
      <c r="S2683" s="124" t="str">
        <f>IF($B2683="","",IF(ISNA(MATCH($B2683,账户名,0)),"※这个账户不在【参数设置】的账户档案里",IF($A2683="","※没填日期，这一笔不会进任何月份的报表",IF(OR($A2683&lt;起始月份,$A2683&gt;EOMONTH(起始月份,15)),"△不在本账期（"&amp;TEXT(起始月份,"yyyy-mm")&amp;" ~ "&amp;TEXT(EOMONTH(起始月份,15),"yyyy-mm")&amp;"）内，报表里看不到",IF(AND($H2683&lt;&gt;"",$I2683&lt;&gt;""),"※收入和支出不能同时填",IF(AND(N($H2683)=0,N($I2683)=0),IF(ISNUMBER(SEARCH("【待补】",$R2683&amp;"")),"△源数据不全（源表缺金额），请补充","※收入和支出都没填"),IF($E2683="","※没填收支类别，分类报表会漏掉这一笔",IF(ISNA(MATCH($E2683,类别表,0)),"※收支类别不在【参数设置】的清单里",IF($K2683="","△"&amp;$D2683&amp;" 还没填汇率，去【月度汇率】补上就自动算了",IF(ISNUMBER(SEARCH("【待补】",$R2683&amp;"")),"△源数据不全（源表缺摘要或用途），请补充",IF(AND($F2683="内部转账",$Q2683=""),"△内部转账建议在「往来单位」写上对方账户",IF($N2683&lt;0,"△这一笔之后该账户余额成负数了，核一下",""))))))))))))</f>
        <v/>
      </c>
    </row>
    <row r="2684" ht="16.5" spans="1:19">
      <c r="A2684" s="114"/>
      <c r="B2684" s="115"/>
      <c r="C2684" s="116" t="str">
        <f>IF($B2684="","",IFERROR(INDEX(账户银行,MATCH($B2684,账户名,0)),""))</f>
        <v/>
      </c>
      <c r="D2684" s="116" t="str">
        <f>IF($B2684="","",IFERROR(INDEX(账户币种,MATCH($B2684,账户名,0)),""))</f>
        <v/>
      </c>
      <c r="E2684" s="117"/>
      <c r="F2684" s="116" t="str">
        <f>IF($E2684="","",IFERROR(INDEX(类别属性,MATCH($E2684,类别表,0)),""))</f>
        <v/>
      </c>
      <c r="G2684" s="118"/>
      <c r="H2684" s="119"/>
      <c r="I2684" s="119"/>
      <c r="J2684" s="120"/>
      <c r="K2684" s="125" t="str">
        <f>IF(OR($A2684="",$B2684=""),"",IF($J2684&lt;&gt;"",$J2684,IF($D2684=本位币,1,IFERROR(LOOKUP(2,1/((汇率月份&lt;=$A2684)*(INDEX(记账汇率区,0,MATCH($D2684,汇率币种头,0))&lt;&gt;"")),INDEX(记账汇率区,0,MATCH($D2684,汇率币种头,0))),""))))</f>
        <v/>
      </c>
      <c r="L2684" s="123" t="str">
        <f t="shared" si="82"/>
        <v/>
      </c>
      <c r="M2684" s="123" t="str">
        <f t="shared" si="83"/>
        <v/>
      </c>
      <c r="N2684" s="123" t="str">
        <f>IF($B2684="","",ROUND(SUMIF(账户名,$B2684,账户期初)+SUMIFS($L$6:L2684,$B$6:B2684,$B2684),2))</f>
        <v/>
      </c>
      <c r="O2684" s="123" t="str">
        <f>IF($B2684="","",IFERROR(ROUND(INDEX(账户期初本位,MATCH($B2684,账户名,0))+SUMIFS($M$6:M2684,$B$6:B2684,$B2684),2),""))</f>
        <v/>
      </c>
      <c r="P2684" s="117"/>
      <c r="Q2684" s="115"/>
      <c r="R2684" s="115"/>
      <c r="S2684" s="124" t="str">
        <f>IF($B2684="","",IF(ISNA(MATCH($B2684,账户名,0)),"※这个账户不在【参数设置】的账户档案里",IF($A2684="","※没填日期，这一笔不会进任何月份的报表",IF(OR($A2684&lt;起始月份,$A2684&gt;EOMONTH(起始月份,15)),"△不在本账期（"&amp;TEXT(起始月份,"yyyy-mm")&amp;" ~ "&amp;TEXT(EOMONTH(起始月份,15),"yyyy-mm")&amp;"）内，报表里看不到",IF(AND($H2684&lt;&gt;"",$I2684&lt;&gt;""),"※收入和支出不能同时填",IF(AND(N($H2684)=0,N($I2684)=0),IF(ISNUMBER(SEARCH("【待补】",$R2684&amp;"")),"△源数据不全（源表缺金额），请补充","※收入和支出都没填"),IF($E2684="","※没填收支类别，分类报表会漏掉这一笔",IF(ISNA(MATCH($E2684,类别表,0)),"※收支类别不在【参数设置】的清单里",IF($K2684="","△"&amp;$D2684&amp;" 还没填汇率，去【月度汇率】补上就自动算了",IF(ISNUMBER(SEARCH("【待补】",$R2684&amp;"")),"△源数据不全（源表缺摘要或用途），请补充",IF(AND($F2684="内部转账",$Q2684=""),"△内部转账建议在「往来单位」写上对方账户",IF($N2684&lt;0,"△这一笔之后该账户余额成负数了，核一下",""))))))))))))</f>
        <v/>
      </c>
    </row>
    <row r="2685" ht="16.5" spans="1:19">
      <c r="A2685" s="114"/>
      <c r="B2685" s="115"/>
      <c r="C2685" s="116" t="str">
        <f>IF($B2685="","",IFERROR(INDEX(账户银行,MATCH($B2685,账户名,0)),""))</f>
        <v/>
      </c>
      <c r="D2685" s="116" t="str">
        <f>IF($B2685="","",IFERROR(INDEX(账户币种,MATCH($B2685,账户名,0)),""))</f>
        <v/>
      </c>
      <c r="E2685" s="117"/>
      <c r="F2685" s="116" t="str">
        <f>IF($E2685="","",IFERROR(INDEX(类别属性,MATCH($E2685,类别表,0)),""))</f>
        <v/>
      </c>
      <c r="G2685" s="118"/>
      <c r="H2685" s="119"/>
      <c r="I2685" s="119"/>
      <c r="J2685" s="120"/>
      <c r="K2685" s="125" t="str">
        <f>IF(OR($A2685="",$B2685=""),"",IF($J2685&lt;&gt;"",$J2685,IF($D2685=本位币,1,IFERROR(LOOKUP(2,1/((汇率月份&lt;=$A2685)*(INDEX(记账汇率区,0,MATCH($D2685,汇率币种头,0))&lt;&gt;"")),INDEX(记账汇率区,0,MATCH($D2685,汇率币种头,0))),""))))</f>
        <v/>
      </c>
      <c r="L2685" s="123" t="str">
        <f t="shared" si="82"/>
        <v/>
      </c>
      <c r="M2685" s="123" t="str">
        <f t="shared" si="83"/>
        <v/>
      </c>
      <c r="N2685" s="123" t="str">
        <f>IF($B2685="","",ROUND(SUMIF(账户名,$B2685,账户期初)+SUMIFS($L$6:L2685,$B$6:B2685,$B2685),2))</f>
        <v/>
      </c>
      <c r="O2685" s="123" t="str">
        <f>IF($B2685="","",IFERROR(ROUND(INDEX(账户期初本位,MATCH($B2685,账户名,0))+SUMIFS($M$6:M2685,$B$6:B2685,$B2685),2),""))</f>
        <v/>
      </c>
      <c r="P2685" s="117"/>
      <c r="Q2685" s="115"/>
      <c r="R2685" s="115"/>
      <c r="S2685" s="124" t="str">
        <f>IF($B2685="","",IF(ISNA(MATCH($B2685,账户名,0)),"※这个账户不在【参数设置】的账户档案里",IF($A2685="","※没填日期，这一笔不会进任何月份的报表",IF(OR($A2685&lt;起始月份,$A2685&gt;EOMONTH(起始月份,15)),"△不在本账期（"&amp;TEXT(起始月份,"yyyy-mm")&amp;" ~ "&amp;TEXT(EOMONTH(起始月份,15),"yyyy-mm")&amp;"）内，报表里看不到",IF(AND($H2685&lt;&gt;"",$I2685&lt;&gt;""),"※收入和支出不能同时填",IF(AND(N($H2685)=0,N($I2685)=0),IF(ISNUMBER(SEARCH("【待补】",$R2685&amp;"")),"△源数据不全（源表缺金额），请补充","※收入和支出都没填"),IF($E2685="","※没填收支类别，分类报表会漏掉这一笔",IF(ISNA(MATCH($E2685,类别表,0)),"※收支类别不在【参数设置】的清单里",IF($K2685="","△"&amp;$D2685&amp;" 还没填汇率，去【月度汇率】补上就自动算了",IF(ISNUMBER(SEARCH("【待补】",$R2685&amp;"")),"△源数据不全（源表缺摘要或用途），请补充",IF(AND($F2685="内部转账",$Q2685=""),"△内部转账建议在「往来单位」写上对方账户",IF($N2685&lt;0,"△这一笔之后该账户余额成负数了，核一下",""))))))))))))</f>
        <v/>
      </c>
    </row>
    <row r="2686" ht="16.5" spans="1:19">
      <c r="A2686" s="114"/>
      <c r="B2686" s="115"/>
      <c r="C2686" s="116" t="str">
        <f>IF($B2686="","",IFERROR(INDEX(账户银行,MATCH($B2686,账户名,0)),""))</f>
        <v/>
      </c>
      <c r="D2686" s="116" t="str">
        <f>IF($B2686="","",IFERROR(INDEX(账户币种,MATCH($B2686,账户名,0)),""))</f>
        <v/>
      </c>
      <c r="E2686" s="117"/>
      <c r="F2686" s="116" t="str">
        <f>IF($E2686="","",IFERROR(INDEX(类别属性,MATCH($E2686,类别表,0)),""))</f>
        <v/>
      </c>
      <c r="G2686" s="118"/>
      <c r="H2686" s="119"/>
      <c r="I2686" s="119"/>
      <c r="J2686" s="120"/>
      <c r="K2686" s="125" t="str">
        <f>IF(OR($A2686="",$B2686=""),"",IF($J2686&lt;&gt;"",$J2686,IF($D2686=本位币,1,IFERROR(LOOKUP(2,1/((汇率月份&lt;=$A2686)*(INDEX(记账汇率区,0,MATCH($D2686,汇率币种头,0))&lt;&gt;"")),INDEX(记账汇率区,0,MATCH($D2686,汇率币种头,0))),""))))</f>
        <v/>
      </c>
      <c r="L2686" s="123" t="str">
        <f t="shared" si="82"/>
        <v/>
      </c>
      <c r="M2686" s="123" t="str">
        <f t="shared" si="83"/>
        <v/>
      </c>
      <c r="N2686" s="123" t="str">
        <f>IF($B2686="","",ROUND(SUMIF(账户名,$B2686,账户期初)+SUMIFS($L$6:L2686,$B$6:B2686,$B2686),2))</f>
        <v/>
      </c>
      <c r="O2686" s="123" t="str">
        <f>IF($B2686="","",IFERROR(ROUND(INDEX(账户期初本位,MATCH($B2686,账户名,0))+SUMIFS($M$6:M2686,$B$6:B2686,$B2686),2),""))</f>
        <v/>
      </c>
      <c r="P2686" s="117"/>
      <c r="Q2686" s="115"/>
      <c r="R2686" s="115"/>
      <c r="S2686" s="124" t="str">
        <f>IF($B2686="","",IF(ISNA(MATCH($B2686,账户名,0)),"※这个账户不在【参数设置】的账户档案里",IF($A2686="","※没填日期，这一笔不会进任何月份的报表",IF(OR($A2686&lt;起始月份,$A2686&gt;EOMONTH(起始月份,15)),"△不在本账期（"&amp;TEXT(起始月份,"yyyy-mm")&amp;" ~ "&amp;TEXT(EOMONTH(起始月份,15),"yyyy-mm")&amp;"）内，报表里看不到",IF(AND($H2686&lt;&gt;"",$I2686&lt;&gt;""),"※收入和支出不能同时填",IF(AND(N($H2686)=0,N($I2686)=0),IF(ISNUMBER(SEARCH("【待补】",$R2686&amp;"")),"△源数据不全（源表缺金额），请补充","※收入和支出都没填"),IF($E2686="","※没填收支类别，分类报表会漏掉这一笔",IF(ISNA(MATCH($E2686,类别表,0)),"※收支类别不在【参数设置】的清单里",IF($K2686="","△"&amp;$D2686&amp;" 还没填汇率，去【月度汇率】补上就自动算了",IF(ISNUMBER(SEARCH("【待补】",$R2686&amp;"")),"△源数据不全（源表缺摘要或用途），请补充",IF(AND($F2686="内部转账",$Q2686=""),"△内部转账建议在「往来单位」写上对方账户",IF($N2686&lt;0,"△这一笔之后该账户余额成负数了，核一下",""))))))))))))</f>
        <v/>
      </c>
    </row>
    <row r="2687" ht="16.5" spans="1:19">
      <c r="A2687" s="114"/>
      <c r="B2687" s="115"/>
      <c r="C2687" s="116" t="str">
        <f>IF($B2687="","",IFERROR(INDEX(账户银行,MATCH($B2687,账户名,0)),""))</f>
        <v/>
      </c>
      <c r="D2687" s="116" t="str">
        <f>IF($B2687="","",IFERROR(INDEX(账户币种,MATCH($B2687,账户名,0)),""))</f>
        <v/>
      </c>
      <c r="E2687" s="117"/>
      <c r="F2687" s="116" t="str">
        <f>IF($E2687="","",IFERROR(INDEX(类别属性,MATCH($E2687,类别表,0)),""))</f>
        <v/>
      </c>
      <c r="G2687" s="118"/>
      <c r="H2687" s="119"/>
      <c r="I2687" s="119"/>
      <c r="J2687" s="120"/>
      <c r="K2687" s="125" t="str">
        <f>IF(OR($A2687="",$B2687=""),"",IF($J2687&lt;&gt;"",$J2687,IF($D2687=本位币,1,IFERROR(LOOKUP(2,1/((汇率月份&lt;=$A2687)*(INDEX(记账汇率区,0,MATCH($D2687,汇率币种头,0))&lt;&gt;"")),INDEX(记账汇率区,0,MATCH($D2687,汇率币种头,0))),""))))</f>
        <v/>
      </c>
      <c r="L2687" s="123" t="str">
        <f t="shared" si="82"/>
        <v/>
      </c>
      <c r="M2687" s="123" t="str">
        <f t="shared" si="83"/>
        <v/>
      </c>
      <c r="N2687" s="123" t="str">
        <f>IF($B2687="","",ROUND(SUMIF(账户名,$B2687,账户期初)+SUMIFS($L$6:L2687,$B$6:B2687,$B2687),2))</f>
        <v/>
      </c>
      <c r="O2687" s="123" t="str">
        <f>IF($B2687="","",IFERROR(ROUND(INDEX(账户期初本位,MATCH($B2687,账户名,0))+SUMIFS($M$6:M2687,$B$6:B2687,$B2687),2),""))</f>
        <v/>
      </c>
      <c r="P2687" s="117"/>
      <c r="Q2687" s="115"/>
      <c r="R2687" s="115"/>
      <c r="S2687" s="124" t="str">
        <f>IF($B2687="","",IF(ISNA(MATCH($B2687,账户名,0)),"※这个账户不在【参数设置】的账户档案里",IF($A2687="","※没填日期，这一笔不会进任何月份的报表",IF(OR($A2687&lt;起始月份,$A2687&gt;EOMONTH(起始月份,15)),"△不在本账期（"&amp;TEXT(起始月份,"yyyy-mm")&amp;" ~ "&amp;TEXT(EOMONTH(起始月份,15),"yyyy-mm")&amp;"）内，报表里看不到",IF(AND($H2687&lt;&gt;"",$I2687&lt;&gt;""),"※收入和支出不能同时填",IF(AND(N($H2687)=0,N($I2687)=0),IF(ISNUMBER(SEARCH("【待补】",$R2687&amp;"")),"△源数据不全（源表缺金额），请补充","※收入和支出都没填"),IF($E2687="","※没填收支类别，分类报表会漏掉这一笔",IF(ISNA(MATCH($E2687,类别表,0)),"※收支类别不在【参数设置】的清单里",IF($K2687="","△"&amp;$D2687&amp;" 还没填汇率，去【月度汇率】补上就自动算了",IF(ISNUMBER(SEARCH("【待补】",$R2687&amp;"")),"△源数据不全（源表缺摘要或用途），请补充",IF(AND($F2687="内部转账",$Q2687=""),"△内部转账建议在「往来单位」写上对方账户",IF($N2687&lt;0,"△这一笔之后该账户余额成负数了，核一下",""))))))))))))</f>
        <v/>
      </c>
    </row>
    <row r="2688" ht="16.5" spans="1:19">
      <c r="A2688" s="114"/>
      <c r="B2688" s="115"/>
      <c r="C2688" s="116" t="str">
        <f>IF($B2688="","",IFERROR(INDEX(账户银行,MATCH($B2688,账户名,0)),""))</f>
        <v/>
      </c>
      <c r="D2688" s="116" t="str">
        <f>IF($B2688="","",IFERROR(INDEX(账户币种,MATCH($B2688,账户名,0)),""))</f>
        <v/>
      </c>
      <c r="E2688" s="117"/>
      <c r="F2688" s="116" t="str">
        <f>IF($E2688="","",IFERROR(INDEX(类别属性,MATCH($E2688,类别表,0)),""))</f>
        <v/>
      </c>
      <c r="G2688" s="118"/>
      <c r="H2688" s="119"/>
      <c r="I2688" s="119"/>
      <c r="J2688" s="120"/>
      <c r="K2688" s="125" t="str">
        <f>IF(OR($A2688="",$B2688=""),"",IF($J2688&lt;&gt;"",$J2688,IF($D2688=本位币,1,IFERROR(LOOKUP(2,1/((汇率月份&lt;=$A2688)*(INDEX(记账汇率区,0,MATCH($D2688,汇率币种头,0))&lt;&gt;"")),INDEX(记账汇率区,0,MATCH($D2688,汇率币种头,0))),""))))</f>
        <v/>
      </c>
      <c r="L2688" s="123" t="str">
        <f t="shared" si="82"/>
        <v/>
      </c>
      <c r="M2688" s="123" t="str">
        <f t="shared" si="83"/>
        <v/>
      </c>
      <c r="N2688" s="123" t="str">
        <f>IF($B2688="","",ROUND(SUMIF(账户名,$B2688,账户期初)+SUMIFS($L$6:L2688,$B$6:B2688,$B2688),2))</f>
        <v/>
      </c>
      <c r="O2688" s="123" t="str">
        <f>IF($B2688="","",IFERROR(ROUND(INDEX(账户期初本位,MATCH($B2688,账户名,0))+SUMIFS($M$6:M2688,$B$6:B2688,$B2688),2),""))</f>
        <v/>
      </c>
      <c r="P2688" s="117"/>
      <c r="Q2688" s="115"/>
      <c r="R2688" s="115"/>
      <c r="S2688" s="124" t="str">
        <f>IF($B2688="","",IF(ISNA(MATCH($B2688,账户名,0)),"※这个账户不在【参数设置】的账户档案里",IF($A2688="","※没填日期，这一笔不会进任何月份的报表",IF(OR($A2688&lt;起始月份,$A2688&gt;EOMONTH(起始月份,15)),"△不在本账期（"&amp;TEXT(起始月份,"yyyy-mm")&amp;" ~ "&amp;TEXT(EOMONTH(起始月份,15),"yyyy-mm")&amp;"）内，报表里看不到",IF(AND($H2688&lt;&gt;"",$I2688&lt;&gt;""),"※收入和支出不能同时填",IF(AND(N($H2688)=0,N($I2688)=0),IF(ISNUMBER(SEARCH("【待补】",$R2688&amp;"")),"△源数据不全（源表缺金额），请补充","※收入和支出都没填"),IF($E2688="","※没填收支类别，分类报表会漏掉这一笔",IF(ISNA(MATCH($E2688,类别表,0)),"※收支类别不在【参数设置】的清单里",IF($K2688="","△"&amp;$D2688&amp;" 还没填汇率，去【月度汇率】补上就自动算了",IF(ISNUMBER(SEARCH("【待补】",$R2688&amp;"")),"△源数据不全（源表缺摘要或用途），请补充",IF(AND($F2688="内部转账",$Q2688=""),"△内部转账建议在「往来单位」写上对方账户",IF($N2688&lt;0,"△这一笔之后该账户余额成负数了，核一下",""))))))))))))</f>
        <v/>
      </c>
    </row>
    <row r="2689" ht="16.5" spans="1:19">
      <c r="A2689" s="114"/>
      <c r="B2689" s="115"/>
      <c r="C2689" s="116" t="str">
        <f>IF($B2689="","",IFERROR(INDEX(账户银行,MATCH($B2689,账户名,0)),""))</f>
        <v/>
      </c>
      <c r="D2689" s="116" t="str">
        <f>IF($B2689="","",IFERROR(INDEX(账户币种,MATCH($B2689,账户名,0)),""))</f>
        <v/>
      </c>
      <c r="E2689" s="117"/>
      <c r="F2689" s="116" t="str">
        <f>IF($E2689="","",IFERROR(INDEX(类别属性,MATCH($E2689,类别表,0)),""))</f>
        <v/>
      </c>
      <c r="G2689" s="118"/>
      <c r="H2689" s="119"/>
      <c r="I2689" s="119"/>
      <c r="J2689" s="120"/>
      <c r="K2689" s="125" t="str">
        <f>IF(OR($A2689="",$B2689=""),"",IF($J2689&lt;&gt;"",$J2689,IF($D2689=本位币,1,IFERROR(LOOKUP(2,1/((汇率月份&lt;=$A2689)*(INDEX(记账汇率区,0,MATCH($D2689,汇率币种头,0))&lt;&gt;"")),INDEX(记账汇率区,0,MATCH($D2689,汇率币种头,0))),""))))</f>
        <v/>
      </c>
      <c r="L2689" s="123" t="str">
        <f t="shared" si="82"/>
        <v/>
      </c>
      <c r="M2689" s="123" t="str">
        <f t="shared" si="83"/>
        <v/>
      </c>
      <c r="N2689" s="123" t="str">
        <f>IF($B2689="","",ROUND(SUMIF(账户名,$B2689,账户期初)+SUMIFS($L$6:L2689,$B$6:B2689,$B2689),2))</f>
        <v/>
      </c>
      <c r="O2689" s="123" t="str">
        <f>IF($B2689="","",IFERROR(ROUND(INDEX(账户期初本位,MATCH($B2689,账户名,0))+SUMIFS($M$6:M2689,$B$6:B2689,$B2689),2),""))</f>
        <v/>
      </c>
      <c r="P2689" s="117"/>
      <c r="Q2689" s="115"/>
      <c r="R2689" s="115"/>
      <c r="S2689" s="124" t="str">
        <f>IF($B2689="","",IF(ISNA(MATCH($B2689,账户名,0)),"※这个账户不在【参数设置】的账户档案里",IF($A2689="","※没填日期，这一笔不会进任何月份的报表",IF(OR($A2689&lt;起始月份,$A2689&gt;EOMONTH(起始月份,15)),"△不在本账期（"&amp;TEXT(起始月份,"yyyy-mm")&amp;" ~ "&amp;TEXT(EOMONTH(起始月份,15),"yyyy-mm")&amp;"）内，报表里看不到",IF(AND($H2689&lt;&gt;"",$I2689&lt;&gt;""),"※收入和支出不能同时填",IF(AND(N($H2689)=0,N($I2689)=0),IF(ISNUMBER(SEARCH("【待补】",$R2689&amp;"")),"△源数据不全（源表缺金额），请补充","※收入和支出都没填"),IF($E2689="","※没填收支类别，分类报表会漏掉这一笔",IF(ISNA(MATCH($E2689,类别表,0)),"※收支类别不在【参数设置】的清单里",IF($K2689="","△"&amp;$D2689&amp;" 还没填汇率，去【月度汇率】补上就自动算了",IF(ISNUMBER(SEARCH("【待补】",$R2689&amp;"")),"△源数据不全（源表缺摘要或用途），请补充",IF(AND($F2689="内部转账",$Q2689=""),"△内部转账建议在「往来单位」写上对方账户",IF($N2689&lt;0,"△这一笔之后该账户余额成负数了，核一下",""))))))))))))</f>
        <v/>
      </c>
    </row>
    <row r="2690" ht="16.5" spans="1:19">
      <c r="A2690" s="114"/>
      <c r="B2690" s="115"/>
      <c r="C2690" s="116" t="str">
        <f>IF($B2690="","",IFERROR(INDEX(账户银行,MATCH($B2690,账户名,0)),""))</f>
        <v/>
      </c>
      <c r="D2690" s="116" t="str">
        <f>IF($B2690="","",IFERROR(INDEX(账户币种,MATCH($B2690,账户名,0)),""))</f>
        <v/>
      </c>
      <c r="E2690" s="117"/>
      <c r="F2690" s="116" t="str">
        <f>IF($E2690="","",IFERROR(INDEX(类别属性,MATCH($E2690,类别表,0)),""))</f>
        <v/>
      </c>
      <c r="G2690" s="118"/>
      <c r="H2690" s="119"/>
      <c r="I2690" s="119"/>
      <c r="J2690" s="120"/>
      <c r="K2690" s="125" t="str">
        <f>IF(OR($A2690="",$B2690=""),"",IF($J2690&lt;&gt;"",$J2690,IF($D2690=本位币,1,IFERROR(LOOKUP(2,1/((汇率月份&lt;=$A2690)*(INDEX(记账汇率区,0,MATCH($D2690,汇率币种头,0))&lt;&gt;"")),INDEX(记账汇率区,0,MATCH($D2690,汇率币种头,0))),""))))</f>
        <v/>
      </c>
      <c r="L2690" s="123" t="str">
        <f t="shared" si="82"/>
        <v/>
      </c>
      <c r="M2690" s="123" t="str">
        <f t="shared" si="83"/>
        <v/>
      </c>
      <c r="N2690" s="123" t="str">
        <f>IF($B2690="","",ROUND(SUMIF(账户名,$B2690,账户期初)+SUMIFS($L$6:L2690,$B$6:B2690,$B2690),2))</f>
        <v/>
      </c>
      <c r="O2690" s="123" t="str">
        <f>IF($B2690="","",IFERROR(ROUND(INDEX(账户期初本位,MATCH($B2690,账户名,0))+SUMIFS($M$6:M2690,$B$6:B2690,$B2690),2),""))</f>
        <v/>
      </c>
      <c r="P2690" s="117"/>
      <c r="Q2690" s="115"/>
      <c r="R2690" s="115"/>
      <c r="S2690" s="124" t="str">
        <f>IF($B2690="","",IF(ISNA(MATCH($B2690,账户名,0)),"※这个账户不在【参数设置】的账户档案里",IF($A2690="","※没填日期，这一笔不会进任何月份的报表",IF(OR($A2690&lt;起始月份,$A2690&gt;EOMONTH(起始月份,15)),"△不在本账期（"&amp;TEXT(起始月份,"yyyy-mm")&amp;" ~ "&amp;TEXT(EOMONTH(起始月份,15),"yyyy-mm")&amp;"）内，报表里看不到",IF(AND($H2690&lt;&gt;"",$I2690&lt;&gt;""),"※收入和支出不能同时填",IF(AND(N($H2690)=0,N($I2690)=0),IF(ISNUMBER(SEARCH("【待补】",$R2690&amp;"")),"△源数据不全（源表缺金额），请补充","※收入和支出都没填"),IF($E2690="","※没填收支类别，分类报表会漏掉这一笔",IF(ISNA(MATCH($E2690,类别表,0)),"※收支类别不在【参数设置】的清单里",IF($K2690="","△"&amp;$D2690&amp;" 还没填汇率，去【月度汇率】补上就自动算了",IF(ISNUMBER(SEARCH("【待补】",$R2690&amp;"")),"△源数据不全（源表缺摘要或用途），请补充",IF(AND($F2690="内部转账",$Q2690=""),"△内部转账建议在「往来单位」写上对方账户",IF($N2690&lt;0,"△这一笔之后该账户余额成负数了，核一下",""))))))))))))</f>
        <v/>
      </c>
    </row>
    <row r="2691" ht="16.5" spans="1:19">
      <c r="A2691" s="114"/>
      <c r="B2691" s="115"/>
      <c r="C2691" s="116" t="str">
        <f>IF($B2691="","",IFERROR(INDEX(账户银行,MATCH($B2691,账户名,0)),""))</f>
        <v/>
      </c>
      <c r="D2691" s="116" t="str">
        <f>IF($B2691="","",IFERROR(INDEX(账户币种,MATCH($B2691,账户名,0)),""))</f>
        <v/>
      </c>
      <c r="E2691" s="117"/>
      <c r="F2691" s="116" t="str">
        <f>IF($E2691="","",IFERROR(INDEX(类别属性,MATCH($E2691,类别表,0)),""))</f>
        <v/>
      </c>
      <c r="G2691" s="118"/>
      <c r="H2691" s="119"/>
      <c r="I2691" s="119"/>
      <c r="J2691" s="120"/>
      <c r="K2691" s="125" t="str">
        <f>IF(OR($A2691="",$B2691=""),"",IF($J2691&lt;&gt;"",$J2691,IF($D2691=本位币,1,IFERROR(LOOKUP(2,1/((汇率月份&lt;=$A2691)*(INDEX(记账汇率区,0,MATCH($D2691,汇率币种头,0))&lt;&gt;"")),INDEX(记账汇率区,0,MATCH($D2691,汇率币种头,0))),""))))</f>
        <v/>
      </c>
      <c r="L2691" s="123" t="str">
        <f t="shared" si="82"/>
        <v/>
      </c>
      <c r="M2691" s="123" t="str">
        <f t="shared" si="83"/>
        <v/>
      </c>
      <c r="N2691" s="123" t="str">
        <f>IF($B2691="","",ROUND(SUMIF(账户名,$B2691,账户期初)+SUMIFS($L$6:L2691,$B$6:B2691,$B2691),2))</f>
        <v/>
      </c>
      <c r="O2691" s="123" t="str">
        <f>IF($B2691="","",IFERROR(ROUND(INDEX(账户期初本位,MATCH($B2691,账户名,0))+SUMIFS($M$6:M2691,$B$6:B2691,$B2691),2),""))</f>
        <v/>
      </c>
      <c r="P2691" s="117"/>
      <c r="Q2691" s="115"/>
      <c r="R2691" s="115"/>
      <c r="S2691" s="124" t="str">
        <f>IF($B2691="","",IF(ISNA(MATCH($B2691,账户名,0)),"※这个账户不在【参数设置】的账户档案里",IF($A2691="","※没填日期，这一笔不会进任何月份的报表",IF(OR($A2691&lt;起始月份,$A2691&gt;EOMONTH(起始月份,15)),"△不在本账期（"&amp;TEXT(起始月份,"yyyy-mm")&amp;" ~ "&amp;TEXT(EOMONTH(起始月份,15),"yyyy-mm")&amp;"）内，报表里看不到",IF(AND($H2691&lt;&gt;"",$I2691&lt;&gt;""),"※收入和支出不能同时填",IF(AND(N($H2691)=0,N($I2691)=0),IF(ISNUMBER(SEARCH("【待补】",$R2691&amp;"")),"△源数据不全（源表缺金额），请补充","※收入和支出都没填"),IF($E2691="","※没填收支类别，分类报表会漏掉这一笔",IF(ISNA(MATCH($E2691,类别表,0)),"※收支类别不在【参数设置】的清单里",IF($K2691="","△"&amp;$D2691&amp;" 还没填汇率，去【月度汇率】补上就自动算了",IF(ISNUMBER(SEARCH("【待补】",$R2691&amp;"")),"△源数据不全（源表缺摘要或用途），请补充",IF(AND($F2691="内部转账",$Q2691=""),"△内部转账建议在「往来单位」写上对方账户",IF($N2691&lt;0,"△这一笔之后该账户余额成负数了，核一下",""))))))))))))</f>
        <v/>
      </c>
    </row>
    <row r="2692" ht="16.5" spans="1:19">
      <c r="A2692" s="114"/>
      <c r="B2692" s="115"/>
      <c r="C2692" s="116" t="str">
        <f>IF($B2692="","",IFERROR(INDEX(账户银行,MATCH($B2692,账户名,0)),""))</f>
        <v/>
      </c>
      <c r="D2692" s="116" t="str">
        <f>IF($B2692="","",IFERROR(INDEX(账户币种,MATCH($B2692,账户名,0)),""))</f>
        <v/>
      </c>
      <c r="E2692" s="117"/>
      <c r="F2692" s="116" t="str">
        <f>IF($E2692="","",IFERROR(INDEX(类别属性,MATCH($E2692,类别表,0)),""))</f>
        <v/>
      </c>
      <c r="G2692" s="118"/>
      <c r="H2692" s="119"/>
      <c r="I2692" s="119"/>
      <c r="J2692" s="120"/>
      <c r="K2692" s="125" t="str">
        <f>IF(OR($A2692="",$B2692=""),"",IF($J2692&lt;&gt;"",$J2692,IF($D2692=本位币,1,IFERROR(LOOKUP(2,1/((汇率月份&lt;=$A2692)*(INDEX(记账汇率区,0,MATCH($D2692,汇率币种头,0))&lt;&gt;"")),INDEX(记账汇率区,0,MATCH($D2692,汇率币种头,0))),""))))</f>
        <v/>
      </c>
      <c r="L2692" s="123" t="str">
        <f t="shared" si="82"/>
        <v/>
      </c>
      <c r="M2692" s="123" t="str">
        <f t="shared" si="83"/>
        <v/>
      </c>
      <c r="N2692" s="123" t="str">
        <f>IF($B2692="","",ROUND(SUMIF(账户名,$B2692,账户期初)+SUMIFS($L$6:L2692,$B$6:B2692,$B2692),2))</f>
        <v/>
      </c>
      <c r="O2692" s="123" t="str">
        <f>IF($B2692="","",IFERROR(ROUND(INDEX(账户期初本位,MATCH($B2692,账户名,0))+SUMIFS($M$6:M2692,$B$6:B2692,$B2692),2),""))</f>
        <v/>
      </c>
      <c r="P2692" s="117"/>
      <c r="Q2692" s="115"/>
      <c r="R2692" s="115"/>
      <c r="S2692" s="124" t="str">
        <f>IF($B2692="","",IF(ISNA(MATCH($B2692,账户名,0)),"※这个账户不在【参数设置】的账户档案里",IF($A2692="","※没填日期，这一笔不会进任何月份的报表",IF(OR($A2692&lt;起始月份,$A2692&gt;EOMONTH(起始月份,15)),"△不在本账期（"&amp;TEXT(起始月份,"yyyy-mm")&amp;" ~ "&amp;TEXT(EOMONTH(起始月份,15),"yyyy-mm")&amp;"）内，报表里看不到",IF(AND($H2692&lt;&gt;"",$I2692&lt;&gt;""),"※收入和支出不能同时填",IF(AND(N($H2692)=0,N($I2692)=0),IF(ISNUMBER(SEARCH("【待补】",$R2692&amp;"")),"△源数据不全（源表缺金额），请补充","※收入和支出都没填"),IF($E2692="","※没填收支类别，分类报表会漏掉这一笔",IF(ISNA(MATCH($E2692,类别表,0)),"※收支类别不在【参数设置】的清单里",IF($K2692="","△"&amp;$D2692&amp;" 还没填汇率，去【月度汇率】补上就自动算了",IF(ISNUMBER(SEARCH("【待补】",$R2692&amp;"")),"△源数据不全（源表缺摘要或用途），请补充",IF(AND($F2692="内部转账",$Q2692=""),"△内部转账建议在「往来单位」写上对方账户",IF($N2692&lt;0,"△这一笔之后该账户余额成负数了，核一下",""))))))))))))</f>
        <v/>
      </c>
    </row>
    <row r="2693" ht="16.5" spans="1:19">
      <c r="A2693" s="114"/>
      <c r="B2693" s="115"/>
      <c r="C2693" s="116" t="str">
        <f>IF($B2693="","",IFERROR(INDEX(账户银行,MATCH($B2693,账户名,0)),""))</f>
        <v/>
      </c>
      <c r="D2693" s="116" t="str">
        <f>IF($B2693="","",IFERROR(INDEX(账户币种,MATCH($B2693,账户名,0)),""))</f>
        <v/>
      </c>
      <c r="E2693" s="117"/>
      <c r="F2693" s="116" t="str">
        <f>IF($E2693="","",IFERROR(INDEX(类别属性,MATCH($E2693,类别表,0)),""))</f>
        <v/>
      </c>
      <c r="G2693" s="118"/>
      <c r="H2693" s="119"/>
      <c r="I2693" s="119"/>
      <c r="J2693" s="120"/>
      <c r="K2693" s="125" t="str">
        <f>IF(OR($A2693="",$B2693=""),"",IF($J2693&lt;&gt;"",$J2693,IF($D2693=本位币,1,IFERROR(LOOKUP(2,1/((汇率月份&lt;=$A2693)*(INDEX(记账汇率区,0,MATCH($D2693,汇率币种头,0))&lt;&gt;"")),INDEX(记账汇率区,0,MATCH($D2693,汇率币种头,0))),""))))</f>
        <v/>
      </c>
      <c r="L2693" s="123" t="str">
        <f t="shared" si="82"/>
        <v/>
      </c>
      <c r="M2693" s="123" t="str">
        <f t="shared" si="83"/>
        <v/>
      </c>
      <c r="N2693" s="123" t="str">
        <f>IF($B2693="","",ROUND(SUMIF(账户名,$B2693,账户期初)+SUMIFS($L$6:L2693,$B$6:B2693,$B2693),2))</f>
        <v/>
      </c>
      <c r="O2693" s="123" t="str">
        <f>IF($B2693="","",IFERROR(ROUND(INDEX(账户期初本位,MATCH($B2693,账户名,0))+SUMIFS($M$6:M2693,$B$6:B2693,$B2693),2),""))</f>
        <v/>
      </c>
      <c r="P2693" s="117"/>
      <c r="Q2693" s="115"/>
      <c r="R2693" s="115"/>
      <c r="S2693" s="124" t="str">
        <f>IF($B2693="","",IF(ISNA(MATCH($B2693,账户名,0)),"※这个账户不在【参数设置】的账户档案里",IF($A2693="","※没填日期，这一笔不会进任何月份的报表",IF(OR($A2693&lt;起始月份,$A2693&gt;EOMONTH(起始月份,15)),"△不在本账期（"&amp;TEXT(起始月份,"yyyy-mm")&amp;" ~ "&amp;TEXT(EOMONTH(起始月份,15),"yyyy-mm")&amp;"）内，报表里看不到",IF(AND($H2693&lt;&gt;"",$I2693&lt;&gt;""),"※收入和支出不能同时填",IF(AND(N($H2693)=0,N($I2693)=0),IF(ISNUMBER(SEARCH("【待补】",$R2693&amp;"")),"△源数据不全（源表缺金额），请补充","※收入和支出都没填"),IF($E2693="","※没填收支类别，分类报表会漏掉这一笔",IF(ISNA(MATCH($E2693,类别表,0)),"※收支类别不在【参数设置】的清单里",IF($K2693="","△"&amp;$D2693&amp;" 还没填汇率，去【月度汇率】补上就自动算了",IF(ISNUMBER(SEARCH("【待补】",$R2693&amp;"")),"△源数据不全（源表缺摘要或用途），请补充",IF(AND($F2693="内部转账",$Q2693=""),"△内部转账建议在「往来单位」写上对方账户",IF($N2693&lt;0,"△这一笔之后该账户余额成负数了，核一下",""))))))))))))</f>
        <v/>
      </c>
    </row>
    <row r="2694" ht="16.5" spans="1:19">
      <c r="A2694" s="114"/>
      <c r="B2694" s="115"/>
      <c r="C2694" s="116" t="str">
        <f>IF($B2694="","",IFERROR(INDEX(账户银行,MATCH($B2694,账户名,0)),""))</f>
        <v/>
      </c>
      <c r="D2694" s="116" t="str">
        <f>IF($B2694="","",IFERROR(INDEX(账户币种,MATCH($B2694,账户名,0)),""))</f>
        <v/>
      </c>
      <c r="E2694" s="117"/>
      <c r="F2694" s="116" t="str">
        <f>IF($E2694="","",IFERROR(INDEX(类别属性,MATCH($E2694,类别表,0)),""))</f>
        <v/>
      </c>
      <c r="G2694" s="118"/>
      <c r="H2694" s="119"/>
      <c r="I2694" s="119"/>
      <c r="J2694" s="120"/>
      <c r="K2694" s="125" t="str">
        <f>IF(OR($A2694="",$B2694=""),"",IF($J2694&lt;&gt;"",$J2694,IF($D2694=本位币,1,IFERROR(LOOKUP(2,1/((汇率月份&lt;=$A2694)*(INDEX(记账汇率区,0,MATCH($D2694,汇率币种头,0))&lt;&gt;"")),INDEX(记账汇率区,0,MATCH($D2694,汇率币种头,0))),""))))</f>
        <v/>
      </c>
      <c r="L2694" s="123" t="str">
        <f t="shared" ref="L2694:L2727" si="84">IF(AND($H2694="",$I2694=""),"",ROUND(N($H2694)-N($I2694),2))</f>
        <v/>
      </c>
      <c r="M2694" s="123" t="str">
        <f t="shared" ref="M2694:M2727" si="85">IF(OR($L2694="",$K2694=""),"",ROUND($L2694*$K2694,2))</f>
        <v/>
      </c>
      <c r="N2694" s="123" t="str">
        <f>IF($B2694="","",ROUND(SUMIF(账户名,$B2694,账户期初)+SUMIFS($L$6:L2694,$B$6:B2694,$B2694),2))</f>
        <v/>
      </c>
      <c r="O2694" s="123" t="str">
        <f>IF($B2694="","",IFERROR(ROUND(INDEX(账户期初本位,MATCH($B2694,账户名,0))+SUMIFS($M$6:M2694,$B$6:B2694,$B2694),2),""))</f>
        <v/>
      </c>
      <c r="P2694" s="117"/>
      <c r="Q2694" s="115"/>
      <c r="R2694" s="115"/>
      <c r="S2694" s="124" t="str">
        <f>IF($B2694="","",IF(ISNA(MATCH($B2694,账户名,0)),"※这个账户不在【参数设置】的账户档案里",IF($A2694="","※没填日期，这一笔不会进任何月份的报表",IF(OR($A2694&lt;起始月份,$A2694&gt;EOMONTH(起始月份,15)),"△不在本账期（"&amp;TEXT(起始月份,"yyyy-mm")&amp;" ~ "&amp;TEXT(EOMONTH(起始月份,15),"yyyy-mm")&amp;"）内，报表里看不到",IF(AND($H2694&lt;&gt;"",$I2694&lt;&gt;""),"※收入和支出不能同时填",IF(AND(N($H2694)=0,N($I2694)=0),IF(ISNUMBER(SEARCH("【待补】",$R2694&amp;"")),"△源数据不全（源表缺金额），请补充","※收入和支出都没填"),IF($E2694="","※没填收支类别，分类报表会漏掉这一笔",IF(ISNA(MATCH($E2694,类别表,0)),"※收支类别不在【参数设置】的清单里",IF($K2694="","△"&amp;$D2694&amp;" 还没填汇率，去【月度汇率】补上就自动算了",IF(ISNUMBER(SEARCH("【待补】",$R2694&amp;"")),"△源数据不全（源表缺摘要或用途），请补充",IF(AND($F2694="内部转账",$Q2694=""),"△内部转账建议在「往来单位」写上对方账户",IF($N2694&lt;0,"△这一笔之后该账户余额成负数了，核一下",""))))))))))))</f>
        <v/>
      </c>
    </row>
    <row r="2695" ht="16.5" spans="1:19">
      <c r="A2695" s="114"/>
      <c r="B2695" s="115"/>
      <c r="C2695" s="116" t="str">
        <f>IF($B2695="","",IFERROR(INDEX(账户银行,MATCH($B2695,账户名,0)),""))</f>
        <v/>
      </c>
      <c r="D2695" s="116" t="str">
        <f>IF($B2695="","",IFERROR(INDEX(账户币种,MATCH($B2695,账户名,0)),""))</f>
        <v/>
      </c>
      <c r="E2695" s="117"/>
      <c r="F2695" s="116" t="str">
        <f>IF($E2695="","",IFERROR(INDEX(类别属性,MATCH($E2695,类别表,0)),""))</f>
        <v/>
      </c>
      <c r="G2695" s="118"/>
      <c r="H2695" s="119"/>
      <c r="I2695" s="119"/>
      <c r="J2695" s="120"/>
      <c r="K2695" s="125" t="str">
        <f>IF(OR($A2695="",$B2695=""),"",IF($J2695&lt;&gt;"",$J2695,IF($D2695=本位币,1,IFERROR(LOOKUP(2,1/((汇率月份&lt;=$A2695)*(INDEX(记账汇率区,0,MATCH($D2695,汇率币种头,0))&lt;&gt;"")),INDEX(记账汇率区,0,MATCH($D2695,汇率币种头,0))),""))))</f>
        <v/>
      </c>
      <c r="L2695" s="123" t="str">
        <f t="shared" si="84"/>
        <v/>
      </c>
      <c r="M2695" s="123" t="str">
        <f t="shared" si="85"/>
        <v/>
      </c>
      <c r="N2695" s="123" t="str">
        <f>IF($B2695="","",ROUND(SUMIF(账户名,$B2695,账户期初)+SUMIFS($L$6:L2695,$B$6:B2695,$B2695),2))</f>
        <v/>
      </c>
      <c r="O2695" s="123" t="str">
        <f>IF($B2695="","",IFERROR(ROUND(INDEX(账户期初本位,MATCH($B2695,账户名,0))+SUMIFS($M$6:M2695,$B$6:B2695,$B2695),2),""))</f>
        <v/>
      </c>
      <c r="P2695" s="117"/>
      <c r="Q2695" s="115"/>
      <c r="R2695" s="115"/>
      <c r="S2695" s="124" t="str">
        <f>IF($B2695="","",IF(ISNA(MATCH($B2695,账户名,0)),"※这个账户不在【参数设置】的账户档案里",IF($A2695="","※没填日期，这一笔不会进任何月份的报表",IF(OR($A2695&lt;起始月份,$A2695&gt;EOMONTH(起始月份,15)),"△不在本账期（"&amp;TEXT(起始月份,"yyyy-mm")&amp;" ~ "&amp;TEXT(EOMONTH(起始月份,15),"yyyy-mm")&amp;"）内，报表里看不到",IF(AND($H2695&lt;&gt;"",$I2695&lt;&gt;""),"※收入和支出不能同时填",IF(AND(N($H2695)=0,N($I2695)=0),IF(ISNUMBER(SEARCH("【待补】",$R2695&amp;"")),"△源数据不全（源表缺金额），请补充","※收入和支出都没填"),IF($E2695="","※没填收支类别，分类报表会漏掉这一笔",IF(ISNA(MATCH($E2695,类别表,0)),"※收支类别不在【参数设置】的清单里",IF($K2695="","△"&amp;$D2695&amp;" 还没填汇率，去【月度汇率】补上就自动算了",IF(ISNUMBER(SEARCH("【待补】",$R2695&amp;"")),"△源数据不全（源表缺摘要或用途），请补充",IF(AND($F2695="内部转账",$Q2695=""),"△内部转账建议在「往来单位」写上对方账户",IF($N2695&lt;0,"△这一笔之后该账户余额成负数了，核一下",""))))))))))))</f>
        <v/>
      </c>
    </row>
    <row r="2696" ht="16.5" spans="1:19">
      <c r="A2696" s="114"/>
      <c r="B2696" s="115"/>
      <c r="C2696" s="116" t="str">
        <f>IF($B2696="","",IFERROR(INDEX(账户银行,MATCH($B2696,账户名,0)),""))</f>
        <v/>
      </c>
      <c r="D2696" s="116" t="str">
        <f>IF($B2696="","",IFERROR(INDEX(账户币种,MATCH($B2696,账户名,0)),""))</f>
        <v/>
      </c>
      <c r="E2696" s="117"/>
      <c r="F2696" s="116" t="str">
        <f>IF($E2696="","",IFERROR(INDEX(类别属性,MATCH($E2696,类别表,0)),""))</f>
        <v/>
      </c>
      <c r="G2696" s="118"/>
      <c r="H2696" s="119"/>
      <c r="I2696" s="119"/>
      <c r="J2696" s="120"/>
      <c r="K2696" s="125" t="str">
        <f>IF(OR($A2696="",$B2696=""),"",IF($J2696&lt;&gt;"",$J2696,IF($D2696=本位币,1,IFERROR(LOOKUP(2,1/((汇率月份&lt;=$A2696)*(INDEX(记账汇率区,0,MATCH($D2696,汇率币种头,0))&lt;&gt;"")),INDEX(记账汇率区,0,MATCH($D2696,汇率币种头,0))),""))))</f>
        <v/>
      </c>
      <c r="L2696" s="123" t="str">
        <f t="shared" si="84"/>
        <v/>
      </c>
      <c r="M2696" s="123" t="str">
        <f t="shared" si="85"/>
        <v/>
      </c>
      <c r="N2696" s="123" t="str">
        <f>IF($B2696="","",ROUND(SUMIF(账户名,$B2696,账户期初)+SUMIFS($L$6:L2696,$B$6:B2696,$B2696),2))</f>
        <v/>
      </c>
      <c r="O2696" s="123" t="str">
        <f>IF($B2696="","",IFERROR(ROUND(INDEX(账户期初本位,MATCH($B2696,账户名,0))+SUMIFS($M$6:M2696,$B$6:B2696,$B2696),2),""))</f>
        <v/>
      </c>
      <c r="P2696" s="117"/>
      <c r="Q2696" s="115"/>
      <c r="R2696" s="115"/>
      <c r="S2696" s="124" t="str">
        <f>IF($B2696="","",IF(ISNA(MATCH($B2696,账户名,0)),"※这个账户不在【参数设置】的账户档案里",IF($A2696="","※没填日期，这一笔不会进任何月份的报表",IF(OR($A2696&lt;起始月份,$A2696&gt;EOMONTH(起始月份,15)),"△不在本账期（"&amp;TEXT(起始月份,"yyyy-mm")&amp;" ~ "&amp;TEXT(EOMONTH(起始月份,15),"yyyy-mm")&amp;"）内，报表里看不到",IF(AND($H2696&lt;&gt;"",$I2696&lt;&gt;""),"※收入和支出不能同时填",IF(AND(N($H2696)=0,N($I2696)=0),IF(ISNUMBER(SEARCH("【待补】",$R2696&amp;"")),"△源数据不全（源表缺金额），请补充","※收入和支出都没填"),IF($E2696="","※没填收支类别，分类报表会漏掉这一笔",IF(ISNA(MATCH($E2696,类别表,0)),"※收支类别不在【参数设置】的清单里",IF($K2696="","△"&amp;$D2696&amp;" 还没填汇率，去【月度汇率】补上就自动算了",IF(ISNUMBER(SEARCH("【待补】",$R2696&amp;"")),"△源数据不全（源表缺摘要或用途），请补充",IF(AND($F2696="内部转账",$Q2696=""),"△内部转账建议在「往来单位」写上对方账户",IF($N2696&lt;0,"△这一笔之后该账户余额成负数了，核一下",""))))))))))))</f>
        <v/>
      </c>
    </row>
    <row r="2697" ht="16.5" spans="1:19">
      <c r="A2697" s="114"/>
      <c r="B2697" s="115"/>
      <c r="C2697" s="116" t="str">
        <f>IF($B2697="","",IFERROR(INDEX(账户银行,MATCH($B2697,账户名,0)),""))</f>
        <v/>
      </c>
      <c r="D2697" s="116" t="str">
        <f>IF($B2697="","",IFERROR(INDEX(账户币种,MATCH($B2697,账户名,0)),""))</f>
        <v/>
      </c>
      <c r="E2697" s="117"/>
      <c r="F2697" s="116" t="str">
        <f>IF($E2697="","",IFERROR(INDEX(类别属性,MATCH($E2697,类别表,0)),""))</f>
        <v/>
      </c>
      <c r="G2697" s="118"/>
      <c r="H2697" s="119"/>
      <c r="I2697" s="119"/>
      <c r="J2697" s="120"/>
      <c r="K2697" s="125" t="str">
        <f>IF(OR($A2697="",$B2697=""),"",IF($J2697&lt;&gt;"",$J2697,IF($D2697=本位币,1,IFERROR(LOOKUP(2,1/((汇率月份&lt;=$A2697)*(INDEX(记账汇率区,0,MATCH($D2697,汇率币种头,0))&lt;&gt;"")),INDEX(记账汇率区,0,MATCH($D2697,汇率币种头,0))),""))))</f>
        <v/>
      </c>
      <c r="L2697" s="123" t="str">
        <f t="shared" si="84"/>
        <v/>
      </c>
      <c r="M2697" s="123" t="str">
        <f t="shared" si="85"/>
        <v/>
      </c>
      <c r="N2697" s="123" t="str">
        <f>IF($B2697="","",ROUND(SUMIF(账户名,$B2697,账户期初)+SUMIFS($L$6:L2697,$B$6:B2697,$B2697),2))</f>
        <v/>
      </c>
      <c r="O2697" s="123" t="str">
        <f>IF($B2697="","",IFERROR(ROUND(INDEX(账户期初本位,MATCH($B2697,账户名,0))+SUMIFS($M$6:M2697,$B$6:B2697,$B2697),2),""))</f>
        <v/>
      </c>
      <c r="P2697" s="117"/>
      <c r="Q2697" s="115"/>
      <c r="R2697" s="115"/>
      <c r="S2697" s="124" t="str">
        <f>IF($B2697="","",IF(ISNA(MATCH($B2697,账户名,0)),"※这个账户不在【参数设置】的账户档案里",IF($A2697="","※没填日期，这一笔不会进任何月份的报表",IF(OR($A2697&lt;起始月份,$A2697&gt;EOMONTH(起始月份,15)),"△不在本账期（"&amp;TEXT(起始月份,"yyyy-mm")&amp;" ~ "&amp;TEXT(EOMONTH(起始月份,15),"yyyy-mm")&amp;"）内，报表里看不到",IF(AND($H2697&lt;&gt;"",$I2697&lt;&gt;""),"※收入和支出不能同时填",IF(AND(N($H2697)=0,N($I2697)=0),IF(ISNUMBER(SEARCH("【待补】",$R2697&amp;"")),"△源数据不全（源表缺金额），请补充","※收入和支出都没填"),IF($E2697="","※没填收支类别，分类报表会漏掉这一笔",IF(ISNA(MATCH($E2697,类别表,0)),"※收支类别不在【参数设置】的清单里",IF($K2697="","△"&amp;$D2697&amp;" 还没填汇率，去【月度汇率】补上就自动算了",IF(ISNUMBER(SEARCH("【待补】",$R2697&amp;"")),"△源数据不全（源表缺摘要或用途），请补充",IF(AND($F2697="内部转账",$Q2697=""),"△内部转账建议在「往来单位」写上对方账户",IF($N2697&lt;0,"△这一笔之后该账户余额成负数了，核一下",""))))))))))))</f>
        <v/>
      </c>
    </row>
    <row r="2698" ht="16.5" spans="1:19">
      <c r="A2698" s="114"/>
      <c r="B2698" s="115"/>
      <c r="C2698" s="116" t="str">
        <f>IF($B2698="","",IFERROR(INDEX(账户银行,MATCH($B2698,账户名,0)),""))</f>
        <v/>
      </c>
      <c r="D2698" s="116" t="str">
        <f>IF($B2698="","",IFERROR(INDEX(账户币种,MATCH($B2698,账户名,0)),""))</f>
        <v/>
      </c>
      <c r="E2698" s="117"/>
      <c r="F2698" s="116" t="str">
        <f>IF($E2698="","",IFERROR(INDEX(类别属性,MATCH($E2698,类别表,0)),""))</f>
        <v/>
      </c>
      <c r="G2698" s="118"/>
      <c r="H2698" s="119"/>
      <c r="I2698" s="119"/>
      <c r="J2698" s="120"/>
      <c r="K2698" s="125" t="str">
        <f>IF(OR($A2698="",$B2698=""),"",IF($J2698&lt;&gt;"",$J2698,IF($D2698=本位币,1,IFERROR(LOOKUP(2,1/((汇率月份&lt;=$A2698)*(INDEX(记账汇率区,0,MATCH($D2698,汇率币种头,0))&lt;&gt;"")),INDEX(记账汇率区,0,MATCH($D2698,汇率币种头,0))),""))))</f>
        <v/>
      </c>
      <c r="L2698" s="123" t="str">
        <f t="shared" si="84"/>
        <v/>
      </c>
      <c r="M2698" s="123" t="str">
        <f t="shared" si="85"/>
        <v/>
      </c>
      <c r="N2698" s="123" t="str">
        <f>IF($B2698="","",ROUND(SUMIF(账户名,$B2698,账户期初)+SUMIFS($L$6:L2698,$B$6:B2698,$B2698),2))</f>
        <v/>
      </c>
      <c r="O2698" s="123" t="str">
        <f>IF($B2698="","",IFERROR(ROUND(INDEX(账户期初本位,MATCH($B2698,账户名,0))+SUMIFS($M$6:M2698,$B$6:B2698,$B2698),2),""))</f>
        <v/>
      </c>
      <c r="P2698" s="117"/>
      <c r="Q2698" s="115"/>
      <c r="R2698" s="115"/>
      <c r="S2698" s="124" t="str">
        <f>IF($B2698="","",IF(ISNA(MATCH($B2698,账户名,0)),"※这个账户不在【参数设置】的账户档案里",IF($A2698="","※没填日期，这一笔不会进任何月份的报表",IF(OR($A2698&lt;起始月份,$A2698&gt;EOMONTH(起始月份,15)),"△不在本账期（"&amp;TEXT(起始月份,"yyyy-mm")&amp;" ~ "&amp;TEXT(EOMONTH(起始月份,15),"yyyy-mm")&amp;"）内，报表里看不到",IF(AND($H2698&lt;&gt;"",$I2698&lt;&gt;""),"※收入和支出不能同时填",IF(AND(N($H2698)=0,N($I2698)=0),IF(ISNUMBER(SEARCH("【待补】",$R2698&amp;"")),"△源数据不全（源表缺金额），请补充","※收入和支出都没填"),IF($E2698="","※没填收支类别，分类报表会漏掉这一笔",IF(ISNA(MATCH($E2698,类别表,0)),"※收支类别不在【参数设置】的清单里",IF($K2698="","△"&amp;$D2698&amp;" 还没填汇率，去【月度汇率】补上就自动算了",IF(ISNUMBER(SEARCH("【待补】",$R2698&amp;"")),"△源数据不全（源表缺摘要或用途），请补充",IF(AND($F2698="内部转账",$Q2698=""),"△内部转账建议在「往来单位」写上对方账户",IF($N2698&lt;0,"△这一笔之后该账户余额成负数了，核一下",""))))))))))))</f>
        <v/>
      </c>
    </row>
    <row r="2699" ht="16.5" spans="1:19">
      <c r="A2699" s="114"/>
      <c r="B2699" s="115"/>
      <c r="C2699" s="116" t="str">
        <f>IF($B2699="","",IFERROR(INDEX(账户银行,MATCH($B2699,账户名,0)),""))</f>
        <v/>
      </c>
      <c r="D2699" s="116" t="str">
        <f>IF($B2699="","",IFERROR(INDEX(账户币种,MATCH($B2699,账户名,0)),""))</f>
        <v/>
      </c>
      <c r="E2699" s="117"/>
      <c r="F2699" s="116" t="str">
        <f>IF($E2699="","",IFERROR(INDEX(类别属性,MATCH($E2699,类别表,0)),""))</f>
        <v/>
      </c>
      <c r="G2699" s="118"/>
      <c r="H2699" s="119"/>
      <c r="I2699" s="119"/>
      <c r="J2699" s="120"/>
      <c r="K2699" s="125" t="str">
        <f>IF(OR($A2699="",$B2699=""),"",IF($J2699&lt;&gt;"",$J2699,IF($D2699=本位币,1,IFERROR(LOOKUP(2,1/((汇率月份&lt;=$A2699)*(INDEX(记账汇率区,0,MATCH($D2699,汇率币种头,0))&lt;&gt;"")),INDEX(记账汇率区,0,MATCH($D2699,汇率币种头,0))),""))))</f>
        <v/>
      </c>
      <c r="L2699" s="123" t="str">
        <f t="shared" si="84"/>
        <v/>
      </c>
      <c r="M2699" s="123" t="str">
        <f t="shared" si="85"/>
        <v/>
      </c>
      <c r="N2699" s="123" t="str">
        <f>IF($B2699="","",ROUND(SUMIF(账户名,$B2699,账户期初)+SUMIFS($L$6:L2699,$B$6:B2699,$B2699),2))</f>
        <v/>
      </c>
      <c r="O2699" s="123" t="str">
        <f>IF($B2699="","",IFERROR(ROUND(INDEX(账户期初本位,MATCH($B2699,账户名,0))+SUMIFS($M$6:M2699,$B$6:B2699,$B2699),2),""))</f>
        <v/>
      </c>
      <c r="P2699" s="117"/>
      <c r="Q2699" s="115"/>
      <c r="R2699" s="115"/>
      <c r="S2699" s="124" t="str">
        <f>IF($B2699="","",IF(ISNA(MATCH($B2699,账户名,0)),"※这个账户不在【参数设置】的账户档案里",IF($A2699="","※没填日期，这一笔不会进任何月份的报表",IF(OR($A2699&lt;起始月份,$A2699&gt;EOMONTH(起始月份,15)),"△不在本账期（"&amp;TEXT(起始月份,"yyyy-mm")&amp;" ~ "&amp;TEXT(EOMONTH(起始月份,15),"yyyy-mm")&amp;"）内，报表里看不到",IF(AND($H2699&lt;&gt;"",$I2699&lt;&gt;""),"※收入和支出不能同时填",IF(AND(N($H2699)=0,N($I2699)=0),IF(ISNUMBER(SEARCH("【待补】",$R2699&amp;"")),"△源数据不全（源表缺金额），请补充","※收入和支出都没填"),IF($E2699="","※没填收支类别，分类报表会漏掉这一笔",IF(ISNA(MATCH($E2699,类别表,0)),"※收支类别不在【参数设置】的清单里",IF($K2699="","△"&amp;$D2699&amp;" 还没填汇率，去【月度汇率】补上就自动算了",IF(ISNUMBER(SEARCH("【待补】",$R2699&amp;"")),"△源数据不全（源表缺摘要或用途），请补充",IF(AND($F2699="内部转账",$Q2699=""),"△内部转账建议在「往来单位」写上对方账户",IF($N2699&lt;0,"△这一笔之后该账户余额成负数了，核一下",""))))))))))))</f>
        <v/>
      </c>
    </row>
    <row r="2700" ht="16.5" spans="1:19">
      <c r="A2700" s="114"/>
      <c r="B2700" s="115"/>
      <c r="C2700" s="116" t="str">
        <f>IF($B2700="","",IFERROR(INDEX(账户银行,MATCH($B2700,账户名,0)),""))</f>
        <v/>
      </c>
      <c r="D2700" s="116" t="str">
        <f>IF($B2700="","",IFERROR(INDEX(账户币种,MATCH($B2700,账户名,0)),""))</f>
        <v/>
      </c>
      <c r="E2700" s="117"/>
      <c r="F2700" s="116" t="str">
        <f>IF($E2700="","",IFERROR(INDEX(类别属性,MATCH($E2700,类别表,0)),""))</f>
        <v/>
      </c>
      <c r="G2700" s="118"/>
      <c r="H2700" s="119"/>
      <c r="I2700" s="119"/>
      <c r="J2700" s="120"/>
      <c r="K2700" s="125" t="str">
        <f>IF(OR($A2700="",$B2700=""),"",IF($J2700&lt;&gt;"",$J2700,IF($D2700=本位币,1,IFERROR(LOOKUP(2,1/((汇率月份&lt;=$A2700)*(INDEX(记账汇率区,0,MATCH($D2700,汇率币种头,0))&lt;&gt;"")),INDEX(记账汇率区,0,MATCH($D2700,汇率币种头,0))),""))))</f>
        <v/>
      </c>
      <c r="L2700" s="123" t="str">
        <f t="shared" si="84"/>
        <v/>
      </c>
      <c r="M2700" s="123" t="str">
        <f t="shared" si="85"/>
        <v/>
      </c>
      <c r="N2700" s="123" t="str">
        <f>IF($B2700="","",ROUND(SUMIF(账户名,$B2700,账户期初)+SUMIFS($L$6:L2700,$B$6:B2700,$B2700),2))</f>
        <v/>
      </c>
      <c r="O2700" s="123" t="str">
        <f>IF($B2700="","",IFERROR(ROUND(INDEX(账户期初本位,MATCH($B2700,账户名,0))+SUMIFS($M$6:M2700,$B$6:B2700,$B2700),2),""))</f>
        <v/>
      </c>
      <c r="P2700" s="117"/>
      <c r="Q2700" s="115"/>
      <c r="R2700" s="115"/>
      <c r="S2700" s="124" t="str">
        <f>IF($B2700="","",IF(ISNA(MATCH($B2700,账户名,0)),"※这个账户不在【参数设置】的账户档案里",IF($A2700="","※没填日期，这一笔不会进任何月份的报表",IF(OR($A2700&lt;起始月份,$A2700&gt;EOMONTH(起始月份,15)),"△不在本账期（"&amp;TEXT(起始月份,"yyyy-mm")&amp;" ~ "&amp;TEXT(EOMONTH(起始月份,15),"yyyy-mm")&amp;"）内，报表里看不到",IF(AND($H2700&lt;&gt;"",$I2700&lt;&gt;""),"※收入和支出不能同时填",IF(AND(N($H2700)=0,N($I2700)=0),IF(ISNUMBER(SEARCH("【待补】",$R2700&amp;"")),"△源数据不全（源表缺金额），请补充","※收入和支出都没填"),IF($E2700="","※没填收支类别，分类报表会漏掉这一笔",IF(ISNA(MATCH($E2700,类别表,0)),"※收支类别不在【参数设置】的清单里",IF($K2700="","△"&amp;$D2700&amp;" 还没填汇率，去【月度汇率】补上就自动算了",IF(ISNUMBER(SEARCH("【待补】",$R2700&amp;"")),"△源数据不全（源表缺摘要或用途），请补充",IF(AND($F2700="内部转账",$Q2700=""),"△内部转账建议在「往来单位」写上对方账户",IF($N2700&lt;0,"△这一笔之后该账户余额成负数了，核一下",""))))))))))))</f>
        <v/>
      </c>
    </row>
    <row r="2701" ht="16.5" spans="1:19">
      <c r="A2701" s="114"/>
      <c r="B2701" s="115"/>
      <c r="C2701" s="116" t="str">
        <f>IF($B2701="","",IFERROR(INDEX(账户银行,MATCH($B2701,账户名,0)),""))</f>
        <v/>
      </c>
      <c r="D2701" s="116" t="str">
        <f>IF($B2701="","",IFERROR(INDEX(账户币种,MATCH($B2701,账户名,0)),""))</f>
        <v/>
      </c>
      <c r="E2701" s="117"/>
      <c r="F2701" s="116" t="str">
        <f>IF($E2701="","",IFERROR(INDEX(类别属性,MATCH($E2701,类别表,0)),""))</f>
        <v/>
      </c>
      <c r="G2701" s="118"/>
      <c r="H2701" s="119"/>
      <c r="I2701" s="119"/>
      <c r="J2701" s="120"/>
      <c r="K2701" s="125" t="str">
        <f>IF(OR($A2701="",$B2701=""),"",IF($J2701&lt;&gt;"",$J2701,IF($D2701=本位币,1,IFERROR(LOOKUP(2,1/((汇率月份&lt;=$A2701)*(INDEX(记账汇率区,0,MATCH($D2701,汇率币种头,0))&lt;&gt;"")),INDEX(记账汇率区,0,MATCH($D2701,汇率币种头,0))),""))))</f>
        <v/>
      </c>
      <c r="L2701" s="123" t="str">
        <f t="shared" si="84"/>
        <v/>
      </c>
      <c r="M2701" s="123" t="str">
        <f t="shared" si="85"/>
        <v/>
      </c>
      <c r="N2701" s="123" t="str">
        <f>IF($B2701="","",ROUND(SUMIF(账户名,$B2701,账户期初)+SUMIFS($L$6:L2701,$B$6:B2701,$B2701),2))</f>
        <v/>
      </c>
      <c r="O2701" s="123" t="str">
        <f>IF($B2701="","",IFERROR(ROUND(INDEX(账户期初本位,MATCH($B2701,账户名,0))+SUMIFS($M$6:M2701,$B$6:B2701,$B2701),2),""))</f>
        <v/>
      </c>
      <c r="P2701" s="117"/>
      <c r="Q2701" s="115"/>
      <c r="R2701" s="115"/>
      <c r="S2701" s="124" t="str">
        <f>IF($B2701="","",IF(ISNA(MATCH($B2701,账户名,0)),"※这个账户不在【参数设置】的账户档案里",IF($A2701="","※没填日期，这一笔不会进任何月份的报表",IF(OR($A2701&lt;起始月份,$A2701&gt;EOMONTH(起始月份,15)),"△不在本账期（"&amp;TEXT(起始月份,"yyyy-mm")&amp;" ~ "&amp;TEXT(EOMONTH(起始月份,15),"yyyy-mm")&amp;"）内，报表里看不到",IF(AND($H2701&lt;&gt;"",$I2701&lt;&gt;""),"※收入和支出不能同时填",IF(AND(N($H2701)=0,N($I2701)=0),IF(ISNUMBER(SEARCH("【待补】",$R2701&amp;"")),"△源数据不全（源表缺金额），请补充","※收入和支出都没填"),IF($E2701="","※没填收支类别，分类报表会漏掉这一笔",IF(ISNA(MATCH($E2701,类别表,0)),"※收支类别不在【参数设置】的清单里",IF($K2701="","△"&amp;$D2701&amp;" 还没填汇率，去【月度汇率】补上就自动算了",IF(ISNUMBER(SEARCH("【待补】",$R2701&amp;"")),"△源数据不全（源表缺摘要或用途），请补充",IF(AND($F2701="内部转账",$Q2701=""),"△内部转账建议在「往来单位」写上对方账户",IF($N2701&lt;0,"△这一笔之后该账户余额成负数了，核一下",""))))))))))))</f>
        <v/>
      </c>
    </row>
    <row r="2702" ht="16.5" spans="1:19">
      <c r="A2702" s="114"/>
      <c r="B2702" s="115"/>
      <c r="C2702" s="116" t="str">
        <f>IF($B2702="","",IFERROR(INDEX(账户银行,MATCH($B2702,账户名,0)),""))</f>
        <v/>
      </c>
      <c r="D2702" s="116" t="str">
        <f>IF($B2702="","",IFERROR(INDEX(账户币种,MATCH($B2702,账户名,0)),""))</f>
        <v/>
      </c>
      <c r="E2702" s="117"/>
      <c r="F2702" s="116" t="str">
        <f>IF($E2702="","",IFERROR(INDEX(类别属性,MATCH($E2702,类别表,0)),""))</f>
        <v/>
      </c>
      <c r="G2702" s="118"/>
      <c r="H2702" s="119"/>
      <c r="I2702" s="119"/>
      <c r="J2702" s="120"/>
      <c r="K2702" s="125" t="str">
        <f>IF(OR($A2702="",$B2702=""),"",IF($J2702&lt;&gt;"",$J2702,IF($D2702=本位币,1,IFERROR(LOOKUP(2,1/((汇率月份&lt;=$A2702)*(INDEX(记账汇率区,0,MATCH($D2702,汇率币种头,0))&lt;&gt;"")),INDEX(记账汇率区,0,MATCH($D2702,汇率币种头,0))),""))))</f>
        <v/>
      </c>
      <c r="L2702" s="123" t="str">
        <f t="shared" si="84"/>
        <v/>
      </c>
      <c r="M2702" s="123" t="str">
        <f t="shared" si="85"/>
        <v/>
      </c>
      <c r="N2702" s="123" t="str">
        <f>IF($B2702="","",ROUND(SUMIF(账户名,$B2702,账户期初)+SUMIFS($L$6:L2702,$B$6:B2702,$B2702),2))</f>
        <v/>
      </c>
      <c r="O2702" s="123" t="str">
        <f>IF($B2702="","",IFERROR(ROUND(INDEX(账户期初本位,MATCH($B2702,账户名,0))+SUMIFS($M$6:M2702,$B$6:B2702,$B2702),2),""))</f>
        <v/>
      </c>
      <c r="P2702" s="117"/>
      <c r="Q2702" s="115"/>
      <c r="R2702" s="115"/>
      <c r="S2702" s="124" t="str">
        <f>IF($B2702="","",IF(ISNA(MATCH($B2702,账户名,0)),"※这个账户不在【参数设置】的账户档案里",IF($A2702="","※没填日期，这一笔不会进任何月份的报表",IF(OR($A2702&lt;起始月份,$A2702&gt;EOMONTH(起始月份,15)),"△不在本账期（"&amp;TEXT(起始月份,"yyyy-mm")&amp;" ~ "&amp;TEXT(EOMONTH(起始月份,15),"yyyy-mm")&amp;"）内，报表里看不到",IF(AND($H2702&lt;&gt;"",$I2702&lt;&gt;""),"※收入和支出不能同时填",IF(AND(N($H2702)=0,N($I2702)=0),IF(ISNUMBER(SEARCH("【待补】",$R2702&amp;"")),"△源数据不全（源表缺金额），请补充","※收入和支出都没填"),IF($E2702="","※没填收支类别，分类报表会漏掉这一笔",IF(ISNA(MATCH($E2702,类别表,0)),"※收支类别不在【参数设置】的清单里",IF($K2702="","△"&amp;$D2702&amp;" 还没填汇率，去【月度汇率】补上就自动算了",IF(ISNUMBER(SEARCH("【待补】",$R2702&amp;"")),"△源数据不全（源表缺摘要或用途），请补充",IF(AND($F2702="内部转账",$Q2702=""),"△内部转账建议在「往来单位」写上对方账户",IF($N2702&lt;0,"△这一笔之后该账户余额成负数了，核一下",""))))))))))))</f>
        <v/>
      </c>
    </row>
    <row r="2703" ht="16.5" spans="1:19">
      <c r="A2703" s="114"/>
      <c r="B2703" s="115"/>
      <c r="C2703" s="116" t="str">
        <f>IF($B2703="","",IFERROR(INDEX(账户银行,MATCH($B2703,账户名,0)),""))</f>
        <v/>
      </c>
      <c r="D2703" s="116" t="str">
        <f>IF($B2703="","",IFERROR(INDEX(账户币种,MATCH($B2703,账户名,0)),""))</f>
        <v/>
      </c>
      <c r="E2703" s="117"/>
      <c r="F2703" s="116" t="str">
        <f>IF($E2703="","",IFERROR(INDEX(类别属性,MATCH($E2703,类别表,0)),""))</f>
        <v/>
      </c>
      <c r="G2703" s="118"/>
      <c r="H2703" s="119"/>
      <c r="I2703" s="119"/>
      <c r="J2703" s="120"/>
      <c r="K2703" s="125" t="str">
        <f>IF(OR($A2703="",$B2703=""),"",IF($J2703&lt;&gt;"",$J2703,IF($D2703=本位币,1,IFERROR(LOOKUP(2,1/((汇率月份&lt;=$A2703)*(INDEX(记账汇率区,0,MATCH($D2703,汇率币种头,0))&lt;&gt;"")),INDEX(记账汇率区,0,MATCH($D2703,汇率币种头,0))),""))))</f>
        <v/>
      </c>
      <c r="L2703" s="123" t="str">
        <f t="shared" si="84"/>
        <v/>
      </c>
      <c r="M2703" s="123" t="str">
        <f t="shared" si="85"/>
        <v/>
      </c>
      <c r="N2703" s="123" t="str">
        <f>IF($B2703="","",ROUND(SUMIF(账户名,$B2703,账户期初)+SUMIFS($L$6:L2703,$B$6:B2703,$B2703),2))</f>
        <v/>
      </c>
      <c r="O2703" s="123" t="str">
        <f>IF($B2703="","",IFERROR(ROUND(INDEX(账户期初本位,MATCH($B2703,账户名,0))+SUMIFS($M$6:M2703,$B$6:B2703,$B2703),2),""))</f>
        <v/>
      </c>
      <c r="P2703" s="117"/>
      <c r="Q2703" s="115"/>
      <c r="R2703" s="115"/>
      <c r="S2703" s="124" t="str">
        <f>IF($B2703="","",IF(ISNA(MATCH($B2703,账户名,0)),"※这个账户不在【参数设置】的账户档案里",IF($A2703="","※没填日期，这一笔不会进任何月份的报表",IF(OR($A2703&lt;起始月份,$A2703&gt;EOMONTH(起始月份,15)),"△不在本账期（"&amp;TEXT(起始月份,"yyyy-mm")&amp;" ~ "&amp;TEXT(EOMONTH(起始月份,15),"yyyy-mm")&amp;"）内，报表里看不到",IF(AND($H2703&lt;&gt;"",$I2703&lt;&gt;""),"※收入和支出不能同时填",IF(AND(N($H2703)=0,N($I2703)=0),IF(ISNUMBER(SEARCH("【待补】",$R2703&amp;"")),"△源数据不全（源表缺金额），请补充","※收入和支出都没填"),IF($E2703="","※没填收支类别，分类报表会漏掉这一笔",IF(ISNA(MATCH($E2703,类别表,0)),"※收支类别不在【参数设置】的清单里",IF($K2703="","△"&amp;$D2703&amp;" 还没填汇率，去【月度汇率】补上就自动算了",IF(ISNUMBER(SEARCH("【待补】",$R2703&amp;"")),"△源数据不全（源表缺摘要或用途），请补充",IF(AND($F2703="内部转账",$Q2703=""),"△内部转账建议在「往来单位」写上对方账户",IF($N2703&lt;0,"△这一笔之后该账户余额成负数了，核一下",""))))))))))))</f>
        <v/>
      </c>
    </row>
    <row r="2704" ht="16.5" spans="1:19">
      <c r="A2704" s="114"/>
      <c r="B2704" s="115"/>
      <c r="C2704" s="116" t="str">
        <f>IF($B2704="","",IFERROR(INDEX(账户银行,MATCH($B2704,账户名,0)),""))</f>
        <v/>
      </c>
      <c r="D2704" s="116" t="str">
        <f>IF($B2704="","",IFERROR(INDEX(账户币种,MATCH($B2704,账户名,0)),""))</f>
        <v/>
      </c>
      <c r="E2704" s="117"/>
      <c r="F2704" s="116" t="str">
        <f>IF($E2704="","",IFERROR(INDEX(类别属性,MATCH($E2704,类别表,0)),""))</f>
        <v/>
      </c>
      <c r="G2704" s="118"/>
      <c r="H2704" s="119"/>
      <c r="I2704" s="119"/>
      <c r="J2704" s="120"/>
      <c r="K2704" s="125" t="str">
        <f>IF(OR($A2704="",$B2704=""),"",IF($J2704&lt;&gt;"",$J2704,IF($D2704=本位币,1,IFERROR(LOOKUP(2,1/((汇率月份&lt;=$A2704)*(INDEX(记账汇率区,0,MATCH($D2704,汇率币种头,0))&lt;&gt;"")),INDEX(记账汇率区,0,MATCH($D2704,汇率币种头,0))),""))))</f>
        <v/>
      </c>
      <c r="L2704" s="123" t="str">
        <f t="shared" si="84"/>
        <v/>
      </c>
      <c r="M2704" s="123" t="str">
        <f t="shared" si="85"/>
        <v/>
      </c>
      <c r="N2704" s="123" t="str">
        <f>IF($B2704="","",ROUND(SUMIF(账户名,$B2704,账户期初)+SUMIFS($L$6:L2704,$B$6:B2704,$B2704),2))</f>
        <v/>
      </c>
      <c r="O2704" s="123" t="str">
        <f>IF($B2704="","",IFERROR(ROUND(INDEX(账户期初本位,MATCH($B2704,账户名,0))+SUMIFS($M$6:M2704,$B$6:B2704,$B2704),2),""))</f>
        <v/>
      </c>
      <c r="P2704" s="117"/>
      <c r="Q2704" s="115"/>
      <c r="R2704" s="115"/>
      <c r="S2704" s="124" t="str">
        <f>IF($B2704="","",IF(ISNA(MATCH($B2704,账户名,0)),"※这个账户不在【参数设置】的账户档案里",IF($A2704="","※没填日期，这一笔不会进任何月份的报表",IF(OR($A2704&lt;起始月份,$A2704&gt;EOMONTH(起始月份,15)),"△不在本账期（"&amp;TEXT(起始月份,"yyyy-mm")&amp;" ~ "&amp;TEXT(EOMONTH(起始月份,15),"yyyy-mm")&amp;"）内，报表里看不到",IF(AND($H2704&lt;&gt;"",$I2704&lt;&gt;""),"※收入和支出不能同时填",IF(AND(N($H2704)=0,N($I2704)=0),IF(ISNUMBER(SEARCH("【待补】",$R2704&amp;"")),"△源数据不全（源表缺金额），请补充","※收入和支出都没填"),IF($E2704="","※没填收支类别，分类报表会漏掉这一笔",IF(ISNA(MATCH($E2704,类别表,0)),"※收支类别不在【参数设置】的清单里",IF($K2704="","△"&amp;$D2704&amp;" 还没填汇率，去【月度汇率】补上就自动算了",IF(ISNUMBER(SEARCH("【待补】",$R2704&amp;"")),"△源数据不全（源表缺摘要或用途），请补充",IF(AND($F2704="内部转账",$Q2704=""),"△内部转账建议在「往来单位」写上对方账户",IF($N2704&lt;0,"△这一笔之后该账户余额成负数了，核一下",""))))))))))))</f>
        <v/>
      </c>
    </row>
    <row r="2705" ht="16.5" spans="1:19">
      <c r="A2705" s="114"/>
      <c r="B2705" s="115"/>
      <c r="C2705" s="116" t="str">
        <f>IF($B2705="","",IFERROR(INDEX(账户银行,MATCH($B2705,账户名,0)),""))</f>
        <v/>
      </c>
      <c r="D2705" s="116" t="str">
        <f>IF($B2705="","",IFERROR(INDEX(账户币种,MATCH($B2705,账户名,0)),""))</f>
        <v/>
      </c>
      <c r="E2705" s="117"/>
      <c r="F2705" s="116" t="str">
        <f>IF($E2705="","",IFERROR(INDEX(类别属性,MATCH($E2705,类别表,0)),""))</f>
        <v/>
      </c>
      <c r="G2705" s="118"/>
      <c r="H2705" s="119"/>
      <c r="I2705" s="119"/>
      <c r="J2705" s="120"/>
      <c r="K2705" s="125" t="str">
        <f>IF(OR($A2705="",$B2705=""),"",IF($J2705&lt;&gt;"",$J2705,IF($D2705=本位币,1,IFERROR(LOOKUP(2,1/((汇率月份&lt;=$A2705)*(INDEX(记账汇率区,0,MATCH($D2705,汇率币种头,0))&lt;&gt;"")),INDEX(记账汇率区,0,MATCH($D2705,汇率币种头,0))),""))))</f>
        <v/>
      </c>
      <c r="L2705" s="123" t="str">
        <f t="shared" si="84"/>
        <v/>
      </c>
      <c r="M2705" s="123" t="str">
        <f t="shared" si="85"/>
        <v/>
      </c>
      <c r="N2705" s="123" t="str">
        <f>IF($B2705="","",ROUND(SUMIF(账户名,$B2705,账户期初)+SUMIFS($L$6:L2705,$B$6:B2705,$B2705),2))</f>
        <v/>
      </c>
      <c r="O2705" s="123" t="str">
        <f>IF($B2705="","",IFERROR(ROUND(INDEX(账户期初本位,MATCH($B2705,账户名,0))+SUMIFS($M$6:M2705,$B$6:B2705,$B2705),2),""))</f>
        <v/>
      </c>
      <c r="P2705" s="117"/>
      <c r="Q2705" s="115"/>
      <c r="R2705" s="115"/>
      <c r="S2705" s="124" t="str">
        <f>IF($B2705="","",IF(ISNA(MATCH($B2705,账户名,0)),"※这个账户不在【参数设置】的账户档案里",IF($A2705="","※没填日期，这一笔不会进任何月份的报表",IF(OR($A2705&lt;起始月份,$A2705&gt;EOMONTH(起始月份,15)),"△不在本账期（"&amp;TEXT(起始月份,"yyyy-mm")&amp;" ~ "&amp;TEXT(EOMONTH(起始月份,15),"yyyy-mm")&amp;"）内，报表里看不到",IF(AND($H2705&lt;&gt;"",$I2705&lt;&gt;""),"※收入和支出不能同时填",IF(AND(N($H2705)=0,N($I2705)=0),IF(ISNUMBER(SEARCH("【待补】",$R2705&amp;"")),"△源数据不全（源表缺金额），请补充","※收入和支出都没填"),IF($E2705="","※没填收支类别，分类报表会漏掉这一笔",IF(ISNA(MATCH($E2705,类别表,0)),"※收支类别不在【参数设置】的清单里",IF($K2705="","△"&amp;$D2705&amp;" 还没填汇率，去【月度汇率】补上就自动算了",IF(ISNUMBER(SEARCH("【待补】",$R2705&amp;"")),"△源数据不全（源表缺摘要或用途），请补充",IF(AND($F2705="内部转账",$Q2705=""),"△内部转账建议在「往来单位」写上对方账户",IF($N2705&lt;0,"△这一笔之后该账户余额成负数了，核一下",""))))))))))))</f>
        <v/>
      </c>
    </row>
    <row r="2706" ht="16.5" spans="1:19">
      <c r="A2706" s="114"/>
      <c r="B2706" s="115"/>
      <c r="C2706" s="116" t="str">
        <f>IF($B2706="","",IFERROR(INDEX(账户银行,MATCH($B2706,账户名,0)),""))</f>
        <v/>
      </c>
      <c r="D2706" s="116" t="str">
        <f>IF($B2706="","",IFERROR(INDEX(账户币种,MATCH($B2706,账户名,0)),""))</f>
        <v/>
      </c>
      <c r="E2706" s="117"/>
      <c r="F2706" s="116" t="str">
        <f>IF($E2706="","",IFERROR(INDEX(类别属性,MATCH($E2706,类别表,0)),""))</f>
        <v/>
      </c>
      <c r="G2706" s="118"/>
      <c r="H2706" s="119"/>
      <c r="I2706" s="119"/>
      <c r="J2706" s="120"/>
      <c r="K2706" s="125" t="str">
        <f>IF(OR($A2706="",$B2706=""),"",IF($J2706&lt;&gt;"",$J2706,IF($D2706=本位币,1,IFERROR(LOOKUP(2,1/((汇率月份&lt;=$A2706)*(INDEX(记账汇率区,0,MATCH($D2706,汇率币种头,0))&lt;&gt;"")),INDEX(记账汇率区,0,MATCH($D2706,汇率币种头,0))),""))))</f>
        <v/>
      </c>
      <c r="L2706" s="123" t="str">
        <f t="shared" si="84"/>
        <v/>
      </c>
      <c r="M2706" s="123" t="str">
        <f t="shared" si="85"/>
        <v/>
      </c>
      <c r="N2706" s="123" t="str">
        <f>IF($B2706="","",ROUND(SUMIF(账户名,$B2706,账户期初)+SUMIFS($L$6:L2706,$B$6:B2706,$B2706),2))</f>
        <v/>
      </c>
      <c r="O2706" s="123" t="str">
        <f>IF($B2706="","",IFERROR(ROUND(INDEX(账户期初本位,MATCH($B2706,账户名,0))+SUMIFS($M$6:M2706,$B$6:B2706,$B2706),2),""))</f>
        <v/>
      </c>
      <c r="P2706" s="117"/>
      <c r="Q2706" s="115"/>
      <c r="R2706" s="115"/>
      <c r="S2706" s="124" t="str">
        <f>IF($B2706="","",IF(ISNA(MATCH($B2706,账户名,0)),"※这个账户不在【参数设置】的账户档案里",IF($A2706="","※没填日期，这一笔不会进任何月份的报表",IF(OR($A2706&lt;起始月份,$A2706&gt;EOMONTH(起始月份,15)),"△不在本账期（"&amp;TEXT(起始月份,"yyyy-mm")&amp;" ~ "&amp;TEXT(EOMONTH(起始月份,15),"yyyy-mm")&amp;"）内，报表里看不到",IF(AND($H2706&lt;&gt;"",$I2706&lt;&gt;""),"※收入和支出不能同时填",IF(AND(N($H2706)=0,N($I2706)=0),IF(ISNUMBER(SEARCH("【待补】",$R2706&amp;"")),"△源数据不全（源表缺金额），请补充","※收入和支出都没填"),IF($E2706="","※没填收支类别，分类报表会漏掉这一笔",IF(ISNA(MATCH($E2706,类别表,0)),"※收支类别不在【参数设置】的清单里",IF($K2706="","△"&amp;$D2706&amp;" 还没填汇率，去【月度汇率】补上就自动算了",IF(ISNUMBER(SEARCH("【待补】",$R2706&amp;"")),"△源数据不全（源表缺摘要或用途），请补充",IF(AND($F2706="内部转账",$Q2706=""),"△内部转账建议在「往来单位」写上对方账户",IF($N2706&lt;0,"△这一笔之后该账户余额成负数了，核一下",""))))))))))))</f>
        <v/>
      </c>
    </row>
    <row r="2707" ht="16.5" spans="1:19">
      <c r="A2707" s="114"/>
      <c r="B2707" s="115"/>
      <c r="C2707" s="116" t="str">
        <f>IF($B2707="","",IFERROR(INDEX(账户银行,MATCH($B2707,账户名,0)),""))</f>
        <v/>
      </c>
      <c r="D2707" s="116" t="str">
        <f>IF($B2707="","",IFERROR(INDEX(账户币种,MATCH($B2707,账户名,0)),""))</f>
        <v/>
      </c>
      <c r="E2707" s="117"/>
      <c r="F2707" s="116" t="str">
        <f>IF($E2707="","",IFERROR(INDEX(类别属性,MATCH($E2707,类别表,0)),""))</f>
        <v/>
      </c>
      <c r="G2707" s="118"/>
      <c r="H2707" s="119"/>
      <c r="I2707" s="119"/>
      <c r="J2707" s="120"/>
      <c r="K2707" s="125" t="str">
        <f>IF(OR($A2707="",$B2707=""),"",IF($J2707&lt;&gt;"",$J2707,IF($D2707=本位币,1,IFERROR(LOOKUP(2,1/((汇率月份&lt;=$A2707)*(INDEX(记账汇率区,0,MATCH($D2707,汇率币种头,0))&lt;&gt;"")),INDEX(记账汇率区,0,MATCH($D2707,汇率币种头,0))),""))))</f>
        <v/>
      </c>
      <c r="L2707" s="123" t="str">
        <f t="shared" si="84"/>
        <v/>
      </c>
      <c r="M2707" s="123" t="str">
        <f t="shared" si="85"/>
        <v/>
      </c>
      <c r="N2707" s="123" t="str">
        <f>IF($B2707="","",ROUND(SUMIF(账户名,$B2707,账户期初)+SUMIFS($L$6:L2707,$B$6:B2707,$B2707),2))</f>
        <v/>
      </c>
      <c r="O2707" s="123" t="str">
        <f>IF($B2707="","",IFERROR(ROUND(INDEX(账户期初本位,MATCH($B2707,账户名,0))+SUMIFS($M$6:M2707,$B$6:B2707,$B2707),2),""))</f>
        <v/>
      </c>
      <c r="P2707" s="117"/>
      <c r="Q2707" s="115"/>
      <c r="R2707" s="115"/>
      <c r="S2707" s="124" t="str">
        <f>IF($B2707="","",IF(ISNA(MATCH($B2707,账户名,0)),"※这个账户不在【参数设置】的账户档案里",IF($A2707="","※没填日期，这一笔不会进任何月份的报表",IF(OR($A2707&lt;起始月份,$A2707&gt;EOMONTH(起始月份,15)),"△不在本账期（"&amp;TEXT(起始月份,"yyyy-mm")&amp;" ~ "&amp;TEXT(EOMONTH(起始月份,15),"yyyy-mm")&amp;"）内，报表里看不到",IF(AND($H2707&lt;&gt;"",$I2707&lt;&gt;""),"※收入和支出不能同时填",IF(AND(N($H2707)=0,N($I2707)=0),IF(ISNUMBER(SEARCH("【待补】",$R2707&amp;"")),"△源数据不全（源表缺金额），请补充","※收入和支出都没填"),IF($E2707="","※没填收支类别，分类报表会漏掉这一笔",IF(ISNA(MATCH($E2707,类别表,0)),"※收支类别不在【参数设置】的清单里",IF($K2707="","△"&amp;$D2707&amp;" 还没填汇率，去【月度汇率】补上就自动算了",IF(ISNUMBER(SEARCH("【待补】",$R2707&amp;"")),"△源数据不全（源表缺摘要或用途），请补充",IF(AND($F2707="内部转账",$Q2707=""),"△内部转账建议在「往来单位」写上对方账户",IF($N2707&lt;0,"△这一笔之后该账户余额成负数了，核一下",""))))))))))))</f>
        <v/>
      </c>
    </row>
    <row r="2708" ht="16.5" spans="1:19">
      <c r="A2708" s="114"/>
      <c r="B2708" s="115"/>
      <c r="C2708" s="116" t="str">
        <f>IF($B2708="","",IFERROR(INDEX(账户银行,MATCH($B2708,账户名,0)),""))</f>
        <v/>
      </c>
      <c r="D2708" s="116" t="str">
        <f>IF($B2708="","",IFERROR(INDEX(账户币种,MATCH($B2708,账户名,0)),""))</f>
        <v/>
      </c>
      <c r="E2708" s="117"/>
      <c r="F2708" s="116" t="str">
        <f>IF($E2708="","",IFERROR(INDEX(类别属性,MATCH($E2708,类别表,0)),""))</f>
        <v/>
      </c>
      <c r="G2708" s="118"/>
      <c r="H2708" s="119"/>
      <c r="I2708" s="119"/>
      <c r="J2708" s="120"/>
      <c r="K2708" s="125" t="str">
        <f>IF(OR($A2708="",$B2708=""),"",IF($J2708&lt;&gt;"",$J2708,IF($D2708=本位币,1,IFERROR(LOOKUP(2,1/((汇率月份&lt;=$A2708)*(INDEX(记账汇率区,0,MATCH($D2708,汇率币种头,0))&lt;&gt;"")),INDEX(记账汇率区,0,MATCH($D2708,汇率币种头,0))),""))))</f>
        <v/>
      </c>
      <c r="L2708" s="123" t="str">
        <f t="shared" si="84"/>
        <v/>
      </c>
      <c r="M2708" s="123" t="str">
        <f t="shared" si="85"/>
        <v/>
      </c>
      <c r="N2708" s="123" t="str">
        <f>IF($B2708="","",ROUND(SUMIF(账户名,$B2708,账户期初)+SUMIFS($L$6:L2708,$B$6:B2708,$B2708),2))</f>
        <v/>
      </c>
      <c r="O2708" s="123" t="str">
        <f>IF($B2708="","",IFERROR(ROUND(INDEX(账户期初本位,MATCH($B2708,账户名,0))+SUMIFS($M$6:M2708,$B$6:B2708,$B2708),2),""))</f>
        <v/>
      </c>
      <c r="P2708" s="117"/>
      <c r="Q2708" s="115"/>
      <c r="R2708" s="115"/>
      <c r="S2708" s="124" t="str">
        <f>IF($B2708="","",IF(ISNA(MATCH($B2708,账户名,0)),"※这个账户不在【参数设置】的账户档案里",IF($A2708="","※没填日期，这一笔不会进任何月份的报表",IF(OR($A2708&lt;起始月份,$A2708&gt;EOMONTH(起始月份,15)),"△不在本账期（"&amp;TEXT(起始月份,"yyyy-mm")&amp;" ~ "&amp;TEXT(EOMONTH(起始月份,15),"yyyy-mm")&amp;"）内，报表里看不到",IF(AND($H2708&lt;&gt;"",$I2708&lt;&gt;""),"※收入和支出不能同时填",IF(AND(N($H2708)=0,N($I2708)=0),IF(ISNUMBER(SEARCH("【待补】",$R2708&amp;"")),"△源数据不全（源表缺金额），请补充","※收入和支出都没填"),IF($E2708="","※没填收支类别，分类报表会漏掉这一笔",IF(ISNA(MATCH($E2708,类别表,0)),"※收支类别不在【参数设置】的清单里",IF($K2708="","△"&amp;$D2708&amp;" 还没填汇率，去【月度汇率】补上就自动算了",IF(ISNUMBER(SEARCH("【待补】",$R2708&amp;"")),"△源数据不全（源表缺摘要或用途），请补充",IF(AND($F2708="内部转账",$Q2708=""),"△内部转账建议在「往来单位」写上对方账户",IF($N2708&lt;0,"△这一笔之后该账户余额成负数了，核一下",""))))))))))))</f>
        <v/>
      </c>
    </row>
    <row r="2709" ht="16.5" spans="1:19">
      <c r="A2709" s="114"/>
      <c r="B2709" s="115"/>
      <c r="C2709" s="116" t="str">
        <f>IF($B2709="","",IFERROR(INDEX(账户银行,MATCH($B2709,账户名,0)),""))</f>
        <v/>
      </c>
      <c r="D2709" s="116" t="str">
        <f>IF($B2709="","",IFERROR(INDEX(账户币种,MATCH($B2709,账户名,0)),""))</f>
        <v/>
      </c>
      <c r="E2709" s="117"/>
      <c r="F2709" s="116" t="str">
        <f>IF($E2709="","",IFERROR(INDEX(类别属性,MATCH($E2709,类别表,0)),""))</f>
        <v/>
      </c>
      <c r="G2709" s="118"/>
      <c r="H2709" s="119"/>
      <c r="I2709" s="119"/>
      <c r="J2709" s="120"/>
      <c r="K2709" s="125" t="str">
        <f>IF(OR($A2709="",$B2709=""),"",IF($J2709&lt;&gt;"",$J2709,IF($D2709=本位币,1,IFERROR(LOOKUP(2,1/((汇率月份&lt;=$A2709)*(INDEX(记账汇率区,0,MATCH($D2709,汇率币种头,0))&lt;&gt;"")),INDEX(记账汇率区,0,MATCH($D2709,汇率币种头,0))),""))))</f>
        <v/>
      </c>
      <c r="L2709" s="123" t="str">
        <f t="shared" si="84"/>
        <v/>
      </c>
      <c r="M2709" s="123" t="str">
        <f t="shared" si="85"/>
        <v/>
      </c>
      <c r="N2709" s="123" t="str">
        <f>IF($B2709="","",ROUND(SUMIF(账户名,$B2709,账户期初)+SUMIFS($L$6:L2709,$B$6:B2709,$B2709),2))</f>
        <v/>
      </c>
      <c r="O2709" s="123" t="str">
        <f>IF($B2709="","",IFERROR(ROUND(INDEX(账户期初本位,MATCH($B2709,账户名,0))+SUMIFS($M$6:M2709,$B$6:B2709,$B2709),2),""))</f>
        <v/>
      </c>
      <c r="P2709" s="117"/>
      <c r="Q2709" s="115"/>
      <c r="R2709" s="115"/>
      <c r="S2709" s="124" t="str">
        <f>IF($B2709="","",IF(ISNA(MATCH($B2709,账户名,0)),"※这个账户不在【参数设置】的账户档案里",IF($A2709="","※没填日期，这一笔不会进任何月份的报表",IF(OR($A2709&lt;起始月份,$A2709&gt;EOMONTH(起始月份,15)),"△不在本账期（"&amp;TEXT(起始月份,"yyyy-mm")&amp;" ~ "&amp;TEXT(EOMONTH(起始月份,15),"yyyy-mm")&amp;"）内，报表里看不到",IF(AND($H2709&lt;&gt;"",$I2709&lt;&gt;""),"※收入和支出不能同时填",IF(AND(N($H2709)=0,N($I2709)=0),IF(ISNUMBER(SEARCH("【待补】",$R2709&amp;"")),"△源数据不全（源表缺金额），请补充","※收入和支出都没填"),IF($E2709="","※没填收支类别，分类报表会漏掉这一笔",IF(ISNA(MATCH($E2709,类别表,0)),"※收支类别不在【参数设置】的清单里",IF($K2709="","△"&amp;$D2709&amp;" 还没填汇率，去【月度汇率】补上就自动算了",IF(ISNUMBER(SEARCH("【待补】",$R2709&amp;"")),"△源数据不全（源表缺摘要或用途），请补充",IF(AND($F2709="内部转账",$Q2709=""),"△内部转账建议在「往来单位」写上对方账户",IF($N2709&lt;0,"△这一笔之后该账户余额成负数了，核一下",""))))))))))))</f>
        <v/>
      </c>
    </row>
    <row r="2710" ht="16.5" spans="1:19">
      <c r="A2710" s="114"/>
      <c r="B2710" s="115"/>
      <c r="C2710" s="116" t="str">
        <f>IF($B2710="","",IFERROR(INDEX(账户银行,MATCH($B2710,账户名,0)),""))</f>
        <v/>
      </c>
      <c r="D2710" s="116" t="str">
        <f>IF($B2710="","",IFERROR(INDEX(账户币种,MATCH($B2710,账户名,0)),""))</f>
        <v/>
      </c>
      <c r="E2710" s="117"/>
      <c r="F2710" s="116" t="str">
        <f>IF($E2710="","",IFERROR(INDEX(类别属性,MATCH($E2710,类别表,0)),""))</f>
        <v/>
      </c>
      <c r="G2710" s="118"/>
      <c r="H2710" s="119"/>
      <c r="I2710" s="119"/>
      <c r="J2710" s="120"/>
      <c r="K2710" s="125" t="str">
        <f>IF(OR($A2710="",$B2710=""),"",IF($J2710&lt;&gt;"",$J2710,IF($D2710=本位币,1,IFERROR(LOOKUP(2,1/((汇率月份&lt;=$A2710)*(INDEX(记账汇率区,0,MATCH($D2710,汇率币种头,0))&lt;&gt;"")),INDEX(记账汇率区,0,MATCH($D2710,汇率币种头,0))),""))))</f>
        <v/>
      </c>
      <c r="L2710" s="123" t="str">
        <f t="shared" si="84"/>
        <v/>
      </c>
      <c r="M2710" s="123" t="str">
        <f t="shared" si="85"/>
        <v/>
      </c>
      <c r="N2710" s="123" t="str">
        <f>IF($B2710="","",ROUND(SUMIF(账户名,$B2710,账户期初)+SUMIFS($L$6:L2710,$B$6:B2710,$B2710),2))</f>
        <v/>
      </c>
      <c r="O2710" s="123" t="str">
        <f>IF($B2710="","",IFERROR(ROUND(INDEX(账户期初本位,MATCH($B2710,账户名,0))+SUMIFS($M$6:M2710,$B$6:B2710,$B2710),2),""))</f>
        <v/>
      </c>
      <c r="P2710" s="117"/>
      <c r="Q2710" s="115"/>
      <c r="R2710" s="115"/>
      <c r="S2710" s="124" t="str">
        <f>IF($B2710="","",IF(ISNA(MATCH($B2710,账户名,0)),"※这个账户不在【参数设置】的账户档案里",IF($A2710="","※没填日期，这一笔不会进任何月份的报表",IF(OR($A2710&lt;起始月份,$A2710&gt;EOMONTH(起始月份,15)),"△不在本账期（"&amp;TEXT(起始月份,"yyyy-mm")&amp;" ~ "&amp;TEXT(EOMONTH(起始月份,15),"yyyy-mm")&amp;"）内，报表里看不到",IF(AND($H2710&lt;&gt;"",$I2710&lt;&gt;""),"※收入和支出不能同时填",IF(AND(N($H2710)=0,N($I2710)=0),IF(ISNUMBER(SEARCH("【待补】",$R2710&amp;"")),"△源数据不全（源表缺金额），请补充","※收入和支出都没填"),IF($E2710="","※没填收支类别，分类报表会漏掉这一笔",IF(ISNA(MATCH($E2710,类别表,0)),"※收支类别不在【参数设置】的清单里",IF($K2710="","△"&amp;$D2710&amp;" 还没填汇率，去【月度汇率】补上就自动算了",IF(ISNUMBER(SEARCH("【待补】",$R2710&amp;"")),"△源数据不全（源表缺摘要或用途），请补充",IF(AND($F2710="内部转账",$Q2710=""),"△内部转账建议在「往来单位」写上对方账户",IF($N2710&lt;0,"△这一笔之后该账户余额成负数了，核一下",""))))))))))))</f>
        <v/>
      </c>
    </row>
    <row r="2711" ht="16.5" spans="1:19">
      <c r="A2711" s="114"/>
      <c r="B2711" s="115"/>
      <c r="C2711" s="116" t="str">
        <f>IF($B2711="","",IFERROR(INDEX(账户银行,MATCH($B2711,账户名,0)),""))</f>
        <v/>
      </c>
      <c r="D2711" s="116" t="str">
        <f>IF($B2711="","",IFERROR(INDEX(账户币种,MATCH($B2711,账户名,0)),""))</f>
        <v/>
      </c>
      <c r="E2711" s="117"/>
      <c r="F2711" s="116" t="str">
        <f>IF($E2711="","",IFERROR(INDEX(类别属性,MATCH($E2711,类别表,0)),""))</f>
        <v/>
      </c>
      <c r="G2711" s="118"/>
      <c r="H2711" s="119"/>
      <c r="I2711" s="119"/>
      <c r="J2711" s="120"/>
      <c r="K2711" s="125" t="str">
        <f>IF(OR($A2711="",$B2711=""),"",IF($J2711&lt;&gt;"",$J2711,IF($D2711=本位币,1,IFERROR(LOOKUP(2,1/((汇率月份&lt;=$A2711)*(INDEX(记账汇率区,0,MATCH($D2711,汇率币种头,0))&lt;&gt;"")),INDEX(记账汇率区,0,MATCH($D2711,汇率币种头,0))),""))))</f>
        <v/>
      </c>
      <c r="L2711" s="123" t="str">
        <f t="shared" si="84"/>
        <v/>
      </c>
      <c r="M2711" s="123" t="str">
        <f t="shared" si="85"/>
        <v/>
      </c>
      <c r="N2711" s="123" t="str">
        <f>IF($B2711="","",ROUND(SUMIF(账户名,$B2711,账户期初)+SUMIFS($L$6:L2711,$B$6:B2711,$B2711),2))</f>
        <v/>
      </c>
      <c r="O2711" s="123" t="str">
        <f>IF($B2711="","",IFERROR(ROUND(INDEX(账户期初本位,MATCH($B2711,账户名,0))+SUMIFS($M$6:M2711,$B$6:B2711,$B2711),2),""))</f>
        <v/>
      </c>
      <c r="P2711" s="117"/>
      <c r="Q2711" s="115"/>
      <c r="R2711" s="115"/>
      <c r="S2711" s="124" t="str">
        <f>IF($B2711="","",IF(ISNA(MATCH($B2711,账户名,0)),"※这个账户不在【参数设置】的账户档案里",IF($A2711="","※没填日期，这一笔不会进任何月份的报表",IF(OR($A2711&lt;起始月份,$A2711&gt;EOMONTH(起始月份,15)),"△不在本账期（"&amp;TEXT(起始月份,"yyyy-mm")&amp;" ~ "&amp;TEXT(EOMONTH(起始月份,15),"yyyy-mm")&amp;"）内，报表里看不到",IF(AND($H2711&lt;&gt;"",$I2711&lt;&gt;""),"※收入和支出不能同时填",IF(AND(N($H2711)=0,N($I2711)=0),IF(ISNUMBER(SEARCH("【待补】",$R2711&amp;"")),"△源数据不全（源表缺金额），请补充","※收入和支出都没填"),IF($E2711="","※没填收支类别，分类报表会漏掉这一笔",IF(ISNA(MATCH($E2711,类别表,0)),"※收支类别不在【参数设置】的清单里",IF($K2711="","△"&amp;$D2711&amp;" 还没填汇率，去【月度汇率】补上就自动算了",IF(ISNUMBER(SEARCH("【待补】",$R2711&amp;"")),"△源数据不全（源表缺摘要或用途），请补充",IF(AND($F2711="内部转账",$Q2711=""),"△内部转账建议在「往来单位」写上对方账户",IF($N2711&lt;0,"△这一笔之后该账户余额成负数了，核一下",""))))))))))))</f>
        <v/>
      </c>
    </row>
    <row r="2712" ht="16.5" spans="1:19">
      <c r="A2712" s="114"/>
      <c r="B2712" s="115"/>
      <c r="C2712" s="116" t="str">
        <f>IF($B2712="","",IFERROR(INDEX(账户银行,MATCH($B2712,账户名,0)),""))</f>
        <v/>
      </c>
      <c r="D2712" s="116" t="str">
        <f>IF($B2712="","",IFERROR(INDEX(账户币种,MATCH($B2712,账户名,0)),""))</f>
        <v/>
      </c>
      <c r="E2712" s="117"/>
      <c r="F2712" s="116" t="str">
        <f>IF($E2712="","",IFERROR(INDEX(类别属性,MATCH($E2712,类别表,0)),""))</f>
        <v/>
      </c>
      <c r="G2712" s="118"/>
      <c r="H2712" s="119"/>
      <c r="I2712" s="119"/>
      <c r="J2712" s="120"/>
      <c r="K2712" s="125" t="str">
        <f>IF(OR($A2712="",$B2712=""),"",IF($J2712&lt;&gt;"",$J2712,IF($D2712=本位币,1,IFERROR(LOOKUP(2,1/((汇率月份&lt;=$A2712)*(INDEX(记账汇率区,0,MATCH($D2712,汇率币种头,0))&lt;&gt;"")),INDEX(记账汇率区,0,MATCH($D2712,汇率币种头,0))),""))))</f>
        <v/>
      </c>
      <c r="L2712" s="123" t="str">
        <f t="shared" si="84"/>
        <v/>
      </c>
      <c r="M2712" s="123" t="str">
        <f t="shared" si="85"/>
        <v/>
      </c>
      <c r="N2712" s="123" t="str">
        <f>IF($B2712="","",ROUND(SUMIF(账户名,$B2712,账户期初)+SUMIFS($L$6:L2712,$B$6:B2712,$B2712),2))</f>
        <v/>
      </c>
      <c r="O2712" s="123" t="str">
        <f>IF($B2712="","",IFERROR(ROUND(INDEX(账户期初本位,MATCH($B2712,账户名,0))+SUMIFS($M$6:M2712,$B$6:B2712,$B2712),2),""))</f>
        <v/>
      </c>
      <c r="P2712" s="117"/>
      <c r="Q2712" s="115"/>
      <c r="R2712" s="115"/>
      <c r="S2712" s="124" t="str">
        <f>IF($B2712="","",IF(ISNA(MATCH($B2712,账户名,0)),"※这个账户不在【参数设置】的账户档案里",IF($A2712="","※没填日期，这一笔不会进任何月份的报表",IF(OR($A2712&lt;起始月份,$A2712&gt;EOMONTH(起始月份,15)),"△不在本账期（"&amp;TEXT(起始月份,"yyyy-mm")&amp;" ~ "&amp;TEXT(EOMONTH(起始月份,15),"yyyy-mm")&amp;"）内，报表里看不到",IF(AND($H2712&lt;&gt;"",$I2712&lt;&gt;""),"※收入和支出不能同时填",IF(AND(N($H2712)=0,N($I2712)=0),IF(ISNUMBER(SEARCH("【待补】",$R2712&amp;"")),"△源数据不全（源表缺金额），请补充","※收入和支出都没填"),IF($E2712="","※没填收支类别，分类报表会漏掉这一笔",IF(ISNA(MATCH($E2712,类别表,0)),"※收支类别不在【参数设置】的清单里",IF($K2712="","△"&amp;$D2712&amp;" 还没填汇率，去【月度汇率】补上就自动算了",IF(ISNUMBER(SEARCH("【待补】",$R2712&amp;"")),"△源数据不全（源表缺摘要或用途），请补充",IF(AND($F2712="内部转账",$Q2712=""),"△内部转账建议在「往来单位」写上对方账户",IF($N2712&lt;0,"△这一笔之后该账户余额成负数了，核一下",""))))))))))))</f>
        <v/>
      </c>
    </row>
    <row r="2713" ht="16.5" spans="1:19">
      <c r="A2713" s="114"/>
      <c r="B2713" s="115"/>
      <c r="C2713" s="116" t="str">
        <f>IF($B2713="","",IFERROR(INDEX(账户银行,MATCH($B2713,账户名,0)),""))</f>
        <v/>
      </c>
      <c r="D2713" s="116" t="str">
        <f>IF($B2713="","",IFERROR(INDEX(账户币种,MATCH($B2713,账户名,0)),""))</f>
        <v/>
      </c>
      <c r="E2713" s="117"/>
      <c r="F2713" s="116" t="str">
        <f>IF($E2713="","",IFERROR(INDEX(类别属性,MATCH($E2713,类别表,0)),""))</f>
        <v/>
      </c>
      <c r="G2713" s="118"/>
      <c r="H2713" s="119"/>
      <c r="I2713" s="119"/>
      <c r="J2713" s="120"/>
      <c r="K2713" s="125" t="str">
        <f>IF(OR($A2713="",$B2713=""),"",IF($J2713&lt;&gt;"",$J2713,IF($D2713=本位币,1,IFERROR(LOOKUP(2,1/((汇率月份&lt;=$A2713)*(INDEX(记账汇率区,0,MATCH($D2713,汇率币种头,0))&lt;&gt;"")),INDEX(记账汇率区,0,MATCH($D2713,汇率币种头,0))),""))))</f>
        <v/>
      </c>
      <c r="L2713" s="123" t="str">
        <f t="shared" si="84"/>
        <v/>
      </c>
      <c r="M2713" s="123" t="str">
        <f t="shared" si="85"/>
        <v/>
      </c>
      <c r="N2713" s="123" t="str">
        <f>IF($B2713="","",ROUND(SUMIF(账户名,$B2713,账户期初)+SUMIFS($L$6:L2713,$B$6:B2713,$B2713),2))</f>
        <v/>
      </c>
      <c r="O2713" s="123" t="str">
        <f>IF($B2713="","",IFERROR(ROUND(INDEX(账户期初本位,MATCH($B2713,账户名,0))+SUMIFS($M$6:M2713,$B$6:B2713,$B2713),2),""))</f>
        <v/>
      </c>
      <c r="P2713" s="117"/>
      <c r="Q2713" s="115"/>
      <c r="R2713" s="115"/>
      <c r="S2713" s="124" t="str">
        <f>IF($B2713="","",IF(ISNA(MATCH($B2713,账户名,0)),"※这个账户不在【参数设置】的账户档案里",IF($A2713="","※没填日期，这一笔不会进任何月份的报表",IF(OR($A2713&lt;起始月份,$A2713&gt;EOMONTH(起始月份,15)),"△不在本账期（"&amp;TEXT(起始月份,"yyyy-mm")&amp;" ~ "&amp;TEXT(EOMONTH(起始月份,15),"yyyy-mm")&amp;"）内，报表里看不到",IF(AND($H2713&lt;&gt;"",$I2713&lt;&gt;""),"※收入和支出不能同时填",IF(AND(N($H2713)=0,N($I2713)=0),IF(ISNUMBER(SEARCH("【待补】",$R2713&amp;"")),"△源数据不全（源表缺金额），请补充","※收入和支出都没填"),IF($E2713="","※没填收支类别，分类报表会漏掉这一笔",IF(ISNA(MATCH($E2713,类别表,0)),"※收支类别不在【参数设置】的清单里",IF($K2713="","△"&amp;$D2713&amp;" 还没填汇率，去【月度汇率】补上就自动算了",IF(ISNUMBER(SEARCH("【待补】",$R2713&amp;"")),"△源数据不全（源表缺摘要或用途），请补充",IF(AND($F2713="内部转账",$Q2713=""),"△内部转账建议在「往来单位」写上对方账户",IF($N2713&lt;0,"△这一笔之后该账户余额成负数了，核一下",""))))))))))))</f>
        <v/>
      </c>
    </row>
    <row r="2714" ht="16.5" spans="1:19">
      <c r="A2714" s="114"/>
      <c r="B2714" s="115"/>
      <c r="C2714" s="116" t="str">
        <f>IF($B2714="","",IFERROR(INDEX(账户银行,MATCH($B2714,账户名,0)),""))</f>
        <v/>
      </c>
      <c r="D2714" s="116" t="str">
        <f>IF($B2714="","",IFERROR(INDEX(账户币种,MATCH($B2714,账户名,0)),""))</f>
        <v/>
      </c>
      <c r="E2714" s="117"/>
      <c r="F2714" s="116" t="str">
        <f>IF($E2714="","",IFERROR(INDEX(类别属性,MATCH($E2714,类别表,0)),""))</f>
        <v/>
      </c>
      <c r="G2714" s="118"/>
      <c r="H2714" s="119"/>
      <c r="I2714" s="119"/>
      <c r="J2714" s="120"/>
      <c r="K2714" s="125" t="str">
        <f>IF(OR($A2714="",$B2714=""),"",IF($J2714&lt;&gt;"",$J2714,IF($D2714=本位币,1,IFERROR(LOOKUP(2,1/((汇率月份&lt;=$A2714)*(INDEX(记账汇率区,0,MATCH($D2714,汇率币种头,0))&lt;&gt;"")),INDEX(记账汇率区,0,MATCH($D2714,汇率币种头,0))),""))))</f>
        <v/>
      </c>
      <c r="L2714" s="123" t="str">
        <f t="shared" si="84"/>
        <v/>
      </c>
      <c r="M2714" s="123" t="str">
        <f t="shared" si="85"/>
        <v/>
      </c>
      <c r="N2714" s="123" t="str">
        <f>IF($B2714="","",ROUND(SUMIF(账户名,$B2714,账户期初)+SUMIFS($L$6:L2714,$B$6:B2714,$B2714),2))</f>
        <v/>
      </c>
      <c r="O2714" s="123" t="str">
        <f>IF($B2714="","",IFERROR(ROUND(INDEX(账户期初本位,MATCH($B2714,账户名,0))+SUMIFS($M$6:M2714,$B$6:B2714,$B2714),2),""))</f>
        <v/>
      </c>
      <c r="P2714" s="117"/>
      <c r="Q2714" s="115"/>
      <c r="R2714" s="115"/>
      <c r="S2714" s="124" t="str">
        <f>IF($B2714="","",IF(ISNA(MATCH($B2714,账户名,0)),"※这个账户不在【参数设置】的账户档案里",IF($A2714="","※没填日期，这一笔不会进任何月份的报表",IF(OR($A2714&lt;起始月份,$A2714&gt;EOMONTH(起始月份,15)),"△不在本账期（"&amp;TEXT(起始月份,"yyyy-mm")&amp;" ~ "&amp;TEXT(EOMONTH(起始月份,15),"yyyy-mm")&amp;"）内，报表里看不到",IF(AND($H2714&lt;&gt;"",$I2714&lt;&gt;""),"※收入和支出不能同时填",IF(AND(N($H2714)=0,N($I2714)=0),IF(ISNUMBER(SEARCH("【待补】",$R2714&amp;"")),"△源数据不全（源表缺金额），请补充","※收入和支出都没填"),IF($E2714="","※没填收支类别，分类报表会漏掉这一笔",IF(ISNA(MATCH($E2714,类别表,0)),"※收支类别不在【参数设置】的清单里",IF($K2714="","△"&amp;$D2714&amp;" 还没填汇率，去【月度汇率】补上就自动算了",IF(ISNUMBER(SEARCH("【待补】",$R2714&amp;"")),"△源数据不全（源表缺摘要或用途），请补充",IF(AND($F2714="内部转账",$Q2714=""),"△内部转账建议在「往来单位」写上对方账户",IF($N2714&lt;0,"△这一笔之后该账户余额成负数了，核一下",""))))))))))))</f>
        <v/>
      </c>
    </row>
    <row r="2715" ht="16.5" spans="1:19">
      <c r="A2715" s="114"/>
      <c r="B2715" s="115"/>
      <c r="C2715" s="116" t="str">
        <f>IF($B2715="","",IFERROR(INDEX(账户银行,MATCH($B2715,账户名,0)),""))</f>
        <v/>
      </c>
      <c r="D2715" s="116" t="str">
        <f>IF($B2715="","",IFERROR(INDEX(账户币种,MATCH($B2715,账户名,0)),""))</f>
        <v/>
      </c>
      <c r="E2715" s="117"/>
      <c r="F2715" s="116" t="str">
        <f>IF($E2715="","",IFERROR(INDEX(类别属性,MATCH($E2715,类别表,0)),""))</f>
        <v/>
      </c>
      <c r="G2715" s="118"/>
      <c r="H2715" s="119"/>
      <c r="I2715" s="119"/>
      <c r="J2715" s="120"/>
      <c r="K2715" s="125" t="str">
        <f>IF(OR($A2715="",$B2715=""),"",IF($J2715&lt;&gt;"",$J2715,IF($D2715=本位币,1,IFERROR(LOOKUP(2,1/((汇率月份&lt;=$A2715)*(INDEX(记账汇率区,0,MATCH($D2715,汇率币种头,0))&lt;&gt;"")),INDEX(记账汇率区,0,MATCH($D2715,汇率币种头,0))),""))))</f>
        <v/>
      </c>
      <c r="L2715" s="123" t="str">
        <f t="shared" si="84"/>
        <v/>
      </c>
      <c r="M2715" s="123" t="str">
        <f t="shared" si="85"/>
        <v/>
      </c>
      <c r="N2715" s="123" t="str">
        <f>IF($B2715="","",ROUND(SUMIF(账户名,$B2715,账户期初)+SUMIFS($L$6:L2715,$B$6:B2715,$B2715),2))</f>
        <v/>
      </c>
      <c r="O2715" s="123" t="str">
        <f>IF($B2715="","",IFERROR(ROUND(INDEX(账户期初本位,MATCH($B2715,账户名,0))+SUMIFS($M$6:M2715,$B$6:B2715,$B2715),2),""))</f>
        <v/>
      </c>
      <c r="P2715" s="117"/>
      <c r="Q2715" s="115"/>
      <c r="R2715" s="115"/>
      <c r="S2715" s="124" t="str">
        <f>IF($B2715="","",IF(ISNA(MATCH($B2715,账户名,0)),"※这个账户不在【参数设置】的账户档案里",IF($A2715="","※没填日期，这一笔不会进任何月份的报表",IF(OR($A2715&lt;起始月份,$A2715&gt;EOMONTH(起始月份,15)),"△不在本账期（"&amp;TEXT(起始月份,"yyyy-mm")&amp;" ~ "&amp;TEXT(EOMONTH(起始月份,15),"yyyy-mm")&amp;"）内，报表里看不到",IF(AND($H2715&lt;&gt;"",$I2715&lt;&gt;""),"※收入和支出不能同时填",IF(AND(N($H2715)=0,N($I2715)=0),IF(ISNUMBER(SEARCH("【待补】",$R2715&amp;"")),"△源数据不全（源表缺金额），请补充","※收入和支出都没填"),IF($E2715="","※没填收支类别，分类报表会漏掉这一笔",IF(ISNA(MATCH($E2715,类别表,0)),"※收支类别不在【参数设置】的清单里",IF($K2715="","△"&amp;$D2715&amp;" 还没填汇率，去【月度汇率】补上就自动算了",IF(ISNUMBER(SEARCH("【待补】",$R2715&amp;"")),"△源数据不全（源表缺摘要或用途），请补充",IF(AND($F2715="内部转账",$Q2715=""),"△内部转账建议在「往来单位」写上对方账户",IF($N2715&lt;0,"△这一笔之后该账户余额成负数了，核一下",""))))))))))))</f>
        <v/>
      </c>
    </row>
    <row r="2716" ht="16.5" spans="1:19">
      <c r="A2716" s="114"/>
      <c r="B2716" s="115"/>
      <c r="C2716" s="116" t="str">
        <f>IF($B2716="","",IFERROR(INDEX(账户银行,MATCH($B2716,账户名,0)),""))</f>
        <v/>
      </c>
      <c r="D2716" s="116" t="str">
        <f>IF($B2716="","",IFERROR(INDEX(账户币种,MATCH($B2716,账户名,0)),""))</f>
        <v/>
      </c>
      <c r="E2716" s="117"/>
      <c r="F2716" s="116" t="str">
        <f>IF($E2716="","",IFERROR(INDEX(类别属性,MATCH($E2716,类别表,0)),""))</f>
        <v/>
      </c>
      <c r="G2716" s="118"/>
      <c r="H2716" s="119"/>
      <c r="I2716" s="119"/>
      <c r="J2716" s="120"/>
      <c r="K2716" s="125" t="str">
        <f>IF(OR($A2716="",$B2716=""),"",IF($J2716&lt;&gt;"",$J2716,IF($D2716=本位币,1,IFERROR(LOOKUP(2,1/((汇率月份&lt;=$A2716)*(INDEX(记账汇率区,0,MATCH($D2716,汇率币种头,0))&lt;&gt;"")),INDEX(记账汇率区,0,MATCH($D2716,汇率币种头,0))),""))))</f>
        <v/>
      </c>
      <c r="L2716" s="123" t="str">
        <f t="shared" si="84"/>
        <v/>
      </c>
      <c r="M2716" s="123" t="str">
        <f t="shared" si="85"/>
        <v/>
      </c>
      <c r="N2716" s="123" t="str">
        <f>IF($B2716="","",ROUND(SUMIF(账户名,$B2716,账户期初)+SUMIFS($L$6:L2716,$B$6:B2716,$B2716),2))</f>
        <v/>
      </c>
      <c r="O2716" s="123" t="str">
        <f>IF($B2716="","",IFERROR(ROUND(INDEX(账户期初本位,MATCH($B2716,账户名,0))+SUMIFS($M$6:M2716,$B$6:B2716,$B2716),2),""))</f>
        <v/>
      </c>
      <c r="P2716" s="117"/>
      <c r="Q2716" s="115"/>
      <c r="R2716" s="115"/>
      <c r="S2716" s="124" t="str">
        <f>IF($B2716="","",IF(ISNA(MATCH($B2716,账户名,0)),"※这个账户不在【参数设置】的账户档案里",IF($A2716="","※没填日期，这一笔不会进任何月份的报表",IF(OR($A2716&lt;起始月份,$A2716&gt;EOMONTH(起始月份,15)),"△不在本账期（"&amp;TEXT(起始月份,"yyyy-mm")&amp;" ~ "&amp;TEXT(EOMONTH(起始月份,15),"yyyy-mm")&amp;"）内，报表里看不到",IF(AND($H2716&lt;&gt;"",$I2716&lt;&gt;""),"※收入和支出不能同时填",IF(AND(N($H2716)=0,N($I2716)=0),IF(ISNUMBER(SEARCH("【待补】",$R2716&amp;"")),"△源数据不全（源表缺金额），请补充","※收入和支出都没填"),IF($E2716="","※没填收支类别，分类报表会漏掉这一笔",IF(ISNA(MATCH($E2716,类别表,0)),"※收支类别不在【参数设置】的清单里",IF($K2716="","△"&amp;$D2716&amp;" 还没填汇率，去【月度汇率】补上就自动算了",IF(ISNUMBER(SEARCH("【待补】",$R2716&amp;"")),"△源数据不全（源表缺摘要或用途），请补充",IF(AND($F2716="内部转账",$Q2716=""),"△内部转账建议在「往来单位」写上对方账户",IF($N2716&lt;0,"△这一笔之后该账户余额成负数了，核一下",""))))))))))))</f>
        <v/>
      </c>
    </row>
    <row r="2717" ht="16.5" spans="1:19">
      <c r="A2717" s="114"/>
      <c r="B2717" s="115"/>
      <c r="C2717" s="116" t="str">
        <f>IF($B2717="","",IFERROR(INDEX(账户银行,MATCH($B2717,账户名,0)),""))</f>
        <v/>
      </c>
      <c r="D2717" s="116" t="str">
        <f>IF($B2717="","",IFERROR(INDEX(账户币种,MATCH($B2717,账户名,0)),""))</f>
        <v/>
      </c>
      <c r="E2717" s="117"/>
      <c r="F2717" s="116" t="str">
        <f>IF($E2717="","",IFERROR(INDEX(类别属性,MATCH($E2717,类别表,0)),""))</f>
        <v/>
      </c>
      <c r="G2717" s="118"/>
      <c r="H2717" s="119"/>
      <c r="I2717" s="119"/>
      <c r="J2717" s="120"/>
      <c r="K2717" s="125" t="str">
        <f>IF(OR($A2717="",$B2717=""),"",IF($J2717&lt;&gt;"",$J2717,IF($D2717=本位币,1,IFERROR(LOOKUP(2,1/((汇率月份&lt;=$A2717)*(INDEX(记账汇率区,0,MATCH($D2717,汇率币种头,0))&lt;&gt;"")),INDEX(记账汇率区,0,MATCH($D2717,汇率币种头,0))),""))))</f>
        <v/>
      </c>
      <c r="L2717" s="123" t="str">
        <f t="shared" si="84"/>
        <v/>
      </c>
      <c r="M2717" s="123" t="str">
        <f t="shared" si="85"/>
        <v/>
      </c>
      <c r="N2717" s="123" t="str">
        <f>IF($B2717="","",ROUND(SUMIF(账户名,$B2717,账户期初)+SUMIFS($L$6:L2717,$B$6:B2717,$B2717),2))</f>
        <v/>
      </c>
      <c r="O2717" s="123" t="str">
        <f>IF($B2717="","",IFERROR(ROUND(INDEX(账户期初本位,MATCH($B2717,账户名,0))+SUMIFS($M$6:M2717,$B$6:B2717,$B2717),2),""))</f>
        <v/>
      </c>
      <c r="P2717" s="117"/>
      <c r="Q2717" s="115"/>
      <c r="R2717" s="115"/>
      <c r="S2717" s="124" t="str">
        <f>IF($B2717="","",IF(ISNA(MATCH($B2717,账户名,0)),"※这个账户不在【参数设置】的账户档案里",IF($A2717="","※没填日期，这一笔不会进任何月份的报表",IF(OR($A2717&lt;起始月份,$A2717&gt;EOMONTH(起始月份,15)),"△不在本账期（"&amp;TEXT(起始月份,"yyyy-mm")&amp;" ~ "&amp;TEXT(EOMONTH(起始月份,15),"yyyy-mm")&amp;"）内，报表里看不到",IF(AND($H2717&lt;&gt;"",$I2717&lt;&gt;""),"※收入和支出不能同时填",IF(AND(N($H2717)=0,N($I2717)=0),IF(ISNUMBER(SEARCH("【待补】",$R2717&amp;"")),"△源数据不全（源表缺金额），请补充","※收入和支出都没填"),IF($E2717="","※没填收支类别，分类报表会漏掉这一笔",IF(ISNA(MATCH($E2717,类别表,0)),"※收支类别不在【参数设置】的清单里",IF($K2717="","△"&amp;$D2717&amp;" 还没填汇率，去【月度汇率】补上就自动算了",IF(ISNUMBER(SEARCH("【待补】",$R2717&amp;"")),"△源数据不全（源表缺摘要或用途），请补充",IF(AND($F2717="内部转账",$Q2717=""),"△内部转账建议在「往来单位」写上对方账户",IF($N2717&lt;0,"△这一笔之后该账户余额成负数了，核一下",""))))))))))))</f>
        <v/>
      </c>
    </row>
    <row r="2718" ht="16.5" spans="1:19">
      <c r="A2718" s="114"/>
      <c r="B2718" s="115"/>
      <c r="C2718" s="116" t="str">
        <f>IF($B2718="","",IFERROR(INDEX(账户银行,MATCH($B2718,账户名,0)),""))</f>
        <v/>
      </c>
      <c r="D2718" s="116" t="str">
        <f>IF($B2718="","",IFERROR(INDEX(账户币种,MATCH($B2718,账户名,0)),""))</f>
        <v/>
      </c>
      <c r="E2718" s="117"/>
      <c r="F2718" s="116" t="str">
        <f>IF($E2718="","",IFERROR(INDEX(类别属性,MATCH($E2718,类别表,0)),""))</f>
        <v/>
      </c>
      <c r="G2718" s="118"/>
      <c r="H2718" s="119"/>
      <c r="I2718" s="119"/>
      <c r="J2718" s="120"/>
      <c r="K2718" s="125" t="str">
        <f>IF(OR($A2718="",$B2718=""),"",IF($J2718&lt;&gt;"",$J2718,IF($D2718=本位币,1,IFERROR(LOOKUP(2,1/((汇率月份&lt;=$A2718)*(INDEX(记账汇率区,0,MATCH($D2718,汇率币种头,0))&lt;&gt;"")),INDEX(记账汇率区,0,MATCH($D2718,汇率币种头,0))),""))))</f>
        <v/>
      </c>
      <c r="L2718" s="123" t="str">
        <f t="shared" si="84"/>
        <v/>
      </c>
      <c r="M2718" s="123" t="str">
        <f t="shared" si="85"/>
        <v/>
      </c>
      <c r="N2718" s="123" t="str">
        <f>IF($B2718="","",ROUND(SUMIF(账户名,$B2718,账户期初)+SUMIFS($L$6:L2718,$B$6:B2718,$B2718),2))</f>
        <v/>
      </c>
      <c r="O2718" s="123" t="str">
        <f>IF($B2718="","",IFERROR(ROUND(INDEX(账户期初本位,MATCH($B2718,账户名,0))+SUMIFS($M$6:M2718,$B$6:B2718,$B2718),2),""))</f>
        <v/>
      </c>
      <c r="P2718" s="117"/>
      <c r="Q2718" s="115"/>
      <c r="R2718" s="115"/>
      <c r="S2718" s="124" t="str">
        <f>IF($B2718="","",IF(ISNA(MATCH($B2718,账户名,0)),"※这个账户不在【参数设置】的账户档案里",IF($A2718="","※没填日期，这一笔不会进任何月份的报表",IF(OR($A2718&lt;起始月份,$A2718&gt;EOMONTH(起始月份,15)),"△不在本账期（"&amp;TEXT(起始月份,"yyyy-mm")&amp;" ~ "&amp;TEXT(EOMONTH(起始月份,15),"yyyy-mm")&amp;"）内，报表里看不到",IF(AND($H2718&lt;&gt;"",$I2718&lt;&gt;""),"※收入和支出不能同时填",IF(AND(N($H2718)=0,N($I2718)=0),IF(ISNUMBER(SEARCH("【待补】",$R2718&amp;"")),"△源数据不全（源表缺金额），请补充","※收入和支出都没填"),IF($E2718="","※没填收支类别，分类报表会漏掉这一笔",IF(ISNA(MATCH($E2718,类别表,0)),"※收支类别不在【参数设置】的清单里",IF($K2718="","△"&amp;$D2718&amp;" 还没填汇率，去【月度汇率】补上就自动算了",IF(ISNUMBER(SEARCH("【待补】",$R2718&amp;"")),"△源数据不全（源表缺摘要或用途），请补充",IF(AND($F2718="内部转账",$Q2718=""),"△内部转账建议在「往来单位」写上对方账户",IF($N2718&lt;0,"△这一笔之后该账户余额成负数了，核一下",""))))))))))))</f>
        <v/>
      </c>
    </row>
    <row r="2719" ht="16.5" spans="1:19">
      <c r="A2719" s="114"/>
      <c r="B2719" s="115"/>
      <c r="C2719" s="116" t="str">
        <f>IF($B2719="","",IFERROR(INDEX(账户银行,MATCH($B2719,账户名,0)),""))</f>
        <v/>
      </c>
      <c r="D2719" s="116" t="str">
        <f>IF($B2719="","",IFERROR(INDEX(账户币种,MATCH($B2719,账户名,0)),""))</f>
        <v/>
      </c>
      <c r="E2719" s="117"/>
      <c r="F2719" s="116" t="str">
        <f>IF($E2719="","",IFERROR(INDEX(类别属性,MATCH($E2719,类别表,0)),""))</f>
        <v/>
      </c>
      <c r="G2719" s="118"/>
      <c r="H2719" s="119"/>
      <c r="I2719" s="119"/>
      <c r="J2719" s="120"/>
      <c r="K2719" s="125" t="str">
        <f>IF(OR($A2719="",$B2719=""),"",IF($J2719&lt;&gt;"",$J2719,IF($D2719=本位币,1,IFERROR(LOOKUP(2,1/((汇率月份&lt;=$A2719)*(INDEX(记账汇率区,0,MATCH($D2719,汇率币种头,0))&lt;&gt;"")),INDEX(记账汇率区,0,MATCH($D2719,汇率币种头,0))),""))))</f>
        <v/>
      </c>
      <c r="L2719" s="123" t="str">
        <f t="shared" si="84"/>
        <v/>
      </c>
      <c r="M2719" s="123" t="str">
        <f t="shared" si="85"/>
        <v/>
      </c>
      <c r="N2719" s="123" t="str">
        <f>IF($B2719="","",ROUND(SUMIF(账户名,$B2719,账户期初)+SUMIFS($L$6:L2719,$B$6:B2719,$B2719),2))</f>
        <v/>
      </c>
      <c r="O2719" s="123" t="str">
        <f>IF($B2719="","",IFERROR(ROUND(INDEX(账户期初本位,MATCH($B2719,账户名,0))+SUMIFS($M$6:M2719,$B$6:B2719,$B2719),2),""))</f>
        <v/>
      </c>
      <c r="P2719" s="117"/>
      <c r="Q2719" s="115"/>
      <c r="R2719" s="115"/>
      <c r="S2719" s="124" t="str">
        <f>IF($B2719="","",IF(ISNA(MATCH($B2719,账户名,0)),"※这个账户不在【参数设置】的账户档案里",IF($A2719="","※没填日期，这一笔不会进任何月份的报表",IF(OR($A2719&lt;起始月份,$A2719&gt;EOMONTH(起始月份,15)),"△不在本账期（"&amp;TEXT(起始月份,"yyyy-mm")&amp;" ~ "&amp;TEXT(EOMONTH(起始月份,15),"yyyy-mm")&amp;"）内，报表里看不到",IF(AND($H2719&lt;&gt;"",$I2719&lt;&gt;""),"※收入和支出不能同时填",IF(AND(N($H2719)=0,N($I2719)=0),IF(ISNUMBER(SEARCH("【待补】",$R2719&amp;"")),"△源数据不全（源表缺金额），请补充","※收入和支出都没填"),IF($E2719="","※没填收支类别，分类报表会漏掉这一笔",IF(ISNA(MATCH($E2719,类别表,0)),"※收支类别不在【参数设置】的清单里",IF($K2719="","△"&amp;$D2719&amp;" 还没填汇率，去【月度汇率】补上就自动算了",IF(ISNUMBER(SEARCH("【待补】",$R2719&amp;"")),"△源数据不全（源表缺摘要或用途），请补充",IF(AND($F2719="内部转账",$Q2719=""),"△内部转账建议在「往来单位」写上对方账户",IF($N2719&lt;0,"△这一笔之后该账户余额成负数了，核一下",""))))))))))))</f>
        <v/>
      </c>
    </row>
    <row r="2720" ht="16.5" spans="1:19">
      <c r="A2720" s="114"/>
      <c r="B2720" s="115"/>
      <c r="C2720" s="116" t="str">
        <f>IF($B2720="","",IFERROR(INDEX(账户银行,MATCH($B2720,账户名,0)),""))</f>
        <v/>
      </c>
      <c r="D2720" s="116" t="str">
        <f>IF($B2720="","",IFERROR(INDEX(账户币种,MATCH($B2720,账户名,0)),""))</f>
        <v/>
      </c>
      <c r="E2720" s="117"/>
      <c r="F2720" s="116" t="str">
        <f>IF($E2720="","",IFERROR(INDEX(类别属性,MATCH($E2720,类别表,0)),""))</f>
        <v/>
      </c>
      <c r="G2720" s="118"/>
      <c r="H2720" s="119"/>
      <c r="I2720" s="119"/>
      <c r="J2720" s="120"/>
      <c r="K2720" s="125" t="str">
        <f>IF(OR($A2720="",$B2720=""),"",IF($J2720&lt;&gt;"",$J2720,IF($D2720=本位币,1,IFERROR(LOOKUP(2,1/((汇率月份&lt;=$A2720)*(INDEX(记账汇率区,0,MATCH($D2720,汇率币种头,0))&lt;&gt;"")),INDEX(记账汇率区,0,MATCH($D2720,汇率币种头,0))),""))))</f>
        <v/>
      </c>
      <c r="L2720" s="123" t="str">
        <f t="shared" si="84"/>
        <v/>
      </c>
      <c r="M2720" s="123" t="str">
        <f t="shared" si="85"/>
        <v/>
      </c>
      <c r="N2720" s="123" t="str">
        <f>IF($B2720="","",ROUND(SUMIF(账户名,$B2720,账户期初)+SUMIFS($L$6:L2720,$B$6:B2720,$B2720),2))</f>
        <v/>
      </c>
      <c r="O2720" s="123" t="str">
        <f>IF($B2720="","",IFERROR(ROUND(INDEX(账户期初本位,MATCH($B2720,账户名,0))+SUMIFS($M$6:M2720,$B$6:B2720,$B2720),2),""))</f>
        <v/>
      </c>
      <c r="P2720" s="117"/>
      <c r="Q2720" s="115"/>
      <c r="R2720" s="115"/>
      <c r="S2720" s="124" t="str">
        <f>IF($B2720="","",IF(ISNA(MATCH($B2720,账户名,0)),"※这个账户不在【参数设置】的账户档案里",IF($A2720="","※没填日期，这一笔不会进任何月份的报表",IF(OR($A2720&lt;起始月份,$A2720&gt;EOMONTH(起始月份,15)),"△不在本账期（"&amp;TEXT(起始月份,"yyyy-mm")&amp;" ~ "&amp;TEXT(EOMONTH(起始月份,15),"yyyy-mm")&amp;"）内，报表里看不到",IF(AND($H2720&lt;&gt;"",$I2720&lt;&gt;""),"※收入和支出不能同时填",IF(AND(N($H2720)=0,N($I2720)=0),IF(ISNUMBER(SEARCH("【待补】",$R2720&amp;"")),"△源数据不全（源表缺金额），请补充","※收入和支出都没填"),IF($E2720="","※没填收支类别，分类报表会漏掉这一笔",IF(ISNA(MATCH($E2720,类别表,0)),"※收支类别不在【参数设置】的清单里",IF($K2720="","△"&amp;$D2720&amp;" 还没填汇率，去【月度汇率】补上就自动算了",IF(ISNUMBER(SEARCH("【待补】",$R2720&amp;"")),"△源数据不全（源表缺摘要或用途），请补充",IF(AND($F2720="内部转账",$Q2720=""),"△内部转账建议在「往来单位」写上对方账户",IF($N2720&lt;0,"△这一笔之后该账户余额成负数了，核一下",""))))))))))))</f>
        <v/>
      </c>
    </row>
    <row r="2721" ht="16.5" spans="1:19">
      <c r="A2721" s="114"/>
      <c r="B2721" s="115"/>
      <c r="C2721" s="116" t="str">
        <f>IF($B2721="","",IFERROR(INDEX(账户银行,MATCH($B2721,账户名,0)),""))</f>
        <v/>
      </c>
      <c r="D2721" s="116" t="str">
        <f>IF($B2721="","",IFERROR(INDEX(账户币种,MATCH($B2721,账户名,0)),""))</f>
        <v/>
      </c>
      <c r="E2721" s="117"/>
      <c r="F2721" s="116" t="str">
        <f>IF($E2721="","",IFERROR(INDEX(类别属性,MATCH($E2721,类别表,0)),""))</f>
        <v/>
      </c>
      <c r="G2721" s="118"/>
      <c r="H2721" s="119"/>
      <c r="I2721" s="119"/>
      <c r="J2721" s="120"/>
      <c r="K2721" s="125" t="str">
        <f>IF(OR($A2721="",$B2721=""),"",IF($J2721&lt;&gt;"",$J2721,IF($D2721=本位币,1,IFERROR(LOOKUP(2,1/((汇率月份&lt;=$A2721)*(INDEX(记账汇率区,0,MATCH($D2721,汇率币种头,0))&lt;&gt;"")),INDEX(记账汇率区,0,MATCH($D2721,汇率币种头,0))),""))))</f>
        <v/>
      </c>
      <c r="L2721" s="123" t="str">
        <f t="shared" si="84"/>
        <v/>
      </c>
      <c r="M2721" s="123" t="str">
        <f t="shared" si="85"/>
        <v/>
      </c>
      <c r="N2721" s="123" t="str">
        <f>IF($B2721="","",ROUND(SUMIF(账户名,$B2721,账户期初)+SUMIFS($L$6:L2721,$B$6:B2721,$B2721),2))</f>
        <v/>
      </c>
      <c r="O2721" s="123" t="str">
        <f>IF($B2721="","",IFERROR(ROUND(INDEX(账户期初本位,MATCH($B2721,账户名,0))+SUMIFS($M$6:M2721,$B$6:B2721,$B2721),2),""))</f>
        <v/>
      </c>
      <c r="P2721" s="117"/>
      <c r="Q2721" s="115"/>
      <c r="R2721" s="115"/>
      <c r="S2721" s="124" t="str">
        <f>IF($B2721="","",IF(ISNA(MATCH($B2721,账户名,0)),"※这个账户不在【参数设置】的账户档案里",IF($A2721="","※没填日期，这一笔不会进任何月份的报表",IF(OR($A2721&lt;起始月份,$A2721&gt;EOMONTH(起始月份,15)),"△不在本账期（"&amp;TEXT(起始月份,"yyyy-mm")&amp;" ~ "&amp;TEXT(EOMONTH(起始月份,15),"yyyy-mm")&amp;"）内，报表里看不到",IF(AND($H2721&lt;&gt;"",$I2721&lt;&gt;""),"※收入和支出不能同时填",IF(AND(N($H2721)=0,N($I2721)=0),IF(ISNUMBER(SEARCH("【待补】",$R2721&amp;"")),"△源数据不全（源表缺金额），请补充","※收入和支出都没填"),IF($E2721="","※没填收支类别，分类报表会漏掉这一笔",IF(ISNA(MATCH($E2721,类别表,0)),"※收支类别不在【参数设置】的清单里",IF($K2721="","△"&amp;$D2721&amp;" 还没填汇率，去【月度汇率】补上就自动算了",IF(ISNUMBER(SEARCH("【待补】",$R2721&amp;"")),"△源数据不全（源表缺摘要或用途），请补充",IF(AND($F2721="内部转账",$Q2721=""),"△内部转账建议在「往来单位」写上对方账户",IF($N2721&lt;0,"△这一笔之后该账户余额成负数了，核一下",""))))))))))))</f>
        <v/>
      </c>
    </row>
    <row r="2722" ht="16.5" spans="1:19">
      <c r="A2722" s="114"/>
      <c r="B2722" s="115"/>
      <c r="C2722" s="116" t="str">
        <f>IF($B2722="","",IFERROR(INDEX(账户银行,MATCH($B2722,账户名,0)),""))</f>
        <v/>
      </c>
      <c r="D2722" s="116" t="str">
        <f>IF($B2722="","",IFERROR(INDEX(账户币种,MATCH($B2722,账户名,0)),""))</f>
        <v/>
      </c>
      <c r="E2722" s="117"/>
      <c r="F2722" s="116" t="str">
        <f>IF($E2722="","",IFERROR(INDEX(类别属性,MATCH($E2722,类别表,0)),""))</f>
        <v/>
      </c>
      <c r="G2722" s="118"/>
      <c r="H2722" s="119"/>
      <c r="I2722" s="119"/>
      <c r="J2722" s="120"/>
      <c r="K2722" s="125" t="str">
        <f>IF(OR($A2722="",$B2722=""),"",IF($J2722&lt;&gt;"",$J2722,IF($D2722=本位币,1,IFERROR(LOOKUP(2,1/((汇率月份&lt;=$A2722)*(INDEX(记账汇率区,0,MATCH($D2722,汇率币种头,0))&lt;&gt;"")),INDEX(记账汇率区,0,MATCH($D2722,汇率币种头,0))),""))))</f>
        <v/>
      </c>
      <c r="L2722" s="123" t="str">
        <f t="shared" si="84"/>
        <v/>
      </c>
      <c r="M2722" s="123" t="str">
        <f t="shared" si="85"/>
        <v/>
      </c>
      <c r="N2722" s="123" t="str">
        <f>IF($B2722="","",ROUND(SUMIF(账户名,$B2722,账户期初)+SUMIFS($L$6:L2722,$B$6:B2722,$B2722),2))</f>
        <v/>
      </c>
      <c r="O2722" s="123" t="str">
        <f>IF($B2722="","",IFERROR(ROUND(INDEX(账户期初本位,MATCH($B2722,账户名,0))+SUMIFS($M$6:M2722,$B$6:B2722,$B2722),2),""))</f>
        <v/>
      </c>
      <c r="P2722" s="117"/>
      <c r="Q2722" s="115"/>
      <c r="R2722" s="115"/>
      <c r="S2722" s="124" t="str">
        <f>IF($B2722="","",IF(ISNA(MATCH($B2722,账户名,0)),"※这个账户不在【参数设置】的账户档案里",IF($A2722="","※没填日期，这一笔不会进任何月份的报表",IF(OR($A2722&lt;起始月份,$A2722&gt;EOMONTH(起始月份,15)),"△不在本账期（"&amp;TEXT(起始月份,"yyyy-mm")&amp;" ~ "&amp;TEXT(EOMONTH(起始月份,15),"yyyy-mm")&amp;"）内，报表里看不到",IF(AND($H2722&lt;&gt;"",$I2722&lt;&gt;""),"※收入和支出不能同时填",IF(AND(N($H2722)=0,N($I2722)=0),IF(ISNUMBER(SEARCH("【待补】",$R2722&amp;"")),"△源数据不全（源表缺金额），请补充","※收入和支出都没填"),IF($E2722="","※没填收支类别，分类报表会漏掉这一笔",IF(ISNA(MATCH($E2722,类别表,0)),"※收支类别不在【参数设置】的清单里",IF($K2722="","△"&amp;$D2722&amp;" 还没填汇率，去【月度汇率】补上就自动算了",IF(ISNUMBER(SEARCH("【待补】",$R2722&amp;"")),"△源数据不全（源表缺摘要或用途），请补充",IF(AND($F2722="内部转账",$Q2722=""),"△内部转账建议在「往来单位」写上对方账户",IF($N2722&lt;0,"△这一笔之后该账户余额成负数了，核一下",""))))))))))))</f>
        <v/>
      </c>
    </row>
    <row r="2723" ht="16.5" spans="1:19">
      <c r="A2723" s="114"/>
      <c r="B2723" s="115"/>
      <c r="C2723" s="116" t="str">
        <f>IF($B2723="","",IFERROR(INDEX(账户银行,MATCH($B2723,账户名,0)),""))</f>
        <v/>
      </c>
      <c r="D2723" s="116" t="str">
        <f>IF($B2723="","",IFERROR(INDEX(账户币种,MATCH($B2723,账户名,0)),""))</f>
        <v/>
      </c>
      <c r="E2723" s="117"/>
      <c r="F2723" s="116" t="str">
        <f>IF($E2723="","",IFERROR(INDEX(类别属性,MATCH($E2723,类别表,0)),""))</f>
        <v/>
      </c>
      <c r="G2723" s="118"/>
      <c r="H2723" s="119"/>
      <c r="I2723" s="119"/>
      <c r="J2723" s="120"/>
      <c r="K2723" s="125" t="str">
        <f>IF(OR($A2723="",$B2723=""),"",IF($J2723&lt;&gt;"",$J2723,IF($D2723=本位币,1,IFERROR(LOOKUP(2,1/((汇率月份&lt;=$A2723)*(INDEX(记账汇率区,0,MATCH($D2723,汇率币种头,0))&lt;&gt;"")),INDEX(记账汇率区,0,MATCH($D2723,汇率币种头,0))),""))))</f>
        <v/>
      </c>
      <c r="L2723" s="123" t="str">
        <f t="shared" si="84"/>
        <v/>
      </c>
      <c r="M2723" s="123" t="str">
        <f t="shared" si="85"/>
        <v/>
      </c>
      <c r="N2723" s="123" t="str">
        <f>IF($B2723="","",ROUND(SUMIF(账户名,$B2723,账户期初)+SUMIFS($L$6:L2723,$B$6:B2723,$B2723),2))</f>
        <v/>
      </c>
      <c r="O2723" s="123" t="str">
        <f>IF($B2723="","",IFERROR(ROUND(INDEX(账户期初本位,MATCH($B2723,账户名,0))+SUMIFS($M$6:M2723,$B$6:B2723,$B2723),2),""))</f>
        <v/>
      </c>
      <c r="P2723" s="117"/>
      <c r="Q2723" s="115"/>
      <c r="R2723" s="115"/>
      <c r="S2723" s="124" t="str">
        <f>IF($B2723="","",IF(ISNA(MATCH($B2723,账户名,0)),"※这个账户不在【参数设置】的账户档案里",IF($A2723="","※没填日期，这一笔不会进任何月份的报表",IF(OR($A2723&lt;起始月份,$A2723&gt;EOMONTH(起始月份,15)),"△不在本账期（"&amp;TEXT(起始月份,"yyyy-mm")&amp;" ~ "&amp;TEXT(EOMONTH(起始月份,15),"yyyy-mm")&amp;"）内，报表里看不到",IF(AND($H2723&lt;&gt;"",$I2723&lt;&gt;""),"※收入和支出不能同时填",IF(AND(N($H2723)=0,N($I2723)=0),IF(ISNUMBER(SEARCH("【待补】",$R2723&amp;"")),"△源数据不全（源表缺金额），请补充","※收入和支出都没填"),IF($E2723="","※没填收支类别，分类报表会漏掉这一笔",IF(ISNA(MATCH($E2723,类别表,0)),"※收支类别不在【参数设置】的清单里",IF($K2723="","△"&amp;$D2723&amp;" 还没填汇率，去【月度汇率】补上就自动算了",IF(ISNUMBER(SEARCH("【待补】",$R2723&amp;"")),"△源数据不全（源表缺摘要或用途），请补充",IF(AND($F2723="内部转账",$Q2723=""),"△内部转账建议在「往来单位」写上对方账户",IF($N2723&lt;0,"△这一笔之后该账户余额成负数了，核一下",""))))))))))))</f>
        <v/>
      </c>
    </row>
    <row r="2724" ht="16.5" spans="1:19">
      <c r="A2724" s="114"/>
      <c r="B2724" s="115"/>
      <c r="C2724" s="116" t="str">
        <f>IF($B2724="","",IFERROR(INDEX(账户银行,MATCH($B2724,账户名,0)),""))</f>
        <v/>
      </c>
      <c r="D2724" s="116" t="str">
        <f>IF($B2724="","",IFERROR(INDEX(账户币种,MATCH($B2724,账户名,0)),""))</f>
        <v/>
      </c>
      <c r="E2724" s="117"/>
      <c r="F2724" s="116" t="str">
        <f>IF($E2724="","",IFERROR(INDEX(类别属性,MATCH($E2724,类别表,0)),""))</f>
        <v/>
      </c>
      <c r="G2724" s="118"/>
      <c r="H2724" s="119"/>
      <c r="I2724" s="119"/>
      <c r="J2724" s="120"/>
      <c r="K2724" s="125" t="str">
        <f>IF(OR($A2724="",$B2724=""),"",IF($J2724&lt;&gt;"",$J2724,IF($D2724=本位币,1,IFERROR(LOOKUP(2,1/((汇率月份&lt;=$A2724)*(INDEX(记账汇率区,0,MATCH($D2724,汇率币种头,0))&lt;&gt;"")),INDEX(记账汇率区,0,MATCH($D2724,汇率币种头,0))),""))))</f>
        <v/>
      </c>
      <c r="L2724" s="123" t="str">
        <f t="shared" si="84"/>
        <v/>
      </c>
      <c r="M2724" s="123" t="str">
        <f t="shared" si="85"/>
        <v/>
      </c>
      <c r="N2724" s="123" t="str">
        <f>IF($B2724="","",ROUND(SUMIF(账户名,$B2724,账户期初)+SUMIFS($L$6:L2724,$B$6:B2724,$B2724),2))</f>
        <v/>
      </c>
      <c r="O2724" s="123" t="str">
        <f>IF($B2724="","",IFERROR(ROUND(INDEX(账户期初本位,MATCH($B2724,账户名,0))+SUMIFS($M$6:M2724,$B$6:B2724,$B2724),2),""))</f>
        <v/>
      </c>
      <c r="P2724" s="117"/>
      <c r="Q2724" s="115"/>
      <c r="R2724" s="115"/>
      <c r="S2724" s="124" t="str">
        <f>IF($B2724="","",IF(ISNA(MATCH($B2724,账户名,0)),"※这个账户不在【参数设置】的账户档案里",IF($A2724="","※没填日期，这一笔不会进任何月份的报表",IF(OR($A2724&lt;起始月份,$A2724&gt;EOMONTH(起始月份,15)),"△不在本账期（"&amp;TEXT(起始月份,"yyyy-mm")&amp;" ~ "&amp;TEXT(EOMONTH(起始月份,15),"yyyy-mm")&amp;"）内，报表里看不到",IF(AND($H2724&lt;&gt;"",$I2724&lt;&gt;""),"※收入和支出不能同时填",IF(AND(N($H2724)=0,N($I2724)=0),IF(ISNUMBER(SEARCH("【待补】",$R2724&amp;"")),"△源数据不全（源表缺金额），请补充","※收入和支出都没填"),IF($E2724="","※没填收支类别，分类报表会漏掉这一笔",IF(ISNA(MATCH($E2724,类别表,0)),"※收支类别不在【参数设置】的清单里",IF($K2724="","△"&amp;$D2724&amp;" 还没填汇率，去【月度汇率】补上就自动算了",IF(ISNUMBER(SEARCH("【待补】",$R2724&amp;"")),"△源数据不全（源表缺摘要或用途），请补充",IF(AND($F2724="内部转账",$Q2724=""),"△内部转账建议在「往来单位」写上对方账户",IF($N2724&lt;0,"△这一笔之后该账户余额成负数了，核一下",""))))))))))))</f>
        <v/>
      </c>
    </row>
    <row r="2725" ht="16.5" spans="1:19">
      <c r="A2725" s="114"/>
      <c r="B2725" s="115"/>
      <c r="C2725" s="116" t="str">
        <f>IF($B2725="","",IFERROR(INDEX(账户银行,MATCH($B2725,账户名,0)),""))</f>
        <v/>
      </c>
      <c r="D2725" s="116" t="str">
        <f>IF($B2725="","",IFERROR(INDEX(账户币种,MATCH($B2725,账户名,0)),""))</f>
        <v/>
      </c>
      <c r="E2725" s="117"/>
      <c r="F2725" s="116" t="str">
        <f>IF($E2725="","",IFERROR(INDEX(类别属性,MATCH($E2725,类别表,0)),""))</f>
        <v/>
      </c>
      <c r="G2725" s="118"/>
      <c r="H2725" s="119"/>
      <c r="I2725" s="119"/>
      <c r="J2725" s="120"/>
      <c r="K2725" s="125" t="str">
        <f>IF(OR($A2725="",$B2725=""),"",IF($J2725&lt;&gt;"",$J2725,IF($D2725=本位币,1,IFERROR(LOOKUP(2,1/((汇率月份&lt;=$A2725)*(INDEX(记账汇率区,0,MATCH($D2725,汇率币种头,0))&lt;&gt;"")),INDEX(记账汇率区,0,MATCH($D2725,汇率币种头,0))),""))))</f>
        <v/>
      </c>
      <c r="L2725" s="123" t="str">
        <f t="shared" si="84"/>
        <v/>
      </c>
      <c r="M2725" s="123" t="str">
        <f t="shared" si="85"/>
        <v/>
      </c>
      <c r="N2725" s="123" t="str">
        <f>IF($B2725="","",ROUND(SUMIF(账户名,$B2725,账户期初)+SUMIFS($L$6:L2725,$B$6:B2725,$B2725),2))</f>
        <v/>
      </c>
      <c r="O2725" s="123" t="str">
        <f>IF($B2725="","",IFERROR(ROUND(INDEX(账户期初本位,MATCH($B2725,账户名,0))+SUMIFS($M$6:M2725,$B$6:B2725,$B2725),2),""))</f>
        <v/>
      </c>
      <c r="P2725" s="117"/>
      <c r="Q2725" s="115"/>
      <c r="R2725" s="115"/>
      <c r="S2725" s="124" t="str">
        <f>IF($B2725="","",IF(ISNA(MATCH($B2725,账户名,0)),"※这个账户不在【参数设置】的账户档案里",IF($A2725="","※没填日期，这一笔不会进任何月份的报表",IF(OR($A2725&lt;起始月份,$A2725&gt;EOMONTH(起始月份,15)),"△不在本账期（"&amp;TEXT(起始月份,"yyyy-mm")&amp;" ~ "&amp;TEXT(EOMONTH(起始月份,15),"yyyy-mm")&amp;"）内，报表里看不到",IF(AND($H2725&lt;&gt;"",$I2725&lt;&gt;""),"※收入和支出不能同时填",IF(AND(N($H2725)=0,N($I2725)=0),IF(ISNUMBER(SEARCH("【待补】",$R2725&amp;"")),"△源数据不全（源表缺金额），请补充","※收入和支出都没填"),IF($E2725="","※没填收支类别，分类报表会漏掉这一笔",IF(ISNA(MATCH($E2725,类别表,0)),"※收支类别不在【参数设置】的清单里",IF($K2725="","△"&amp;$D2725&amp;" 还没填汇率，去【月度汇率】补上就自动算了",IF(ISNUMBER(SEARCH("【待补】",$R2725&amp;"")),"△源数据不全（源表缺摘要或用途），请补充",IF(AND($F2725="内部转账",$Q2725=""),"△内部转账建议在「往来单位」写上对方账户",IF($N2725&lt;0,"△这一笔之后该账户余额成负数了，核一下",""))))))))))))</f>
        <v/>
      </c>
    </row>
    <row r="2726" ht="16.5" spans="1:19">
      <c r="A2726" s="114"/>
      <c r="B2726" s="115"/>
      <c r="C2726" s="116" t="str">
        <f>IF($B2726="","",IFERROR(INDEX(账户银行,MATCH($B2726,账户名,0)),""))</f>
        <v/>
      </c>
      <c r="D2726" s="116" t="str">
        <f>IF($B2726="","",IFERROR(INDEX(账户币种,MATCH($B2726,账户名,0)),""))</f>
        <v/>
      </c>
      <c r="E2726" s="117"/>
      <c r="F2726" s="116" t="str">
        <f>IF($E2726="","",IFERROR(INDEX(类别属性,MATCH($E2726,类别表,0)),""))</f>
        <v/>
      </c>
      <c r="G2726" s="118"/>
      <c r="H2726" s="119"/>
      <c r="I2726" s="119"/>
      <c r="J2726" s="120"/>
      <c r="K2726" s="125" t="str">
        <f>IF(OR($A2726="",$B2726=""),"",IF($J2726&lt;&gt;"",$J2726,IF($D2726=本位币,1,IFERROR(LOOKUP(2,1/((汇率月份&lt;=$A2726)*(INDEX(记账汇率区,0,MATCH($D2726,汇率币种头,0))&lt;&gt;"")),INDEX(记账汇率区,0,MATCH($D2726,汇率币种头,0))),""))))</f>
        <v/>
      </c>
      <c r="L2726" s="123" t="str">
        <f t="shared" si="84"/>
        <v/>
      </c>
      <c r="M2726" s="123" t="str">
        <f t="shared" si="85"/>
        <v/>
      </c>
      <c r="N2726" s="123" t="str">
        <f>IF($B2726="","",ROUND(SUMIF(账户名,$B2726,账户期初)+SUMIFS($L$6:L2726,$B$6:B2726,$B2726),2))</f>
        <v/>
      </c>
      <c r="O2726" s="123" t="str">
        <f>IF($B2726="","",IFERROR(ROUND(INDEX(账户期初本位,MATCH($B2726,账户名,0))+SUMIFS($M$6:M2726,$B$6:B2726,$B2726),2),""))</f>
        <v/>
      </c>
      <c r="P2726" s="117"/>
      <c r="Q2726" s="115"/>
      <c r="R2726" s="115"/>
      <c r="S2726" s="124" t="str">
        <f>IF($B2726="","",IF(ISNA(MATCH($B2726,账户名,0)),"※这个账户不在【参数设置】的账户档案里",IF($A2726="","※没填日期，这一笔不会进任何月份的报表",IF(OR($A2726&lt;起始月份,$A2726&gt;EOMONTH(起始月份,15)),"△不在本账期（"&amp;TEXT(起始月份,"yyyy-mm")&amp;" ~ "&amp;TEXT(EOMONTH(起始月份,15),"yyyy-mm")&amp;"）内，报表里看不到",IF(AND($H2726&lt;&gt;"",$I2726&lt;&gt;""),"※收入和支出不能同时填",IF(AND(N($H2726)=0,N($I2726)=0),IF(ISNUMBER(SEARCH("【待补】",$R2726&amp;"")),"△源数据不全（源表缺金额），请补充","※收入和支出都没填"),IF($E2726="","※没填收支类别，分类报表会漏掉这一笔",IF(ISNA(MATCH($E2726,类别表,0)),"※收支类别不在【参数设置】的清单里",IF($K2726="","△"&amp;$D2726&amp;" 还没填汇率，去【月度汇率】补上就自动算了",IF(ISNUMBER(SEARCH("【待补】",$R2726&amp;"")),"△源数据不全（源表缺摘要或用途），请补充",IF(AND($F2726="内部转账",$Q2726=""),"△内部转账建议在「往来单位」写上对方账户",IF($N2726&lt;0,"△这一笔之后该账户余额成负数了，核一下",""))))))))))))</f>
        <v/>
      </c>
    </row>
    <row r="2727" ht="16.5" spans="1:19">
      <c r="A2727" s="114"/>
      <c r="B2727" s="115"/>
      <c r="C2727" s="116" t="str">
        <f>IF($B2727="","",IFERROR(INDEX(账户银行,MATCH($B2727,账户名,0)),""))</f>
        <v/>
      </c>
      <c r="D2727" s="116" t="str">
        <f>IF($B2727="","",IFERROR(INDEX(账户币种,MATCH($B2727,账户名,0)),""))</f>
        <v/>
      </c>
      <c r="E2727" s="117"/>
      <c r="F2727" s="116" t="str">
        <f>IF($E2727="","",IFERROR(INDEX(类别属性,MATCH($E2727,类别表,0)),""))</f>
        <v/>
      </c>
      <c r="G2727" s="118"/>
      <c r="H2727" s="119"/>
      <c r="I2727" s="119"/>
      <c r="J2727" s="120"/>
      <c r="K2727" s="125" t="str">
        <f>IF(OR($A2727="",$B2727=""),"",IF($J2727&lt;&gt;"",$J2727,IF($D2727=本位币,1,IFERROR(LOOKUP(2,1/((汇率月份&lt;=$A2727)*(INDEX(记账汇率区,0,MATCH($D2727,汇率币种头,0))&lt;&gt;"")),INDEX(记账汇率区,0,MATCH($D2727,汇率币种头,0))),""))))</f>
        <v/>
      </c>
      <c r="L2727" s="123" t="str">
        <f t="shared" si="84"/>
        <v/>
      </c>
      <c r="M2727" s="123" t="str">
        <f t="shared" si="85"/>
        <v/>
      </c>
      <c r="N2727" s="123" t="str">
        <f>IF($B2727="","",ROUND(SUMIF(账户名,$B2727,账户期初)+SUMIFS($L$6:L2727,$B$6:B2727,$B2727),2))</f>
        <v/>
      </c>
      <c r="O2727" s="123" t="str">
        <f>IF($B2727="","",IFERROR(ROUND(INDEX(账户期初本位,MATCH($B2727,账户名,0))+SUMIFS($M$6:M2727,$B$6:B2727,$B2727),2),""))</f>
        <v/>
      </c>
      <c r="P2727" s="117"/>
      <c r="Q2727" s="115"/>
      <c r="R2727" s="115"/>
      <c r="S2727" s="124" t="str">
        <f>IF($B2727="","",IF(ISNA(MATCH($B2727,账户名,0)),"※这个账户不在【参数设置】的账户档案里",IF($A2727="","※没填日期，这一笔不会进任何月份的报表",IF(OR($A2727&lt;起始月份,$A2727&gt;EOMONTH(起始月份,15)),"△不在本账期（"&amp;TEXT(起始月份,"yyyy-mm")&amp;" ~ "&amp;TEXT(EOMONTH(起始月份,15),"yyyy-mm")&amp;"）内，报表里看不到",IF(AND($H2727&lt;&gt;"",$I2727&lt;&gt;""),"※收入和支出不能同时填",IF(AND(N($H2727)=0,N($I2727)=0),IF(ISNUMBER(SEARCH("【待补】",$R2727&amp;"")),"△源数据不全（源表缺金额），请补充","※收入和支出都没填"),IF($E2727="","※没填收支类别，分类报表会漏掉这一笔",IF(ISNA(MATCH($E2727,类别表,0)),"※收支类别不在【参数设置】的清单里",IF($K2727="","△"&amp;$D2727&amp;" 还没填汇率，去【月度汇率】补上就自动算了",IF(ISNUMBER(SEARCH("【待补】",$R2727&amp;"")),"△源数据不全（源表缺摘要或用途），请补充",IF(AND($F2727="内部转账",$Q2727=""),"△内部转账建议在「往来单位」写上对方账户",IF($N2727&lt;0,"△这一笔之后该账户余额成负数了，核一下",""))))))))))))</f>
        <v/>
      </c>
    </row>
  </sheetData>
  <autoFilter xmlns:etc="http://www.wps.cn/officeDocument/2017/etCustomData" ref="A1:I2727" etc:filterBottomFollowUsedRange="0">
    <extLst/>
  </autoFilter>
  <conditionalFormatting sqref="N6:N984">
    <cfRule type="expression" dxfId="0" priority="4">
      <formula>N(N6)&lt;0</formula>
    </cfRule>
  </conditionalFormatting>
  <conditionalFormatting sqref="N985:N2377">
    <cfRule type="expression" dxfId="0" priority="1">
      <formula>N(N985)&lt;0</formula>
    </cfRule>
  </conditionalFormatting>
  <conditionalFormatting sqref="S6:S2005">
    <cfRule type="expression" dxfId="1" priority="3">
      <formula>LEFT(S6,1)="△"</formula>
    </cfRule>
    <cfRule type="expression" dxfId="2" priority="2">
      <formula>LEFT(S6,1)="※"</formula>
    </cfRule>
  </conditionalFormatting>
  <dataValidations count="4">
    <dataValidation type="list" allowBlank="1" showErrorMessage="1" errorTitle="不在清单里" error="先去【参数设置】把它加上，或者选一个已有的。" sqref="E237 E323 E404 E6:E33 E35:E235 E241:E244 E246:E321 E326:E327 E329:E402 E406:E2005">
      <formula1>类别表</formula1>
    </dataValidation>
    <dataValidation type="list" allowBlank="1" showErrorMessage="1" errorTitle="不在清单里" error="先去【参数设置】把它加上，或者选一个已有的。" sqref="B6:B2005">
      <formula1>账户名</formula1>
    </dataValidation>
    <dataValidation type="list" allowBlank="1" showErrorMessage="1" errorTitle="不在清单里" error="先去【参数设置】把它加上，或者选一个已有的。" sqref="P6:P2005" errorStyle="warning">
      <formula1>项目表</formula1>
    </dataValidation>
    <dataValidation type="list" allowBlank="1" showErrorMessage="1" errorTitle="不在清单里" error="先去【参数设置】把它加上，或者选一个已有的。" sqref="Q6:Q2005" errorStyle="warning">
      <formula1>单位表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8"/>
  <sheetViews>
    <sheetView workbookViewId="0">
      <pane ySplit="1" topLeftCell="A8" activePane="bottomLeft" state="frozen"/>
      <selection/>
      <selection pane="bottomLeft" activeCell="B37" sqref="B37"/>
    </sheetView>
  </sheetViews>
  <sheetFormatPr defaultColWidth="9" defaultRowHeight="13.5"/>
  <cols>
    <col min="1" max="1" width="7" customWidth="1"/>
    <col min="2" max="2" width="12" customWidth="1"/>
    <col min="3" max="3" width="8" customWidth="1"/>
    <col min="4" max="4" width="9" customWidth="1"/>
    <col min="5" max="5" width="58" customWidth="1"/>
    <col min="6" max="8" width="15" customWidth="1"/>
    <col min="9" max="9" width="30" customWidth="1"/>
  </cols>
  <sheetData>
    <row r="1" spans="1:9">
      <c r="A1" s="102" t="s">
        <v>2003</v>
      </c>
      <c r="B1" s="102" t="s">
        <v>2004</v>
      </c>
      <c r="C1" s="102" t="s">
        <v>2005</v>
      </c>
      <c r="D1" s="102" t="s">
        <v>2006</v>
      </c>
      <c r="E1" s="102" t="s">
        <v>2007</v>
      </c>
      <c r="F1" s="102" t="s">
        <v>2008</v>
      </c>
      <c r="G1" s="102" t="s">
        <v>2009</v>
      </c>
      <c r="H1" s="102" t="s">
        <v>2010</v>
      </c>
      <c r="I1" s="102" t="s">
        <v>2011</v>
      </c>
    </row>
    <row r="2" spans="1:9">
      <c r="A2" s="103" t="s">
        <v>2012</v>
      </c>
      <c r="B2" s="103" t="s">
        <v>2013</v>
      </c>
      <c r="C2" s="103" t="s">
        <v>2014</v>
      </c>
      <c r="D2" s="103" t="s">
        <v>2015</v>
      </c>
      <c r="E2" s="103" t="s">
        <v>2016</v>
      </c>
      <c r="F2" s="103" t="s">
        <v>2017</v>
      </c>
      <c r="G2" s="103" t="s">
        <v>2018</v>
      </c>
      <c r="H2" s="103" t="s">
        <v>2019</v>
      </c>
      <c r="I2" s="103" t="s">
        <v>2020</v>
      </c>
    </row>
    <row r="3" spans="1:9">
      <c r="A3" s="103" t="s">
        <v>2021</v>
      </c>
      <c r="B3" s="103" t="s">
        <v>2022</v>
      </c>
      <c r="C3" s="103" t="s">
        <v>2014</v>
      </c>
      <c r="D3" s="103" t="s">
        <v>2015</v>
      </c>
      <c r="E3" s="103" t="s">
        <v>2016</v>
      </c>
      <c r="F3" s="103" t="s">
        <v>2017</v>
      </c>
      <c r="G3" s="103" t="s">
        <v>2018</v>
      </c>
      <c r="H3" s="103" t="s">
        <v>2019</v>
      </c>
      <c r="I3" s="103" t="s">
        <v>2020</v>
      </c>
    </row>
    <row r="4" spans="1:9">
      <c r="A4" s="103" t="s">
        <v>2023</v>
      </c>
      <c r="B4" s="103" t="s">
        <v>2024</v>
      </c>
      <c r="C4" s="103" t="s">
        <v>2014</v>
      </c>
      <c r="D4" s="103" t="s">
        <v>2015</v>
      </c>
      <c r="E4" s="103" t="s">
        <v>2016</v>
      </c>
      <c r="F4" s="103" t="s">
        <v>2017</v>
      </c>
      <c r="G4" s="103" t="s">
        <v>2018</v>
      </c>
      <c r="H4" s="103" t="s">
        <v>2019</v>
      </c>
      <c r="I4" s="103" t="s">
        <v>2020</v>
      </c>
    </row>
    <row r="5" spans="1:9">
      <c r="A5" s="103" t="s">
        <v>2025</v>
      </c>
      <c r="B5" s="103" t="s">
        <v>2026</v>
      </c>
      <c r="C5" s="103" t="s">
        <v>2014</v>
      </c>
      <c r="D5" s="103" t="s">
        <v>2015</v>
      </c>
      <c r="E5" s="103" t="s">
        <v>2016</v>
      </c>
      <c r="F5" s="103" t="s">
        <v>2017</v>
      </c>
      <c r="G5" s="103" t="s">
        <v>2018</v>
      </c>
      <c r="H5" s="103" t="s">
        <v>2019</v>
      </c>
      <c r="I5" s="103" t="s">
        <v>2020</v>
      </c>
    </row>
    <row r="6" spans="1:9">
      <c r="A6" s="103" t="s">
        <v>2027</v>
      </c>
      <c r="B6" s="103" t="s">
        <v>2028</v>
      </c>
      <c r="C6" s="103" t="s">
        <v>2014</v>
      </c>
      <c r="D6" s="103" t="s">
        <v>2015</v>
      </c>
      <c r="E6" s="103" t="s">
        <v>2016</v>
      </c>
      <c r="F6" s="103" t="s">
        <v>2017</v>
      </c>
      <c r="G6" s="103" t="s">
        <v>2018</v>
      </c>
      <c r="H6" s="103" t="s">
        <v>2019</v>
      </c>
      <c r="I6" s="103" t="s">
        <v>2020</v>
      </c>
    </row>
    <row r="7" spans="1:9">
      <c r="A7" s="103" t="s">
        <v>2029</v>
      </c>
      <c r="B7" s="103" t="s">
        <v>2030</v>
      </c>
      <c r="C7" s="103" t="s">
        <v>2014</v>
      </c>
      <c r="D7" s="103" t="s">
        <v>2015</v>
      </c>
      <c r="E7" s="103" t="s">
        <v>2016</v>
      </c>
      <c r="F7" s="103" t="s">
        <v>2017</v>
      </c>
      <c r="G7" s="103" t="s">
        <v>2018</v>
      </c>
      <c r="H7" s="103" t="s">
        <v>2019</v>
      </c>
      <c r="I7" s="103" t="s">
        <v>2020</v>
      </c>
    </row>
    <row r="8" spans="1:9">
      <c r="A8" s="103" t="s">
        <v>2031</v>
      </c>
      <c r="B8" s="103" t="s">
        <v>2032</v>
      </c>
      <c r="C8" s="103" t="s">
        <v>2014</v>
      </c>
      <c r="D8" s="103" t="s">
        <v>2015</v>
      </c>
      <c r="E8" s="103" t="s">
        <v>2016</v>
      </c>
      <c r="F8" s="103" t="s">
        <v>2017</v>
      </c>
      <c r="G8" s="103" t="s">
        <v>2018</v>
      </c>
      <c r="H8" s="103" t="s">
        <v>2019</v>
      </c>
      <c r="I8" s="103" t="s">
        <v>2020</v>
      </c>
    </row>
    <row r="9" spans="1:9">
      <c r="A9" s="103" t="s">
        <v>2033</v>
      </c>
      <c r="B9" s="103" t="s">
        <v>2034</v>
      </c>
      <c r="C9" s="103" t="s">
        <v>2014</v>
      </c>
      <c r="D9" s="103" t="s">
        <v>2015</v>
      </c>
      <c r="E9" s="103" t="s">
        <v>2016</v>
      </c>
      <c r="F9" s="103" t="s">
        <v>2017</v>
      </c>
      <c r="G9" s="103" t="s">
        <v>2018</v>
      </c>
      <c r="H9" s="103" t="s">
        <v>2019</v>
      </c>
      <c r="I9" s="103" t="s">
        <v>2020</v>
      </c>
    </row>
    <row r="10" spans="1:9">
      <c r="A10" s="103" t="s">
        <v>2035</v>
      </c>
      <c r="B10" s="103" t="s">
        <v>2036</v>
      </c>
      <c r="C10" s="103" t="s">
        <v>2014</v>
      </c>
      <c r="D10" s="103" t="s">
        <v>2015</v>
      </c>
      <c r="E10" s="103" t="s">
        <v>2016</v>
      </c>
      <c r="F10" s="103" t="s">
        <v>2017</v>
      </c>
      <c r="G10" s="103" t="s">
        <v>2018</v>
      </c>
      <c r="H10" s="103" t="s">
        <v>2019</v>
      </c>
      <c r="I10" s="103" t="s">
        <v>2020</v>
      </c>
    </row>
    <row r="11" spans="1:9">
      <c r="A11" s="103" t="s">
        <v>2037</v>
      </c>
      <c r="B11" s="103" t="s">
        <v>2038</v>
      </c>
      <c r="C11" s="103" t="s">
        <v>2014</v>
      </c>
      <c r="D11" s="103" t="s">
        <v>2015</v>
      </c>
      <c r="E11" s="103" t="s">
        <v>2016</v>
      </c>
      <c r="F11" s="103" t="s">
        <v>2017</v>
      </c>
      <c r="G11" s="103" t="s">
        <v>2018</v>
      </c>
      <c r="H11" s="103" t="s">
        <v>2019</v>
      </c>
      <c r="I11" s="103" t="s">
        <v>2020</v>
      </c>
    </row>
    <row r="12" spans="1:9">
      <c r="A12" s="103" t="s">
        <v>2039</v>
      </c>
      <c r="B12" s="103" t="s">
        <v>2040</v>
      </c>
      <c r="C12" s="103" t="s">
        <v>2014</v>
      </c>
      <c r="D12" s="103" t="s">
        <v>2015</v>
      </c>
      <c r="E12" s="103" t="s">
        <v>2016</v>
      </c>
      <c r="F12" s="103" t="s">
        <v>2017</v>
      </c>
      <c r="G12" s="103" t="s">
        <v>2018</v>
      </c>
      <c r="H12" s="103" t="s">
        <v>2019</v>
      </c>
      <c r="I12" s="103" t="s">
        <v>2020</v>
      </c>
    </row>
    <row r="13" spans="1:9">
      <c r="A13" s="103" t="s">
        <v>2041</v>
      </c>
      <c r="B13" s="103" t="s">
        <v>2042</v>
      </c>
      <c r="C13" s="103" t="s">
        <v>2014</v>
      </c>
      <c r="D13" s="103" t="s">
        <v>2015</v>
      </c>
      <c r="E13" s="103" t="s">
        <v>2016</v>
      </c>
      <c r="F13" s="103" t="s">
        <v>2017</v>
      </c>
      <c r="G13" s="103" t="s">
        <v>2018</v>
      </c>
      <c r="H13" s="103" t="s">
        <v>2019</v>
      </c>
      <c r="I13" s="103" t="s">
        <v>2020</v>
      </c>
    </row>
    <row r="14" spans="1:9">
      <c r="A14" s="103" t="s">
        <v>2043</v>
      </c>
      <c r="B14" s="103" t="s">
        <v>2044</v>
      </c>
      <c r="C14" s="103" t="s">
        <v>2014</v>
      </c>
      <c r="D14" s="103" t="s">
        <v>2015</v>
      </c>
      <c r="E14" s="103" t="s">
        <v>2016</v>
      </c>
      <c r="F14" s="103" t="s">
        <v>2045</v>
      </c>
      <c r="G14" s="103" t="s">
        <v>2018</v>
      </c>
      <c r="H14" s="103" t="s">
        <v>2019</v>
      </c>
      <c r="I14" s="103" t="s">
        <v>2020</v>
      </c>
    </row>
    <row r="15" spans="1:9">
      <c r="A15" s="103" t="s">
        <v>2046</v>
      </c>
      <c r="B15" s="103" t="s">
        <v>2047</v>
      </c>
      <c r="C15" s="103" t="s">
        <v>2014</v>
      </c>
      <c r="D15" s="103" t="s">
        <v>2015</v>
      </c>
      <c r="E15" s="103" t="s">
        <v>2016</v>
      </c>
      <c r="F15" s="103" t="s">
        <v>2045</v>
      </c>
      <c r="G15" s="103" t="s">
        <v>2018</v>
      </c>
      <c r="H15" s="103" t="s">
        <v>2019</v>
      </c>
      <c r="I15" s="103" t="s">
        <v>2020</v>
      </c>
    </row>
    <row r="16" spans="1:9">
      <c r="A16" s="103" t="s">
        <v>2048</v>
      </c>
      <c r="B16" s="103" t="s">
        <v>2049</v>
      </c>
      <c r="C16" s="103" t="s">
        <v>2014</v>
      </c>
      <c r="D16" s="103" t="s">
        <v>2015</v>
      </c>
      <c r="E16" s="103" t="s">
        <v>2016</v>
      </c>
      <c r="F16" s="103" t="s">
        <v>2045</v>
      </c>
      <c r="G16" s="103" t="s">
        <v>2020</v>
      </c>
      <c r="H16" s="103" t="s">
        <v>2019</v>
      </c>
      <c r="I16" s="103" t="s">
        <v>2020</v>
      </c>
    </row>
    <row r="17" spans="1:9">
      <c r="A17" s="103" t="s">
        <v>2050</v>
      </c>
      <c r="B17" s="103" t="s">
        <v>2051</v>
      </c>
      <c r="C17" s="103" t="s">
        <v>2014</v>
      </c>
      <c r="D17" s="103" t="s">
        <v>2015</v>
      </c>
      <c r="E17" s="103" t="s">
        <v>2016</v>
      </c>
      <c r="F17" s="103" t="s">
        <v>2045</v>
      </c>
      <c r="G17" s="103" t="s">
        <v>2020</v>
      </c>
      <c r="H17" s="103" t="s">
        <v>2019</v>
      </c>
      <c r="I17" s="103" t="s">
        <v>2020</v>
      </c>
    </row>
    <row r="18" spans="1:9">
      <c r="A18" s="103" t="s">
        <v>2052</v>
      </c>
      <c r="B18" s="103" t="s">
        <v>2053</v>
      </c>
      <c r="C18" s="103" t="s">
        <v>2014</v>
      </c>
      <c r="D18" s="103" t="s">
        <v>2015</v>
      </c>
      <c r="E18" s="103" t="s">
        <v>2016</v>
      </c>
      <c r="F18" s="103" t="s">
        <v>2045</v>
      </c>
      <c r="G18" s="103" t="s">
        <v>2020</v>
      </c>
      <c r="H18" s="103" t="s">
        <v>2019</v>
      </c>
      <c r="I18" s="103" t="s">
        <v>2020</v>
      </c>
    </row>
    <row r="19" spans="1:9">
      <c r="A19" s="103" t="s">
        <v>2054</v>
      </c>
      <c r="B19" s="103" t="s">
        <v>2055</v>
      </c>
      <c r="C19" s="103" t="s">
        <v>2014</v>
      </c>
      <c r="D19" s="103" t="s">
        <v>2015</v>
      </c>
      <c r="E19" s="103" t="s">
        <v>2016</v>
      </c>
      <c r="F19" s="103" t="s">
        <v>2045</v>
      </c>
      <c r="G19" s="103" t="s">
        <v>2020</v>
      </c>
      <c r="H19" s="103" t="s">
        <v>2019</v>
      </c>
      <c r="I19" s="103" t="s">
        <v>2020</v>
      </c>
    </row>
    <row r="20" spans="1:9">
      <c r="A20" s="103" t="s">
        <v>2056</v>
      </c>
      <c r="B20" s="103" t="s">
        <v>109</v>
      </c>
      <c r="C20" s="103" t="s">
        <v>2014</v>
      </c>
      <c r="D20" s="103" t="s">
        <v>2015</v>
      </c>
      <c r="E20" s="103" t="s">
        <v>2016</v>
      </c>
      <c r="F20" s="103" t="s">
        <v>2045</v>
      </c>
      <c r="G20" s="103" t="s">
        <v>2020</v>
      </c>
      <c r="H20" s="103" t="s">
        <v>2019</v>
      </c>
      <c r="I20" s="103" t="s">
        <v>2020</v>
      </c>
    </row>
    <row r="21" spans="1:9">
      <c r="A21" s="103" t="s">
        <v>2057</v>
      </c>
      <c r="B21" s="103" t="s">
        <v>2058</v>
      </c>
      <c r="C21" s="103" t="s">
        <v>2014</v>
      </c>
      <c r="D21" s="103" t="s">
        <v>2015</v>
      </c>
      <c r="E21" s="103" t="s">
        <v>2016</v>
      </c>
      <c r="F21" s="103" t="s">
        <v>2045</v>
      </c>
      <c r="G21" s="103" t="s">
        <v>2020</v>
      </c>
      <c r="H21" s="103" t="s">
        <v>2019</v>
      </c>
      <c r="I21" s="103" t="s">
        <v>2020</v>
      </c>
    </row>
    <row r="22" spans="1:9">
      <c r="A22" s="103" t="s">
        <v>2059</v>
      </c>
      <c r="B22" s="103" t="s">
        <v>2060</v>
      </c>
      <c r="C22" s="103" t="s">
        <v>2014</v>
      </c>
      <c r="D22" s="103" t="s">
        <v>2015</v>
      </c>
      <c r="E22" s="103" t="s">
        <v>2016</v>
      </c>
      <c r="F22" s="103" t="s">
        <v>2017</v>
      </c>
      <c r="G22" s="103" t="s">
        <v>2020</v>
      </c>
      <c r="H22" s="103" t="s">
        <v>2019</v>
      </c>
      <c r="I22" s="103" t="s">
        <v>2020</v>
      </c>
    </row>
    <row r="23" spans="1:9">
      <c r="A23" s="103" t="s">
        <v>2061</v>
      </c>
      <c r="B23" s="103" t="s">
        <v>2062</v>
      </c>
      <c r="C23" s="103" t="s">
        <v>2014</v>
      </c>
      <c r="D23" s="103" t="s">
        <v>2015</v>
      </c>
      <c r="E23" s="103" t="s">
        <v>2063</v>
      </c>
      <c r="F23" s="103" t="s">
        <v>2017</v>
      </c>
      <c r="G23" s="103" t="s">
        <v>2020</v>
      </c>
      <c r="H23" s="103" t="s">
        <v>2019</v>
      </c>
      <c r="I23" s="103" t="s">
        <v>2020</v>
      </c>
    </row>
    <row r="24" spans="1:9">
      <c r="A24" s="103" t="s">
        <v>2064</v>
      </c>
      <c r="B24" s="103" t="s">
        <v>2065</v>
      </c>
      <c r="C24" s="103" t="s">
        <v>2014</v>
      </c>
      <c r="D24" s="103" t="s">
        <v>2015</v>
      </c>
      <c r="E24" s="103" t="s">
        <v>2063</v>
      </c>
      <c r="F24" s="103" t="s">
        <v>2017</v>
      </c>
      <c r="G24" s="103" t="s">
        <v>2020</v>
      </c>
      <c r="H24" s="103" t="s">
        <v>2019</v>
      </c>
      <c r="I24" s="103" t="s">
        <v>2020</v>
      </c>
    </row>
    <row r="25" spans="1:9">
      <c r="A25" s="103" t="s">
        <v>2066</v>
      </c>
      <c r="B25" s="103" t="s">
        <v>2067</v>
      </c>
      <c r="C25" s="103" t="s">
        <v>2014</v>
      </c>
      <c r="D25" s="103" t="s">
        <v>2015</v>
      </c>
      <c r="E25" s="103" t="s">
        <v>2016</v>
      </c>
      <c r="F25" s="103" t="s">
        <v>2045</v>
      </c>
      <c r="G25" s="103" t="s">
        <v>2020</v>
      </c>
      <c r="H25" s="103" t="s">
        <v>2019</v>
      </c>
      <c r="I25" s="103" t="s">
        <v>2020</v>
      </c>
    </row>
    <row r="26" spans="1:9">
      <c r="A26" s="103" t="s">
        <v>2068</v>
      </c>
      <c r="B26" s="103" t="s">
        <v>2069</v>
      </c>
      <c r="C26" s="103" t="s">
        <v>2014</v>
      </c>
      <c r="D26" s="103" t="s">
        <v>2015</v>
      </c>
      <c r="E26" s="103" t="s">
        <v>2016</v>
      </c>
      <c r="F26" s="103" t="s">
        <v>2045</v>
      </c>
      <c r="G26" s="103" t="s">
        <v>2020</v>
      </c>
      <c r="H26" s="103" t="s">
        <v>2019</v>
      </c>
      <c r="I26" s="103" t="s">
        <v>2020</v>
      </c>
    </row>
    <row r="27" spans="1:9">
      <c r="A27" s="103" t="s">
        <v>2070</v>
      </c>
      <c r="B27" s="103" t="s">
        <v>2071</v>
      </c>
      <c r="C27" s="103" t="s">
        <v>2014</v>
      </c>
      <c r="D27" s="103" t="s">
        <v>2015</v>
      </c>
      <c r="E27" s="103" t="s">
        <v>2016</v>
      </c>
      <c r="F27" s="103" t="s">
        <v>2045</v>
      </c>
      <c r="G27" s="103" t="s">
        <v>2020</v>
      </c>
      <c r="H27" s="103" t="s">
        <v>2019</v>
      </c>
      <c r="I27" s="103" t="s">
        <v>2020</v>
      </c>
    </row>
    <row r="28" spans="1:9">
      <c r="A28" s="103" t="s">
        <v>2072</v>
      </c>
      <c r="B28" s="103" t="s">
        <v>114</v>
      </c>
      <c r="C28" s="103" t="s">
        <v>2014</v>
      </c>
      <c r="D28" s="103" t="s">
        <v>2015</v>
      </c>
      <c r="E28" s="103" t="s">
        <v>2016</v>
      </c>
      <c r="F28" s="103" t="s">
        <v>2017</v>
      </c>
      <c r="G28" s="103" t="s">
        <v>2020</v>
      </c>
      <c r="H28" s="103" t="s">
        <v>2019</v>
      </c>
      <c r="I28" s="103" t="s">
        <v>2020</v>
      </c>
    </row>
    <row r="29" spans="1:9">
      <c r="A29" s="103" t="s">
        <v>2073</v>
      </c>
      <c r="B29" s="103" t="s">
        <v>2074</v>
      </c>
      <c r="C29" s="103" t="s">
        <v>2014</v>
      </c>
      <c r="D29" s="103" t="s">
        <v>2015</v>
      </c>
      <c r="E29" s="103" t="s">
        <v>2075</v>
      </c>
      <c r="F29" s="103" t="s">
        <v>2017</v>
      </c>
      <c r="G29" s="103" t="s">
        <v>2020</v>
      </c>
      <c r="H29" s="103" t="s">
        <v>2019</v>
      </c>
      <c r="I29" s="103" t="s">
        <v>2020</v>
      </c>
    </row>
    <row r="30" spans="1:9">
      <c r="A30" s="103" t="s">
        <v>2076</v>
      </c>
      <c r="B30" s="103" t="s">
        <v>2077</v>
      </c>
      <c r="C30" s="103" t="s">
        <v>2014</v>
      </c>
      <c r="D30" s="103" t="s">
        <v>2015</v>
      </c>
      <c r="E30" s="103" t="s">
        <v>2016</v>
      </c>
      <c r="F30" s="103" t="s">
        <v>2017</v>
      </c>
      <c r="G30" s="103" t="s">
        <v>2020</v>
      </c>
      <c r="H30" s="103" t="s">
        <v>2019</v>
      </c>
      <c r="I30" s="103" t="s">
        <v>2020</v>
      </c>
    </row>
    <row r="31" spans="1:9">
      <c r="A31" s="103" t="s">
        <v>2078</v>
      </c>
      <c r="B31" s="103" t="s">
        <v>109</v>
      </c>
      <c r="C31" s="103" t="s">
        <v>2014</v>
      </c>
      <c r="D31" s="103" t="s">
        <v>2015</v>
      </c>
      <c r="E31" s="103" t="s">
        <v>2016</v>
      </c>
      <c r="F31" s="103" t="s">
        <v>2017</v>
      </c>
      <c r="G31" s="103" t="s">
        <v>2020</v>
      </c>
      <c r="H31" s="103" t="s">
        <v>2019</v>
      </c>
      <c r="I31" s="103" t="s">
        <v>2020</v>
      </c>
    </row>
    <row r="32" spans="1:9">
      <c r="A32" s="103" t="s">
        <v>2079</v>
      </c>
      <c r="B32" s="103" t="s">
        <v>2080</v>
      </c>
      <c r="C32" s="103" t="s">
        <v>2014</v>
      </c>
      <c r="D32" s="103" t="s">
        <v>2015</v>
      </c>
      <c r="E32" s="103" t="s">
        <v>2016</v>
      </c>
      <c r="F32" s="103" t="s">
        <v>2045</v>
      </c>
      <c r="G32" s="103" t="s">
        <v>2020</v>
      </c>
      <c r="H32" s="103" t="s">
        <v>2019</v>
      </c>
      <c r="I32" s="103" t="s">
        <v>2020</v>
      </c>
    </row>
    <row r="33" spans="1:9">
      <c r="A33" s="103" t="s">
        <v>2081</v>
      </c>
      <c r="B33" s="103" t="s">
        <v>2082</v>
      </c>
      <c r="C33" s="103" t="s">
        <v>2014</v>
      </c>
      <c r="D33" s="103" t="s">
        <v>2015</v>
      </c>
      <c r="E33" s="103" t="s">
        <v>2016</v>
      </c>
      <c r="F33" s="103" t="s">
        <v>2045</v>
      </c>
      <c r="G33" s="103" t="s">
        <v>2020</v>
      </c>
      <c r="H33" s="103" t="s">
        <v>2019</v>
      </c>
      <c r="I33" s="103" t="s">
        <v>2020</v>
      </c>
    </row>
    <row r="34" spans="1:9">
      <c r="A34" s="103" t="s">
        <v>2083</v>
      </c>
      <c r="B34" s="103" t="s">
        <v>2084</v>
      </c>
      <c r="C34" s="103" t="s">
        <v>2014</v>
      </c>
      <c r="D34" s="103" t="s">
        <v>2015</v>
      </c>
      <c r="E34" s="103" t="s">
        <v>2016</v>
      </c>
      <c r="F34" s="103" t="s">
        <v>2045</v>
      </c>
      <c r="G34" s="103" t="s">
        <v>2020</v>
      </c>
      <c r="H34" s="103" t="s">
        <v>2019</v>
      </c>
      <c r="I34" s="103" t="s">
        <v>2020</v>
      </c>
    </row>
    <row r="35" spans="1:9">
      <c r="A35" s="103" t="s">
        <v>2085</v>
      </c>
      <c r="B35" s="103" t="s">
        <v>2086</v>
      </c>
      <c r="C35" s="103" t="s">
        <v>2014</v>
      </c>
      <c r="D35" s="103" t="s">
        <v>2015</v>
      </c>
      <c r="E35" s="103" t="s">
        <v>2016</v>
      </c>
      <c r="F35" s="103" t="s">
        <v>2045</v>
      </c>
      <c r="G35" s="103" t="s">
        <v>2020</v>
      </c>
      <c r="H35" s="103" t="s">
        <v>2019</v>
      </c>
      <c r="I35" s="103" t="s">
        <v>2020</v>
      </c>
    </row>
    <row r="36" spans="1:9">
      <c r="A36" s="103" t="s">
        <v>2087</v>
      </c>
      <c r="B36" s="103" t="s">
        <v>2088</v>
      </c>
      <c r="C36" s="103" t="s">
        <v>2014</v>
      </c>
      <c r="D36" s="103" t="s">
        <v>2015</v>
      </c>
      <c r="E36" s="103" t="s">
        <v>2016</v>
      </c>
      <c r="F36" s="103" t="s">
        <v>2017</v>
      </c>
      <c r="G36" s="103" t="s">
        <v>2020</v>
      </c>
      <c r="H36" s="103" t="s">
        <v>2019</v>
      </c>
      <c r="I36" s="103" t="s">
        <v>2020</v>
      </c>
    </row>
    <row r="37" spans="1:9">
      <c r="A37" s="103" t="s">
        <v>2089</v>
      </c>
      <c r="B37" s="103" t="s">
        <v>2090</v>
      </c>
      <c r="C37" s="103" t="s">
        <v>2014</v>
      </c>
      <c r="D37" s="103" t="s">
        <v>2091</v>
      </c>
      <c r="E37" s="103" t="s">
        <v>2016</v>
      </c>
      <c r="F37" s="103" t="s">
        <v>2045</v>
      </c>
      <c r="G37" s="103" t="s">
        <v>2020</v>
      </c>
      <c r="H37" s="103" t="s">
        <v>2019</v>
      </c>
      <c r="I37" s="103" t="s">
        <v>2020</v>
      </c>
    </row>
    <row r="38" spans="1:9">
      <c r="A38" s="103" t="s">
        <v>2092</v>
      </c>
      <c r="B38" s="103" t="s">
        <v>2093</v>
      </c>
      <c r="C38" s="103" t="s">
        <v>2014</v>
      </c>
      <c r="D38" s="103" t="s">
        <v>2015</v>
      </c>
      <c r="E38" s="103" t="s">
        <v>2016</v>
      </c>
      <c r="F38" s="103" t="s">
        <v>2045</v>
      </c>
      <c r="G38" s="103" t="s">
        <v>2020</v>
      </c>
      <c r="H38" s="103" t="s">
        <v>2019</v>
      </c>
      <c r="I38" s="103" t="s">
        <v>2020</v>
      </c>
    </row>
    <row r="39" spans="1:9">
      <c r="A39" s="103" t="s">
        <v>2094</v>
      </c>
      <c r="B39" s="103" t="s">
        <v>2095</v>
      </c>
      <c r="C39" s="103" t="s">
        <v>2014</v>
      </c>
      <c r="D39" s="103" t="s">
        <v>2015</v>
      </c>
      <c r="E39" s="103" t="s">
        <v>2016</v>
      </c>
      <c r="F39" s="103" t="s">
        <v>2045</v>
      </c>
      <c r="G39" s="103" t="s">
        <v>2020</v>
      </c>
      <c r="H39" s="103" t="s">
        <v>2019</v>
      </c>
      <c r="I39" s="103" t="s">
        <v>2020</v>
      </c>
    </row>
    <row r="40" spans="1:9">
      <c r="A40" s="103" t="s">
        <v>2096</v>
      </c>
      <c r="B40" s="103" t="s">
        <v>2097</v>
      </c>
      <c r="C40" s="103" t="s">
        <v>2014</v>
      </c>
      <c r="D40" s="103" t="s">
        <v>2015</v>
      </c>
      <c r="E40" s="103" t="s">
        <v>2016</v>
      </c>
      <c r="F40" s="103" t="s">
        <v>2045</v>
      </c>
      <c r="G40" s="103" t="s">
        <v>2020</v>
      </c>
      <c r="H40" s="103" t="s">
        <v>2019</v>
      </c>
      <c r="I40" s="103" t="s">
        <v>2020</v>
      </c>
    </row>
    <row r="41" spans="1:9">
      <c r="A41" s="103" t="s">
        <v>2098</v>
      </c>
      <c r="B41" s="103" t="s">
        <v>2099</v>
      </c>
      <c r="C41" s="103" t="s">
        <v>2100</v>
      </c>
      <c r="D41" s="103" t="s">
        <v>2015</v>
      </c>
      <c r="E41" s="103" t="s">
        <v>2016</v>
      </c>
      <c r="F41" s="103" t="s">
        <v>2045</v>
      </c>
      <c r="G41" s="103" t="s">
        <v>2020</v>
      </c>
      <c r="H41" s="103" t="s">
        <v>2019</v>
      </c>
      <c r="I41" s="103" t="s">
        <v>2020</v>
      </c>
    </row>
    <row r="42" spans="1:9">
      <c r="A42" s="103" t="s">
        <v>2101</v>
      </c>
      <c r="B42" s="103" t="s">
        <v>2102</v>
      </c>
      <c r="C42" s="103" t="s">
        <v>2100</v>
      </c>
      <c r="D42" s="103" t="s">
        <v>2015</v>
      </c>
      <c r="E42" s="103" t="s">
        <v>2016</v>
      </c>
      <c r="F42" s="103" t="s">
        <v>2045</v>
      </c>
      <c r="G42" s="103" t="s">
        <v>2020</v>
      </c>
      <c r="H42" s="103" t="s">
        <v>2019</v>
      </c>
      <c r="I42" s="103" t="s">
        <v>2020</v>
      </c>
    </row>
    <row r="43" spans="1:9">
      <c r="A43" s="103" t="s">
        <v>2103</v>
      </c>
      <c r="B43" s="103" t="s">
        <v>2104</v>
      </c>
      <c r="C43" s="103" t="s">
        <v>2100</v>
      </c>
      <c r="D43" s="103" t="s">
        <v>2015</v>
      </c>
      <c r="E43" s="103" t="s">
        <v>2016</v>
      </c>
      <c r="F43" s="103" t="s">
        <v>2045</v>
      </c>
      <c r="G43" s="103" t="s">
        <v>2020</v>
      </c>
      <c r="H43" s="103" t="s">
        <v>2019</v>
      </c>
      <c r="I43" s="103" t="s">
        <v>2020</v>
      </c>
    </row>
    <row r="44" spans="1:9">
      <c r="A44" s="103" t="s">
        <v>2105</v>
      </c>
      <c r="B44" s="103" t="s">
        <v>2106</v>
      </c>
      <c r="C44" s="103" t="s">
        <v>2100</v>
      </c>
      <c r="D44" s="103" t="s">
        <v>2015</v>
      </c>
      <c r="E44" s="103" t="s">
        <v>2016</v>
      </c>
      <c r="F44" s="103" t="s">
        <v>2045</v>
      </c>
      <c r="G44" s="103" t="s">
        <v>2020</v>
      </c>
      <c r="H44" s="103" t="s">
        <v>2019</v>
      </c>
      <c r="I44" s="103" t="s">
        <v>2020</v>
      </c>
    </row>
    <row r="45" spans="1:9">
      <c r="A45" s="103" t="s">
        <v>2107</v>
      </c>
      <c r="B45" s="103" t="s">
        <v>2108</v>
      </c>
      <c r="C45" s="103" t="s">
        <v>2100</v>
      </c>
      <c r="D45" s="103" t="s">
        <v>2015</v>
      </c>
      <c r="E45" s="103" t="s">
        <v>2016</v>
      </c>
      <c r="F45" s="103" t="s">
        <v>2045</v>
      </c>
      <c r="G45" s="103" t="s">
        <v>2020</v>
      </c>
      <c r="H45" s="103" t="s">
        <v>2019</v>
      </c>
      <c r="I45" s="103" t="s">
        <v>2020</v>
      </c>
    </row>
    <row r="46" spans="1:9">
      <c r="A46" s="103" t="s">
        <v>2109</v>
      </c>
      <c r="B46" s="103" t="s">
        <v>2110</v>
      </c>
      <c r="C46" s="103" t="s">
        <v>2100</v>
      </c>
      <c r="D46" s="103" t="s">
        <v>2015</v>
      </c>
      <c r="E46" s="103" t="s">
        <v>2016</v>
      </c>
      <c r="F46" s="103" t="s">
        <v>2045</v>
      </c>
      <c r="G46" s="103" t="s">
        <v>2020</v>
      </c>
      <c r="H46" s="103" t="s">
        <v>2019</v>
      </c>
      <c r="I46" s="103" t="s">
        <v>2020</v>
      </c>
    </row>
    <row r="47" spans="1:9">
      <c r="A47" s="103" t="s">
        <v>2111</v>
      </c>
      <c r="B47" s="103" t="s">
        <v>46</v>
      </c>
      <c r="C47" s="103" t="s">
        <v>2100</v>
      </c>
      <c r="D47" s="103" t="s">
        <v>2015</v>
      </c>
      <c r="E47" s="103" t="s">
        <v>2016</v>
      </c>
      <c r="F47" s="103" t="s">
        <v>2017</v>
      </c>
      <c r="G47" s="103" t="s">
        <v>2020</v>
      </c>
      <c r="H47" s="103" t="s">
        <v>2019</v>
      </c>
      <c r="I47" s="103" t="s">
        <v>2020</v>
      </c>
    </row>
    <row r="48" spans="1:9">
      <c r="A48" s="103" t="s">
        <v>2112</v>
      </c>
      <c r="B48" s="103" t="s">
        <v>2113</v>
      </c>
      <c r="C48" s="103" t="s">
        <v>2100</v>
      </c>
      <c r="D48" s="103" t="s">
        <v>2091</v>
      </c>
      <c r="E48" s="103" t="s">
        <v>2016</v>
      </c>
      <c r="F48" s="103" t="s">
        <v>2017</v>
      </c>
      <c r="G48" s="103" t="s">
        <v>2020</v>
      </c>
      <c r="H48" s="103" t="s">
        <v>2019</v>
      </c>
      <c r="I48" s="103" t="s">
        <v>2020</v>
      </c>
    </row>
    <row r="49" spans="1:9">
      <c r="A49" s="103" t="s">
        <v>2114</v>
      </c>
      <c r="B49" s="103" t="s">
        <v>2115</v>
      </c>
      <c r="C49" s="103" t="s">
        <v>2100</v>
      </c>
      <c r="D49" s="103" t="s">
        <v>2015</v>
      </c>
      <c r="E49" s="103" t="s">
        <v>2016</v>
      </c>
      <c r="F49" s="103" t="s">
        <v>2045</v>
      </c>
      <c r="G49" s="103" t="s">
        <v>2020</v>
      </c>
      <c r="H49" s="103" t="s">
        <v>2019</v>
      </c>
      <c r="I49" s="103" t="s">
        <v>2020</v>
      </c>
    </row>
    <row r="50" spans="1:9">
      <c r="A50" s="103" t="s">
        <v>2116</v>
      </c>
      <c r="B50" s="103" t="s">
        <v>2117</v>
      </c>
      <c r="C50" s="103" t="s">
        <v>2100</v>
      </c>
      <c r="D50" s="103" t="s">
        <v>2015</v>
      </c>
      <c r="E50" s="103" t="s">
        <v>2016</v>
      </c>
      <c r="F50" s="103" t="s">
        <v>2045</v>
      </c>
      <c r="G50" s="103" t="s">
        <v>2020</v>
      </c>
      <c r="H50" s="103" t="s">
        <v>2019</v>
      </c>
      <c r="I50" s="103" t="s">
        <v>2020</v>
      </c>
    </row>
    <row r="51" spans="1:9">
      <c r="A51" s="103" t="s">
        <v>2118</v>
      </c>
      <c r="B51" s="103" t="s">
        <v>2119</v>
      </c>
      <c r="C51" s="103" t="s">
        <v>2100</v>
      </c>
      <c r="D51" s="103" t="s">
        <v>2015</v>
      </c>
      <c r="E51" s="103" t="s">
        <v>2016</v>
      </c>
      <c r="F51" s="103" t="s">
        <v>2045</v>
      </c>
      <c r="G51" s="103" t="s">
        <v>2020</v>
      </c>
      <c r="H51" s="103" t="s">
        <v>2019</v>
      </c>
      <c r="I51" s="103" t="s">
        <v>2020</v>
      </c>
    </row>
    <row r="52" spans="1:9">
      <c r="A52" s="103" t="s">
        <v>2120</v>
      </c>
      <c r="B52" s="103" t="s">
        <v>2121</v>
      </c>
      <c r="C52" s="103" t="s">
        <v>2100</v>
      </c>
      <c r="D52" s="103" t="s">
        <v>2015</v>
      </c>
      <c r="E52" s="103" t="s">
        <v>2016</v>
      </c>
      <c r="F52" s="103" t="s">
        <v>2045</v>
      </c>
      <c r="G52" s="103" t="s">
        <v>2020</v>
      </c>
      <c r="H52" s="103" t="s">
        <v>2019</v>
      </c>
      <c r="I52" s="103" t="s">
        <v>2020</v>
      </c>
    </row>
    <row r="53" spans="1:9">
      <c r="A53" s="103" t="s">
        <v>2122</v>
      </c>
      <c r="B53" s="103" t="s">
        <v>2123</v>
      </c>
      <c r="C53" s="103" t="s">
        <v>2100</v>
      </c>
      <c r="D53" s="103" t="s">
        <v>2015</v>
      </c>
      <c r="E53" s="103" t="s">
        <v>2016</v>
      </c>
      <c r="F53" s="103" t="s">
        <v>2045</v>
      </c>
      <c r="G53" s="103" t="s">
        <v>2020</v>
      </c>
      <c r="H53" s="103" t="s">
        <v>2019</v>
      </c>
      <c r="I53" s="103" t="s">
        <v>2020</v>
      </c>
    </row>
    <row r="54" spans="1:9">
      <c r="A54" s="103" t="s">
        <v>2124</v>
      </c>
      <c r="B54" s="103" t="s">
        <v>2125</v>
      </c>
      <c r="C54" s="103" t="s">
        <v>2100</v>
      </c>
      <c r="D54" s="103" t="s">
        <v>2015</v>
      </c>
      <c r="E54" s="103" t="s">
        <v>2016</v>
      </c>
      <c r="F54" s="103" t="s">
        <v>2045</v>
      </c>
      <c r="G54" s="103" t="s">
        <v>2020</v>
      </c>
      <c r="H54" s="103" t="s">
        <v>2019</v>
      </c>
      <c r="I54" s="103" t="s">
        <v>2020</v>
      </c>
    </row>
    <row r="55" spans="1:9">
      <c r="A55" s="103" t="s">
        <v>2126</v>
      </c>
      <c r="B55" s="103" t="s">
        <v>2127</v>
      </c>
      <c r="C55" s="103" t="s">
        <v>2100</v>
      </c>
      <c r="D55" s="103" t="s">
        <v>2015</v>
      </c>
      <c r="E55" s="103" t="s">
        <v>2016</v>
      </c>
      <c r="F55" s="103" t="s">
        <v>2045</v>
      </c>
      <c r="G55" s="103" t="s">
        <v>2020</v>
      </c>
      <c r="H55" s="103" t="s">
        <v>2019</v>
      </c>
      <c r="I55" s="103" t="s">
        <v>2020</v>
      </c>
    </row>
    <row r="56" spans="1:9">
      <c r="A56" s="103" t="s">
        <v>2128</v>
      </c>
      <c r="B56" s="103" t="s">
        <v>2129</v>
      </c>
      <c r="C56" s="103" t="s">
        <v>2100</v>
      </c>
      <c r="D56" s="103" t="s">
        <v>2015</v>
      </c>
      <c r="E56" s="103" t="s">
        <v>2016</v>
      </c>
      <c r="F56" s="103" t="s">
        <v>2017</v>
      </c>
      <c r="G56" s="103" t="s">
        <v>2020</v>
      </c>
      <c r="H56" s="103" t="s">
        <v>2019</v>
      </c>
      <c r="I56" s="103" t="s">
        <v>2020</v>
      </c>
    </row>
    <row r="57" spans="1:9">
      <c r="A57" s="103" t="s">
        <v>2130</v>
      </c>
      <c r="B57" s="103" t="s">
        <v>2131</v>
      </c>
      <c r="C57" s="103" t="s">
        <v>2100</v>
      </c>
      <c r="D57" s="103" t="s">
        <v>2091</v>
      </c>
      <c r="E57" s="103" t="s">
        <v>2016</v>
      </c>
      <c r="F57" s="103" t="s">
        <v>2017</v>
      </c>
      <c r="G57" s="103" t="s">
        <v>2020</v>
      </c>
      <c r="H57" s="103" t="s">
        <v>2019</v>
      </c>
      <c r="I57" s="103" t="s">
        <v>2020</v>
      </c>
    </row>
    <row r="58" spans="1:9">
      <c r="A58" s="103" t="s">
        <v>2132</v>
      </c>
      <c r="B58" s="103" t="s">
        <v>2133</v>
      </c>
      <c r="C58" s="103" t="s">
        <v>2100</v>
      </c>
      <c r="D58" s="103" t="s">
        <v>2015</v>
      </c>
      <c r="E58" s="103" t="s">
        <v>2016</v>
      </c>
      <c r="F58" s="103" t="s">
        <v>2017</v>
      </c>
      <c r="G58" s="103" t="s">
        <v>2020</v>
      </c>
      <c r="H58" s="103" t="s">
        <v>2019</v>
      </c>
      <c r="I58" s="103" t="s">
        <v>2020</v>
      </c>
    </row>
    <row r="59" spans="1:9">
      <c r="A59" s="103" t="s">
        <v>2134</v>
      </c>
      <c r="B59" s="103" t="s">
        <v>2135</v>
      </c>
      <c r="C59" s="103" t="s">
        <v>2100</v>
      </c>
      <c r="D59" s="103" t="s">
        <v>2015</v>
      </c>
      <c r="E59" s="103" t="s">
        <v>2016</v>
      </c>
      <c r="F59" s="103" t="s">
        <v>2017</v>
      </c>
      <c r="G59" s="103" t="s">
        <v>2020</v>
      </c>
      <c r="H59" s="103" t="s">
        <v>2019</v>
      </c>
      <c r="I59" s="103" t="s">
        <v>2020</v>
      </c>
    </row>
    <row r="60" spans="1:9">
      <c r="A60" s="104" t="s">
        <v>2136</v>
      </c>
      <c r="B60" s="104" t="s">
        <v>2137</v>
      </c>
      <c r="C60" s="103" t="s">
        <v>2100</v>
      </c>
      <c r="D60" s="103" t="s">
        <v>2015</v>
      </c>
      <c r="E60" s="103" t="s">
        <v>2016</v>
      </c>
      <c r="F60" s="103" t="s">
        <v>2017</v>
      </c>
      <c r="G60" s="103" t="s">
        <v>2020</v>
      </c>
      <c r="H60" s="103" t="s">
        <v>2019</v>
      </c>
      <c r="I60" s="103" t="s">
        <v>2020</v>
      </c>
    </row>
    <row r="61" spans="1:9">
      <c r="A61" s="104" t="s">
        <v>2138</v>
      </c>
      <c r="B61" s="104" t="s">
        <v>2139</v>
      </c>
      <c r="C61" s="103" t="s">
        <v>2100</v>
      </c>
      <c r="D61" s="103" t="s">
        <v>2015</v>
      </c>
      <c r="E61" s="103" t="s">
        <v>2016</v>
      </c>
      <c r="F61" s="103" t="s">
        <v>2017</v>
      </c>
      <c r="G61" s="103" t="s">
        <v>2020</v>
      </c>
      <c r="H61" s="103" t="s">
        <v>2019</v>
      </c>
      <c r="I61" s="103" t="s">
        <v>2020</v>
      </c>
    </row>
    <row r="62" spans="1:9">
      <c r="A62" s="104" t="s">
        <v>2140</v>
      </c>
      <c r="B62" s="104" t="s">
        <v>2141</v>
      </c>
      <c r="C62" s="103" t="s">
        <v>2100</v>
      </c>
      <c r="D62" s="103" t="s">
        <v>2015</v>
      </c>
      <c r="E62" s="103" t="s">
        <v>2016</v>
      </c>
      <c r="F62" s="103" t="s">
        <v>2017</v>
      </c>
      <c r="G62" s="103" t="s">
        <v>2020</v>
      </c>
      <c r="H62" s="103" t="s">
        <v>2019</v>
      </c>
      <c r="I62" s="103" t="s">
        <v>2020</v>
      </c>
    </row>
    <row r="63" spans="1:9">
      <c r="A63" s="103" t="s">
        <v>2142</v>
      </c>
      <c r="B63" s="103" t="s">
        <v>2143</v>
      </c>
      <c r="C63" s="103" t="s">
        <v>2100</v>
      </c>
      <c r="D63" s="103" t="s">
        <v>2091</v>
      </c>
      <c r="E63" s="103" t="s">
        <v>2016</v>
      </c>
      <c r="F63" s="103" t="s">
        <v>2017</v>
      </c>
      <c r="G63" s="103" t="s">
        <v>2020</v>
      </c>
      <c r="H63" s="103" t="s">
        <v>2019</v>
      </c>
      <c r="I63" s="103" t="s">
        <v>2020</v>
      </c>
    </row>
    <row r="64" spans="1:9">
      <c r="A64" s="103" t="s">
        <v>2144</v>
      </c>
      <c r="B64" s="103" t="s">
        <v>2145</v>
      </c>
      <c r="C64" s="103" t="s">
        <v>2100</v>
      </c>
      <c r="D64" s="103" t="s">
        <v>2015</v>
      </c>
      <c r="E64" s="103" t="s">
        <v>2016</v>
      </c>
      <c r="F64" s="103" t="s">
        <v>2045</v>
      </c>
      <c r="G64" s="103" t="s">
        <v>2020</v>
      </c>
      <c r="H64" s="103" t="s">
        <v>2019</v>
      </c>
      <c r="I64" s="103" t="s">
        <v>2020</v>
      </c>
    </row>
    <row r="65" spans="1:9">
      <c r="A65" s="103" t="s">
        <v>2146</v>
      </c>
      <c r="B65" s="103" t="s">
        <v>2147</v>
      </c>
      <c r="C65" s="103" t="s">
        <v>2100</v>
      </c>
      <c r="D65" s="103" t="s">
        <v>2091</v>
      </c>
      <c r="E65" s="103" t="s">
        <v>2016</v>
      </c>
      <c r="F65" s="103" t="s">
        <v>2045</v>
      </c>
      <c r="G65" s="103" t="s">
        <v>2020</v>
      </c>
      <c r="H65" s="103" t="s">
        <v>2019</v>
      </c>
      <c r="I65" s="103" t="s">
        <v>2020</v>
      </c>
    </row>
    <row r="66" spans="1:9">
      <c r="A66" s="103" t="s">
        <v>2148</v>
      </c>
      <c r="B66" s="103" t="s">
        <v>2149</v>
      </c>
      <c r="C66" s="103" t="s">
        <v>2100</v>
      </c>
      <c r="D66" s="103" t="s">
        <v>2015</v>
      </c>
      <c r="E66" s="103" t="s">
        <v>2016</v>
      </c>
      <c r="F66" s="103" t="s">
        <v>2045</v>
      </c>
      <c r="G66" s="103" t="s">
        <v>2020</v>
      </c>
      <c r="H66" s="103" t="s">
        <v>2019</v>
      </c>
      <c r="I66" s="103" t="s">
        <v>2020</v>
      </c>
    </row>
    <row r="67" spans="1:9">
      <c r="A67" s="103" t="s">
        <v>2150</v>
      </c>
      <c r="B67" s="103" t="s">
        <v>2151</v>
      </c>
      <c r="C67" s="103" t="s">
        <v>2100</v>
      </c>
      <c r="D67" s="103" t="s">
        <v>2015</v>
      </c>
      <c r="E67" s="103" t="s">
        <v>2016</v>
      </c>
      <c r="F67" s="103" t="s">
        <v>2045</v>
      </c>
      <c r="G67" s="103" t="s">
        <v>2020</v>
      </c>
      <c r="H67" s="103" t="s">
        <v>2019</v>
      </c>
      <c r="I67" s="103" t="s">
        <v>2020</v>
      </c>
    </row>
    <row r="68" spans="1:9">
      <c r="A68" s="103" t="s">
        <v>2152</v>
      </c>
      <c r="B68" s="103" t="s">
        <v>2153</v>
      </c>
      <c r="C68" s="103" t="s">
        <v>2154</v>
      </c>
      <c r="D68" s="103" t="s">
        <v>2091</v>
      </c>
      <c r="E68" s="103" t="s">
        <v>2016</v>
      </c>
      <c r="F68" s="103" t="s">
        <v>2045</v>
      </c>
      <c r="G68" s="103" t="s">
        <v>2020</v>
      </c>
      <c r="H68" s="103" t="s">
        <v>2019</v>
      </c>
      <c r="I68" s="103" t="s">
        <v>2020</v>
      </c>
    </row>
    <row r="69" spans="1:9">
      <c r="A69" s="103" t="s">
        <v>2155</v>
      </c>
      <c r="B69" s="103" t="s">
        <v>2156</v>
      </c>
      <c r="C69" s="103" t="s">
        <v>2154</v>
      </c>
      <c r="D69" s="103" t="s">
        <v>2091</v>
      </c>
      <c r="E69" s="103" t="s">
        <v>2016</v>
      </c>
      <c r="F69" s="103" t="s">
        <v>2045</v>
      </c>
      <c r="G69" s="103" t="s">
        <v>2020</v>
      </c>
      <c r="H69" s="103" t="s">
        <v>2019</v>
      </c>
      <c r="I69" s="103" t="s">
        <v>2020</v>
      </c>
    </row>
    <row r="70" spans="1:9">
      <c r="A70" s="103" t="s">
        <v>2157</v>
      </c>
      <c r="B70" s="103" t="s">
        <v>2158</v>
      </c>
      <c r="C70" s="103" t="s">
        <v>2154</v>
      </c>
      <c r="D70" s="103" t="s">
        <v>2091</v>
      </c>
      <c r="E70" s="103" t="s">
        <v>2016</v>
      </c>
      <c r="F70" s="103" t="s">
        <v>2017</v>
      </c>
      <c r="G70" s="103" t="s">
        <v>2020</v>
      </c>
      <c r="H70" s="103" t="s">
        <v>2019</v>
      </c>
      <c r="I70" s="103" t="s">
        <v>2020</v>
      </c>
    </row>
    <row r="71" spans="1:9">
      <c r="A71" s="103" t="s">
        <v>2159</v>
      </c>
      <c r="B71" s="103" t="s">
        <v>2160</v>
      </c>
      <c r="C71" s="103" t="s">
        <v>2154</v>
      </c>
      <c r="D71" s="103" t="s">
        <v>2091</v>
      </c>
      <c r="E71" s="103" t="s">
        <v>2016</v>
      </c>
      <c r="F71" s="103" t="s">
        <v>2017</v>
      </c>
      <c r="G71" s="103" t="s">
        <v>2020</v>
      </c>
      <c r="H71" s="103" t="s">
        <v>2019</v>
      </c>
      <c r="I71" s="103" t="s">
        <v>2020</v>
      </c>
    </row>
    <row r="72" spans="1:9">
      <c r="A72" s="103" t="s">
        <v>2161</v>
      </c>
      <c r="B72" s="103" t="s">
        <v>2162</v>
      </c>
      <c r="C72" s="103" t="s">
        <v>2154</v>
      </c>
      <c r="D72" s="103" t="s">
        <v>2091</v>
      </c>
      <c r="E72" s="103" t="s">
        <v>2163</v>
      </c>
      <c r="F72" s="103" t="s">
        <v>2017</v>
      </c>
      <c r="G72" s="103" t="s">
        <v>2020</v>
      </c>
      <c r="H72" s="103" t="s">
        <v>2019</v>
      </c>
      <c r="I72" s="103" t="s">
        <v>2020</v>
      </c>
    </row>
    <row r="73" spans="1:9">
      <c r="A73" s="103" t="s">
        <v>2164</v>
      </c>
      <c r="B73" s="103" t="s">
        <v>2165</v>
      </c>
      <c r="C73" s="103" t="s">
        <v>2154</v>
      </c>
      <c r="D73" s="103" t="s">
        <v>2091</v>
      </c>
      <c r="E73" s="103" t="s">
        <v>2163</v>
      </c>
      <c r="F73" s="103" t="s">
        <v>2017</v>
      </c>
      <c r="G73" s="103" t="s">
        <v>2020</v>
      </c>
      <c r="H73" s="103" t="s">
        <v>2019</v>
      </c>
      <c r="I73" s="103" t="s">
        <v>2020</v>
      </c>
    </row>
    <row r="74" spans="1:9">
      <c r="A74" s="103" t="s">
        <v>2166</v>
      </c>
      <c r="B74" s="103" t="s">
        <v>2167</v>
      </c>
      <c r="C74" s="103" t="s">
        <v>2154</v>
      </c>
      <c r="D74" s="103" t="s">
        <v>2091</v>
      </c>
      <c r="E74" s="103" t="s">
        <v>2163</v>
      </c>
      <c r="F74" s="103" t="s">
        <v>2017</v>
      </c>
      <c r="G74" s="103" t="s">
        <v>2020</v>
      </c>
      <c r="H74" s="103" t="s">
        <v>2019</v>
      </c>
      <c r="I74" s="103" t="s">
        <v>2020</v>
      </c>
    </row>
    <row r="75" spans="1:9">
      <c r="A75" s="103" t="s">
        <v>2168</v>
      </c>
      <c r="B75" s="103" t="s">
        <v>2169</v>
      </c>
      <c r="C75" s="103" t="s">
        <v>2154</v>
      </c>
      <c r="D75" s="103" t="s">
        <v>2091</v>
      </c>
      <c r="E75" s="103" t="s">
        <v>2170</v>
      </c>
      <c r="F75" s="103" t="s">
        <v>2017</v>
      </c>
      <c r="G75" s="103" t="s">
        <v>2020</v>
      </c>
      <c r="H75" s="103" t="s">
        <v>2019</v>
      </c>
      <c r="I75" s="103" t="s">
        <v>2020</v>
      </c>
    </row>
    <row r="76" spans="1:9">
      <c r="A76" s="103" t="s">
        <v>2171</v>
      </c>
      <c r="B76" s="103" t="s">
        <v>2172</v>
      </c>
      <c r="C76" s="103" t="s">
        <v>2154</v>
      </c>
      <c r="D76" s="103" t="s">
        <v>2091</v>
      </c>
      <c r="E76" s="103" t="s">
        <v>2170</v>
      </c>
      <c r="F76" s="103" t="s">
        <v>2017</v>
      </c>
      <c r="G76" s="103" t="s">
        <v>2020</v>
      </c>
      <c r="H76" s="103" t="s">
        <v>2019</v>
      </c>
      <c r="I76" s="103" t="s">
        <v>2020</v>
      </c>
    </row>
    <row r="77" spans="1:9">
      <c r="A77" s="103" t="s">
        <v>2173</v>
      </c>
      <c r="B77" s="103" t="s">
        <v>109</v>
      </c>
      <c r="C77" s="103" t="s">
        <v>2154</v>
      </c>
      <c r="D77" s="103" t="s">
        <v>2091</v>
      </c>
      <c r="E77" s="103" t="s">
        <v>2016</v>
      </c>
      <c r="F77" s="103" t="s">
        <v>2017</v>
      </c>
      <c r="G77" s="103" t="s">
        <v>2020</v>
      </c>
      <c r="H77" s="103" t="s">
        <v>2019</v>
      </c>
      <c r="I77" s="103" t="s">
        <v>2020</v>
      </c>
    </row>
    <row r="78" spans="1:9">
      <c r="A78" s="103" t="s">
        <v>2174</v>
      </c>
      <c r="B78" s="103" t="s">
        <v>2175</v>
      </c>
      <c r="C78" s="103" t="s">
        <v>2154</v>
      </c>
      <c r="D78" s="103" t="s">
        <v>2091</v>
      </c>
      <c r="E78" s="103" t="s">
        <v>2016</v>
      </c>
      <c r="F78" s="103" t="s">
        <v>2045</v>
      </c>
      <c r="G78" s="103" t="s">
        <v>2020</v>
      </c>
      <c r="H78" s="103" t="s">
        <v>2019</v>
      </c>
      <c r="I78" s="103" t="s">
        <v>2020</v>
      </c>
    </row>
    <row r="79" spans="1:9">
      <c r="A79" s="103" t="s">
        <v>2176</v>
      </c>
      <c r="B79" s="103" t="s">
        <v>95</v>
      </c>
      <c r="C79" s="103" t="s">
        <v>2154</v>
      </c>
      <c r="D79" s="103" t="s">
        <v>2091</v>
      </c>
      <c r="E79" s="103" t="s">
        <v>2016</v>
      </c>
      <c r="F79" s="103" t="s">
        <v>2017</v>
      </c>
      <c r="G79" s="103" t="s">
        <v>2020</v>
      </c>
      <c r="H79" s="103" t="s">
        <v>2019</v>
      </c>
      <c r="I79" s="103" t="s">
        <v>2020</v>
      </c>
    </row>
    <row r="80" spans="1:9">
      <c r="A80" s="103" t="s">
        <v>2177</v>
      </c>
      <c r="B80" s="103" t="s">
        <v>2178</v>
      </c>
      <c r="C80" s="103" t="s">
        <v>2154</v>
      </c>
      <c r="D80" s="103" t="s">
        <v>2091</v>
      </c>
      <c r="E80" s="103" t="s">
        <v>2016</v>
      </c>
      <c r="F80" s="103" t="s">
        <v>2017</v>
      </c>
      <c r="G80" s="103" t="s">
        <v>2020</v>
      </c>
      <c r="H80" s="103" t="s">
        <v>2019</v>
      </c>
      <c r="I80" s="103" t="s">
        <v>2020</v>
      </c>
    </row>
    <row r="81" spans="1:9">
      <c r="A81" s="103" t="s">
        <v>2179</v>
      </c>
      <c r="B81" s="103" t="s">
        <v>2180</v>
      </c>
      <c r="C81" s="103" t="s">
        <v>2154</v>
      </c>
      <c r="D81" s="103" t="s">
        <v>2091</v>
      </c>
      <c r="E81" s="103" t="s">
        <v>2016</v>
      </c>
      <c r="F81" s="103" t="s">
        <v>2017</v>
      </c>
      <c r="G81" s="103" t="s">
        <v>2020</v>
      </c>
      <c r="H81" s="103" t="s">
        <v>2019</v>
      </c>
      <c r="I81" s="103" t="s">
        <v>2020</v>
      </c>
    </row>
    <row r="82" spans="1:9">
      <c r="A82" s="103" t="s">
        <v>2181</v>
      </c>
      <c r="B82" s="103" t="s">
        <v>2182</v>
      </c>
      <c r="C82" s="103" t="s">
        <v>2154</v>
      </c>
      <c r="D82" s="103" t="s">
        <v>2091</v>
      </c>
      <c r="E82" s="103" t="s">
        <v>2016</v>
      </c>
      <c r="F82" s="103" t="s">
        <v>2017</v>
      </c>
      <c r="G82" s="103" t="s">
        <v>2020</v>
      </c>
      <c r="H82" s="103" t="s">
        <v>2019</v>
      </c>
      <c r="I82" s="103" t="s">
        <v>2020</v>
      </c>
    </row>
    <row r="83" spans="1:9">
      <c r="A83" s="103" t="s">
        <v>2183</v>
      </c>
      <c r="B83" s="103" t="s">
        <v>2184</v>
      </c>
      <c r="C83" s="103" t="s">
        <v>2154</v>
      </c>
      <c r="D83" s="103" t="s">
        <v>2091</v>
      </c>
      <c r="E83" s="103" t="s">
        <v>2016</v>
      </c>
      <c r="F83" s="103" t="s">
        <v>2017</v>
      </c>
      <c r="G83" s="103" t="s">
        <v>2020</v>
      </c>
      <c r="H83" s="103" t="s">
        <v>2019</v>
      </c>
      <c r="I83" s="103" t="s">
        <v>2020</v>
      </c>
    </row>
    <row r="84" spans="1:9">
      <c r="A84" s="103" t="s">
        <v>2185</v>
      </c>
      <c r="B84" s="103" t="s">
        <v>2186</v>
      </c>
      <c r="C84" s="103" t="s">
        <v>2154</v>
      </c>
      <c r="D84" s="103" t="s">
        <v>2091</v>
      </c>
      <c r="E84" s="103" t="s">
        <v>2016</v>
      </c>
      <c r="F84" s="103" t="s">
        <v>2017</v>
      </c>
      <c r="G84" s="103" t="s">
        <v>2020</v>
      </c>
      <c r="H84" s="103" t="s">
        <v>2019</v>
      </c>
      <c r="I84" s="103" t="s">
        <v>2020</v>
      </c>
    </row>
    <row r="85" spans="1:9">
      <c r="A85" s="103" t="s">
        <v>2187</v>
      </c>
      <c r="B85" s="103" t="s">
        <v>2167</v>
      </c>
      <c r="C85" s="103" t="s">
        <v>2154</v>
      </c>
      <c r="D85" s="103" t="s">
        <v>2091</v>
      </c>
      <c r="E85" s="103" t="s">
        <v>2016</v>
      </c>
      <c r="F85" s="103" t="s">
        <v>2017</v>
      </c>
      <c r="G85" s="103" t="s">
        <v>2020</v>
      </c>
      <c r="H85" s="103" t="s">
        <v>2019</v>
      </c>
      <c r="I85" s="103" t="s">
        <v>2020</v>
      </c>
    </row>
    <row r="86" spans="1:9">
      <c r="A86" s="103" t="s">
        <v>2188</v>
      </c>
      <c r="B86" s="103" t="s">
        <v>2189</v>
      </c>
      <c r="C86" s="103" t="s">
        <v>2154</v>
      </c>
      <c r="D86" s="103" t="s">
        <v>2091</v>
      </c>
      <c r="E86" s="103" t="s">
        <v>2016</v>
      </c>
      <c r="F86" s="103" t="s">
        <v>2045</v>
      </c>
      <c r="G86" s="103" t="s">
        <v>2020</v>
      </c>
      <c r="H86" s="103" t="s">
        <v>2019</v>
      </c>
      <c r="I86" s="103" t="s">
        <v>2020</v>
      </c>
    </row>
    <row r="87" spans="1:9">
      <c r="A87" s="103" t="s">
        <v>2190</v>
      </c>
      <c r="B87" s="103" t="s">
        <v>2191</v>
      </c>
      <c r="C87" s="103" t="s">
        <v>2154</v>
      </c>
      <c r="D87" s="103" t="s">
        <v>2091</v>
      </c>
      <c r="E87" s="103" t="s">
        <v>2016</v>
      </c>
      <c r="F87" s="103" t="s">
        <v>2045</v>
      </c>
      <c r="G87" s="103" t="s">
        <v>2020</v>
      </c>
      <c r="H87" s="103" t="s">
        <v>2019</v>
      </c>
      <c r="I87" s="103" t="s">
        <v>2020</v>
      </c>
    </row>
    <row r="88" spans="1:9">
      <c r="A88" s="103" t="s">
        <v>2192</v>
      </c>
      <c r="B88" s="103" t="s">
        <v>2193</v>
      </c>
      <c r="C88" s="103" t="s">
        <v>2154</v>
      </c>
      <c r="D88" s="103" t="s">
        <v>2015</v>
      </c>
      <c r="E88" s="103" t="s">
        <v>2016</v>
      </c>
      <c r="F88" s="103" t="s">
        <v>2045</v>
      </c>
      <c r="G88" s="103" t="s">
        <v>2020</v>
      </c>
      <c r="H88" s="103" t="s">
        <v>2019</v>
      </c>
      <c r="I88" s="103" t="s">
        <v>2020</v>
      </c>
    </row>
    <row r="89" spans="1:9">
      <c r="A89" s="103" t="s">
        <v>2194</v>
      </c>
      <c r="B89" s="103" t="s">
        <v>2195</v>
      </c>
      <c r="C89" s="103" t="s">
        <v>2154</v>
      </c>
      <c r="D89" s="103" t="s">
        <v>2015</v>
      </c>
      <c r="E89" s="103" t="s">
        <v>2016</v>
      </c>
      <c r="F89" s="103" t="s">
        <v>2045</v>
      </c>
      <c r="G89" s="103" t="s">
        <v>2020</v>
      </c>
      <c r="H89" s="103" t="s">
        <v>2019</v>
      </c>
      <c r="I89" s="103" t="s">
        <v>2020</v>
      </c>
    </row>
    <row r="90" spans="1:9">
      <c r="A90" s="103" t="s">
        <v>2196</v>
      </c>
      <c r="B90" s="103" t="s">
        <v>2197</v>
      </c>
      <c r="C90" s="103" t="s">
        <v>2154</v>
      </c>
      <c r="D90" s="103" t="s">
        <v>2015</v>
      </c>
      <c r="E90" s="103" t="s">
        <v>2016</v>
      </c>
      <c r="F90" s="103" t="s">
        <v>2045</v>
      </c>
      <c r="G90" s="103" t="s">
        <v>2020</v>
      </c>
      <c r="H90" s="103" t="s">
        <v>2019</v>
      </c>
      <c r="I90" s="103" t="s">
        <v>2020</v>
      </c>
    </row>
    <row r="91" spans="1:9">
      <c r="A91" s="103" t="s">
        <v>2198</v>
      </c>
      <c r="B91" s="103" t="s">
        <v>2199</v>
      </c>
      <c r="C91" s="103" t="s">
        <v>2154</v>
      </c>
      <c r="D91" s="103" t="s">
        <v>2015</v>
      </c>
      <c r="E91" s="103" t="s">
        <v>2016</v>
      </c>
      <c r="F91" s="103" t="s">
        <v>2045</v>
      </c>
      <c r="G91" s="103" t="s">
        <v>2020</v>
      </c>
      <c r="H91" s="103" t="s">
        <v>2019</v>
      </c>
      <c r="I91" s="103" t="s">
        <v>2020</v>
      </c>
    </row>
    <row r="92" spans="1:9">
      <c r="A92" s="103" t="s">
        <v>2200</v>
      </c>
      <c r="B92" s="103" t="s">
        <v>2201</v>
      </c>
      <c r="C92" s="103" t="s">
        <v>2154</v>
      </c>
      <c r="D92" s="103" t="s">
        <v>2015</v>
      </c>
      <c r="E92" s="103" t="s">
        <v>2016</v>
      </c>
      <c r="F92" s="103" t="s">
        <v>2045</v>
      </c>
      <c r="G92" s="103" t="s">
        <v>2020</v>
      </c>
      <c r="H92" s="103" t="s">
        <v>2019</v>
      </c>
      <c r="I92" s="103" t="s">
        <v>2020</v>
      </c>
    </row>
    <row r="93" spans="1:9">
      <c r="A93" s="103" t="s">
        <v>2202</v>
      </c>
      <c r="B93" s="103" t="s">
        <v>2203</v>
      </c>
      <c r="C93" s="103" t="s">
        <v>2154</v>
      </c>
      <c r="D93" s="103" t="s">
        <v>2015</v>
      </c>
      <c r="E93" s="103" t="s">
        <v>2016</v>
      </c>
      <c r="F93" s="103" t="s">
        <v>2045</v>
      </c>
      <c r="G93" s="103" t="s">
        <v>2020</v>
      </c>
      <c r="H93" s="103" t="s">
        <v>2019</v>
      </c>
      <c r="I93" s="103" t="s">
        <v>2020</v>
      </c>
    </row>
    <row r="94" spans="1:9">
      <c r="A94" s="103" t="s">
        <v>2204</v>
      </c>
      <c r="B94" s="103" t="s">
        <v>2205</v>
      </c>
      <c r="C94" s="103" t="s">
        <v>2154</v>
      </c>
      <c r="D94" s="103" t="s">
        <v>2091</v>
      </c>
      <c r="E94" s="103" t="s">
        <v>2016</v>
      </c>
      <c r="F94" s="103" t="s">
        <v>2045</v>
      </c>
      <c r="G94" s="103" t="s">
        <v>2020</v>
      </c>
      <c r="H94" s="103" t="s">
        <v>2019</v>
      </c>
      <c r="I94" s="103" t="s">
        <v>2020</v>
      </c>
    </row>
    <row r="95" spans="1:9">
      <c r="A95" s="103" t="s">
        <v>2206</v>
      </c>
      <c r="B95" s="103" t="s">
        <v>2207</v>
      </c>
      <c r="C95" s="103" t="s">
        <v>2154</v>
      </c>
      <c r="D95" s="103" t="s">
        <v>2091</v>
      </c>
      <c r="E95" s="103" t="s">
        <v>2016</v>
      </c>
      <c r="F95" s="103" t="s">
        <v>2045</v>
      </c>
      <c r="G95" s="103" t="s">
        <v>2020</v>
      </c>
      <c r="H95" s="103" t="s">
        <v>2019</v>
      </c>
      <c r="I95" s="103" t="s">
        <v>2020</v>
      </c>
    </row>
    <row r="96" spans="1:9">
      <c r="A96" s="103" t="s">
        <v>2208</v>
      </c>
      <c r="B96" s="103" t="s">
        <v>2209</v>
      </c>
      <c r="C96" s="103" t="s">
        <v>2154</v>
      </c>
      <c r="D96" s="103" t="s">
        <v>2091</v>
      </c>
      <c r="E96" s="103" t="s">
        <v>2016</v>
      </c>
      <c r="F96" s="103" t="s">
        <v>2045</v>
      </c>
      <c r="G96" s="103" t="s">
        <v>2020</v>
      </c>
      <c r="H96" s="103" t="s">
        <v>2019</v>
      </c>
      <c r="I96" s="103" t="s">
        <v>2020</v>
      </c>
    </row>
    <row r="97" spans="1:9">
      <c r="A97" s="103" t="s">
        <v>2210</v>
      </c>
      <c r="B97" s="103" t="s">
        <v>2211</v>
      </c>
      <c r="C97" s="103" t="s">
        <v>2154</v>
      </c>
      <c r="D97" s="103" t="s">
        <v>2091</v>
      </c>
      <c r="E97" s="103" t="s">
        <v>2016</v>
      </c>
      <c r="F97" s="103" t="s">
        <v>2045</v>
      </c>
      <c r="G97" s="103" t="s">
        <v>2020</v>
      </c>
      <c r="H97" s="103" t="s">
        <v>2019</v>
      </c>
      <c r="I97" s="103" t="s">
        <v>2020</v>
      </c>
    </row>
    <row r="98" spans="1:9">
      <c r="A98" s="103" t="s">
        <v>2212</v>
      </c>
      <c r="B98" s="103" t="s">
        <v>2213</v>
      </c>
      <c r="C98" s="103" t="s">
        <v>2154</v>
      </c>
      <c r="D98" s="103" t="s">
        <v>2091</v>
      </c>
      <c r="E98" s="103" t="s">
        <v>2016</v>
      </c>
      <c r="F98" s="103" t="s">
        <v>2045</v>
      </c>
      <c r="G98" s="103" t="s">
        <v>2020</v>
      </c>
      <c r="H98" s="103" t="s">
        <v>2019</v>
      </c>
      <c r="I98" s="103" t="s">
        <v>2020</v>
      </c>
    </row>
    <row r="99" spans="1:9">
      <c r="A99" s="103" t="s">
        <v>2214</v>
      </c>
      <c r="B99" s="103" t="s">
        <v>2215</v>
      </c>
      <c r="C99" s="103" t="s">
        <v>2154</v>
      </c>
      <c r="D99" s="103" t="s">
        <v>2015</v>
      </c>
      <c r="E99" s="103" t="s">
        <v>2016</v>
      </c>
      <c r="F99" s="103" t="s">
        <v>2045</v>
      </c>
      <c r="G99" s="103" t="s">
        <v>2020</v>
      </c>
      <c r="H99" s="103" t="s">
        <v>2019</v>
      </c>
      <c r="I99" s="103" t="s">
        <v>2020</v>
      </c>
    </row>
    <row r="100" spans="1:9">
      <c r="A100" s="103" t="s">
        <v>2216</v>
      </c>
      <c r="B100" s="103" t="s">
        <v>2217</v>
      </c>
      <c r="C100" s="103" t="s">
        <v>2154</v>
      </c>
      <c r="D100" s="103" t="s">
        <v>2015</v>
      </c>
      <c r="E100" s="103" t="s">
        <v>2016</v>
      </c>
      <c r="F100" s="103" t="s">
        <v>2045</v>
      </c>
      <c r="G100" s="103" t="s">
        <v>2020</v>
      </c>
      <c r="H100" s="103" t="s">
        <v>2019</v>
      </c>
      <c r="I100" s="103" t="s">
        <v>2020</v>
      </c>
    </row>
    <row r="101" spans="1:9">
      <c r="A101" s="103" t="s">
        <v>2218</v>
      </c>
      <c r="B101" s="103" t="s">
        <v>2219</v>
      </c>
      <c r="C101" s="103" t="s">
        <v>2154</v>
      </c>
      <c r="D101" s="103" t="s">
        <v>2015</v>
      </c>
      <c r="E101" s="103" t="s">
        <v>2016</v>
      </c>
      <c r="F101" s="103" t="s">
        <v>2045</v>
      </c>
      <c r="G101" s="103" t="s">
        <v>2020</v>
      </c>
      <c r="H101" s="103" t="s">
        <v>2019</v>
      </c>
      <c r="I101" s="103" t="s">
        <v>2020</v>
      </c>
    </row>
    <row r="102" spans="1:9">
      <c r="A102" s="103" t="s">
        <v>2220</v>
      </c>
      <c r="B102" s="103" t="s">
        <v>2221</v>
      </c>
      <c r="C102" s="103" t="s">
        <v>2154</v>
      </c>
      <c r="D102" s="103" t="s">
        <v>2091</v>
      </c>
      <c r="E102" s="103" t="s">
        <v>2016</v>
      </c>
      <c r="F102" s="103" t="s">
        <v>2045</v>
      </c>
      <c r="G102" s="103" t="s">
        <v>2020</v>
      </c>
      <c r="H102" s="103" t="s">
        <v>2019</v>
      </c>
      <c r="I102" s="103" t="s">
        <v>2020</v>
      </c>
    </row>
    <row r="103" spans="1:9">
      <c r="A103" s="103" t="s">
        <v>2222</v>
      </c>
      <c r="B103" s="103" t="s">
        <v>2223</v>
      </c>
      <c r="C103" s="103" t="s">
        <v>2154</v>
      </c>
      <c r="D103" s="103" t="s">
        <v>2015</v>
      </c>
      <c r="E103" s="103" t="s">
        <v>2016</v>
      </c>
      <c r="F103" s="103" t="s">
        <v>2045</v>
      </c>
      <c r="G103" s="103" t="s">
        <v>2020</v>
      </c>
      <c r="H103" s="103" t="s">
        <v>2019</v>
      </c>
      <c r="I103" s="103" t="s">
        <v>2020</v>
      </c>
    </row>
    <row r="104" spans="1:9">
      <c r="A104" s="103" t="s">
        <v>2224</v>
      </c>
      <c r="B104" s="103" t="s">
        <v>2225</v>
      </c>
      <c r="C104" s="103" t="s">
        <v>2154</v>
      </c>
      <c r="D104" s="103" t="s">
        <v>2091</v>
      </c>
      <c r="E104" s="103" t="s">
        <v>2016</v>
      </c>
      <c r="F104" s="103" t="s">
        <v>2045</v>
      </c>
      <c r="G104" s="103" t="s">
        <v>2020</v>
      </c>
      <c r="H104" s="103" t="s">
        <v>2019</v>
      </c>
      <c r="I104" s="103" t="s">
        <v>2020</v>
      </c>
    </row>
    <row r="105" spans="1:9">
      <c r="A105" s="103" t="s">
        <v>2226</v>
      </c>
      <c r="B105" s="103" t="s">
        <v>2227</v>
      </c>
      <c r="C105" s="103" t="s">
        <v>2154</v>
      </c>
      <c r="D105" s="103" t="s">
        <v>2091</v>
      </c>
      <c r="E105" s="103" t="s">
        <v>2016</v>
      </c>
      <c r="F105" s="103" t="s">
        <v>2045</v>
      </c>
      <c r="G105" s="103" t="s">
        <v>2020</v>
      </c>
      <c r="H105" s="103" t="s">
        <v>2019</v>
      </c>
      <c r="I105" s="103" t="s">
        <v>2020</v>
      </c>
    </row>
    <row r="106" spans="1:9">
      <c r="A106" s="103" t="s">
        <v>2228</v>
      </c>
      <c r="B106" s="103" t="s">
        <v>2229</v>
      </c>
      <c r="C106" s="103" t="s">
        <v>2154</v>
      </c>
      <c r="D106" s="103" t="s">
        <v>2091</v>
      </c>
      <c r="E106" s="103" t="s">
        <v>2016</v>
      </c>
      <c r="F106" s="103" t="s">
        <v>2045</v>
      </c>
      <c r="G106" s="103" t="s">
        <v>2020</v>
      </c>
      <c r="H106" s="103" t="s">
        <v>2019</v>
      </c>
      <c r="I106" s="103" t="s">
        <v>2020</v>
      </c>
    </row>
    <row r="107" spans="1:9">
      <c r="A107" s="103" t="s">
        <v>2230</v>
      </c>
      <c r="B107" s="103" t="s">
        <v>2231</v>
      </c>
      <c r="C107" s="103" t="s">
        <v>2154</v>
      </c>
      <c r="D107" s="103" t="s">
        <v>2091</v>
      </c>
      <c r="E107" s="103" t="s">
        <v>2016</v>
      </c>
      <c r="F107" s="103" t="s">
        <v>2045</v>
      </c>
      <c r="G107" s="103" t="s">
        <v>2020</v>
      </c>
      <c r="H107" s="103" t="s">
        <v>2019</v>
      </c>
      <c r="I107" s="103" t="s">
        <v>2020</v>
      </c>
    </row>
    <row r="108" spans="1:9">
      <c r="A108" s="103" t="s">
        <v>2232</v>
      </c>
      <c r="B108" s="103" t="s">
        <v>2233</v>
      </c>
      <c r="C108" s="103" t="s">
        <v>2154</v>
      </c>
      <c r="D108" s="103" t="s">
        <v>2091</v>
      </c>
      <c r="E108" s="103" t="s">
        <v>2016</v>
      </c>
      <c r="F108" s="103" t="s">
        <v>2045</v>
      </c>
      <c r="G108" s="103" t="s">
        <v>2020</v>
      </c>
      <c r="H108" s="103" t="s">
        <v>2019</v>
      </c>
      <c r="I108" s="103" t="s">
        <v>2020</v>
      </c>
    </row>
    <row r="109" spans="1:9">
      <c r="A109" s="103" t="s">
        <v>2234</v>
      </c>
      <c r="B109" s="103" t="s">
        <v>2235</v>
      </c>
      <c r="C109" s="103" t="s">
        <v>2154</v>
      </c>
      <c r="D109" s="103" t="s">
        <v>2091</v>
      </c>
      <c r="E109" s="103" t="s">
        <v>2016</v>
      </c>
      <c r="F109" s="103" t="s">
        <v>2045</v>
      </c>
      <c r="G109" s="103" t="s">
        <v>2020</v>
      </c>
      <c r="H109" s="103" t="s">
        <v>2019</v>
      </c>
      <c r="I109" s="103" t="s">
        <v>2020</v>
      </c>
    </row>
    <row r="110" spans="1:9">
      <c r="A110" s="103" t="s">
        <v>2236</v>
      </c>
      <c r="B110" s="103" t="s">
        <v>2237</v>
      </c>
      <c r="C110" s="103" t="s">
        <v>2154</v>
      </c>
      <c r="D110" s="103" t="s">
        <v>2091</v>
      </c>
      <c r="E110" s="103" t="s">
        <v>2016</v>
      </c>
      <c r="F110" s="103" t="s">
        <v>2045</v>
      </c>
      <c r="G110" s="103" t="s">
        <v>2020</v>
      </c>
      <c r="H110" s="103" t="s">
        <v>2019</v>
      </c>
      <c r="I110" s="103" t="s">
        <v>2020</v>
      </c>
    </row>
    <row r="111" spans="1:9">
      <c r="A111" s="103" t="s">
        <v>2238</v>
      </c>
      <c r="B111" s="103" t="s">
        <v>2239</v>
      </c>
      <c r="C111" s="103" t="s">
        <v>2154</v>
      </c>
      <c r="D111" s="103" t="s">
        <v>2091</v>
      </c>
      <c r="E111" s="103" t="s">
        <v>2016</v>
      </c>
      <c r="F111" s="103" t="s">
        <v>2045</v>
      </c>
      <c r="G111" s="103" t="s">
        <v>2020</v>
      </c>
      <c r="H111" s="103" t="s">
        <v>2019</v>
      </c>
      <c r="I111" s="103" t="s">
        <v>2020</v>
      </c>
    </row>
    <row r="112" spans="1:9">
      <c r="A112" s="103" t="s">
        <v>2240</v>
      </c>
      <c r="B112" s="103" t="s">
        <v>2241</v>
      </c>
      <c r="C112" s="103" t="s">
        <v>2154</v>
      </c>
      <c r="D112" s="103" t="s">
        <v>2091</v>
      </c>
      <c r="E112" s="103" t="s">
        <v>2016</v>
      </c>
      <c r="F112" s="103" t="s">
        <v>2045</v>
      </c>
      <c r="G112" s="103" t="s">
        <v>2020</v>
      </c>
      <c r="H112" s="103" t="s">
        <v>2019</v>
      </c>
      <c r="I112" s="103" t="s">
        <v>2020</v>
      </c>
    </row>
    <row r="113" spans="1:9">
      <c r="A113" s="103" t="s">
        <v>2242</v>
      </c>
      <c r="B113" s="103" t="s">
        <v>2243</v>
      </c>
      <c r="C113" s="103" t="s">
        <v>2154</v>
      </c>
      <c r="D113" s="103" t="s">
        <v>2091</v>
      </c>
      <c r="E113" s="103" t="s">
        <v>2016</v>
      </c>
      <c r="F113" s="103" t="s">
        <v>2045</v>
      </c>
      <c r="G113" s="103" t="s">
        <v>2020</v>
      </c>
      <c r="H113" s="103" t="s">
        <v>2019</v>
      </c>
      <c r="I113" s="103" t="s">
        <v>2020</v>
      </c>
    </row>
    <row r="114" spans="1:9">
      <c r="A114" s="103" t="s">
        <v>2244</v>
      </c>
      <c r="B114" s="103" t="s">
        <v>2245</v>
      </c>
      <c r="C114" s="103" t="s">
        <v>2154</v>
      </c>
      <c r="D114" s="103" t="s">
        <v>2091</v>
      </c>
      <c r="E114" s="103" t="s">
        <v>2016</v>
      </c>
      <c r="F114" s="103" t="s">
        <v>2045</v>
      </c>
      <c r="G114" s="103" t="s">
        <v>2020</v>
      </c>
      <c r="H114" s="103" t="s">
        <v>2019</v>
      </c>
      <c r="I114" s="103" t="s">
        <v>2020</v>
      </c>
    </row>
    <row r="115" spans="1:9">
      <c r="A115" s="103" t="s">
        <v>2246</v>
      </c>
      <c r="B115" s="103" t="s">
        <v>2247</v>
      </c>
      <c r="C115" s="103" t="s">
        <v>2154</v>
      </c>
      <c r="D115" s="103" t="s">
        <v>2091</v>
      </c>
      <c r="E115" s="103" t="s">
        <v>2016</v>
      </c>
      <c r="F115" s="103" t="s">
        <v>2045</v>
      </c>
      <c r="G115" s="103" t="s">
        <v>2020</v>
      </c>
      <c r="H115" s="103" t="s">
        <v>2019</v>
      </c>
      <c r="I115" s="103" t="s">
        <v>2020</v>
      </c>
    </row>
    <row r="116" spans="1:9">
      <c r="A116" s="103" t="s">
        <v>2248</v>
      </c>
      <c r="B116" s="103" t="s">
        <v>2249</v>
      </c>
      <c r="C116" s="103" t="s">
        <v>2154</v>
      </c>
      <c r="D116" s="103" t="s">
        <v>2091</v>
      </c>
      <c r="E116" s="103" t="s">
        <v>2016</v>
      </c>
      <c r="F116" s="103" t="s">
        <v>2045</v>
      </c>
      <c r="G116" s="103" t="s">
        <v>2020</v>
      </c>
      <c r="H116" s="103" t="s">
        <v>2019</v>
      </c>
      <c r="I116" s="103" t="s">
        <v>2020</v>
      </c>
    </row>
    <row r="117" spans="1:9">
      <c r="A117" s="103" t="s">
        <v>2250</v>
      </c>
      <c r="B117" s="103" t="s">
        <v>2251</v>
      </c>
      <c r="C117" s="103" t="s">
        <v>2154</v>
      </c>
      <c r="D117" s="103" t="s">
        <v>2091</v>
      </c>
      <c r="E117" s="103" t="s">
        <v>2016</v>
      </c>
      <c r="F117" s="103" t="s">
        <v>2045</v>
      </c>
      <c r="G117" s="103" t="s">
        <v>2020</v>
      </c>
      <c r="H117" s="103" t="s">
        <v>2019</v>
      </c>
      <c r="I117" s="103" t="s">
        <v>2020</v>
      </c>
    </row>
    <row r="118" spans="1:9">
      <c r="A118" s="103" t="s">
        <v>2252</v>
      </c>
      <c r="B118" s="103" t="s">
        <v>2253</v>
      </c>
      <c r="C118" s="103" t="s">
        <v>2154</v>
      </c>
      <c r="D118" s="103" t="s">
        <v>2091</v>
      </c>
      <c r="E118" s="103" t="s">
        <v>2016</v>
      </c>
      <c r="F118" s="103" t="s">
        <v>2045</v>
      </c>
      <c r="G118" s="103" t="s">
        <v>2020</v>
      </c>
      <c r="H118" s="103" t="s">
        <v>2019</v>
      </c>
      <c r="I118" s="103" t="s">
        <v>2020</v>
      </c>
    </row>
    <row r="119" spans="1:9">
      <c r="A119" s="103" t="s">
        <v>2254</v>
      </c>
      <c r="B119" s="103" t="s">
        <v>2255</v>
      </c>
      <c r="C119" s="103" t="s">
        <v>2154</v>
      </c>
      <c r="D119" s="103" t="s">
        <v>2091</v>
      </c>
      <c r="E119" s="103" t="s">
        <v>2016</v>
      </c>
      <c r="F119" s="103" t="s">
        <v>2045</v>
      </c>
      <c r="G119" s="103" t="s">
        <v>2020</v>
      </c>
      <c r="H119" s="103" t="s">
        <v>2019</v>
      </c>
      <c r="I119" s="103" t="s">
        <v>2020</v>
      </c>
    </row>
    <row r="120" spans="1:9">
      <c r="A120" s="103" t="s">
        <v>2256</v>
      </c>
      <c r="B120" s="103" t="s">
        <v>2257</v>
      </c>
      <c r="C120" s="103" t="s">
        <v>2154</v>
      </c>
      <c r="D120" s="103" t="s">
        <v>2091</v>
      </c>
      <c r="E120" s="103" t="s">
        <v>2016</v>
      </c>
      <c r="F120" s="103" t="s">
        <v>2045</v>
      </c>
      <c r="G120" s="103" t="s">
        <v>2020</v>
      </c>
      <c r="H120" s="103" t="s">
        <v>2019</v>
      </c>
      <c r="I120" s="103" t="s">
        <v>2020</v>
      </c>
    </row>
    <row r="121" spans="1:9">
      <c r="A121" s="103" t="s">
        <v>2258</v>
      </c>
      <c r="B121" s="103" t="s">
        <v>2259</v>
      </c>
      <c r="C121" s="103" t="s">
        <v>2154</v>
      </c>
      <c r="D121" s="103" t="s">
        <v>2091</v>
      </c>
      <c r="E121" s="103" t="s">
        <v>2016</v>
      </c>
      <c r="F121" s="103" t="s">
        <v>2017</v>
      </c>
      <c r="G121" s="103" t="s">
        <v>2020</v>
      </c>
      <c r="H121" s="103" t="s">
        <v>2019</v>
      </c>
      <c r="I121" s="103" t="s">
        <v>2020</v>
      </c>
    </row>
    <row r="122" spans="1:9">
      <c r="A122" s="103" t="s">
        <v>2260</v>
      </c>
      <c r="B122" s="103" t="s">
        <v>2261</v>
      </c>
      <c r="C122" s="103" t="s">
        <v>2154</v>
      </c>
      <c r="D122" s="103" t="s">
        <v>2091</v>
      </c>
      <c r="E122" s="103" t="s">
        <v>2075</v>
      </c>
      <c r="F122" s="103" t="s">
        <v>2017</v>
      </c>
      <c r="G122" s="103" t="s">
        <v>2020</v>
      </c>
      <c r="H122" s="103" t="s">
        <v>2019</v>
      </c>
      <c r="I122" s="103" t="s">
        <v>2020</v>
      </c>
    </row>
    <row r="123" spans="1:9">
      <c r="A123" s="103" t="s">
        <v>2262</v>
      </c>
      <c r="B123" s="103" t="s">
        <v>2263</v>
      </c>
      <c r="C123" s="103" t="s">
        <v>2154</v>
      </c>
      <c r="D123" s="103" t="s">
        <v>2091</v>
      </c>
      <c r="E123" s="103" t="s">
        <v>2016</v>
      </c>
      <c r="F123" s="103" t="s">
        <v>2017</v>
      </c>
      <c r="G123" s="103" t="s">
        <v>2020</v>
      </c>
      <c r="H123" s="103" t="s">
        <v>2019</v>
      </c>
      <c r="I123" s="103" t="s">
        <v>2020</v>
      </c>
    </row>
    <row r="124" spans="1:9">
      <c r="A124" s="103" t="s">
        <v>2264</v>
      </c>
      <c r="B124" s="103" t="s">
        <v>109</v>
      </c>
      <c r="C124" s="103" t="s">
        <v>2154</v>
      </c>
      <c r="D124" s="103" t="s">
        <v>2091</v>
      </c>
      <c r="E124" s="103" t="s">
        <v>2016</v>
      </c>
      <c r="F124" s="103" t="s">
        <v>2017</v>
      </c>
      <c r="G124" s="103" t="s">
        <v>2020</v>
      </c>
      <c r="H124" s="103" t="s">
        <v>2019</v>
      </c>
      <c r="I124" s="103" t="s">
        <v>2020</v>
      </c>
    </row>
    <row r="125" spans="1:9">
      <c r="A125" s="103" t="s">
        <v>2265</v>
      </c>
      <c r="B125" s="103" t="s">
        <v>2266</v>
      </c>
      <c r="C125" s="103" t="s">
        <v>2154</v>
      </c>
      <c r="D125" s="103" t="s">
        <v>2091</v>
      </c>
      <c r="E125" s="103" t="s">
        <v>2016</v>
      </c>
      <c r="F125" s="103" t="s">
        <v>2017</v>
      </c>
      <c r="G125" s="103" t="s">
        <v>2020</v>
      </c>
      <c r="H125" s="103" t="s">
        <v>2019</v>
      </c>
      <c r="I125" s="103" t="s">
        <v>2020</v>
      </c>
    </row>
    <row r="126" spans="1:9">
      <c r="A126" s="103" t="s">
        <v>2267</v>
      </c>
      <c r="B126" s="103" t="s">
        <v>2268</v>
      </c>
      <c r="C126" s="103" t="s">
        <v>2154</v>
      </c>
      <c r="D126" s="103" t="s">
        <v>2091</v>
      </c>
      <c r="E126" s="103" t="s">
        <v>2016</v>
      </c>
      <c r="F126" s="103" t="s">
        <v>2045</v>
      </c>
      <c r="G126" s="103" t="s">
        <v>2020</v>
      </c>
      <c r="H126" s="103" t="s">
        <v>2019</v>
      </c>
      <c r="I126" s="103" t="s">
        <v>2020</v>
      </c>
    </row>
    <row r="127" spans="1:9">
      <c r="A127" s="103" t="s">
        <v>2269</v>
      </c>
      <c r="B127" s="103" t="s">
        <v>2270</v>
      </c>
      <c r="C127" s="103" t="s">
        <v>2271</v>
      </c>
      <c r="D127" s="103" t="s">
        <v>2091</v>
      </c>
      <c r="E127" s="103" t="s">
        <v>2016</v>
      </c>
      <c r="F127" s="103" t="s">
        <v>2045</v>
      </c>
      <c r="G127" s="103" t="s">
        <v>2020</v>
      </c>
      <c r="H127" s="103" t="s">
        <v>2019</v>
      </c>
      <c r="I127" s="103" t="s">
        <v>2020</v>
      </c>
    </row>
    <row r="128" spans="1:9">
      <c r="A128" s="103" t="s">
        <v>2272</v>
      </c>
      <c r="B128" s="103" t="s">
        <v>2273</v>
      </c>
      <c r="C128" s="103" t="s">
        <v>2271</v>
      </c>
      <c r="D128" s="103" t="s">
        <v>2091</v>
      </c>
      <c r="E128" s="103" t="s">
        <v>2016</v>
      </c>
      <c r="F128" s="103" t="s">
        <v>2045</v>
      </c>
      <c r="G128" s="103" t="s">
        <v>2020</v>
      </c>
      <c r="H128" s="103" t="s">
        <v>2019</v>
      </c>
      <c r="I128" s="103" t="s">
        <v>2020</v>
      </c>
    </row>
    <row r="129" spans="1:9">
      <c r="A129" s="103" t="s">
        <v>2274</v>
      </c>
      <c r="B129" s="103" t="s">
        <v>2275</v>
      </c>
      <c r="C129" s="103" t="s">
        <v>2276</v>
      </c>
      <c r="D129" s="103" t="s">
        <v>2091</v>
      </c>
      <c r="E129" s="103" t="s">
        <v>2016</v>
      </c>
      <c r="F129" s="103" t="s">
        <v>2017</v>
      </c>
      <c r="G129" s="103" t="s">
        <v>2020</v>
      </c>
      <c r="H129" s="103" t="s">
        <v>2019</v>
      </c>
      <c r="I129" s="103" t="s">
        <v>2020</v>
      </c>
    </row>
    <row r="130" spans="1:9">
      <c r="A130" s="104" t="s">
        <v>2277</v>
      </c>
      <c r="B130" s="104" t="s">
        <v>68</v>
      </c>
      <c r="C130" s="103" t="s">
        <v>2276</v>
      </c>
      <c r="D130" s="103" t="s">
        <v>2091</v>
      </c>
      <c r="E130" s="103" t="s">
        <v>2016</v>
      </c>
      <c r="F130" s="103" t="s">
        <v>2017</v>
      </c>
      <c r="G130" s="103" t="s">
        <v>2020</v>
      </c>
      <c r="H130" s="103" t="s">
        <v>2019</v>
      </c>
      <c r="I130" s="103" t="s">
        <v>2020</v>
      </c>
    </row>
    <row r="131" spans="1:9">
      <c r="A131" s="104" t="s">
        <v>2278</v>
      </c>
      <c r="B131" s="104" t="s">
        <v>33</v>
      </c>
      <c r="C131" s="103"/>
      <c r="D131" s="103"/>
      <c r="E131" s="103"/>
      <c r="F131" s="103"/>
      <c r="G131" s="103"/>
      <c r="H131" s="103"/>
      <c r="I131" s="103"/>
    </row>
    <row r="132" spans="1:9">
      <c r="A132" s="104" t="s">
        <v>2279</v>
      </c>
      <c r="B132" s="104" t="s">
        <v>771</v>
      </c>
      <c r="C132" s="103"/>
      <c r="D132" s="103"/>
      <c r="E132" s="103"/>
      <c r="F132" s="103"/>
      <c r="G132" s="103"/>
      <c r="H132" s="103"/>
      <c r="I132" s="103"/>
    </row>
    <row r="133" spans="1:9">
      <c r="A133" s="103" t="s">
        <v>2280</v>
      </c>
      <c r="B133" s="103" t="s">
        <v>2281</v>
      </c>
      <c r="C133" s="103" t="s">
        <v>2276</v>
      </c>
      <c r="D133" s="103" t="s">
        <v>2091</v>
      </c>
      <c r="E133" s="103" t="s">
        <v>2016</v>
      </c>
      <c r="F133" s="103" t="s">
        <v>2045</v>
      </c>
      <c r="G133" s="103" t="s">
        <v>2020</v>
      </c>
      <c r="H133" s="103" t="s">
        <v>2019</v>
      </c>
      <c r="I133" s="103" t="s">
        <v>2020</v>
      </c>
    </row>
    <row r="134" spans="1:9">
      <c r="A134" s="103" t="s">
        <v>2282</v>
      </c>
      <c r="B134" s="103" t="s">
        <v>2283</v>
      </c>
      <c r="C134" s="103" t="s">
        <v>2276</v>
      </c>
      <c r="D134" s="103" t="s">
        <v>2091</v>
      </c>
      <c r="E134" s="103" t="s">
        <v>2016</v>
      </c>
      <c r="F134" s="103" t="s">
        <v>2045</v>
      </c>
      <c r="G134" s="103" t="s">
        <v>2020</v>
      </c>
      <c r="H134" s="103" t="s">
        <v>2019</v>
      </c>
      <c r="I134" s="103" t="s">
        <v>2020</v>
      </c>
    </row>
    <row r="135" spans="1:9">
      <c r="A135" s="103" t="s">
        <v>2284</v>
      </c>
      <c r="B135" s="103" t="s">
        <v>2285</v>
      </c>
      <c r="C135" s="103" t="s">
        <v>2276</v>
      </c>
      <c r="D135" s="103" t="s">
        <v>2091</v>
      </c>
      <c r="E135" s="103" t="s">
        <v>2016</v>
      </c>
      <c r="F135" s="103" t="s">
        <v>2045</v>
      </c>
      <c r="G135" s="103" t="s">
        <v>2020</v>
      </c>
      <c r="H135" s="103" t="s">
        <v>2019</v>
      </c>
      <c r="I135" s="103" t="s">
        <v>2020</v>
      </c>
    </row>
    <row r="136" spans="1:9">
      <c r="A136" s="103" t="s">
        <v>2286</v>
      </c>
      <c r="B136" s="103" t="s">
        <v>2287</v>
      </c>
      <c r="C136" s="103" t="s">
        <v>2276</v>
      </c>
      <c r="D136" s="103" t="s">
        <v>2091</v>
      </c>
      <c r="E136" s="103" t="s">
        <v>2016</v>
      </c>
      <c r="F136" s="103" t="s">
        <v>2045</v>
      </c>
      <c r="G136" s="103" t="s">
        <v>2020</v>
      </c>
      <c r="H136" s="103" t="s">
        <v>2019</v>
      </c>
      <c r="I136" s="103" t="s">
        <v>2020</v>
      </c>
    </row>
    <row r="137" spans="1:9">
      <c r="A137" s="103" t="s">
        <v>2288</v>
      </c>
      <c r="B137" s="103" t="s">
        <v>2289</v>
      </c>
      <c r="C137" s="103" t="s">
        <v>2276</v>
      </c>
      <c r="D137" s="103" t="s">
        <v>2091</v>
      </c>
      <c r="E137" s="103" t="s">
        <v>2016</v>
      </c>
      <c r="F137" s="103" t="s">
        <v>2045</v>
      </c>
      <c r="G137" s="103" t="s">
        <v>2020</v>
      </c>
      <c r="H137" s="103" t="s">
        <v>2019</v>
      </c>
      <c r="I137" s="103" t="s">
        <v>2020</v>
      </c>
    </row>
    <row r="138" spans="1:9">
      <c r="A138" s="103" t="s">
        <v>2290</v>
      </c>
      <c r="B138" s="103" t="s">
        <v>2291</v>
      </c>
      <c r="C138" s="103" t="s">
        <v>2276</v>
      </c>
      <c r="D138" s="103" t="s">
        <v>2091</v>
      </c>
      <c r="E138" s="103" t="s">
        <v>2016</v>
      </c>
      <c r="F138" s="103" t="s">
        <v>2045</v>
      </c>
      <c r="G138" s="103" t="s">
        <v>2020</v>
      </c>
      <c r="H138" s="103" t="s">
        <v>2019</v>
      </c>
      <c r="I138" s="103" t="s">
        <v>2020</v>
      </c>
    </row>
    <row r="139" spans="1:9">
      <c r="A139" s="103" t="s">
        <v>2292</v>
      </c>
      <c r="B139" s="103" t="s">
        <v>2293</v>
      </c>
      <c r="C139" s="103" t="s">
        <v>2276</v>
      </c>
      <c r="D139" s="103" t="s">
        <v>2091</v>
      </c>
      <c r="E139" s="103" t="s">
        <v>2016</v>
      </c>
      <c r="F139" s="103" t="s">
        <v>2045</v>
      </c>
      <c r="G139" s="103" t="s">
        <v>2020</v>
      </c>
      <c r="H139" s="103" t="s">
        <v>2019</v>
      </c>
      <c r="I139" s="103" t="s">
        <v>2020</v>
      </c>
    </row>
    <row r="140" spans="1:9">
      <c r="A140" s="103" t="s">
        <v>2294</v>
      </c>
      <c r="B140" s="103" t="s">
        <v>2295</v>
      </c>
      <c r="C140" s="103" t="s">
        <v>2276</v>
      </c>
      <c r="D140" s="103" t="s">
        <v>2091</v>
      </c>
      <c r="E140" s="103" t="s">
        <v>2016</v>
      </c>
      <c r="F140" s="103" t="s">
        <v>2045</v>
      </c>
      <c r="G140" s="103" t="s">
        <v>2020</v>
      </c>
      <c r="H140" s="103" t="s">
        <v>2019</v>
      </c>
      <c r="I140" s="103" t="s">
        <v>2020</v>
      </c>
    </row>
    <row r="141" spans="1:9">
      <c r="A141" s="103" t="s">
        <v>2296</v>
      </c>
      <c r="B141" s="103" t="s">
        <v>2297</v>
      </c>
      <c r="C141" s="103" t="s">
        <v>2276</v>
      </c>
      <c r="D141" s="103" t="s">
        <v>2091</v>
      </c>
      <c r="E141" s="103" t="s">
        <v>2016</v>
      </c>
      <c r="F141" s="103" t="s">
        <v>2045</v>
      </c>
      <c r="G141" s="103" t="s">
        <v>2020</v>
      </c>
      <c r="H141" s="103" t="s">
        <v>2019</v>
      </c>
      <c r="I141" s="103" t="s">
        <v>2020</v>
      </c>
    </row>
    <row r="142" spans="1:9">
      <c r="A142" s="103" t="s">
        <v>2298</v>
      </c>
      <c r="B142" s="103" t="s">
        <v>2299</v>
      </c>
      <c r="C142" s="103" t="s">
        <v>2276</v>
      </c>
      <c r="D142" s="103" t="s">
        <v>2091</v>
      </c>
      <c r="E142" s="103" t="s">
        <v>2016</v>
      </c>
      <c r="F142" s="103" t="s">
        <v>2045</v>
      </c>
      <c r="G142" s="103" t="s">
        <v>2020</v>
      </c>
      <c r="H142" s="103" t="s">
        <v>2019</v>
      </c>
      <c r="I142" s="103" t="s">
        <v>2020</v>
      </c>
    </row>
    <row r="143" spans="1:9">
      <c r="A143" s="103" t="s">
        <v>2300</v>
      </c>
      <c r="B143" s="103" t="s">
        <v>2301</v>
      </c>
      <c r="C143" s="103" t="s">
        <v>2276</v>
      </c>
      <c r="D143" s="103" t="s">
        <v>2091</v>
      </c>
      <c r="E143" s="103" t="s">
        <v>2016</v>
      </c>
      <c r="F143" s="103" t="s">
        <v>2045</v>
      </c>
      <c r="G143" s="103" t="s">
        <v>2020</v>
      </c>
      <c r="H143" s="103" t="s">
        <v>2019</v>
      </c>
      <c r="I143" s="103" t="s">
        <v>2020</v>
      </c>
    </row>
    <row r="144" spans="1:9">
      <c r="A144" s="103" t="s">
        <v>2302</v>
      </c>
      <c r="B144" s="103" t="s">
        <v>2303</v>
      </c>
      <c r="C144" s="103" t="s">
        <v>2276</v>
      </c>
      <c r="D144" s="103" t="s">
        <v>2015</v>
      </c>
      <c r="E144" s="103" t="s">
        <v>2016</v>
      </c>
      <c r="F144" s="103" t="s">
        <v>2045</v>
      </c>
      <c r="G144" s="103" t="s">
        <v>2020</v>
      </c>
      <c r="H144" s="103" t="s">
        <v>2019</v>
      </c>
      <c r="I144" s="103" t="s">
        <v>2020</v>
      </c>
    </row>
    <row r="145" spans="1:9">
      <c r="A145" s="103" t="s">
        <v>2304</v>
      </c>
      <c r="B145" s="103" t="s">
        <v>2305</v>
      </c>
      <c r="C145" s="103" t="s">
        <v>2276</v>
      </c>
      <c r="D145" s="103" t="s">
        <v>2015</v>
      </c>
      <c r="E145" s="103" t="s">
        <v>2016</v>
      </c>
      <c r="F145" s="103" t="s">
        <v>2045</v>
      </c>
      <c r="G145" s="103" t="s">
        <v>2020</v>
      </c>
      <c r="H145" s="103" t="s">
        <v>2019</v>
      </c>
      <c r="I145" s="103" t="s">
        <v>2020</v>
      </c>
    </row>
    <row r="146" spans="1:9">
      <c r="A146" s="103" t="s">
        <v>2306</v>
      </c>
      <c r="B146" s="103" t="s">
        <v>2307</v>
      </c>
      <c r="C146" s="103" t="s">
        <v>2276</v>
      </c>
      <c r="D146" s="103" t="s">
        <v>2015</v>
      </c>
      <c r="E146" s="103" t="s">
        <v>2016</v>
      </c>
      <c r="F146" s="103" t="s">
        <v>2045</v>
      </c>
      <c r="G146" s="103" t="s">
        <v>2020</v>
      </c>
      <c r="H146" s="103" t="s">
        <v>2019</v>
      </c>
      <c r="I146" s="103" t="s">
        <v>2020</v>
      </c>
    </row>
    <row r="147" spans="1:9">
      <c r="A147" s="103" t="s">
        <v>2308</v>
      </c>
      <c r="B147" s="103" t="s">
        <v>2309</v>
      </c>
      <c r="C147" s="103" t="s">
        <v>2276</v>
      </c>
      <c r="D147" s="103" t="s">
        <v>2015</v>
      </c>
      <c r="E147" s="103" t="s">
        <v>2016</v>
      </c>
      <c r="F147" s="103" t="s">
        <v>2045</v>
      </c>
      <c r="G147" s="103" t="s">
        <v>2020</v>
      </c>
      <c r="H147" s="103" t="s">
        <v>2019</v>
      </c>
      <c r="I147" s="103" t="s">
        <v>2020</v>
      </c>
    </row>
    <row r="148" spans="1:9">
      <c r="A148" s="103" t="s">
        <v>2310</v>
      </c>
      <c r="B148" s="103" t="s">
        <v>2257</v>
      </c>
      <c r="C148" s="103" t="s">
        <v>2276</v>
      </c>
      <c r="D148" s="103" t="s">
        <v>2015</v>
      </c>
      <c r="E148" s="103" t="s">
        <v>2016</v>
      </c>
      <c r="F148" s="103" t="s">
        <v>2045</v>
      </c>
      <c r="G148" s="103" t="s">
        <v>2020</v>
      </c>
      <c r="H148" s="103" t="s">
        <v>2019</v>
      </c>
      <c r="I148" s="103" t="s">
        <v>2020</v>
      </c>
    </row>
    <row r="149" spans="1:9">
      <c r="A149" s="103" t="s">
        <v>2311</v>
      </c>
      <c r="B149" s="103" t="s">
        <v>2312</v>
      </c>
      <c r="C149" s="103" t="s">
        <v>2276</v>
      </c>
      <c r="D149" s="103" t="s">
        <v>2015</v>
      </c>
      <c r="E149" s="103" t="s">
        <v>2016</v>
      </c>
      <c r="F149" s="103" t="s">
        <v>2045</v>
      </c>
      <c r="G149" s="103" t="s">
        <v>2020</v>
      </c>
      <c r="H149" s="103" t="s">
        <v>2019</v>
      </c>
      <c r="I149" s="103" t="s">
        <v>2020</v>
      </c>
    </row>
    <row r="150" spans="1:9">
      <c r="A150" s="103" t="s">
        <v>2313</v>
      </c>
      <c r="B150" s="103" t="s">
        <v>2314</v>
      </c>
      <c r="C150" s="103" t="s">
        <v>2276</v>
      </c>
      <c r="D150" s="103" t="s">
        <v>2091</v>
      </c>
      <c r="E150" s="103" t="s">
        <v>2016</v>
      </c>
      <c r="F150" s="103" t="s">
        <v>2045</v>
      </c>
      <c r="G150" s="103" t="s">
        <v>2020</v>
      </c>
      <c r="H150" s="103" t="s">
        <v>2019</v>
      </c>
      <c r="I150" s="103" t="s">
        <v>2020</v>
      </c>
    </row>
    <row r="151" spans="1:9">
      <c r="A151" s="103" t="s">
        <v>2315</v>
      </c>
      <c r="B151" s="103" t="s">
        <v>1397</v>
      </c>
      <c r="C151" s="103" t="s">
        <v>2316</v>
      </c>
      <c r="D151" s="103" t="s">
        <v>2015</v>
      </c>
      <c r="E151" s="103" t="s">
        <v>2016</v>
      </c>
      <c r="F151" s="103" t="s">
        <v>2045</v>
      </c>
      <c r="G151" s="103" t="s">
        <v>2020</v>
      </c>
      <c r="H151" s="103" t="s">
        <v>2019</v>
      </c>
      <c r="I151" s="103" t="s">
        <v>2020</v>
      </c>
    </row>
    <row r="152" spans="1:9">
      <c r="A152" s="103" t="s">
        <v>2317</v>
      </c>
      <c r="B152" s="103" t="s">
        <v>2318</v>
      </c>
      <c r="C152" s="103" t="s">
        <v>2316</v>
      </c>
      <c r="D152" s="103" t="s">
        <v>2015</v>
      </c>
      <c r="E152" s="103" t="s">
        <v>2016</v>
      </c>
      <c r="F152" s="103" t="s">
        <v>2045</v>
      </c>
      <c r="G152" s="103" t="s">
        <v>2020</v>
      </c>
      <c r="H152" s="103" t="s">
        <v>2019</v>
      </c>
      <c r="I152" s="103" t="s">
        <v>2020</v>
      </c>
    </row>
    <row r="153" spans="1:9">
      <c r="A153" s="103" t="s">
        <v>2319</v>
      </c>
      <c r="B153" s="103" t="s">
        <v>2320</v>
      </c>
      <c r="C153" s="103" t="s">
        <v>2316</v>
      </c>
      <c r="D153" s="103" t="s">
        <v>2015</v>
      </c>
      <c r="E153" s="103" t="s">
        <v>2016</v>
      </c>
      <c r="F153" s="103" t="s">
        <v>2045</v>
      </c>
      <c r="G153" s="103" t="s">
        <v>2020</v>
      </c>
      <c r="H153" s="103" t="s">
        <v>2019</v>
      </c>
      <c r="I153" s="103" t="s">
        <v>2020</v>
      </c>
    </row>
    <row r="154" spans="1:9">
      <c r="A154" s="103" t="s">
        <v>2321</v>
      </c>
      <c r="B154" s="103" t="s">
        <v>2322</v>
      </c>
      <c r="C154" s="103" t="s">
        <v>2316</v>
      </c>
      <c r="D154" s="103" t="s">
        <v>2015</v>
      </c>
      <c r="E154" s="103" t="s">
        <v>2016</v>
      </c>
      <c r="F154" s="103" t="s">
        <v>2045</v>
      </c>
      <c r="G154" s="103" t="s">
        <v>2020</v>
      </c>
      <c r="H154" s="103" t="s">
        <v>2019</v>
      </c>
      <c r="I154" s="103" t="s">
        <v>2020</v>
      </c>
    </row>
    <row r="155" spans="1:9">
      <c r="A155" s="103" t="s">
        <v>2323</v>
      </c>
      <c r="B155" s="103" t="s">
        <v>2324</v>
      </c>
      <c r="C155" s="103" t="s">
        <v>2316</v>
      </c>
      <c r="D155" s="103" t="s">
        <v>2015</v>
      </c>
      <c r="E155" s="103" t="s">
        <v>2016</v>
      </c>
      <c r="F155" s="103" t="s">
        <v>2045</v>
      </c>
      <c r="G155" s="103" t="s">
        <v>2020</v>
      </c>
      <c r="H155" s="103" t="s">
        <v>2019</v>
      </c>
      <c r="I155" s="103" t="s">
        <v>2020</v>
      </c>
    </row>
    <row r="156" spans="1:9">
      <c r="A156" s="103" t="s">
        <v>2325</v>
      </c>
      <c r="B156" s="103" t="s">
        <v>2326</v>
      </c>
      <c r="C156" s="103" t="s">
        <v>2316</v>
      </c>
      <c r="D156" s="103" t="s">
        <v>2015</v>
      </c>
      <c r="E156" s="103" t="s">
        <v>2016</v>
      </c>
      <c r="F156" s="103" t="s">
        <v>2017</v>
      </c>
      <c r="G156" s="103" t="s">
        <v>2020</v>
      </c>
      <c r="H156" s="103" t="s">
        <v>2019</v>
      </c>
      <c r="I156" s="103" t="s">
        <v>2020</v>
      </c>
    </row>
    <row r="157" spans="1:9">
      <c r="A157" s="103" t="s">
        <v>2327</v>
      </c>
      <c r="B157" s="103" t="s">
        <v>2328</v>
      </c>
      <c r="C157" s="103" t="s">
        <v>2316</v>
      </c>
      <c r="D157" s="103" t="s">
        <v>2015</v>
      </c>
      <c r="E157" s="103" t="s">
        <v>2016</v>
      </c>
      <c r="F157" s="103" t="s">
        <v>2017</v>
      </c>
      <c r="G157" s="103" t="s">
        <v>2020</v>
      </c>
      <c r="H157" s="103" t="s">
        <v>2019</v>
      </c>
      <c r="I157" s="103" t="s">
        <v>2020</v>
      </c>
    </row>
    <row r="158" spans="1:9">
      <c r="A158" s="103" t="s">
        <v>2329</v>
      </c>
      <c r="B158" s="103" t="s">
        <v>2160</v>
      </c>
      <c r="C158" s="103" t="s">
        <v>2316</v>
      </c>
      <c r="D158" s="103" t="s">
        <v>2015</v>
      </c>
      <c r="E158" s="103" t="s">
        <v>2163</v>
      </c>
      <c r="F158" s="103" t="s">
        <v>2017</v>
      </c>
      <c r="G158" s="103" t="s">
        <v>2020</v>
      </c>
      <c r="H158" s="103" t="s">
        <v>2019</v>
      </c>
      <c r="I158" s="103" t="s">
        <v>2020</v>
      </c>
    </row>
    <row r="159" spans="1:9">
      <c r="A159" s="103" t="s">
        <v>2330</v>
      </c>
      <c r="B159" s="103" t="s">
        <v>2169</v>
      </c>
      <c r="C159" s="103" t="s">
        <v>2316</v>
      </c>
      <c r="D159" s="103" t="s">
        <v>2015</v>
      </c>
      <c r="E159" s="103" t="s">
        <v>2163</v>
      </c>
      <c r="F159" s="103" t="s">
        <v>2017</v>
      </c>
      <c r="G159" s="103" t="s">
        <v>2020</v>
      </c>
      <c r="H159" s="103" t="s">
        <v>2019</v>
      </c>
      <c r="I159" s="103" t="s">
        <v>2020</v>
      </c>
    </row>
    <row r="160" spans="1:9">
      <c r="A160" s="103" t="s">
        <v>2331</v>
      </c>
      <c r="B160" s="103" t="s">
        <v>2332</v>
      </c>
      <c r="C160" s="103" t="s">
        <v>2316</v>
      </c>
      <c r="D160" s="103" t="s">
        <v>2015</v>
      </c>
      <c r="E160" s="103" t="s">
        <v>2163</v>
      </c>
      <c r="F160" s="103" t="s">
        <v>2017</v>
      </c>
      <c r="G160" s="103" t="s">
        <v>2020</v>
      </c>
      <c r="H160" s="103" t="s">
        <v>2019</v>
      </c>
      <c r="I160" s="103" t="s">
        <v>2020</v>
      </c>
    </row>
    <row r="161" spans="1:9">
      <c r="A161" s="103" t="s">
        <v>2333</v>
      </c>
      <c r="B161" s="103" t="s">
        <v>2334</v>
      </c>
      <c r="C161" s="103" t="s">
        <v>2316</v>
      </c>
      <c r="D161" s="103" t="s">
        <v>2015</v>
      </c>
      <c r="E161" s="103" t="s">
        <v>2016</v>
      </c>
      <c r="F161" s="103" t="s">
        <v>2017</v>
      </c>
      <c r="G161" s="103" t="s">
        <v>2020</v>
      </c>
      <c r="H161" s="103" t="s">
        <v>2019</v>
      </c>
      <c r="I161" s="103" t="s">
        <v>2020</v>
      </c>
    </row>
    <row r="162" spans="1:9">
      <c r="A162" s="103" t="s">
        <v>2335</v>
      </c>
      <c r="B162" s="103" t="s">
        <v>2336</v>
      </c>
      <c r="C162" s="103" t="s">
        <v>2316</v>
      </c>
      <c r="D162" s="103" t="s">
        <v>2015</v>
      </c>
      <c r="E162" s="103" t="s">
        <v>2163</v>
      </c>
      <c r="F162" s="103" t="s">
        <v>2017</v>
      </c>
      <c r="G162" s="103" t="s">
        <v>2020</v>
      </c>
      <c r="H162" s="103" t="s">
        <v>2019</v>
      </c>
      <c r="I162" s="103" t="s">
        <v>2020</v>
      </c>
    </row>
    <row r="163" spans="1:9">
      <c r="A163" s="103" t="s">
        <v>2337</v>
      </c>
      <c r="B163" s="103" t="s">
        <v>109</v>
      </c>
      <c r="C163" s="103" t="s">
        <v>2316</v>
      </c>
      <c r="D163" s="103" t="s">
        <v>2015</v>
      </c>
      <c r="E163" s="103" t="s">
        <v>2016</v>
      </c>
      <c r="F163" s="103" t="s">
        <v>2017</v>
      </c>
      <c r="G163" s="103" t="s">
        <v>2020</v>
      </c>
      <c r="H163" s="103" t="s">
        <v>2019</v>
      </c>
      <c r="I163" s="103" t="s">
        <v>2020</v>
      </c>
    </row>
    <row r="164" spans="1:9">
      <c r="A164" s="103" t="s">
        <v>2338</v>
      </c>
      <c r="B164" s="103" t="s">
        <v>2339</v>
      </c>
      <c r="C164" s="103" t="s">
        <v>2316</v>
      </c>
      <c r="D164" s="103" t="s">
        <v>2015</v>
      </c>
      <c r="E164" s="103" t="s">
        <v>2016</v>
      </c>
      <c r="F164" s="103" t="s">
        <v>2017</v>
      </c>
      <c r="G164" s="103" t="s">
        <v>2020</v>
      </c>
      <c r="H164" s="103" t="s">
        <v>2019</v>
      </c>
      <c r="I164" s="103" t="s">
        <v>2020</v>
      </c>
    </row>
    <row r="165" spans="1:9">
      <c r="A165" s="103" t="s">
        <v>2340</v>
      </c>
      <c r="B165" s="103" t="s">
        <v>2341</v>
      </c>
      <c r="C165" s="103" t="s">
        <v>2316</v>
      </c>
      <c r="D165" s="103" t="s">
        <v>2015</v>
      </c>
      <c r="E165" s="103" t="s">
        <v>2163</v>
      </c>
      <c r="F165" s="103" t="s">
        <v>2017</v>
      </c>
      <c r="G165" s="103" t="s">
        <v>2020</v>
      </c>
      <c r="H165" s="103" t="s">
        <v>2019</v>
      </c>
      <c r="I165" s="103" t="s">
        <v>2020</v>
      </c>
    </row>
    <row r="166" spans="1:9">
      <c r="A166" s="103" t="s">
        <v>2342</v>
      </c>
      <c r="B166" s="103" t="s">
        <v>2343</v>
      </c>
      <c r="C166" s="103" t="s">
        <v>2316</v>
      </c>
      <c r="D166" s="103" t="s">
        <v>2015</v>
      </c>
      <c r="E166" s="103" t="s">
        <v>2163</v>
      </c>
      <c r="F166" s="103" t="s">
        <v>2017</v>
      </c>
      <c r="G166" s="103" t="s">
        <v>2020</v>
      </c>
      <c r="H166" s="103" t="s">
        <v>2019</v>
      </c>
      <c r="I166" s="103" t="s">
        <v>2020</v>
      </c>
    </row>
    <row r="167" spans="1:9">
      <c r="A167" s="103" t="s">
        <v>2344</v>
      </c>
      <c r="B167" s="103" t="s">
        <v>2345</v>
      </c>
      <c r="C167" s="103" t="s">
        <v>2316</v>
      </c>
      <c r="D167" s="103" t="s">
        <v>2015</v>
      </c>
      <c r="E167" s="103" t="s">
        <v>2016</v>
      </c>
      <c r="F167" s="103" t="s">
        <v>2017</v>
      </c>
      <c r="G167" s="103" t="s">
        <v>2020</v>
      </c>
      <c r="H167" s="103" t="s">
        <v>2019</v>
      </c>
      <c r="I167" s="103" t="s">
        <v>2020</v>
      </c>
    </row>
    <row r="168" spans="1:9">
      <c r="A168" s="103" t="s">
        <v>2346</v>
      </c>
      <c r="B168" s="103" t="s">
        <v>54</v>
      </c>
      <c r="C168" s="103" t="s">
        <v>2316</v>
      </c>
      <c r="D168" s="103" t="s">
        <v>2015</v>
      </c>
      <c r="E168" s="103" t="s">
        <v>2163</v>
      </c>
      <c r="F168" s="103" t="s">
        <v>2017</v>
      </c>
      <c r="G168" s="103" t="s">
        <v>2020</v>
      </c>
      <c r="H168" s="103" t="s">
        <v>2019</v>
      </c>
      <c r="I168" s="103" t="s">
        <v>2020</v>
      </c>
    </row>
    <row r="169" spans="1:9">
      <c r="A169" s="103" t="s">
        <v>2347</v>
      </c>
      <c r="B169" s="103" t="s">
        <v>52</v>
      </c>
      <c r="C169" s="103" t="s">
        <v>2316</v>
      </c>
      <c r="D169" s="103" t="s">
        <v>2015</v>
      </c>
      <c r="E169" s="103" t="s">
        <v>2016</v>
      </c>
      <c r="F169" s="103" t="s">
        <v>2017</v>
      </c>
      <c r="G169" s="103" t="s">
        <v>2020</v>
      </c>
      <c r="H169" s="103" t="s">
        <v>2019</v>
      </c>
      <c r="I169" s="103" t="s">
        <v>2020</v>
      </c>
    </row>
    <row r="170" spans="1:9">
      <c r="A170" s="103" t="s">
        <v>2348</v>
      </c>
      <c r="B170" s="103" t="s">
        <v>2349</v>
      </c>
      <c r="C170" s="103" t="s">
        <v>2316</v>
      </c>
      <c r="D170" s="103" t="s">
        <v>2015</v>
      </c>
      <c r="E170" s="103" t="s">
        <v>2163</v>
      </c>
      <c r="F170" s="103" t="s">
        <v>2017</v>
      </c>
      <c r="G170" s="103" t="s">
        <v>2020</v>
      </c>
      <c r="H170" s="103" t="s">
        <v>2019</v>
      </c>
      <c r="I170" s="103" t="s">
        <v>2020</v>
      </c>
    </row>
    <row r="171" spans="1:9">
      <c r="A171" s="103" t="s">
        <v>2350</v>
      </c>
      <c r="B171" s="103" t="s">
        <v>2336</v>
      </c>
      <c r="C171" s="103" t="s">
        <v>2316</v>
      </c>
      <c r="D171" s="103" t="s">
        <v>2015</v>
      </c>
      <c r="E171" s="103" t="s">
        <v>2163</v>
      </c>
      <c r="F171" s="103" t="s">
        <v>2017</v>
      </c>
      <c r="G171" s="103" t="s">
        <v>2020</v>
      </c>
      <c r="H171" s="103" t="s">
        <v>2019</v>
      </c>
      <c r="I171" s="103" t="s">
        <v>2020</v>
      </c>
    </row>
    <row r="172" spans="1:9">
      <c r="A172" s="103" t="s">
        <v>2351</v>
      </c>
      <c r="B172" s="103" t="s">
        <v>2352</v>
      </c>
      <c r="C172" s="103" t="s">
        <v>2316</v>
      </c>
      <c r="D172" s="103" t="s">
        <v>2015</v>
      </c>
      <c r="E172" s="103" t="s">
        <v>2163</v>
      </c>
      <c r="F172" s="103" t="s">
        <v>2017</v>
      </c>
      <c r="G172" s="103" t="s">
        <v>2020</v>
      </c>
      <c r="H172" s="103" t="s">
        <v>2019</v>
      </c>
      <c r="I172" s="103" t="s">
        <v>2020</v>
      </c>
    </row>
    <row r="173" spans="1:9">
      <c r="A173" s="103" t="s">
        <v>2353</v>
      </c>
      <c r="B173" s="103" t="s">
        <v>2354</v>
      </c>
      <c r="C173" s="103" t="s">
        <v>2316</v>
      </c>
      <c r="D173" s="103" t="s">
        <v>2015</v>
      </c>
      <c r="E173" s="103" t="s">
        <v>2163</v>
      </c>
      <c r="F173" s="103" t="s">
        <v>2017</v>
      </c>
      <c r="G173" s="103" t="s">
        <v>2020</v>
      </c>
      <c r="H173" s="103" t="s">
        <v>2019</v>
      </c>
      <c r="I173" s="103" t="s">
        <v>2020</v>
      </c>
    </row>
    <row r="174" spans="1:9">
      <c r="A174" s="103" t="s">
        <v>2355</v>
      </c>
      <c r="B174" s="103" t="s">
        <v>2356</v>
      </c>
      <c r="C174" s="103" t="s">
        <v>2316</v>
      </c>
      <c r="D174" s="103" t="s">
        <v>2015</v>
      </c>
      <c r="E174" s="103" t="s">
        <v>2163</v>
      </c>
      <c r="F174" s="103" t="s">
        <v>2017</v>
      </c>
      <c r="G174" s="103" t="s">
        <v>2020</v>
      </c>
      <c r="H174" s="103" t="s">
        <v>2019</v>
      </c>
      <c r="I174" s="103" t="s">
        <v>2020</v>
      </c>
    </row>
    <row r="175" spans="1:9">
      <c r="A175" s="103" t="s">
        <v>2357</v>
      </c>
      <c r="B175" s="103" t="s">
        <v>2167</v>
      </c>
      <c r="C175" s="103" t="s">
        <v>2316</v>
      </c>
      <c r="D175" s="103" t="s">
        <v>2015</v>
      </c>
      <c r="E175" s="103" t="s">
        <v>2163</v>
      </c>
      <c r="F175" s="103" t="s">
        <v>2017</v>
      </c>
      <c r="G175" s="103" t="s">
        <v>2020</v>
      </c>
      <c r="H175" s="103" t="s">
        <v>2019</v>
      </c>
      <c r="I175" s="103" t="s">
        <v>2020</v>
      </c>
    </row>
    <row r="176" spans="1:9">
      <c r="A176" s="103" t="s">
        <v>2358</v>
      </c>
      <c r="B176" s="103" t="s">
        <v>109</v>
      </c>
      <c r="C176" s="103" t="s">
        <v>2316</v>
      </c>
      <c r="D176" s="103" t="s">
        <v>2015</v>
      </c>
      <c r="E176" s="103" t="s">
        <v>2163</v>
      </c>
      <c r="F176" s="103" t="s">
        <v>2017</v>
      </c>
      <c r="G176" s="103" t="s">
        <v>2020</v>
      </c>
      <c r="H176" s="103" t="s">
        <v>2019</v>
      </c>
      <c r="I176" s="103" t="s">
        <v>2020</v>
      </c>
    </row>
    <row r="177" spans="1:9">
      <c r="A177" s="103" t="s">
        <v>2359</v>
      </c>
      <c r="B177" s="103" t="s">
        <v>2360</v>
      </c>
      <c r="C177" s="103" t="s">
        <v>2316</v>
      </c>
      <c r="D177" s="103" t="s">
        <v>2015</v>
      </c>
      <c r="E177" s="103" t="s">
        <v>2016</v>
      </c>
      <c r="F177" s="103" t="s">
        <v>2017</v>
      </c>
      <c r="G177" s="103" t="s">
        <v>2020</v>
      </c>
      <c r="H177" s="103" t="s">
        <v>2019</v>
      </c>
      <c r="I177" s="103" t="s">
        <v>2020</v>
      </c>
    </row>
    <row r="178" spans="1:9">
      <c r="A178" s="103" t="s">
        <v>2361</v>
      </c>
      <c r="B178" s="103" t="s">
        <v>2362</v>
      </c>
      <c r="C178" s="103" t="s">
        <v>2316</v>
      </c>
      <c r="D178" s="103" t="s">
        <v>2015</v>
      </c>
      <c r="E178" s="103" t="s">
        <v>2016</v>
      </c>
      <c r="F178" s="103" t="s">
        <v>2045</v>
      </c>
      <c r="G178" s="103" t="s">
        <v>2020</v>
      </c>
      <c r="H178" s="103" t="s">
        <v>2019</v>
      </c>
      <c r="I178" s="103" t="s">
        <v>2020</v>
      </c>
    </row>
    <row r="179" spans="1:9">
      <c r="A179" s="103" t="s">
        <v>2363</v>
      </c>
      <c r="B179" s="103" t="s">
        <v>2364</v>
      </c>
      <c r="C179" s="103" t="s">
        <v>2365</v>
      </c>
      <c r="D179" s="103" t="s">
        <v>2091</v>
      </c>
      <c r="E179" s="103" t="s">
        <v>2016</v>
      </c>
      <c r="F179" s="103" t="s">
        <v>2017</v>
      </c>
      <c r="G179" s="103" t="s">
        <v>2020</v>
      </c>
      <c r="H179" s="103" t="s">
        <v>2019</v>
      </c>
      <c r="I179" s="103" t="s">
        <v>2020</v>
      </c>
    </row>
    <row r="180" spans="1:9">
      <c r="A180" s="103" t="s">
        <v>2366</v>
      </c>
      <c r="B180" s="103" t="s">
        <v>2367</v>
      </c>
      <c r="C180" s="103" t="s">
        <v>2365</v>
      </c>
      <c r="D180" s="103" t="s">
        <v>2091</v>
      </c>
      <c r="E180" s="103" t="s">
        <v>2163</v>
      </c>
      <c r="F180" s="103" t="s">
        <v>2017</v>
      </c>
      <c r="G180" s="103" t="s">
        <v>2020</v>
      </c>
      <c r="H180" s="103" t="s">
        <v>2019</v>
      </c>
      <c r="I180" s="103" t="s">
        <v>2020</v>
      </c>
    </row>
    <row r="181" spans="1:9">
      <c r="A181" s="103" t="s">
        <v>2368</v>
      </c>
      <c r="B181" s="103" t="s">
        <v>2065</v>
      </c>
      <c r="C181" s="103" t="s">
        <v>2365</v>
      </c>
      <c r="D181" s="103" t="s">
        <v>2091</v>
      </c>
      <c r="E181" s="103" t="s">
        <v>2163</v>
      </c>
      <c r="F181" s="103" t="s">
        <v>2017</v>
      </c>
      <c r="G181" s="103" t="s">
        <v>2020</v>
      </c>
      <c r="H181" s="103" t="s">
        <v>2019</v>
      </c>
      <c r="I181" s="103" t="s">
        <v>2020</v>
      </c>
    </row>
    <row r="182" spans="1:9">
      <c r="A182" s="103" t="s">
        <v>2369</v>
      </c>
      <c r="B182" s="103" t="s">
        <v>1543</v>
      </c>
      <c r="C182" s="103" t="s">
        <v>2370</v>
      </c>
      <c r="D182" s="103" t="s">
        <v>2091</v>
      </c>
      <c r="E182" s="103" t="s">
        <v>2016</v>
      </c>
      <c r="F182" s="103" t="s">
        <v>2045</v>
      </c>
      <c r="G182" s="103" t="s">
        <v>2020</v>
      </c>
      <c r="H182" s="103" t="s">
        <v>2019</v>
      </c>
      <c r="I182" s="103" t="s">
        <v>2020</v>
      </c>
    </row>
    <row r="183" spans="1:9">
      <c r="A183" s="103" t="s">
        <v>2371</v>
      </c>
      <c r="B183" s="103" t="s">
        <v>2372</v>
      </c>
      <c r="C183" s="103" t="s">
        <v>2370</v>
      </c>
      <c r="D183" s="103" t="s">
        <v>2091</v>
      </c>
      <c r="E183" s="103" t="s">
        <v>2016</v>
      </c>
      <c r="F183" s="103" t="s">
        <v>2045</v>
      </c>
      <c r="G183" s="103" t="s">
        <v>2020</v>
      </c>
      <c r="H183" s="103" t="s">
        <v>2019</v>
      </c>
      <c r="I183" s="103" t="s">
        <v>2020</v>
      </c>
    </row>
    <row r="184" spans="1:9">
      <c r="A184" s="103" t="s">
        <v>2373</v>
      </c>
      <c r="B184" s="103" t="s">
        <v>647</v>
      </c>
      <c r="C184" s="103" t="s">
        <v>2370</v>
      </c>
      <c r="D184" s="103" t="s">
        <v>2091</v>
      </c>
      <c r="E184" s="103" t="s">
        <v>2016</v>
      </c>
      <c r="F184" s="103" t="s">
        <v>2045</v>
      </c>
      <c r="G184" s="103" t="s">
        <v>2020</v>
      </c>
      <c r="H184" s="103" t="s">
        <v>2019</v>
      </c>
      <c r="I184" s="103" t="s">
        <v>2020</v>
      </c>
    </row>
    <row r="185" spans="1:9">
      <c r="A185" s="103" t="s">
        <v>2374</v>
      </c>
      <c r="B185" s="103" t="s">
        <v>2375</v>
      </c>
      <c r="C185" s="103" t="s">
        <v>2370</v>
      </c>
      <c r="D185" s="103" t="s">
        <v>2091</v>
      </c>
      <c r="E185" s="103" t="s">
        <v>2016</v>
      </c>
      <c r="F185" s="103" t="s">
        <v>2045</v>
      </c>
      <c r="G185" s="103" t="s">
        <v>2020</v>
      </c>
      <c r="H185" s="103" t="s">
        <v>2019</v>
      </c>
      <c r="I185" s="103" t="s">
        <v>2020</v>
      </c>
    </row>
    <row r="186" spans="1:9">
      <c r="A186" s="103" t="s">
        <v>2376</v>
      </c>
      <c r="B186" s="103" t="s">
        <v>2377</v>
      </c>
      <c r="C186" s="103" t="s">
        <v>2370</v>
      </c>
      <c r="D186" s="103" t="s">
        <v>2091</v>
      </c>
      <c r="E186" s="103" t="s">
        <v>2016</v>
      </c>
      <c r="F186" s="103" t="s">
        <v>2045</v>
      </c>
      <c r="G186" s="103" t="s">
        <v>2020</v>
      </c>
      <c r="H186" s="103" t="s">
        <v>2019</v>
      </c>
      <c r="I186" s="103" t="s">
        <v>2020</v>
      </c>
    </row>
    <row r="187" spans="1:9">
      <c r="A187" s="103" t="s">
        <v>2378</v>
      </c>
      <c r="B187" s="103" t="s">
        <v>2379</v>
      </c>
      <c r="C187" s="103" t="s">
        <v>2370</v>
      </c>
      <c r="D187" s="103" t="s">
        <v>2091</v>
      </c>
      <c r="E187" s="103" t="s">
        <v>2016</v>
      </c>
      <c r="F187" s="103" t="s">
        <v>2045</v>
      </c>
      <c r="G187" s="103" t="s">
        <v>2020</v>
      </c>
      <c r="H187" s="103" t="s">
        <v>2019</v>
      </c>
      <c r="I187" s="103" t="s">
        <v>2020</v>
      </c>
    </row>
    <row r="188" spans="1:9">
      <c r="A188" s="103" t="s">
        <v>2380</v>
      </c>
      <c r="B188" s="103" t="s">
        <v>2381</v>
      </c>
      <c r="C188" s="103" t="s">
        <v>2370</v>
      </c>
      <c r="D188" s="103" t="s">
        <v>2091</v>
      </c>
      <c r="E188" s="103" t="s">
        <v>2016</v>
      </c>
      <c r="F188" s="103" t="s">
        <v>2045</v>
      </c>
      <c r="G188" s="103" t="s">
        <v>2020</v>
      </c>
      <c r="H188" s="103" t="s">
        <v>2019</v>
      </c>
      <c r="I188" s="103" t="s">
        <v>2020</v>
      </c>
    </row>
    <row r="189" spans="1:9">
      <c r="A189" s="103" t="s">
        <v>2382</v>
      </c>
      <c r="B189" s="103" t="s">
        <v>109</v>
      </c>
      <c r="C189" s="103" t="s">
        <v>2370</v>
      </c>
      <c r="D189" s="103" t="s">
        <v>2091</v>
      </c>
      <c r="E189" s="103" t="s">
        <v>2016</v>
      </c>
      <c r="F189" s="103" t="s">
        <v>2045</v>
      </c>
      <c r="G189" s="103" t="s">
        <v>2020</v>
      </c>
      <c r="H189" s="103" t="s">
        <v>2019</v>
      </c>
      <c r="I189" s="103" t="s">
        <v>2020</v>
      </c>
    </row>
    <row r="190" spans="1:9">
      <c r="A190" s="103" t="s">
        <v>2383</v>
      </c>
      <c r="B190" s="103" t="s">
        <v>2384</v>
      </c>
      <c r="C190" s="103" t="s">
        <v>2385</v>
      </c>
      <c r="D190" s="103" t="s">
        <v>2015</v>
      </c>
      <c r="E190" s="103" t="s">
        <v>2016</v>
      </c>
      <c r="F190" s="103" t="s">
        <v>2045</v>
      </c>
      <c r="G190" s="103" t="s">
        <v>2020</v>
      </c>
      <c r="H190" s="103" t="s">
        <v>2019</v>
      </c>
      <c r="I190" s="103" t="s">
        <v>2020</v>
      </c>
    </row>
    <row r="191" spans="1:9">
      <c r="A191" s="103" t="s">
        <v>2386</v>
      </c>
      <c r="B191" s="103" t="s">
        <v>2387</v>
      </c>
      <c r="C191" s="103" t="s">
        <v>2388</v>
      </c>
      <c r="D191" s="103" t="s">
        <v>2015</v>
      </c>
      <c r="E191" s="103" t="s">
        <v>2016</v>
      </c>
      <c r="F191" s="103" t="s">
        <v>2045</v>
      </c>
      <c r="G191" s="103" t="s">
        <v>2020</v>
      </c>
      <c r="H191" s="103" t="s">
        <v>2019</v>
      </c>
      <c r="I191" s="103" t="s">
        <v>2020</v>
      </c>
    </row>
    <row r="192" spans="1:9">
      <c r="A192" s="103" t="s">
        <v>2389</v>
      </c>
      <c r="B192" s="103" t="s">
        <v>2390</v>
      </c>
      <c r="C192" s="103" t="s">
        <v>2385</v>
      </c>
      <c r="D192" s="103" t="s">
        <v>2015</v>
      </c>
      <c r="E192" s="103" t="s">
        <v>2016</v>
      </c>
      <c r="F192" s="103" t="s">
        <v>2045</v>
      </c>
      <c r="G192" s="103" t="s">
        <v>2020</v>
      </c>
      <c r="H192" s="103" t="s">
        <v>2019</v>
      </c>
      <c r="I192" s="103" t="s">
        <v>2020</v>
      </c>
    </row>
    <row r="193" spans="1:9">
      <c r="A193" s="103" t="s">
        <v>2391</v>
      </c>
      <c r="B193" s="103" t="s">
        <v>2392</v>
      </c>
      <c r="C193" s="103" t="s">
        <v>2385</v>
      </c>
      <c r="D193" s="103" t="s">
        <v>2015</v>
      </c>
      <c r="E193" s="103" t="s">
        <v>2016</v>
      </c>
      <c r="F193" s="103" t="s">
        <v>2045</v>
      </c>
      <c r="G193" s="103" t="s">
        <v>2020</v>
      </c>
      <c r="H193" s="103" t="s">
        <v>2019</v>
      </c>
      <c r="I193" s="103" t="s">
        <v>2020</v>
      </c>
    </row>
    <row r="194" spans="1:9">
      <c r="A194" s="103" t="s">
        <v>2393</v>
      </c>
      <c r="B194" s="103" t="s">
        <v>2394</v>
      </c>
      <c r="C194" s="103" t="s">
        <v>2385</v>
      </c>
      <c r="D194" s="103" t="s">
        <v>2015</v>
      </c>
      <c r="E194" s="103" t="s">
        <v>2016</v>
      </c>
      <c r="F194" s="103" t="s">
        <v>2045</v>
      </c>
      <c r="G194" s="103" t="s">
        <v>2020</v>
      </c>
      <c r="H194" s="103" t="s">
        <v>2019</v>
      </c>
      <c r="I194" s="103" t="s">
        <v>2020</v>
      </c>
    </row>
    <row r="195" spans="1:9">
      <c r="A195" s="103" t="s">
        <v>2395</v>
      </c>
      <c r="B195" s="103" t="s">
        <v>2396</v>
      </c>
      <c r="C195" s="103" t="s">
        <v>2385</v>
      </c>
      <c r="D195" s="103" t="s">
        <v>2015</v>
      </c>
      <c r="E195" s="103" t="s">
        <v>2016</v>
      </c>
      <c r="F195" s="103" t="s">
        <v>2045</v>
      </c>
      <c r="G195" s="103" t="s">
        <v>2020</v>
      </c>
      <c r="H195" s="103" t="s">
        <v>2019</v>
      </c>
      <c r="I195" s="103" t="s">
        <v>2020</v>
      </c>
    </row>
    <row r="196" spans="1:9">
      <c r="A196" s="103" t="s">
        <v>2397</v>
      </c>
      <c r="B196" s="103" t="s">
        <v>2398</v>
      </c>
      <c r="C196" s="103" t="s">
        <v>2385</v>
      </c>
      <c r="D196" s="103" t="s">
        <v>2015</v>
      </c>
      <c r="E196" s="103" t="s">
        <v>2016</v>
      </c>
      <c r="F196" s="103" t="s">
        <v>2045</v>
      </c>
      <c r="G196" s="103" t="s">
        <v>2020</v>
      </c>
      <c r="H196" s="103" t="s">
        <v>2019</v>
      </c>
      <c r="I196" s="103" t="s">
        <v>2020</v>
      </c>
    </row>
    <row r="197" spans="1:9">
      <c r="A197" s="103" t="s">
        <v>2399</v>
      </c>
      <c r="B197" s="103" t="s">
        <v>2400</v>
      </c>
      <c r="C197" s="103" t="s">
        <v>2385</v>
      </c>
      <c r="D197" s="103" t="s">
        <v>2015</v>
      </c>
      <c r="E197" s="103" t="s">
        <v>2016</v>
      </c>
      <c r="F197" s="103" t="s">
        <v>2045</v>
      </c>
      <c r="G197" s="103" t="s">
        <v>2020</v>
      </c>
      <c r="H197" s="103" t="s">
        <v>2019</v>
      </c>
      <c r="I197" s="103" t="s">
        <v>2020</v>
      </c>
    </row>
    <row r="198" spans="1:9">
      <c r="A198" s="103" t="s">
        <v>2401</v>
      </c>
      <c r="B198" s="103" t="s">
        <v>2402</v>
      </c>
      <c r="C198" s="103" t="s">
        <v>2385</v>
      </c>
      <c r="D198" s="103" t="s">
        <v>2015</v>
      </c>
      <c r="E198" s="103" t="s">
        <v>2016</v>
      </c>
      <c r="F198" s="103" t="s">
        <v>2045</v>
      </c>
      <c r="G198" s="103" t="s">
        <v>2020</v>
      </c>
      <c r="H198" s="103" t="s">
        <v>2019</v>
      </c>
      <c r="I198" s="103" t="s">
        <v>2020</v>
      </c>
    </row>
    <row r="199" spans="1:9">
      <c r="A199" s="103" t="s">
        <v>2403</v>
      </c>
      <c r="B199" s="103" t="s">
        <v>2404</v>
      </c>
      <c r="C199" s="103" t="s">
        <v>2385</v>
      </c>
      <c r="D199" s="103" t="s">
        <v>2015</v>
      </c>
      <c r="E199" s="103" t="s">
        <v>2016</v>
      </c>
      <c r="F199" s="103" t="s">
        <v>2045</v>
      </c>
      <c r="G199" s="103" t="s">
        <v>2020</v>
      </c>
      <c r="H199" s="103" t="s">
        <v>2019</v>
      </c>
      <c r="I199" s="103" t="s">
        <v>2020</v>
      </c>
    </row>
    <row r="200" spans="1:9">
      <c r="A200" s="103" t="s">
        <v>2405</v>
      </c>
      <c r="B200" s="103" t="s">
        <v>2406</v>
      </c>
      <c r="C200" s="103" t="s">
        <v>2385</v>
      </c>
      <c r="D200" s="103" t="s">
        <v>2015</v>
      </c>
      <c r="E200" s="103" t="s">
        <v>2016</v>
      </c>
      <c r="F200" s="103" t="s">
        <v>2045</v>
      </c>
      <c r="G200" s="103" t="s">
        <v>2020</v>
      </c>
      <c r="H200" s="103" t="s">
        <v>2019</v>
      </c>
      <c r="I200" s="103" t="s">
        <v>2020</v>
      </c>
    </row>
    <row r="201" spans="1:9">
      <c r="A201" s="103" t="s">
        <v>2407</v>
      </c>
      <c r="B201" s="103" t="s">
        <v>2408</v>
      </c>
      <c r="C201" s="103" t="s">
        <v>2385</v>
      </c>
      <c r="D201" s="103" t="s">
        <v>2015</v>
      </c>
      <c r="E201" s="103" t="s">
        <v>2016</v>
      </c>
      <c r="F201" s="103" t="s">
        <v>2045</v>
      </c>
      <c r="G201" s="103" t="s">
        <v>2020</v>
      </c>
      <c r="H201" s="103" t="s">
        <v>2019</v>
      </c>
      <c r="I201" s="103" t="s">
        <v>2020</v>
      </c>
    </row>
    <row r="202" spans="1:9">
      <c r="A202" s="103" t="s">
        <v>2409</v>
      </c>
      <c r="B202" s="103" t="s">
        <v>2235</v>
      </c>
      <c r="C202" s="103" t="s">
        <v>2385</v>
      </c>
      <c r="D202" s="103" t="s">
        <v>2015</v>
      </c>
      <c r="E202" s="103" t="s">
        <v>2016</v>
      </c>
      <c r="F202" s="103" t="s">
        <v>2045</v>
      </c>
      <c r="G202" s="103" t="s">
        <v>2020</v>
      </c>
      <c r="H202" s="103" t="s">
        <v>2019</v>
      </c>
      <c r="I202" s="103" t="s">
        <v>2020</v>
      </c>
    </row>
    <row r="203" spans="1:9">
      <c r="A203" s="103" t="s">
        <v>2410</v>
      </c>
      <c r="B203" s="103" t="s">
        <v>2411</v>
      </c>
      <c r="C203" s="103" t="s">
        <v>2385</v>
      </c>
      <c r="D203" s="103" t="s">
        <v>2015</v>
      </c>
      <c r="E203" s="103" t="s">
        <v>2016</v>
      </c>
      <c r="F203" s="103" t="s">
        <v>2045</v>
      </c>
      <c r="G203" s="103" t="s">
        <v>2020</v>
      </c>
      <c r="H203" s="103" t="s">
        <v>2019</v>
      </c>
      <c r="I203" s="103" t="s">
        <v>2020</v>
      </c>
    </row>
    <row r="204" spans="1:9">
      <c r="A204" s="103" t="s">
        <v>2412</v>
      </c>
      <c r="B204" s="103" t="s">
        <v>2413</v>
      </c>
      <c r="C204" s="103" t="s">
        <v>2385</v>
      </c>
      <c r="D204" s="103" t="s">
        <v>2015</v>
      </c>
      <c r="E204" s="103" t="s">
        <v>2016</v>
      </c>
      <c r="F204" s="103" t="s">
        <v>2045</v>
      </c>
      <c r="G204" s="103" t="s">
        <v>2020</v>
      </c>
      <c r="H204" s="103" t="s">
        <v>2019</v>
      </c>
      <c r="I204" s="103" t="s">
        <v>2020</v>
      </c>
    </row>
    <row r="205" spans="1:9">
      <c r="A205" s="103" t="s">
        <v>2414</v>
      </c>
      <c r="B205" s="103" t="s">
        <v>2237</v>
      </c>
      <c r="C205" s="103" t="s">
        <v>2385</v>
      </c>
      <c r="D205" s="103" t="s">
        <v>2015</v>
      </c>
      <c r="E205" s="103" t="s">
        <v>2016</v>
      </c>
      <c r="F205" s="103" t="s">
        <v>2045</v>
      </c>
      <c r="G205" s="103" t="s">
        <v>2020</v>
      </c>
      <c r="H205" s="103" t="s">
        <v>2019</v>
      </c>
      <c r="I205" s="103" t="s">
        <v>2020</v>
      </c>
    </row>
    <row r="206" spans="1:9">
      <c r="A206" s="103" t="s">
        <v>2415</v>
      </c>
      <c r="B206" s="103" t="s">
        <v>2416</v>
      </c>
      <c r="C206" s="103" t="s">
        <v>2385</v>
      </c>
      <c r="D206" s="103" t="s">
        <v>2015</v>
      </c>
      <c r="E206" s="103" t="s">
        <v>2016</v>
      </c>
      <c r="F206" s="103" t="s">
        <v>2045</v>
      </c>
      <c r="G206" s="103" t="s">
        <v>2020</v>
      </c>
      <c r="H206" s="103" t="s">
        <v>2019</v>
      </c>
      <c r="I206" s="103" t="s">
        <v>2020</v>
      </c>
    </row>
    <row r="207" spans="1:9">
      <c r="A207" s="103" t="s">
        <v>2417</v>
      </c>
      <c r="B207" s="103" t="s">
        <v>2418</v>
      </c>
      <c r="C207" s="103" t="s">
        <v>2385</v>
      </c>
      <c r="D207" s="103" t="s">
        <v>2015</v>
      </c>
      <c r="E207" s="103" t="s">
        <v>2016</v>
      </c>
      <c r="F207" s="103" t="s">
        <v>2045</v>
      </c>
      <c r="G207" s="103" t="s">
        <v>2020</v>
      </c>
      <c r="H207" s="103" t="s">
        <v>2019</v>
      </c>
      <c r="I207" s="103" t="s">
        <v>2020</v>
      </c>
    </row>
    <row r="208" spans="1:9">
      <c r="A208" s="103" t="s">
        <v>2419</v>
      </c>
      <c r="B208" s="103" t="s">
        <v>109</v>
      </c>
      <c r="C208" s="103" t="s">
        <v>2385</v>
      </c>
      <c r="D208" s="103" t="s">
        <v>2015</v>
      </c>
      <c r="E208" s="103" t="s">
        <v>2016</v>
      </c>
      <c r="F208" s="103" t="s">
        <v>2045</v>
      </c>
      <c r="G208" s="103" t="s">
        <v>2020</v>
      </c>
      <c r="H208" s="103" t="s">
        <v>2019</v>
      </c>
      <c r="I208" s="103" t="s">
        <v>2020</v>
      </c>
    </row>
    <row r="209" spans="1:9">
      <c r="A209" s="103" t="s">
        <v>2420</v>
      </c>
      <c r="B209" s="103" t="s">
        <v>2421</v>
      </c>
      <c r="C209" s="103" t="s">
        <v>2422</v>
      </c>
      <c r="D209" s="103" t="s">
        <v>2015</v>
      </c>
      <c r="E209" s="103" t="s">
        <v>2016</v>
      </c>
      <c r="F209" s="103" t="s">
        <v>2017</v>
      </c>
      <c r="G209" s="103" t="s">
        <v>2020</v>
      </c>
      <c r="H209" s="103" t="s">
        <v>2019</v>
      </c>
      <c r="I209" s="103" t="s">
        <v>2020</v>
      </c>
    </row>
    <row r="210" spans="1:9">
      <c r="A210" s="103" t="s">
        <v>2423</v>
      </c>
      <c r="B210" s="103" t="s">
        <v>2424</v>
      </c>
      <c r="C210" s="103" t="s">
        <v>2422</v>
      </c>
      <c r="D210" s="103" t="s">
        <v>2015</v>
      </c>
      <c r="E210" s="103" t="s">
        <v>2016</v>
      </c>
      <c r="F210" s="103" t="s">
        <v>2045</v>
      </c>
      <c r="G210" s="103" t="s">
        <v>2020</v>
      </c>
      <c r="H210" s="103" t="s">
        <v>2019</v>
      </c>
      <c r="I210" s="103" t="s">
        <v>2020</v>
      </c>
    </row>
    <row r="211" spans="1:9">
      <c r="A211" s="103" t="s">
        <v>2425</v>
      </c>
      <c r="B211" s="103" t="s">
        <v>24</v>
      </c>
      <c r="C211" s="103" t="s">
        <v>2422</v>
      </c>
      <c r="D211" s="103" t="s">
        <v>2015</v>
      </c>
      <c r="E211" s="103" t="s">
        <v>2016</v>
      </c>
      <c r="F211" s="103" t="s">
        <v>2017</v>
      </c>
      <c r="G211" s="103" t="s">
        <v>2020</v>
      </c>
      <c r="H211" s="103" t="s">
        <v>2019</v>
      </c>
      <c r="I211" s="103" t="s">
        <v>2020</v>
      </c>
    </row>
    <row r="212" spans="1:9">
      <c r="A212" s="103" t="s">
        <v>2426</v>
      </c>
      <c r="B212" s="103" t="s">
        <v>2427</v>
      </c>
      <c r="C212" s="103" t="s">
        <v>2422</v>
      </c>
      <c r="D212" s="103" t="s">
        <v>2015</v>
      </c>
      <c r="E212" s="103" t="s">
        <v>2016</v>
      </c>
      <c r="F212" s="103" t="s">
        <v>2017</v>
      </c>
      <c r="G212" s="103" t="s">
        <v>2020</v>
      </c>
      <c r="H212" s="103" t="s">
        <v>2019</v>
      </c>
      <c r="I212" s="103" t="s">
        <v>2020</v>
      </c>
    </row>
    <row r="213" spans="1:9">
      <c r="A213" s="103" t="s">
        <v>2428</v>
      </c>
      <c r="B213" s="103" t="s">
        <v>2429</v>
      </c>
      <c r="C213" s="103" t="s">
        <v>2422</v>
      </c>
      <c r="D213" s="103" t="s">
        <v>2015</v>
      </c>
      <c r="E213" s="103" t="s">
        <v>2016</v>
      </c>
      <c r="F213" s="103" t="s">
        <v>2017</v>
      </c>
      <c r="G213" s="103" t="s">
        <v>2020</v>
      </c>
      <c r="H213" s="103" t="s">
        <v>2019</v>
      </c>
      <c r="I213" s="103" t="s">
        <v>2020</v>
      </c>
    </row>
    <row r="214" spans="1:9">
      <c r="A214" s="103" t="s">
        <v>2430</v>
      </c>
      <c r="B214" s="103" t="s">
        <v>2431</v>
      </c>
      <c r="C214" s="103" t="s">
        <v>2422</v>
      </c>
      <c r="D214" s="103" t="s">
        <v>2015</v>
      </c>
      <c r="E214" s="103" t="s">
        <v>2016</v>
      </c>
      <c r="F214" s="103" t="s">
        <v>2045</v>
      </c>
      <c r="G214" s="103" t="s">
        <v>2020</v>
      </c>
      <c r="H214" s="103" t="s">
        <v>2019</v>
      </c>
      <c r="I214" s="103" t="s">
        <v>2020</v>
      </c>
    </row>
    <row r="215" spans="1:9">
      <c r="A215" s="103" t="s">
        <v>2432</v>
      </c>
      <c r="B215" s="103" t="s">
        <v>2433</v>
      </c>
      <c r="C215" s="103" t="s">
        <v>2422</v>
      </c>
      <c r="D215" s="103" t="s">
        <v>2015</v>
      </c>
      <c r="E215" s="103" t="s">
        <v>2016</v>
      </c>
      <c r="F215" s="103" t="s">
        <v>2045</v>
      </c>
      <c r="G215" s="103" t="s">
        <v>2020</v>
      </c>
      <c r="H215" s="103" t="s">
        <v>2019</v>
      </c>
      <c r="I215" s="103" t="s">
        <v>2020</v>
      </c>
    </row>
    <row r="216" spans="1:9">
      <c r="A216" s="103" t="s">
        <v>2434</v>
      </c>
      <c r="B216" s="103" t="s">
        <v>2435</v>
      </c>
      <c r="C216" s="103" t="s">
        <v>2422</v>
      </c>
      <c r="D216" s="103" t="s">
        <v>2015</v>
      </c>
      <c r="E216" s="103" t="s">
        <v>2016</v>
      </c>
      <c r="F216" s="103" t="s">
        <v>2045</v>
      </c>
      <c r="G216" s="103" t="s">
        <v>2020</v>
      </c>
      <c r="H216" s="103" t="s">
        <v>2019</v>
      </c>
      <c r="I216" s="103" t="s">
        <v>2020</v>
      </c>
    </row>
    <row r="217" spans="1:9">
      <c r="A217" s="103" t="s">
        <v>2436</v>
      </c>
      <c r="B217" s="103" t="s">
        <v>438</v>
      </c>
      <c r="C217" s="103" t="s">
        <v>2422</v>
      </c>
      <c r="D217" s="103" t="s">
        <v>2015</v>
      </c>
      <c r="E217" s="103" t="s">
        <v>2016</v>
      </c>
      <c r="F217" s="103" t="s">
        <v>2045</v>
      </c>
      <c r="G217" s="103" t="s">
        <v>2020</v>
      </c>
      <c r="H217" s="103" t="s">
        <v>2019</v>
      </c>
      <c r="I217" s="103" t="s">
        <v>2020</v>
      </c>
    </row>
    <row r="218" spans="1:9">
      <c r="A218" s="103" t="s">
        <v>2437</v>
      </c>
      <c r="B218" s="103" t="s">
        <v>2438</v>
      </c>
      <c r="C218" s="103" t="s">
        <v>2422</v>
      </c>
      <c r="D218" s="103" t="s">
        <v>2015</v>
      </c>
      <c r="E218" s="103" t="s">
        <v>2016</v>
      </c>
      <c r="F218" s="103" t="s">
        <v>2045</v>
      </c>
      <c r="G218" s="103" t="s">
        <v>2020</v>
      </c>
      <c r="H218" s="103" t="s">
        <v>2019</v>
      </c>
      <c r="I218" s="103" t="s">
        <v>2020</v>
      </c>
    </row>
    <row r="219" spans="1:9">
      <c r="A219" s="103" t="s">
        <v>2439</v>
      </c>
      <c r="B219" s="103" t="s">
        <v>2440</v>
      </c>
      <c r="C219" s="103" t="s">
        <v>2422</v>
      </c>
      <c r="D219" s="103" t="s">
        <v>2015</v>
      </c>
      <c r="E219" s="103" t="s">
        <v>2016</v>
      </c>
      <c r="F219" s="103" t="s">
        <v>2045</v>
      </c>
      <c r="G219" s="103" t="s">
        <v>2020</v>
      </c>
      <c r="H219" s="103" t="s">
        <v>2019</v>
      </c>
      <c r="I219" s="103" t="s">
        <v>2020</v>
      </c>
    </row>
    <row r="220" spans="1:9">
      <c r="A220" s="103" t="s">
        <v>2441</v>
      </c>
      <c r="B220" s="103" t="s">
        <v>2442</v>
      </c>
      <c r="C220" s="103" t="s">
        <v>2422</v>
      </c>
      <c r="D220" s="103" t="s">
        <v>2015</v>
      </c>
      <c r="E220" s="103" t="s">
        <v>2016</v>
      </c>
      <c r="F220" s="103" t="s">
        <v>2045</v>
      </c>
      <c r="G220" s="103" t="s">
        <v>2020</v>
      </c>
      <c r="H220" s="103" t="s">
        <v>2019</v>
      </c>
      <c r="I220" s="103" t="s">
        <v>2020</v>
      </c>
    </row>
    <row r="221" spans="1:9">
      <c r="A221" s="103" t="s">
        <v>2443</v>
      </c>
      <c r="B221" s="103" t="s">
        <v>1618</v>
      </c>
      <c r="C221" s="103" t="s">
        <v>2422</v>
      </c>
      <c r="D221" s="103" t="s">
        <v>2015</v>
      </c>
      <c r="E221" s="103" t="s">
        <v>2016</v>
      </c>
      <c r="F221" s="103" t="s">
        <v>2045</v>
      </c>
      <c r="G221" s="103" t="s">
        <v>2020</v>
      </c>
      <c r="H221" s="103" t="s">
        <v>2019</v>
      </c>
      <c r="I221" s="103" t="s">
        <v>2020</v>
      </c>
    </row>
    <row r="222" spans="1:9">
      <c r="A222" s="103" t="s">
        <v>2444</v>
      </c>
      <c r="B222" s="103" t="s">
        <v>2113</v>
      </c>
      <c r="C222" s="103" t="s">
        <v>2422</v>
      </c>
      <c r="D222" s="103" t="s">
        <v>2015</v>
      </c>
      <c r="E222" s="103" t="s">
        <v>2016</v>
      </c>
      <c r="F222" s="103" t="s">
        <v>2045</v>
      </c>
      <c r="G222" s="103" t="s">
        <v>2020</v>
      </c>
      <c r="H222" s="103" t="s">
        <v>2019</v>
      </c>
      <c r="I222" s="103" t="s">
        <v>2020</v>
      </c>
    </row>
    <row r="223" spans="1:9">
      <c r="A223" s="103" t="s">
        <v>2445</v>
      </c>
      <c r="B223" s="103" t="s">
        <v>2446</v>
      </c>
      <c r="C223" s="103" t="s">
        <v>2422</v>
      </c>
      <c r="D223" s="103" t="s">
        <v>2015</v>
      </c>
      <c r="E223" s="103" t="s">
        <v>2016</v>
      </c>
      <c r="F223" s="103" t="s">
        <v>2045</v>
      </c>
      <c r="G223" s="103" t="s">
        <v>2020</v>
      </c>
      <c r="H223" s="103" t="s">
        <v>2019</v>
      </c>
      <c r="I223" s="103" t="s">
        <v>2020</v>
      </c>
    </row>
    <row r="224" spans="1:9">
      <c r="A224" s="103" t="s">
        <v>2447</v>
      </c>
      <c r="B224" s="103" t="s">
        <v>2448</v>
      </c>
      <c r="C224" s="103" t="s">
        <v>2422</v>
      </c>
      <c r="D224" s="103" t="s">
        <v>2015</v>
      </c>
      <c r="E224" s="103" t="s">
        <v>2016</v>
      </c>
      <c r="F224" s="103" t="s">
        <v>2045</v>
      </c>
      <c r="G224" s="103" t="s">
        <v>2020</v>
      </c>
      <c r="H224" s="103" t="s">
        <v>2019</v>
      </c>
      <c r="I224" s="103" t="s">
        <v>2020</v>
      </c>
    </row>
    <row r="225" spans="1:9">
      <c r="A225" s="103" t="s">
        <v>2449</v>
      </c>
      <c r="B225" s="103" t="s">
        <v>2450</v>
      </c>
      <c r="C225" s="103" t="s">
        <v>2422</v>
      </c>
      <c r="D225" s="103" t="s">
        <v>2015</v>
      </c>
      <c r="E225" s="103" t="s">
        <v>2016</v>
      </c>
      <c r="F225" s="103" t="s">
        <v>2045</v>
      </c>
      <c r="G225" s="103" t="s">
        <v>2020</v>
      </c>
      <c r="H225" s="103" t="s">
        <v>2019</v>
      </c>
      <c r="I225" s="103" t="s">
        <v>2020</v>
      </c>
    </row>
    <row r="226" spans="1:9">
      <c r="A226" s="103" t="s">
        <v>2451</v>
      </c>
      <c r="B226" s="103" t="s">
        <v>2452</v>
      </c>
      <c r="C226" s="103" t="s">
        <v>2422</v>
      </c>
      <c r="D226" s="103" t="s">
        <v>2015</v>
      </c>
      <c r="E226" s="103" t="s">
        <v>2016</v>
      </c>
      <c r="F226" s="103" t="s">
        <v>2045</v>
      </c>
      <c r="G226" s="103" t="s">
        <v>2020</v>
      </c>
      <c r="H226" s="103" t="s">
        <v>2019</v>
      </c>
      <c r="I226" s="103" t="s">
        <v>2020</v>
      </c>
    </row>
    <row r="227" spans="1:9">
      <c r="A227" s="103" t="s">
        <v>2453</v>
      </c>
      <c r="B227" s="103" t="s">
        <v>109</v>
      </c>
      <c r="C227" s="103" t="s">
        <v>2422</v>
      </c>
      <c r="D227" s="103" t="s">
        <v>2015</v>
      </c>
      <c r="E227" s="103" t="s">
        <v>2016</v>
      </c>
      <c r="F227" s="103" t="s">
        <v>2045</v>
      </c>
      <c r="G227" s="103" t="s">
        <v>2020</v>
      </c>
      <c r="H227" s="103" t="s">
        <v>2019</v>
      </c>
      <c r="I227" s="103" t="s">
        <v>2020</v>
      </c>
    </row>
    <row r="228" spans="1:9">
      <c r="A228" s="103" t="s">
        <v>2454</v>
      </c>
      <c r="B228" s="103" t="s">
        <v>62</v>
      </c>
      <c r="C228" s="103" t="s">
        <v>2422</v>
      </c>
      <c r="D228" s="103" t="s">
        <v>2015</v>
      </c>
      <c r="E228" s="103" t="s">
        <v>2016</v>
      </c>
      <c r="F228" s="103" t="s">
        <v>2017</v>
      </c>
      <c r="G228" s="103" t="s">
        <v>2020</v>
      </c>
      <c r="H228" s="103" t="s">
        <v>2019</v>
      </c>
      <c r="I228" s="103" t="s">
        <v>2020</v>
      </c>
    </row>
    <row r="229" spans="1:9">
      <c r="A229" s="103" t="s">
        <v>2455</v>
      </c>
      <c r="B229" s="103" t="s">
        <v>2424</v>
      </c>
      <c r="C229" s="103" t="s">
        <v>2422</v>
      </c>
      <c r="D229" s="103" t="s">
        <v>2015</v>
      </c>
      <c r="E229" s="103" t="s">
        <v>2016</v>
      </c>
      <c r="F229" s="103" t="s">
        <v>2017</v>
      </c>
      <c r="G229" s="103" t="s">
        <v>2020</v>
      </c>
      <c r="H229" s="103" t="s">
        <v>2019</v>
      </c>
      <c r="I229" s="103" t="s">
        <v>2020</v>
      </c>
    </row>
    <row r="230" spans="1:9">
      <c r="A230" s="103" t="s">
        <v>2456</v>
      </c>
      <c r="B230" s="103" t="s">
        <v>2345</v>
      </c>
      <c r="C230" s="103" t="s">
        <v>2422</v>
      </c>
      <c r="D230" s="103" t="s">
        <v>2015</v>
      </c>
      <c r="E230" s="103" t="s">
        <v>2016</v>
      </c>
      <c r="F230" s="103" t="s">
        <v>2017</v>
      </c>
      <c r="G230" s="103" t="s">
        <v>2020</v>
      </c>
      <c r="H230" s="103" t="s">
        <v>2019</v>
      </c>
      <c r="I230" s="103" t="s">
        <v>2020</v>
      </c>
    </row>
    <row r="231" spans="1:9">
      <c r="A231" s="103" t="s">
        <v>2457</v>
      </c>
      <c r="B231" s="103" t="s">
        <v>2458</v>
      </c>
      <c r="C231" s="103" t="s">
        <v>2422</v>
      </c>
      <c r="D231" s="103" t="s">
        <v>2015</v>
      </c>
      <c r="E231" s="103" t="s">
        <v>2016</v>
      </c>
      <c r="F231" s="103" t="s">
        <v>2017</v>
      </c>
      <c r="G231" s="103" t="s">
        <v>2020</v>
      </c>
      <c r="H231" s="103" t="s">
        <v>2019</v>
      </c>
      <c r="I231" s="103" t="s">
        <v>2020</v>
      </c>
    </row>
    <row r="232" spans="1:9">
      <c r="A232" s="103" t="s">
        <v>2459</v>
      </c>
      <c r="B232" s="103" t="s">
        <v>2460</v>
      </c>
      <c r="C232" s="103" t="s">
        <v>2422</v>
      </c>
      <c r="D232" s="103" t="s">
        <v>2015</v>
      </c>
      <c r="E232" s="103" t="s">
        <v>2016</v>
      </c>
      <c r="F232" s="103" t="s">
        <v>2017</v>
      </c>
      <c r="G232" s="103" t="s">
        <v>2020</v>
      </c>
      <c r="H232" s="103" t="s">
        <v>2019</v>
      </c>
      <c r="I232" s="103" t="s">
        <v>2020</v>
      </c>
    </row>
    <row r="233" spans="1:9">
      <c r="A233" s="103" t="s">
        <v>2461</v>
      </c>
      <c r="B233" s="103" t="s">
        <v>2462</v>
      </c>
      <c r="C233" s="103" t="s">
        <v>2422</v>
      </c>
      <c r="D233" s="103" t="s">
        <v>2015</v>
      </c>
      <c r="E233" s="103" t="s">
        <v>2016</v>
      </c>
      <c r="F233" s="103" t="s">
        <v>2017</v>
      </c>
      <c r="G233" s="103" t="s">
        <v>2020</v>
      </c>
      <c r="H233" s="103" t="s">
        <v>2019</v>
      </c>
      <c r="I233" s="103" t="s">
        <v>2020</v>
      </c>
    </row>
    <row r="234" spans="1:9">
      <c r="A234" s="103" t="s">
        <v>2463</v>
      </c>
      <c r="B234" s="103" t="s">
        <v>52</v>
      </c>
      <c r="C234" s="103" t="s">
        <v>2422</v>
      </c>
      <c r="D234" s="103" t="s">
        <v>2015</v>
      </c>
      <c r="E234" s="103" t="s">
        <v>2016</v>
      </c>
      <c r="F234" s="103" t="s">
        <v>2017</v>
      </c>
      <c r="G234" s="103" t="s">
        <v>2020</v>
      </c>
      <c r="H234" s="103" t="s">
        <v>2019</v>
      </c>
      <c r="I234" s="103" t="s">
        <v>2020</v>
      </c>
    </row>
    <row r="235" spans="1:9">
      <c r="A235" s="103" t="s">
        <v>2464</v>
      </c>
      <c r="B235" s="103" t="s">
        <v>2349</v>
      </c>
      <c r="C235" s="103" t="s">
        <v>2422</v>
      </c>
      <c r="D235" s="103" t="s">
        <v>2015</v>
      </c>
      <c r="E235" s="103" t="s">
        <v>2016</v>
      </c>
      <c r="F235" s="103" t="s">
        <v>2017</v>
      </c>
      <c r="G235" s="103" t="s">
        <v>2020</v>
      </c>
      <c r="H235" s="103" t="s">
        <v>2019</v>
      </c>
      <c r="I235" s="103" t="s">
        <v>2020</v>
      </c>
    </row>
    <row r="236" spans="1:9">
      <c r="A236" s="103" t="s">
        <v>2465</v>
      </c>
      <c r="B236" s="103" t="s">
        <v>2336</v>
      </c>
      <c r="C236" s="103" t="s">
        <v>2422</v>
      </c>
      <c r="D236" s="103" t="s">
        <v>2015</v>
      </c>
      <c r="E236" s="103" t="s">
        <v>2016</v>
      </c>
      <c r="F236" s="103" t="s">
        <v>2017</v>
      </c>
      <c r="G236" s="103" t="s">
        <v>2020</v>
      </c>
      <c r="H236" s="103" t="s">
        <v>2019</v>
      </c>
      <c r="I236" s="103" t="s">
        <v>2020</v>
      </c>
    </row>
    <row r="237" spans="1:9">
      <c r="A237" s="103" t="s">
        <v>2466</v>
      </c>
      <c r="B237" s="103" t="s">
        <v>2450</v>
      </c>
      <c r="C237" s="103" t="s">
        <v>2422</v>
      </c>
      <c r="D237" s="103" t="s">
        <v>2015</v>
      </c>
      <c r="E237" s="103" t="s">
        <v>2016</v>
      </c>
      <c r="F237" s="103" t="s">
        <v>2017</v>
      </c>
      <c r="G237" s="103" t="s">
        <v>2020</v>
      </c>
      <c r="H237" s="103" t="s">
        <v>2019</v>
      </c>
      <c r="I237" s="103" t="s">
        <v>2020</v>
      </c>
    </row>
    <row r="238" spans="1:9">
      <c r="A238" s="103" t="s">
        <v>2467</v>
      </c>
      <c r="B238" s="103" t="s">
        <v>44</v>
      </c>
      <c r="C238" s="103" t="s">
        <v>2422</v>
      </c>
      <c r="D238" s="103" t="s">
        <v>2015</v>
      </c>
      <c r="E238" s="103" t="s">
        <v>2016</v>
      </c>
      <c r="F238" s="103" t="s">
        <v>2017</v>
      </c>
      <c r="G238" s="103" t="s">
        <v>2020</v>
      </c>
      <c r="H238" s="103" t="s">
        <v>2019</v>
      </c>
      <c r="I238" s="103" t="s">
        <v>2020</v>
      </c>
    </row>
    <row r="239" spans="1:9">
      <c r="A239" s="103" t="s">
        <v>2468</v>
      </c>
      <c r="B239" s="103" t="s">
        <v>2469</v>
      </c>
      <c r="C239" s="103" t="s">
        <v>2422</v>
      </c>
      <c r="D239" s="103" t="s">
        <v>2015</v>
      </c>
      <c r="E239" s="103" t="s">
        <v>2016</v>
      </c>
      <c r="F239" s="103" t="s">
        <v>2017</v>
      </c>
      <c r="G239" s="103" t="s">
        <v>2020</v>
      </c>
      <c r="H239" s="103" t="s">
        <v>2019</v>
      </c>
      <c r="I239" s="103" t="s">
        <v>2020</v>
      </c>
    </row>
    <row r="240" spans="1:9">
      <c r="A240" s="103" t="s">
        <v>2470</v>
      </c>
      <c r="B240" s="103" t="s">
        <v>2471</v>
      </c>
      <c r="C240" s="103" t="s">
        <v>2422</v>
      </c>
      <c r="D240" s="103" t="s">
        <v>2015</v>
      </c>
      <c r="E240" s="103" t="s">
        <v>2016</v>
      </c>
      <c r="F240" s="103" t="s">
        <v>2017</v>
      </c>
      <c r="G240" s="103" t="s">
        <v>2020</v>
      </c>
      <c r="H240" s="103" t="s">
        <v>2019</v>
      </c>
      <c r="I240" s="103" t="s">
        <v>2020</v>
      </c>
    </row>
    <row r="241" spans="1:9">
      <c r="A241" s="103" t="s">
        <v>2472</v>
      </c>
      <c r="B241" s="103" t="s">
        <v>2473</v>
      </c>
      <c r="C241" s="103" t="s">
        <v>2422</v>
      </c>
      <c r="D241" s="103" t="s">
        <v>2015</v>
      </c>
      <c r="E241" s="103" t="s">
        <v>2016</v>
      </c>
      <c r="F241" s="103" t="s">
        <v>2017</v>
      </c>
      <c r="G241" s="103" t="s">
        <v>2020</v>
      </c>
      <c r="H241" s="103" t="s">
        <v>2019</v>
      </c>
      <c r="I241" s="103" t="s">
        <v>2020</v>
      </c>
    </row>
    <row r="242" spans="1:9">
      <c r="A242" s="103" t="s">
        <v>2474</v>
      </c>
      <c r="B242" s="103" t="s">
        <v>109</v>
      </c>
      <c r="C242" s="103" t="s">
        <v>2422</v>
      </c>
      <c r="D242" s="103" t="s">
        <v>2015</v>
      </c>
      <c r="E242" s="103" t="s">
        <v>2016</v>
      </c>
      <c r="F242" s="103" t="s">
        <v>2017</v>
      </c>
      <c r="G242" s="103" t="s">
        <v>2020</v>
      </c>
      <c r="H242" s="103" t="s">
        <v>2019</v>
      </c>
      <c r="I242" s="103" t="s">
        <v>2020</v>
      </c>
    </row>
    <row r="243" spans="1:9">
      <c r="A243" s="103" t="s">
        <v>2475</v>
      </c>
      <c r="B243" s="103" t="s">
        <v>24</v>
      </c>
      <c r="C243" s="103" t="s">
        <v>2422</v>
      </c>
      <c r="D243" s="103" t="s">
        <v>2015</v>
      </c>
      <c r="E243" s="103" t="s">
        <v>2016</v>
      </c>
      <c r="F243" s="103" t="s">
        <v>2017</v>
      </c>
      <c r="G243" s="103" t="s">
        <v>2020</v>
      </c>
      <c r="H243" s="103" t="s">
        <v>2019</v>
      </c>
      <c r="I243" s="103" t="s">
        <v>2020</v>
      </c>
    </row>
    <row r="244" spans="1:9">
      <c r="A244" s="103" t="s">
        <v>2476</v>
      </c>
      <c r="B244" s="103" t="s">
        <v>2477</v>
      </c>
      <c r="C244" s="103" t="s">
        <v>2422</v>
      </c>
      <c r="D244" s="103" t="s">
        <v>2015</v>
      </c>
      <c r="E244" s="103" t="s">
        <v>2016</v>
      </c>
      <c r="F244" s="103" t="s">
        <v>2017</v>
      </c>
      <c r="G244" s="103" t="s">
        <v>2020</v>
      </c>
      <c r="H244" s="103" t="s">
        <v>2019</v>
      </c>
      <c r="I244" s="103" t="s">
        <v>2020</v>
      </c>
    </row>
    <row r="245" spans="1:9">
      <c r="A245" s="103" t="s">
        <v>2478</v>
      </c>
      <c r="B245" s="103" t="s">
        <v>2479</v>
      </c>
      <c r="C245" s="103" t="s">
        <v>2422</v>
      </c>
      <c r="D245" s="103" t="s">
        <v>2015</v>
      </c>
      <c r="E245" s="103" t="s">
        <v>2016</v>
      </c>
      <c r="F245" s="103" t="s">
        <v>2017</v>
      </c>
      <c r="G245" s="103" t="s">
        <v>2020</v>
      </c>
      <c r="H245" s="103" t="s">
        <v>2019</v>
      </c>
      <c r="I245" s="103" t="s">
        <v>2020</v>
      </c>
    </row>
    <row r="246" spans="1:9">
      <c r="A246" s="103" t="s">
        <v>2480</v>
      </c>
      <c r="B246" s="103" t="s">
        <v>2481</v>
      </c>
      <c r="C246" s="103" t="s">
        <v>2422</v>
      </c>
      <c r="D246" s="103" t="s">
        <v>2015</v>
      </c>
      <c r="E246" s="103" t="s">
        <v>2016</v>
      </c>
      <c r="F246" s="103" t="s">
        <v>2017</v>
      </c>
      <c r="G246" s="103" t="s">
        <v>2020</v>
      </c>
      <c r="H246" s="103" t="s">
        <v>2019</v>
      </c>
      <c r="I246" s="103" t="s">
        <v>2020</v>
      </c>
    </row>
    <row r="247" spans="1:9">
      <c r="A247" s="103" t="s">
        <v>2482</v>
      </c>
      <c r="B247" s="103" t="s">
        <v>2483</v>
      </c>
      <c r="C247" s="103" t="s">
        <v>2422</v>
      </c>
      <c r="D247" s="103" t="s">
        <v>2015</v>
      </c>
      <c r="E247" s="103" t="s">
        <v>2016</v>
      </c>
      <c r="F247" s="103" t="s">
        <v>2017</v>
      </c>
      <c r="G247" s="103" t="s">
        <v>2020</v>
      </c>
      <c r="H247" s="103" t="s">
        <v>2019</v>
      </c>
      <c r="I247" s="103" t="s">
        <v>2020</v>
      </c>
    </row>
    <row r="248" spans="1:9">
      <c r="A248" s="103" t="s">
        <v>2484</v>
      </c>
      <c r="B248" s="103" t="s">
        <v>2485</v>
      </c>
      <c r="C248" s="103" t="s">
        <v>2422</v>
      </c>
      <c r="D248" s="103" t="s">
        <v>2015</v>
      </c>
      <c r="E248" s="103" t="s">
        <v>2016</v>
      </c>
      <c r="F248" s="103" t="s">
        <v>2017</v>
      </c>
      <c r="G248" s="103" t="s">
        <v>2020</v>
      </c>
      <c r="H248" s="103" t="s">
        <v>2019</v>
      </c>
      <c r="I248" s="103" t="s">
        <v>2020</v>
      </c>
    </row>
    <row r="249" spans="1:9">
      <c r="A249" s="103" t="s">
        <v>2486</v>
      </c>
      <c r="B249" s="103" t="s">
        <v>2487</v>
      </c>
      <c r="C249" s="103" t="s">
        <v>2422</v>
      </c>
      <c r="D249" s="103" t="s">
        <v>2015</v>
      </c>
      <c r="E249" s="103" t="s">
        <v>2016</v>
      </c>
      <c r="F249" s="103" t="s">
        <v>2017</v>
      </c>
      <c r="G249" s="103" t="s">
        <v>2020</v>
      </c>
      <c r="H249" s="103" t="s">
        <v>2019</v>
      </c>
      <c r="I249" s="103" t="s">
        <v>2020</v>
      </c>
    </row>
    <row r="250" spans="1:9">
      <c r="A250" s="103" t="s">
        <v>2488</v>
      </c>
      <c r="B250" s="103" t="s">
        <v>2489</v>
      </c>
      <c r="C250" s="103" t="s">
        <v>2422</v>
      </c>
      <c r="D250" s="103" t="s">
        <v>2015</v>
      </c>
      <c r="E250" s="103" t="s">
        <v>2016</v>
      </c>
      <c r="F250" s="103" t="s">
        <v>2017</v>
      </c>
      <c r="G250" s="103" t="s">
        <v>2020</v>
      </c>
      <c r="H250" s="103" t="s">
        <v>2019</v>
      </c>
      <c r="I250" s="103" t="s">
        <v>2020</v>
      </c>
    </row>
    <row r="251" spans="1:9">
      <c r="A251" s="103" t="s">
        <v>2490</v>
      </c>
      <c r="B251" s="103" t="s">
        <v>2167</v>
      </c>
      <c r="C251" s="103" t="s">
        <v>2422</v>
      </c>
      <c r="D251" s="103" t="s">
        <v>2015</v>
      </c>
      <c r="E251" s="103" t="s">
        <v>2016</v>
      </c>
      <c r="F251" s="103" t="s">
        <v>2017</v>
      </c>
      <c r="G251" s="103" t="s">
        <v>2020</v>
      </c>
      <c r="H251" s="103" t="s">
        <v>2019</v>
      </c>
      <c r="I251" s="103" t="s">
        <v>2020</v>
      </c>
    </row>
    <row r="252" spans="1:9">
      <c r="A252" s="103" t="s">
        <v>2491</v>
      </c>
      <c r="B252" s="103" t="s">
        <v>1618</v>
      </c>
      <c r="C252" s="103" t="s">
        <v>2422</v>
      </c>
      <c r="D252" s="103" t="s">
        <v>2015</v>
      </c>
      <c r="E252" s="103" t="s">
        <v>2016</v>
      </c>
      <c r="F252" s="103" t="s">
        <v>2017</v>
      </c>
      <c r="G252" s="103" t="s">
        <v>2020</v>
      </c>
      <c r="H252" s="103" t="s">
        <v>2019</v>
      </c>
      <c r="I252" s="103" t="s">
        <v>2020</v>
      </c>
    </row>
    <row r="253" spans="1:9">
      <c r="A253" s="103" t="s">
        <v>2492</v>
      </c>
      <c r="B253" s="103" t="s">
        <v>2493</v>
      </c>
      <c r="C253" s="103" t="s">
        <v>2422</v>
      </c>
      <c r="D253" s="103" t="s">
        <v>2015</v>
      </c>
      <c r="E253" s="103" t="s">
        <v>2016</v>
      </c>
      <c r="F253" s="103" t="s">
        <v>2017</v>
      </c>
      <c r="G253" s="103" t="s">
        <v>2020</v>
      </c>
      <c r="H253" s="103" t="s">
        <v>2019</v>
      </c>
      <c r="I253" s="103" t="s">
        <v>2020</v>
      </c>
    </row>
    <row r="254" spans="1:9">
      <c r="A254" s="103" t="s">
        <v>2494</v>
      </c>
      <c r="B254" s="103" t="s">
        <v>2495</v>
      </c>
      <c r="C254" s="103" t="s">
        <v>2422</v>
      </c>
      <c r="D254" s="103" t="s">
        <v>2015</v>
      </c>
      <c r="E254" s="103" t="s">
        <v>2016</v>
      </c>
      <c r="F254" s="103" t="s">
        <v>2017</v>
      </c>
      <c r="G254" s="103" t="s">
        <v>2020</v>
      </c>
      <c r="H254" s="103" t="s">
        <v>2019</v>
      </c>
      <c r="I254" s="103" t="s">
        <v>2020</v>
      </c>
    </row>
    <row r="255" spans="1:9">
      <c r="A255" s="103" t="s">
        <v>2496</v>
      </c>
      <c r="B255" s="103" t="s">
        <v>109</v>
      </c>
      <c r="C255" s="103" t="s">
        <v>2422</v>
      </c>
      <c r="D255" s="103" t="s">
        <v>2015</v>
      </c>
      <c r="E255" s="103" t="s">
        <v>2016</v>
      </c>
      <c r="F255" s="103" t="s">
        <v>2017</v>
      </c>
      <c r="G255" s="103" t="s">
        <v>2020</v>
      </c>
      <c r="H255" s="103" t="s">
        <v>2019</v>
      </c>
      <c r="I255" s="103" t="s">
        <v>2020</v>
      </c>
    </row>
    <row r="256" spans="1:9">
      <c r="A256" s="103" t="s">
        <v>2497</v>
      </c>
      <c r="B256" s="103" t="s">
        <v>2498</v>
      </c>
      <c r="C256" s="103" t="s">
        <v>2422</v>
      </c>
      <c r="D256" s="103" t="s">
        <v>2015</v>
      </c>
      <c r="E256" s="103" t="s">
        <v>2016</v>
      </c>
      <c r="F256" s="103" t="s">
        <v>2017</v>
      </c>
      <c r="G256" s="103" t="s">
        <v>2020</v>
      </c>
      <c r="H256" s="103" t="s">
        <v>2019</v>
      </c>
      <c r="I256" s="103" t="s">
        <v>2020</v>
      </c>
    </row>
    <row r="257" spans="1:9">
      <c r="A257" s="103" t="s">
        <v>2499</v>
      </c>
      <c r="B257" s="103" t="s">
        <v>2500</v>
      </c>
      <c r="C257" s="103" t="s">
        <v>2422</v>
      </c>
      <c r="D257" s="103" t="s">
        <v>2015</v>
      </c>
      <c r="E257" s="103" t="s">
        <v>2016</v>
      </c>
      <c r="F257" s="103" t="s">
        <v>2017</v>
      </c>
      <c r="G257" s="103" t="s">
        <v>2020</v>
      </c>
      <c r="H257" s="103" t="s">
        <v>2019</v>
      </c>
      <c r="I257" s="103" t="s">
        <v>2020</v>
      </c>
    </row>
    <row r="258" spans="1:9">
      <c r="A258" s="103" t="s">
        <v>2501</v>
      </c>
      <c r="B258" s="103" t="s">
        <v>2502</v>
      </c>
      <c r="C258" s="103" t="s">
        <v>2422</v>
      </c>
      <c r="D258" s="103" t="s">
        <v>2015</v>
      </c>
      <c r="E258" s="103" t="s">
        <v>2016</v>
      </c>
      <c r="F258" s="103" t="s">
        <v>2017</v>
      </c>
      <c r="G258" s="103" t="s">
        <v>2020</v>
      </c>
      <c r="H258" s="103" t="s">
        <v>2019</v>
      </c>
      <c r="I258" s="103" t="s">
        <v>2020</v>
      </c>
    </row>
    <row r="259" spans="1:9">
      <c r="A259" s="103" t="s">
        <v>2503</v>
      </c>
      <c r="B259" s="103" t="s">
        <v>2504</v>
      </c>
      <c r="C259" s="103" t="s">
        <v>2422</v>
      </c>
      <c r="D259" s="103" t="s">
        <v>2015</v>
      </c>
      <c r="E259" s="103" t="s">
        <v>2016</v>
      </c>
      <c r="F259" s="103" t="s">
        <v>2017</v>
      </c>
      <c r="G259" s="103" t="s">
        <v>2020</v>
      </c>
      <c r="H259" s="103" t="s">
        <v>2019</v>
      </c>
      <c r="I259" s="103" t="s">
        <v>2020</v>
      </c>
    </row>
    <row r="260" spans="1:9">
      <c r="A260" s="103" t="s">
        <v>2505</v>
      </c>
      <c r="B260" s="103" t="s">
        <v>109</v>
      </c>
      <c r="C260" s="103" t="s">
        <v>2422</v>
      </c>
      <c r="D260" s="103" t="s">
        <v>2015</v>
      </c>
      <c r="E260" s="103" t="s">
        <v>2016</v>
      </c>
      <c r="F260" s="103" t="s">
        <v>2017</v>
      </c>
      <c r="G260" s="103" t="s">
        <v>2020</v>
      </c>
      <c r="H260" s="103" t="s">
        <v>2019</v>
      </c>
      <c r="I260" s="103" t="s">
        <v>2020</v>
      </c>
    </row>
    <row r="261" spans="1:9">
      <c r="A261" s="103" t="s">
        <v>2506</v>
      </c>
      <c r="B261" s="103" t="s">
        <v>2507</v>
      </c>
      <c r="C261" s="103" t="s">
        <v>2422</v>
      </c>
      <c r="D261" s="103" t="s">
        <v>2015</v>
      </c>
      <c r="E261" s="103" t="s">
        <v>2016</v>
      </c>
      <c r="F261" s="103" t="s">
        <v>2017</v>
      </c>
      <c r="G261" s="103" t="s">
        <v>2020</v>
      </c>
      <c r="H261" s="103" t="s">
        <v>2019</v>
      </c>
      <c r="I261" s="103" t="s">
        <v>2020</v>
      </c>
    </row>
    <row r="262" spans="1:9">
      <c r="A262" s="103" t="s">
        <v>2508</v>
      </c>
      <c r="B262" s="103" t="s">
        <v>2509</v>
      </c>
      <c r="C262" s="103" t="s">
        <v>2422</v>
      </c>
      <c r="D262" s="103" t="s">
        <v>2015</v>
      </c>
      <c r="E262" s="103" t="s">
        <v>2016</v>
      </c>
      <c r="F262" s="103" t="s">
        <v>2017</v>
      </c>
      <c r="G262" s="103" t="s">
        <v>2020</v>
      </c>
      <c r="H262" s="103" t="s">
        <v>2019</v>
      </c>
      <c r="I262" s="103" t="s">
        <v>2020</v>
      </c>
    </row>
    <row r="263" spans="1:9">
      <c r="A263" s="103" t="s">
        <v>2510</v>
      </c>
      <c r="B263" s="103" t="s">
        <v>54</v>
      </c>
      <c r="C263" s="103" t="s">
        <v>2422</v>
      </c>
      <c r="D263" s="103" t="s">
        <v>2015</v>
      </c>
      <c r="E263" s="103" t="s">
        <v>2016</v>
      </c>
      <c r="F263" s="103" t="s">
        <v>2017</v>
      </c>
      <c r="G263" s="103" t="s">
        <v>2020</v>
      </c>
      <c r="H263" s="103" t="s">
        <v>2019</v>
      </c>
      <c r="I263" s="103" t="s">
        <v>2020</v>
      </c>
    </row>
    <row r="264" spans="1:9">
      <c r="A264" s="103" t="s">
        <v>2511</v>
      </c>
      <c r="B264" s="103" t="s">
        <v>2512</v>
      </c>
      <c r="C264" s="103" t="s">
        <v>2422</v>
      </c>
      <c r="D264" s="103" t="s">
        <v>2015</v>
      </c>
      <c r="E264" s="103" t="s">
        <v>2016</v>
      </c>
      <c r="F264" s="103" t="s">
        <v>2017</v>
      </c>
      <c r="G264" s="103" t="s">
        <v>2020</v>
      </c>
      <c r="H264" s="103" t="s">
        <v>2019</v>
      </c>
      <c r="I264" s="103" t="s">
        <v>2020</v>
      </c>
    </row>
    <row r="265" spans="1:9">
      <c r="A265" s="103" t="s">
        <v>2513</v>
      </c>
      <c r="B265" s="103" t="s">
        <v>2514</v>
      </c>
      <c r="C265" s="103" t="s">
        <v>2422</v>
      </c>
      <c r="D265" s="103" t="s">
        <v>2015</v>
      </c>
      <c r="E265" s="103" t="s">
        <v>2016</v>
      </c>
      <c r="F265" s="103" t="s">
        <v>2045</v>
      </c>
      <c r="G265" s="103" t="s">
        <v>2020</v>
      </c>
      <c r="H265" s="103" t="s">
        <v>2019</v>
      </c>
      <c r="I265" s="103" t="s">
        <v>2020</v>
      </c>
    </row>
    <row r="266" spans="1:9">
      <c r="A266" s="103" t="s">
        <v>2515</v>
      </c>
      <c r="B266" s="103" t="s">
        <v>80</v>
      </c>
      <c r="C266" s="103" t="s">
        <v>2422</v>
      </c>
      <c r="D266" s="103" t="s">
        <v>2015</v>
      </c>
      <c r="E266" s="103" t="s">
        <v>2016</v>
      </c>
      <c r="F266" s="103" t="s">
        <v>2017</v>
      </c>
      <c r="G266" s="103" t="s">
        <v>2020</v>
      </c>
      <c r="H266" s="103" t="s">
        <v>2019</v>
      </c>
      <c r="I266" s="103" t="s">
        <v>2020</v>
      </c>
    </row>
    <row r="267" spans="1:9">
      <c r="A267" s="103" t="s">
        <v>2516</v>
      </c>
      <c r="B267" s="103" t="s">
        <v>109</v>
      </c>
      <c r="C267" s="103" t="s">
        <v>2422</v>
      </c>
      <c r="D267" s="103" t="s">
        <v>2015</v>
      </c>
      <c r="E267" s="103" t="s">
        <v>2016</v>
      </c>
      <c r="F267" s="103" t="s">
        <v>2017</v>
      </c>
      <c r="G267" s="103" t="s">
        <v>2020</v>
      </c>
      <c r="H267" s="103" t="s">
        <v>2019</v>
      </c>
      <c r="I267" s="103" t="s">
        <v>2020</v>
      </c>
    </row>
    <row r="268" spans="1:9">
      <c r="A268" s="103" t="s">
        <v>2517</v>
      </c>
      <c r="B268" s="103" t="s">
        <v>2518</v>
      </c>
      <c r="C268" s="103" t="s">
        <v>2422</v>
      </c>
      <c r="D268" s="103" t="s">
        <v>2015</v>
      </c>
      <c r="E268" s="103" t="s">
        <v>2016</v>
      </c>
      <c r="F268" s="103" t="s">
        <v>2017</v>
      </c>
      <c r="G268" s="103" t="s">
        <v>2020</v>
      </c>
      <c r="H268" s="103" t="s">
        <v>2019</v>
      </c>
      <c r="I268" s="103" t="s">
        <v>2020</v>
      </c>
    </row>
    <row r="269" spans="1:9">
      <c r="A269" s="103" t="s">
        <v>2519</v>
      </c>
      <c r="B269" s="103" t="s">
        <v>2520</v>
      </c>
      <c r="C269" s="103" t="s">
        <v>2422</v>
      </c>
      <c r="D269" s="103" t="s">
        <v>2015</v>
      </c>
      <c r="E269" s="103" t="s">
        <v>2016</v>
      </c>
      <c r="F269" s="103" t="s">
        <v>2017</v>
      </c>
      <c r="G269" s="103" t="s">
        <v>2020</v>
      </c>
      <c r="H269" s="103" t="s">
        <v>2019</v>
      </c>
      <c r="I269" s="103" t="s">
        <v>2020</v>
      </c>
    </row>
    <row r="270" spans="1:9">
      <c r="A270" s="103" t="s">
        <v>2521</v>
      </c>
      <c r="B270" s="103" t="s">
        <v>2522</v>
      </c>
      <c r="C270" s="103" t="s">
        <v>2422</v>
      </c>
      <c r="D270" s="103" t="s">
        <v>2015</v>
      </c>
      <c r="E270" s="103" t="s">
        <v>2016</v>
      </c>
      <c r="F270" s="103" t="s">
        <v>2017</v>
      </c>
      <c r="G270" s="103" t="s">
        <v>2020</v>
      </c>
      <c r="H270" s="103" t="s">
        <v>2019</v>
      </c>
      <c r="I270" s="103" t="s">
        <v>2020</v>
      </c>
    </row>
    <row r="271" spans="1:9">
      <c r="A271" s="103" t="s">
        <v>2523</v>
      </c>
      <c r="B271" s="103" t="s">
        <v>2524</v>
      </c>
      <c r="C271" s="103" t="s">
        <v>2422</v>
      </c>
      <c r="D271" s="103" t="s">
        <v>2015</v>
      </c>
      <c r="E271" s="103" t="s">
        <v>2016</v>
      </c>
      <c r="F271" s="103" t="s">
        <v>2017</v>
      </c>
      <c r="G271" s="103" t="s">
        <v>2020</v>
      </c>
      <c r="H271" s="103" t="s">
        <v>2019</v>
      </c>
      <c r="I271" s="103" t="s">
        <v>2020</v>
      </c>
    </row>
    <row r="272" spans="1:9">
      <c r="A272" s="103" t="s">
        <v>2525</v>
      </c>
      <c r="B272" s="103" t="s">
        <v>60</v>
      </c>
      <c r="C272" s="103" t="s">
        <v>2422</v>
      </c>
      <c r="D272" s="103" t="s">
        <v>2015</v>
      </c>
      <c r="E272" s="103" t="s">
        <v>2016</v>
      </c>
      <c r="F272" s="103" t="s">
        <v>2017</v>
      </c>
      <c r="G272" s="103" t="s">
        <v>2020</v>
      </c>
      <c r="H272" s="103" t="s">
        <v>2019</v>
      </c>
      <c r="I272" s="103" t="s">
        <v>2020</v>
      </c>
    </row>
    <row r="273" spans="1:9">
      <c r="A273" s="103" t="s">
        <v>2526</v>
      </c>
      <c r="B273" s="103" t="s">
        <v>2527</v>
      </c>
      <c r="C273" s="103" t="s">
        <v>2422</v>
      </c>
      <c r="D273" s="103" t="s">
        <v>2015</v>
      </c>
      <c r="E273" s="103" t="s">
        <v>2016</v>
      </c>
      <c r="F273" s="103" t="s">
        <v>2017</v>
      </c>
      <c r="G273" s="103" t="s">
        <v>2020</v>
      </c>
      <c r="H273" s="103" t="s">
        <v>2019</v>
      </c>
      <c r="I273" s="103" t="s">
        <v>2020</v>
      </c>
    </row>
    <row r="274" spans="1:9">
      <c r="A274" s="103" t="s">
        <v>2528</v>
      </c>
      <c r="B274" s="103" t="s">
        <v>2529</v>
      </c>
      <c r="C274" s="103" t="s">
        <v>2422</v>
      </c>
      <c r="D274" s="103" t="s">
        <v>2015</v>
      </c>
      <c r="E274" s="103" t="s">
        <v>2016</v>
      </c>
      <c r="F274" s="103" t="s">
        <v>2017</v>
      </c>
      <c r="G274" s="103" t="s">
        <v>2020</v>
      </c>
      <c r="H274" s="103" t="s">
        <v>2019</v>
      </c>
      <c r="I274" s="103" t="s">
        <v>2020</v>
      </c>
    </row>
    <row r="275" spans="1:9">
      <c r="A275" s="103" t="s">
        <v>2530</v>
      </c>
      <c r="B275" s="103" t="s">
        <v>109</v>
      </c>
      <c r="C275" s="103" t="s">
        <v>2422</v>
      </c>
      <c r="D275" s="103" t="s">
        <v>2015</v>
      </c>
      <c r="E275" s="103" t="s">
        <v>2016</v>
      </c>
      <c r="F275" s="103" t="s">
        <v>2017</v>
      </c>
      <c r="G275" s="103" t="s">
        <v>2020</v>
      </c>
      <c r="H275" s="103" t="s">
        <v>2019</v>
      </c>
      <c r="I275" s="103" t="s">
        <v>2020</v>
      </c>
    </row>
    <row r="276" spans="1:9">
      <c r="A276" s="103" t="s">
        <v>2531</v>
      </c>
      <c r="B276" s="103" t="s">
        <v>1643</v>
      </c>
      <c r="C276" s="103" t="s">
        <v>2388</v>
      </c>
      <c r="D276" s="103" t="s">
        <v>2015</v>
      </c>
      <c r="E276" s="103" t="s">
        <v>2016</v>
      </c>
      <c r="F276" s="103" t="s">
        <v>2045</v>
      </c>
      <c r="G276" s="103" t="s">
        <v>2020</v>
      </c>
      <c r="H276" s="103" t="s">
        <v>2019</v>
      </c>
      <c r="I276" s="103" t="s">
        <v>2020</v>
      </c>
    </row>
    <row r="277" spans="1:9">
      <c r="A277" s="103" t="s">
        <v>2532</v>
      </c>
      <c r="B277" s="103" t="s">
        <v>2533</v>
      </c>
      <c r="C277" s="103" t="s">
        <v>2388</v>
      </c>
      <c r="D277" s="103" t="s">
        <v>2015</v>
      </c>
      <c r="E277" s="103" t="s">
        <v>2016</v>
      </c>
      <c r="F277" s="103" t="s">
        <v>2045</v>
      </c>
      <c r="G277" s="103" t="s">
        <v>2020</v>
      </c>
      <c r="H277" s="103" t="s">
        <v>2019</v>
      </c>
      <c r="I277" s="103" t="s">
        <v>2020</v>
      </c>
    </row>
    <row r="278" spans="1:9">
      <c r="A278" s="103" t="s">
        <v>2534</v>
      </c>
      <c r="B278" s="103" t="s">
        <v>2535</v>
      </c>
      <c r="C278" s="103" t="s">
        <v>2388</v>
      </c>
      <c r="D278" s="103" t="s">
        <v>2015</v>
      </c>
      <c r="E278" s="103" t="s">
        <v>2016</v>
      </c>
      <c r="F278" s="103" t="s">
        <v>2045</v>
      </c>
      <c r="G278" s="103" t="s">
        <v>2020</v>
      </c>
      <c r="H278" s="103" t="s">
        <v>2019</v>
      </c>
      <c r="I278" s="103" t="s">
        <v>2020</v>
      </c>
    </row>
    <row r="279" spans="1:9">
      <c r="A279" s="103" t="s">
        <v>2536</v>
      </c>
      <c r="B279" s="103" t="s">
        <v>2537</v>
      </c>
      <c r="C279" s="103" t="s">
        <v>2388</v>
      </c>
      <c r="D279" s="103" t="s">
        <v>2015</v>
      </c>
      <c r="E279" s="103" t="s">
        <v>2016</v>
      </c>
      <c r="F279" s="103" t="s">
        <v>2045</v>
      </c>
      <c r="G279" s="103" t="s">
        <v>2020</v>
      </c>
      <c r="H279" s="103" t="s">
        <v>2019</v>
      </c>
      <c r="I279" s="103" t="s">
        <v>2020</v>
      </c>
    </row>
    <row r="280" spans="1:9">
      <c r="A280" s="103" t="s">
        <v>2538</v>
      </c>
      <c r="B280" s="103" t="s">
        <v>2539</v>
      </c>
      <c r="C280" s="103" t="s">
        <v>2388</v>
      </c>
      <c r="D280" s="103" t="s">
        <v>2015</v>
      </c>
      <c r="E280" s="103" t="s">
        <v>2016</v>
      </c>
      <c r="F280" s="103" t="s">
        <v>2045</v>
      </c>
      <c r="G280" s="103" t="s">
        <v>2020</v>
      </c>
      <c r="H280" s="103" t="s">
        <v>2019</v>
      </c>
      <c r="I280" s="103" t="s">
        <v>2020</v>
      </c>
    </row>
    <row r="281" spans="1:9">
      <c r="A281" s="103" t="s">
        <v>2540</v>
      </c>
      <c r="B281" s="103" t="s">
        <v>2541</v>
      </c>
      <c r="C281" s="103" t="s">
        <v>2388</v>
      </c>
      <c r="D281" s="103" t="s">
        <v>2015</v>
      </c>
      <c r="E281" s="103" t="s">
        <v>2016</v>
      </c>
      <c r="F281" s="103" t="s">
        <v>2045</v>
      </c>
      <c r="G281" s="103" t="s">
        <v>2020</v>
      </c>
      <c r="H281" s="103" t="s">
        <v>2019</v>
      </c>
      <c r="I281" s="103" t="s">
        <v>2020</v>
      </c>
    </row>
    <row r="282" spans="1:9">
      <c r="A282" s="103" t="s">
        <v>2542</v>
      </c>
      <c r="B282" s="103" t="s">
        <v>2543</v>
      </c>
      <c r="C282" s="103" t="s">
        <v>2388</v>
      </c>
      <c r="D282" s="103" t="s">
        <v>2015</v>
      </c>
      <c r="E282" s="103" t="s">
        <v>2016</v>
      </c>
      <c r="F282" s="103" t="s">
        <v>2045</v>
      </c>
      <c r="G282" s="103" t="s">
        <v>2020</v>
      </c>
      <c r="H282" s="103" t="s">
        <v>2019</v>
      </c>
      <c r="I282" s="103" t="s">
        <v>2020</v>
      </c>
    </row>
    <row r="283" spans="1:9">
      <c r="A283" s="103" t="s">
        <v>2544</v>
      </c>
      <c r="B283" s="103" t="s">
        <v>2545</v>
      </c>
      <c r="C283" s="103" t="s">
        <v>2388</v>
      </c>
      <c r="D283" s="103" t="s">
        <v>2015</v>
      </c>
      <c r="E283" s="103" t="s">
        <v>2016</v>
      </c>
      <c r="F283" s="103" t="s">
        <v>2045</v>
      </c>
      <c r="G283" s="103" t="s">
        <v>2020</v>
      </c>
      <c r="H283" s="103" t="s">
        <v>2019</v>
      </c>
      <c r="I283" s="103" t="s">
        <v>2020</v>
      </c>
    </row>
    <row r="284" spans="1:9">
      <c r="A284" s="103" t="s">
        <v>2546</v>
      </c>
      <c r="B284" s="103" t="s">
        <v>2547</v>
      </c>
      <c r="C284" s="103" t="s">
        <v>2388</v>
      </c>
      <c r="D284" s="103" t="s">
        <v>2015</v>
      </c>
      <c r="E284" s="103" t="s">
        <v>2016</v>
      </c>
      <c r="F284" s="103" t="s">
        <v>2045</v>
      </c>
      <c r="G284" s="103" t="s">
        <v>2020</v>
      </c>
      <c r="H284" s="103" t="s">
        <v>2019</v>
      </c>
      <c r="I284" s="103" t="s">
        <v>2020</v>
      </c>
    </row>
    <row r="285" spans="1:9">
      <c r="A285" s="103" t="s">
        <v>2548</v>
      </c>
      <c r="B285" s="103" t="s">
        <v>2549</v>
      </c>
      <c r="C285" s="103" t="s">
        <v>2388</v>
      </c>
      <c r="D285" s="103" t="s">
        <v>2015</v>
      </c>
      <c r="E285" s="103" t="s">
        <v>2016</v>
      </c>
      <c r="F285" s="103" t="s">
        <v>2045</v>
      </c>
      <c r="G285" s="103" t="s">
        <v>2020</v>
      </c>
      <c r="H285" s="103" t="s">
        <v>2019</v>
      </c>
      <c r="I285" s="103" t="s">
        <v>2020</v>
      </c>
    </row>
    <row r="286" spans="1:9">
      <c r="A286" s="103" t="s">
        <v>2550</v>
      </c>
      <c r="B286" s="103" t="s">
        <v>109</v>
      </c>
      <c r="C286" s="103" t="s">
        <v>2388</v>
      </c>
      <c r="D286" s="103" t="s">
        <v>2015</v>
      </c>
      <c r="E286" s="103" t="s">
        <v>2016</v>
      </c>
      <c r="F286" s="103" t="s">
        <v>2045</v>
      </c>
      <c r="G286" s="103" t="s">
        <v>2020</v>
      </c>
      <c r="H286" s="103" t="s">
        <v>2019</v>
      </c>
      <c r="I286" s="103" t="s">
        <v>2020</v>
      </c>
    </row>
    <row r="287" spans="1:9">
      <c r="A287" s="103" t="s">
        <v>2551</v>
      </c>
      <c r="B287" s="103" t="s">
        <v>2552</v>
      </c>
      <c r="C287" s="103" t="s">
        <v>2553</v>
      </c>
      <c r="D287" s="103" t="s">
        <v>2015</v>
      </c>
      <c r="E287" s="103" t="s">
        <v>2016</v>
      </c>
      <c r="F287" s="103" t="s">
        <v>2045</v>
      </c>
      <c r="G287" s="103" t="s">
        <v>2020</v>
      </c>
      <c r="H287" s="103" t="s">
        <v>2019</v>
      </c>
      <c r="I287" s="103" t="s">
        <v>2020</v>
      </c>
    </row>
    <row r="288" spans="1:9">
      <c r="A288" s="103" t="s">
        <v>2554</v>
      </c>
      <c r="B288" s="103" t="s">
        <v>2555</v>
      </c>
      <c r="C288" s="103" t="s">
        <v>2555</v>
      </c>
      <c r="D288" s="103" t="s">
        <v>2015</v>
      </c>
      <c r="E288" s="103" t="s">
        <v>2016</v>
      </c>
      <c r="F288" s="103" t="s">
        <v>2045</v>
      </c>
      <c r="G288" s="103" t="s">
        <v>2020</v>
      </c>
      <c r="H288" s="103" t="s">
        <v>2019</v>
      </c>
      <c r="I288" s="103" t="s">
        <v>2020</v>
      </c>
    </row>
  </sheetData>
  <autoFilter xmlns:etc="http://www.wps.cn/officeDocument/2017/etCustomData" ref="A1:I288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3"/>
  <sheetViews>
    <sheetView zoomScale="90" zoomScaleNormal="90" workbookViewId="0">
      <pane ySplit="1" topLeftCell="A70" activePane="bottomLeft" state="frozen"/>
      <selection/>
      <selection pane="bottomLeft" activeCell="B97" sqref="B97"/>
    </sheetView>
  </sheetViews>
  <sheetFormatPr defaultColWidth="9" defaultRowHeight="13.5"/>
  <cols>
    <col min="1" max="1" width="9" customWidth="1"/>
    <col min="2" max="2" width="12" customWidth="1"/>
    <col min="3" max="3" width="8" customWidth="1"/>
    <col min="4" max="4" width="50" customWidth="1"/>
    <col min="5" max="5" width="31.575" customWidth="1"/>
    <col min="6" max="6" width="15" customWidth="1"/>
    <col min="7" max="7" width="8" customWidth="1"/>
    <col min="8" max="8" width="24" customWidth="1"/>
    <col min="9" max="9" width="15" customWidth="1"/>
    <col min="10" max="10" width="8" customWidth="1"/>
  </cols>
  <sheetData>
    <row r="1" ht="16.5" spans="1:10">
      <c r="A1" s="61" t="s">
        <v>2556</v>
      </c>
      <c r="B1" s="61" t="s">
        <v>2557</v>
      </c>
      <c r="C1" s="61" t="s">
        <v>2558</v>
      </c>
      <c r="D1" s="61" t="s">
        <v>9</v>
      </c>
      <c r="E1" s="61" t="s">
        <v>2559</v>
      </c>
      <c r="F1" s="61" t="s">
        <v>2560</v>
      </c>
      <c r="G1" s="61" t="s">
        <v>6</v>
      </c>
      <c r="H1" s="61" t="s">
        <v>2561</v>
      </c>
      <c r="I1" s="61" t="s">
        <v>2562</v>
      </c>
      <c r="J1" s="61" t="s">
        <v>6</v>
      </c>
    </row>
    <row r="2" ht="16.5" spans="1:10">
      <c r="A2" s="97"/>
      <c r="B2" s="63"/>
      <c r="C2" s="63"/>
      <c r="D2" s="80"/>
      <c r="E2" s="80"/>
      <c r="F2" s="96"/>
      <c r="G2" s="63"/>
      <c r="H2" s="80"/>
      <c r="I2" s="96"/>
      <c r="J2" s="63"/>
    </row>
    <row r="3" ht="16.5" spans="1:10">
      <c r="A3" s="97"/>
      <c r="B3" s="63"/>
      <c r="C3" s="63"/>
      <c r="D3" s="80"/>
      <c r="E3" s="80"/>
      <c r="F3" s="96"/>
      <c r="G3" s="63"/>
      <c r="H3" s="80"/>
      <c r="I3" s="96"/>
      <c r="J3" s="63"/>
    </row>
    <row r="4" ht="16.5" spans="1:10">
      <c r="A4" s="97"/>
      <c r="B4" s="63"/>
      <c r="C4" s="63"/>
      <c r="D4" s="80"/>
      <c r="E4" s="80"/>
      <c r="F4" s="96"/>
      <c r="G4" s="63"/>
      <c r="H4" s="80"/>
      <c r="I4" s="96"/>
      <c r="J4" s="63"/>
    </row>
    <row r="5" ht="16.5" spans="1:10">
      <c r="A5" s="97"/>
      <c r="B5" s="63"/>
      <c r="C5" s="63"/>
      <c r="D5" s="80"/>
      <c r="E5" s="80"/>
      <c r="F5" s="96"/>
      <c r="G5" s="63"/>
      <c r="H5" s="80"/>
      <c r="I5" s="96"/>
      <c r="J5" s="63"/>
    </row>
    <row r="6" ht="16.5" spans="1:10">
      <c r="A6" s="97"/>
      <c r="B6" s="63"/>
      <c r="C6" s="63"/>
      <c r="D6" s="80"/>
      <c r="E6" s="80"/>
      <c r="F6" s="96"/>
      <c r="G6" s="63"/>
      <c r="H6" s="80"/>
      <c r="I6" s="96"/>
      <c r="J6" s="63"/>
    </row>
    <row r="7" ht="16.5" spans="1:10">
      <c r="A7" s="97"/>
      <c r="B7" s="63"/>
      <c r="C7" s="63"/>
      <c r="D7" s="80"/>
      <c r="E7" s="80"/>
      <c r="F7" s="96"/>
      <c r="G7" s="63"/>
      <c r="H7" s="80"/>
      <c r="I7" s="96"/>
      <c r="J7" s="63"/>
    </row>
    <row r="8" ht="16.5" spans="1:10">
      <c r="A8" s="97"/>
      <c r="B8" s="63"/>
      <c r="C8" s="63"/>
      <c r="D8" s="80"/>
      <c r="E8" s="80"/>
      <c r="F8" s="63"/>
      <c r="G8" s="63"/>
      <c r="H8" s="80"/>
      <c r="I8" s="96"/>
      <c r="J8" s="63"/>
    </row>
    <row r="9" ht="16.5" spans="1:10">
      <c r="A9" s="97"/>
      <c r="B9" s="63"/>
      <c r="C9" s="63"/>
      <c r="D9" s="80"/>
      <c r="E9" s="80"/>
      <c r="F9" s="96"/>
      <c r="G9" s="63"/>
      <c r="H9" s="80"/>
      <c r="I9" s="96"/>
      <c r="J9" s="63"/>
    </row>
    <row r="10" ht="16.5" spans="1:10">
      <c r="A10" s="97"/>
      <c r="B10" s="63"/>
      <c r="C10" s="63"/>
      <c r="D10" s="80"/>
      <c r="E10" s="80"/>
      <c r="F10" s="96"/>
      <c r="G10" s="63"/>
      <c r="H10" s="80"/>
      <c r="I10" s="96"/>
      <c r="J10" s="63"/>
    </row>
    <row r="11" ht="16.5" spans="1:10">
      <c r="A11" s="97"/>
      <c r="B11" s="63"/>
      <c r="C11" s="63"/>
      <c r="D11" s="80"/>
      <c r="E11" s="80"/>
      <c r="F11" s="96"/>
      <c r="G11" s="63"/>
      <c r="H11" s="80"/>
      <c r="I11" s="96"/>
      <c r="J11" s="63"/>
    </row>
    <row r="12" ht="16.5" spans="1:10">
      <c r="A12" s="97"/>
      <c r="B12" s="63"/>
      <c r="C12" s="63"/>
      <c r="D12" s="80"/>
      <c r="E12" s="80"/>
      <c r="F12" s="96"/>
      <c r="G12" s="63"/>
      <c r="H12" s="80"/>
      <c r="I12" s="96"/>
      <c r="J12" s="63"/>
    </row>
    <row r="13" ht="16.5" spans="1:10">
      <c r="A13" s="97"/>
      <c r="B13" s="63"/>
      <c r="C13" s="63"/>
      <c r="D13" s="80"/>
      <c r="E13" s="80"/>
      <c r="F13" s="96"/>
      <c r="G13" s="63"/>
      <c r="H13" s="80"/>
      <c r="I13" s="96"/>
      <c r="J13" s="63"/>
    </row>
    <row r="14" ht="16.5" spans="1:10">
      <c r="A14" s="97"/>
      <c r="B14" s="63"/>
      <c r="C14" s="63"/>
      <c r="D14" s="80"/>
      <c r="E14" s="80"/>
      <c r="F14" s="96"/>
      <c r="G14" s="63"/>
      <c r="H14" s="80"/>
      <c r="I14" s="96"/>
      <c r="J14" s="63"/>
    </row>
    <row r="15" ht="16.5" spans="1:10">
      <c r="A15" s="97"/>
      <c r="B15" s="63"/>
      <c r="C15" s="63"/>
      <c r="D15" s="80"/>
      <c r="E15" s="80"/>
      <c r="F15" s="96"/>
      <c r="G15" s="63"/>
      <c r="H15" s="80"/>
      <c r="I15" s="96"/>
      <c r="J15" s="63"/>
    </row>
    <row r="16" ht="16.5" spans="1:10">
      <c r="A16" s="97"/>
      <c r="B16" s="63"/>
      <c r="C16" s="63"/>
      <c r="D16" s="80"/>
      <c r="E16" s="80"/>
      <c r="F16" s="96"/>
      <c r="G16" s="63"/>
      <c r="H16" s="80"/>
      <c r="I16" s="96"/>
      <c r="J16" s="63"/>
    </row>
    <row r="17" ht="16.5" spans="1:10">
      <c r="A17" s="97"/>
      <c r="B17" s="63"/>
      <c r="C17" s="63"/>
      <c r="D17" s="80"/>
      <c r="E17" s="80"/>
      <c r="F17" s="96"/>
      <c r="G17" s="63"/>
      <c r="H17" s="80"/>
      <c r="I17" s="96"/>
      <c r="J17" s="63"/>
    </row>
    <row r="18" ht="16.5" spans="1:10">
      <c r="A18" s="97"/>
      <c r="B18" s="63"/>
      <c r="C18" s="63"/>
      <c r="D18" s="80"/>
      <c r="E18" s="80"/>
      <c r="F18" s="96"/>
      <c r="G18" s="63"/>
      <c r="H18" s="80"/>
      <c r="I18" s="96"/>
      <c r="J18" s="63"/>
    </row>
    <row r="19" ht="16.5" spans="1:10">
      <c r="A19" s="97"/>
      <c r="B19" s="63"/>
      <c r="C19" s="63"/>
      <c r="D19" s="80"/>
      <c r="E19" s="80"/>
      <c r="F19" s="96"/>
      <c r="G19" s="63"/>
      <c r="H19" s="80"/>
      <c r="I19" s="96"/>
      <c r="J19" s="63"/>
    </row>
    <row r="20" ht="16.5" spans="1:10">
      <c r="A20" s="97"/>
      <c r="B20" s="63"/>
      <c r="C20" s="63"/>
      <c r="D20" s="80"/>
      <c r="E20" s="80"/>
      <c r="F20" s="96"/>
      <c r="G20" s="63"/>
      <c r="H20" s="80"/>
      <c r="I20" s="96"/>
      <c r="J20" s="63"/>
    </row>
    <row r="21" ht="16.5" spans="1:10">
      <c r="A21" s="97"/>
      <c r="B21" s="63"/>
      <c r="C21" s="63"/>
      <c r="D21" s="80"/>
      <c r="E21" s="80"/>
      <c r="F21" s="96"/>
      <c r="G21" s="63"/>
      <c r="H21" s="80"/>
      <c r="I21" s="96"/>
      <c r="J21" s="63"/>
    </row>
    <row r="22" ht="16.5" spans="1:10">
      <c r="A22" s="97"/>
      <c r="B22" s="63"/>
      <c r="C22" s="63"/>
      <c r="D22" s="80"/>
      <c r="E22" s="80"/>
      <c r="F22" s="96"/>
      <c r="G22" s="63"/>
      <c r="H22" s="80"/>
      <c r="I22" s="96"/>
      <c r="J22" s="63"/>
    </row>
    <row r="23" ht="16.5" spans="1:10">
      <c r="A23" s="97"/>
      <c r="B23" s="63"/>
      <c r="C23" s="63"/>
      <c r="D23" s="80"/>
      <c r="E23" s="80"/>
      <c r="F23" s="96"/>
      <c r="G23" s="63"/>
      <c r="H23" s="80"/>
      <c r="I23" s="96"/>
      <c r="J23" s="63"/>
    </row>
    <row r="24" ht="16.5" spans="1:10">
      <c r="A24" s="97"/>
      <c r="B24" s="63"/>
      <c r="C24" s="63"/>
      <c r="D24" s="80"/>
      <c r="E24" s="80"/>
      <c r="F24" s="96"/>
      <c r="G24" s="63"/>
      <c r="H24" s="80"/>
      <c r="I24" s="96"/>
      <c r="J24" s="63"/>
    </row>
    <row r="25" ht="16.5" spans="1:10">
      <c r="A25" s="97"/>
      <c r="B25" s="63"/>
      <c r="C25" s="63"/>
      <c r="D25" s="80"/>
      <c r="E25" s="80"/>
      <c r="F25" s="96"/>
      <c r="G25" s="63"/>
      <c r="H25" s="80"/>
      <c r="I25" s="96"/>
      <c r="J25" s="63"/>
    </row>
    <row r="26" ht="16.5" spans="1:10">
      <c r="A26" s="97"/>
      <c r="B26" s="63"/>
      <c r="C26" s="63"/>
      <c r="D26" s="80"/>
      <c r="E26" s="80"/>
      <c r="F26" s="96"/>
      <c r="G26" s="63"/>
      <c r="H26" s="80"/>
      <c r="I26" s="96"/>
      <c r="J26" s="63"/>
    </row>
    <row r="27" ht="16.5" spans="1:10">
      <c r="A27" s="97"/>
      <c r="B27" s="63"/>
      <c r="C27" s="63"/>
      <c r="D27" s="80"/>
      <c r="E27" s="80"/>
      <c r="F27" s="96"/>
      <c r="G27" s="63"/>
      <c r="H27" s="80"/>
      <c r="I27" s="96"/>
      <c r="J27" s="63"/>
    </row>
    <row r="28" ht="16.5" spans="1:10">
      <c r="A28" s="97"/>
      <c r="B28" s="63"/>
      <c r="C28" s="63"/>
      <c r="D28" s="80"/>
      <c r="E28" s="80"/>
      <c r="F28" s="96"/>
      <c r="G28" s="63"/>
      <c r="H28" s="80"/>
      <c r="I28" s="96"/>
      <c r="J28" s="63"/>
    </row>
    <row r="29" ht="16.5" spans="1:10">
      <c r="A29" s="97"/>
      <c r="B29" s="63"/>
      <c r="C29" s="63"/>
      <c r="D29" s="80"/>
      <c r="E29" s="80"/>
      <c r="F29" s="96"/>
      <c r="G29" s="63"/>
      <c r="H29" s="80"/>
      <c r="I29" s="96"/>
      <c r="J29" s="63"/>
    </row>
    <row r="30" ht="16.5" spans="1:10">
      <c r="A30" s="97"/>
      <c r="B30" s="63"/>
      <c r="C30" s="63"/>
      <c r="D30" s="80"/>
      <c r="E30" s="80"/>
      <c r="F30" s="96"/>
      <c r="G30" s="63"/>
      <c r="H30" s="80"/>
      <c r="I30" s="96"/>
      <c r="J30" s="63"/>
    </row>
    <row r="31" ht="16.5" spans="1:10">
      <c r="A31" s="97"/>
      <c r="B31" s="63"/>
      <c r="C31" s="63"/>
      <c r="D31" s="80"/>
      <c r="E31" s="80"/>
      <c r="F31" s="96"/>
      <c r="G31" s="63"/>
      <c r="H31" s="80"/>
      <c r="I31" s="96"/>
      <c r="J31" s="63"/>
    </row>
    <row r="32" ht="16.5" spans="1:10">
      <c r="A32" s="97"/>
      <c r="B32" s="63"/>
      <c r="C32" s="63"/>
      <c r="D32" s="80"/>
      <c r="E32" s="80"/>
      <c r="F32" s="96"/>
      <c r="G32" s="63"/>
      <c r="H32" s="80"/>
      <c r="I32" s="96"/>
      <c r="J32" s="63"/>
    </row>
    <row r="33" ht="16.5" spans="1:10">
      <c r="A33" s="97"/>
      <c r="B33" s="63"/>
      <c r="C33" s="63"/>
      <c r="D33" s="80"/>
      <c r="E33" s="80"/>
      <c r="F33" s="96"/>
      <c r="G33" s="63"/>
      <c r="H33" s="80"/>
      <c r="I33" s="96"/>
      <c r="J33" s="63"/>
    </row>
    <row r="34" ht="16.5" spans="1:10">
      <c r="A34" s="97"/>
      <c r="B34" s="63"/>
      <c r="C34" s="63"/>
      <c r="D34" s="80"/>
      <c r="E34" s="80"/>
      <c r="F34" s="96"/>
      <c r="G34" s="63"/>
      <c r="H34" s="80"/>
      <c r="I34" s="96"/>
      <c r="J34" s="63"/>
    </row>
    <row r="35" ht="16.5" spans="1:10">
      <c r="A35" s="97"/>
      <c r="B35" s="63"/>
      <c r="C35" s="63"/>
      <c r="D35" s="80"/>
      <c r="E35" s="80"/>
      <c r="F35" s="96"/>
      <c r="G35" s="63"/>
      <c r="H35" s="80"/>
      <c r="I35" s="96"/>
      <c r="J35" s="63"/>
    </row>
    <row r="36" ht="16.5" spans="1:10">
      <c r="A36" s="97"/>
      <c r="B36" s="63"/>
      <c r="C36" s="63"/>
      <c r="D36" s="80"/>
      <c r="E36" s="80"/>
      <c r="F36" s="96"/>
      <c r="G36" s="63"/>
      <c r="H36" s="80"/>
      <c r="I36" s="96"/>
      <c r="J36" s="63"/>
    </row>
    <row r="37" ht="16.5" spans="1:10">
      <c r="A37" s="97"/>
      <c r="B37" s="63"/>
      <c r="C37" s="63"/>
      <c r="D37" s="80"/>
      <c r="E37" s="80"/>
      <c r="F37" s="96"/>
      <c r="G37" s="63"/>
      <c r="H37" s="80"/>
      <c r="I37" s="96"/>
      <c r="J37" s="63"/>
    </row>
    <row r="38" ht="16.5" spans="1:10">
      <c r="A38" s="97"/>
      <c r="B38" s="63"/>
      <c r="C38" s="63"/>
      <c r="D38" s="80"/>
      <c r="E38" s="80"/>
      <c r="F38" s="96"/>
      <c r="G38" s="63"/>
      <c r="H38" s="80"/>
      <c r="I38" s="96"/>
      <c r="J38" s="63"/>
    </row>
    <row r="39" ht="16.5" spans="1:10">
      <c r="A39" s="97"/>
      <c r="B39" s="63"/>
      <c r="C39" s="63"/>
      <c r="D39" s="80"/>
      <c r="E39" s="80"/>
      <c r="F39" s="96"/>
      <c r="G39" s="63"/>
      <c r="H39" s="80"/>
      <c r="I39" s="96"/>
      <c r="J39" s="63"/>
    </row>
    <row r="40" ht="16.5" spans="1:10">
      <c r="A40" s="97"/>
      <c r="B40" s="63"/>
      <c r="C40" s="63"/>
      <c r="D40" s="80"/>
      <c r="E40" s="80"/>
      <c r="F40" s="96"/>
      <c r="G40" s="63"/>
      <c r="H40" s="80"/>
      <c r="I40" s="96"/>
      <c r="J40" s="63"/>
    </row>
    <row r="41" ht="16.5" spans="1:10">
      <c r="A41" s="97"/>
      <c r="B41" s="63"/>
      <c r="C41" s="63"/>
      <c r="D41" s="80"/>
      <c r="E41" s="80"/>
      <c r="F41" s="96"/>
      <c r="G41" s="63"/>
      <c r="H41" s="80"/>
      <c r="I41" s="96"/>
      <c r="J41" s="63"/>
    </row>
    <row r="42" ht="16.5" spans="1:10">
      <c r="A42" s="97"/>
      <c r="B42" s="63"/>
      <c r="C42" s="63"/>
      <c r="D42" s="80"/>
      <c r="E42" s="80"/>
      <c r="F42" s="96"/>
      <c r="G42" s="63"/>
      <c r="H42" s="80"/>
      <c r="I42" s="96"/>
      <c r="J42" s="63"/>
    </row>
    <row r="43" ht="16.5" spans="1:10">
      <c r="A43" s="97"/>
      <c r="B43" s="63"/>
      <c r="C43" s="63"/>
      <c r="D43" s="80"/>
      <c r="E43" s="80"/>
      <c r="F43" s="96"/>
      <c r="G43" s="63"/>
      <c r="H43" s="80"/>
      <c r="I43" s="96"/>
      <c r="J43" s="63"/>
    </row>
    <row r="44" ht="16.5" spans="1:10">
      <c r="A44" s="97"/>
      <c r="B44" s="63"/>
      <c r="C44" s="63"/>
      <c r="D44" s="80"/>
      <c r="E44" s="80"/>
      <c r="F44" s="96"/>
      <c r="G44" s="63"/>
      <c r="H44" s="80"/>
      <c r="I44" s="96"/>
      <c r="J44" s="63"/>
    </row>
    <row r="45" ht="16.5" spans="1:10">
      <c r="A45" s="97"/>
      <c r="B45" s="63"/>
      <c r="C45" s="63"/>
      <c r="D45" s="80"/>
      <c r="E45" s="80"/>
      <c r="F45" s="96"/>
      <c r="G45" s="63"/>
      <c r="H45" s="80"/>
      <c r="I45" s="96"/>
      <c r="J45" s="63"/>
    </row>
    <row r="46" ht="16.5" spans="1:10">
      <c r="A46" s="97"/>
      <c r="B46" s="63"/>
      <c r="C46" s="63"/>
      <c r="D46" s="80"/>
      <c r="E46" s="80"/>
      <c r="F46" s="96"/>
      <c r="G46" s="63"/>
      <c r="H46" s="80"/>
      <c r="I46" s="96"/>
      <c r="J46" s="63"/>
    </row>
    <row r="47" ht="16.5" spans="1:10">
      <c r="A47" s="97"/>
      <c r="B47" s="63"/>
      <c r="C47" s="63"/>
      <c r="D47" s="80"/>
      <c r="E47" s="80"/>
      <c r="F47" s="96"/>
      <c r="G47" s="63"/>
      <c r="H47" s="80"/>
      <c r="I47" s="96"/>
      <c r="J47" s="63"/>
    </row>
    <row r="48" ht="16.5" spans="1:10">
      <c r="A48" s="97"/>
      <c r="B48" s="63"/>
      <c r="C48" s="63"/>
      <c r="D48" s="80"/>
      <c r="E48" s="80"/>
      <c r="F48" s="96"/>
      <c r="G48" s="63"/>
      <c r="H48" s="80"/>
      <c r="I48" s="96"/>
      <c r="J48" s="63"/>
    </row>
    <row r="49" ht="16.5" spans="1:10">
      <c r="A49" s="97"/>
      <c r="B49" s="63"/>
      <c r="C49" s="63"/>
      <c r="D49" s="80"/>
      <c r="E49" s="80"/>
      <c r="F49" s="96"/>
      <c r="G49" s="63"/>
      <c r="H49" s="80"/>
      <c r="I49" s="96"/>
      <c r="J49" s="63"/>
    </row>
    <row r="50" ht="16.5" spans="1:10">
      <c r="A50" s="97"/>
      <c r="B50" s="63"/>
      <c r="C50" s="63"/>
      <c r="D50" s="80"/>
      <c r="E50" s="80"/>
      <c r="F50" s="96"/>
      <c r="G50" s="63"/>
      <c r="H50" s="80"/>
      <c r="I50" s="96"/>
      <c r="J50" s="63"/>
    </row>
    <row r="51" ht="16.5" spans="1:10">
      <c r="A51" s="97"/>
      <c r="B51" s="63"/>
      <c r="C51" s="63"/>
      <c r="D51" s="80"/>
      <c r="E51" s="80"/>
      <c r="F51" s="96"/>
      <c r="G51" s="63"/>
      <c r="H51" s="80"/>
      <c r="I51" s="96"/>
      <c r="J51" s="63"/>
    </row>
    <row r="52" ht="16.5" spans="1:10">
      <c r="A52" s="97"/>
      <c r="B52" s="63"/>
      <c r="C52" s="63"/>
      <c r="D52" s="80"/>
      <c r="E52" s="80"/>
      <c r="F52" s="96"/>
      <c r="G52" s="63"/>
      <c r="H52" s="80"/>
      <c r="I52" s="96"/>
      <c r="J52" s="63"/>
    </row>
    <row r="53" ht="16.5" spans="1:10">
      <c r="A53" s="97"/>
      <c r="B53" s="63"/>
      <c r="C53" s="63"/>
      <c r="D53" s="80"/>
      <c r="E53" s="80"/>
      <c r="F53" s="96"/>
      <c r="G53" s="63"/>
      <c r="H53" s="80"/>
      <c r="I53" s="96"/>
      <c r="J53" s="63"/>
    </row>
    <row r="54" ht="16.5" spans="1:10">
      <c r="A54" s="97"/>
      <c r="B54" s="63"/>
      <c r="C54" s="63"/>
      <c r="D54" s="80"/>
      <c r="E54" s="80"/>
      <c r="F54" s="96"/>
      <c r="G54" s="63"/>
      <c r="H54" s="80"/>
      <c r="I54" s="96"/>
      <c r="J54" s="63"/>
    </row>
    <row r="55" ht="16.5" spans="1:10">
      <c r="A55" s="97"/>
      <c r="B55" s="63"/>
      <c r="C55" s="63"/>
      <c r="D55" s="80"/>
      <c r="E55" s="80"/>
      <c r="F55" s="96"/>
      <c r="G55" s="63"/>
      <c r="H55" s="80"/>
      <c r="I55" s="96"/>
      <c r="J55" s="63"/>
    </row>
    <row r="56" ht="16.5" spans="1:10">
      <c r="A56" s="97"/>
      <c r="B56" s="63"/>
      <c r="C56" s="63"/>
      <c r="D56" s="80"/>
      <c r="E56" s="80"/>
      <c r="F56" s="96"/>
      <c r="G56" s="63"/>
      <c r="H56" s="80"/>
      <c r="I56" s="96"/>
      <c r="J56" s="63"/>
    </row>
    <row r="57" ht="16.5" spans="1:10">
      <c r="A57" s="97"/>
      <c r="B57" s="63"/>
      <c r="C57" s="63"/>
      <c r="D57" s="80"/>
      <c r="E57" s="80"/>
      <c r="F57" s="96"/>
      <c r="G57" s="63"/>
      <c r="H57" s="80"/>
      <c r="I57" s="96"/>
      <c r="J57" s="63"/>
    </row>
    <row r="58" ht="16.5" spans="1:10">
      <c r="A58" s="97"/>
      <c r="B58" s="63"/>
      <c r="C58" s="63"/>
      <c r="D58" s="80"/>
      <c r="E58" s="80"/>
      <c r="F58" s="96"/>
      <c r="G58" s="63"/>
      <c r="H58" s="80"/>
      <c r="I58" s="96"/>
      <c r="J58" s="63"/>
    </row>
    <row r="59" ht="16.5" spans="1:10">
      <c r="A59" s="97"/>
      <c r="B59" s="63"/>
      <c r="C59" s="63"/>
      <c r="D59" s="80"/>
      <c r="E59" s="80"/>
      <c r="F59" s="96"/>
      <c r="G59" s="63"/>
      <c r="H59" s="80"/>
      <c r="I59" s="96"/>
      <c r="J59" s="63"/>
    </row>
    <row r="60" ht="16.5" spans="1:10">
      <c r="A60" s="97"/>
      <c r="B60" s="63"/>
      <c r="C60" s="63"/>
      <c r="D60" s="80"/>
      <c r="E60" s="80"/>
      <c r="F60" s="96"/>
      <c r="G60" s="63"/>
      <c r="H60" s="80"/>
      <c r="I60" s="96"/>
      <c r="J60" s="63"/>
    </row>
    <row r="61" ht="16.5" spans="1:10">
      <c r="A61" s="97"/>
      <c r="B61" s="63"/>
      <c r="C61" s="63"/>
      <c r="D61" s="80"/>
      <c r="E61" s="80"/>
      <c r="F61" s="96"/>
      <c r="G61" s="63"/>
      <c r="H61" s="80"/>
      <c r="I61" s="96"/>
      <c r="J61" s="63"/>
    </row>
    <row r="62" ht="16.5" spans="1:10">
      <c r="A62" s="97"/>
      <c r="B62" s="63"/>
      <c r="C62" s="63"/>
      <c r="D62" s="80"/>
      <c r="E62" s="80"/>
      <c r="F62" s="96"/>
      <c r="G62" s="63"/>
      <c r="H62" s="80"/>
      <c r="I62" s="96"/>
      <c r="J62" s="63"/>
    </row>
    <row r="63" ht="16.5" spans="1:10">
      <c r="A63" s="97"/>
      <c r="B63" s="63"/>
      <c r="C63" s="63"/>
      <c r="D63" s="80"/>
      <c r="E63" s="80"/>
      <c r="F63" s="96"/>
      <c r="G63" s="63"/>
      <c r="H63" s="80"/>
      <c r="I63" s="96"/>
      <c r="J63" s="63"/>
    </row>
    <row r="64" ht="16.5" spans="1:10">
      <c r="A64" s="97"/>
      <c r="B64" s="63"/>
      <c r="C64" s="63"/>
      <c r="D64" s="80"/>
      <c r="E64" s="80"/>
      <c r="F64" s="96"/>
      <c r="G64" s="63"/>
      <c r="H64" s="80"/>
      <c r="I64" s="96"/>
      <c r="J64" s="63"/>
    </row>
    <row r="65" ht="16.5" spans="1:10">
      <c r="A65" s="97"/>
      <c r="B65" s="63"/>
      <c r="C65" s="63"/>
      <c r="D65" s="80"/>
      <c r="E65" s="80"/>
      <c r="F65" s="96"/>
      <c r="G65" s="63"/>
      <c r="H65" s="80"/>
      <c r="I65" s="96"/>
      <c r="J65" s="63"/>
    </row>
    <row r="66" ht="16.5" spans="1:10">
      <c r="A66" s="97"/>
      <c r="B66" s="63"/>
      <c r="C66" s="63"/>
      <c r="D66" s="80"/>
      <c r="E66" s="80"/>
      <c r="F66" s="96"/>
      <c r="G66" s="63"/>
      <c r="H66" s="80"/>
      <c r="I66" s="96"/>
      <c r="J66" s="63"/>
    </row>
    <row r="67" ht="16.5" spans="1:10">
      <c r="A67" s="97"/>
      <c r="B67" s="63"/>
      <c r="C67" s="63"/>
      <c r="D67" s="80"/>
      <c r="E67" s="80"/>
      <c r="F67" s="96"/>
      <c r="G67" s="63"/>
      <c r="H67" s="80"/>
      <c r="I67" s="96"/>
      <c r="J67" s="63"/>
    </row>
    <row r="68" ht="16.5" spans="1:10">
      <c r="A68" s="97"/>
      <c r="B68" s="63"/>
      <c r="C68" s="63"/>
      <c r="D68" s="80"/>
      <c r="E68" s="80"/>
      <c r="F68" s="96"/>
      <c r="G68" s="63"/>
      <c r="H68" s="80"/>
      <c r="I68" s="96"/>
      <c r="J68" s="63"/>
    </row>
    <row r="69" ht="16.5" spans="1:10">
      <c r="A69" s="97"/>
      <c r="B69" s="63"/>
      <c r="C69" s="63"/>
      <c r="D69" s="80"/>
      <c r="E69" s="80"/>
      <c r="F69" s="96"/>
      <c r="G69" s="63"/>
      <c r="H69" s="80"/>
      <c r="I69" s="96"/>
      <c r="J69" s="63"/>
    </row>
    <row r="70" ht="16.5" spans="1:10">
      <c r="A70" s="97"/>
      <c r="B70" s="63"/>
      <c r="C70" s="63"/>
      <c r="D70" s="80"/>
      <c r="E70" s="80"/>
      <c r="F70" s="96"/>
      <c r="G70" s="63"/>
      <c r="H70" s="80"/>
      <c r="I70" s="96"/>
      <c r="J70" s="63"/>
    </row>
    <row r="71" ht="16.5" spans="1:10">
      <c r="A71" s="97"/>
      <c r="B71" s="63"/>
      <c r="C71" s="63"/>
      <c r="D71" s="80"/>
      <c r="E71" s="80"/>
      <c r="F71" s="96"/>
      <c r="G71" s="63"/>
      <c r="H71" s="80"/>
      <c r="I71" s="96"/>
      <c r="J71" s="63"/>
    </row>
    <row r="72" ht="16.5" spans="1:10">
      <c r="A72" s="97"/>
      <c r="B72" s="63"/>
      <c r="C72" s="63"/>
      <c r="D72" s="80"/>
      <c r="E72" s="80"/>
      <c r="F72" s="96"/>
      <c r="G72" s="63"/>
      <c r="H72" s="80"/>
      <c r="I72" s="96"/>
      <c r="J72" s="63"/>
    </row>
    <row r="73" ht="16.5" spans="1:10">
      <c r="A73" s="97"/>
      <c r="B73" s="63"/>
      <c r="C73" s="63"/>
      <c r="D73" s="80"/>
      <c r="E73" s="80"/>
      <c r="F73" s="96"/>
      <c r="G73" s="63"/>
      <c r="H73" s="80"/>
      <c r="I73" s="96"/>
      <c r="J73" s="63"/>
    </row>
    <row r="74" ht="16.5" spans="1:10">
      <c r="A74" s="97"/>
      <c r="B74" s="63"/>
      <c r="C74" s="63"/>
      <c r="D74" s="80"/>
      <c r="E74" s="80"/>
      <c r="F74" s="96"/>
      <c r="G74" s="63"/>
      <c r="H74" s="80"/>
      <c r="I74" s="96"/>
      <c r="J74" s="63"/>
    </row>
    <row r="75" ht="16.5" spans="1:10">
      <c r="A75" s="97"/>
      <c r="B75" s="63"/>
      <c r="C75" s="63"/>
      <c r="D75" s="80"/>
      <c r="E75" s="80"/>
      <c r="F75" s="96"/>
      <c r="G75" s="63"/>
      <c r="H75" s="80"/>
      <c r="I75" s="96"/>
      <c r="J75" s="63"/>
    </row>
    <row r="76" ht="16.5" spans="1:10">
      <c r="A76" s="97"/>
      <c r="B76" s="63"/>
      <c r="C76" s="63"/>
      <c r="D76" s="80"/>
      <c r="E76" s="80"/>
      <c r="F76" s="96"/>
      <c r="G76" s="63"/>
      <c r="H76" s="80"/>
      <c r="I76" s="96"/>
      <c r="J76" s="63"/>
    </row>
    <row r="77" ht="16.5" spans="1:10">
      <c r="A77" s="97"/>
      <c r="B77" s="63"/>
      <c r="C77" s="63"/>
      <c r="D77" s="80"/>
      <c r="E77" s="80"/>
      <c r="F77" s="96"/>
      <c r="G77" s="63"/>
      <c r="H77" s="80"/>
      <c r="I77" s="96"/>
      <c r="J77" s="63"/>
    </row>
    <row r="78" ht="16.5" spans="1:10">
      <c r="A78" s="97"/>
      <c r="B78" s="63"/>
      <c r="C78" s="63"/>
      <c r="D78" s="80"/>
      <c r="E78" s="80"/>
      <c r="F78" s="96"/>
      <c r="G78" s="63"/>
      <c r="H78" s="80"/>
      <c r="I78" s="96"/>
      <c r="J78" s="63"/>
    </row>
    <row r="79" ht="16.5" spans="1:10">
      <c r="A79" s="97"/>
      <c r="B79" s="63"/>
      <c r="C79" s="63"/>
      <c r="D79" s="80"/>
      <c r="E79" s="80"/>
      <c r="F79" s="96"/>
      <c r="G79" s="63"/>
      <c r="H79" s="80"/>
      <c r="I79" s="96"/>
      <c r="J79" s="63"/>
    </row>
    <row r="80" ht="16.5" spans="1:10">
      <c r="A80" s="97"/>
      <c r="B80" s="63"/>
      <c r="C80" s="63"/>
      <c r="D80" s="80"/>
      <c r="E80" s="80"/>
      <c r="F80" s="96"/>
      <c r="G80" s="63"/>
      <c r="H80" s="80"/>
      <c r="I80" s="96"/>
      <c r="J80" s="63"/>
    </row>
    <row r="81" ht="16.5" spans="1:10">
      <c r="A81" s="97"/>
      <c r="B81" s="63"/>
      <c r="C81" s="63"/>
      <c r="D81" s="80"/>
      <c r="E81" s="80"/>
      <c r="F81" s="96"/>
      <c r="G81" s="63"/>
      <c r="H81" s="80"/>
      <c r="I81" s="96"/>
      <c r="J81" s="63"/>
    </row>
    <row r="82" ht="16.5" spans="1:10">
      <c r="A82" s="97"/>
      <c r="B82" s="63"/>
      <c r="C82" s="63"/>
      <c r="D82" s="80"/>
      <c r="E82" s="80"/>
      <c r="F82" s="96"/>
      <c r="G82" s="63"/>
      <c r="H82" s="80"/>
      <c r="I82" s="96"/>
      <c r="J82" s="63"/>
    </row>
    <row r="83" ht="16.5" spans="1:10">
      <c r="A83" s="97"/>
      <c r="B83" s="63"/>
      <c r="C83" s="63"/>
      <c r="D83" s="80"/>
      <c r="E83" s="80"/>
      <c r="F83" s="96"/>
      <c r="G83" s="63"/>
      <c r="H83" s="80"/>
      <c r="I83" s="96"/>
      <c r="J83" s="63"/>
    </row>
    <row r="84" ht="16.5" spans="1:10">
      <c r="A84" s="97"/>
      <c r="B84" s="63"/>
      <c r="C84" s="63"/>
      <c r="D84" s="80"/>
      <c r="E84" s="80"/>
      <c r="F84" s="96"/>
      <c r="G84" s="63"/>
      <c r="H84" s="80"/>
      <c r="I84" s="96"/>
      <c r="J84" s="63"/>
    </row>
    <row r="85" ht="16.5" spans="1:10">
      <c r="A85" s="97"/>
      <c r="B85" s="63"/>
      <c r="C85" s="63"/>
      <c r="D85" s="80"/>
      <c r="E85" s="80"/>
      <c r="F85" s="96"/>
      <c r="G85" s="63"/>
      <c r="H85" s="80"/>
      <c r="I85" s="96"/>
      <c r="J85" s="63"/>
    </row>
    <row r="86" ht="16.5" spans="1:10">
      <c r="A86" s="97"/>
      <c r="B86" s="63"/>
      <c r="C86" s="63"/>
      <c r="D86" s="80"/>
      <c r="E86" s="80"/>
      <c r="F86" s="96"/>
      <c r="G86" s="63"/>
      <c r="H86" s="80"/>
      <c r="I86" s="96"/>
      <c r="J86" s="63"/>
    </row>
    <row r="87" ht="16.5" spans="1:10">
      <c r="A87" s="97"/>
      <c r="B87" s="63"/>
      <c r="C87" s="63"/>
      <c r="D87" s="80"/>
      <c r="E87" s="80"/>
      <c r="F87" s="96"/>
      <c r="G87" s="63"/>
      <c r="H87" s="80"/>
      <c r="I87" s="96"/>
      <c r="J87" s="63"/>
    </row>
    <row r="88" ht="16.5" spans="1:10">
      <c r="A88" s="97"/>
      <c r="B88" s="63"/>
      <c r="C88" s="63"/>
      <c r="D88" s="80"/>
      <c r="E88" s="80"/>
      <c r="F88" s="96"/>
      <c r="G88" s="63"/>
      <c r="H88" s="80"/>
      <c r="I88" s="96"/>
      <c r="J88" s="63"/>
    </row>
    <row r="89" ht="16.5" spans="1:10">
      <c r="A89" s="97"/>
      <c r="B89" s="63"/>
      <c r="C89" s="63"/>
      <c r="D89" s="80"/>
      <c r="E89" s="80"/>
      <c r="F89" s="96"/>
      <c r="G89" s="63"/>
      <c r="H89" s="80"/>
      <c r="I89" s="96"/>
      <c r="J89" s="63"/>
    </row>
    <row r="90" ht="16.5" spans="1:10">
      <c r="A90" s="97"/>
      <c r="B90" s="63"/>
      <c r="C90" s="63"/>
      <c r="D90" s="80"/>
      <c r="E90" s="80"/>
      <c r="F90" s="96"/>
      <c r="G90" s="63"/>
      <c r="H90" s="80"/>
      <c r="I90" s="96"/>
      <c r="J90" s="63"/>
    </row>
    <row r="91" ht="16.5" spans="1:10">
      <c r="A91" s="97"/>
      <c r="B91" s="63"/>
      <c r="C91" s="63"/>
      <c r="D91" s="80"/>
      <c r="E91" s="80"/>
      <c r="F91" s="96"/>
      <c r="G91" s="63"/>
      <c r="H91" s="80"/>
      <c r="I91" s="96"/>
      <c r="J91" s="63"/>
    </row>
    <row r="92" ht="16.5" spans="1:10">
      <c r="A92" s="97"/>
      <c r="B92" s="63"/>
      <c r="C92" s="63"/>
      <c r="D92" s="80"/>
      <c r="E92" s="80"/>
      <c r="F92" s="96"/>
      <c r="G92" s="63"/>
      <c r="H92" s="80"/>
      <c r="I92" s="96"/>
      <c r="J92" s="63"/>
    </row>
    <row r="93" ht="16.5" spans="1:10">
      <c r="A93" s="97"/>
      <c r="B93" s="63"/>
      <c r="C93" s="63"/>
      <c r="D93" s="80"/>
      <c r="E93" s="80"/>
      <c r="F93" s="96"/>
      <c r="G93" s="63"/>
      <c r="H93" s="80"/>
      <c r="I93" s="96"/>
      <c r="J93" s="63"/>
    </row>
    <row r="94" ht="16.5" spans="1:10">
      <c r="A94" s="97"/>
      <c r="B94" s="63"/>
      <c r="C94" s="63"/>
      <c r="D94" s="80"/>
      <c r="E94" s="80"/>
      <c r="F94" s="96"/>
      <c r="G94" s="63"/>
      <c r="H94" s="80"/>
      <c r="I94" s="96"/>
      <c r="J94" s="63"/>
    </row>
    <row r="95" ht="16.5" spans="1:10">
      <c r="A95" s="97"/>
      <c r="B95" s="63"/>
      <c r="C95" s="63"/>
      <c r="D95" s="80"/>
      <c r="E95" s="80"/>
      <c r="F95" s="96"/>
      <c r="G95" s="63"/>
      <c r="H95" s="80"/>
      <c r="I95" s="96"/>
      <c r="J95" s="63"/>
    </row>
    <row r="96" ht="16.5" spans="1:10">
      <c r="A96" s="97"/>
      <c r="B96" s="63"/>
      <c r="C96" s="63"/>
      <c r="D96" s="80"/>
      <c r="E96" s="80"/>
      <c r="F96" s="96"/>
      <c r="G96" s="63"/>
      <c r="H96" s="80"/>
      <c r="I96" s="96"/>
      <c r="J96" s="63"/>
    </row>
    <row r="97" ht="16.5" spans="1:10">
      <c r="A97" s="97"/>
      <c r="B97" s="63"/>
      <c r="C97" s="63"/>
      <c r="D97" s="80"/>
      <c r="E97" s="80"/>
      <c r="F97" s="96"/>
      <c r="G97" s="63"/>
      <c r="H97" s="80"/>
      <c r="I97" s="96"/>
      <c r="J97" s="63"/>
    </row>
    <row r="98" ht="16.5" spans="1:10">
      <c r="A98" s="97"/>
      <c r="B98" s="63"/>
      <c r="C98" s="63"/>
      <c r="D98" s="80"/>
      <c r="E98" s="80"/>
      <c r="F98" s="96"/>
      <c r="G98" s="63"/>
      <c r="H98" s="80"/>
      <c r="I98" s="96"/>
      <c r="J98" s="63"/>
    </row>
    <row r="99" ht="16.5" spans="1:10">
      <c r="A99" s="97"/>
      <c r="B99" s="63"/>
      <c r="C99" s="63"/>
      <c r="D99" s="80"/>
      <c r="E99" s="80"/>
      <c r="F99" s="96"/>
      <c r="G99" s="63"/>
      <c r="H99" s="80"/>
      <c r="I99" s="96"/>
      <c r="J99" s="63"/>
    </row>
    <row r="100" ht="16.5" spans="1:10">
      <c r="A100" s="97"/>
      <c r="B100" s="63"/>
      <c r="C100" s="63"/>
      <c r="D100" s="80"/>
      <c r="E100" s="80"/>
      <c r="F100" s="96"/>
      <c r="G100" s="63"/>
      <c r="H100" s="80"/>
      <c r="I100" s="96"/>
      <c r="J100" s="63"/>
    </row>
    <row r="101" ht="16.5" spans="1:10">
      <c r="A101" s="97"/>
      <c r="B101" s="63"/>
      <c r="C101" s="63"/>
      <c r="D101" s="80"/>
      <c r="E101" s="80"/>
      <c r="F101" s="96"/>
      <c r="G101" s="63"/>
      <c r="H101" s="80"/>
      <c r="I101" s="96"/>
      <c r="J101" s="63"/>
    </row>
    <row r="102" ht="16.5" spans="1:10">
      <c r="A102" s="97"/>
      <c r="B102" s="63"/>
      <c r="C102" s="63"/>
      <c r="D102" s="80"/>
      <c r="E102" s="80"/>
      <c r="F102" s="96"/>
      <c r="G102" s="63"/>
      <c r="H102" s="80"/>
      <c r="I102" s="96"/>
      <c r="J102" s="63"/>
    </row>
    <row r="103" ht="16.5" spans="1:10">
      <c r="A103" s="97"/>
      <c r="B103" s="63"/>
      <c r="C103" s="63"/>
      <c r="D103" s="80"/>
      <c r="E103" s="80"/>
      <c r="F103" s="96"/>
      <c r="G103" s="63"/>
      <c r="H103" s="80"/>
      <c r="I103" s="96"/>
      <c r="J103" s="63"/>
    </row>
    <row r="104" ht="16.5" spans="1:10">
      <c r="A104" s="97"/>
      <c r="B104" s="63"/>
      <c r="C104" s="63"/>
      <c r="D104" s="80"/>
      <c r="E104" s="80"/>
      <c r="F104" s="96"/>
      <c r="G104" s="63"/>
      <c r="H104" s="80"/>
      <c r="I104" s="96"/>
      <c r="J104" s="63"/>
    </row>
    <row r="105" ht="16.5" spans="1:10">
      <c r="A105" s="97"/>
      <c r="B105" s="63"/>
      <c r="C105" s="63"/>
      <c r="D105" s="80"/>
      <c r="E105" s="80"/>
      <c r="F105" s="96"/>
      <c r="G105" s="63"/>
      <c r="H105" s="80"/>
      <c r="I105" s="96"/>
      <c r="J105" s="63"/>
    </row>
    <row r="106" ht="16.5" spans="1:10">
      <c r="A106" s="97"/>
      <c r="B106" s="63"/>
      <c r="C106" s="63"/>
      <c r="D106" s="80"/>
      <c r="E106" s="80"/>
      <c r="F106" s="96"/>
      <c r="G106" s="63"/>
      <c r="H106" s="80"/>
      <c r="I106" s="96"/>
      <c r="J106" s="63"/>
    </row>
    <row r="107" ht="16.5" spans="1:10">
      <c r="A107" s="97"/>
      <c r="B107" s="63"/>
      <c r="C107" s="63"/>
      <c r="D107" s="80"/>
      <c r="E107" s="80"/>
      <c r="F107" s="96"/>
      <c r="G107" s="63"/>
      <c r="H107" s="80"/>
      <c r="I107" s="96"/>
      <c r="J107" s="63"/>
    </row>
    <row r="108" ht="16.5" spans="1:10">
      <c r="A108" s="97"/>
      <c r="B108" s="63"/>
      <c r="C108" s="63"/>
      <c r="D108" s="80"/>
      <c r="E108" s="80"/>
      <c r="F108" s="96"/>
      <c r="G108" s="63"/>
      <c r="H108" s="80"/>
      <c r="I108" s="96"/>
      <c r="J108" s="63"/>
    </row>
    <row r="109" ht="16.5" spans="1:10">
      <c r="A109" s="97"/>
      <c r="B109" s="63"/>
      <c r="C109" s="63"/>
      <c r="D109" s="80"/>
      <c r="E109" s="80"/>
      <c r="F109" s="96"/>
      <c r="G109" s="63"/>
      <c r="H109" s="80"/>
      <c r="I109" s="96"/>
      <c r="J109" s="63"/>
    </row>
    <row r="110" ht="16.5" spans="1:10">
      <c r="A110" s="97"/>
      <c r="B110" s="63"/>
      <c r="C110" s="63"/>
      <c r="D110" s="80"/>
      <c r="E110" s="80"/>
      <c r="F110" s="96"/>
      <c r="G110" s="63"/>
      <c r="H110" s="80"/>
      <c r="I110" s="96"/>
      <c r="J110" s="63"/>
    </row>
    <row r="111" ht="16.5" spans="1:10">
      <c r="A111" s="97"/>
      <c r="B111" s="63"/>
      <c r="C111" s="63"/>
      <c r="D111" s="80"/>
      <c r="E111" s="80"/>
      <c r="F111" s="96"/>
      <c r="G111" s="63"/>
      <c r="H111" s="80"/>
      <c r="I111" s="96"/>
      <c r="J111" s="63"/>
    </row>
    <row r="112" ht="16.5" spans="1:10">
      <c r="A112" s="97"/>
      <c r="B112" s="63"/>
      <c r="C112" s="63"/>
      <c r="D112" s="80"/>
      <c r="E112" s="80"/>
      <c r="F112" s="96"/>
      <c r="G112" s="63"/>
      <c r="H112" s="80"/>
      <c r="I112" s="96"/>
      <c r="J112" s="63"/>
    </row>
    <row r="113" ht="16.5" spans="1:10">
      <c r="A113" s="97"/>
      <c r="B113" s="63"/>
      <c r="C113" s="63"/>
      <c r="D113" s="80"/>
      <c r="E113" s="80"/>
      <c r="F113" s="96"/>
      <c r="G113" s="63"/>
      <c r="H113" s="80"/>
      <c r="I113" s="96"/>
      <c r="J113" s="63"/>
    </row>
    <row r="114" ht="16.5" spans="1:10">
      <c r="A114" s="97"/>
      <c r="B114" s="63"/>
      <c r="C114" s="63"/>
      <c r="D114" s="80"/>
      <c r="E114" s="80"/>
      <c r="F114" s="96"/>
      <c r="G114" s="63"/>
      <c r="H114" s="80"/>
      <c r="I114" s="96"/>
      <c r="J114" s="63"/>
    </row>
    <row r="115" ht="16.5" spans="1:10">
      <c r="A115" s="97"/>
      <c r="B115" s="63"/>
      <c r="C115" s="63"/>
      <c r="D115" s="80"/>
      <c r="E115" s="80"/>
      <c r="F115" s="96"/>
      <c r="G115" s="63"/>
      <c r="H115" s="80"/>
      <c r="I115" s="96"/>
      <c r="J115" s="63"/>
    </row>
    <row r="116" ht="16.5" spans="1:10">
      <c r="A116" s="97"/>
      <c r="B116" s="63"/>
      <c r="C116" s="63"/>
      <c r="D116" s="80"/>
      <c r="E116" s="80"/>
      <c r="F116" s="96"/>
      <c r="G116" s="63"/>
      <c r="H116" s="80"/>
      <c r="I116" s="96"/>
      <c r="J116" s="63"/>
    </row>
    <row r="117" ht="16.5" spans="1:10">
      <c r="A117" s="97"/>
      <c r="B117" s="63"/>
      <c r="C117" s="63"/>
      <c r="D117" s="80"/>
      <c r="E117" s="80"/>
      <c r="F117" s="96"/>
      <c r="G117" s="63"/>
      <c r="H117" s="80"/>
      <c r="I117" s="96"/>
      <c r="J117" s="63"/>
    </row>
    <row r="118" ht="16.5" spans="1:10">
      <c r="A118" s="97"/>
      <c r="B118" s="63"/>
      <c r="C118" s="63"/>
      <c r="D118" s="80"/>
      <c r="E118" s="80"/>
      <c r="F118" s="96"/>
      <c r="G118" s="63"/>
      <c r="H118" s="80"/>
      <c r="I118" s="96"/>
      <c r="J118" s="63"/>
    </row>
    <row r="119" ht="16.5" spans="1:10">
      <c r="A119" s="97"/>
      <c r="B119" s="63"/>
      <c r="C119" s="63"/>
      <c r="D119" s="80"/>
      <c r="E119" s="80"/>
      <c r="F119" s="96"/>
      <c r="G119" s="63"/>
      <c r="H119" s="80"/>
      <c r="I119" s="96"/>
      <c r="J119" s="63"/>
    </row>
    <row r="120" ht="16.5" spans="1:10">
      <c r="A120" s="97"/>
      <c r="B120" s="63"/>
      <c r="C120" s="63"/>
      <c r="D120" s="80"/>
      <c r="E120" s="80"/>
      <c r="F120" s="96"/>
      <c r="G120" s="63"/>
      <c r="H120" s="80"/>
      <c r="I120" s="96"/>
      <c r="J120" s="63"/>
    </row>
    <row r="121" ht="16.5" spans="1:10">
      <c r="A121" s="97"/>
      <c r="B121" s="63"/>
      <c r="C121" s="63"/>
      <c r="D121" s="80"/>
      <c r="E121" s="80"/>
      <c r="F121" s="96"/>
      <c r="G121" s="63"/>
      <c r="H121" s="80"/>
      <c r="I121" s="96"/>
      <c r="J121" s="63"/>
    </row>
    <row r="122" ht="16.5" spans="1:10">
      <c r="A122" s="97"/>
      <c r="B122" s="63"/>
      <c r="C122" s="63"/>
      <c r="D122" s="80"/>
      <c r="E122" s="80"/>
      <c r="F122" s="96"/>
      <c r="G122" s="63"/>
      <c r="H122" s="80"/>
      <c r="I122" s="96"/>
      <c r="J122" s="63"/>
    </row>
    <row r="123" ht="16.5" spans="1:10">
      <c r="A123" s="97"/>
      <c r="B123" s="63"/>
      <c r="C123" s="63"/>
      <c r="D123" s="80"/>
      <c r="E123" s="80"/>
      <c r="F123" s="96"/>
      <c r="G123" s="63"/>
      <c r="H123" s="80"/>
      <c r="I123" s="96"/>
      <c r="J123" s="63"/>
    </row>
    <row r="124" ht="16.5" spans="1:10">
      <c r="A124" s="80"/>
      <c r="B124" s="63"/>
      <c r="C124" s="63"/>
      <c r="D124" s="80"/>
      <c r="E124" s="80"/>
      <c r="F124" s="63"/>
      <c r="G124" s="63"/>
      <c r="H124" s="80"/>
      <c r="I124" s="96"/>
      <c r="J124" s="63"/>
    </row>
    <row r="125" ht="16.5" spans="1:10">
      <c r="A125" s="80"/>
      <c r="B125" s="63"/>
      <c r="C125" s="63"/>
      <c r="D125" s="80"/>
      <c r="E125" s="80"/>
      <c r="F125" s="63"/>
      <c r="G125" s="63"/>
      <c r="H125" s="80"/>
      <c r="I125" s="96"/>
      <c r="J125" s="63"/>
    </row>
    <row r="126" ht="16.5" spans="1:10">
      <c r="A126" s="97"/>
      <c r="B126" s="63"/>
      <c r="C126" s="63"/>
      <c r="D126" s="80"/>
      <c r="E126" s="80"/>
      <c r="F126" s="96"/>
      <c r="G126" s="63"/>
      <c r="H126" s="80"/>
      <c r="I126" s="96"/>
      <c r="J126" s="63"/>
    </row>
    <row r="127" ht="16.5" spans="1:10">
      <c r="A127" s="97"/>
      <c r="B127" s="63"/>
      <c r="C127" s="63"/>
      <c r="D127" s="80"/>
      <c r="E127" s="80"/>
      <c r="F127" s="96"/>
      <c r="G127" s="63"/>
      <c r="H127" s="80"/>
      <c r="I127" s="96"/>
      <c r="J127" s="63"/>
    </row>
    <row r="128" ht="16.5" spans="1:10">
      <c r="A128" s="97"/>
      <c r="B128" s="63"/>
      <c r="C128" s="63"/>
      <c r="D128" s="80"/>
      <c r="E128" s="80"/>
      <c r="F128" s="63"/>
      <c r="G128" s="63"/>
      <c r="H128" s="80"/>
      <c r="I128" s="96"/>
      <c r="J128" s="63"/>
    </row>
    <row r="129" ht="16.5" spans="1:10">
      <c r="A129" s="97"/>
      <c r="B129" s="63"/>
      <c r="C129" s="63"/>
      <c r="D129" s="80"/>
      <c r="E129" s="80"/>
      <c r="F129" s="96"/>
      <c r="G129" s="63"/>
      <c r="H129" s="80"/>
      <c r="I129" s="96"/>
      <c r="J129" s="63"/>
    </row>
    <row r="130" ht="16.5" spans="1:10">
      <c r="A130" s="97"/>
      <c r="B130" s="63"/>
      <c r="C130" s="63"/>
      <c r="D130" s="80"/>
      <c r="E130" s="80"/>
      <c r="F130" s="96"/>
      <c r="G130" s="63"/>
      <c r="H130" s="80"/>
      <c r="I130" s="96"/>
      <c r="J130" s="63"/>
    </row>
    <row r="131" ht="16.5" spans="1:10">
      <c r="A131" s="97"/>
      <c r="B131" s="63"/>
      <c r="C131" s="63"/>
      <c r="D131" s="80"/>
      <c r="E131" s="80"/>
      <c r="F131" s="96"/>
      <c r="G131" s="63"/>
      <c r="H131" s="80"/>
      <c r="I131" s="96"/>
      <c r="J131" s="63"/>
    </row>
    <row r="132" ht="16.5" spans="1:10">
      <c r="A132" s="97"/>
      <c r="B132" s="63"/>
      <c r="C132" s="63"/>
      <c r="D132" s="80"/>
      <c r="E132" s="80"/>
      <c r="F132" s="96"/>
      <c r="G132" s="63"/>
      <c r="H132" s="80"/>
      <c r="I132" s="96"/>
      <c r="J132" s="63"/>
    </row>
    <row r="133" ht="16.5" spans="1:10">
      <c r="A133" s="97"/>
      <c r="B133" s="63"/>
      <c r="C133" s="63"/>
      <c r="D133" s="80"/>
      <c r="E133" s="80"/>
      <c r="F133" s="96"/>
      <c r="G133" s="63"/>
      <c r="H133" s="80"/>
      <c r="I133" s="96"/>
      <c r="J133" s="63"/>
    </row>
    <row r="134" ht="16.5" spans="1:10">
      <c r="A134" s="97"/>
      <c r="B134" s="63"/>
      <c r="C134" s="63"/>
      <c r="D134" s="80"/>
      <c r="E134" s="80"/>
      <c r="F134" s="96"/>
      <c r="G134" s="63"/>
      <c r="H134" s="80"/>
      <c r="I134" s="96"/>
      <c r="J134" s="63"/>
    </row>
    <row r="135" ht="16.5" spans="1:10">
      <c r="A135" s="97"/>
      <c r="B135" s="63"/>
      <c r="C135" s="63"/>
      <c r="D135" s="80"/>
      <c r="E135" s="80"/>
      <c r="F135" s="96"/>
      <c r="G135" s="63"/>
      <c r="H135" s="80"/>
      <c r="I135" s="96"/>
      <c r="J135" s="63"/>
    </row>
    <row r="136" ht="16.5" spans="1:10">
      <c r="A136" s="97"/>
      <c r="B136" s="63"/>
      <c r="C136" s="63"/>
      <c r="D136" s="80"/>
      <c r="E136" s="80"/>
      <c r="F136" s="96"/>
      <c r="G136" s="63"/>
      <c r="H136" s="80"/>
      <c r="I136" s="96"/>
      <c r="J136" s="63"/>
    </row>
    <row r="137" ht="16.5" spans="1:10">
      <c r="A137" s="97"/>
      <c r="B137" s="63"/>
      <c r="C137" s="63"/>
      <c r="D137" s="80"/>
      <c r="E137" s="80"/>
      <c r="F137" s="96"/>
      <c r="G137" s="63"/>
      <c r="H137" s="80"/>
      <c r="I137" s="96"/>
      <c r="J137" s="63"/>
    </row>
    <row r="138" ht="16.5" spans="1:10">
      <c r="A138" s="97"/>
      <c r="B138" s="63"/>
      <c r="C138" s="63"/>
      <c r="D138" s="80"/>
      <c r="E138" s="80"/>
      <c r="F138" s="96"/>
      <c r="G138" s="63"/>
      <c r="H138" s="80"/>
      <c r="I138" s="96"/>
      <c r="J138" s="63"/>
    </row>
    <row r="139" ht="16.5" spans="1:10">
      <c r="A139" s="97"/>
      <c r="B139" s="63"/>
      <c r="C139" s="63"/>
      <c r="D139" s="80"/>
      <c r="E139" s="80"/>
      <c r="F139" s="96"/>
      <c r="G139" s="63"/>
      <c r="H139" s="80"/>
      <c r="I139" s="96"/>
      <c r="J139" s="63"/>
    </row>
    <row r="140" ht="16.5" spans="1:10">
      <c r="A140" s="97"/>
      <c r="B140" s="63"/>
      <c r="C140" s="63"/>
      <c r="D140" s="80"/>
      <c r="E140" s="80"/>
      <c r="F140" s="96"/>
      <c r="G140" s="63"/>
      <c r="H140" s="80"/>
      <c r="I140" s="96"/>
      <c r="J140" s="63"/>
    </row>
    <row r="141" ht="16.5" spans="1:10">
      <c r="A141" s="97"/>
      <c r="B141" s="63"/>
      <c r="C141" s="63"/>
      <c r="D141" s="80"/>
      <c r="E141" s="80"/>
      <c r="F141" s="96"/>
      <c r="G141" s="63"/>
      <c r="H141" s="80"/>
      <c r="I141" s="96"/>
      <c r="J141" s="63"/>
    </row>
    <row r="142" ht="16.5" spans="1:10">
      <c r="A142" s="97"/>
      <c r="B142" s="63"/>
      <c r="C142" s="63"/>
      <c r="D142" s="80"/>
      <c r="E142" s="80"/>
      <c r="F142" s="96"/>
      <c r="G142" s="63"/>
      <c r="H142" s="80"/>
      <c r="I142" s="96"/>
      <c r="J142" s="63"/>
    </row>
    <row r="143" ht="16.5" spans="1:10">
      <c r="A143" s="97"/>
      <c r="B143" s="63"/>
      <c r="C143" s="63"/>
      <c r="D143" s="80"/>
      <c r="E143" s="80"/>
      <c r="F143" s="96"/>
      <c r="G143" s="63"/>
      <c r="H143" s="80"/>
      <c r="I143" s="96"/>
      <c r="J143" s="63"/>
    </row>
    <row r="144" ht="16.5" spans="1:10">
      <c r="A144" s="97"/>
      <c r="B144" s="63"/>
      <c r="C144" s="63"/>
      <c r="D144" s="80"/>
      <c r="E144" s="80"/>
      <c r="F144" s="96"/>
      <c r="G144" s="63"/>
      <c r="H144" s="80"/>
      <c r="I144" s="96"/>
      <c r="J144" s="63"/>
    </row>
    <row r="145" ht="16.5" spans="1:10">
      <c r="A145" s="97"/>
      <c r="B145" s="63"/>
      <c r="C145" s="63"/>
      <c r="D145" s="80"/>
      <c r="E145" s="80"/>
      <c r="F145" s="96"/>
      <c r="G145" s="63"/>
      <c r="H145" s="80"/>
      <c r="I145" s="96"/>
      <c r="J145" s="63"/>
    </row>
    <row r="146" ht="16.5" spans="1:10">
      <c r="A146" s="97"/>
      <c r="B146" s="63"/>
      <c r="C146" s="63"/>
      <c r="D146" s="80"/>
      <c r="E146" s="80"/>
      <c r="F146" s="96"/>
      <c r="G146" s="63"/>
      <c r="H146" s="80"/>
      <c r="I146" s="96"/>
      <c r="J146" s="63"/>
    </row>
    <row r="147" ht="16.5" spans="1:10">
      <c r="A147" s="97"/>
      <c r="B147" s="63"/>
      <c r="C147" s="63"/>
      <c r="D147" s="80"/>
      <c r="E147" s="80"/>
      <c r="F147" s="96"/>
      <c r="G147" s="63"/>
      <c r="H147" s="80"/>
      <c r="I147" s="96"/>
      <c r="J147" s="63"/>
    </row>
    <row r="148" ht="16.5" spans="1:10">
      <c r="A148" s="97"/>
      <c r="B148" s="63"/>
      <c r="C148" s="63"/>
      <c r="D148" s="80"/>
      <c r="E148" s="80"/>
      <c r="F148" s="96"/>
      <c r="G148" s="63"/>
      <c r="H148" s="80"/>
      <c r="I148" s="96"/>
      <c r="J148" s="63"/>
    </row>
    <row r="149" ht="16.5" spans="1:10">
      <c r="A149" s="97"/>
      <c r="B149" s="63"/>
      <c r="C149" s="63"/>
      <c r="D149" s="80"/>
      <c r="E149" s="80"/>
      <c r="F149" s="96"/>
      <c r="G149" s="63"/>
      <c r="H149" s="80"/>
      <c r="I149" s="96"/>
      <c r="J149" s="63"/>
    </row>
    <row r="150" ht="16.5" spans="1:10">
      <c r="A150" s="97"/>
      <c r="B150" s="63"/>
      <c r="C150" s="63"/>
      <c r="D150" s="80"/>
      <c r="E150" s="80"/>
      <c r="F150" s="96"/>
      <c r="G150" s="63"/>
      <c r="H150" s="80"/>
      <c r="I150" s="96"/>
      <c r="J150" s="63"/>
    </row>
    <row r="151" ht="16.5" spans="1:10">
      <c r="A151" s="97"/>
      <c r="B151" s="63"/>
      <c r="C151" s="63"/>
      <c r="D151" s="80"/>
      <c r="E151" s="80"/>
      <c r="F151" s="96"/>
      <c r="G151" s="63"/>
      <c r="H151" s="80"/>
      <c r="I151" s="96"/>
      <c r="J151" s="63"/>
    </row>
    <row r="152" ht="16.5" spans="1:10">
      <c r="A152" s="97"/>
      <c r="B152" s="63"/>
      <c r="C152" s="63"/>
      <c r="D152" s="80"/>
      <c r="E152" s="80"/>
      <c r="F152" s="96"/>
      <c r="G152" s="63"/>
      <c r="H152" s="80"/>
      <c r="I152" s="96"/>
      <c r="J152" s="63"/>
    </row>
    <row r="153" ht="16.5" spans="1:10">
      <c r="A153" s="97"/>
      <c r="B153" s="63"/>
      <c r="C153" s="63"/>
      <c r="D153" s="80"/>
      <c r="E153" s="80"/>
      <c r="F153" s="96"/>
      <c r="G153" s="63"/>
      <c r="H153" s="80"/>
      <c r="I153" s="96"/>
      <c r="J153" s="63"/>
    </row>
    <row r="154" ht="16.5" spans="1:10">
      <c r="A154" s="97"/>
      <c r="B154" s="63"/>
      <c r="C154" s="63"/>
      <c r="D154" s="80"/>
      <c r="E154" s="80"/>
      <c r="F154" s="96"/>
      <c r="G154" s="63"/>
      <c r="H154" s="80"/>
      <c r="I154" s="96"/>
      <c r="J154" s="63"/>
    </row>
    <row r="155" ht="16.5" spans="1:10">
      <c r="A155" s="97"/>
      <c r="B155" s="63"/>
      <c r="C155" s="63"/>
      <c r="D155" s="80"/>
      <c r="E155" s="80"/>
      <c r="F155" s="96"/>
      <c r="G155" s="63"/>
      <c r="H155" s="80"/>
      <c r="I155" s="96"/>
      <c r="J155" s="63"/>
    </row>
    <row r="156" ht="16.5" spans="1:10">
      <c r="A156" s="97"/>
      <c r="B156" s="63"/>
      <c r="C156" s="63"/>
      <c r="D156" s="80"/>
      <c r="E156" s="80"/>
      <c r="F156" s="96"/>
      <c r="G156" s="63"/>
      <c r="H156" s="80"/>
      <c r="I156" s="96"/>
      <c r="J156" s="63"/>
    </row>
    <row r="157" ht="16.5" spans="1:10">
      <c r="A157" s="97"/>
      <c r="B157" s="63"/>
      <c r="C157" s="63"/>
      <c r="D157" s="80"/>
      <c r="E157" s="80"/>
      <c r="F157" s="96"/>
      <c r="G157" s="63"/>
      <c r="H157" s="80"/>
      <c r="I157" s="96"/>
      <c r="J157" s="63"/>
    </row>
    <row r="158" ht="16.5" spans="1:10">
      <c r="A158" s="97"/>
      <c r="B158" s="63"/>
      <c r="C158" s="63"/>
      <c r="D158" s="80"/>
      <c r="E158" s="80"/>
      <c r="F158" s="96"/>
      <c r="G158" s="63"/>
      <c r="H158" s="80"/>
      <c r="I158" s="96"/>
      <c r="J158" s="63"/>
    </row>
    <row r="159" ht="16.5" spans="1:10">
      <c r="A159" s="97"/>
      <c r="B159" s="63"/>
      <c r="C159" s="63"/>
      <c r="D159" s="80"/>
      <c r="E159" s="80"/>
      <c r="F159" s="96"/>
      <c r="G159" s="63"/>
      <c r="H159" s="80"/>
      <c r="I159" s="96"/>
      <c r="J159" s="63"/>
    </row>
    <row r="160" ht="16.5" spans="1:10">
      <c r="A160" s="97"/>
      <c r="B160" s="63"/>
      <c r="C160" s="63"/>
      <c r="D160" s="80"/>
      <c r="E160" s="80"/>
      <c r="F160" s="96"/>
      <c r="G160" s="63"/>
      <c r="H160" s="80"/>
      <c r="I160" s="96"/>
      <c r="J160" s="63"/>
    </row>
    <row r="161" ht="16.5" spans="1:10">
      <c r="A161" s="97"/>
      <c r="B161" s="63"/>
      <c r="C161" s="63"/>
      <c r="D161" s="80"/>
      <c r="E161" s="80"/>
      <c r="F161" s="96"/>
      <c r="G161" s="63"/>
      <c r="H161" s="80"/>
      <c r="I161" s="96"/>
      <c r="J161" s="63"/>
    </row>
    <row r="162" ht="16.5" spans="1:10">
      <c r="A162" s="97"/>
      <c r="B162" s="63"/>
      <c r="C162" s="63"/>
      <c r="D162" s="80"/>
      <c r="E162" s="80"/>
      <c r="F162" s="96"/>
      <c r="G162" s="63"/>
      <c r="H162" s="80"/>
      <c r="I162" s="96"/>
      <c r="J162" s="63"/>
    </row>
    <row r="163" ht="16.5" spans="1:10">
      <c r="A163" s="97"/>
      <c r="B163" s="63"/>
      <c r="C163" s="63"/>
      <c r="D163" s="80"/>
      <c r="E163" s="80"/>
      <c r="F163" s="96"/>
      <c r="G163" s="63"/>
      <c r="H163" s="80"/>
      <c r="I163" s="96"/>
      <c r="J163" s="63"/>
    </row>
    <row r="164" ht="16.5" spans="1:10">
      <c r="A164" s="97"/>
      <c r="B164" s="63"/>
      <c r="C164" s="63"/>
      <c r="D164" s="80"/>
      <c r="E164" s="80"/>
      <c r="F164" s="96"/>
      <c r="G164" s="63"/>
      <c r="H164" s="80"/>
      <c r="I164" s="96"/>
      <c r="J164" s="63"/>
    </row>
    <row r="165" ht="16.5" spans="1:10">
      <c r="A165" s="97"/>
      <c r="B165" s="63"/>
      <c r="C165" s="63"/>
      <c r="D165" s="80"/>
      <c r="E165" s="80"/>
      <c r="F165" s="96"/>
      <c r="G165" s="63"/>
      <c r="H165" s="80"/>
      <c r="I165" s="96"/>
      <c r="J165" s="63"/>
    </row>
    <row r="166" ht="16.5" spans="1:10">
      <c r="A166" s="97"/>
      <c r="B166" s="63"/>
      <c r="C166" s="63"/>
      <c r="D166" s="80"/>
      <c r="E166" s="80"/>
      <c r="F166" s="96"/>
      <c r="G166" s="63"/>
      <c r="H166" s="80"/>
      <c r="I166" s="96"/>
      <c r="J166" s="63"/>
    </row>
    <row r="167" ht="16.5" spans="1:10">
      <c r="A167" s="97"/>
      <c r="B167" s="63"/>
      <c r="C167" s="63"/>
      <c r="D167" s="80"/>
      <c r="E167" s="80"/>
      <c r="F167" s="96"/>
      <c r="G167" s="63"/>
      <c r="H167" s="80"/>
      <c r="I167" s="96"/>
      <c r="J167" s="63"/>
    </row>
    <row r="168" ht="16.5" spans="1:10">
      <c r="A168" s="97"/>
      <c r="B168" s="63"/>
      <c r="C168" s="63"/>
      <c r="D168" s="80"/>
      <c r="E168" s="80"/>
      <c r="F168" s="96"/>
      <c r="G168" s="63"/>
      <c r="H168" s="80"/>
      <c r="I168" s="96"/>
      <c r="J168" s="63"/>
    </row>
    <row r="169" ht="16.5" spans="1:10">
      <c r="A169" s="97"/>
      <c r="B169" s="63"/>
      <c r="C169" s="63"/>
      <c r="D169" s="80"/>
      <c r="E169" s="80"/>
      <c r="F169" s="96"/>
      <c r="G169" s="63"/>
      <c r="H169" s="80"/>
      <c r="I169" s="96"/>
      <c r="J169" s="63"/>
    </row>
    <row r="170" ht="16.5" spans="1:10">
      <c r="A170" s="97"/>
      <c r="B170" s="63"/>
      <c r="C170" s="63"/>
      <c r="D170" s="80"/>
      <c r="E170" s="80"/>
      <c r="F170" s="96"/>
      <c r="G170" s="63"/>
      <c r="H170" s="80"/>
      <c r="I170" s="96"/>
      <c r="J170" s="63"/>
    </row>
    <row r="171" ht="16.5" spans="1:10">
      <c r="A171" s="97"/>
      <c r="B171" s="63"/>
      <c r="C171" s="63"/>
      <c r="D171" s="80"/>
      <c r="E171" s="80"/>
      <c r="F171" s="96"/>
      <c r="G171" s="63"/>
      <c r="H171" s="80"/>
      <c r="I171" s="96"/>
      <c r="J171" s="63"/>
    </row>
    <row r="172" ht="16.5" spans="1:10">
      <c r="A172" s="97"/>
      <c r="B172" s="63"/>
      <c r="C172" s="63"/>
      <c r="D172" s="80"/>
      <c r="E172" s="80"/>
      <c r="F172" s="96"/>
      <c r="G172" s="63"/>
      <c r="H172" s="80"/>
      <c r="I172" s="96"/>
      <c r="J172" s="63"/>
    </row>
    <row r="173" ht="16.5" spans="1:10">
      <c r="A173" s="97"/>
      <c r="B173" s="63"/>
      <c r="C173" s="63"/>
      <c r="D173" s="80"/>
      <c r="E173" s="80"/>
      <c r="F173" s="96"/>
      <c r="G173" s="63"/>
      <c r="H173" s="80"/>
      <c r="I173" s="96"/>
      <c r="J173" s="63"/>
    </row>
    <row r="174" ht="16.5" spans="1:10">
      <c r="A174" s="97"/>
      <c r="B174" s="63"/>
      <c r="C174" s="63"/>
      <c r="D174" s="80"/>
      <c r="E174" s="80"/>
      <c r="F174" s="96"/>
      <c r="G174" s="63"/>
      <c r="H174" s="80"/>
      <c r="I174" s="96"/>
      <c r="J174" s="63"/>
    </row>
    <row r="175" ht="16.5" spans="1:10">
      <c r="A175" s="97"/>
      <c r="B175" s="63"/>
      <c r="C175" s="63"/>
      <c r="D175" s="80"/>
      <c r="E175" s="80"/>
      <c r="F175" s="96"/>
      <c r="G175" s="63"/>
      <c r="H175" s="80"/>
      <c r="I175" s="96"/>
      <c r="J175" s="63"/>
    </row>
    <row r="176" ht="16.5" spans="1:10">
      <c r="A176" s="97"/>
      <c r="B176" s="63"/>
      <c r="C176" s="63"/>
      <c r="D176" s="80"/>
      <c r="E176" s="80"/>
      <c r="F176" s="96"/>
      <c r="G176" s="63"/>
      <c r="H176" s="80"/>
      <c r="I176" s="96"/>
      <c r="J176" s="63"/>
    </row>
    <row r="177" ht="16.5" spans="1:10">
      <c r="A177" s="97"/>
      <c r="B177" s="63"/>
      <c r="C177" s="63"/>
      <c r="D177" s="80"/>
      <c r="E177" s="80"/>
      <c r="F177" s="96"/>
      <c r="G177" s="63"/>
      <c r="H177" s="80"/>
      <c r="I177" s="96"/>
      <c r="J177" s="63"/>
    </row>
    <row r="178" ht="16.5" spans="1:10">
      <c r="A178" s="97"/>
      <c r="B178" s="63"/>
      <c r="C178" s="63"/>
      <c r="D178" s="80"/>
      <c r="E178" s="80"/>
      <c r="F178" s="96"/>
      <c r="G178" s="63"/>
      <c r="H178" s="80"/>
      <c r="I178" s="96"/>
      <c r="J178" s="63"/>
    </row>
    <row r="179" ht="16.5" spans="1:10">
      <c r="A179" s="97"/>
      <c r="B179" s="63"/>
      <c r="C179" s="63"/>
      <c r="D179" s="80"/>
      <c r="E179" s="80"/>
      <c r="F179" s="96"/>
      <c r="G179" s="63"/>
      <c r="H179" s="80"/>
      <c r="I179" s="96"/>
      <c r="J179" s="63"/>
    </row>
    <row r="180" ht="16.5" spans="1:10">
      <c r="A180" s="97"/>
      <c r="B180" s="63"/>
      <c r="C180" s="63"/>
      <c r="D180" s="80"/>
      <c r="E180" s="80"/>
      <c r="F180" s="96"/>
      <c r="G180" s="63"/>
      <c r="H180" s="80"/>
      <c r="I180" s="96"/>
      <c r="J180" s="63"/>
    </row>
    <row r="181" ht="16.5" spans="1:10">
      <c r="A181" s="97"/>
      <c r="B181" s="63"/>
      <c r="C181" s="63"/>
      <c r="D181" s="80"/>
      <c r="E181" s="80"/>
      <c r="F181" s="96"/>
      <c r="G181" s="63"/>
      <c r="H181" s="80"/>
      <c r="I181" s="96"/>
      <c r="J181" s="63"/>
    </row>
    <row r="182" ht="16.5" spans="1:10">
      <c r="A182" s="97"/>
      <c r="B182" s="63"/>
      <c r="C182" s="63"/>
      <c r="D182" s="80"/>
      <c r="E182" s="80"/>
      <c r="F182" s="96"/>
      <c r="G182" s="63"/>
      <c r="H182" s="80"/>
      <c r="I182" s="96"/>
      <c r="J182" s="63"/>
    </row>
    <row r="183" ht="16.5" spans="1:10">
      <c r="A183" s="97"/>
      <c r="B183" s="63"/>
      <c r="C183" s="63"/>
      <c r="D183" s="80"/>
      <c r="E183" s="80"/>
      <c r="F183" s="96"/>
      <c r="G183" s="63"/>
      <c r="H183" s="80"/>
      <c r="I183" s="96"/>
      <c r="J183" s="63"/>
    </row>
    <row r="184" ht="16.5" spans="1:10">
      <c r="A184" s="97"/>
      <c r="B184" s="63"/>
      <c r="C184" s="63"/>
      <c r="D184" s="80"/>
      <c r="E184" s="80"/>
      <c r="F184" s="96"/>
      <c r="G184" s="63"/>
      <c r="H184" s="80"/>
      <c r="I184" s="96"/>
      <c r="J184" s="63"/>
    </row>
    <row r="185" ht="16.5" spans="1:10">
      <c r="A185" s="97"/>
      <c r="B185" s="63"/>
      <c r="C185" s="63"/>
      <c r="D185" s="80"/>
      <c r="E185" s="80"/>
      <c r="F185" s="96"/>
      <c r="G185" s="63"/>
      <c r="H185" s="80"/>
      <c r="I185" s="96"/>
      <c r="J185" s="63"/>
    </row>
    <row r="186" ht="16.5" spans="1:10">
      <c r="A186" s="97"/>
      <c r="B186" s="63"/>
      <c r="C186" s="63"/>
      <c r="D186" s="80"/>
      <c r="E186" s="80"/>
      <c r="F186" s="96"/>
      <c r="G186" s="63"/>
      <c r="H186" s="80"/>
      <c r="I186" s="96"/>
      <c r="J186" s="63"/>
    </row>
    <row r="187" ht="16.5" spans="1:10">
      <c r="A187" s="97"/>
      <c r="B187" s="63"/>
      <c r="C187" s="63"/>
      <c r="D187" s="80"/>
      <c r="E187" s="80"/>
      <c r="F187" s="96"/>
      <c r="G187" s="63"/>
      <c r="H187" s="80"/>
      <c r="I187" s="96"/>
      <c r="J187" s="63"/>
    </row>
    <row r="188" ht="16.5" spans="1:10">
      <c r="A188" s="97"/>
      <c r="B188" s="63"/>
      <c r="C188" s="63"/>
      <c r="D188" s="80"/>
      <c r="E188" s="80"/>
      <c r="F188" s="96"/>
      <c r="G188" s="63"/>
      <c r="H188" s="80"/>
      <c r="I188" s="96"/>
      <c r="J188" s="63"/>
    </row>
    <row r="189" ht="16.5" spans="1:10">
      <c r="A189" s="97"/>
      <c r="B189" s="63"/>
      <c r="C189" s="63"/>
      <c r="D189" s="80"/>
      <c r="E189" s="80"/>
      <c r="F189" s="96"/>
      <c r="G189" s="63"/>
      <c r="H189" s="80"/>
      <c r="I189" s="96"/>
      <c r="J189" s="63"/>
    </row>
    <row r="190" ht="16.5" spans="1:10">
      <c r="A190" s="97"/>
      <c r="B190" s="63"/>
      <c r="C190" s="63"/>
      <c r="D190" s="80"/>
      <c r="E190" s="80"/>
      <c r="F190" s="96"/>
      <c r="G190" s="63"/>
      <c r="H190" s="80"/>
      <c r="I190" s="96"/>
      <c r="J190" s="63"/>
    </row>
    <row r="191" ht="16.5" spans="1:10">
      <c r="A191" s="97"/>
      <c r="B191" s="63"/>
      <c r="C191" s="63"/>
      <c r="D191" s="80"/>
      <c r="E191" s="80"/>
      <c r="F191" s="96"/>
      <c r="G191" s="63"/>
      <c r="H191" s="80"/>
      <c r="I191" s="96"/>
      <c r="J191" s="63"/>
    </row>
    <row r="192" ht="16.5" spans="1:10">
      <c r="A192" s="97"/>
      <c r="B192" s="63"/>
      <c r="C192" s="63"/>
      <c r="D192" s="80"/>
      <c r="E192" s="80"/>
      <c r="F192" s="96"/>
      <c r="G192" s="63"/>
      <c r="H192" s="80"/>
      <c r="I192" s="96"/>
      <c r="J192" s="63"/>
    </row>
    <row r="193" ht="16.5" spans="1:10">
      <c r="A193" s="97"/>
      <c r="B193" s="63"/>
      <c r="C193" s="63"/>
      <c r="D193" s="80"/>
      <c r="E193" s="80"/>
      <c r="F193" s="96"/>
      <c r="G193" s="63"/>
      <c r="H193" s="80"/>
      <c r="I193" s="96"/>
      <c r="J193" s="63"/>
    </row>
    <row r="194" ht="16.5" spans="1:10">
      <c r="A194" s="97"/>
      <c r="B194" s="63"/>
      <c r="C194" s="63"/>
      <c r="D194" s="80"/>
      <c r="E194" s="80"/>
      <c r="F194" s="96"/>
      <c r="G194" s="63"/>
      <c r="H194" s="80"/>
      <c r="I194" s="96"/>
      <c r="J194" s="63"/>
    </row>
    <row r="195" ht="16.5" spans="1:10">
      <c r="A195" s="97"/>
      <c r="B195" s="63"/>
      <c r="C195" s="63"/>
      <c r="D195" s="80"/>
      <c r="E195" s="80"/>
      <c r="F195" s="96"/>
      <c r="G195" s="63"/>
      <c r="H195" s="80"/>
      <c r="I195" s="96"/>
      <c r="J195" s="63"/>
    </row>
    <row r="196" ht="16.5" spans="1:10">
      <c r="A196" s="97"/>
      <c r="B196" s="63"/>
      <c r="C196" s="63"/>
      <c r="D196" s="80"/>
      <c r="E196" s="80"/>
      <c r="F196" s="96"/>
      <c r="G196" s="63"/>
      <c r="H196" s="80"/>
      <c r="I196" s="96"/>
      <c r="J196" s="63"/>
    </row>
    <row r="197" ht="16.5" spans="1:10">
      <c r="A197" s="97"/>
      <c r="B197" s="63"/>
      <c r="C197" s="63"/>
      <c r="D197" s="80"/>
      <c r="E197" s="80"/>
      <c r="F197" s="96"/>
      <c r="G197" s="63"/>
      <c r="H197" s="80"/>
      <c r="I197" s="96"/>
      <c r="J197" s="63"/>
    </row>
    <row r="198" ht="16.5" spans="1:10">
      <c r="A198" s="97"/>
      <c r="B198" s="63"/>
      <c r="C198" s="63"/>
      <c r="D198" s="80"/>
      <c r="E198" s="80"/>
      <c r="F198" s="96"/>
      <c r="G198" s="63"/>
      <c r="H198" s="80"/>
      <c r="I198" s="96"/>
      <c r="J198" s="63"/>
    </row>
    <row r="199" ht="16.5" spans="1:10">
      <c r="A199" s="97"/>
      <c r="B199" s="63"/>
      <c r="C199" s="63"/>
      <c r="D199" s="80"/>
      <c r="E199" s="80"/>
      <c r="F199" s="96"/>
      <c r="G199" s="63"/>
      <c r="H199" s="80"/>
      <c r="I199" s="96"/>
      <c r="J199" s="63"/>
    </row>
    <row r="200" ht="16.5" spans="1:10">
      <c r="A200" s="97"/>
      <c r="B200" s="63"/>
      <c r="C200" s="63"/>
      <c r="D200" s="80"/>
      <c r="E200" s="80"/>
      <c r="F200" s="96"/>
      <c r="G200" s="63"/>
      <c r="H200" s="80"/>
      <c r="I200" s="96"/>
      <c r="J200" s="63"/>
    </row>
    <row r="201" ht="16.5" spans="1:10">
      <c r="A201" s="97"/>
      <c r="B201" s="63"/>
      <c r="C201" s="63"/>
      <c r="D201" s="80"/>
      <c r="E201" s="80"/>
      <c r="F201" s="96"/>
      <c r="G201" s="63"/>
      <c r="H201" s="80"/>
      <c r="I201" s="96"/>
      <c r="J201" s="63"/>
    </row>
    <row r="202" ht="16.5" spans="1:10">
      <c r="A202" s="97"/>
      <c r="B202" s="63"/>
      <c r="C202" s="63"/>
      <c r="D202" s="80"/>
      <c r="E202" s="80"/>
      <c r="F202" s="96"/>
      <c r="G202" s="63"/>
      <c r="H202" s="80"/>
      <c r="I202" s="96"/>
      <c r="J202" s="63"/>
    </row>
    <row r="203" ht="16.5" spans="1:10">
      <c r="A203" s="97"/>
      <c r="B203" s="63"/>
      <c r="C203" s="63"/>
      <c r="D203" s="80"/>
      <c r="E203" s="80"/>
      <c r="F203" s="96"/>
      <c r="G203" s="63"/>
      <c r="H203" s="80"/>
      <c r="I203" s="96"/>
      <c r="J203" s="63"/>
    </row>
    <row r="204" ht="16.5" spans="1:10">
      <c r="A204" s="97"/>
      <c r="B204" s="63"/>
      <c r="C204" s="63"/>
      <c r="D204" s="80"/>
      <c r="E204" s="80"/>
      <c r="F204" s="96"/>
      <c r="G204" s="63"/>
      <c r="H204" s="80"/>
      <c r="I204" s="96"/>
      <c r="J204" s="63"/>
    </row>
    <row r="205" ht="16.5" spans="1:10">
      <c r="A205" s="97"/>
      <c r="B205" s="63"/>
      <c r="C205" s="63"/>
      <c r="D205" s="80"/>
      <c r="E205" s="80"/>
      <c r="F205" s="96"/>
      <c r="G205" s="63"/>
      <c r="H205" s="80"/>
      <c r="I205" s="96"/>
      <c r="J205" s="63"/>
    </row>
    <row r="206" ht="16.5" spans="1:10">
      <c r="A206" s="97"/>
      <c r="B206" s="63"/>
      <c r="C206" s="63"/>
      <c r="D206" s="80"/>
      <c r="E206" s="80"/>
      <c r="F206" s="96"/>
      <c r="G206" s="63"/>
      <c r="H206" s="80"/>
      <c r="I206" s="96"/>
      <c r="J206" s="63"/>
    </row>
    <row r="207" ht="16.5" spans="1:10">
      <c r="A207" s="97"/>
      <c r="B207" s="63"/>
      <c r="C207" s="63"/>
      <c r="D207" s="80"/>
      <c r="E207" s="80"/>
      <c r="F207" s="96"/>
      <c r="G207" s="63"/>
      <c r="H207" s="80"/>
      <c r="I207" s="96"/>
      <c r="J207" s="63"/>
    </row>
    <row r="208" ht="16.5" spans="1:10">
      <c r="A208" s="97"/>
      <c r="B208" s="63"/>
      <c r="C208" s="63"/>
      <c r="D208" s="80"/>
      <c r="E208" s="80"/>
      <c r="F208" s="96"/>
      <c r="G208" s="63"/>
      <c r="H208" s="80"/>
      <c r="I208" s="96"/>
      <c r="J208" s="63"/>
    </row>
    <row r="209" ht="16.5" spans="1:10">
      <c r="A209" s="97"/>
      <c r="B209" s="63"/>
      <c r="C209" s="63"/>
      <c r="D209" s="80"/>
      <c r="E209" s="80"/>
      <c r="F209" s="96"/>
      <c r="G209" s="63"/>
      <c r="H209" s="80"/>
      <c r="I209" s="96"/>
      <c r="J209" s="63"/>
    </row>
    <row r="210" ht="16.5" spans="1:10">
      <c r="A210" s="97"/>
      <c r="B210" s="63"/>
      <c r="C210" s="63"/>
      <c r="D210" s="80"/>
      <c r="E210" s="80"/>
      <c r="F210" s="96"/>
      <c r="G210" s="63"/>
      <c r="H210" s="80"/>
      <c r="I210" s="96"/>
      <c r="J210" s="63"/>
    </row>
    <row r="211" ht="16.5" spans="1:10">
      <c r="A211" s="97"/>
      <c r="B211" s="63"/>
      <c r="C211" s="63"/>
      <c r="D211" s="80"/>
      <c r="E211" s="80"/>
      <c r="F211" s="96"/>
      <c r="G211" s="63"/>
      <c r="H211" s="80"/>
      <c r="I211" s="96"/>
      <c r="J211" s="63"/>
    </row>
    <row r="212" ht="16.5" spans="1:10">
      <c r="A212" s="97"/>
      <c r="B212" s="63"/>
      <c r="C212" s="63"/>
      <c r="D212" s="80"/>
      <c r="E212" s="80"/>
      <c r="F212" s="96"/>
      <c r="G212" s="63"/>
      <c r="H212" s="80"/>
      <c r="I212" s="96"/>
      <c r="J212" s="63"/>
    </row>
    <row r="213" ht="16.5" spans="1:10">
      <c r="A213" s="97"/>
      <c r="B213" s="63"/>
      <c r="C213" s="63"/>
      <c r="D213" s="80"/>
      <c r="E213" s="80"/>
      <c r="F213" s="96"/>
      <c r="G213" s="63"/>
      <c r="H213" s="80"/>
      <c r="I213" s="96"/>
      <c r="J213" s="63"/>
    </row>
    <row r="214" ht="16.5" spans="1:10">
      <c r="A214" s="97"/>
      <c r="B214" s="63"/>
      <c r="C214" s="63"/>
      <c r="D214" s="80"/>
      <c r="E214" s="80"/>
      <c r="F214" s="96"/>
      <c r="G214" s="63"/>
      <c r="H214" s="80"/>
      <c r="I214" s="96"/>
      <c r="J214" s="63"/>
    </row>
    <row r="215" ht="16.5" spans="1:10">
      <c r="A215" s="97"/>
      <c r="B215" s="63"/>
      <c r="C215" s="63"/>
      <c r="D215" s="80"/>
      <c r="E215" s="80"/>
      <c r="F215" s="96"/>
      <c r="G215" s="63"/>
      <c r="H215" s="80"/>
      <c r="I215" s="96"/>
      <c r="J215" s="63"/>
    </row>
    <row r="216" ht="16.5" spans="1:10">
      <c r="A216" s="97"/>
      <c r="B216" s="63"/>
      <c r="C216" s="63"/>
      <c r="D216" s="80"/>
      <c r="E216" s="80"/>
      <c r="F216" s="96"/>
      <c r="G216" s="63"/>
      <c r="H216" s="80"/>
      <c r="I216" s="96"/>
      <c r="J216" s="63"/>
    </row>
    <row r="217" ht="16.5" spans="1:10">
      <c r="A217" s="97"/>
      <c r="B217" s="63"/>
      <c r="C217" s="63"/>
      <c r="D217" s="80"/>
      <c r="E217" s="80"/>
      <c r="F217" s="96"/>
      <c r="G217" s="63"/>
      <c r="H217" s="80"/>
      <c r="I217" s="96"/>
      <c r="J217" s="63"/>
    </row>
    <row r="218" ht="16.5" spans="1:10">
      <c r="A218" s="97"/>
      <c r="B218" s="63"/>
      <c r="C218" s="63"/>
      <c r="D218" s="80"/>
      <c r="E218" s="80"/>
      <c r="F218" s="96"/>
      <c r="G218" s="63"/>
      <c r="H218" s="80"/>
      <c r="I218" s="96"/>
      <c r="J218" s="63"/>
    </row>
    <row r="219" ht="16.5" spans="1:10">
      <c r="A219" s="97"/>
      <c r="B219" s="63"/>
      <c r="C219" s="63"/>
      <c r="D219" s="80"/>
      <c r="E219" s="80"/>
      <c r="F219" s="96"/>
      <c r="G219" s="63"/>
      <c r="H219" s="80"/>
      <c r="I219" s="96"/>
      <c r="J219" s="63"/>
    </row>
    <row r="220" ht="16.5" spans="1:10">
      <c r="A220" s="97"/>
      <c r="B220" s="63"/>
      <c r="C220" s="63"/>
      <c r="D220" s="80"/>
      <c r="E220" s="80"/>
      <c r="F220" s="96"/>
      <c r="G220" s="63"/>
      <c r="H220" s="80"/>
      <c r="I220" s="96"/>
      <c r="J220" s="63"/>
    </row>
    <row r="221" ht="16.5" spans="1:10">
      <c r="A221" s="97"/>
      <c r="B221" s="63"/>
      <c r="C221" s="63"/>
      <c r="D221" s="80"/>
      <c r="E221" s="80"/>
      <c r="F221" s="96"/>
      <c r="G221" s="63"/>
      <c r="H221" s="80"/>
      <c r="I221" s="96"/>
      <c r="J221" s="63"/>
    </row>
    <row r="222" ht="16.5" spans="1:10">
      <c r="A222" s="97"/>
      <c r="B222" s="63"/>
      <c r="C222" s="63"/>
      <c r="D222" s="80"/>
      <c r="E222" s="80"/>
      <c r="F222" s="96"/>
      <c r="G222" s="63"/>
      <c r="H222" s="80"/>
      <c r="I222" s="96"/>
      <c r="J222" s="63"/>
    </row>
    <row r="223" ht="16.5" spans="1:10">
      <c r="A223" s="97"/>
      <c r="B223" s="63"/>
      <c r="C223" s="63"/>
      <c r="D223" s="80"/>
      <c r="E223" s="80"/>
      <c r="F223" s="96"/>
      <c r="G223" s="63"/>
      <c r="H223" s="80"/>
      <c r="I223" s="96"/>
      <c r="J223" s="63"/>
    </row>
    <row r="224" ht="16.5" spans="1:10">
      <c r="A224" s="97"/>
      <c r="B224" s="63"/>
      <c r="C224" s="63"/>
      <c r="D224" s="80"/>
      <c r="E224" s="80"/>
      <c r="F224" s="96"/>
      <c r="G224" s="63"/>
      <c r="H224" s="80"/>
      <c r="I224" s="96"/>
      <c r="J224" s="63"/>
    </row>
    <row r="225" ht="16.5" spans="1:10">
      <c r="A225" s="97"/>
      <c r="B225" s="63"/>
      <c r="C225" s="63"/>
      <c r="D225" s="80"/>
      <c r="E225" s="80"/>
      <c r="F225" s="96"/>
      <c r="G225" s="63"/>
      <c r="H225" s="80"/>
      <c r="I225" s="96"/>
      <c r="J225" s="63"/>
    </row>
    <row r="226" ht="16.5" spans="1:10">
      <c r="A226" s="97"/>
      <c r="B226" s="63"/>
      <c r="C226" s="63"/>
      <c r="D226" s="80"/>
      <c r="E226" s="80"/>
      <c r="F226" s="96"/>
      <c r="G226" s="63"/>
      <c r="H226" s="80"/>
      <c r="I226" s="96"/>
      <c r="J226" s="63"/>
    </row>
    <row r="227" ht="16.5" spans="1:10">
      <c r="A227" s="97"/>
      <c r="B227" s="63"/>
      <c r="C227" s="63"/>
      <c r="D227" s="80"/>
      <c r="E227" s="80"/>
      <c r="F227" s="96"/>
      <c r="G227" s="63"/>
      <c r="H227" s="80"/>
      <c r="I227" s="96"/>
      <c r="J227" s="63"/>
    </row>
    <row r="228" ht="16.5" spans="1:10">
      <c r="A228" s="97"/>
      <c r="B228" s="63"/>
      <c r="C228" s="63"/>
      <c r="D228" s="80"/>
      <c r="E228" s="80"/>
      <c r="F228" s="96"/>
      <c r="G228" s="63"/>
      <c r="H228" s="80"/>
      <c r="I228" s="96"/>
      <c r="J228" s="63"/>
    </row>
    <row r="229" ht="16.5" spans="1:10">
      <c r="A229" s="97"/>
      <c r="B229" s="63"/>
      <c r="C229" s="63"/>
      <c r="D229" s="80"/>
      <c r="E229" s="80"/>
      <c r="F229" s="96"/>
      <c r="G229" s="63"/>
      <c r="H229" s="80"/>
      <c r="I229" s="96"/>
      <c r="J229" s="63"/>
    </row>
    <row r="230" ht="16.5" spans="1:10">
      <c r="A230" s="97"/>
      <c r="B230" s="63"/>
      <c r="C230" s="63"/>
      <c r="D230" s="80"/>
      <c r="E230" s="80"/>
      <c r="F230" s="96"/>
      <c r="G230" s="63"/>
      <c r="H230" s="80"/>
      <c r="I230" s="96"/>
      <c r="J230" s="63"/>
    </row>
    <row r="231" ht="16.5" spans="1:10">
      <c r="A231" s="97"/>
      <c r="B231" s="63"/>
      <c r="C231" s="63"/>
      <c r="D231" s="80"/>
      <c r="E231" s="80"/>
      <c r="F231" s="96"/>
      <c r="G231" s="63"/>
      <c r="H231" s="80"/>
      <c r="I231" s="96"/>
      <c r="J231" s="63"/>
    </row>
    <row r="232" ht="16.5" spans="1:10">
      <c r="A232" s="97"/>
      <c r="B232" s="63"/>
      <c r="C232" s="63"/>
      <c r="D232" s="80"/>
      <c r="E232" s="80"/>
      <c r="F232" s="96"/>
      <c r="G232" s="63"/>
      <c r="H232" s="80"/>
      <c r="I232" s="96"/>
      <c r="J232" s="63"/>
    </row>
    <row r="233" ht="16.5" spans="1:10">
      <c r="A233" s="97"/>
      <c r="B233" s="63"/>
      <c r="C233" s="63"/>
      <c r="D233" s="80"/>
      <c r="E233" s="80"/>
      <c r="F233" s="96"/>
      <c r="G233" s="63"/>
      <c r="H233" s="80"/>
      <c r="I233" s="96"/>
      <c r="J233" s="63"/>
    </row>
    <row r="234" ht="16.5" spans="1:10">
      <c r="A234" s="97"/>
      <c r="B234" s="63"/>
      <c r="C234" s="63"/>
      <c r="D234" s="80"/>
      <c r="E234" s="80"/>
      <c r="F234" s="96"/>
      <c r="G234" s="63"/>
      <c r="H234" s="80"/>
      <c r="I234" s="96"/>
      <c r="J234" s="63"/>
    </row>
    <row r="235" spans="1:10">
      <c r="A235" s="98"/>
      <c r="B235" s="99"/>
      <c r="C235" s="99"/>
      <c r="D235" s="100"/>
      <c r="E235" s="100"/>
      <c r="F235" s="101"/>
      <c r="G235" s="99"/>
      <c r="H235" s="100"/>
      <c r="I235" s="101"/>
      <c r="J235" s="99"/>
    </row>
    <row r="236" spans="1:10">
      <c r="A236" s="98"/>
      <c r="B236" s="99"/>
      <c r="C236" s="99"/>
      <c r="D236" s="100"/>
      <c r="E236" s="100"/>
      <c r="F236" s="101"/>
      <c r="G236" s="99"/>
      <c r="H236" s="100"/>
      <c r="I236" s="101"/>
      <c r="J236" s="99"/>
    </row>
    <row r="237" spans="1:10">
      <c r="A237" s="98"/>
      <c r="B237" s="99"/>
      <c r="C237" s="99"/>
      <c r="D237" s="100"/>
      <c r="E237" s="100"/>
      <c r="F237" s="101"/>
      <c r="G237" s="99"/>
      <c r="H237" s="100"/>
      <c r="I237" s="101"/>
      <c r="J237" s="99"/>
    </row>
    <row r="238" spans="1:10">
      <c r="A238" s="98"/>
      <c r="B238" s="99"/>
      <c r="C238" s="99"/>
      <c r="D238" s="100"/>
      <c r="E238" s="100"/>
      <c r="F238" s="101"/>
      <c r="G238" s="99"/>
      <c r="H238" s="100"/>
      <c r="I238" s="101"/>
      <c r="J238" s="99"/>
    </row>
    <row r="239" spans="1:10">
      <c r="A239" s="98"/>
      <c r="B239" s="99"/>
      <c r="C239" s="99"/>
      <c r="D239" s="100"/>
      <c r="E239" s="100"/>
      <c r="F239" s="101"/>
      <c r="G239" s="99"/>
      <c r="H239" s="100"/>
      <c r="I239" s="101"/>
      <c r="J239" s="99"/>
    </row>
    <row r="240" spans="1:10">
      <c r="A240" s="98"/>
      <c r="B240" s="99"/>
      <c r="C240" s="99"/>
      <c r="D240" s="100"/>
      <c r="E240" s="100"/>
      <c r="F240" s="101"/>
      <c r="G240" s="99"/>
      <c r="H240" s="100"/>
      <c r="I240" s="101"/>
      <c r="J240" s="99"/>
    </row>
    <row r="241" spans="1:10">
      <c r="A241" s="98"/>
      <c r="B241" s="99"/>
      <c r="C241" s="99"/>
      <c r="D241" s="100"/>
      <c r="E241" s="100"/>
      <c r="F241" s="101"/>
      <c r="G241" s="99"/>
      <c r="H241" s="100"/>
      <c r="I241" s="101"/>
      <c r="J241" s="99"/>
    </row>
    <row r="242" spans="1:10">
      <c r="A242" s="98"/>
      <c r="B242" s="99"/>
      <c r="C242" s="99"/>
      <c r="D242" s="100"/>
      <c r="E242" s="100"/>
      <c r="F242" s="101"/>
      <c r="G242" s="99"/>
      <c r="H242" s="100"/>
      <c r="I242" s="101"/>
      <c r="J242" s="99"/>
    </row>
    <row r="243" spans="1:10">
      <c r="A243" s="98"/>
      <c r="B243" s="99"/>
      <c r="C243" s="99"/>
      <c r="D243" s="100"/>
      <c r="E243" s="100"/>
      <c r="F243" s="101"/>
      <c r="G243" s="99"/>
      <c r="H243" s="100"/>
      <c r="I243" s="101"/>
      <c r="J243" s="99"/>
    </row>
    <row r="244" spans="1:10">
      <c r="A244" s="98"/>
      <c r="B244" s="99"/>
      <c r="C244" s="99"/>
      <c r="D244" s="100"/>
      <c r="E244" s="100"/>
      <c r="F244" s="101"/>
      <c r="G244" s="99"/>
      <c r="H244" s="100"/>
      <c r="I244" s="101"/>
      <c r="J244" s="99"/>
    </row>
    <row r="245" spans="1:10">
      <c r="A245" s="98"/>
      <c r="B245" s="99"/>
      <c r="C245" s="99"/>
      <c r="D245" s="100"/>
      <c r="E245" s="100"/>
      <c r="F245" s="101"/>
      <c r="G245" s="99"/>
      <c r="H245" s="100"/>
      <c r="I245" s="101"/>
      <c r="J245" s="99"/>
    </row>
    <row r="246" spans="1:10">
      <c r="A246" s="98"/>
      <c r="B246" s="99"/>
      <c r="C246" s="99"/>
      <c r="D246" s="100"/>
      <c r="E246" s="100"/>
      <c r="F246" s="101"/>
      <c r="G246" s="99"/>
      <c r="H246" s="100"/>
      <c r="I246" s="101"/>
      <c r="J246" s="99"/>
    </row>
    <row r="247" spans="1:10">
      <c r="A247" s="98"/>
      <c r="B247" s="99"/>
      <c r="C247" s="99"/>
      <c r="D247" s="100"/>
      <c r="E247" s="100"/>
      <c r="F247" s="101"/>
      <c r="G247" s="99"/>
      <c r="H247" s="100"/>
      <c r="I247" s="101"/>
      <c r="J247" s="99"/>
    </row>
    <row r="248" spans="1:10">
      <c r="A248" s="98"/>
      <c r="B248" s="99"/>
      <c r="C248" s="99"/>
      <c r="D248" s="100"/>
      <c r="E248" s="100"/>
      <c r="F248" s="101"/>
      <c r="G248" s="99"/>
      <c r="H248" s="100"/>
      <c r="I248" s="101"/>
      <c r="J248" s="99"/>
    </row>
    <row r="249" spans="1:10">
      <c r="A249" s="98"/>
      <c r="B249" s="99"/>
      <c r="C249" s="99"/>
      <c r="D249" s="100"/>
      <c r="E249" s="100"/>
      <c r="F249" s="101"/>
      <c r="G249" s="99"/>
      <c r="H249" s="100"/>
      <c r="I249" s="101"/>
      <c r="J249" s="99"/>
    </row>
    <row r="250" spans="1:10">
      <c r="A250" s="98"/>
      <c r="B250" s="99"/>
      <c r="C250" s="99"/>
      <c r="D250" s="100"/>
      <c r="E250" s="100"/>
      <c r="F250" s="101"/>
      <c r="G250" s="99"/>
      <c r="H250" s="100"/>
      <c r="I250" s="101"/>
      <c r="J250" s="99"/>
    </row>
    <row r="251" spans="1:10">
      <c r="A251" s="98"/>
      <c r="B251" s="99"/>
      <c r="C251" s="99"/>
      <c r="D251" s="100"/>
      <c r="E251" s="100"/>
      <c r="F251" s="101"/>
      <c r="G251" s="99"/>
      <c r="H251" s="100"/>
      <c r="I251" s="101"/>
      <c r="J251" s="99"/>
    </row>
    <row r="252" spans="1:10">
      <c r="A252" s="98"/>
      <c r="B252" s="99"/>
      <c r="C252" s="99"/>
      <c r="D252" s="100"/>
      <c r="E252" s="100"/>
      <c r="F252" s="101"/>
      <c r="G252" s="99"/>
      <c r="H252" s="100"/>
      <c r="I252" s="101"/>
      <c r="J252" s="99"/>
    </row>
    <row r="253" spans="1:10">
      <c r="A253" s="98"/>
      <c r="B253" s="99"/>
      <c r="C253" s="99"/>
      <c r="D253" s="100"/>
      <c r="E253" s="100"/>
      <c r="F253" s="101"/>
      <c r="G253" s="99"/>
      <c r="H253" s="100"/>
      <c r="I253" s="101"/>
      <c r="J253" s="99"/>
    </row>
    <row r="254" spans="1:10">
      <c r="A254" s="98"/>
      <c r="B254" s="99"/>
      <c r="C254" s="99"/>
      <c r="D254" s="100"/>
      <c r="E254" s="100"/>
      <c r="F254" s="101"/>
      <c r="G254" s="99"/>
      <c r="H254" s="100"/>
      <c r="I254" s="101"/>
      <c r="J254" s="99"/>
    </row>
    <row r="255" spans="1:10">
      <c r="A255" s="98"/>
      <c r="B255" s="99"/>
      <c r="C255" s="99"/>
      <c r="D255" s="100"/>
      <c r="E255" s="100"/>
      <c r="F255" s="101"/>
      <c r="G255" s="99"/>
      <c r="H255" s="100"/>
      <c r="I255" s="101"/>
      <c r="J255" s="99"/>
    </row>
    <row r="256" spans="1:10">
      <c r="A256" s="98"/>
      <c r="B256" s="99"/>
      <c r="C256" s="99"/>
      <c r="D256" s="100"/>
      <c r="E256" s="100"/>
      <c r="F256" s="101"/>
      <c r="G256" s="99"/>
      <c r="H256" s="100"/>
      <c r="I256" s="101"/>
      <c r="J256" s="99"/>
    </row>
    <row r="257" spans="1:10">
      <c r="A257" s="98"/>
      <c r="B257" s="99"/>
      <c r="C257" s="99"/>
      <c r="D257" s="100"/>
      <c r="E257" s="100"/>
      <c r="F257" s="101"/>
      <c r="G257" s="99"/>
      <c r="H257" s="100"/>
      <c r="I257" s="101"/>
      <c r="J257" s="99"/>
    </row>
    <row r="258" spans="1:10">
      <c r="A258" s="98"/>
      <c r="B258" s="99"/>
      <c r="C258" s="99"/>
      <c r="D258" s="100"/>
      <c r="E258" s="100"/>
      <c r="F258" s="101"/>
      <c r="G258" s="99"/>
      <c r="H258" s="100"/>
      <c r="I258" s="101"/>
      <c r="J258" s="99"/>
    </row>
    <row r="259" spans="1:10">
      <c r="A259" s="98"/>
      <c r="B259" s="99"/>
      <c r="C259" s="99"/>
      <c r="D259" s="100"/>
      <c r="E259" s="100"/>
      <c r="F259" s="101"/>
      <c r="G259" s="99"/>
      <c r="H259" s="100"/>
      <c r="I259" s="101"/>
      <c r="J259" s="99"/>
    </row>
    <row r="260" spans="1:10">
      <c r="A260" s="98"/>
      <c r="B260" s="99"/>
      <c r="C260" s="99"/>
      <c r="D260" s="100"/>
      <c r="E260" s="100"/>
      <c r="F260" s="101"/>
      <c r="G260" s="99"/>
      <c r="H260" s="100"/>
      <c r="I260" s="101"/>
      <c r="J260" s="99"/>
    </row>
    <row r="261" spans="1:10">
      <c r="A261" s="98"/>
      <c r="B261" s="99"/>
      <c r="C261" s="99"/>
      <c r="D261" s="100"/>
      <c r="E261" s="100"/>
      <c r="F261" s="101"/>
      <c r="G261" s="99"/>
      <c r="H261" s="100"/>
      <c r="I261" s="101"/>
      <c r="J261" s="99"/>
    </row>
    <row r="262" spans="1:10">
      <c r="A262" s="98"/>
      <c r="B262" s="99"/>
      <c r="C262" s="99"/>
      <c r="D262" s="100"/>
      <c r="E262" s="100"/>
      <c r="F262" s="101"/>
      <c r="G262" s="99"/>
      <c r="H262" s="100"/>
      <c r="I262" s="101"/>
      <c r="J262" s="99"/>
    </row>
    <row r="263" spans="1:10">
      <c r="A263" s="98"/>
      <c r="B263" s="99"/>
      <c r="C263" s="99"/>
      <c r="D263" s="100"/>
      <c r="E263" s="100"/>
      <c r="F263" s="101"/>
      <c r="G263" s="99"/>
      <c r="H263" s="100"/>
      <c r="I263" s="101"/>
      <c r="J263" s="99"/>
    </row>
    <row r="264" spans="1:10">
      <c r="A264" s="98"/>
      <c r="B264" s="99"/>
      <c r="C264" s="99"/>
      <c r="D264" s="100"/>
      <c r="E264" s="100"/>
      <c r="F264" s="101"/>
      <c r="G264" s="99"/>
      <c r="H264" s="100"/>
      <c r="I264" s="101"/>
      <c r="J264" s="99"/>
    </row>
    <row r="265" spans="1:10">
      <c r="A265" s="98"/>
      <c r="B265" s="99"/>
      <c r="C265" s="99"/>
      <c r="D265" s="100"/>
      <c r="E265" s="100"/>
      <c r="F265" s="101"/>
      <c r="G265" s="99"/>
      <c r="H265" s="100"/>
      <c r="I265" s="101"/>
      <c r="J265" s="99"/>
    </row>
    <row r="266" spans="1:10">
      <c r="A266" s="98"/>
      <c r="B266" s="99"/>
      <c r="C266" s="99"/>
      <c r="D266" s="100"/>
      <c r="E266" s="100"/>
      <c r="F266" s="101"/>
      <c r="G266" s="99"/>
      <c r="H266" s="100"/>
      <c r="I266" s="101"/>
      <c r="J266" s="99"/>
    </row>
    <row r="267" spans="1:10">
      <c r="A267" s="98"/>
      <c r="B267" s="99"/>
      <c r="C267" s="99"/>
      <c r="D267" s="100"/>
      <c r="E267" s="100"/>
      <c r="F267" s="101"/>
      <c r="G267" s="99"/>
      <c r="H267" s="100"/>
      <c r="I267" s="101"/>
      <c r="J267" s="99"/>
    </row>
    <row r="268" spans="1:10">
      <c r="A268" s="98"/>
      <c r="B268" s="99"/>
      <c r="C268" s="99"/>
      <c r="D268" s="100"/>
      <c r="E268" s="100"/>
      <c r="F268" s="101"/>
      <c r="G268" s="99"/>
      <c r="H268" s="100"/>
      <c r="I268" s="101"/>
      <c r="J268" s="99"/>
    </row>
    <row r="269" spans="1:10">
      <c r="A269" s="98"/>
      <c r="B269" s="99"/>
      <c r="C269" s="99"/>
      <c r="D269" s="100"/>
      <c r="E269" s="100"/>
      <c r="F269" s="101"/>
      <c r="G269" s="99"/>
      <c r="H269" s="100"/>
      <c r="I269" s="101"/>
      <c r="J269" s="99"/>
    </row>
    <row r="270" spans="1:10">
      <c r="A270" s="98"/>
      <c r="B270" s="99"/>
      <c r="C270" s="99"/>
      <c r="D270" s="100"/>
      <c r="E270" s="100"/>
      <c r="F270" s="101"/>
      <c r="G270" s="99"/>
      <c r="H270" s="100"/>
      <c r="I270" s="101"/>
      <c r="J270" s="99"/>
    </row>
    <row r="271" spans="1:10">
      <c r="A271" s="98"/>
      <c r="B271" s="99"/>
      <c r="C271" s="99"/>
      <c r="D271" s="100"/>
      <c r="E271" s="100"/>
      <c r="F271" s="101"/>
      <c r="G271" s="99"/>
      <c r="H271" s="100"/>
      <c r="I271" s="101"/>
      <c r="J271" s="99"/>
    </row>
    <row r="272" spans="1:10">
      <c r="A272" s="98"/>
      <c r="B272" s="99"/>
      <c r="C272" s="99"/>
      <c r="D272" s="100"/>
      <c r="E272" s="100"/>
      <c r="F272" s="101"/>
      <c r="G272" s="99"/>
      <c r="H272" s="100"/>
      <c r="I272" s="101"/>
      <c r="J272" s="99"/>
    </row>
    <row r="273" spans="1:10">
      <c r="A273" s="98"/>
      <c r="B273" s="99"/>
      <c r="C273" s="99"/>
      <c r="D273" s="100"/>
      <c r="E273" s="100"/>
      <c r="F273" s="101"/>
      <c r="G273" s="99"/>
      <c r="H273" s="100"/>
      <c r="I273" s="101"/>
      <c r="J273" s="99"/>
    </row>
  </sheetData>
  <autoFilter xmlns:etc="http://www.wps.cn/officeDocument/2017/etCustomData" ref="A1:J273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workbookViewId="0">
      <pane ySplit="1" topLeftCell="A2" activePane="bottomLeft" state="frozen"/>
      <selection/>
      <selection pane="bottomLeft" activeCell="J31" sqref="J31"/>
    </sheetView>
  </sheetViews>
  <sheetFormatPr defaultColWidth="9" defaultRowHeight="13.5"/>
  <cols>
    <col min="1" max="1" width="9" customWidth="1"/>
    <col min="2" max="2" width="12" customWidth="1"/>
    <col min="3" max="3" width="8" customWidth="1"/>
    <col min="4" max="4" width="50" customWidth="1"/>
    <col min="5" max="5" width="16" customWidth="1"/>
    <col min="6" max="6" width="14" customWidth="1"/>
    <col min="7" max="7" width="9" customWidth="1"/>
    <col min="8" max="8" width="10" customWidth="1"/>
    <col min="9" max="9" width="16" customWidth="1"/>
    <col min="10" max="10" width="9" customWidth="1"/>
    <col min="11" max="11" width="10" customWidth="1"/>
    <col min="12" max="12" width="8" customWidth="1"/>
  </cols>
  <sheetData>
    <row r="1" ht="16.5" spans="1:12">
      <c r="A1" s="61" t="s">
        <v>2556</v>
      </c>
      <c r="B1" s="61" t="s">
        <v>2557</v>
      </c>
      <c r="C1" s="61" t="s">
        <v>2558</v>
      </c>
      <c r="D1" s="61" t="s">
        <v>9</v>
      </c>
      <c r="E1" s="61" t="s">
        <v>2563</v>
      </c>
      <c r="F1" s="61" t="s">
        <v>2564</v>
      </c>
      <c r="G1" s="61" t="s">
        <v>2565</v>
      </c>
      <c r="H1" s="61" t="s">
        <v>2566</v>
      </c>
      <c r="I1" s="61" t="s">
        <v>2567</v>
      </c>
      <c r="J1" s="61" t="s">
        <v>2568</v>
      </c>
      <c r="K1" s="61" t="s">
        <v>60</v>
      </c>
      <c r="L1" s="61" t="s">
        <v>2569</v>
      </c>
    </row>
    <row r="2" ht="16.5" spans="1:12">
      <c r="A2" s="80"/>
      <c r="B2" s="63"/>
      <c r="C2" s="63"/>
      <c r="D2" s="80"/>
      <c r="E2" s="80"/>
      <c r="F2" s="96"/>
      <c r="G2" s="80"/>
      <c r="H2" s="63"/>
      <c r="I2" s="96"/>
      <c r="J2" s="80"/>
      <c r="K2" s="63"/>
      <c r="L2" s="63"/>
    </row>
    <row r="3" ht="16.5" spans="1:12">
      <c r="A3" s="80"/>
      <c r="B3" s="63"/>
      <c r="C3" s="63"/>
      <c r="D3" s="80"/>
      <c r="E3" s="80"/>
      <c r="F3" s="96"/>
      <c r="G3" s="80"/>
      <c r="H3" s="63"/>
      <c r="I3" s="96"/>
      <c r="J3" s="80"/>
      <c r="K3" s="63"/>
      <c r="L3" s="63"/>
    </row>
    <row r="4" ht="16.5" spans="1:12">
      <c r="A4" s="80"/>
      <c r="B4" s="63"/>
      <c r="C4" s="63"/>
      <c r="D4" s="80"/>
      <c r="E4" s="80"/>
      <c r="F4" s="96"/>
      <c r="G4" s="80"/>
      <c r="H4" s="63"/>
      <c r="I4" s="96"/>
      <c r="J4" s="80"/>
      <c r="K4" s="63"/>
      <c r="L4" s="63"/>
    </row>
    <row r="5" ht="16.5" spans="1:12">
      <c r="A5" s="80"/>
      <c r="B5" s="63"/>
      <c r="C5" s="63"/>
      <c r="D5" s="80"/>
      <c r="E5" s="80"/>
      <c r="F5" s="96"/>
      <c r="G5" s="80"/>
      <c r="H5" s="63"/>
      <c r="I5" s="96"/>
      <c r="J5" s="80"/>
      <c r="K5" s="63"/>
      <c r="L5" s="63"/>
    </row>
    <row r="6" ht="16.5" spans="1:12">
      <c r="A6" s="80"/>
      <c r="B6" s="63"/>
      <c r="C6" s="63"/>
      <c r="D6" s="80"/>
      <c r="E6" s="80"/>
      <c r="F6" s="96"/>
      <c r="G6" s="80"/>
      <c r="H6" s="63"/>
      <c r="I6" s="96"/>
      <c r="J6" s="80"/>
      <c r="K6" s="63"/>
      <c r="L6" s="63"/>
    </row>
    <row r="7" ht="16.5" spans="1:12">
      <c r="A7" s="80"/>
      <c r="B7" s="63"/>
      <c r="C7" s="63"/>
      <c r="D7" s="80"/>
      <c r="E7" s="80"/>
      <c r="F7" s="96"/>
      <c r="G7" s="80"/>
      <c r="H7" s="63"/>
      <c r="I7" s="96"/>
      <c r="J7" s="80"/>
      <c r="K7" s="63"/>
      <c r="L7" s="63"/>
    </row>
    <row r="8" ht="16.5" spans="1:12">
      <c r="A8" s="80"/>
      <c r="B8" s="63"/>
      <c r="C8" s="63"/>
      <c r="D8" s="80"/>
      <c r="E8" s="80"/>
      <c r="F8" s="96"/>
      <c r="G8" s="80"/>
      <c r="H8" s="63"/>
      <c r="I8" s="96"/>
      <c r="J8" s="80"/>
      <c r="K8" s="63"/>
      <c r="L8" s="63"/>
    </row>
    <row r="9" ht="16.5" spans="1:12">
      <c r="A9" s="80"/>
      <c r="B9" s="63"/>
      <c r="C9" s="63"/>
      <c r="D9" s="80"/>
      <c r="E9" s="80"/>
      <c r="F9" s="96"/>
      <c r="G9" s="80"/>
      <c r="H9" s="63"/>
      <c r="I9" s="96"/>
      <c r="J9" s="80"/>
      <c r="K9" s="63"/>
      <c r="L9" s="63"/>
    </row>
    <row r="10" ht="16.5" spans="1:12">
      <c r="A10" s="80"/>
      <c r="B10" s="63"/>
      <c r="C10" s="63"/>
      <c r="D10" s="80"/>
      <c r="E10" s="80"/>
      <c r="F10" s="96"/>
      <c r="G10" s="80"/>
      <c r="H10" s="63"/>
      <c r="I10" s="96"/>
      <c r="J10" s="80"/>
      <c r="K10" s="63"/>
      <c r="L10" s="63"/>
    </row>
    <row r="11" ht="16.5" spans="1:12">
      <c r="A11" s="80"/>
      <c r="B11" s="63"/>
      <c r="C11" s="63"/>
      <c r="D11" s="80"/>
      <c r="E11" s="80"/>
      <c r="F11" s="96"/>
      <c r="G11" s="80"/>
      <c r="H11" s="63"/>
      <c r="I11" s="96"/>
      <c r="J11" s="80"/>
      <c r="K11" s="63"/>
      <c r="L11" s="63"/>
    </row>
    <row r="12" ht="16.5" spans="1:12">
      <c r="A12" s="80"/>
      <c r="B12" s="63"/>
      <c r="C12" s="63"/>
      <c r="D12" s="80"/>
      <c r="E12" s="80"/>
      <c r="F12" s="96"/>
      <c r="G12" s="80"/>
      <c r="H12" s="63"/>
      <c r="I12" s="96"/>
      <c r="J12" s="80"/>
      <c r="K12" s="63"/>
      <c r="L12" s="63"/>
    </row>
    <row r="13" ht="16.5" spans="1:12">
      <c r="A13" s="80"/>
      <c r="B13" s="63"/>
      <c r="C13" s="63"/>
      <c r="D13" s="80"/>
      <c r="E13" s="80"/>
      <c r="F13" s="96"/>
      <c r="G13" s="80"/>
      <c r="H13" s="63"/>
      <c r="I13" s="96"/>
      <c r="J13" s="80"/>
      <c r="K13" s="63"/>
      <c r="L13" s="63"/>
    </row>
    <row r="14" ht="16.5" spans="1:12">
      <c r="A14" s="80"/>
      <c r="B14" s="63"/>
      <c r="C14" s="63"/>
      <c r="D14" s="80"/>
      <c r="E14" s="80"/>
      <c r="F14" s="96"/>
      <c r="G14" s="80"/>
      <c r="H14" s="63"/>
      <c r="I14" s="96"/>
      <c r="J14" s="80"/>
      <c r="K14" s="63"/>
      <c r="L14" s="63"/>
    </row>
    <row r="15" ht="16.5" spans="1:12">
      <c r="A15" s="80"/>
      <c r="B15" s="63"/>
      <c r="C15" s="63"/>
      <c r="D15" s="80"/>
      <c r="E15" s="80"/>
      <c r="F15" s="96"/>
      <c r="G15" s="80"/>
      <c r="H15" s="63"/>
      <c r="I15" s="96"/>
      <c r="J15" s="80"/>
      <c r="K15" s="63"/>
      <c r="L15" s="63"/>
    </row>
    <row r="16" ht="16.5" spans="1:12">
      <c r="A16" s="80"/>
      <c r="B16" s="63"/>
      <c r="C16" s="63"/>
      <c r="D16" s="80"/>
      <c r="E16" s="80"/>
      <c r="F16" s="96"/>
      <c r="G16" s="80"/>
      <c r="H16" s="63"/>
      <c r="I16" s="96"/>
      <c r="J16" s="80"/>
      <c r="K16" s="63"/>
      <c r="L16" s="63"/>
    </row>
    <row r="17" ht="16.5" spans="1:12">
      <c r="A17" s="80"/>
      <c r="B17" s="63"/>
      <c r="C17" s="63"/>
      <c r="D17" s="80"/>
      <c r="E17" s="80"/>
      <c r="F17" s="96"/>
      <c r="G17" s="80"/>
      <c r="H17" s="63"/>
      <c r="I17" s="96"/>
      <c r="J17" s="80"/>
      <c r="K17" s="63"/>
      <c r="L17" s="63"/>
    </row>
    <row r="18" ht="16.5" spans="1:12">
      <c r="A18" s="80"/>
      <c r="B18" s="63"/>
      <c r="C18" s="63"/>
      <c r="D18" s="80"/>
      <c r="E18" s="80"/>
      <c r="F18" s="96"/>
      <c r="G18" s="80"/>
      <c r="H18" s="63"/>
      <c r="I18" s="96"/>
      <c r="J18" s="80"/>
      <c r="K18" s="63"/>
      <c r="L18" s="63"/>
    </row>
    <row r="19" ht="16.5" spans="1:12">
      <c r="A19" s="80"/>
      <c r="B19" s="63"/>
      <c r="C19" s="63"/>
      <c r="D19" s="80"/>
      <c r="E19" s="80"/>
      <c r="F19" s="96"/>
      <c r="G19" s="80"/>
      <c r="H19" s="63"/>
      <c r="I19" s="96"/>
      <c r="J19" s="80"/>
      <c r="K19" s="63"/>
      <c r="L19" s="63"/>
    </row>
    <row r="20" ht="16.5" spans="1:12">
      <c r="A20" s="80"/>
      <c r="B20" s="63"/>
      <c r="C20" s="63"/>
      <c r="D20" s="80"/>
      <c r="E20" s="80"/>
      <c r="F20" s="96"/>
      <c r="G20" s="80"/>
      <c r="H20" s="63"/>
      <c r="I20" s="96"/>
      <c r="J20" s="80"/>
      <c r="K20" s="63"/>
      <c r="L20" s="63"/>
    </row>
    <row r="21" ht="16.5" spans="1:12">
      <c r="A21" s="80"/>
      <c r="B21" s="63"/>
      <c r="C21" s="63"/>
      <c r="D21" s="80"/>
      <c r="E21" s="80"/>
      <c r="F21" s="96"/>
      <c r="G21" s="80"/>
      <c r="H21" s="63"/>
      <c r="I21" s="96"/>
      <c r="J21" s="80"/>
      <c r="K21" s="63"/>
      <c r="L21" s="63"/>
    </row>
    <row r="22" ht="16.5" spans="1:12">
      <c r="A22" s="80"/>
      <c r="B22" s="63"/>
      <c r="C22" s="63"/>
      <c r="D22" s="80"/>
      <c r="E22" s="80"/>
      <c r="F22" s="96"/>
      <c r="G22" s="80"/>
      <c r="H22" s="63"/>
      <c r="I22" s="96"/>
      <c r="J22" s="80"/>
      <c r="K22" s="63"/>
      <c r="L22" s="63"/>
    </row>
    <row r="23" ht="16.5" spans="1:12">
      <c r="A23" s="80"/>
      <c r="B23" s="63"/>
      <c r="C23" s="63"/>
      <c r="D23" s="80"/>
      <c r="E23" s="80"/>
      <c r="F23" s="96"/>
      <c r="G23" s="80"/>
      <c r="H23" s="63"/>
      <c r="I23" s="96"/>
      <c r="J23" s="80"/>
      <c r="K23" s="63"/>
      <c r="L23" s="63"/>
    </row>
    <row r="24" ht="16.5" spans="1:12">
      <c r="A24" s="80"/>
      <c r="B24" s="63"/>
      <c r="C24" s="63"/>
      <c r="D24" s="80"/>
      <c r="E24" s="80"/>
      <c r="F24" s="96"/>
      <c r="G24" s="80"/>
      <c r="H24" s="63"/>
      <c r="I24" s="96"/>
      <c r="J24" s="80"/>
      <c r="K24" s="63"/>
      <c r="L24" s="63"/>
    </row>
    <row r="25" ht="16.5" spans="1:12">
      <c r="A25" s="80"/>
      <c r="B25" s="63"/>
      <c r="C25" s="63"/>
      <c r="D25" s="80"/>
      <c r="E25" s="80"/>
      <c r="F25" s="96"/>
      <c r="G25" s="80"/>
      <c r="H25" s="63"/>
      <c r="I25" s="96"/>
      <c r="J25" s="80"/>
      <c r="K25" s="63"/>
      <c r="L25" s="63"/>
    </row>
    <row r="26" ht="16.5" spans="1:12">
      <c r="A26" s="80"/>
      <c r="B26" s="63"/>
      <c r="C26" s="63"/>
      <c r="D26" s="80"/>
      <c r="E26" s="80"/>
      <c r="F26" s="96"/>
      <c r="G26" s="80"/>
      <c r="H26" s="63"/>
      <c r="I26" s="96"/>
      <c r="J26" s="80"/>
      <c r="K26" s="63"/>
      <c r="L26" s="63"/>
    </row>
    <row r="27" ht="16.5" spans="1:12">
      <c r="A27" s="80"/>
      <c r="B27" s="63"/>
      <c r="C27" s="63"/>
      <c r="D27" s="80"/>
      <c r="E27" s="80"/>
      <c r="F27" s="96"/>
      <c r="G27" s="80"/>
      <c r="H27" s="63"/>
      <c r="I27" s="96"/>
      <c r="J27" s="80"/>
      <c r="K27" s="63"/>
      <c r="L27" s="63"/>
    </row>
    <row r="28" ht="16.5" spans="1:12">
      <c r="A28" s="80"/>
      <c r="B28" s="63"/>
      <c r="C28" s="63"/>
      <c r="D28" s="80"/>
      <c r="E28" s="80"/>
      <c r="F28" s="96"/>
      <c r="G28" s="80"/>
      <c r="H28" s="63"/>
      <c r="I28" s="96"/>
      <c r="J28" s="80"/>
      <c r="K28" s="63"/>
      <c r="L28" s="63"/>
    </row>
    <row r="29" ht="16.5" spans="1:12">
      <c r="A29" s="80"/>
      <c r="B29" s="63"/>
      <c r="C29" s="63"/>
      <c r="D29" s="80"/>
      <c r="E29" s="80"/>
      <c r="F29" s="96"/>
      <c r="G29" s="80"/>
      <c r="H29" s="63"/>
      <c r="I29" s="96"/>
      <c r="J29" s="80"/>
      <c r="K29" s="63"/>
      <c r="L29" s="63"/>
    </row>
    <row r="30" ht="16.5" spans="1:12">
      <c r="A30" s="80"/>
      <c r="B30" s="63"/>
      <c r="C30" s="63"/>
      <c r="D30" s="80"/>
      <c r="E30" s="80"/>
      <c r="F30" s="96"/>
      <c r="G30" s="80"/>
      <c r="H30" s="63"/>
      <c r="I30" s="96"/>
      <c r="J30" s="80"/>
      <c r="K30" s="63"/>
      <c r="L30" s="63"/>
    </row>
    <row r="31" ht="16.5" spans="1:12">
      <c r="A31" s="80"/>
      <c r="B31" s="63"/>
      <c r="C31" s="63"/>
      <c r="D31" s="80"/>
      <c r="E31" s="80"/>
      <c r="F31" s="96"/>
      <c r="G31" s="80"/>
      <c r="H31" s="63"/>
      <c r="I31" s="96"/>
      <c r="J31" s="80"/>
      <c r="K31" s="63"/>
      <c r="L31" s="63"/>
    </row>
    <row r="32" ht="16.5" spans="1:12">
      <c r="A32" s="80"/>
      <c r="B32" s="63"/>
      <c r="C32" s="63"/>
      <c r="D32" s="80"/>
      <c r="E32" s="80"/>
      <c r="F32" s="96"/>
      <c r="G32" s="80"/>
      <c r="H32" s="63"/>
      <c r="I32" s="96"/>
      <c r="J32" s="80"/>
      <c r="K32" s="63"/>
      <c r="L32" s="63"/>
    </row>
    <row r="33" ht="16.5" spans="1:12">
      <c r="A33" s="80"/>
      <c r="B33" s="63"/>
      <c r="C33" s="63"/>
      <c r="D33" s="80"/>
      <c r="E33" s="80"/>
      <c r="F33" s="96"/>
      <c r="G33" s="80"/>
      <c r="H33" s="63"/>
      <c r="I33" s="96"/>
      <c r="J33" s="80"/>
      <c r="K33" s="63"/>
      <c r="L33" s="63"/>
    </row>
    <row r="34" ht="16.5" spans="1:12">
      <c r="A34" s="80"/>
      <c r="B34" s="63"/>
      <c r="C34" s="63"/>
      <c r="D34" s="80"/>
      <c r="E34" s="80"/>
      <c r="F34" s="96"/>
      <c r="G34" s="80"/>
      <c r="H34" s="63"/>
      <c r="I34" s="96"/>
      <c r="J34" s="80"/>
      <c r="K34" s="63"/>
      <c r="L34" s="63"/>
    </row>
    <row r="35" ht="16.5" spans="1:12">
      <c r="A35" s="80"/>
      <c r="B35" s="63"/>
      <c r="C35" s="63"/>
      <c r="D35" s="80"/>
      <c r="E35" s="80"/>
      <c r="F35" s="96"/>
      <c r="G35" s="80"/>
      <c r="H35" s="63"/>
      <c r="I35" s="96"/>
      <c r="J35" s="80"/>
      <c r="K35" s="63"/>
      <c r="L35" s="63"/>
    </row>
    <row r="36" ht="16.5" spans="1:12">
      <c r="A36" s="80"/>
      <c r="B36" s="63"/>
      <c r="C36" s="63"/>
      <c r="D36" s="80"/>
      <c r="E36" s="80"/>
      <c r="F36" s="96"/>
      <c r="G36" s="80"/>
      <c r="H36" s="63"/>
      <c r="I36" s="96"/>
      <c r="J36" s="80"/>
      <c r="K36" s="63"/>
      <c r="L36" s="63"/>
    </row>
    <row r="37" ht="16.5" spans="1:12">
      <c r="A37" s="80"/>
      <c r="B37" s="63"/>
      <c r="C37" s="63"/>
      <c r="D37" s="80"/>
      <c r="E37" s="80"/>
      <c r="F37" s="96"/>
      <c r="G37" s="80"/>
      <c r="H37" s="63"/>
      <c r="I37" s="96"/>
      <c r="J37" s="80"/>
      <c r="K37" s="63"/>
      <c r="L37" s="63"/>
    </row>
    <row r="39" ht="16.5" spans="1:12">
      <c r="A39" s="81" t="s">
        <v>2016</v>
      </c>
      <c r="B39" s="81" t="s">
        <v>2016</v>
      </c>
      <c r="C39" s="81" t="s">
        <v>2016</v>
      </c>
      <c r="D39" s="81" t="s">
        <v>2570</v>
      </c>
      <c r="E39" s="81"/>
      <c r="F39" s="82"/>
      <c r="G39" s="81"/>
      <c r="H39" s="81"/>
      <c r="I39" s="82"/>
      <c r="J39" s="81"/>
      <c r="K39" s="81"/>
      <c r="L39" s="81"/>
    </row>
    <row r="40" ht="16.5" spans="1:12">
      <c r="A40" s="81" t="s">
        <v>2016</v>
      </c>
      <c r="B40" s="81" t="s">
        <v>2016</v>
      </c>
      <c r="C40" s="81" t="s">
        <v>2016</v>
      </c>
      <c r="D40" s="81" t="s">
        <v>2570</v>
      </c>
      <c r="E40" s="81"/>
      <c r="F40" s="82"/>
      <c r="G40" s="81"/>
      <c r="H40" s="81"/>
      <c r="I40" s="82"/>
      <c r="J40" s="81"/>
      <c r="K40" s="81"/>
      <c r="L40" s="81"/>
    </row>
    <row r="41" ht="16.5" spans="1:12">
      <c r="A41" s="81" t="s">
        <v>2016</v>
      </c>
      <c r="B41" s="81" t="s">
        <v>2016</v>
      </c>
      <c r="C41" s="81" t="s">
        <v>2016</v>
      </c>
      <c r="D41" s="81" t="s">
        <v>2570</v>
      </c>
      <c r="E41" s="81"/>
      <c r="F41" s="82"/>
      <c r="G41" s="81"/>
      <c r="H41" s="81"/>
      <c r="I41" s="82"/>
      <c r="J41" s="81"/>
      <c r="K41" s="81"/>
      <c r="L41" s="81"/>
    </row>
    <row r="42" ht="16.5" spans="1:12">
      <c r="A42" s="81" t="s">
        <v>2016</v>
      </c>
      <c r="B42" s="81" t="s">
        <v>2016</v>
      </c>
      <c r="C42" s="81" t="s">
        <v>2016</v>
      </c>
      <c r="D42" s="81" t="s">
        <v>2570</v>
      </c>
      <c r="E42" s="81"/>
      <c r="F42" s="82"/>
      <c r="G42" s="81"/>
      <c r="H42" s="81"/>
      <c r="I42" s="82"/>
      <c r="J42" s="81"/>
      <c r="K42" s="81"/>
      <c r="L42" s="81"/>
    </row>
  </sheetData>
  <autoFilter xmlns:etc="http://www.wps.cn/officeDocument/2017/etCustomData" ref="A1:L37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0"/>
  <sheetViews>
    <sheetView workbookViewId="0">
      <selection activeCell="F25" sqref="F25"/>
    </sheetView>
  </sheetViews>
  <sheetFormatPr defaultColWidth="9" defaultRowHeight="13.5" outlineLevelCol="6"/>
  <cols>
    <col min="1" max="1" width="12" customWidth="1"/>
    <col min="2" max="2" width="17.125" customWidth="1"/>
    <col min="3" max="6" width="16" customWidth="1"/>
    <col min="7" max="7" width="14" customWidth="1"/>
  </cols>
  <sheetData>
    <row r="1" ht="22.5" spans="1:7">
      <c r="A1" s="83" t="s">
        <v>2571</v>
      </c>
      <c r="B1" s="83"/>
      <c r="C1" s="83"/>
      <c r="D1" s="83"/>
      <c r="E1" s="83"/>
      <c r="F1" s="83"/>
      <c r="G1" s="83"/>
    </row>
    <row r="2" spans="1:7">
      <c r="A2" s="84" t="s">
        <v>2572</v>
      </c>
      <c r="B2" s="85"/>
      <c r="C2" s="86" t="s">
        <v>2573</v>
      </c>
      <c r="D2" s="84" t="s">
        <v>2574</v>
      </c>
      <c r="E2" s="85"/>
      <c r="F2" s="86" t="s">
        <v>2575</v>
      </c>
      <c r="G2" s="87" t="s">
        <v>2576</v>
      </c>
    </row>
    <row r="3" spans="1:7">
      <c r="A3" s="88" t="s">
        <v>2577</v>
      </c>
      <c r="B3" s="88" t="s">
        <v>2578</v>
      </c>
      <c r="C3" s="88"/>
      <c r="D3" s="88" t="s">
        <v>2579</v>
      </c>
      <c r="E3" s="88" t="s">
        <v>1240</v>
      </c>
      <c r="F3" s="88"/>
      <c r="G3" s="89"/>
    </row>
    <row r="4" spans="1:7">
      <c r="A4" s="90" t="s">
        <v>2012</v>
      </c>
      <c r="B4" s="91" t="s">
        <v>2013</v>
      </c>
      <c r="C4" s="92" t="s">
        <v>2015</v>
      </c>
      <c r="D4" s="93"/>
      <c r="E4" s="93"/>
      <c r="F4" s="93"/>
      <c r="G4" s="92"/>
    </row>
    <row r="5" spans="1:7">
      <c r="A5" s="90" t="s">
        <v>2021</v>
      </c>
      <c r="B5" s="91" t="s">
        <v>2022</v>
      </c>
      <c r="C5" s="92" t="s">
        <v>2015</v>
      </c>
      <c r="D5" s="93"/>
      <c r="E5" s="93"/>
      <c r="F5" s="93"/>
      <c r="G5" s="92"/>
    </row>
    <row r="6" spans="1:7">
      <c r="A6" s="90" t="s">
        <v>2023</v>
      </c>
      <c r="B6" s="91" t="s">
        <v>2024</v>
      </c>
      <c r="C6" s="92" t="s">
        <v>2015</v>
      </c>
      <c r="D6" s="93"/>
      <c r="E6" s="93"/>
      <c r="F6" s="93"/>
      <c r="G6" s="92"/>
    </row>
    <row r="7" spans="1:7">
      <c r="A7" s="90" t="s">
        <v>2025</v>
      </c>
      <c r="B7" s="91" t="s">
        <v>2026</v>
      </c>
      <c r="C7" s="92" t="s">
        <v>2015</v>
      </c>
      <c r="D7" s="93"/>
      <c r="E7" s="93"/>
      <c r="F7" s="93"/>
      <c r="G7" s="92"/>
    </row>
    <row r="8" spans="1:7">
      <c r="A8" s="90" t="s">
        <v>2027</v>
      </c>
      <c r="B8" s="91" t="s">
        <v>2028</v>
      </c>
      <c r="C8" s="92" t="s">
        <v>2015</v>
      </c>
      <c r="D8" s="93"/>
      <c r="E8" s="93"/>
      <c r="F8" s="93"/>
      <c r="G8" s="92"/>
    </row>
    <row r="9" spans="1:7">
      <c r="A9" s="90" t="s">
        <v>2029</v>
      </c>
      <c r="B9" s="91" t="s">
        <v>2030</v>
      </c>
      <c r="C9" s="92" t="s">
        <v>2015</v>
      </c>
      <c r="D9" s="93"/>
      <c r="E9" s="93"/>
      <c r="F9" s="93"/>
      <c r="G9" s="92"/>
    </row>
    <row r="10" spans="1:7">
      <c r="A10" s="90" t="s">
        <v>2031</v>
      </c>
      <c r="B10" s="91" t="s">
        <v>2032</v>
      </c>
      <c r="C10" s="92" t="s">
        <v>2015</v>
      </c>
      <c r="D10" s="93"/>
      <c r="E10" s="93"/>
      <c r="F10" s="93"/>
      <c r="G10" s="92"/>
    </row>
    <row r="11" spans="1:7">
      <c r="A11" s="90" t="s">
        <v>2033</v>
      </c>
      <c r="B11" s="91" t="s">
        <v>2034</v>
      </c>
      <c r="C11" s="92" t="s">
        <v>2015</v>
      </c>
      <c r="D11" s="93"/>
      <c r="E11" s="93"/>
      <c r="F11" s="93"/>
      <c r="G11" s="92"/>
    </row>
    <row r="12" spans="1:7">
      <c r="A12" s="90" t="s">
        <v>2035</v>
      </c>
      <c r="B12" s="91" t="s">
        <v>2036</v>
      </c>
      <c r="C12" s="92" t="s">
        <v>2015</v>
      </c>
      <c r="D12" s="93"/>
      <c r="E12" s="93"/>
      <c r="F12" s="93"/>
      <c r="G12" s="92"/>
    </row>
    <row r="13" spans="1:7">
      <c r="A13" s="90" t="s">
        <v>2037</v>
      </c>
      <c r="B13" s="91" t="s">
        <v>2038</v>
      </c>
      <c r="C13" s="92" t="s">
        <v>2015</v>
      </c>
      <c r="D13" s="93"/>
      <c r="E13" s="93"/>
      <c r="F13" s="93"/>
      <c r="G13" s="92"/>
    </row>
    <row r="14" spans="1:7">
      <c r="A14" s="90" t="s">
        <v>2039</v>
      </c>
      <c r="B14" s="91" t="s">
        <v>2040</v>
      </c>
      <c r="C14" s="92" t="s">
        <v>2015</v>
      </c>
      <c r="D14" s="93"/>
      <c r="E14" s="93"/>
      <c r="F14" s="93"/>
      <c r="G14" s="92"/>
    </row>
    <row r="15" spans="1:7">
      <c r="A15" s="90" t="s">
        <v>2041</v>
      </c>
      <c r="B15" s="91" t="s">
        <v>2042</v>
      </c>
      <c r="C15" s="92" t="s">
        <v>2015</v>
      </c>
      <c r="D15" s="93"/>
      <c r="E15" s="93"/>
      <c r="F15" s="93"/>
      <c r="G15" s="92"/>
    </row>
    <row r="16" spans="1:7">
      <c r="A16" s="90" t="s">
        <v>2043</v>
      </c>
      <c r="B16" s="91" t="s">
        <v>2044</v>
      </c>
      <c r="C16" s="92" t="s">
        <v>2015</v>
      </c>
      <c r="D16" s="93"/>
      <c r="E16" s="93"/>
      <c r="F16" s="93"/>
      <c r="G16" s="92"/>
    </row>
    <row r="17" spans="1:7">
      <c r="A17" s="90" t="s">
        <v>2046</v>
      </c>
      <c r="B17" s="91" t="s">
        <v>2047</v>
      </c>
      <c r="C17" s="92" t="s">
        <v>2015</v>
      </c>
      <c r="D17" s="93"/>
      <c r="E17" s="93"/>
      <c r="F17" s="93"/>
      <c r="G17" s="92"/>
    </row>
    <row r="18" spans="1:7">
      <c r="A18" s="90" t="s">
        <v>2048</v>
      </c>
      <c r="B18" s="91" t="s">
        <v>2049</v>
      </c>
      <c r="C18" s="92" t="s">
        <v>2015</v>
      </c>
      <c r="D18" s="93"/>
      <c r="E18" s="93"/>
      <c r="F18" s="93"/>
      <c r="G18" s="92"/>
    </row>
    <row r="19" spans="1:7">
      <c r="A19" s="90" t="s">
        <v>2050</v>
      </c>
      <c r="B19" s="91" t="s">
        <v>2051</v>
      </c>
      <c r="C19" s="92" t="s">
        <v>2015</v>
      </c>
      <c r="D19" s="93"/>
      <c r="E19" s="93"/>
      <c r="F19" s="93"/>
      <c r="G19" s="92"/>
    </row>
    <row r="20" spans="1:7">
      <c r="A20" s="90" t="s">
        <v>2052</v>
      </c>
      <c r="B20" s="91" t="s">
        <v>2053</v>
      </c>
      <c r="C20" s="92" t="s">
        <v>2015</v>
      </c>
      <c r="D20" s="93"/>
      <c r="E20" s="93"/>
      <c r="F20" s="93"/>
      <c r="G20" s="92"/>
    </row>
    <row r="21" spans="1:7">
      <c r="A21" s="90" t="s">
        <v>2054</v>
      </c>
      <c r="B21" s="91" t="s">
        <v>2055</v>
      </c>
      <c r="C21" s="92" t="s">
        <v>2015</v>
      </c>
      <c r="D21" s="93"/>
      <c r="E21" s="93"/>
      <c r="F21" s="93"/>
      <c r="G21" s="92"/>
    </row>
    <row r="22" spans="1:7">
      <c r="A22" s="90" t="s">
        <v>2056</v>
      </c>
      <c r="B22" s="91" t="s">
        <v>109</v>
      </c>
      <c r="C22" s="92" t="s">
        <v>2015</v>
      </c>
      <c r="D22" s="93"/>
      <c r="E22" s="93"/>
      <c r="F22" s="93"/>
      <c r="G22" s="92"/>
    </row>
    <row r="23" spans="1:7">
      <c r="A23" s="90" t="s">
        <v>2057</v>
      </c>
      <c r="B23" s="91" t="s">
        <v>2058</v>
      </c>
      <c r="C23" s="92" t="s">
        <v>2015</v>
      </c>
      <c r="D23" s="93"/>
      <c r="E23" s="93"/>
      <c r="F23" s="93"/>
      <c r="G23" s="92"/>
    </row>
    <row r="24" spans="1:7">
      <c r="A24" s="90" t="s">
        <v>2059</v>
      </c>
      <c r="B24" s="91" t="s">
        <v>2060</v>
      </c>
      <c r="C24" s="92" t="s">
        <v>2015</v>
      </c>
      <c r="D24" s="93"/>
      <c r="E24" s="93"/>
      <c r="F24" s="93"/>
      <c r="G24" s="92"/>
    </row>
    <row r="25" spans="1:7">
      <c r="A25" s="90" t="s">
        <v>2061</v>
      </c>
      <c r="B25" s="91" t="s">
        <v>2062</v>
      </c>
      <c r="C25" s="92" t="s">
        <v>2015</v>
      </c>
      <c r="D25" s="93"/>
      <c r="E25" s="93"/>
      <c r="F25" s="93"/>
      <c r="G25" s="92"/>
    </row>
    <row r="26" spans="1:7">
      <c r="A26" s="90" t="s">
        <v>2064</v>
      </c>
      <c r="B26" s="91" t="s">
        <v>2065</v>
      </c>
      <c r="C26" s="92" t="s">
        <v>2015</v>
      </c>
      <c r="D26" s="93"/>
      <c r="E26" s="93"/>
      <c r="F26" s="93"/>
      <c r="G26" s="92"/>
    </row>
    <row r="27" spans="1:7">
      <c r="A27" s="90" t="s">
        <v>2066</v>
      </c>
      <c r="B27" s="91" t="s">
        <v>2067</v>
      </c>
      <c r="C27" s="92" t="s">
        <v>2015</v>
      </c>
      <c r="D27" s="93"/>
      <c r="E27" s="93"/>
      <c r="F27" s="93"/>
      <c r="G27" s="92"/>
    </row>
    <row r="28" spans="1:7">
      <c r="A28" s="90" t="s">
        <v>2068</v>
      </c>
      <c r="B28" s="91" t="s">
        <v>2069</v>
      </c>
      <c r="C28" s="92" t="s">
        <v>2015</v>
      </c>
      <c r="D28" s="93"/>
      <c r="E28" s="93"/>
      <c r="F28" s="93"/>
      <c r="G28" s="92"/>
    </row>
    <row r="29" spans="1:7">
      <c r="A29" s="90" t="s">
        <v>2070</v>
      </c>
      <c r="B29" s="91" t="s">
        <v>2071</v>
      </c>
      <c r="C29" s="92" t="s">
        <v>2015</v>
      </c>
      <c r="D29" s="93"/>
      <c r="E29" s="93"/>
      <c r="F29" s="93"/>
      <c r="G29" s="92"/>
    </row>
    <row r="30" spans="1:7">
      <c r="A30" s="90" t="s">
        <v>2072</v>
      </c>
      <c r="B30" s="91" t="s">
        <v>114</v>
      </c>
      <c r="C30" s="92" t="s">
        <v>2015</v>
      </c>
      <c r="D30" s="93"/>
      <c r="E30" s="93"/>
      <c r="F30" s="93"/>
      <c r="G30" s="92"/>
    </row>
    <row r="31" spans="1:7">
      <c r="A31" s="90" t="s">
        <v>2073</v>
      </c>
      <c r="B31" s="91" t="s">
        <v>2074</v>
      </c>
      <c r="C31" s="92" t="s">
        <v>2015</v>
      </c>
      <c r="D31" s="93"/>
      <c r="E31" s="93"/>
      <c r="F31" s="93"/>
      <c r="G31" s="92"/>
    </row>
    <row r="32" spans="1:7">
      <c r="A32" s="90" t="s">
        <v>2076</v>
      </c>
      <c r="B32" s="91" t="s">
        <v>2077</v>
      </c>
      <c r="C32" s="92" t="s">
        <v>2015</v>
      </c>
      <c r="D32" s="93"/>
      <c r="E32" s="93"/>
      <c r="F32" s="93"/>
      <c r="G32" s="92"/>
    </row>
    <row r="33" spans="1:7">
      <c r="A33" s="90" t="s">
        <v>2078</v>
      </c>
      <c r="B33" s="91" t="s">
        <v>109</v>
      </c>
      <c r="C33" s="92" t="s">
        <v>2015</v>
      </c>
      <c r="D33" s="93"/>
      <c r="E33" s="93"/>
      <c r="F33" s="93"/>
      <c r="G33" s="92"/>
    </row>
    <row r="34" spans="1:7">
      <c r="A34" s="90" t="s">
        <v>2079</v>
      </c>
      <c r="B34" s="91" t="s">
        <v>2080</v>
      </c>
      <c r="C34" s="92" t="s">
        <v>2015</v>
      </c>
      <c r="D34" s="93"/>
      <c r="E34" s="93"/>
      <c r="F34" s="93"/>
      <c r="G34" s="92"/>
    </row>
    <row r="35" spans="1:7">
      <c r="A35" s="90" t="s">
        <v>2081</v>
      </c>
      <c r="B35" s="91" t="s">
        <v>2082</v>
      </c>
      <c r="C35" s="92" t="s">
        <v>2015</v>
      </c>
      <c r="D35" s="93"/>
      <c r="E35" s="93"/>
      <c r="F35" s="93"/>
      <c r="G35" s="92"/>
    </row>
    <row r="36" spans="1:7">
      <c r="A36" s="90" t="s">
        <v>2083</v>
      </c>
      <c r="B36" s="91" t="s">
        <v>2084</v>
      </c>
      <c r="C36" s="92" t="s">
        <v>2015</v>
      </c>
      <c r="D36" s="93"/>
      <c r="E36" s="93"/>
      <c r="F36" s="93"/>
      <c r="G36" s="92"/>
    </row>
    <row r="37" spans="1:7">
      <c r="A37" s="90" t="s">
        <v>2085</v>
      </c>
      <c r="B37" s="91" t="s">
        <v>2086</v>
      </c>
      <c r="C37" s="92" t="s">
        <v>2015</v>
      </c>
      <c r="D37" s="93"/>
      <c r="E37" s="93"/>
      <c r="F37" s="93"/>
      <c r="G37" s="92"/>
    </row>
    <row r="38" spans="1:7">
      <c r="A38" s="90" t="s">
        <v>2087</v>
      </c>
      <c r="B38" s="91" t="s">
        <v>2088</v>
      </c>
      <c r="C38" s="92" t="s">
        <v>2015</v>
      </c>
      <c r="D38" s="93"/>
      <c r="E38" s="93"/>
      <c r="F38" s="93"/>
      <c r="G38" s="92"/>
    </row>
    <row r="39" spans="1:7">
      <c r="A39" s="90" t="s">
        <v>2089</v>
      </c>
      <c r="B39" s="91" t="s">
        <v>2090</v>
      </c>
      <c r="C39" s="92" t="s">
        <v>2091</v>
      </c>
      <c r="D39" s="93"/>
      <c r="E39" s="93"/>
      <c r="F39" s="93"/>
      <c r="G39" s="92"/>
    </row>
    <row r="40" spans="1:7">
      <c r="A40" s="90" t="s">
        <v>2092</v>
      </c>
      <c r="B40" s="91" t="s">
        <v>2093</v>
      </c>
      <c r="C40" s="92" t="s">
        <v>2015</v>
      </c>
      <c r="D40" s="93"/>
      <c r="E40" s="93"/>
      <c r="F40" s="93"/>
      <c r="G40" s="92"/>
    </row>
    <row r="41" spans="1:7">
      <c r="A41" s="90" t="s">
        <v>2094</v>
      </c>
      <c r="B41" s="91" t="s">
        <v>2095</v>
      </c>
      <c r="C41" s="92" t="s">
        <v>2015</v>
      </c>
      <c r="D41" s="93"/>
      <c r="E41" s="93"/>
      <c r="F41" s="93"/>
      <c r="G41" s="92"/>
    </row>
    <row r="42" spans="1:7">
      <c r="A42" s="90" t="s">
        <v>2096</v>
      </c>
      <c r="B42" s="91" t="s">
        <v>2097</v>
      </c>
      <c r="C42" s="92" t="s">
        <v>2015</v>
      </c>
      <c r="D42" s="93"/>
      <c r="E42" s="93"/>
      <c r="F42" s="93"/>
      <c r="G42" s="92"/>
    </row>
    <row r="43" spans="1:7">
      <c r="A43" s="90" t="s">
        <v>2098</v>
      </c>
      <c r="B43" s="91" t="s">
        <v>2099</v>
      </c>
      <c r="C43" s="92" t="s">
        <v>2015</v>
      </c>
      <c r="D43" s="93"/>
      <c r="E43" s="93"/>
      <c r="F43" s="93"/>
      <c r="G43" s="92"/>
    </row>
    <row r="44" spans="1:7">
      <c r="A44" s="90" t="s">
        <v>2101</v>
      </c>
      <c r="B44" s="91" t="s">
        <v>2102</v>
      </c>
      <c r="C44" s="92" t="s">
        <v>2015</v>
      </c>
      <c r="D44" s="93"/>
      <c r="E44" s="93"/>
      <c r="F44" s="93"/>
      <c r="G44" s="92"/>
    </row>
    <row r="45" spans="1:7">
      <c r="A45" s="90" t="s">
        <v>2103</v>
      </c>
      <c r="B45" s="91" t="s">
        <v>2104</v>
      </c>
      <c r="C45" s="92" t="s">
        <v>2015</v>
      </c>
      <c r="D45" s="93"/>
      <c r="E45" s="93"/>
      <c r="F45" s="93"/>
      <c r="G45" s="92"/>
    </row>
    <row r="46" spans="1:7">
      <c r="A46" s="90" t="s">
        <v>2105</v>
      </c>
      <c r="B46" s="91" t="s">
        <v>2106</v>
      </c>
      <c r="C46" s="92" t="s">
        <v>2015</v>
      </c>
      <c r="D46" s="93"/>
      <c r="E46" s="93"/>
      <c r="F46" s="93"/>
      <c r="G46" s="92"/>
    </row>
    <row r="47" spans="1:7">
      <c r="A47" s="90" t="s">
        <v>2107</v>
      </c>
      <c r="B47" s="91" t="s">
        <v>2108</v>
      </c>
      <c r="C47" s="92" t="s">
        <v>2015</v>
      </c>
      <c r="D47" s="93"/>
      <c r="E47" s="93"/>
      <c r="F47" s="93"/>
      <c r="G47" s="92"/>
    </row>
    <row r="48" spans="1:7">
      <c r="A48" s="90" t="s">
        <v>2109</v>
      </c>
      <c r="B48" s="91" t="s">
        <v>2110</v>
      </c>
      <c r="C48" s="92" t="s">
        <v>2015</v>
      </c>
      <c r="D48" s="93"/>
      <c r="E48" s="93"/>
      <c r="F48" s="93"/>
      <c r="G48" s="92"/>
    </row>
    <row r="49" spans="1:7">
      <c r="A49" s="90" t="s">
        <v>2111</v>
      </c>
      <c r="B49" s="91" t="s">
        <v>46</v>
      </c>
      <c r="C49" s="92" t="s">
        <v>2015</v>
      </c>
      <c r="D49" s="93"/>
      <c r="E49" s="93"/>
      <c r="F49" s="93"/>
      <c r="G49" s="92"/>
    </row>
    <row r="50" spans="1:7">
      <c r="A50" s="90" t="s">
        <v>2112</v>
      </c>
      <c r="B50" s="91" t="s">
        <v>2113</v>
      </c>
      <c r="C50" s="92" t="s">
        <v>2091</v>
      </c>
      <c r="D50" s="93"/>
      <c r="E50" s="93"/>
      <c r="F50" s="93"/>
      <c r="G50" s="92"/>
    </row>
    <row r="51" spans="1:7">
      <c r="A51" s="90" t="s">
        <v>2114</v>
      </c>
      <c r="B51" s="91" t="s">
        <v>2115</v>
      </c>
      <c r="C51" s="92" t="s">
        <v>2015</v>
      </c>
      <c r="D51" s="93"/>
      <c r="E51" s="93"/>
      <c r="F51" s="93"/>
      <c r="G51" s="92"/>
    </row>
    <row r="52" spans="1:7">
      <c r="A52" s="90" t="s">
        <v>2116</v>
      </c>
      <c r="B52" s="91" t="s">
        <v>2117</v>
      </c>
      <c r="C52" s="92" t="s">
        <v>2015</v>
      </c>
      <c r="D52" s="93"/>
      <c r="E52" s="93"/>
      <c r="F52" s="93"/>
      <c r="G52" s="92"/>
    </row>
    <row r="53" spans="1:7">
      <c r="A53" s="90" t="s">
        <v>2118</v>
      </c>
      <c r="B53" s="91" t="s">
        <v>2119</v>
      </c>
      <c r="C53" s="92" t="s">
        <v>2015</v>
      </c>
      <c r="D53" s="93"/>
      <c r="E53" s="93"/>
      <c r="F53" s="93"/>
      <c r="G53" s="92"/>
    </row>
    <row r="54" spans="1:7">
      <c r="A54" s="90" t="s">
        <v>2120</v>
      </c>
      <c r="B54" s="91" t="s">
        <v>2121</v>
      </c>
      <c r="C54" s="92" t="s">
        <v>2015</v>
      </c>
      <c r="D54" s="93"/>
      <c r="E54" s="93"/>
      <c r="F54" s="93"/>
      <c r="G54" s="92"/>
    </row>
    <row r="55" spans="1:7">
      <c r="A55" s="90" t="s">
        <v>2122</v>
      </c>
      <c r="B55" s="91" t="s">
        <v>2123</v>
      </c>
      <c r="C55" s="92" t="s">
        <v>2015</v>
      </c>
      <c r="D55" s="93"/>
      <c r="E55" s="93"/>
      <c r="F55" s="93"/>
      <c r="G55" s="92"/>
    </row>
    <row r="56" spans="1:7">
      <c r="A56" s="90" t="s">
        <v>2124</v>
      </c>
      <c r="B56" s="91" t="s">
        <v>2125</v>
      </c>
      <c r="C56" s="92" t="s">
        <v>2015</v>
      </c>
      <c r="D56" s="93"/>
      <c r="E56" s="93"/>
      <c r="F56" s="93"/>
      <c r="G56" s="92"/>
    </row>
    <row r="57" spans="1:7">
      <c r="A57" s="90" t="s">
        <v>2126</v>
      </c>
      <c r="B57" s="91" t="s">
        <v>2127</v>
      </c>
      <c r="C57" s="92" t="s">
        <v>2015</v>
      </c>
      <c r="D57" s="93"/>
      <c r="E57" s="93"/>
      <c r="F57" s="93"/>
      <c r="G57" s="92"/>
    </row>
    <row r="58" spans="1:7">
      <c r="A58" s="90" t="s">
        <v>2128</v>
      </c>
      <c r="B58" s="91" t="s">
        <v>2129</v>
      </c>
      <c r="C58" s="92" t="s">
        <v>2015</v>
      </c>
      <c r="D58" s="93"/>
      <c r="E58" s="93"/>
      <c r="F58" s="93"/>
      <c r="G58" s="92"/>
    </row>
    <row r="59" spans="1:7">
      <c r="A59" s="90" t="s">
        <v>2130</v>
      </c>
      <c r="B59" s="91" t="s">
        <v>2131</v>
      </c>
      <c r="C59" s="92" t="s">
        <v>2091</v>
      </c>
      <c r="D59" s="93"/>
      <c r="E59" s="93"/>
      <c r="F59" s="93"/>
      <c r="G59" s="92"/>
    </row>
    <row r="60" spans="1:7">
      <c r="A60" s="90" t="s">
        <v>2132</v>
      </c>
      <c r="B60" s="91" t="s">
        <v>2133</v>
      </c>
      <c r="C60" s="92" t="s">
        <v>2015</v>
      </c>
      <c r="D60" s="93"/>
      <c r="E60" s="93"/>
      <c r="F60" s="93"/>
      <c r="G60" s="92"/>
    </row>
    <row r="61" spans="1:7">
      <c r="A61" s="90" t="s">
        <v>2134</v>
      </c>
      <c r="B61" s="91" t="s">
        <v>2135</v>
      </c>
      <c r="C61" s="92" t="s">
        <v>2015</v>
      </c>
      <c r="D61" s="93"/>
      <c r="E61" s="93"/>
      <c r="F61" s="93"/>
      <c r="G61" s="92"/>
    </row>
    <row r="62" spans="1:7">
      <c r="A62" s="90" t="s">
        <v>2136</v>
      </c>
      <c r="B62" s="91" t="s">
        <v>2137</v>
      </c>
      <c r="C62" s="92" t="s">
        <v>2015</v>
      </c>
      <c r="D62" s="93"/>
      <c r="E62" s="93"/>
      <c r="F62" s="93"/>
      <c r="G62" s="92"/>
    </row>
    <row r="63" spans="1:7">
      <c r="A63" s="90" t="s">
        <v>2138</v>
      </c>
      <c r="B63" s="91" t="s">
        <v>2139</v>
      </c>
      <c r="C63" s="92" t="s">
        <v>2015</v>
      </c>
      <c r="D63" s="93"/>
      <c r="E63" s="93"/>
      <c r="F63" s="93"/>
      <c r="G63" s="92"/>
    </row>
    <row r="64" spans="1:7">
      <c r="A64" s="90" t="s">
        <v>2140</v>
      </c>
      <c r="B64" s="91" t="s">
        <v>2141</v>
      </c>
      <c r="C64" s="92" t="s">
        <v>2015</v>
      </c>
      <c r="D64" s="93"/>
      <c r="E64" s="93"/>
      <c r="F64" s="93"/>
      <c r="G64" s="92"/>
    </row>
    <row r="65" spans="1:7">
      <c r="A65" s="90" t="s">
        <v>2142</v>
      </c>
      <c r="B65" s="91" t="s">
        <v>2143</v>
      </c>
      <c r="C65" s="92" t="s">
        <v>2091</v>
      </c>
      <c r="D65" s="93"/>
      <c r="E65" s="93"/>
      <c r="F65" s="93"/>
      <c r="G65" s="92"/>
    </row>
    <row r="66" spans="1:7">
      <c r="A66" s="90" t="s">
        <v>2144</v>
      </c>
      <c r="B66" s="91" t="s">
        <v>2145</v>
      </c>
      <c r="C66" s="92" t="s">
        <v>2015</v>
      </c>
      <c r="D66" s="93"/>
      <c r="E66" s="93"/>
      <c r="F66" s="93"/>
      <c r="G66" s="92"/>
    </row>
    <row r="67" spans="1:7">
      <c r="A67" s="90" t="s">
        <v>2146</v>
      </c>
      <c r="B67" s="91" t="s">
        <v>2147</v>
      </c>
      <c r="C67" s="92" t="s">
        <v>2091</v>
      </c>
      <c r="D67" s="93"/>
      <c r="E67" s="93"/>
      <c r="F67" s="93"/>
      <c r="G67" s="92"/>
    </row>
    <row r="68" spans="1:7">
      <c r="A68" s="90" t="s">
        <v>2148</v>
      </c>
      <c r="B68" s="91" t="s">
        <v>2149</v>
      </c>
      <c r="C68" s="92" t="s">
        <v>2015</v>
      </c>
      <c r="D68" s="93"/>
      <c r="E68" s="93"/>
      <c r="F68" s="93"/>
      <c r="G68" s="92"/>
    </row>
    <row r="69" spans="1:7">
      <c r="A69" s="90" t="s">
        <v>2150</v>
      </c>
      <c r="B69" s="91" t="s">
        <v>2151</v>
      </c>
      <c r="C69" s="92" t="s">
        <v>2015</v>
      </c>
      <c r="D69" s="93"/>
      <c r="E69" s="93"/>
      <c r="F69" s="93"/>
      <c r="G69" s="92"/>
    </row>
    <row r="70" spans="1:7">
      <c r="A70" s="90" t="s">
        <v>2152</v>
      </c>
      <c r="B70" s="91" t="s">
        <v>2153</v>
      </c>
      <c r="C70" s="92" t="s">
        <v>2091</v>
      </c>
      <c r="D70" s="93"/>
      <c r="E70" s="93"/>
      <c r="F70" s="93"/>
      <c r="G70" s="92"/>
    </row>
    <row r="71" spans="1:7">
      <c r="A71" s="90" t="s">
        <v>2155</v>
      </c>
      <c r="B71" s="91" t="s">
        <v>2156</v>
      </c>
      <c r="C71" s="92" t="s">
        <v>2091</v>
      </c>
      <c r="D71" s="93"/>
      <c r="E71" s="93"/>
      <c r="F71" s="93"/>
      <c r="G71" s="92"/>
    </row>
    <row r="72" spans="1:7">
      <c r="A72" s="90" t="s">
        <v>2157</v>
      </c>
      <c r="B72" s="91" t="s">
        <v>2158</v>
      </c>
      <c r="C72" s="92" t="s">
        <v>2091</v>
      </c>
      <c r="D72" s="93"/>
      <c r="E72" s="93"/>
      <c r="F72" s="93"/>
      <c r="G72" s="92"/>
    </row>
    <row r="73" spans="1:7">
      <c r="A73" s="90" t="s">
        <v>2159</v>
      </c>
      <c r="B73" s="91" t="s">
        <v>2160</v>
      </c>
      <c r="C73" s="92" t="s">
        <v>2091</v>
      </c>
      <c r="D73" s="93"/>
      <c r="E73" s="93"/>
      <c r="F73" s="93"/>
      <c r="G73" s="92"/>
    </row>
    <row r="74" spans="1:7">
      <c r="A74" s="90" t="s">
        <v>2161</v>
      </c>
      <c r="B74" s="91" t="s">
        <v>2162</v>
      </c>
      <c r="C74" s="92" t="s">
        <v>2091</v>
      </c>
      <c r="D74" s="93"/>
      <c r="E74" s="93"/>
      <c r="F74" s="93"/>
      <c r="G74" s="92"/>
    </row>
    <row r="75" spans="1:7">
      <c r="A75" s="90" t="s">
        <v>2164</v>
      </c>
      <c r="B75" s="91" t="s">
        <v>2165</v>
      </c>
      <c r="C75" s="92" t="s">
        <v>2091</v>
      </c>
      <c r="D75" s="93"/>
      <c r="E75" s="93"/>
      <c r="F75" s="93"/>
      <c r="G75" s="92"/>
    </row>
    <row r="76" spans="1:7">
      <c r="A76" s="90" t="s">
        <v>2166</v>
      </c>
      <c r="B76" s="91" t="s">
        <v>2167</v>
      </c>
      <c r="C76" s="92" t="s">
        <v>2091</v>
      </c>
      <c r="D76" s="93"/>
      <c r="E76" s="93"/>
      <c r="F76" s="93"/>
      <c r="G76" s="92"/>
    </row>
    <row r="77" spans="1:7">
      <c r="A77" s="90" t="s">
        <v>2168</v>
      </c>
      <c r="B77" s="91" t="s">
        <v>2169</v>
      </c>
      <c r="C77" s="92" t="s">
        <v>2091</v>
      </c>
      <c r="D77" s="93"/>
      <c r="E77" s="93"/>
      <c r="F77" s="93"/>
      <c r="G77" s="92"/>
    </row>
    <row r="78" spans="1:7">
      <c r="A78" s="90" t="s">
        <v>2171</v>
      </c>
      <c r="B78" s="91" t="s">
        <v>2172</v>
      </c>
      <c r="C78" s="92" t="s">
        <v>2091</v>
      </c>
      <c r="D78" s="93"/>
      <c r="E78" s="93"/>
      <c r="F78" s="93"/>
      <c r="G78" s="92"/>
    </row>
    <row r="79" spans="1:7">
      <c r="A79" s="90" t="s">
        <v>2173</v>
      </c>
      <c r="B79" s="91" t="s">
        <v>109</v>
      </c>
      <c r="C79" s="92" t="s">
        <v>2091</v>
      </c>
      <c r="D79" s="93"/>
      <c r="E79" s="93"/>
      <c r="F79" s="93"/>
      <c r="G79" s="92"/>
    </row>
    <row r="80" spans="1:7">
      <c r="A80" s="90" t="s">
        <v>2174</v>
      </c>
      <c r="B80" s="91" t="s">
        <v>2175</v>
      </c>
      <c r="C80" s="92" t="s">
        <v>2091</v>
      </c>
      <c r="D80" s="93"/>
      <c r="E80" s="93"/>
      <c r="F80" s="93"/>
      <c r="G80" s="92"/>
    </row>
    <row r="81" spans="1:7">
      <c r="A81" s="90" t="s">
        <v>2176</v>
      </c>
      <c r="B81" s="91" t="s">
        <v>95</v>
      </c>
      <c r="C81" s="92" t="s">
        <v>2091</v>
      </c>
      <c r="D81" s="93"/>
      <c r="E81" s="93"/>
      <c r="F81" s="93"/>
      <c r="G81" s="92"/>
    </row>
    <row r="82" spans="1:7">
      <c r="A82" s="90" t="s">
        <v>2177</v>
      </c>
      <c r="B82" s="91" t="s">
        <v>2178</v>
      </c>
      <c r="C82" s="92" t="s">
        <v>2091</v>
      </c>
      <c r="D82" s="93"/>
      <c r="E82" s="93"/>
      <c r="F82" s="93"/>
      <c r="G82" s="92"/>
    </row>
    <row r="83" spans="1:7">
      <c r="A83" s="90" t="s">
        <v>2179</v>
      </c>
      <c r="B83" s="91" t="s">
        <v>2180</v>
      </c>
      <c r="C83" s="92" t="s">
        <v>2091</v>
      </c>
      <c r="D83" s="93"/>
      <c r="E83" s="93"/>
      <c r="F83" s="93"/>
      <c r="G83" s="92"/>
    </row>
    <row r="84" spans="1:7">
      <c r="A84" s="90" t="s">
        <v>2181</v>
      </c>
      <c r="B84" s="91" t="s">
        <v>2182</v>
      </c>
      <c r="C84" s="92" t="s">
        <v>2091</v>
      </c>
      <c r="D84" s="93"/>
      <c r="E84" s="93"/>
      <c r="F84" s="93"/>
      <c r="G84" s="92"/>
    </row>
    <row r="85" spans="1:7">
      <c r="A85" s="90" t="s">
        <v>2183</v>
      </c>
      <c r="B85" s="91" t="s">
        <v>2184</v>
      </c>
      <c r="C85" s="92" t="s">
        <v>2091</v>
      </c>
      <c r="D85" s="93"/>
      <c r="E85" s="93"/>
      <c r="F85" s="93"/>
      <c r="G85" s="92"/>
    </row>
    <row r="86" spans="1:7">
      <c r="A86" s="90" t="s">
        <v>2185</v>
      </c>
      <c r="B86" s="91" t="s">
        <v>2186</v>
      </c>
      <c r="C86" s="92" t="s">
        <v>2091</v>
      </c>
      <c r="D86" s="93"/>
      <c r="E86" s="93"/>
      <c r="F86" s="93"/>
      <c r="G86" s="92"/>
    </row>
    <row r="87" spans="1:7">
      <c r="A87" s="90" t="s">
        <v>2187</v>
      </c>
      <c r="B87" s="91" t="s">
        <v>2167</v>
      </c>
      <c r="C87" s="92" t="s">
        <v>2091</v>
      </c>
      <c r="D87" s="93"/>
      <c r="E87" s="93"/>
      <c r="F87" s="93"/>
      <c r="G87" s="92"/>
    </row>
    <row r="88" spans="1:7">
      <c r="A88" s="90" t="s">
        <v>2188</v>
      </c>
      <c r="B88" s="91" t="s">
        <v>2189</v>
      </c>
      <c r="C88" s="92" t="s">
        <v>2091</v>
      </c>
      <c r="D88" s="93"/>
      <c r="E88" s="93"/>
      <c r="F88" s="93"/>
      <c r="G88" s="92"/>
    </row>
    <row r="89" spans="1:7">
      <c r="A89" s="94" t="s">
        <v>2190</v>
      </c>
      <c r="B89" s="91" t="s">
        <v>2191</v>
      </c>
      <c r="C89" s="92" t="s">
        <v>2091</v>
      </c>
      <c r="D89" s="93"/>
      <c r="E89" s="93"/>
      <c r="F89" s="93"/>
      <c r="G89" s="92"/>
    </row>
    <row r="90" spans="1:7">
      <c r="A90" s="94" t="s">
        <v>2192</v>
      </c>
      <c r="B90" s="91" t="s">
        <v>2193</v>
      </c>
      <c r="C90" s="92" t="s">
        <v>2015</v>
      </c>
      <c r="D90" s="93"/>
      <c r="E90" s="93"/>
      <c r="F90" s="93"/>
      <c r="G90" s="92"/>
    </row>
    <row r="91" spans="1:7">
      <c r="A91" s="94" t="s">
        <v>2194</v>
      </c>
      <c r="B91" s="91" t="s">
        <v>2195</v>
      </c>
      <c r="C91" s="92" t="s">
        <v>2015</v>
      </c>
      <c r="D91" s="93"/>
      <c r="E91" s="93"/>
      <c r="F91" s="93"/>
      <c r="G91" s="92"/>
    </row>
    <row r="92" spans="1:7">
      <c r="A92" s="94" t="s">
        <v>2196</v>
      </c>
      <c r="B92" s="91" t="s">
        <v>2197</v>
      </c>
      <c r="C92" s="92" t="s">
        <v>2015</v>
      </c>
      <c r="D92" s="93"/>
      <c r="E92" s="93"/>
      <c r="F92" s="93"/>
      <c r="G92" s="92"/>
    </row>
    <row r="93" spans="1:7">
      <c r="A93" s="94" t="s">
        <v>2198</v>
      </c>
      <c r="B93" s="91" t="s">
        <v>2199</v>
      </c>
      <c r="C93" s="92" t="s">
        <v>2015</v>
      </c>
      <c r="D93" s="93"/>
      <c r="E93" s="93"/>
      <c r="F93" s="93"/>
      <c r="G93" s="92"/>
    </row>
    <row r="94" spans="1:7">
      <c r="A94" s="94" t="s">
        <v>2200</v>
      </c>
      <c r="B94" s="91" t="s">
        <v>2201</v>
      </c>
      <c r="C94" s="92" t="s">
        <v>2015</v>
      </c>
      <c r="D94" s="93"/>
      <c r="E94" s="93"/>
      <c r="F94" s="93"/>
      <c r="G94" s="92"/>
    </row>
    <row r="95" spans="1:7">
      <c r="A95" s="94" t="s">
        <v>2202</v>
      </c>
      <c r="B95" s="91" t="s">
        <v>2203</v>
      </c>
      <c r="C95" s="92" t="s">
        <v>2015</v>
      </c>
      <c r="D95" s="93"/>
      <c r="E95" s="93"/>
      <c r="F95" s="93"/>
      <c r="G95" s="92"/>
    </row>
    <row r="96" spans="1:7">
      <c r="A96" s="94" t="s">
        <v>2204</v>
      </c>
      <c r="B96" s="91" t="s">
        <v>2205</v>
      </c>
      <c r="C96" s="92" t="s">
        <v>2091</v>
      </c>
      <c r="D96" s="93"/>
      <c r="E96" s="93"/>
      <c r="F96" s="93"/>
      <c r="G96" s="92"/>
    </row>
    <row r="97" spans="1:7">
      <c r="A97" s="94" t="s">
        <v>2206</v>
      </c>
      <c r="B97" s="91" t="s">
        <v>2207</v>
      </c>
      <c r="C97" s="92" t="s">
        <v>2091</v>
      </c>
      <c r="D97" s="93"/>
      <c r="E97" s="93"/>
      <c r="F97" s="93"/>
      <c r="G97" s="92"/>
    </row>
    <row r="98" spans="1:7">
      <c r="A98" s="94" t="s">
        <v>2208</v>
      </c>
      <c r="B98" s="91" t="s">
        <v>2209</v>
      </c>
      <c r="C98" s="92" t="s">
        <v>2091</v>
      </c>
      <c r="D98" s="93"/>
      <c r="E98" s="93"/>
      <c r="F98" s="93"/>
      <c r="G98" s="92"/>
    </row>
    <row r="99" spans="1:7">
      <c r="A99" s="94" t="s">
        <v>2210</v>
      </c>
      <c r="B99" s="91" t="s">
        <v>2211</v>
      </c>
      <c r="C99" s="92" t="s">
        <v>2091</v>
      </c>
      <c r="D99" s="93"/>
      <c r="E99" s="93"/>
      <c r="F99" s="93"/>
      <c r="G99" s="92"/>
    </row>
    <row r="100" spans="1:7">
      <c r="A100" s="94" t="s">
        <v>2212</v>
      </c>
      <c r="B100" s="91" t="s">
        <v>2213</v>
      </c>
      <c r="C100" s="92" t="s">
        <v>2091</v>
      </c>
      <c r="D100" s="93"/>
      <c r="E100" s="93"/>
      <c r="F100" s="93"/>
      <c r="G100" s="92"/>
    </row>
    <row r="101" spans="1:7">
      <c r="A101" s="94" t="s">
        <v>2214</v>
      </c>
      <c r="B101" s="91" t="s">
        <v>2215</v>
      </c>
      <c r="C101" s="92" t="s">
        <v>2015</v>
      </c>
      <c r="D101" s="93"/>
      <c r="E101" s="93"/>
      <c r="F101" s="93"/>
      <c r="G101" s="92"/>
    </row>
    <row r="102" spans="1:7">
      <c r="A102" s="94" t="s">
        <v>2216</v>
      </c>
      <c r="B102" s="91" t="s">
        <v>2217</v>
      </c>
      <c r="C102" s="92" t="s">
        <v>2015</v>
      </c>
      <c r="D102" s="93"/>
      <c r="E102" s="93"/>
      <c r="F102" s="93"/>
      <c r="G102" s="92"/>
    </row>
    <row r="103" spans="1:7">
      <c r="A103" s="94" t="s">
        <v>2218</v>
      </c>
      <c r="B103" s="91" t="s">
        <v>2219</v>
      </c>
      <c r="C103" s="92" t="s">
        <v>2015</v>
      </c>
      <c r="D103" s="93"/>
      <c r="E103" s="93"/>
      <c r="F103" s="93"/>
      <c r="G103" s="92"/>
    </row>
    <row r="104" spans="1:7">
      <c r="A104" s="94" t="s">
        <v>2220</v>
      </c>
      <c r="B104" s="91" t="s">
        <v>2221</v>
      </c>
      <c r="C104" s="92" t="s">
        <v>2091</v>
      </c>
      <c r="D104" s="93"/>
      <c r="E104" s="93"/>
      <c r="F104" s="93"/>
      <c r="G104" s="92"/>
    </row>
    <row r="105" spans="1:7">
      <c r="A105" s="94" t="s">
        <v>2222</v>
      </c>
      <c r="B105" s="91" t="s">
        <v>2223</v>
      </c>
      <c r="C105" s="92" t="s">
        <v>2015</v>
      </c>
      <c r="D105" s="93"/>
      <c r="E105" s="93"/>
      <c r="F105" s="93"/>
      <c r="G105" s="92"/>
    </row>
    <row r="106" spans="1:7">
      <c r="A106" s="94" t="s">
        <v>2224</v>
      </c>
      <c r="B106" s="91" t="s">
        <v>2225</v>
      </c>
      <c r="C106" s="92" t="s">
        <v>2091</v>
      </c>
      <c r="D106" s="93"/>
      <c r="E106" s="93"/>
      <c r="F106" s="93"/>
      <c r="G106" s="92"/>
    </row>
    <row r="107" spans="1:7">
      <c r="A107" s="94" t="s">
        <v>2226</v>
      </c>
      <c r="B107" s="91" t="s">
        <v>2227</v>
      </c>
      <c r="C107" s="92" t="s">
        <v>2091</v>
      </c>
      <c r="D107" s="93"/>
      <c r="E107" s="93"/>
      <c r="F107" s="93"/>
      <c r="G107" s="92"/>
    </row>
    <row r="108" spans="1:7">
      <c r="A108" s="94" t="s">
        <v>2228</v>
      </c>
      <c r="B108" s="91" t="s">
        <v>2229</v>
      </c>
      <c r="C108" s="92" t="s">
        <v>2091</v>
      </c>
      <c r="D108" s="93"/>
      <c r="E108" s="93"/>
      <c r="F108" s="93"/>
      <c r="G108" s="92"/>
    </row>
    <row r="109" spans="1:7">
      <c r="A109" s="94" t="s">
        <v>2230</v>
      </c>
      <c r="B109" s="91" t="s">
        <v>2231</v>
      </c>
      <c r="C109" s="92" t="s">
        <v>2091</v>
      </c>
      <c r="D109" s="93"/>
      <c r="E109" s="93"/>
      <c r="F109" s="93"/>
      <c r="G109" s="92"/>
    </row>
    <row r="110" spans="1:7">
      <c r="A110" s="94" t="s">
        <v>2232</v>
      </c>
      <c r="B110" s="91" t="s">
        <v>2233</v>
      </c>
      <c r="C110" s="92" t="s">
        <v>2091</v>
      </c>
      <c r="D110" s="93"/>
      <c r="E110" s="93"/>
      <c r="F110" s="93"/>
      <c r="G110" s="92"/>
    </row>
    <row r="111" spans="1:7">
      <c r="A111" s="94" t="s">
        <v>2234</v>
      </c>
      <c r="B111" s="91" t="s">
        <v>2235</v>
      </c>
      <c r="C111" s="92" t="s">
        <v>2091</v>
      </c>
      <c r="D111" s="93"/>
      <c r="E111" s="93"/>
      <c r="F111" s="93"/>
      <c r="G111" s="92"/>
    </row>
    <row r="112" spans="1:7">
      <c r="A112" s="94" t="s">
        <v>2236</v>
      </c>
      <c r="B112" s="91" t="s">
        <v>2237</v>
      </c>
      <c r="C112" s="92" t="s">
        <v>2091</v>
      </c>
      <c r="D112" s="93"/>
      <c r="E112" s="93"/>
      <c r="F112" s="93"/>
      <c r="G112" s="92"/>
    </row>
    <row r="113" spans="1:7">
      <c r="A113" s="94" t="s">
        <v>2238</v>
      </c>
      <c r="B113" s="91" t="s">
        <v>2239</v>
      </c>
      <c r="C113" s="92" t="s">
        <v>2091</v>
      </c>
      <c r="D113" s="93"/>
      <c r="E113" s="33"/>
      <c r="F113" s="95"/>
      <c r="G113" s="92"/>
    </row>
    <row r="114" spans="1:7">
      <c r="A114" s="94" t="s">
        <v>2240</v>
      </c>
      <c r="B114" s="91" t="s">
        <v>2241</v>
      </c>
      <c r="C114" s="92" t="s">
        <v>2091</v>
      </c>
      <c r="D114" s="93"/>
      <c r="E114" s="93"/>
      <c r="F114" s="93"/>
      <c r="G114" s="92"/>
    </row>
    <row r="115" spans="1:7">
      <c r="A115" s="94" t="s">
        <v>2242</v>
      </c>
      <c r="B115" s="91" t="s">
        <v>2243</v>
      </c>
      <c r="C115" s="92" t="s">
        <v>2091</v>
      </c>
      <c r="D115" s="93"/>
      <c r="E115" s="93"/>
      <c r="F115" s="93"/>
      <c r="G115" s="92"/>
    </row>
    <row r="116" spans="1:7">
      <c r="A116" s="94" t="s">
        <v>2244</v>
      </c>
      <c r="B116" s="91" t="s">
        <v>2245</v>
      </c>
      <c r="C116" s="92" t="s">
        <v>2091</v>
      </c>
      <c r="D116" s="93"/>
      <c r="E116" s="93"/>
      <c r="F116" s="93"/>
      <c r="G116" s="92"/>
    </row>
    <row r="117" spans="1:7">
      <c r="A117" s="94" t="s">
        <v>2246</v>
      </c>
      <c r="B117" s="91" t="s">
        <v>2247</v>
      </c>
      <c r="C117" s="92" t="s">
        <v>2091</v>
      </c>
      <c r="D117" s="93"/>
      <c r="E117" s="93"/>
      <c r="F117" s="93"/>
      <c r="G117" s="92"/>
    </row>
    <row r="118" spans="1:7">
      <c r="A118" s="94" t="s">
        <v>2248</v>
      </c>
      <c r="B118" s="91" t="s">
        <v>2249</v>
      </c>
      <c r="C118" s="92" t="s">
        <v>2091</v>
      </c>
      <c r="D118" s="93"/>
      <c r="E118" s="93"/>
      <c r="F118" s="93"/>
      <c r="G118" s="92"/>
    </row>
    <row r="119" spans="1:7">
      <c r="A119" s="94" t="s">
        <v>2250</v>
      </c>
      <c r="B119" s="91" t="s">
        <v>2251</v>
      </c>
      <c r="C119" s="92" t="s">
        <v>2091</v>
      </c>
      <c r="D119" s="93"/>
      <c r="E119" s="93"/>
      <c r="F119" s="93"/>
      <c r="G119" s="92"/>
    </row>
    <row r="120" spans="1:7">
      <c r="A120" s="94" t="s">
        <v>2252</v>
      </c>
      <c r="B120" s="91" t="s">
        <v>2253</v>
      </c>
      <c r="C120" s="92" t="s">
        <v>2091</v>
      </c>
      <c r="D120" s="93"/>
      <c r="E120" s="93"/>
      <c r="F120" s="93"/>
      <c r="G120" s="92"/>
    </row>
    <row r="121" spans="1:7">
      <c r="A121" s="94" t="s">
        <v>2254</v>
      </c>
      <c r="B121" s="91" t="s">
        <v>2255</v>
      </c>
      <c r="C121" s="92" t="s">
        <v>2091</v>
      </c>
      <c r="D121" s="93"/>
      <c r="E121" s="93"/>
      <c r="F121" s="93"/>
      <c r="G121" s="92"/>
    </row>
    <row r="122" spans="1:7">
      <c r="A122" s="94" t="s">
        <v>2256</v>
      </c>
      <c r="B122" s="91" t="s">
        <v>2257</v>
      </c>
      <c r="C122" s="92" t="s">
        <v>2091</v>
      </c>
      <c r="D122" s="93"/>
      <c r="E122" s="93"/>
      <c r="F122" s="93"/>
      <c r="G122" s="92"/>
    </row>
    <row r="123" spans="1:7">
      <c r="A123" s="94" t="s">
        <v>2258</v>
      </c>
      <c r="B123" s="91" t="s">
        <v>2259</v>
      </c>
      <c r="C123" s="92" t="s">
        <v>2091</v>
      </c>
      <c r="D123" s="93"/>
      <c r="E123" s="93"/>
      <c r="F123" s="93"/>
      <c r="G123" s="92"/>
    </row>
    <row r="124" spans="1:7">
      <c r="A124" s="94" t="s">
        <v>2260</v>
      </c>
      <c r="B124" s="91" t="s">
        <v>2261</v>
      </c>
      <c r="C124" s="92" t="s">
        <v>2091</v>
      </c>
      <c r="D124" s="93"/>
      <c r="E124" s="93"/>
      <c r="F124" s="93"/>
      <c r="G124" s="92"/>
    </row>
    <row r="125" spans="1:7">
      <c r="A125" s="94" t="s">
        <v>2262</v>
      </c>
      <c r="B125" s="91" t="s">
        <v>2263</v>
      </c>
      <c r="C125" s="92" t="s">
        <v>2091</v>
      </c>
      <c r="D125" s="93"/>
      <c r="E125" s="93"/>
      <c r="F125" s="93"/>
      <c r="G125" s="92"/>
    </row>
    <row r="126" spans="1:7">
      <c r="A126" s="94" t="s">
        <v>2264</v>
      </c>
      <c r="B126" s="91" t="s">
        <v>109</v>
      </c>
      <c r="C126" s="92" t="s">
        <v>2091</v>
      </c>
      <c r="D126" s="93"/>
      <c r="E126" s="93"/>
      <c r="F126" s="93"/>
      <c r="G126" s="92"/>
    </row>
    <row r="127" spans="1:7">
      <c r="A127" s="94" t="s">
        <v>2265</v>
      </c>
      <c r="B127" s="91" t="s">
        <v>2266</v>
      </c>
      <c r="C127" s="92" t="s">
        <v>2091</v>
      </c>
      <c r="D127" s="93"/>
      <c r="E127" s="93"/>
      <c r="F127" s="93"/>
      <c r="G127" s="92"/>
    </row>
    <row r="128" spans="1:7">
      <c r="A128" s="94" t="s">
        <v>2267</v>
      </c>
      <c r="B128" s="91" t="s">
        <v>2268</v>
      </c>
      <c r="C128" s="92" t="s">
        <v>2091</v>
      </c>
      <c r="D128" s="93"/>
      <c r="E128" s="93"/>
      <c r="F128" s="93"/>
      <c r="G128" s="92"/>
    </row>
    <row r="129" spans="1:7">
      <c r="A129" s="94" t="s">
        <v>2269</v>
      </c>
      <c r="B129" s="91" t="s">
        <v>2270</v>
      </c>
      <c r="C129" s="92" t="s">
        <v>2091</v>
      </c>
      <c r="D129" s="93"/>
      <c r="E129" s="93"/>
      <c r="F129" s="93"/>
      <c r="G129" s="92"/>
    </row>
    <row r="130" spans="1:7">
      <c r="A130" s="94" t="s">
        <v>2272</v>
      </c>
      <c r="B130" s="91" t="s">
        <v>2273</v>
      </c>
      <c r="C130" s="92" t="s">
        <v>2091</v>
      </c>
      <c r="D130" s="93"/>
      <c r="E130" s="93"/>
      <c r="F130" s="93"/>
      <c r="G130" s="92"/>
    </row>
    <row r="131" spans="1:7">
      <c r="A131" s="94" t="s">
        <v>2274</v>
      </c>
      <c r="B131" s="91" t="s">
        <v>2275</v>
      </c>
      <c r="C131" s="92" t="s">
        <v>2091</v>
      </c>
      <c r="D131" s="93"/>
      <c r="E131" s="93"/>
      <c r="F131" s="93"/>
      <c r="G131" s="92"/>
    </row>
    <row r="132" spans="1:7">
      <c r="A132" s="94" t="s">
        <v>2277</v>
      </c>
      <c r="B132" s="91" t="s">
        <v>68</v>
      </c>
      <c r="C132" s="92" t="s">
        <v>2091</v>
      </c>
      <c r="D132" s="93"/>
      <c r="E132" s="93"/>
      <c r="F132" s="93"/>
      <c r="G132" s="92"/>
    </row>
    <row r="133" spans="1:7">
      <c r="A133" s="94" t="s">
        <v>2278</v>
      </c>
      <c r="B133" s="91" t="s">
        <v>33</v>
      </c>
      <c r="C133" s="92" t="s">
        <v>2091</v>
      </c>
      <c r="D133" s="93"/>
      <c r="E133" s="93"/>
      <c r="F133" s="93"/>
      <c r="G133" s="92"/>
    </row>
    <row r="134" spans="1:7">
      <c r="A134" s="94" t="s">
        <v>2279</v>
      </c>
      <c r="B134" s="91" t="s">
        <v>771</v>
      </c>
      <c r="C134" s="92" t="s">
        <v>2091</v>
      </c>
      <c r="D134" s="93"/>
      <c r="E134" s="93"/>
      <c r="F134" s="93"/>
      <c r="G134" s="92"/>
    </row>
    <row r="135" spans="1:7">
      <c r="A135" s="94" t="s">
        <v>2280</v>
      </c>
      <c r="B135" s="91" t="s">
        <v>2281</v>
      </c>
      <c r="C135" s="92" t="s">
        <v>2091</v>
      </c>
      <c r="D135" s="93"/>
      <c r="E135" s="93"/>
      <c r="F135" s="93"/>
      <c r="G135" s="92"/>
    </row>
    <row r="136" spans="1:7">
      <c r="A136" s="94" t="s">
        <v>2282</v>
      </c>
      <c r="B136" s="91" t="s">
        <v>2283</v>
      </c>
      <c r="C136" s="92" t="s">
        <v>2091</v>
      </c>
      <c r="D136" s="93"/>
      <c r="E136" s="93"/>
      <c r="F136" s="93"/>
      <c r="G136" s="92"/>
    </row>
    <row r="137" spans="1:7">
      <c r="A137" s="94" t="s">
        <v>2284</v>
      </c>
      <c r="B137" s="91" t="s">
        <v>2285</v>
      </c>
      <c r="C137" s="92" t="s">
        <v>2091</v>
      </c>
      <c r="D137" s="93"/>
      <c r="E137" s="93"/>
      <c r="F137" s="93"/>
      <c r="G137" s="92"/>
    </row>
    <row r="138" spans="1:7">
      <c r="A138" s="94" t="s">
        <v>2286</v>
      </c>
      <c r="B138" s="91" t="s">
        <v>2287</v>
      </c>
      <c r="C138" s="92" t="s">
        <v>2091</v>
      </c>
      <c r="D138" s="93"/>
      <c r="E138" s="93"/>
      <c r="F138" s="93"/>
      <c r="G138" s="92"/>
    </row>
    <row r="139" spans="1:7">
      <c r="A139" s="94" t="s">
        <v>2288</v>
      </c>
      <c r="B139" s="91" t="s">
        <v>2289</v>
      </c>
      <c r="C139" s="92" t="s">
        <v>2091</v>
      </c>
      <c r="D139" s="93"/>
      <c r="E139" s="93"/>
      <c r="F139" s="93"/>
      <c r="G139" s="92"/>
    </row>
    <row r="140" spans="1:7">
      <c r="A140" s="94" t="s">
        <v>2290</v>
      </c>
      <c r="B140" s="91" t="s">
        <v>2291</v>
      </c>
      <c r="C140" s="92" t="s">
        <v>2091</v>
      </c>
      <c r="D140" s="93"/>
      <c r="E140" s="93"/>
      <c r="F140" s="93"/>
      <c r="G140" s="92"/>
    </row>
    <row r="141" spans="1:7">
      <c r="A141" s="94" t="s">
        <v>2292</v>
      </c>
      <c r="B141" s="91" t="s">
        <v>2293</v>
      </c>
      <c r="C141" s="92" t="s">
        <v>2091</v>
      </c>
      <c r="D141" s="93"/>
      <c r="E141" s="93"/>
      <c r="F141" s="93"/>
      <c r="G141" s="92"/>
    </row>
    <row r="142" spans="1:7">
      <c r="A142" s="94" t="s">
        <v>2294</v>
      </c>
      <c r="B142" s="91" t="s">
        <v>2295</v>
      </c>
      <c r="C142" s="92" t="s">
        <v>2091</v>
      </c>
      <c r="D142" s="93"/>
      <c r="E142" s="93"/>
      <c r="F142" s="93"/>
      <c r="G142" s="92"/>
    </row>
    <row r="143" spans="1:7">
      <c r="A143" s="94" t="s">
        <v>2296</v>
      </c>
      <c r="B143" s="91" t="s">
        <v>2297</v>
      </c>
      <c r="C143" s="92" t="s">
        <v>2091</v>
      </c>
      <c r="D143" s="93"/>
      <c r="E143" s="93"/>
      <c r="F143" s="93"/>
      <c r="G143" s="92"/>
    </row>
    <row r="144" spans="1:7">
      <c r="A144" s="94" t="s">
        <v>2298</v>
      </c>
      <c r="B144" s="91" t="s">
        <v>2299</v>
      </c>
      <c r="C144" s="92" t="s">
        <v>2091</v>
      </c>
      <c r="D144" s="93"/>
      <c r="E144" s="93"/>
      <c r="F144" s="93"/>
      <c r="G144" s="92"/>
    </row>
    <row r="145" spans="1:7">
      <c r="A145" s="94" t="s">
        <v>2300</v>
      </c>
      <c r="B145" s="91" t="s">
        <v>2301</v>
      </c>
      <c r="C145" s="92" t="s">
        <v>2091</v>
      </c>
      <c r="D145" s="93"/>
      <c r="E145" s="93"/>
      <c r="F145" s="93"/>
      <c r="G145" s="92"/>
    </row>
    <row r="146" spans="1:7">
      <c r="A146" s="94" t="s">
        <v>2302</v>
      </c>
      <c r="B146" s="91" t="s">
        <v>2303</v>
      </c>
      <c r="C146" s="92" t="s">
        <v>2015</v>
      </c>
      <c r="D146" s="93"/>
      <c r="E146" s="93"/>
      <c r="F146" s="93"/>
      <c r="G146" s="92"/>
    </row>
    <row r="147" spans="1:7">
      <c r="A147" s="94" t="s">
        <v>2304</v>
      </c>
      <c r="B147" s="91" t="s">
        <v>2305</v>
      </c>
      <c r="C147" s="92" t="s">
        <v>2015</v>
      </c>
      <c r="D147" s="93"/>
      <c r="E147" s="93"/>
      <c r="F147" s="93"/>
      <c r="G147" s="92"/>
    </row>
    <row r="148" spans="1:7">
      <c r="A148" s="94" t="s">
        <v>2306</v>
      </c>
      <c r="B148" s="91" t="s">
        <v>2307</v>
      </c>
      <c r="C148" s="92" t="s">
        <v>2015</v>
      </c>
      <c r="D148" s="93"/>
      <c r="E148" s="93"/>
      <c r="F148" s="93"/>
      <c r="G148" s="92"/>
    </row>
    <row r="149" spans="1:7">
      <c r="A149" s="94" t="s">
        <v>2308</v>
      </c>
      <c r="B149" s="91" t="s">
        <v>2309</v>
      </c>
      <c r="C149" s="92" t="s">
        <v>2015</v>
      </c>
      <c r="D149" s="93"/>
      <c r="E149" s="93"/>
      <c r="F149" s="93"/>
      <c r="G149" s="92"/>
    </row>
    <row r="150" spans="1:7">
      <c r="A150" s="94" t="s">
        <v>2310</v>
      </c>
      <c r="B150" s="91" t="s">
        <v>2257</v>
      </c>
      <c r="C150" s="92" t="s">
        <v>2015</v>
      </c>
      <c r="D150" s="93"/>
      <c r="E150" s="93"/>
      <c r="F150" s="93"/>
      <c r="G150" s="92"/>
    </row>
    <row r="151" spans="1:7">
      <c r="A151" s="94" t="s">
        <v>2311</v>
      </c>
      <c r="B151" s="91" t="s">
        <v>2312</v>
      </c>
      <c r="C151" s="92" t="s">
        <v>2015</v>
      </c>
      <c r="D151" s="93"/>
      <c r="E151" s="93"/>
      <c r="F151" s="93"/>
      <c r="G151" s="92"/>
    </row>
    <row r="152" spans="1:7">
      <c r="A152" s="94" t="s">
        <v>2313</v>
      </c>
      <c r="B152" s="91" t="s">
        <v>2314</v>
      </c>
      <c r="C152" s="92" t="s">
        <v>2091</v>
      </c>
      <c r="D152" s="93"/>
      <c r="E152" s="93"/>
      <c r="F152" s="93"/>
      <c r="G152" s="92"/>
    </row>
    <row r="153" spans="1:7">
      <c r="A153" s="94" t="s">
        <v>2315</v>
      </c>
      <c r="B153" s="91" t="s">
        <v>1397</v>
      </c>
      <c r="C153" s="92" t="s">
        <v>2015</v>
      </c>
      <c r="D153" s="93"/>
      <c r="E153" s="93"/>
      <c r="F153" s="93"/>
      <c r="G153" s="92"/>
    </row>
    <row r="154" spans="1:7">
      <c r="A154" s="94" t="s">
        <v>2317</v>
      </c>
      <c r="B154" s="91" t="s">
        <v>2318</v>
      </c>
      <c r="C154" s="92" t="s">
        <v>2015</v>
      </c>
      <c r="D154" s="93"/>
      <c r="E154" s="93"/>
      <c r="F154" s="93"/>
      <c r="G154" s="92"/>
    </row>
    <row r="155" spans="1:7">
      <c r="A155" s="94" t="s">
        <v>2319</v>
      </c>
      <c r="B155" s="91" t="s">
        <v>2320</v>
      </c>
      <c r="C155" s="92" t="s">
        <v>2015</v>
      </c>
      <c r="D155" s="93"/>
      <c r="E155" s="93"/>
      <c r="F155" s="93"/>
      <c r="G155" s="92"/>
    </row>
    <row r="156" spans="1:7">
      <c r="A156" s="94" t="s">
        <v>2321</v>
      </c>
      <c r="B156" s="91" t="s">
        <v>2322</v>
      </c>
      <c r="C156" s="92" t="s">
        <v>2015</v>
      </c>
      <c r="D156" s="93"/>
      <c r="E156" s="93"/>
      <c r="F156" s="93"/>
      <c r="G156" s="92"/>
    </row>
    <row r="157" spans="1:7">
      <c r="A157" s="94" t="s">
        <v>2323</v>
      </c>
      <c r="B157" s="91" t="s">
        <v>2324</v>
      </c>
      <c r="C157" s="92" t="s">
        <v>2015</v>
      </c>
      <c r="D157" s="93"/>
      <c r="E157" s="93"/>
      <c r="F157" s="93"/>
      <c r="G157" s="92"/>
    </row>
    <row r="158" spans="1:7">
      <c r="A158" s="94" t="s">
        <v>2325</v>
      </c>
      <c r="B158" s="91" t="s">
        <v>2326</v>
      </c>
      <c r="C158" s="92" t="s">
        <v>2015</v>
      </c>
      <c r="D158" s="93"/>
      <c r="E158" s="93"/>
      <c r="F158" s="93"/>
      <c r="G158" s="92"/>
    </row>
    <row r="159" spans="1:7">
      <c r="A159" s="94" t="s">
        <v>2327</v>
      </c>
      <c r="B159" s="91" t="s">
        <v>2328</v>
      </c>
      <c r="C159" s="92" t="s">
        <v>2015</v>
      </c>
      <c r="D159" s="93"/>
      <c r="E159" s="93"/>
      <c r="F159" s="93"/>
      <c r="G159" s="92"/>
    </row>
    <row r="160" spans="1:7">
      <c r="A160" s="94" t="s">
        <v>2329</v>
      </c>
      <c r="B160" s="91" t="s">
        <v>2160</v>
      </c>
      <c r="C160" s="92" t="s">
        <v>2015</v>
      </c>
      <c r="D160" s="93"/>
      <c r="E160" s="93"/>
      <c r="F160" s="93"/>
      <c r="G160" s="92"/>
    </row>
    <row r="161" spans="1:7">
      <c r="A161" s="94" t="s">
        <v>2330</v>
      </c>
      <c r="B161" s="91" t="s">
        <v>2169</v>
      </c>
      <c r="C161" s="92" t="s">
        <v>2015</v>
      </c>
      <c r="D161" s="93"/>
      <c r="E161" s="93"/>
      <c r="F161" s="93"/>
      <c r="G161" s="92"/>
    </row>
    <row r="162" spans="1:7">
      <c r="A162" s="94" t="s">
        <v>2331</v>
      </c>
      <c r="B162" s="91" t="s">
        <v>2332</v>
      </c>
      <c r="C162" s="92" t="s">
        <v>2015</v>
      </c>
      <c r="D162" s="93"/>
      <c r="E162" s="93"/>
      <c r="F162" s="93"/>
      <c r="G162" s="92"/>
    </row>
    <row r="163" spans="1:7">
      <c r="A163" s="94" t="s">
        <v>2333</v>
      </c>
      <c r="B163" s="91" t="s">
        <v>2334</v>
      </c>
      <c r="C163" s="92" t="s">
        <v>2015</v>
      </c>
      <c r="D163" s="93"/>
      <c r="E163" s="93"/>
      <c r="F163" s="93"/>
      <c r="G163" s="92"/>
    </row>
    <row r="164" spans="1:7">
      <c r="A164" s="94" t="s">
        <v>2335</v>
      </c>
      <c r="B164" s="91" t="s">
        <v>2336</v>
      </c>
      <c r="C164" s="92" t="s">
        <v>2015</v>
      </c>
      <c r="D164" s="93"/>
      <c r="E164" s="93"/>
      <c r="F164" s="93"/>
      <c r="G164" s="92"/>
    </row>
    <row r="165" spans="1:7">
      <c r="A165" s="94" t="s">
        <v>2337</v>
      </c>
      <c r="B165" s="91" t="s">
        <v>109</v>
      </c>
      <c r="C165" s="92" t="s">
        <v>2015</v>
      </c>
      <c r="D165" s="93"/>
      <c r="E165" s="93"/>
      <c r="F165" s="93"/>
      <c r="G165" s="92"/>
    </row>
    <row r="166" spans="1:7">
      <c r="A166" s="94" t="s">
        <v>2338</v>
      </c>
      <c r="B166" s="91" t="s">
        <v>2339</v>
      </c>
      <c r="C166" s="92" t="s">
        <v>2015</v>
      </c>
      <c r="D166" s="93"/>
      <c r="E166" s="93"/>
      <c r="F166" s="93"/>
      <c r="G166" s="92"/>
    </row>
    <row r="167" spans="1:7">
      <c r="A167" s="94" t="s">
        <v>2340</v>
      </c>
      <c r="B167" s="91" t="s">
        <v>2341</v>
      </c>
      <c r="C167" s="92" t="s">
        <v>2015</v>
      </c>
      <c r="D167" s="93"/>
      <c r="E167" s="93"/>
      <c r="F167" s="93"/>
      <c r="G167" s="92"/>
    </row>
    <row r="168" spans="1:7">
      <c r="A168" s="94" t="s">
        <v>2342</v>
      </c>
      <c r="B168" s="91" t="s">
        <v>2343</v>
      </c>
      <c r="C168" s="92" t="s">
        <v>2015</v>
      </c>
      <c r="D168" s="93"/>
      <c r="E168" s="93"/>
      <c r="F168" s="93"/>
      <c r="G168" s="92"/>
    </row>
    <row r="169" spans="1:7">
      <c r="A169" s="94" t="s">
        <v>2344</v>
      </c>
      <c r="B169" s="91" t="s">
        <v>2345</v>
      </c>
      <c r="C169" s="92" t="s">
        <v>2015</v>
      </c>
      <c r="D169" s="93"/>
      <c r="E169" s="93"/>
      <c r="F169" s="93"/>
      <c r="G169" s="92"/>
    </row>
    <row r="170" spans="1:7">
      <c r="A170" s="94" t="s">
        <v>2346</v>
      </c>
      <c r="B170" s="91" t="s">
        <v>54</v>
      </c>
      <c r="C170" s="92" t="s">
        <v>2015</v>
      </c>
      <c r="D170" s="93"/>
      <c r="E170" s="93"/>
      <c r="F170" s="93"/>
      <c r="G170" s="92"/>
    </row>
    <row r="171" spans="1:7">
      <c r="A171" s="94" t="s">
        <v>2347</v>
      </c>
      <c r="B171" s="91" t="s">
        <v>52</v>
      </c>
      <c r="C171" s="92" t="s">
        <v>2015</v>
      </c>
      <c r="D171" s="93"/>
      <c r="E171" s="93"/>
      <c r="F171" s="93"/>
      <c r="G171" s="92"/>
    </row>
    <row r="172" spans="1:7">
      <c r="A172" s="94" t="s">
        <v>2348</v>
      </c>
      <c r="B172" s="91" t="s">
        <v>2349</v>
      </c>
      <c r="C172" s="92" t="s">
        <v>2015</v>
      </c>
      <c r="D172" s="93"/>
      <c r="E172" s="93"/>
      <c r="F172" s="93"/>
      <c r="G172" s="92"/>
    </row>
    <row r="173" spans="1:7">
      <c r="A173" s="94" t="s">
        <v>2350</v>
      </c>
      <c r="B173" s="91" t="s">
        <v>2336</v>
      </c>
      <c r="C173" s="92" t="s">
        <v>2015</v>
      </c>
      <c r="D173" s="93"/>
      <c r="E173" s="93"/>
      <c r="F173" s="93"/>
      <c r="G173" s="92"/>
    </row>
    <row r="174" spans="1:7">
      <c r="A174" s="94" t="s">
        <v>2351</v>
      </c>
      <c r="B174" s="91" t="s">
        <v>2352</v>
      </c>
      <c r="C174" s="92" t="s">
        <v>2015</v>
      </c>
      <c r="D174" s="93"/>
      <c r="E174" s="93"/>
      <c r="F174" s="93"/>
      <c r="G174" s="92"/>
    </row>
    <row r="175" spans="1:7">
      <c r="A175" s="94" t="s">
        <v>2353</v>
      </c>
      <c r="B175" s="91" t="s">
        <v>2354</v>
      </c>
      <c r="C175" s="92" t="s">
        <v>2015</v>
      </c>
      <c r="D175" s="93"/>
      <c r="E175" s="93"/>
      <c r="F175" s="93"/>
      <c r="G175" s="92"/>
    </row>
    <row r="176" spans="1:7">
      <c r="A176" s="94" t="s">
        <v>2355</v>
      </c>
      <c r="B176" s="91" t="s">
        <v>2356</v>
      </c>
      <c r="C176" s="92" t="s">
        <v>2015</v>
      </c>
      <c r="D176" s="93"/>
      <c r="E176" s="93"/>
      <c r="F176" s="93"/>
      <c r="G176" s="92"/>
    </row>
    <row r="177" spans="1:7">
      <c r="A177" s="94" t="s">
        <v>2357</v>
      </c>
      <c r="B177" s="91" t="s">
        <v>2167</v>
      </c>
      <c r="C177" s="92" t="s">
        <v>2015</v>
      </c>
      <c r="D177" s="93"/>
      <c r="E177" s="93"/>
      <c r="F177" s="93"/>
      <c r="G177" s="92"/>
    </row>
    <row r="178" spans="1:7">
      <c r="A178" s="94" t="s">
        <v>2358</v>
      </c>
      <c r="B178" s="91" t="s">
        <v>109</v>
      </c>
      <c r="C178" s="92" t="s">
        <v>2015</v>
      </c>
      <c r="D178" s="93"/>
      <c r="E178" s="93"/>
      <c r="F178" s="93"/>
      <c r="G178" s="92"/>
    </row>
    <row r="179" spans="1:7">
      <c r="A179" s="94" t="s">
        <v>2359</v>
      </c>
      <c r="B179" s="91" t="s">
        <v>2360</v>
      </c>
      <c r="C179" s="92" t="s">
        <v>2015</v>
      </c>
      <c r="D179" s="93"/>
      <c r="E179" s="93"/>
      <c r="F179" s="93"/>
      <c r="G179" s="92"/>
    </row>
    <row r="180" spans="1:7">
      <c r="A180" s="94" t="s">
        <v>2361</v>
      </c>
      <c r="B180" s="91" t="s">
        <v>2362</v>
      </c>
      <c r="C180" s="92" t="s">
        <v>2015</v>
      </c>
      <c r="D180" s="93"/>
      <c r="E180" s="93"/>
      <c r="F180" s="93"/>
      <c r="G180" s="92"/>
    </row>
    <row r="181" spans="1:7">
      <c r="A181" s="94" t="s">
        <v>2363</v>
      </c>
      <c r="B181" s="91" t="s">
        <v>2364</v>
      </c>
      <c r="C181" s="92" t="s">
        <v>2091</v>
      </c>
      <c r="D181" s="93"/>
      <c r="E181" s="93"/>
      <c r="F181" s="93"/>
      <c r="G181" s="92"/>
    </row>
    <row r="182" spans="1:7">
      <c r="A182" s="94" t="s">
        <v>2366</v>
      </c>
      <c r="B182" s="91" t="s">
        <v>2367</v>
      </c>
      <c r="C182" s="92" t="s">
        <v>2091</v>
      </c>
      <c r="D182" s="93"/>
      <c r="E182" s="93"/>
      <c r="F182" s="93"/>
      <c r="G182" s="92"/>
    </row>
    <row r="183" spans="1:7">
      <c r="A183" s="94" t="s">
        <v>2368</v>
      </c>
      <c r="B183" s="91" t="s">
        <v>2065</v>
      </c>
      <c r="C183" s="92" t="s">
        <v>2091</v>
      </c>
      <c r="D183" s="93"/>
      <c r="E183" s="93"/>
      <c r="F183" s="93"/>
      <c r="G183" s="92"/>
    </row>
    <row r="184" spans="1:7">
      <c r="A184" s="94" t="s">
        <v>2369</v>
      </c>
      <c r="B184" s="91" t="s">
        <v>1543</v>
      </c>
      <c r="C184" s="92" t="s">
        <v>2091</v>
      </c>
      <c r="D184" s="93"/>
      <c r="E184" s="93"/>
      <c r="F184" s="93"/>
      <c r="G184" s="92"/>
    </row>
    <row r="185" spans="1:7">
      <c r="A185" s="94" t="s">
        <v>2371</v>
      </c>
      <c r="B185" s="91" t="s">
        <v>2372</v>
      </c>
      <c r="C185" s="92" t="s">
        <v>2091</v>
      </c>
      <c r="D185" s="93"/>
      <c r="E185" s="93"/>
      <c r="F185" s="93"/>
      <c r="G185" s="92"/>
    </row>
    <row r="186" spans="1:7">
      <c r="A186" s="94" t="s">
        <v>2373</v>
      </c>
      <c r="B186" s="91" t="s">
        <v>647</v>
      </c>
      <c r="C186" s="92" t="s">
        <v>2091</v>
      </c>
      <c r="D186" s="93"/>
      <c r="E186" s="93"/>
      <c r="F186" s="93"/>
      <c r="G186" s="92"/>
    </row>
    <row r="187" spans="1:7">
      <c r="A187" s="94" t="s">
        <v>2374</v>
      </c>
      <c r="B187" s="91" t="s">
        <v>2375</v>
      </c>
      <c r="C187" s="92" t="s">
        <v>2091</v>
      </c>
      <c r="D187" s="93"/>
      <c r="E187" s="93"/>
      <c r="F187" s="93"/>
      <c r="G187" s="92"/>
    </row>
    <row r="188" spans="1:7">
      <c r="A188" s="94" t="s">
        <v>2376</v>
      </c>
      <c r="B188" s="91" t="s">
        <v>2377</v>
      </c>
      <c r="C188" s="92" t="s">
        <v>2091</v>
      </c>
      <c r="D188" s="93"/>
      <c r="E188" s="93"/>
      <c r="F188" s="93"/>
      <c r="G188" s="92"/>
    </row>
    <row r="189" spans="1:7">
      <c r="A189" s="94" t="s">
        <v>2378</v>
      </c>
      <c r="B189" s="91" t="s">
        <v>2379</v>
      </c>
      <c r="C189" s="92" t="s">
        <v>2091</v>
      </c>
      <c r="D189" s="93"/>
      <c r="E189" s="93"/>
      <c r="F189" s="93"/>
      <c r="G189" s="92"/>
    </row>
    <row r="190" spans="1:7">
      <c r="A190" s="94" t="s">
        <v>2380</v>
      </c>
      <c r="B190" s="91" t="s">
        <v>2381</v>
      </c>
      <c r="C190" s="92" t="s">
        <v>2091</v>
      </c>
      <c r="D190" s="93"/>
      <c r="E190" s="93"/>
      <c r="F190" s="93"/>
      <c r="G190" s="92"/>
    </row>
    <row r="191" spans="1:7">
      <c r="A191" s="94" t="s">
        <v>2382</v>
      </c>
      <c r="B191" s="91" t="s">
        <v>109</v>
      </c>
      <c r="C191" s="92" t="s">
        <v>2091</v>
      </c>
      <c r="D191" s="93"/>
      <c r="E191" s="93"/>
      <c r="F191" s="93"/>
      <c r="G191" s="92"/>
    </row>
    <row r="192" spans="1:7">
      <c r="A192" s="94" t="s">
        <v>2383</v>
      </c>
      <c r="B192" s="91" t="s">
        <v>2384</v>
      </c>
      <c r="C192" s="92" t="s">
        <v>2015</v>
      </c>
      <c r="D192" s="93"/>
      <c r="E192" s="93"/>
      <c r="F192" s="93"/>
      <c r="G192" s="92"/>
    </row>
    <row r="193" spans="1:7">
      <c r="A193" s="94" t="s">
        <v>2386</v>
      </c>
      <c r="B193" s="91" t="s">
        <v>2387</v>
      </c>
      <c r="C193" s="92" t="s">
        <v>2015</v>
      </c>
      <c r="D193" s="93"/>
      <c r="E193" s="93"/>
      <c r="F193" s="93"/>
      <c r="G193" s="92"/>
    </row>
    <row r="194" spans="1:7">
      <c r="A194" s="94" t="s">
        <v>2389</v>
      </c>
      <c r="B194" s="91" t="s">
        <v>2390</v>
      </c>
      <c r="C194" s="92" t="s">
        <v>2015</v>
      </c>
      <c r="D194" s="93"/>
      <c r="E194" s="93"/>
      <c r="F194" s="93"/>
      <c r="G194" s="92"/>
    </row>
    <row r="195" spans="1:7">
      <c r="A195" s="94" t="s">
        <v>2391</v>
      </c>
      <c r="B195" s="91" t="s">
        <v>2392</v>
      </c>
      <c r="C195" s="92" t="s">
        <v>2015</v>
      </c>
      <c r="D195" s="93"/>
      <c r="E195" s="93"/>
      <c r="F195" s="93"/>
      <c r="G195" s="92"/>
    </row>
    <row r="196" spans="1:7">
      <c r="A196" s="94" t="s">
        <v>2393</v>
      </c>
      <c r="B196" s="91" t="s">
        <v>2394</v>
      </c>
      <c r="C196" s="92" t="s">
        <v>2015</v>
      </c>
      <c r="D196" s="93"/>
      <c r="E196" s="93"/>
      <c r="F196" s="93"/>
      <c r="G196" s="92"/>
    </row>
    <row r="197" spans="1:7">
      <c r="A197" s="94" t="s">
        <v>2395</v>
      </c>
      <c r="B197" s="91" t="s">
        <v>2396</v>
      </c>
      <c r="C197" s="92" t="s">
        <v>2015</v>
      </c>
      <c r="D197" s="93"/>
      <c r="E197" s="93"/>
      <c r="F197" s="93"/>
      <c r="G197" s="92"/>
    </row>
    <row r="198" spans="1:7">
      <c r="A198" s="94" t="s">
        <v>2397</v>
      </c>
      <c r="B198" s="91" t="s">
        <v>2398</v>
      </c>
      <c r="C198" s="92" t="s">
        <v>2015</v>
      </c>
      <c r="D198" s="93"/>
      <c r="E198" s="93"/>
      <c r="F198" s="93"/>
      <c r="G198" s="92"/>
    </row>
    <row r="199" spans="1:7">
      <c r="A199" s="94" t="s">
        <v>2399</v>
      </c>
      <c r="B199" s="91" t="s">
        <v>2400</v>
      </c>
      <c r="C199" s="92" t="s">
        <v>2015</v>
      </c>
      <c r="D199" s="93"/>
      <c r="E199" s="93"/>
      <c r="F199" s="93"/>
      <c r="G199" s="92"/>
    </row>
    <row r="200" spans="1:7">
      <c r="A200" s="94" t="s">
        <v>2401</v>
      </c>
      <c r="B200" s="91" t="s">
        <v>2402</v>
      </c>
      <c r="C200" s="92" t="s">
        <v>2015</v>
      </c>
      <c r="D200" s="93"/>
      <c r="E200" s="93"/>
      <c r="F200" s="93"/>
      <c r="G200" s="92"/>
    </row>
    <row r="201" spans="1:7">
      <c r="A201" s="94" t="s">
        <v>2403</v>
      </c>
      <c r="B201" s="91" t="s">
        <v>2404</v>
      </c>
      <c r="C201" s="92" t="s">
        <v>2015</v>
      </c>
      <c r="D201" s="93"/>
      <c r="E201" s="93"/>
      <c r="F201" s="93"/>
      <c r="G201" s="92"/>
    </row>
    <row r="202" spans="1:7">
      <c r="A202" s="94" t="s">
        <v>2405</v>
      </c>
      <c r="B202" s="91" t="s">
        <v>2406</v>
      </c>
      <c r="C202" s="92" t="s">
        <v>2015</v>
      </c>
      <c r="D202" s="93"/>
      <c r="E202" s="93"/>
      <c r="F202" s="93"/>
      <c r="G202" s="92"/>
    </row>
    <row r="203" spans="1:7">
      <c r="A203" s="94" t="s">
        <v>2407</v>
      </c>
      <c r="B203" s="91" t="s">
        <v>2408</v>
      </c>
      <c r="C203" s="92" t="s">
        <v>2015</v>
      </c>
      <c r="D203" s="93"/>
      <c r="E203" s="93"/>
      <c r="F203" s="93"/>
      <c r="G203" s="92"/>
    </row>
    <row r="204" spans="1:7">
      <c r="A204" s="94" t="s">
        <v>2409</v>
      </c>
      <c r="B204" s="91" t="s">
        <v>2235</v>
      </c>
      <c r="C204" s="92" t="s">
        <v>2015</v>
      </c>
      <c r="D204" s="93"/>
      <c r="E204" s="93"/>
      <c r="F204" s="93"/>
      <c r="G204" s="92"/>
    </row>
    <row r="205" spans="1:7">
      <c r="A205" s="94" t="s">
        <v>2410</v>
      </c>
      <c r="B205" s="91" t="s">
        <v>2411</v>
      </c>
      <c r="C205" s="92" t="s">
        <v>2015</v>
      </c>
      <c r="D205" s="93"/>
      <c r="E205" s="93"/>
      <c r="F205" s="93"/>
      <c r="G205" s="92"/>
    </row>
    <row r="206" spans="1:7">
      <c r="A206" s="94" t="s">
        <v>2412</v>
      </c>
      <c r="B206" s="91" t="s">
        <v>2413</v>
      </c>
      <c r="C206" s="92" t="s">
        <v>2015</v>
      </c>
      <c r="D206" s="93"/>
      <c r="E206" s="93"/>
      <c r="F206" s="93"/>
      <c r="G206" s="92"/>
    </row>
    <row r="207" spans="1:7">
      <c r="A207" s="94" t="s">
        <v>2414</v>
      </c>
      <c r="B207" s="91" t="s">
        <v>2237</v>
      </c>
      <c r="C207" s="92" t="s">
        <v>2015</v>
      </c>
      <c r="D207" s="93"/>
      <c r="E207" s="93"/>
      <c r="F207" s="93"/>
      <c r="G207" s="92"/>
    </row>
    <row r="208" spans="1:7">
      <c r="A208" s="94" t="s">
        <v>2415</v>
      </c>
      <c r="B208" s="91" t="s">
        <v>2416</v>
      </c>
      <c r="C208" s="92" t="s">
        <v>2015</v>
      </c>
      <c r="D208" s="93"/>
      <c r="E208" s="93"/>
      <c r="F208" s="93"/>
      <c r="G208" s="92"/>
    </row>
    <row r="209" spans="1:7">
      <c r="A209" s="94" t="s">
        <v>2417</v>
      </c>
      <c r="B209" s="91" t="s">
        <v>2418</v>
      </c>
      <c r="C209" s="92" t="s">
        <v>2015</v>
      </c>
      <c r="D209" s="93"/>
      <c r="E209" s="93"/>
      <c r="F209" s="93"/>
      <c r="G209" s="92"/>
    </row>
    <row r="210" spans="1:7">
      <c r="A210" s="94" t="s">
        <v>2419</v>
      </c>
      <c r="B210" s="91" t="s">
        <v>109</v>
      </c>
      <c r="C210" s="92" t="s">
        <v>2015</v>
      </c>
      <c r="D210" s="93"/>
      <c r="E210" s="93"/>
      <c r="F210" s="93"/>
      <c r="G210" s="92"/>
    </row>
    <row r="211" spans="1:7">
      <c r="A211" s="94" t="s">
        <v>2420</v>
      </c>
      <c r="B211" s="91" t="s">
        <v>2421</v>
      </c>
      <c r="C211" s="92" t="s">
        <v>2015</v>
      </c>
      <c r="D211" s="93"/>
      <c r="E211" s="93"/>
      <c r="F211" s="93"/>
      <c r="G211" s="92"/>
    </row>
    <row r="212" spans="1:7">
      <c r="A212" s="94" t="s">
        <v>2423</v>
      </c>
      <c r="B212" s="91" t="s">
        <v>2424</v>
      </c>
      <c r="C212" s="92" t="s">
        <v>2015</v>
      </c>
      <c r="D212" s="93"/>
      <c r="E212" s="93"/>
      <c r="F212" s="93"/>
      <c r="G212" s="92"/>
    </row>
    <row r="213" spans="1:7">
      <c r="A213" s="94" t="s">
        <v>2425</v>
      </c>
      <c r="B213" s="91" t="s">
        <v>24</v>
      </c>
      <c r="C213" s="92" t="s">
        <v>2015</v>
      </c>
      <c r="D213" s="93"/>
      <c r="E213" s="93"/>
      <c r="F213" s="93"/>
      <c r="G213" s="92"/>
    </row>
    <row r="214" spans="1:7">
      <c r="A214" s="94" t="s">
        <v>2426</v>
      </c>
      <c r="B214" s="91" t="s">
        <v>2427</v>
      </c>
      <c r="C214" s="92" t="s">
        <v>2015</v>
      </c>
      <c r="D214" s="93"/>
      <c r="E214" s="93"/>
      <c r="F214" s="93"/>
      <c r="G214" s="92"/>
    </row>
    <row r="215" spans="1:7">
      <c r="A215" s="94" t="s">
        <v>2428</v>
      </c>
      <c r="B215" s="91" t="s">
        <v>2429</v>
      </c>
      <c r="C215" s="92" t="s">
        <v>2015</v>
      </c>
      <c r="D215" s="93"/>
      <c r="E215" s="93"/>
      <c r="F215" s="93"/>
      <c r="G215" s="92"/>
    </row>
    <row r="216" spans="1:7">
      <c r="A216" s="94" t="s">
        <v>2430</v>
      </c>
      <c r="B216" s="91" t="s">
        <v>2431</v>
      </c>
      <c r="C216" s="92" t="s">
        <v>2015</v>
      </c>
      <c r="D216" s="93"/>
      <c r="E216" s="93"/>
      <c r="F216" s="93"/>
      <c r="G216" s="92"/>
    </row>
    <row r="217" spans="1:7">
      <c r="A217" s="94" t="s">
        <v>2432</v>
      </c>
      <c r="B217" s="91" t="s">
        <v>2433</v>
      </c>
      <c r="C217" s="92" t="s">
        <v>2015</v>
      </c>
      <c r="D217" s="93"/>
      <c r="E217" s="93"/>
      <c r="F217" s="93"/>
      <c r="G217" s="92"/>
    </row>
    <row r="218" spans="1:7">
      <c r="A218" s="94" t="s">
        <v>2434</v>
      </c>
      <c r="B218" s="91" t="s">
        <v>2435</v>
      </c>
      <c r="C218" s="92" t="s">
        <v>2015</v>
      </c>
      <c r="D218" s="93"/>
      <c r="E218" s="93"/>
      <c r="F218" s="93"/>
      <c r="G218" s="92"/>
    </row>
    <row r="219" spans="1:7">
      <c r="A219" s="94" t="s">
        <v>2436</v>
      </c>
      <c r="B219" s="91" t="s">
        <v>438</v>
      </c>
      <c r="C219" s="92" t="s">
        <v>2015</v>
      </c>
      <c r="D219" s="93"/>
      <c r="E219" s="93"/>
      <c r="F219" s="93"/>
      <c r="G219" s="92"/>
    </row>
    <row r="220" spans="1:7">
      <c r="A220" s="94" t="s">
        <v>2437</v>
      </c>
      <c r="B220" s="91" t="s">
        <v>2438</v>
      </c>
      <c r="C220" s="92" t="s">
        <v>2015</v>
      </c>
      <c r="D220" s="93"/>
      <c r="E220" s="93"/>
      <c r="F220" s="93"/>
      <c r="G220" s="92"/>
    </row>
    <row r="221" spans="1:7">
      <c r="A221" s="94" t="s">
        <v>2439</v>
      </c>
      <c r="B221" s="91" t="s">
        <v>2440</v>
      </c>
      <c r="C221" s="92" t="s">
        <v>2015</v>
      </c>
      <c r="D221" s="93"/>
      <c r="E221" s="93"/>
      <c r="F221" s="93"/>
      <c r="G221" s="92"/>
    </row>
    <row r="222" spans="1:7">
      <c r="A222" s="94" t="s">
        <v>2441</v>
      </c>
      <c r="B222" s="91" t="s">
        <v>2442</v>
      </c>
      <c r="C222" s="92" t="s">
        <v>2015</v>
      </c>
      <c r="D222" s="93"/>
      <c r="E222" s="93"/>
      <c r="F222" s="93"/>
      <c r="G222" s="92"/>
    </row>
    <row r="223" spans="1:7">
      <c r="A223" s="94" t="s">
        <v>2443</v>
      </c>
      <c r="B223" s="91" t="s">
        <v>1618</v>
      </c>
      <c r="C223" s="92" t="s">
        <v>2015</v>
      </c>
      <c r="D223" s="93"/>
      <c r="E223" s="93"/>
      <c r="F223" s="93"/>
      <c r="G223" s="92"/>
    </row>
    <row r="224" spans="1:7">
      <c r="A224" s="94" t="s">
        <v>2444</v>
      </c>
      <c r="B224" s="91" t="s">
        <v>2113</v>
      </c>
      <c r="C224" s="92" t="s">
        <v>2015</v>
      </c>
      <c r="D224" s="93"/>
      <c r="E224" s="93"/>
      <c r="F224" s="93"/>
      <c r="G224" s="92"/>
    </row>
    <row r="225" spans="1:7">
      <c r="A225" s="94" t="s">
        <v>2445</v>
      </c>
      <c r="B225" s="91" t="s">
        <v>2446</v>
      </c>
      <c r="C225" s="92" t="s">
        <v>2015</v>
      </c>
      <c r="D225" s="93"/>
      <c r="E225" s="93"/>
      <c r="F225" s="93"/>
      <c r="G225" s="92"/>
    </row>
    <row r="226" spans="1:7">
      <c r="A226" s="94" t="s">
        <v>2447</v>
      </c>
      <c r="B226" s="91" t="s">
        <v>2448</v>
      </c>
      <c r="C226" s="92" t="s">
        <v>2015</v>
      </c>
      <c r="D226" s="93"/>
      <c r="E226" s="93"/>
      <c r="F226" s="93"/>
      <c r="G226" s="92"/>
    </row>
    <row r="227" spans="1:7">
      <c r="A227" s="94" t="s">
        <v>2449</v>
      </c>
      <c r="B227" s="91" t="s">
        <v>2450</v>
      </c>
      <c r="C227" s="92" t="s">
        <v>2015</v>
      </c>
      <c r="D227" s="93"/>
      <c r="E227" s="93"/>
      <c r="F227" s="93"/>
      <c r="G227" s="92"/>
    </row>
    <row r="228" spans="1:7">
      <c r="A228" s="94" t="s">
        <v>2451</v>
      </c>
      <c r="B228" s="91" t="s">
        <v>2452</v>
      </c>
      <c r="C228" s="92" t="s">
        <v>2015</v>
      </c>
      <c r="D228" s="93"/>
      <c r="E228" s="93"/>
      <c r="F228" s="93"/>
      <c r="G228" s="92"/>
    </row>
    <row r="229" spans="1:7">
      <c r="A229" s="94" t="s">
        <v>2453</v>
      </c>
      <c r="B229" s="91" t="s">
        <v>109</v>
      </c>
      <c r="C229" s="92" t="s">
        <v>2015</v>
      </c>
      <c r="D229" s="93"/>
      <c r="E229" s="93"/>
      <c r="F229" s="93"/>
      <c r="G229" s="92"/>
    </row>
    <row r="230" spans="1:7">
      <c r="A230" s="94" t="s">
        <v>2454</v>
      </c>
      <c r="B230" s="91" t="s">
        <v>62</v>
      </c>
      <c r="C230" s="92" t="s">
        <v>2015</v>
      </c>
      <c r="D230" s="93"/>
      <c r="E230" s="93"/>
      <c r="F230" s="93"/>
      <c r="G230" s="92"/>
    </row>
    <row r="231" spans="1:7">
      <c r="A231" s="94" t="s">
        <v>2455</v>
      </c>
      <c r="B231" s="91" t="s">
        <v>2424</v>
      </c>
      <c r="C231" s="92" t="s">
        <v>2015</v>
      </c>
      <c r="D231" s="93"/>
      <c r="E231" s="93"/>
      <c r="F231" s="93"/>
      <c r="G231" s="92"/>
    </row>
    <row r="232" spans="1:7">
      <c r="A232" s="94" t="s">
        <v>2456</v>
      </c>
      <c r="B232" s="91" t="s">
        <v>2345</v>
      </c>
      <c r="C232" s="92" t="s">
        <v>2015</v>
      </c>
      <c r="D232" s="93"/>
      <c r="E232" s="93"/>
      <c r="F232" s="93"/>
      <c r="G232" s="92"/>
    </row>
    <row r="233" spans="1:7">
      <c r="A233" s="94" t="s">
        <v>2457</v>
      </c>
      <c r="B233" s="91" t="s">
        <v>2458</v>
      </c>
      <c r="C233" s="92" t="s">
        <v>2015</v>
      </c>
      <c r="D233" s="93"/>
      <c r="E233" s="93"/>
      <c r="F233" s="93"/>
      <c r="G233" s="92"/>
    </row>
    <row r="234" spans="1:7">
      <c r="A234" s="94" t="s">
        <v>2459</v>
      </c>
      <c r="B234" s="91" t="s">
        <v>2460</v>
      </c>
      <c r="C234" s="92" t="s">
        <v>2015</v>
      </c>
      <c r="D234" s="93"/>
      <c r="E234" s="93"/>
      <c r="F234" s="93"/>
      <c r="G234" s="92"/>
    </row>
    <row r="235" spans="1:7">
      <c r="A235" s="94" t="s">
        <v>2461</v>
      </c>
      <c r="B235" s="91" t="s">
        <v>2462</v>
      </c>
      <c r="C235" s="92" t="s">
        <v>2015</v>
      </c>
      <c r="D235" s="93"/>
      <c r="E235" s="93"/>
      <c r="F235" s="93"/>
      <c r="G235" s="92"/>
    </row>
    <row r="236" spans="1:7">
      <c r="A236" s="94" t="s">
        <v>2463</v>
      </c>
      <c r="B236" s="91" t="s">
        <v>52</v>
      </c>
      <c r="C236" s="92" t="s">
        <v>2015</v>
      </c>
      <c r="D236" s="93"/>
      <c r="E236" s="93"/>
      <c r="F236" s="93"/>
      <c r="G236" s="92"/>
    </row>
    <row r="237" spans="1:7">
      <c r="A237" s="94" t="s">
        <v>2464</v>
      </c>
      <c r="B237" s="91" t="s">
        <v>2349</v>
      </c>
      <c r="C237" s="92" t="s">
        <v>2015</v>
      </c>
      <c r="D237" s="93"/>
      <c r="E237" s="93"/>
      <c r="F237" s="93"/>
      <c r="G237" s="92"/>
    </row>
    <row r="238" spans="1:7">
      <c r="A238" s="94" t="s">
        <v>2465</v>
      </c>
      <c r="B238" s="91" t="s">
        <v>2336</v>
      </c>
      <c r="C238" s="92" t="s">
        <v>2015</v>
      </c>
      <c r="D238" s="93"/>
      <c r="E238" s="93"/>
      <c r="F238" s="93"/>
      <c r="G238" s="92"/>
    </row>
    <row r="239" spans="1:7">
      <c r="A239" s="94" t="s">
        <v>2466</v>
      </c>
      <c r="B239" s="91" t="s">
        <v>2450</v>
      </c>
      <c r="C239" s="92" t="s">
        <v>2015</v>
      </c>
      <c r="D239" s="93"/>
      <c r="E239" s="93"/>
      <c r="F239" s="93"/>
      <c r="G239" s="92"/>
    </row>
    <row r="240" spans="1:7">
      <c r="A240" s="94" t="s">
        <v>2467</v>
      </c>
      <c r="B240" s="91" t="s">
        <v>44</v>
      </c>
      <c r="C240" s="92" t="s">
        <v>2015</v>
      </c>
      <c r="D240" s="93"/>
      <c r="E240" s="93"/>
      <c r="F240" s="93"/>
      <c r="G240" s="92"/>
    </row>
    <row r="241" spans="1:7">
      <c r="A241" s="94" t="s">
        <v>2468</v>
      </c>
      <c r="B241" s="91" t="s">
        <v>2469</v>
      </c>
      <c r="C241" s="92" t="s">
        <v>2015</v>
      </c>
      <c r="D241" s="93"/>
      <c r="E241" s="93"/>
      <c r="F241" s="93"/>
      <c r="G241" s="92"/>
    </row>
    <row r="242" spans="1:7">
      <c r="A242" s="94" t="s">
        <v>2470</v>
      </c>
      <c r="B242" s="91" t="s">
        <v>2471</v>
      </c>
      <c r="C242" s="92" t="s">
        <v>2015</v>
      </c>
      <c r="D242" s="93"/>
      <c r="E242" s="93"/>
      <c r="F242" s="93"/>
      <c r="G242" s="92"/>
    </row>
    <row r="243" spans="1:7">
      <c r="A243" s="94" t="s">
        <v>2472</v>
      </c>
      <c r="B243" s="91" t="s">
        <v>2473</v>
      </c>
      <c r="C243" s="92" t="s">
        <v>2015</v>
      </c>
      <c r="D243" s="93"/>
      <c r="E243" s="93"/>
      <c r="F243" s="93"/>
      <c r="G243" s="92"/>
    </row>
    <row r="244" spans="1:7">
      <c r="A244" s="94" t="s">
        <v>2474</v>
      </c>
      <c r="B244" s="91" t="s">
        <v>109</v>
      </c>
      <c r="C244" s="92" t="s">
        <v>2015</v>
      </c>
      <c r="D244" s="93"/>
      <c r="E244" s="93"/>
      <c r="F244" s="93"/>
      <c r="G244" s="92"/>
    </row>
    <row r="245" spans="1:7">
      <c r="A245" s="94" t="s">
        <v>2475</v>
      </c>
      <c r="B245" s="91" t="s">
        <v>24</v>
      </c>
      <c r="C245" s="92" t="s">
        <v>2015</v>
      </c>
      <c r="D245" s="93"/>
      <c r="E245" s="93"/>
      <c r="F245" s="93"/>
      <c r="G245" s="92"/>
    </row>
    <row r="246" spans="1:7">
      <c r="A246" s="94" t="s">
        <v>2476</v>
      </c>
      <c r="B246" s="91" t="s">
        <v>2477</v>
      </c>
      <c r="C246" s="92" t="s">
        <v>2015</v>
      </c>
      <c r="D246" s="93"/>
      <c r="E246" s="93"/>
      <c r="F246" s="93"/>
      <c r="G246" s="92"/>
    </row>
    <row r="247" spans="1:7">
      <c r="A247" s="94" t="s">
        <v>2478</v>
      </c>
      <c r="B247" s="91" t="s">
        <v>2479</v>
      </c>
      <c r="C247" s="92" t="s">
        <v>2015</v>
      </c>
      <c r="D247" s="93"/>
      <c r="E247" s="93"/>
      <c r="F247" s="93"/>
      <c r="G247" s="92"/>
    </row>
    <row r="248" spans="1:7">
      <c r="A248" s="94" t="s">
        <v>2480</v>
      </c>
      <c r="B248" s="91" t="s">
        <v>2481</v>
      </c>
      <c r="C248" s="92" t="s">
        <v>2015</v>
      </c>
      <c r="D248" s="93"/>
      <c r="E248" s="93"/>
      <c r="F248" s="93"/>
      <c r="G248" s="92"/>
    </row>
    <row r="249" spans="1:7">
      <c r="A249" s="94" t="s">
        <v>2482</v>
      </c>
      <c r="B249" s="91" t="s">
        <v>2483</v>
      </c>
      <c r="C249" s="92" t="s">
        <v>2015</v>
      </c>
      <c r="D249" s="93"/>
      <c r="E249" s="93"/>
      <c r="F249" s="93"/>
      <c r="G249" s="92"/>
    </row>
    <row r="250" spans="1:7">
      <c r="A250" s="94" t="s">
        <v>2484</v>
      </c>
      <c r="B250" s="91" t="s">
        <v>2485</v>
      </c>
      <c r="C250" s="92" t="s">
        <v>2015</v>
      </c>
      <c r="D250" s="93"/>
      <c r="E250" s="93"/>
      <c r="F250" s="93"/>
      <c r="G250" s="92"/>
    </row>
    <row r="251" spans="1:7">
      <c r="A251" s="94" t="s">
        <v>2486</v>
      </c>
      <c r="B251" s="91" t="s">
        <v>2487</v>
      </c>
      <c r="C251" s="92" t="s">
        <v>2015</v>
      </c>
      <c r="D251" s="93"/>
      <c r="E251" s="93"/>
      <c r="F251" s="93"/>
      <c r="G251" s="92"/>
    </row>
    <row r="252" spans="1:7">
      <c r="A252" s="94" t="s">
        <v>2488</v>
      </c>
      <c r="B252" s="91" t="s">
        <v>2489</v>
      </c>
      <c r="C252" s="92" t="s">
        <v>2015</v>
      </c>
      <c r="D252" s="93"/>
      <c r="E252" s="93"/>
      <c r="F252" s="93"/>
      <c r="G252" s="92"/>
    </row>
    <row r="253" spans="1:7">
      <c r="A253" s="94" t="s">
        <v>2490</v>
      </c>
      <c r="B253" s="91" t="s">
        <v>2167</v>
      </c>
      <c r="C253" s="92" t="s">
        <v>2015</v>
      </c>
      <c r="D253" s="93"/>
      <c r="E253" s="93"/>
      <c r="F253" s="93"/>
      <c r="G253" s="92"/>
    </row>
    <row r="254" spans="1:7">
      <c r="A254" s="94" t="s">
        <v>2491</v>
      </c>
      <c r="B254" s="91" t="s">
        <v>1618</v>
      </c>
      <c r="C254" s="92" t="s">
        <v>2015</v>
      </c>
      <c r="D254" s="93"/>
      <c r="E254" s="93"/>
      <c r="F254" s="93"/>
      <c r="G254" s="92"/>
    </row>
    <row r="255" spans="1:7">
      <c r="A255" s="94" t="s">
        <v>2492</v>
      </c>
      <c r="B255" s="91" t="s">
        <v>2493</v>
      </c>
      <c r="C255" s="92" t="s">
        <v>2015</v>
      </c>
      <c r="D255" s="93"/>
      <c r="E255" s="93"/>
      <c r="F255" s="93"/>
      <c r="G255" s="92"/>
    </row>
    <row r="256" spans="1:7">
      <c r="A256" s="94" t="s">
        <v>2494</v>
      </c>
      <c r="B256" s="91" t="s">
        <v>2495</v>
      </c>
      <c r="C256" s="92" t="s">
        <v>2015</v>
      </c>
      <c r="D256" s="93"/>
      <c r="E256" s="93"/>
      <c r="F256" s="93"/>
      <c r="G256" s="92"/>
    </row>
    <row r="257" spans="1:7">
      <c r="A257" s="94" t="s">
        <v>2496</v>
      </c>
      <c r="B257" s="91" t="s">
        <v>109</v>
      </c>
      <c r="C257" s="92" t="s">
        <v>2015</v>
      </c>
      <c r="D257" s="93"/>
      <c r="E257" s="93"/>
      <c r="F257" s="93"/>
      <c r="G257" s="92"/>
    </row>
    <row r="258" spans="1:7">
      <c r="A258" s="94" t="s">
        <v>2497</v>
      </c>
      <c r="B258" s="91" t="s">
        <v>2498</v>
      </c>
      <c r="C258" s="92" t="s">
        <v>2015</v>
      </c>
      <c r="D258" s="93"/>
      <c r="E258" s="93"/>
      <c r="F258" s="93"/>
      <c r="G258" s="92"/>
    </row>
    <row r="259" spans="1:7">
      <c r="A259" s="94" t="s">
        <v>2499</v>
      </c>
      <c r="B259" s="91" t="s">
        <v>2500</v>
      </c>
      <c r="C259" s="92" t="s">
        <v>2015</v>
      </c>
      <c r="D259" s="93"/>
      <c r="E259" s="93"/>
      <c r="F259" s="93"/>
      <c r="G259" s="92"/>
    </row>
    <row r="260" spans="1:7">
      <c r="A260" s="94" t="s">
        <v>2501</v>
      </c>
      <c r="B260" s="91" t="s">
        <v>2502</v>
      </c>
      <c r="C260" s="92" t="s">
        <v>2015</v>
      </c>
      <c r="D260" s="93"/>
      <c r="E260" s="93"/>
      <c r="F260" s="93"/>
      <c r="G260" s="92"/>
    </row>
    <row r="261" spans="1:7">
      <c r="A261" s="94" t="s">
        <v>2503</v>
      </c>
      <c r="B261" s="91" t="s">
        <v>2504</v>
      </c>
      <c r="C261" s="92" t="s">
        <v>2015</v>
      </c>
      <c r="D261" s="93"/>
      <c r="E261" s="93"/>
      <c r="F261" s="93"/>
      <c r="G261" s="92"/>
    </row>
    <row r="262" spans="1:7">
      <c r="A262" s="94" t="s">
        <v>2505</v>
      </c>
      <c r="B262" s="91" t="s">
        <v>109</v>
      </c>
      <c r="C262" s="92" t="s">
        <v>2015</v>
      </c>
      <c r="D262" s="93"/>
      <c r="E262" s="93"/>
      <c r="F262" s="93"/>
      <c r="G262" s="92"/>
    </row>
    <row r="263" spans="1:7">
      <c r="A263" s="94" t="s">
        <v>2506</v>
      </c>
      <c r="B263" s="91" t="s">
        <v>2507</v>
      </c>
      <c r="C263" s="92" t="s">
        <v>2015</v>
      </c>
      <c r="D263" s="93"/>
      <c r="E263" s="93"/>
      <c r="F263" s="93"/>
      <c r="G263" s="92"/>
    </row>
    <row r="264" spans="1:7">
      <c r="A264" s="94" t="s">
        <v>2508</v>
      </c>
      <c r="B264" s="91" t="s">
        <v>2509</v>
      </c>
      <c r="C264" s="92" t="s">
        <v>2015</v>
      </c>
      <c r="D264" s="93"/>
      <c r="E264" s="93"/>
      <c r="F264" s="93"/>
      <c r="G264" s="92"/>
    </row>
    <row r="265" spans="1:7">
      <c r="A265" s="94" t="s">
        <v>2510</v>
      </c>
      <c r="B265" s="91" t="s">
        <v>54</v>
      </c>
      <c r="C265" s="92" t="s">
        <v>2015</v>
      </c>
      <c r="D265" s="93"/>
      <c r="E265" s="93"/>
      <c r="F265" s="93"/>
      <c r="G265" s="92"/>
    </row>
    <row r="266" spans="1:7">
      <c r="A266" s="94" t="s">
        <v>2511</v>
      </c>
      <c r="B266" s="91" t="s">
        <v>2512</v>
      </c>
      <c r="C266" s="92" t="s">
        <v>2015</v>
      </c>
      <c r="D266" s="93"/>
      <c r="E266" s="93"/>
      <c r="F266" s="93"/>
      <c r="G266" s="92"/>
    </row>
    <row r="267" spans="1:7">
      <c r="A267" s="94" t="s">
        <v>2513</v>
      </c>
      <c r="B267" s="91" t="s">
        <v>2514</v>
      </c>
      <c r="C267" s="92" t="s">
        <v>2015</v>
      </c>
      <c r="D267" s="93"/>
      <c r="E267" s="93"/>
      <c r="F267" s="93"/>
      <c r="G267" s="92"/>
    </row>
    <row r="268" spans="1:7">
      <c r="A268" s="94" t="s">
        <v>2515</v>
      </c>
      <c r="B268" s="91" t="s">
        <v>80</v>
      </c>
      <c r="C268" s="92" t="s">
        <v>2015</v>
      </c>
      <c r="D268" s="93"/>
      <c r="E268" s="93"/>
      <c r="F268" s="93"/>
      <c r="G268" s="92"/>
    </row>
    <row r="269" spans="1:7">
      <c r="A269" s="94" t="s">
        <v>2516</v>
      </c>
      <c r="B269" s="91" t="s">
        <v>109</v>
      </c>
      <c r="C269" s="92" t="s">
        <v>2015</v>
      </c>
      <c r="D269" s="93"/>
      <c r="E269" s="93"/>
      <c r="F269" s="93"/>
      <c r="G269" s="92"/>
    </row>
    <row r="270" spans="1:7">
      <c r="A270" s="94" t="s">
        <v>2517</v>
      </c>
      <c r="B270" s="91" t="s">
        <v>2518</v>
      </c>
      <c r="C270" s="92" t="s">
        <v>2015</v>
      </c>
      <c r="D270" s="93"/>
      <c r="E270" s="93"/>
      <c r="F270" s="93"/>
      <c r="G270" s="92"/>
    </row>
    <row r="271" spans="1:7">
      <c r="A271" s="94" t="s">
        <v>2519</v>
      </c>
      <c r="B271" s="91" t="s">
        <v>2520</v>
      </c>
      <c r="C271" s="92" t="s">
        <v>2015</v>
      </c>
      <c r="D271" s="93"/>
      <c r="E271" s="93"/>
      <c r="F271" s="93"/>
      <c r="G271" s="92"/>
    </row>
    <row r="272" spans="1:7">
      <c r="A272" s="94" t="s">
        <v>2521</v>
      </c>
      <c r="B272" s="91" t="s">
        <v>2522</v>
      </c>
      <c r="C272" s="92" t="s">
        <v>2015</v>
      </c>
      <c r="D272" s="93"/>
      <c r="E272" s="93"/>
      <c r="F272" s="93"/>
      <c r="G272" s="92"/>
    </row>
    <row r="273" spans="1:7">
      <c r="A273" s="94" t="s">
        <v>2523</v>
      </c>
      <c r="B273" s="91" t="s">
        <v>2524</v>
      </c>
      <c r="C273" s="92" t="s">
        <v>2015</v>
      </c>
      <c r="D273" s="93"/>
      <c r="E273" s="93"/>
      <c r="F273" s="93"/>
      <c r="G273" s="92"/>
    </row>
    <row r="274" spans="1:7">
      <c r="A274" s="94" t="s">
        <v>2525</v>
      </c>
      <c r="B274" s="91" t="s">
        <v>60</v>
      </c>
      <c r="C274" s="92" t="s">
        <v>2015</v>
      </c>
      <c r="D274" s="93"/>
      <c r="E274" s="93"/>
      <c r="F274" s="93"/>
      <c r="G274" s="92"/>
    </row>
    <row r="275" spans="1:7">
      <c r="A275" s="94" t="s">
        <v>2526</v>
      </c>
      <c r="B275" s="91" t="s">
        <v>2527</v>
      </c>
      <c r="C275" s="92" t="s">
        <v>2015</v>
      </c>
      <c r="D275" s="93"/>
      <c r="E275" s="93"/>
      <c r="F275" s="93"/>
      <c r="G275" s="92"/>
    </row>
    <row r="276" spans="1:7">
      <c r="A276" s="94" t="s">
        <v>2528</v>
      </c>
      <c r="B276" s="91" t="s">
        <v>2529</v>
      </c>
      <c r="C276" s="92" t="s">
        <v>2015</v>
      </c>
      <c r="D276" s="93"/>
      <c r="E276" s="93"/>
      <c r="F276" s="93"/>
      <c r="G276" s="92"/>
    </row>
    <row r="277" spans="1:7">
      <c r="A277" s="94" t="s">
        <v>2530</v>
      </c>
      <c r="B277" s="91" t="s">
        <v>109</v>
      </c>
      <c r="C277" s="92" t="s">
        <v>2015</v>
      </c>
      <c r="D277" s="93"/>
      <c r="E277" s="93"/>
      <c r="F277" s="93"/>
      <c r="G277" s="92"/>
    </row>
    <row r="278" spans="1:7">
      <c r="A278" s="94" t="s">
        <v>2531</v>
      </c>
      <c r="B278" s="91" t="s">
        <v>1643</v>
      </c>
      <c r="C278" s="92" t="s">
        <v>2015</v>
      </c>
      <c r="D278" s="93"/>
      <c r="E278" s="93"/>
      <c r="F278" s="93"/>
      <c r="G278" s="92"/>
    </row>
    <row r="279" spans="1:7">
      <c r="A279" s="94" t="s">
        <v>2532</v>
      </c>
      <c r="B279" s="91" t="s">
        <v>2533</v>
      </c>
      <c r="C279" s="92" t="s">
        <v>2015</v>
      </c>
      <c r="D279" s="93"/>
      <c r="E279" s="93"/>
      <c r="F279" s="93"/>
      <c r="G279" s="92"/>
    </row>
    <row r="280" spans="1:7">
      <c r="A280" s="94" t="s">
        <v>2534</v>
      </c>
      <c r="B280" s="91" t="s">
        <v>2535</v>
      </c>
      <c r="C280" s="92" t="s">
        <v>2015</v>
      </c>
      <c r="D280" s="93"/>
      <c r="E280" s="93"/>
      <c r="F280" s="93"/>
      <c r="G280" s="92"/>
    </row>
    <row r="281" spans="1:7">
      <c r="A281" s="94" t="s">
        <v>2536</v>
      </c>
      <c r="B281" s="91" t="s">
        <v>2537</v>
      </c>
      <c r="C281" s="92" t="s">
        <v>2015</v>
      </c>
      <c r="D281" s="93"/>
      <c r="E281" s="93"/>
      <c r="F281" s="93"/>
      <c r="G281" s="92"/>
    </row>
    <row r="282" spans="1:7">
      <c r="A282" s="94" t="s">
        <v>2538</v>
      </c>
      <c r="B282" s="91" t="s">
        <v>2539</v>
      </c>
      <c r="C282" s="92" t="s">
        <v>2015</v>
      </c>
      <c r="D282" s="93"/>
      <c r="E282" s="93"/>
      <c r="F282" s="93"/>
      <c r="G282" s="92"/>
    </row>
    <row r="283" spans="1:7">
      <c r="A283" s="94" t="s">
        <v>2540</v>
      </c>
      <c r="B283" s="91" t="s">
        <v>2541</v>
      </c>
      <c r="C283" s="92" t="s">
        <v>2015</v>
      </c>
      <c r="D283" s="93"/>
      <c r="E283" s="93"/>
      <c r="F283" s="93"/>
      <c r="G283" s="92"/>
    </row>
    <row r="284" spans="1:7">
      <c r="A284" s="94" t="s">
        <v>2542</v>
      </c>
      <c r="B284" s="91" t="s">
        <v>2543</v>
      </c>
      <c r="C284" s="92" t="s">
        <v>2015</v>
      </c>
      <c r="D284" s="93"/>
      <c r="E284" s="93"/>
      <c r="F284" s="93"/>
      <c r="G284" s="92"/>
    </row>
    <row r="285" spans="1:7">
      <c r="A285" s="94" t="s">
        <v>2544</v>
      </c>
      <c r="B285" s="91" t="s">
        <v>2545</v>
      </c>
      <c r="C285" s="92" t="s">
        <v>2015</v>
      </c>
      <c r="D285" s="93"/>
      <c r="E285" s="93"/>
      <c r="F285" s="93"/>
      <c r="G285" s="92"/>
    </row>
    <row r="286" spans="1:7">
      <c r="A286" s="94" t="s">
        <v>2546</v>
      </c>
      <c r="B286" s="91" t="s">
        <v>2547</v>
      </c>
      <c r="C286" s="92" t="s">
        <v>2015</v>
      </c>
      <c r="D286" s="93"/>
      <c r="E286" s="93"/>
      <c r="F286" s="93"/>
      <c r="G286" s="92"/>
    </row>
    <row r="287" spans="1:7">
      <c r="A287" s="94" t="s">
        <v>2548</v>
      </c>
      <c r="B287" s="91" t="s">
        <v>2549</v>
      </c>
      <c r="C287" s="92" t="s">
        <v>2015</v>
      </c>
      <c r="D287" s="93"/>
      <c r="E287" s="93"/>
      <c r="F287" s="93"/>
      <c r="G287" s="92"/>
    </row>
    <row r="288" spans="1:7">
      <c r="A288" s="94" t="s">
        <v>2550</v>
      </c>
      <c r="B288" s="91" t="s">
        <v>109</v>
      </c>
      <c r="C288" s="92" t="s">
        <v>2015</v>
      </c>
      <c r="D288" s="93"/>
      <c r="E288" s="93"/>
      <c r="F288" s="93"/>
      <c r="G288" s="92"/>
    </row>
    <row r="289" spans="1:7">
      <c r="A289" s="94" t="s">
        <v>2551</v>
      </c>
      <c r="B289" s="91" t="s">
        <v>2552</v>
      </c>
      <c r="C289" s="92" t="s">
        <v>2015</v>
      </c>
      <c r="D289" s="93"/>
      <c r="E289" s="93"/>
      <c r="F289" s="93"/>
      <c r="G289" s="92"/>
    </row>
    <row r="290" spans="1:7">
      <c r="A290" s="94" t="s">
        <v>2554</v>
      </c>
      <c r="B290" s="91" t="s">
        <v>2555</v>
      </c>
      <c r="C290" s="92" t="s">
        <v>2015</v>
      </c>
      <c r="D290" s="93"/>
      <c r="E290" s="93"/>
      <c r="F290" s="93"/>
      <c r="G290" s="92"/>
    </row>
  </sheetData>
  <mergeCells count="6">
    <mergeCell ref="A1:G1"/>
    <mergeCell ref="A2:B2"/>
    <mergeCell ref="D2:E2"/>
    <mergeCell ref="C2:C3"/>
    <mergeCell ref="F2:F3"/>
    <mergeCell ref="G2:G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3"/>
  <sheetViews>
    <sheetView workbookViewId="0">
      <pane ySplit="1" topLeftCell="A2" activePane="bottomLeft" state="frozen"/>
      <selection/>
      <selection pane="bottomLeft" activeCell="G44" sqref="G44"/>
    </sheetView>
  </sheetViews>
  <sheetFormatPr defaultColWidth="9" defaultRowHeight="13.5"/>
  <cols>
    <col min="1" max="1" width="20.75" customWidth="1"/>
    <col min="2" max="2" width="12" customWidth="1"/>
    <col min="3" max="4" width="10" customWidth="1"/>
    <col min="5" max="6" width="14" customWidth="1"/>
    <col min="7" max="7" width="8" customWidth="1"/>
    <col min="8" max="8" width="22" customWidth="1"/>
    <col min="9" max="9" width="10" customWidth="1"/>
  </cols>
  <sheetData>
    <row r="1" ht="20.25" spans="1:9">
      <c r="A1" s="67" t="s">
        <v>2580</v>
      </c>
      <c r="B1" s="67"/>
      <c r="C1" s="67"/>
      <c r="D1" s="67"/>
      <c r="E1" s="67"/>
      <c r="F1" s="67"/>
      <c r="G1" s="67"/>
      <c r="H1" s="67"/>
      <c r="I1" s="61"/>
    </row>
    <row r="2" ht="16.5" spans="1:9">
      <c r="A2" s="68"/>
      <c r="B2" s="68"/>
      <c r="C2" s="69"/>
      <c r="D2" s="69"/>
      <c r="E2" s="68"/>
      <c r="F2" s="68"/>
      <c r="G2" s="70" t="s">
        <v>2581</v>
      </c>
      <c r="H2" s="70"/>
      <c r="I2" s="63"/>
    </row>
    <row r="3" ht="16.5" spans="1:9">
      <c r="A3" s="71" t="s">
        <v>2582</v>
      </c>
      <c r="B3" s="71"/>
      <c r="C3" s="71"/>
      <c r="D3" s="71"/>
      <c r="E3" s="72"/>
      <c r="F3" s="68"/>
      <c r="G3" s="69"/>
      <c r="H3" s="69" t="s">
        <v>2583</v>
      </c>
      <c r="I3" s="63"/>
    </row>
    <row r="4" ht="16.5" spans="1:9">
      <c r="A4" s="73" t="s">
        <v>2584</v>
      </c>
      <c r="B4" s="73" t="s">
        <v>2585</v>
      </c>
      <c r="C4" s="74" t="s">
        <v>2574</v>
      </c>
      <c r="D4" s="74" t="s">
        <v>2586</v>
      </c>
      <c r="E4" s="73" t="s">
        <v>2587</v>
      </c>
      <c r="F4" s="73" t="s">
        <v>2585</v>
      </c>
      <c r="G4" s="74" t="s">
        <v>2574</v>
      </c>
      <c r="H4" s="74" t="s">
        <v>2586</v>
      </c>
      <c r="I4" s="63"/>
    </row>
    <row r="5" ht="16.5" spans="1:9">
      <c r="A5" s="75" t="s">
        <v>2588</v>
      </c>
      <c r="B5" s="75"/>
      <c r="C5" s="76"/>
      <c r="D5" s="76"/>
      <c r="E5" s="75" t="s">
        <v>2589</v>
      </c>
      <c r="F5" s="75"/>
      <c r="G5" s="76"/>
      <c r="H5" s="76"/>
      <c r="I5" s="63"/>
    </row>
    <row r="6" ht="16.5" spans="1:9">
      <c r="A6" s="75" t="s">
        <v>2590</v>
      </c>
      <c r="B6" s="75"/>
      <c r="C6" s="76"/>
      <c r="D6" s="76"/>
      <c r="E6" s="75" t="s">
        <v>2153</v>
      </c>
      <c r="F6" s="75"/>
      <c r="G6" s="76"/>
      <c r="H6" s="76"/>
      <c r="I6" s="63"/>
    </row>
    <row r="7" ht="16.5" spans="1:9">
      <c r="A7" s="75" t="s">
        <v>2591</v>
      </c>
      <c r="B7" s="75"/>
      <c r="C7" s="76"/>
      <c r="D7" s="76"/>
      <c r="E7" s="75" t="s">
        <v>2592</v>
      </c>
      <c r="F7" s="75"/>
      <c r="G7" s="76"/>
      <c r="H7" s="76"/>
      <c r="I7" s="63"/>
    </row>
    <row r="8" ht="16.5" spans="1:9">
      <c r="A8" s="75" t="s">
        <v>2058</v>
      </c>
      <c r="B8" s="75"/>
      <c r="C8" s="76"/>
      <c r="D8" s="76"/>
      <c r="E8" s="75" t="s">
        <v>2156</v>
      </c>
      <c r="F8" s="75"/>
      <c r="G8" s="76"/>
      <c r="H8" s="76"/>
      <c r="I8" s="63"/>
    </row>
    <row r="9" ht="16.5" spans="1:9">
      <c r="A9" s="75" t="s">
        <v>2060</v>
      </c>
      <c r="B9" s="75"/>
      <c r="C9" s="76"/>
      <c r="D9" s="76"/>
      <c r="E9" s="75" t="s">
        <v>2158</v>
      </c>
      <c r="F9" s="75"/>
      <c r="G9" s="76"/>
      <c r="H9" s="76"/>
      <c r="I9" s="63"/>
    </row>
    <row r="10" ht="16.5" spans="1:9">
      <c r="A10" s="75" t="s">
        <v>2593</v>
      </c>
      <c r="B10" s="75"/>
      <c r="C10" s="76"/>
      <c r="D10" s="76"/>
      <c r="E10" s="75" t="s">
        <v>2594</v>
      </c>
      <c r="F10" s="75"/>
      <c r="G10" s="76"/>
      <c r="H10" s="76"/>
      <c r="I10" s="63"/>
    </row>
    <row r="11" ht="16.5" spans="1:9">
      <c r="A11" s="75" t="s">
        <v>2071</v>
      </c>
      <c r="B11" s="75"/>
      <c r="C11" s="76"/>
      <c r="D11" s="76"/>
      <c r="E11" s="75" t="s">
        <v>95</v>
      </c>
      <c r="F11" s="75"/>
      <c r="G11" s="76"/>
      <c r="H11" s="76"/>
      <c r="I11" s="63"/>
    </row>
    <row r="12" ht="16.5" spans="1:9">
      <c r="A12" s="75" t="s">
        <v>2069</v>
      </c>
      <c r="B12" s="75"/>
      <c r="C12" s="76"/>
      <c r="D12" s="76"/>
      <c r="E12" s="75" t="s">
        <v>2189</v>
      </c>
      <c r="F12" s="75"/>
      <c r="G12" s="76"/>
      <c r="H12" s="76"/>
      <c r="I12" s="63"/>
    </row>
    <row r="13" ht="16.5" spans="1:9">
      <c r="A13" s="75" t="s">
        <v>114</v>
      </c>
      <c r="B13" s="75"/>
      <c r="C13" s="76"/>
      <c r="D13" s="76"/>
      <c r="E13" s="75" t="s">
        <v>2255</v>
      </c>
      <c r="F13" s="75"/>
      <c r="G13" s="76"/>
      <c r="H13" s="76"/>
      <c r="I13" s="63"/>
    </row>
    <row r="14" ht="16.5" spans="1:9">
      <c r="A14" s="75" t="s">
        <v>2595</v>
      </c>
      <c r="B14" s="75"/>
      <c r="C14" s="76"/>
      <c r="D14" s="76"/>
      <c r="E14" s="75" t="s">
        <v>2596</v>
      </c>
      <c r="F14" s="75"/>
      <c r="G14" s="76"/>
      <c r="H14" s="76"/>
      <c r="I14" s="63"/>
    </row>
    <row r="15" ht="16.5" spans="1:9">
      <c r="A15" s="77" t="s">
        <v>2597</v>
      </c>
      <c r="B15" s="75"/>
      <c r="C15" s="76"/>
      <c r="D15" s="76"/>
      <c r="E15" s="75" t="s">
        <v>2259</v>
      </c>
      <c r="F15" s="75"/>
      <c r="G15" s="76"/>
      <c r="H15" s="76"/>
      <c r="I15" s="63"/>
    </row>
    <row r="16" ht="16.5" spans="1:9">
      <c r="A16" s="75" t="s">
        <v>2598</v>
      </c>
      <c r="B16" s="75"/>
      <c r="C16" s="76"/>
      <c r="D16" s="76"/>
      <c r="E16" s="75" t="s">
        <v>2599</v>
      </c>
      <c r="F16" s="75"/>
      <c r="G16" s="76"/>
      <c r="H16" s="76"/>
      <c r="I16" s="63"/>
    </row>
    <row r="17" ht="16.5" spans="1:9">
      <c r="A17" s="75" t="s">
        <v>2600</v>
      </c>
      <c r="B17" s="75"/>
      <c r="C17" s="76"/>
      <c r="D17" s="76"/>
      <c r="E17" s="75" t="s">
        <v>2601</v>
      </c>
      <c r="F17" s="75"/>
      <c r="G17" s="76"/>
      <c r="H17" s="76"/>
      <c r="I17" s="63"/>
    </row>
    <row r="18" ht="16.5" spans="1:9">
      <c r="A18" s="78" t="s">
        <v>2602</v>
      </c>
      <c r="B18" s="75"/>
      <c r="C18" s="76">
        <f>SUM(C5:C17)-C15</f>
        <v>0</v>
      </c>
      <c r="D18" s="76">
        <f>SUM(D5:D17)-D15</f>
        <v>0</v>
      </c>
      <c r="E18" s="78" t="s">
        <v>2603</v>
      </c>
      <c r="F18" s="75"/>
      <c r="G18" s="76">
        <f>SUM(G6:G17)</f>
        <v>0</v>
      </c>
      <c r="H18" s="76">
        <f>SUM(H6:H17)</f>
        <v>0</v>
      </c>
      <c r="I18" s="63"/>
    </row>
    <row r="19" ht="16.5" spans="1:9">
      <c r="A19" s="75" t="s">
        <v>2604</v>
      </c>
      <c r="B19" s="75"/>
      <c r="C19" s="76"/>
      <c r="D19" s="76"/>
      <c r="E19" s="75" t="s">
        <v>2605</v>
      </c>
      <c r="F19" s="75"/>
      <c r="G19" s="76"/>
      <c r="H19" s="76"/>
      <c r="I19" s="63"/>
    </row>
    <row r="20" ht="16.5" spans="1:9">
      <c r="A20" s="75" t="s">
        <v>2606</v>
      </c>
      <c r="B20" s="75"/>
      <c r="C20" s="76"/>
      <c r="D20" s="76"/>
      <c r="E20" s="75" t="s">
        <v>2270</v>
      </c>
      <c r="F20" s="75"/>
      <c r="G20" s="76"/>
      <c r="H20" s="76"/>
      <c r="I20" s="63"/>
    </row>
    <row r="21" ht="16.5" spans="1:9">
      <c r="A21" s="75" t="s">
        <v>2607</v>
      </c>
      <c r="B21" s="75"/>
      <c r="C21" s="76"/>
      <c r="D21" s="76"/>
      <c r="E21" s="75" t="s">
        <v>2608</v>
      </c>
      <c r="F21" s="75"/>
      <c r="G21" s="76"/>
      <c r="H21" s="76"/>
      <c r="I21" s="63"/>
    </row>
    <row r="22" ht="16.5" spans="1:9">
      <c r="A22" s="75" t="s">
        <v>2609</v>
      </c>
      <c r="B22" s="75"/>
      <c r="C22" s="76"/>
      <c r="D22" s="76"/>
      <c r="E22" s="75" t="s">
        <v>2273</v>
      </c>
      <c r="F22" s="75"/>
      <c r="G22" s="76"/>
      <c r="H22" s="76"/>
      <c r="I22" s="63"/>
    </row>
    <row r="23" ht="16.5" spans="1:9">
      <c r="A23" s="75" t="s">
        <v>2106</v>
      </c>
      <c r="B23" s="75"/>
      <c r="C23" s="76"/>
      <c r="D23" s="76"/>
      <c r="E23" s="75" t="s">
        <v>2610</v>
      </c>
      <c r="F23" s="75"/>
      <c r="G23" s="76"/>
      <c r="H23" s="76"/>
      <c r="I23" s="63"/>
    </row>
    <row r="24" ht="16.5" spans="1:9">
      <c r="A24" s="75" t="s">
        <v>2611</v>
      </c>
      <c r="B24" s="75"/>
      <c r="C24" s="76"/>
      <c r="D24" s="76"/>
      <c r="E24" s="75" t="s">
        <v>2612</v>
      </c>
      <c r="F24" s="75"/>
      <c r="G24" s="76"/>
      <c r="H24" s="76"/>
      <c r="I24" s="63"/>
    </row>
    <row r="25" ht="16.5" spans="1:9">
      <c r="A25" s="75" t="s">
        <v>46</v>
      </c>
      <c r="B25" s="75"/>
      <c r="C25" s="76"/>
      <c r="D25" s="76"/>
      <c r="E25" s="75" t="s">
        <v>2613</v>
      </c>
      <c r="F25" s="75"/>
      <c r="G25" s="76"/>
      <c r="H25" s="76"/>
      <c r="I25" s="63"/>
    </row>
    <row r="26" ht="16.5" spans="1:9">
      <c r="A26" s="75" t="s">
        <v>2115</v>
      </c>
      <c r="B26" s="75"/>
      <c r="C26" s="76"/>
      <c r="D26" s="76"/>
      <c r="E26" s="75" t="s">
        <v>2614</v>
      </c>
      <c r="F26" s="75"/>
      <c r="G26" s="76"/>
      <c r="H26" s="76"/>
      <c r="I26" s="63"/>
    </row>
    <row r="27" ht="16.5" spans="1:9">
      <c r="A27" s="75" t="s">
        <v>2125</v>
      </c>
      <c r="B27" s="75"/>
      <c r="C27" s="76"/>
      <c r="D27" s="76"/>
      <c r="E27" s="75" t="s">
        <v>2615</v>
      </c>
      <c r="F27" s="75"/>
      <c r="G27" s="76">
        <f>SUM(G20:G26)</f>
        <v>0</v>
      </c>
      <c r="H27" s="76">
        <f>SUM(H20:H26)</f>
        <v>0</v>
      </c>
      <c r="I27" s="63"/>
    </row>
    <row r="28" ht="16.5" spans="1:9">
      <c r="A28" s="75" t="s">
        <v>2127</v>
      </c>
      <c r="B28" s="75"/>
      <c r="C28" s="76"/>
      <c r="D28" s="76"/>
      <c r="E28" s="78" t="s">
        <v>2616</v>
      </c>
      <c r="F28" s="75"/>
      <c r="G28" s="76">
        <f>SUM(G27,G18)</f>
        <v>0</v>
      </c>
      <c r="H28" s="76">
        <f>SUM(H27,H18)</f>
        <v>0</v>
      </c>
      <c r="I28" s="63"/>
    </row>
    <row r="29" ht="16.5" spans="1:9">
      <c r="A29" s="75" t="s">
        <v>2129</v>
      </c>
      <c r="B29" s="75"/>
      <c r="C29" s="76"/>
      <c r="D29" s="76"/>
      <c r="E29" s="75" t="s">
        <v>2617</v>
      </c>
      <c r="F29" s="75"/>
      <c r="G29" s="76"/>
      <c r="H29" s="76"/>
      <c r="I29" s="63"/>
    </row>
    <row r="30" ht="16.5" spans="1:9">
      <c r="A30" s="75" t="s">
        <v>2618</v>
      </c>
      <c r="B30" s="75"/>
      <c r="C30" s="76"/>
      <c r="D30" s="76"/>
      <c r="E30" s="75" t="s">
        <v>2619</v>
      </c>
      <c r="F30" s="75"/>
      <c r="G30" s="76"/>
      <c r="H30" s="76"/>
      <c r="I30" s="63"/>
    </row>
    <row r="31" ht="16.5" spans="1:9">
      <c r="A31" s="75" t="s">
        <v>2145</v>
      </c>
      <c r="B31" s="75"/>
      <c r="C31" s="76"/>
      <c r="D31" s="76"/>
      <c r="E31" s="75" t="s">
        <v>2281</v>
      </c>
      <c r="F31" s="75"/>
      <c r="G31" s="76"/>
      <c r="H31" s="76"/>
      <c r="I31" s="63"/>
    </row>
    <row r="32" ht="16.5" spans="1:9">
      <c r="A32" s="75" t="s">
        <v>2620</v>
      </c>
      <c r="B32" s="75"/>
      <c r="C32" s="76"/>
      <c r="D32" s="76"/>
      <c r="E32" s="75" t="s">
        <v>2621</v>
      </c>
      <c r="F32" s="75"/>
      <c r="G32" s="76"/>
      <c r="H32" s="76"/>
      <c r="I32" s="63"/>
    </row>
    <row r="33" ht="16.5" spans="1:9">
      <c r="A33" s="75" t="s">
        <v>2622</v>
      </c>
      <c r="B33" s="75"/>
      <c r="C33" s="76"/>
      <c r="D33" s="76"/>
      <c r="E33" s="75" t="s">
        <v>2291</v>
      </c>
      <c r="F33" s="75"/>
      <c r="G33" s="76"/>
      <c r="H33" s="76"/>
      <c r="I33" s="63"/>
    </row>
    <row r="34" ht="16.5" spans="1:9">
      <c r="A34" s="75" t="s">
        <v>2149</v>
      </c>
      <c r="B34" s="75"/>
      <c r="C34" s="76"/>
      <c r="D34" s="76"/>
      <c r="E34" s="75" t="s">
        <v>2314</v>
      </c>
      <c r="F34" s="75"/>
      <c r="G34" s="76"/>
      <c r="H34" s="76"/>
      <c r="I34" s="63"/>
    </row>
    <row r="35" ht="16.5" spans="1:9">
      <c r="A35" s="75" t="s">
        <v>2623</v>
      </c>
      <c r="B35" s="75"/>
      <c r="C35" s="76"/>
      <c r="D35" s="76"/>
      <c r="E35" s="75" t="s">
        <v>2624</v>
      </c>
      <c r="F35" s="75"/>
      <c r="G35" s="76">
        <f>G30+G31-G32+G33+G34</f>
        <v>0</v>
      </c>
      <c r="H35" s="76">
        <f>H30+H31-H32+H33+H34</f>
        <v>0</v>
      </c>
      <c r="I35" s="63"/>
    </row>
    <row r="36" ht="16.5" spans="1:9">
      <c r="A36" s="75" t="s">
        <v>2625</v>
      </c>
      <c r="B36" s="75"/>
      <c r="C36" s="76"/>
      <c r="D36" s="76"/>
      <c r="E36" s="75"/>
      <c r="F36" s="75"/>
      <c r="G36" s="76"/>
      <c r="H36" s="76"/>
      <c r="I36" s="63"/>
    </row>
    <row r="37" ht="16.5" spans="1:9">
      <c r="A37" s="78" t="s">
        <v>2626</v>
      </c>
      <c r="B37" s="75"/>
      <c r="C37" s="76">
        <f>SUM(C20:C36)</f>
        <v>0</v>
      </c>
      <c r="D37" s="76">
        <f>SUM(D20:D36)</f>
        <v>0</v>
      </c>
      <c r="E37" s="75"/>
      <c r="F37" s="75"/>
      <c r="G37" s="76"/>
      <c r="H37" s="76"/>
      <c r="I37" s="63"/>
    </row>
    <row r="38" ht="16.5" spans="1:9">
      <c r="A38" s="78" t="s">
        <v>2627</v>
      </c>
      <c r="B38" s="78"/>
      <c r="C38" s="79">
        <f>SUM(C37,C18)</f>
        <v>0</v>
      </c>
      <c r="D38" s="79">
        <f>SUM(D37,D18)</f>
        <v>0</v>
      </c>
      <c r="E38" s="78" t="s">
        <v>2628</v>
      </c>
      <c r="F38" s="75"/>
      <c r="G38" s="76">
        <f>SUM(G35,G28)</f>
        <v>0</v>
      </c>
      <c r="H38" s="76">
        <f>SUM(H35,H28)</f>
        <v>0</v>
      </c>
      <c r="I38" s="63"/>
    </row>
    <row r="39" ht="16.5" spans="1:9">
      <c r="A39" s="80"/>
      <c r="B39" s="63"/>
      <c r="C39" s="63"/>
      <c r="D39" s="63"/>
      <c r="E39" s="62"/>
      <c r="F39" s="62"/>
      <c r="G39" s="63"/>
      <c r="H39" s="80"/>
      <c r="I39" s="63"/>
    </row>
    <row r="40" ht="16.5" spans="1:9">
      <c r="A40" s="80"/>
      <c r="B40" s="63"/>
      <c r="C40" s="63"/>
      <c r="D40" s="63"/>
      <c r="E40" s="62"/>
      <c r="F40" s="62"/>
      <c r="G40" s="63"/>
      <c r="H40" s="80"/>
      <c r="I40" s="63"/>
    </row>
    <row r="41" ht="16.5" spans="1:9">
      <c r="A41" s="80"/>
      <c r="B41" s="63"/>
      <c r="C41" s="63"/>
      <c r="D41" s="63"/>
      <c r="E41" s="62"/>
      <c r="F41" s="62"/>
      <c r="G41" s="63"/>
      <c r="H41" s="80"/>
      <c r="I41" s="63"/>
    </row>
    <row r="42" ht="16.5" spans="1:9">
      <c r="A42" s="80"/>
      <c r="B42" s="63"/>
      <c r="C42" s="63"/>
      <c r="D42" s="63"/>
      <c r="E42" s="62"/>
      <c r="F42" s="62"/>
      <c r="G42" s="63"/>
      <c r="H42" s="80"/>
      <c r="I42" s="63"/>
    </row>
    <row r="43" ht="16.5" spans="1:9">
      <c r="A43" s="80"/>
      <c r="B43" s="63"/>
      <c r="C43" s="63"/>
      <c r="D43" s="63"/>
      <c r="E43" s="62"/>
      <c r="F43" s="62"/>
      <c r="G43" s="63"/>
      <c r="H43" s="80"/>
      <c r="I43" s="63"/>
    </row>
    <row r="44" ht="16.5" spans="1:9">
      <c r="A44" s="80"/>
      <c r="B44" s="63"/>
      <c r="C44" s="63"/>
      <c r="D44" s="63"/>
      <c r="E44" s="62"/>
      <c r="F44" s="62"/>
      <c r="G44" s="63"/>
      <c r="H44" s="80"/>
      <c r="I44" s="63"/>
    </row>
    <row r="45" ht="16.5" spans="1:9">
      <c r="A45" s="80"/>
      <c r="B45" s="63"/>
      <c r="C45" s="63"/>
      <c r="D45" s="63"/>
      <c r="E45" s="62"/>
      <c r="F45" s="62"/>
      <c r="G45" s="63"/>
      <c r="H45" s="80"/>
      <c r="I45" s="63"/>
    </row>
    <row r="46" ht="16.5" spans="1:9">
      <c r="A46" s="80"/>
      <c r="B46" s="63"/>
      <c r="C46" s="63"/>
      <c r="D46" s="63"/>
      <c r="E46" s="62"/>
      <c r="F46" s="62"/>
      <c r="G46" s="63"/>
      <c r="H46" s="80"/>
      <c r="I46" s="63"/>
    </row>
    <row r="47" ht="16.5" spans="1:9">
      <c r="A47" s="80"/>
      <c r="B47" s="63"/>
      <c r="C47" s="63"/>
      <c r="D47" s="63"/>
      <c r="E47" s="62"/>
      <c r="F47" s="62"/>
      <c r="G47" s="63"/>
      <c r="H47" s="80"/>
      <c r="I47" s="63"/>
    </row>
    <row r="48" ht="16.5" spans="1:9">
      <c r="A48" s="80"/>
      <c r="B48" s="63"/>
      <c r="C48" s="63"/>
      <c r="D48" s="63"/>
      <c r="E48" s="62"/>
      <c r="F48" s="62"/>
      <c r="G48" s="63"/>
      <c r="H48" s="80"/>
      <c r="I48" s="63"/>
    </row>
    <row r="49" ht="16.5" spans="1:9">
      <c r="A49" s="80"/>
      <c r="B49" s="63"/>
      <c r="C49" s="63"/>
      <c r="D49" s="63"/>
      <c r="E49" s="62"/>
      <c r="F49" s="62"/>
      <c r="G49" s="63"/>
      <c r="H49" s="80"/>
      <c r="I49" s="63"/>
    </row>
    <row r="50" ht="16.5" spans="1:9">
      <c r="A50" s="80"/>
      <c r="B50" s="63"/>
      <c r="C50" s="63"/>
      <c r="D50" s="63"/>
      <c r="E50" s="62"/>
      <c r="F50" s="62"/>
      <c r="G50" s="63"/>
      <c r="H50" s="80"/>
      <c r="I50" s="63"/>
    </row>
    <row r="51" ht="16.5" spans="1:9">
      <c r="A51" s="80"/>
      <c r="B51" s="63"/>
      <c r="C51" s="63"/>
      <c r="D51" s="63"/>
      <c r="E51" s="62"/>
      <c r="F51" s="62"/>
      <c r="G51" s="63"/>
      <c r="H51" s="80"/>
      <c r="I51" s="63"/>
    </row>
    <row r="52" ht="16.5" spans="1:9">
      <c r="A52" s="80"/>
      <c r="B52" s="63"/>
      <c r="C52" s="63"/>
      <c r="D52" s="63"/>
      <c r="E52" s="62"/>
      <c r="F52" s="62"/>
      <c r="G52" s="63"/>
      <c r="H52" s="80"/>
      <c r="I52" s="63"/>
    </row>
    <row r="53" ht="16.5" spans="1:9">
      <c r="A53" s="80"/>
      <c r="B53" s="63"/>
      <c r="C53" s="63"/>
      <c r="D53" s="63"/>
      <c r="E53" s="62"/>
      <c r="F53" s="62"/>
      <c r="G53" s="63"/>
      <c r="H53" s="80"/>
      <c r="I53" s="63"/>
    </row>
    <row r="54" ht="16.5" spans="1:9">
      <c r="A54" s="80"/>
      <c r="B54" s="63"/>
      <c r="C54" s="63"/>
      <c r="D54" s="63"/>
      <c r="E54" s="62"/>
      <c r="F54" s="62"/>
      <c r="G54" s="63"/>
      <c r="H54" s="80"/>
      <c r="I54" s="63"/>
    </row>
    <row r="55" ht="16.5" spans="1:9">
      <c r="A55" s="80"/>
      <c r="B55" s="63"/>
      <c r="C55" s="63"/>
      <c r="D55" s="63"/>
      <c r="E55" s="62"/>
      <c r="F55" s="62"/>
      <c r="G55" s="63"/>
      <c r="H55" s="80"/>
      <c r="I55" s="63"/>
    </row>
    <row r="56" ht="16.5" spans="1:9">
      <c r="A56" s="80"/>
      <c r="B56" s="63"/>
      <c r="C56" s="63"/>
      <c r="D56" s="63"/>
      <c r="E56" s="62"/>
      <c r="F56" s="62"/>
      <c r="G56" s="63"/>
      <c r="H56" s="80"/>
      <c r="I56" s="63"/>
    </row>
    <row r="57" ht="16.5" spans="1:9">
      <c r="A57" s="80"/>
      <c r="B57" s="63"/>
      <c r="C57" s="63"/>
      <c r="D57" s="63"/>
      <c r="E57" s="62"/>
      <c r="F57" s="62"/>
      <c r="G57" s="63"/>
      <c r="H57" s="80"/>
      <c r="I57" s="63"/>
    </row>
    <row r="58" ht="16.5" spans="1:9">
      <c r="A58" s="80"/>
      <c r="B58" s="63"/>
      <c r="C58" s="63"/>
      <c r="D58" s="63"/>
      <c r="E58" s="62"/>
      <c r="F58" s="62"/>
      <c r="G58" s="63"/>
      <c r="H58" s="80"/>
      <c r="I58" s="63"/>
    </row>
    <row r="59" ht="16.5" spans="1:9">
      <c r="A59" s="80"/>
      <c r="B59" s="63"/>
      <c r="C59" s="63"/>
      <c r="D59" s="63"/>
      <c r="E59" s="62"/>
      <c r="F59" s="62"/>
      <c r="G59" s="63"/>
      <c r="H59" s="80"/>
      <c r="I59" s="63"/>
    </row>
    <row r="60" ht="16.5" spans="1:9">
      <c r="A60" s="80"/>
      <c r="B60" s="63"/>
      <c r="C60" s="63"/>
      <c r="D60" s="63"/>
      <c r="E60" s="62"/>
      <c r="F60" s="62"/>
      <c r="G60" s="63"/>
      <c r="H60" s="80"/>
      <c r="I60" s="63"/>
    </row>
    <row r="61" ht="16.5" spans="1:9">
      <c r="A61" s="80"/>
      <c r="B61" s="63"/>
      <c r="C61" s="63"/>
      <c r="D61" s="63"/>
      <c r="E61" s="62"/>
      <c r="F61" s="62"/>
      <c r="G61" s="63"/>
      <c r="H61" s="80"/>
      <c r="I61" s="63"/>
    </row>
    <row r="62" ht="16.5" spans="1:9">
      <c r="A62" s="80"/>
      <c r="B62" s="63"/>
      <c r="C62" s="63"/>
      <c r="D62" s="63"/>
      <c r="E62" s="62"/>
      <c r="F62" s="62"/>
      <c r="G62" s="63"/>
      <c r="H62" s="80"/>
      <c r="I62" s="63"/>
    </row>
    <row r="63" ht="16.5" spans="1:9">
      <c r="A63" s="80"/>
      <c r="B63" s="63"/>
      <c r="C63" s="63"/>
      <c r="D63" s="63"/>
      <c r="E63" s="62"/>
      <c r="F63" s="62"/>
      <c r="G63" s="63"/>
      <c r="H63" s="80"/>
      <c r="I63" s="63"/>
    </row>
    <row r="64" ht="16.5" spans="1:9">
      <c r="A64" s="80"/>
      <c r="B64" s="63"/>
      <c r="C64" s="63"/>
      <c r="D64" s="63"/>
      <c r="E64" s="62"/>
      <c r="F64" s="62"/>
      <c r="G64" s="63"/>
      <c r="H64" s="80"/>
      <c r="I64" s="63"/>
    </row>
    <row r="65" ht="16.5" spans="1:9">
      <c r="A65" s="80"/>
      <c r="B65" s="63"/>
      <c r="C65" s="63"/>
      <c r="D65" s="63"/>
      <c r="E65" s="62"/>
      <c r="F65" s="62"/>
      <c r="G65" s="63"/>
      <c r="H65" s="80"/>
      <c r="I65" s="63"/>
    </row>
    <row r="66" ht="16.5" spans="1:9">
      <c r="A66" s="80"/>
      <c r="B66" s="63"/>
      <c r="C66" s="63"/>
      <c r="D66" s="63"/>
      <c r="E66" s="62"/>
      <c r="F66" s="62"/>
      <c r="G66" s="63"/>
      <c r="H66" s="80"/>
      <c r="I66" s="63"/>
    </row>
    <row r="67" ht="16.5" spans="1:9">
      <c r="A67" s="80"/>
      <c r="B67" s="63"/>
      <c r="C67" s="63"/>
      <c r="D67" s="63"/>
      <c r="E67" s="62"/>
      <c r="F67" s="62"/>
      <c r="G67" s="63"/>
      <c r="H67" s="80"/>
      <c r="I67" s="63"/>
    </row>
    <row r="68" ht="16.5" spans="1:9">
      <c r="A68" s="80"/>
      <c r="B68" s="63"/>
      <c r="C68" s="63"/>
      <c r="D68" s="63"/>
      <c r="E68" s="62"/>
      <c r="F68" s="62"/>
      <c r="G68" s="63"/>
      <c r="H68" s="80"/>
      <c r="I68" s="63"/>
    </row>
    <row r="69" ht="16.5" spans="1:9">
      <c r="A69" s="80"/>
      <c r="B69" s="63"/>
      <c r="C69" s="63"/>
      <c r="D69" s="63"/>
      <c r="E69" s="62"/>
      <c r="F69" s="62"/>
      <c r="G69" s="63"/>
      <c r="H69" s="80"/>
      <c r="I69" s="63"/>
    </row>
    <row r="70" ht="16.5" spans="1:9">
      <c r="A70" s="80"/>
      <c r="B70" s="63"/>
      <c r="C70" s="63"/>
      <c r="D70" s="63"/>
      <c r="E70" s="62"/>
      <c r="F70" s="62"/>
      <c r="G70" s="63"/>
      <c r="H70" s="80"/>
      <c r="I70" s="63"/>
    </row>
    <row r="71" ht="16.5" spans="1:9">
      <c r="A71" s="80"/>
      <c r="B71" s="63"/>
      <c r="C71" s="63"/>
      <c r="D71" s="63"/>
      <c r="E71" s="62"/>
      <c r="F71" s="62"/>
      <c r="G71" s="63"/>
      <c r="H71" s="80"/>
      <c r="I71" s="63"/>
    </row>
    <row r="72" ht="16.5" spans="1:9">
      <c r="A72" s="80"/>
      <c r="B72" s="63"/>
      <c r="C72" s="63"/>
      <c r="D72" s="63"/>
      <c r="E72" s="62"/>
      <c r="F72" s="62"/>
      <c r="G72" s="63"/>
      <c r="H72" s="80"/>
      <c r="I72" s="63"/>
    </row>
    <row r="73" ht="16.5" spans="1:9">
      <c r="A73" s="80"/>
      <c r="B73" s="63"/>
      <c r="C73" s="63"/>
      <c r="D73" s="63"/>
      <c r="E73" s="62"/>
      <c r="F73" s="62"/>
      <c r="G73" s="63"/>
      <c r="H73" s="80"/>
      <c r="I73" s="63"/>
    </row>
    <row r="74" ht="16.5" spans="1:9">
      <c r="A74" s="80"/>
      <c r="B74" s="63"/>
      <c r="C74" s="63"/>
      <c r="D74" s="63"/>
      <c r="E74" s="62"/>
      <c r="F74" s="62"/>
      <c r="G74" s="63"/>
      <c r="H74" s="80"/>
      <c r="I74" s="63"/>
    </row>
    <row r="75" ht="16.5" spans="1:9">
      <c r="A75" s="80"/>
      <c r="B75" s="63"/>
      <c r="C75" s="63"/>
      <c r="D75" s="63"/>
      <c r="E75" s="62"/>
      <c r="F75" s="62"/>
      <c r="G75" s="63"/>
      <c r="H75" s="80"/>
      <c r="I75" s="63"/>
    </row>
    <row r="76" ht="16.5" spans="1:9">
      <c r="A76" s="80"/>
      <c r="B76" s="63"/>
      <c r="C76" s="63"/>
      <c r="D76" s="63"/>
      <c r="E76" s="62"/>
      <c r="F76" s="62"/>
      <c r="G76" s="63"/>
      <c r="H76" s="80"/>
      <c r="I76" s="63"/>
    </row>
    <row r="77" ht="16.5" spans="1:9">
      <c r="A77" s="80"/>
      <c r="B77" s="63"/>
      <c r="C77" s="63"/>
      <c r="D77" s="63"/>
      <c r="E77" s="62"/>
      <c r="F77" s="62"/>
      <c r="G77" s="63"/>
      <c r="H77" s="80"/>
      <c r="I77" s="63"/>
    </row>
    <row r="78" ht="16.5" spans="1:9">
      <c r="A78" s="80"/>
      <c r="B78" s="63"/>
      <c r="C78" s="63"/>
      <c r="D78" s="63"/>
      <c r="E78" s="62"/>
      <c r="F78" s="62"/>
      <c r="G78" s="63"/>
      <c r="H78" s="80"/>
      <c r="I78" s="63"/>
    </row>
    <row r="80" ht="16.5" spans="1:9">
      <c r="A80" s="81"/>
      <c r="B80" s="81"/>
      <c r="C80" s="81"/>
      <c r="D80" s="81"/>
      <c r="E80" s="81"/>
      <c r="F80" s="82"/>
      <c r="G80" s="81"/>
      <c r="H80" s="81"/>
      <c r="I80" s="81"/>
    </row>
    <row r="81" ht="16.5" spans="1:9">
      <c r="A81" s="81"/>
      <c r="B81" s="81"/>
      <c r="C81" s="81"/>
      <c r="D81" s="81"/>
      <c r="E81" s="81"/>
      <c r="F81" s="82"/>
      <c r="G81" s="81"/>
      <c r="H81" s="81"/>
      <c r="I81" s="81"/>
    </row>
    <row r="82" ht="16.5" spans="1:9">
      <c r="A82" s="81"/>
      <c r="B82" s="81"/>
      <c r="C82" s="81"/>
      <c r="D82" s="81"/>
      <c r="E82" s="81"/>
      <c r="F82" s="82"/>
      <c r="G82" s="81"/>
      <c r="H82" s="81"/>
      <c r="I82" s="81"/>
    </row>
    <row r="83" ht="16.5" spans="1:9">
      <c r="A83" s="81"/>
      <c r="B83" s="81"/>
      <c r="C83" s="81"/>
      <c r="D83" s="81"/>
      <c r="E83" s="81"/>
      <c r="F83" s="82"/>
      <c r="G83" s="81"/>
      <c r="H83" s="81"/>
      <c r="I83" s="81"/>
    </row>
    <row r="84" ht="16.5" spans="1:9">
      <c r="A84" s="81"/>
      <c r="B84" s="81"/>
      <c r="C84" s="81"/>
      <c r="D84" s="81"/>
      <c r="E84" s="81"/>
      <c r="F84" s="82"/>
      <c r="G84" s="81"/>
      <c r="H84" s="81"/>
      <c r="I84" s="81"/>
    </row>
    <row r="85" ht="16.5" spans="1:9">
      <c r="A85" s="81"/>
      <c r="B85" s="81"/>
      <c r="C85" s="81"/>
      <c r="D85" s="81"/>
      <c r="E85" s="81"/>
      <c r="F85" s="82"/>
      <c r="G85" s="81"/>
      <c r="H85" s="81"/>
      <c r="I85" s="81"/>
    </row>
    <row r="86" ht="16.5" spans="1:9">
      <c r="A86" s="81"/>
      <c r="B86" s="81"/>
      <c r="C86" s="81"/>
      <c r="D86" s="81"/>
      <c r="E86" s="81"/>
      <c r="F86" s="82"/>
      <c r="G86" s="81"/>
      <c r="H86" s="81"/>
      <c r="I86" s="81"/>
    </row>
    <row r="87" ht="16.5" spans="1:9">
      <c r="A87" s="81"/>
      <c r="B87" s="81"/>
      <c r="C87" s="81"/>
      <c r="D87" s="81"/>
      <c r="E87" s="81"/>
      <c r="F87" s="82"/>
      <c r="G87" s="81"/>
      <c r="H87" s="81"/>
      <c r="I87" s="81"/>
    </row>
    <row r="88" ht="16.5" spans="1:9">
      <c r="A88" s="81"/>
      <c r="B88" s="81"/>
      <c r="C88" s="81"/>
      <c r="D88" s="81"/>
      <c r="E88" s="81"/>
      <c r="F88" s="82"/>
      <c r="G88" s="81"/>
      <c r="H88" s="81"/>
      <c r="I88" s="81"/>
    </row>
    <row r="89" ht="16.5" spans="1:9">
      <c r="A89" s="81"/>
      <c r="B89" s="81"/>
      <c r="C89" s="81"/>
      <c r="D89" s="81"/>
      <c r="E89" s="81"/>
      <c r="F89" s="82"/>
      <c r="G89" s="81"/>
      <c r="H89" s="81"/>
      <c r="I89" s="81"/>
    </row>
    <row r="90" ht="16.5" spans="1:9">
      <c r="A90" s="81"/>
      <c r="B90" s="81"/>
      <c r="C90" s="81"/>
      <c r="D90" s="81"/>
      <c r="E90" s="81"/>
      <c r="F90" s="82"/>
      <c r="G90" s="81"/>
      <c r="H90" s="81"/>
      <c r="I90" s="81"/>
    </row>
    <row r="91" ht="16.5" spans="1:9">
      <c r="A91" s="81"/>
      <c r="B91" s="81"/>
      <c r="C91" s="81"/>
      <c r="D91" s="81"/>
      <c r="E91" s="81"/>
      <c r="F91" s="82"/>
      <c r="G91" s="81"/>
      <c r="H91" s="81"/>
      <c r="I91" s="81"/>
    </row>
    <row r="92" ht="16.5" spans="1:9">
      <c r="A92" s="81"/>
      <c r="B92" s="81"/>
      <c r="C92" s="81"/>
      <c r="D92" s="81"/>
      <c r="E92" s="81"/>
      <c r="F92" s="82"/>
      <c r="G92" s="81"/>
      <c r="H92" s="81"/>
      <c r="I92" s="81"/>
    </row>
    <row r="93" ht="16.5" spans="1:9">
      <c r="A93" s="66"/>
      <c r="B93" s="66"/>
      <c r="C93" s="66"/>
      <c r="D93" s="66"/>
      <c r="E93" s="66"/>
      <c r="F93" s="65"/>
      <c r="G93" s="66"/>
      <c r="H93" s="66"/>
      <c r="I93" s="66"/>
    </row>
  </sheetData>
  <mergeCells count="3">
    <mergeCell ref="A1:H1"/>
    <mergeCell ref="G2:H2"/>
    <mergeCell ref="A3:D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selection activeCell="C9" sqref="C9"/>
    </sheetView>
  </sheetViews>
  <sheetFormatPr defaultColWidth="9" defaultRowHeight="13.5" outlineLevelCol="5"/>
  <cols>
    <col min="1" max="1" width="10" customWidth="1"/>
    <col min="2" max="2" width="8" customWidth="1"/>
    <col min="3" max="3" width="20.5" customWidth="1"/>
    <col min="4" max="5" width="18" customWidth="1"/>
    <col min="6" max="6" width="12" customWidth="1"/>
  </cols>
  <sheetData>
    <row r="1" ht="18.75" spans="1:6">
      <c r="A1" s="42" t="s">
        <v>2629</v>
      </c>
      <c r="B1" s="2"/>
      <c r="C1" s="2"/>
      <c r="D1" s="2"/>
      <c r="E1" s="61"/>
      <c r="F1" s="61"/>
    </row>
    <row r="2" ht="16.5" spans="1:6">
      <c r="A2" s="43" t="s">
        <v>2630</v>
      </c>
      <c r="B2" s="2"/>
      <c r="C2" s="2"/>
      <c r="D2" s="2"/>
      <c r="E2" s="62"/>
      <c r="F2" s="63"/>
    </row>
    <row r="3" ht="16.5" spans="1:6">
      <c r="A3" s="44" t="s">
        <v>2163</v>
      </c>
      <c r="B3" s="44" t="s">
        <v>2585</v>
      </c>
      <c r="C3" s="44" t="s">
        <v>2631</v>
      </c>
      <c r="D3" s="44" t="s">
        <v>2632</v>
      </c>
      <c r="E3" s="64"/>
      <c r="F3" s="63"/>
    </row>
    <row r="4" ht="16.5" spans="1:6">
      <c r="A4" s="45" t="s">
        <v>2633</v>
      </c>
      <c r="B4" s="45">
        <v>1</v>
      </c>
      <c r="C4" s="46">
        <v>6219055000</v>
      </c>
      <c r="D4" s="46">
        <v>0</v>
      </c>
      <c r="E4" s="64"/>
      <c r="F4" s="63"/>
    </row>
    <row r="5" ht="16.5" spans="1:6">
      <c r="A5" s="45" t="s">
        <v>2634</v>
      </c>
      <c r="B5" s="45">
        <v>2</v>
      </c>
      <c r="C5" s="46">
        <v>2779561189.02</v>
      </c>
      <c r="D5" s="46">
        <v>182820630</v>
      </c>
      <c r="E5" s="64"/>
      <c r="F5" s="63"/>
    </row>
    <row r="6" ht="16.5" spans="1:6">
      <c r="A6" s="45" t="s">
        <v>2635</v>
      </c>
      <c r="B6" s="45">
        <v>3</v>
      </c>
      <c r="C6" s="46">
        <v>323005250</v>
      </c>
      <c r="D6" s="46">
        <v>52600820</v>
      </c>
      <c r="E6" s="64"/>
      <c r="F6" s="63"/>
    </row>
    <row r="7" ht="16.5" spans="1:6">
      <c r="A7" s="45" t="s">
        <v>2636</v>
      </c>
      <c r="B7" s="45">
        <v>4</v>
      </c>
      <c r="C7" s="46"/>
      <c r="D7" s="46"/>
      <c r="E7" s="64"/>
      <c r="F7" s="63"/>
    </row>
    <row r="8" ht="16.5" spans="1:6">
      <c r="A8" s="45" t="s">
        <v>2637</v>
      </c>
      <c r="B8" s="45">
        <v>5</v>
      </c>
      <c r="C8" s="46"/>
      <c r="D8" s="46"/>
      <c r="E8" s="64"/>
      <c r="F8" s="63"/>
    </row>
    <row r="9" ht="16.5" spans="1:6">
      <c r="A9" s="45" t="s">
        <v>2638</v>
      </c>
      <c r="B9" s="45">
        <v>6</v>
      </c>
      <c r="C9" s="46"/>
      <c r="D9" s="46"/>
      <c r="E9" s="64"/>
      <c r="F9" s="63"/>
    </row>
    <row r="10" ht="16.5" spans="1:6">
      <c r="A10" s="45" t="s">
        <v>2639</v>
      </c>
      <c r="B10" s="45">
        <v>7</v>
      </c>
      <c r="C10" s="46"/>
      <c r="D10" s="46"/>
      <c r="E10" s="64"/>
      <c r="F10" s="63"/>
    </row>
    <row r="11" ht="16.5" spans="1:6">
      <c r="A11" s="45" t="s">
        <v>2640</v>
      </c>
      <c r="B11" s="45">
        <v>8</v>
      </c>
      <c r="C11" s="46"/>
      <c r="D11" s="46"/>
      <c r="E11" s="62"/>
      <c r="F11" s="63"/>
    </row>
    <row r="12" ht="16.5" spans="1:6">
      <c r="A12" s="45" t="s">
        <v>2641</v>
      </c>
      <c r="B12" s="45">
        <v>9</v>
      </c>
      <c r="C12" s="46"/>
      <c r="D12" s="46"/>
      <c r="E12" s="65"/>
      <c r="F12" s="66"/>
    </row>
    <row r="13" spans="1:6">
      <c r="A13" s="45" t="s">
        <v>2642</v>
      </c>
      <c r="B13" s="45">
        <v>10</v>
      </c>
      <c r="C13" s="46"/>
      <c r="D13" s="46"/>
    </row>
    <row r="14" spans="1:6">
      <c r="A14" s="45" t="s">
        <v>2643</v>
      </c>
      <c r="B14" s="45">
        <v>11</v>
      </c>
      <c r="C14" s="46">
        <v>0</v>
      </c>
      <c r="D14" s="46">
        <v>0</v>
      </c>
    </row>
    <row r="15" spans="1:6">
      <c r="A15" s="45" t="s">
        <v>2644</v>
      </c>
      <c r="B15" s="45">
        <v>12</v>
      </c>
      <c r="C15" s="46"/>
      <c r="D15" s="46"/>
    </row>
    <row r="16" spans="1:6">
      <c r="A16" s="45" t="s">
        <v>2645</v>
      </c>
      <c r="B16" s="45">
        <v>13</v>
      </c>
      <c r="C16" s="46"/>
      <c r="D16" s="46"/>
    </row>
    <row r="17" spans="1:4">
      <c r="A17" s="45" t="s">
        <v>2646</v>
      </c>
      <c r="B17" s="45">
        <v>14</v>
      </c>
      <c r="C17" s="46">
        <v>7116258173.55</v>
      </c>
      <c r="D17" s="46">
        <v>907842299.17</v>
      </c>
    </row>
    <row r="18" spans="1:4">
      <c r="A18" s="45" t="s">
        <v>2647</v>
      </c>
      <c r="B18" s="45">
        <v>15</v>
      </c>
      <c r="C18" s="46"/>
      <c r="D18" s="46"/>
    </row>
    <row r="19" spans="1:4">
      <c r="A19" s="45" t="s">
        <v>2648</v>
      </c>
      <c r="B19" s="45">
        <v>16</v>
      </c>
      <c r="C19" s="46"/>
      <c r="D19" s="46"/>
    </row>
    <row r="20" spans="1:4">
      <c r="A20" s="45" t="s">
        <v>2649</v>
      </c>
      <c r="B20" s="45">
        <v>17</v>
      </c>
      <c r="C20" s="46"/>
      <c r="D20" s="46"/>
    </row>
    <row r="21" spans="1:4">
      <c r="A21" s="45" t="s">
        <v>2650</v>
      </c>
      <c r="B21" s="45">
        <v>18</v>
      </c>
      <c r="C21" s="46">
        <v>36724693.44</v>
      </c>
      <c r="D21" s="46">
        <v>2140252.75</v>
      </c>
    </row>
    <row r="22" spans="1:4">
      <c r="A22" s="45" t="s">
        <v>2651</v>
      </c>
      <c r="B22" s="45">
        <v>19</v>
      </c>
      <c r="C22" s="46"/>
      <c r="D22" s="46"/>
    </row>
    <row r="23" spans="1:4">
      <c r="A23" s="45" t="s">
        <v>2652</v>
      </c>
      <c r="B23" s="45">
        <v>20</v>
      </c>
      <c r="C23" s="46"/>
      <c r="D23" s="46"/>
    </row>
    <row r="24" spans="1:4">
      <c r="A24" s="47" t="s">
        <v>2653</v>
      </c>
      <c r="B24" s="45">
        <v>21</v>
      </c>
      <c r="C24" s="48">
        <f>C4-C5-C6-C14-C17-C21+C23</f>
        <v>-4036494306.01</v>
      </c>
      <c r="D24" s="48">
        <f>D4-D5-D6-D14-D17-D21+C23</f>
        <v>-1145404001.92</v>
      </c>
    </row>
    <row r="25" spans="1:4">
      <c r="A25" s="45" t="s">
        <v>2654</v>
      </c>
      <c r="B25" s="45">
        <v>22</v>
      </c>
      <c r="C25" s="46">
        <v>90558228</v>
      </c>
      <c r="D25" s="46">
        <v>0</v>
      </c>
    </row>
    <row r="26" spans="1:4">
      <c r="A26" s="45" t="s">
        <v>2655</v>
      </c>
      <c r="B26" s="45">
        <v>23</v>
      </c>
      <c r="C26" s="46"/>
      <c r="D26" s="46"/>
    </row>
    <row r="27" spans="1:4">
      <c r="A27" s="45" t="s">
        <v>2656</v>
      </c>
      <c r="B27" s="45">
        <v>24</v>
      </c>
      <c r="C27" s="46">
        <v>34894005</v>
      </c>
      <c r="D27" s="46">
        <v>0</v>
      </c>
    </row>
    <row r="28" spans="1:4">
      <c r="A28" s="45" t="s">
        <v>2657</v>
      </c>
      <c r="B28" s="45">
        <v>25</v>
      </c>
      <c r="C28" s="46"/>
      <c r="D28" s="46"/>
    </row>
    <row r="29" spans="1:4">
      <c r="A29" s="45" t="s">
        <v>2658</v>
      </c>
      <c r="B29" s="45">
        <v>26</v>
      </c>
      <c r="C29" s="46"/>
      <c r="D29" s="46"/>
    </row>
    <row r="30" spans="1:4">
      <c r="A30" s="45" t="s">
        <v>2659</v>
      </c>
      <c r="B30" s="45">
        <v>27</v>
      </c>
      <c r="C30" s="46"/>
      <c r="D30" s="46"/>
    </row>
    <row r="31" spans="1:4">
      <c r="A31" s="45" t="s">
        <v>2660</v>
      </c>
      <c r="B31" s="45">
        <v>28</v>
      </c>
      <c r="C31" s="46"/>
      <c r="D31" s="46"/>
    </row>
    <row r="32" spans="1:4">
      <c r="A32" s="45" t="s">
        <v>2661</v>
      </c>
      <c r="B32" s="45">
        <v>29</v>
      </c>
      <c r="C32" s="46"/>
      <c r="D32" s="46"/>
    </row>
    <row r="33" spans="1:4">
      <c r="A33" s="47" t="s">
        <v>2662</v>
      </c>
      <c r="B33" s="45">
        <v>30</v>
      </c>
      <c r="C33" s="48">
        <f>C24+C25-C27</f>
        <v>-3980830083.01</v>
      </c>
      <c r="D33" s="48">
        <f>D24+D25-D27</f>
        <v>-1145404001.92</v>
      </c>
    </row>
    <row r="34" spans="1:4">
      <c r="A34" s="45" t="s">
        <v>2663</v>
      </c>
      <c r="B34" s="45">
        <v>31</v>
      </c>
      <c r="C34" s="46">
        <v>0</v>
      </c>
      <c r="D34" s="46">
        <v>0</v>
      </c>
    </row>
    <row r="35" spans="1:4">
      <c r="A35" s="47" t="s">
        <v>2664</v>
      </c>
      <c r="B35" s="45">
        <v>32</v>
      </c>
      <c r="C35" s="48">
        <f>C33-C34</f>
        <v>-3980830083.01</v>
      </c>
      <c r="D35" s="48">
        <f>D33-D34</f>
        <v>-1145404001.92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J15" sqref="J15"/>
    </sheetView>
  </sheetViews>
  <sheetFormatPr defaultColWidth="9" defaultRowHeight="13.5"/>
  <cols>
    <col min="1" max="1" width="10" customWidth="1"/>
    <col min="2" max="3" width="8" customWidth="1"/>
    <col min="4" max="7" width="18" customWidth="1"/>
  </cols>
  <sheetData>
    <row r="1" ht="20.25" spans="1:14">
      <c r="A1" s="49" t="s">
        <v>2665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50" t="s">
        <v>2666</v>
      </c>
    </row>
    <row r="3" spans="1:14">
      <c r="A3" s="51" t="s">
        <v>2582</v>
      </c>
      <c r="B3" s="33"/>
      <c r="C3" s="33"/>
      <c r="D3" s="33"/>
      <c r="E3" s="33"/>
      <c r="F3" s="33"/>
      <c r="G3" s="33"/>
      <c r="H3" s="51" t="s">
        <v>2667</v>
      </c>
      <c r="I3" s="33"/>
      <c r="J3" s="33"/>
      <c r="K3" s="33"/>
      <c r="L3" s="33"/>
      <c r="M3" s="33"/>
      <c r="N3" s="52" t="s">
        <v>2668</v>
      </c>
    </row>
    <row r="4" spans="1:14">
      <c r="A4" s="53" t="s">
        <v>2163</v>
      </c>
      <c r="B4" s="53" t="s">
        <v>2585</v>
      </c>
      <c r="C4" s="54" t="s">
        <v>2669</v>
      </c>
      <c r="D4" s="55"/>
      <c r="E4" s="55"/>
      <c r="F4" s="55"/>
      <c r="G4" s="55"/>
      <c r="H4" s="56"/>
      <c r="I4" s="54" t="s">
        <v>2670</v>
      </c>
      <c r="J4" s="55"/>
      <c r="K4" s="55"/>
      <c r="L4" s="55"/>
      <c r="M4" s="55"/>
      <c r="N4" s="56"/>
    </row>
    <row r="5" ht="21" spans="1:14">
      <c r="A5" s="53"/>
      <c r="B5" s="53"/>
      <c r="C5" s="57" t="s">
        <v>2671</v>
      </c>
      <c r="D5" s="57" t="s">
        <v>2281</v>
      </c>
      <c r="E5" s="57" t="s">
        <v>2621</v>
      </c>
      <c r="F5" s="57" t="s">
        <v>2291</v>
      </c>
      <c r="G5" s="57" t="s">
        <v>2314</v>
      </c>
      <c r="H5" s="57" t="s">
        <v>2672</v>
      </c>
      <c r="I5" s="57" t="s">
        <v>2671</v>
      </c>
      <c r="J5" s="57" t="s">
        <v>2281</v>
      </c>
      <c r="K5" s="57" t="s">
        <v>2621</v>
      </c>
      <c r="L5" s="57" t="s">
        <v>2291</v>
      </c>
      <c r="M5" s="57" t="s">
        <v>2314</v>
      </c>
      <c r="N5" s="57" t="s">
        <v>2672</v>
      </c>
    </row>
    <row r="6" ht="21" spans="1:14">
      <c r="A6" s="58" t="s">
        <v>2673</v>
      </c>
      <c r="B6" s="57"/>
      <c r="C6" s="59"/>
      <c r="D6" s="59"/>
      <c r="E6" s="59"/>
      <c r="F6" s="59"/>
      <c r="G6" s="59"/>
      <c r="H6" s="59">
        <f t="shared" ref="H6:H31" si="0">C6+D6-E6+F6+G6</f>
        <v>0</v>
      </c>
      <c r="I6" s="59"/>
      <c r="J6" s="59"/>
      <c r="K6" s="59"/>
      <c r="L6" s="59"/>
      <c r="M6" s="59"/>
      <c r="N6" s="59">
        <f t="shared" ref="N6:N31" si="1">I6+J6-K6+L6+M6</f>
        <v>0</v>
      </c>
    </row>
    <row r="7" ht="21" spans="1:14">
      <c r="A7" s="58" t="s">
        <v>2674</v>
      </c>
      <c r="B7" s="57"/>
      <c r="C7" s="59"/>
      <c r="D7" s="59"/>
      <c r="E7" s="59"/>
      <c r="F7" s="59"/>
      <c r="G7" s="59"/>
      <c r="H7" s="59">
        <f t="shared" si="0"/>
        <v>0</v>
      </c>
      <c r="I7" s="59"/>
      <c r="J7" s="59"/>
      <c r="K7" s="59"/>
      <c r="L7" s="59"/>
      <c r="M7" s="59"/>
      <c r="N7" s="59">
        <f t="shared" si="1"/>
        <v>0</v>
      </c>
    </row>
    <row r="8" spans="1:14">
      <c r="A8" s="58" t="s">
        <v>2675</v>
      </c>
      <c r="B8" s="57"/>
      <c r="C8" s="59"/>
      <c r="D8" s="59"/>
      <c r="E8" s="59"/>
      <c r="F8" s="59"/>
      <c r="G8" s="59"/>
      <c r="H8" s="59">
        <f t="shared" si="0"/>
        <v>0</v>
      </c>
      <c r="I8" s="59"/>
      <c r="J8" s="59"/>
      <c r="K8" s="59"/>
      <c r="L8" s="59"/>
      <c r="M8" s="59"/>
      <c r="N8" s="59">
        <f t="shared" si="1"/>
        <v>0</v>
      </c>
    </row>
    <row r="9" ht="21" spans="1:14">
      <c r="A9" s="58" t="s">
        <v>2676</v>
      </c>
      <c r="B9" s="57"/>
      <c r="C9" s="59"/>
      <c r="D9" s="59"/>
      <c r="E9" s="59"/>
      <c r="F9" s="59"/>
      <c r="G9" s="59"/>
      <c r="H9" s="59">
        <f t="shared" si="0"/>
        <v>0</v>
      </c>
      <c r="I9" s="59"/>
      <c r="J9" s="59"/>
      <c r="K9" s="59"/>
      <c r="L9" s="59"/>
      <c r="M9" s="59"/>
      <c r="N9" s="59">
        <f t="shared" si="1"/>
        <v>0</v>
      </c>
    </row>
    <row r="10" ht="42" spans="1:14">
      <c r="A10" s="58" t="s">
        <v>2677</v>
      </c>
      <c r="B10" s="57"/>
      <c r="C10" s="59">
        <f t="shared" ref="C10:G10" si="2">C11+C12+C18+C22+C26</f>
        <v>0</v>
      </c>
      <c r="D10" s="59">
        <f t="shared" si="2"/>
        <v>0</v>
      </c>
      <c r="E10" s="59">
        <f t="shared" si="2"/>
        <v>0</v>
      </c>
      <c r="F10" s="59">
        <f t="shared" si="2"/>
        <v>0</v>
      </c>
      <c r="G10" s="59">
        <f t="shared" si="2"/>
        <v>0</v>
      </c>
      <c r="H10" s="59">
        <f t="shared" si="0"/>
        <v>0</v>
      </c>
      <c r="I10" s="59">
        <f t="shared" ref="I10:M10" si="3">I11+I12+I18+I22+I26</f>
        <v>0</v>
      </c>
      <c r="J10" s="59">
        <f t="shared" si="3"/>
        <v>0</v>
      </c>
      <c r="K10" s="59">
        <f t="shared" si="3"/>
        <v>0</v>
      </c>
      <c r="L10" s="59">
        <f t="shared" si="3"/>
        <v>0</v>
      </c>
      <c r="M10" s="59">
        <f t="shared" si="3"/>
        <v>0</v>
      </c>
      <c r="N10" s="59">
        <f t="shared" si="1"/>
        <v>0</v>
      </c>
    </row>
    <row r="11" spans="1:14">
      <c r="A11" s="58" t="s">
        <v>2678</v>
      </c>
      <c r="B11" s="57"/>
      <c r="C11" s="59"/>
      <c r="D11" s="59"/>
      <c r="E11" s="59"/>
      <c r="F11" s="59"/>
      <c r="G11" s="59"/>
      <c r="H11" s="59">
        <f t="shared" si="0"/>
        <v>0</v>
      </c>
      <c r="I11" s="59"/>
      <c r="J11" s="59"/>
      <c r="K11" s="59"/>
      <c r="L11" s="59"/>
      <c r="M11" s="59"/>
      <c r="N11" s="59">
        <f t="shared" si="1"/>
        <v>0</v>
      </c>
    </row>
    <row r="12" ht="31.5" spans="1:14">
      <c r="A12" s="58" t="s">
        <v>2679</v>
      </c>
      <c r="B12" s="57"/>
      <c r="C12" s="59">
        <f t="shared" ref="C12:G12" si="4">SUM(C13:C15)</f>
        <v>0</v>
      </c>
      <c r="D12" s="59">
        <f t="shared" si="4"/>
        <v>0</v>
      </c>
      <c r="E12" s="59">
        <f t="shared" si="4"/>
        <v>0</v>
      </c>
      <c r="F12" s="59">
        <f t="shared" si="4"/>
        <v>0</v>
      </c>
      <c r="G12" s="59">
        <f t="shared" si="4"/>
        <v>0</v>
      </c>
      <c r="H12" s="59">
        <f t="shared" si="0"/>
        <v>0</v>
      </c>
      <c r="I12" s="59">
        <f t="shared" ref="I12:M12" si="5">SUM(I13:I15)</f>
        <v>0</v>
      </c>
      <c r="J12" s="59">
        <f t="shared" si="5"/>
        <v>0</v>
      </c>
      <c r="K12" s="59">
        <f t="shared" si="5"/>
        <v>0</v>
      </c>
      <c r="L12" s="59">
        <f t="shared" si="5"/>
        <v>0</v>
      </c>
      <c r="M12" s="59">
        <f t="shared" si="5"/>
        <v>0</v>
      </c>
      <c r="N12" s="59">
        <f t="shared" si="1"/>
        <v>0</v>
      </c>
    </row>
    <row r="13" ht="42" spans="1:14">
      <c r="A13" s="60" t="s">
        <v>2680</v>
      </c>
      <c r="B13" s="57"/>
      <c r="C13" s="59"/>
      <c r="D13" s="59"/>
      <c r="E13" s="59"/>
      <c r="F13" s="59"/>
      <c r="G13" s="59"/>
      <c r="H13" s="59">
        <f t="shared" si="0"/>
        <v>0</v>
      </c>
      <c r="I13" s="59"/>
      <c r="J13" s="59"/>
      <c r="K13" s="59"/>
      <c r="L13" s="59"/>
      <c r="M13" s="59"/>
      <c r="N13" s="59">
        <f t="shared" si="1"/>
        <v>0</v>
      </c>
    </row>
    <row r="14" ht="52.5" spans="1:14">
      <c r="A14" s="60" t="s">
        <v>2681</v>
      </c>
      <c r="B14" s="57"/>
      <c r="C14" s="59"/>
      <c r="D14" s="59"/>
      <c r="E14" s="59"/>
      <c r="F14" s="59"/>
      <c r="G14" s="59"/>
      <c r="H14" s="59">
        <f t="shared" si="0"/>
        <v>0</v>
      </c>
      <c r="I14" s="59"/>
      <c r="J14" s="59"/>
      <c r="K14" s="59"/>
      <c r="L14" s="59"/>
      <c r="M14" s="59"/>
      <c r="N14" s="59">
        <f t="shared" si="1"/>
        <v>0</v>
      </c>
    </row>
    <row r="15" ht="42" spans="1:14">
      <c r="A15" s="60" t="s">
        <v>2682</v>
      </c>
      <c r="B15" s="57"/>
      <c r="C15" s="59"/>
      <c r="D15" s="59"/>
      <c r="E15" s="59"/>
      <c r="F15" s="59"/>
      <c r="G15" s="59"/>
      <c r="H15" s="59">
        <f t="shared" si="0"/>
        <v>0</v>
      </c>
      <c r="I15" s="59"/>
      <c r="J15" s="59"/>
      <c r="K15" s="59"/>
      <c r="L15" s="59"/>
      <c r="M15" s="59"/>
      <c r="N15" s="59">
        <f t="shared" si="1"/>
        <v>0</v>
      </c>
    </row>
    <row r="16" spans="1:14">
      <c r="A16" s="60" t="s">
        <v>2683</v>
      </c>
      <c r="B16" s="57"/>
      <c r="C16" s="59"/>
      <c r="D16" s="59"/>
      <c r="E16" s="59"/>
      <c r="F16" s="59"/>
      <c r="G16" s="59"/>
      <c r="H16" s="59">
        <f t="shared" si="0"/>
        <v>0</v>
      </c>
      <c r="I16" s="59"/>
      <c r="J16" s="59"/>
      <c r="K16" s="59"/>
      <c r="L16" s="59"/>
      <c r="M16" s="59"/>
      <c r="N16" s="59">
        <f t="shared" si="1"/>
        <v>0</v>
      </c>
    </row>
    <row r="17" ht="21" spans="1:14">
      <c r="A17" s="57" t="s">
        <v>2684</v>
      </c>
      <c r="B17" s="57"/>
      <c r="C17" s="59">
        <f t="shared" ref="C17:G17" si="6">SUM(C11:C12)</f>
        <v>0</v>
      </c>
      <c r="D17" s="59">
        <f t="shared" si="6"/>
        <v>0</v>
      </c>
      <c r="E17" s="59">
        <f t="shared" si="6"/>
        <v>0</v>
      </c>
      <c r="F17" s="59">
        <f t="shared" si="6"/>
        <v>0</v>
      </c>
      <c r="G17" s="59">
        <f t="shared" si="6"/>
        <v>0</v>
      </c>
      <c r="H17" s="59">
        <f t="shared" si="0"/>
        <v>0</v>
      </c>
      <c r="I17" s="59">
        <f t="shared" ref="I17:M17" si="7">SUM(I11:I12)</f>
        <v>0</v>
      </c>
      <c r="J17" s="59">
        <f t="shared" si="7"/>
        <v>0</v>
      </c>
      <c r="K17" s="59">
        <f t="shared" si="7"/>
        <v>0</v>
      </c>
      <c r="L17" s="59">
        <f t="shared" si="7"/>
        <v>0</v>
      </c>
      <c r="M17" s="59">
        <f t="shared" si="7"/>
        <v>0</v>
      </c>
      <c r="N17" s="59">
        <f t="shared" si="1"/>
        <v>0</v>
      </c>
    </row>
    <row r="18" ht="31.5" spans="1:14">
      <c r="A18" s="58" t="s">
        <v>2685</v>
      </c>
      <c r="B18" s="57"/>
      <c r="C18" s="59">
        <f t="shared" ref="C18:G18" si="8">SUM(C19:C21)</f>
        <v>0</v>
      </c>
      <c r="D18" s="59">
        <f t="shared" si="8"/>
        <v>0</v>
      </c>
      <c r="E18" s="59">
        <f t="shared" si="8"/>
        <v>0</v>
      </c>
      <c r="F18" s="59">
        <f t="shared" si="8"/>
        <v>0</v>
      </c>
      <c r="G18" s="59">
        <f t="shared" si="8"/>
        <v>0</v>
      </c>
      <c r="H18" s="59">
        <f t="shared" si="0"/>
        <v>0</v>
      </c>
      <c r="I18" s="59">
        <f t="shared" ref="I18:M18" si="9">SUM(I19:I21)</f>
        <v>0</v>
      </c>
      <c r="J18" s="59">
        <f t="shared" si="9"/>
        <v>0</v>
      </c>
      <c r="K18" s="59">
        <f t="shared" si="9"/>
        <v>0</v>
      </c>
      <c r="L18" s="59">
        <f t="shared" si="9"/>
        <v>0</v>
      </c>
      <c r="M18" s="59">
        <f t="shared" si="9"/>
        <v>0</v>
      </c>
      <c r="N18" s="59">
        <f t="shared" si="1"/>
        <v>0</v>
      </c>
    </row>
    <row r="19" ht="21" spans="1:14">
      <c r="A19" s="60" t="s">
        <v>2686</v>
      </c>
      <c r="B19" s="57"/>
      <c r="C19" s="59"/>
      <c r="D19" s="59"/>
      <c r="E19" s="59"/>
      <c r="F19" s="59"/>
      <c r="G19" s="59"/>
      <c r="H19" s="59">
        <f t="shared" si="0"/>
        <v>0</v>
      </c>
      <c r="I19" s="59"/>
      <c r="J19" s="59"/>
      <c r="K19" s="59"/>
      <c r="L19" s="59"/>
      <c r="M19" s="59"/>
      <c r="N19" s="59">
        <f t="shared" si="1"/>
        <v>0</v>
      </c>
    </row>
    <row r="20" ht="42" spans="1:14">
      <c r="A20" s="60" t="s">
        <v>2687</v>
      </c>
      <c r="B20" s="57"/>
      <c r="C20" s="59"/>
      <c r="D20" s="59"/>
      <c r="E20" s="59"/>
      <c r="F20" s="59"/>
      <c r="G20" s="59"/>
      <c r="H20" s="59">
        <f t="shared" si="0"/>
        <v>0</v>
      </c>
      <c r="I20" s="59"/>
      <c r="J20" s="59"/>
      <c r="K20" s="59"/>
      <c r="L20" s="59"/>
      <c r="M20" s="59"/>
      <c r="N20" s="59">
        <f t="shared" si="1"/>
        <v>0</v>
      </c>
    </row>
    <row r="21" spans="1:14">
      <c r="A21" s="60" t="s">
        <v>2688</v>
      </c>
      <c r="B21" s="57"/>
      <c r="C21" s="59"/>
      <c r="D21" s="59"/>
      <c r="E21" s="59"/>
      <c r="F21" s="59"/>
      <c r="G21" s="59"/>
      <c r="H21" s="59">
        <f t="shared" si="0"/>
        <v>0</v>
      </c>
      <c r="I21" s="59"/>
      <c r="J21" s="59"/>
      <c r="K21" s="59"/>
      <c r="L21" s="59"/>
      <c r="M21" s="59"/>
      <c r="N21" s="59">
        <f t="shared" si="1"/>
        <v>0</v>
      </c>
    </row>
    <row r="22" ht="21" spans="1:14">
      <c r="A22" s="58" t="s">
        <v>2689</v>
      </c>
      <c r="B22" s="57"/>
      <c r="C22" s="59">
        <f t="shared" ref="C22:G22" si="10">SUM(C23:C25)</f>
        <v>0</v>
      </c>
      <c r="D22" s="59">
        <f t="shared" si="10"/>
        <v>0</v>
      </c>
      <c r="E22" s="59">
        <f t="shared" si="10"/>
        <v>0</v>
      </c>
      <c r="F22" s="59">
        <f t="shared" si="10"/>
        <v>0</v>
      </c>
      <c r="G22" s="59">
        <f t="shared" si="10"/>
        <v>0</v>
      </c>
      <c r="H22" s="59">
        <f t="shared" si="0"/>
        <v>0</v>
      </c>
      <c r="I22" s="59">
        <f t="shared" ref="I22:M22" si="11">SUM(I23:I25)</f>
        <v>0</v>
      </c>
      <c r="J22" s="59">
        <f t="shared" si="11"/>
        <v>0</v>
      </c>
      <c r="K22" s="59">
        <f t="shared" si="11"/>
        <v>0</v>
      </c>
      <c r="L22" s="59">
        <f t="shared" si="11"/>
        <v>0</v>
      </c>
      <c r="M22" s="59">
        <f t="shared" si="11"/>
        <v>0</v>
      </c>
      <c r="N22" s="59">
        <f t="shared" si="1"/>
        <v>0</v>
      </c>
    </row>
    <row r="23" ht="21" spans="1:14">
      <c r="A23" s="60" t="s">
        <v>2690</v>
      </c>
      <c r="B23" s="57"/>
      <c r="C23" s="59"/>
      <c r="D23" s="59"/>
      <c r="E23" s="59"/>
      <c r="F23" s="59"/>
      <c r="G23" s="59"/>
      <c r="H23" s="59">
        <f t="shared" si="0"/>
        <v>0</v>
      </c>
      <c r="I23" s="59"/>
      <c r="J23" s="59"/>
      <c r="K23" s="59"/>
      <c r="L23" s="59"/>
      <c r="M23" s="59"/>
      <c r="N23" s="59">
        <f t="shared" si="1"/>
        <v>0</v>
      </c>
    </row>
    <row r="24" ht="31.5" spans="1:14">
      <c r="A24" s="60" t="s">
        <v>2691</v>
      </c>
      <c r="B24" s="57"/>
      <c r="C24" s="59"/>
      <c r="D24" s="59"/>
      <c r="E24" s="59"/>
      <c r="F24" s="59"/>
      <c r="G24" s="59"/>
      <c r="H24" s="59">
        <f t="shared" si="0"/>
        <v>0</v>
      </c>
      <c r="I24" s="59"/>
      <c r="J24" s="59"/>
      <c r="K24" s="59"/>
      <c r="L24" s="59"/>
      <c r="M24" s="59"/>
      <c r="N24" s="59">
        <f t="shared" si="1"/>
        <v>0</v>
      </c>
    </row>
    <row r="25" spans="1:14">
      <c r="A25" s="60" t="s">
        <v>2688</v>
      </c>
      <c r="B25" s="57"/>
      <c r="C25" s="59"/>
      <c r="D25" s="59"/>
      <c r="E25" s="59"/>
      <c r="F25" s="59"/>
      <c r="G25" s="59"/>
      <c r="H25" s="59">
        <f t="shared" si="0"/>
        <v>0</v>
      </c>
      <c r="I25" s="59"/>
      <c r="J25" s="59"/>
      <c r="K25" s="59"/>
      <c r="L25" s="59"/>
      <c r="M25" s="59"/>
      <c r="N25" s="59">
        <f t="shared" si="1"/>
        <v>0</v>
      </c>
    </row>
    <row r="26" ht="21" spans="1:14">
      <c r="A26" s="58" t="s">
        <v>2692</v>
      </c>
      <c r="B26" s="57"/>
      <c r="C26" s="59">
        <f t="shared" ref="C26:G26" si="12">SUM(C27:C30)</f>
        <v>0</v>
      </c>
      <c r="D26" s="59">
        <f t="shared" si="12"/>
        <v>0</v>
      </c>
      <c r="E26" s="59">
        <f t="shared" si="12"/>
        <v>0</v>
      </c>
      <c r="F26" s="59">
        <f t="shared" si="12"/>
        <v>0</v>
      </c>
      <c r="G26" s="59">
        <f t="shared" si="12"/>
        <v>0</v>
      </c>
      <c r="H26" s="59">
        <f t="shared" si="0"/>
        <v>0</v>
      </c>
      <c r="I26" s="59">
        <f t="shared" ref="I26:M26" si="13">SUM(I27:I30)</f>
        <v>0</v>
      </c>
      <c r="J26" s="59">
        <f t="shared" si="13"/>
        <v>0</v>
      </c>
      <c r="K26" s="59">
        <f t="shared" si="13"/>
        <v>0</v>
      </c>
      <c r="L26" s="59">
        <f t="shared" si="13"/>
        <v>0</v>
      </c>
      <c r="M26" s="59">
        <f t="shared" si="13"/>
        <v>0</v>
      </c>
      <c r="N26" s="59">
        <f t="shared" si="1"/>
        <v>0</v>
      </c>
    </row>
    <row r="27" ht="31.5" spans="1:14">
      <c r="A27" s="60" t="s">
        <v>2693</v>
      </c>
      <c r="B27" s="57"/>
      <c r="C27" s="59"/>
      <c r="D27" s="59"/>
      <c r="E27" s="59"/>
      <c r="F27" s="59"/>
      <c r="G27" s="59"/>
      <c r="H27" s="59">
        <f t="shared" si="0"/>
        <v>0</v>
      </c>
      <c r="I27" s="59"/>
      <c r="J27" s="59"/>
      <c r="K27" s="59"/>
      <c r="L27" s="59"/>
      <c r="M27" s="59"/>
      <c r="N27" s="59">
        <f t="shared" si="1"/>
        <v>0</v>
      </c>
    </row>
    <row r="28" ht="31.5" spans="1:14">
      <c r="A28" s="60" t="s">
        <v>2694</v>
      </c>
      <c r="B28" s="57"/>
      <c r="C28" s="59"/>
      <c r="D28" s="59"/>
      <c r="E28" s="59"/>
      <c r="F28" s="59"/>
      <c r="G28" s="59"/>
      <c r="H28" s="59">
        <f t="shared" si="0"/>
        <v>0</v>
      </c>
      <c r="I28" s="59"/>
      <c r="J28" s="59"/>
      <c r="K28" s="59"/>
      <c r="L28" s="59"/>
      <c r="M28" s="59"/>
      <c r="N28" s="59">
        <f t="shared" si="1"/>
        <v>0</v>
      </c>
    </row>
    <row r="29" ht="21" spans="1:14">
      <c r="A29" s="60" t="s">
        <v>2695</v>
      </c>
      <c r="B29" s="57"/>
      <c r="C29" s="59"/>
      <c r="D29" s="59"/>
      <c r="E29" s="59"/>
      <c r="F29" s="59"/>
      <c r="G29" s="59"/>
      <c r="H29" s="59">
        <f t="shared" si="0"/>
        <v>0</v>
      </c>
      <c r="I29" s="59"/>
      <c r="J29" s="59"/>
      <c r="K29" s="59"/>
      <c r="L29" s="59"/>
      <c r="M29" s="59"/>
      <c r="N29" s="59">
        <f t="shared" si="1"/>
        <v>0</v>
      </c>
    </row>
    <row r="30" spans="1:14">
      <c r="A30" s="60" t="s">
        <v>2683</v>
      </c>
      <c r="B30" s="57"/>
      <c r="C30" s="59"/>
      <c r="D30" s="59"/>
      <c r="E30" s="59"/>
      <c r="F30" s="59"/>
      <c r="G30" s="59"/>
      <c r="H30" s="59">
        <f t="shared" si="0"/>
        <v>0</v>
      </c>
      <c r="I30" s="59"/>
      <c r="J30" s="59"/>
      <c r="K30" s="59"/>
      <c r="L30" s="59"/>
      <c r="M30" s="59"/>
      <c r="N30" s="59">
        <f t="shared" si="1"/>
        <v>0</v>
      </c>
    </row>
    <row r="31" ht="21" spans="1:14">
      <c r="A31" s="58" t="s">
        <v>2696</v>
      </c>
      <c r="B31" s="57"/>
      <c r="C31" s="59">
        <f t="shared" ref="C31:G31" si="14">C6+C7+C8+C9+C10</f>
        <v>0</v>
      </c>
      <c r="D31" s="59">
        <f t="shared" si="14"/>
        <v>0</v>
      </c>
      <c r="E31" s="59">
        <f t="shared" si="14"/>
        <v>0</v>
      </c>
      <c r="F31" s="59">
        <f t="shared" si="14"/>
        <v>0</v>
      </c>
      <c r="G31" s="59">
        <f t="shared" si="14"/>
        <v>0</v>
      </c>
      <c r="H31" s="59">
        <f t="shared" si="0"/>
        <v>0</v>
      </c>
      <c r="I31" s="59">
        <f t="shared" ref="I31:M31" si="15">I6+I7+I8+I9+I10</f>
        <v>0</v>
      </c>
      <c r="J31" s="59">
        <f t="shared" si="15"/>
        <v>0</v>
      </c>
      <c r="K31" s="59">
        <f t="shared" si="15"/>
        <v>0</v>
      </c>
      <c r="L31" s="59">
        <f t="shared" si="15"/>
        <v>0</v>
      </c>
      <c r="M31" s="59">
        <f t="shared" si="15"/>
        <v>0</v>
      </c>
      <c r="N31" s="59">
        <f t="shared" si="1"/>
        <v>0</v>
      </c>
    </row>
  </sheetData>
  <mergeCells count="5">
    <mergeCell ref="A1:N1"/>
    <mergeCell ref="C4:H4"/>
    <mergeCell ref="I4:N4"/>
    <mergeCell ref="A4:A5"/>
    <mergeCell ref="B4:B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workbookViewId="0">
      <selection activeCell="E11" sqref="E11"/>
    </sheetView>
  </sheetViews>
  <sheetFormatPr defaultColWidth="8.84166666666667" defaultRowHeight="13.5" outlineLevelCol="3"/>
  <cols>
    <col min="1" max="1" width="66.3166666666667" customWidth="1"/>
    <col min="3" max="3" width="20.6833333333333" customWidth="1"/>
    <col min="4" max="4" width="19.525" customWidth="1"/>
  </cols>
  <sheetData>
    <row r="1" ht="18.75" spans="1:4">
      <c r="A1" s="42" t="s">
        <v>2697</v>
      </c>
      <c r="B1" s="2"/>
      <c r="C1" s="2"/>
      <c r="D1" s="2"/>
    </row>
    <row r="2" spans="1:4">
      <c r="A2" s="43" t="s">
        <v>2698</v>
      </c>
      <c r="B2" s="2"/>
      <c r="C2" s="2"/>
      <c r="D2" s="2"/>
    </row>
    <row r="3" spans="1:4">
      <c r="A3" s="44" t="s">
        <v>2163</v>
      </c>
      <c r="B3" s="44" t="s">
        <v>2585</v>
      </c>
      <c r="C3" s="44" t="s">
        <v>2631</v>
      </c>
      <c r="D3" s="44" t="s">
        <v>2632</v>
      </c>
    </row>
    <row r="4" spans="1:4">
      <c r="A4" s="45" t="s">
        <v>2699</v>
      </c>
      <c r="B4" s="45"/>
      <c r="C4" s="46"/>
      <c r="D4" s="46"/>
    </row>
    <row r="5" spans="1:4">
      <c r="A5" s="45" t="s">
        <v>2700</v>
      </c>
      <c r="B5" s="45">
        <v>1</v>
      </c>
      <c r="C5" s="46">
        <v>6219055000</v>
      </c>
      <c r="D5" s="46">
        <v>0</v>
      </c>
    </row>
    <row r="6" spans="1:4">
      <c r="A6" s="45" t="s">
        <v>2701</v>
      </c>
      <c r="B6" s="45">
        <v>2</v>
      </c>
      <c r="C6" s="46">
        <v>90558228</v>
      </c>
      <c r="D6" s="46">
        <v>819530250</v>
      </c>
    </row>
    <row r="7" spans="1:4">
      <c r="A7" s="45" t="s">
        <v>2702</v>
      </c>
      <c r="B7" s="45">
        <v>3</v>
      </c>
      <c r="C7" s="46">
        <v>2779561189.02</v>
      </c>
      <c r="D7" s="46">
        <v>182820630</v>
      </c>
    </row>
    <row r="8" spans="1:4">
      <c r="A8" s="45" t="s">
        <v>2703</v>
      </c>
      <c r="B8" s="45">
        <v>4</v>
      </c>
      <c r="C8" s="46">
        <v>4555951055.81</v>
      </c>
      <c r="D8" s="46">
        <v>738890864.17</v>
      </c>
    </row>
    <row r="9" spans="1:4">
      <c r="A9" s="45" t="s">
        <v>2704</v>
      </c>
      <c r="B9" s="45">
        <v>5</v>
      </c>
      <c r="C9" s="46">
        <v>323005250</v>
      </c>
      <c r="D9" s="46">
        <v>52600820</v>
      </c>
    </row>
    <row r="10" spans="1:4">
      <c r="A10" s="45" t="s">
        <v>2705</v>
      </c>
      <c r="B10" s="45">
        <v>6</v>
      </c>
      <c r="C10" s="46">
        <v>3710054972.64</v>
      </c>
      <c r="D10" s="46">
        <v>111716687.75</v>
      </c>
    </row>
    <row r="11" spans="1:4">
      <c r="A11" s="47" t="s">
        <v>2706</v>
      </c>
      <c r="B11" s="45">
        <v>7</v>
      </c>
      <c r="C11" s="48">
        <f>C5+C6-C7-C8-C9-C10</f>
        <v>-5058959239.47</v>
      </c>
      <c r="D11" s="48">
        <f>D5+D6-D7-D8-D9-D10</f>
        <v>-266498751.92</v>
      </c>
    </row>
    <row r="12" spans="1:4">
      <c r="A12" s="45" t="s">
        <v>2707</v>
      </c>
      <c r="B12" s="45"/>
      <c r="C12" s="46"/>
      <c r="D12" s="46"/>
    </row>
    <row r="13" spans="1:4">
      <c r="A13" s="45" t="s">
        <v>2708</v>
      </c>
      <c r="B13" s="45">
        <v>8</v>
      </c>
      <c r="C13" s="46"/>
      <c r="D13" s="46"/>
    </row>
    <row r="14" spans="1:4">
      <c r="A14" s="45" t="s">
        <v>2709</v>
      </c>
      <c r="B14" s="45">
        <v>9</v>
      </c>
      <c r="C14" s="46"/>
      <c r="D14" s="46"/>
    </row>
    <row r="15" spans="1:4">
      <c r="A15" s="45" t="s">
        <v>2710</v>
      </c>
      <c r="B15" s="45">
        <v>10</v>
      </c>
      <c r="C15" s="46">
        <v>2678753950</v>
      </c>
      <c r="D15" s="46"/>
    </row>
    <row r="16" spans="1:4">
      <c r="A16" s="45" t="s">
        <v>2711</v>
      </c>
      <c r="B16" s="45">
        <v>11</v>
      </c>
      <c r="C16" s="46"/>
      <c r="D16" s="46"/>
    </row>
    <row r="17" spans="1:4">
      <c r="A17" s="45" t="s">
        <v>2712</v>
      </c>
      <c r="B17" s="45">
        <v>12</v>
      </c>
      <c r="C17" s="46">
        <v>4278077851</v>
      </c>
      <c r="D17" s="46">
        <v>224704224</v>
      </c>
    </row>
    <row r="18" spans="1:4">
      <c r="A18" s="47" t="s">
        <v>2713</v>
      </c>
      <c r="B18" s="45">
        <v>13</v>
      </c>
      <c r="C18" s="48">
        <f>C13+C14+C15-C16-C17</f>
        <v>-1599323901</v>
      </c>
      <c r="D18" s="48">
        <f>D13+D14+D15-D16-D17</f>
        <v>-224704224</v>
      </c>
    </row>
    <row r="19" spans="1:4">
      <c r="A19" s="45" t="s">
        <v>2714</v>
      </c>
      <c r="B19" s="45"/>
      <c r="C19" s="46"/>
      <c r="D19" s="46"/>
    </row>
    <row r="20" spans="1:4">
      <c r="A20" s="45" t="s">
        <v>2715</v>
      </c>
      <c r="B20" s="45">
        <v>14</v>
      </c>
      <c r="C20" s="46">
        <v>1163435210.43</v>
      </c>
      <c r="D20" s="46">
        <v>963435210.43</v>
      </c>
    </row>
    <row r="21" spans="1:4">
      <c r="A21" s="45" t="s">
        <v>2716</v>
      </c>
      <c r="B21" s="45">
        <v>15</v>
      </c>
      <c r="C21" s="46">
        <v>1389026000</v>
      </c>
      <c r="D21" s="46">
        <v>130000000</v>
      </c>
    </row>
    <row r="22" spans="1:4">
      <c r="A22" s="45" t="s">
        <v>2717</v>
      </c>
      <c r="B22" s="45">
        <v>16</v>
      </c>
      <c r="C22" s="46"/>
      <c r="D22" s="46"/>
    </row>
    <row r="23" spans="1:4">
      <c r="A23" s="45" t="s">
        <v>2718</v>
      </c>
      <c r="B23" s="45">
        <v>17</v>
      </c>
      <c r="C23" s="46"/>
      <c r="D23" s="46"/>
    </row>
    <row r="24" spans="1:4">
      <c r="A24" s="45" t="s">
        <v>2719</v>
      </c>
      <c r="B24" s="45">
        <v>18</v>
      </c>
      <c r="C24" s="46"/>
      <c r="D24" s="46"/>
    </row>
    <row r="25" spans="1:4">
      <c r="A25" s="47" t="s">
        <v>2720</v>
      </c>
      <c r="B25" s="45">
        <v>19</v>
      </c>
      <c r="C25" s="48">
        <f>C20+C21-C22-C23-C24</f>
        <v>2552461210.43</v>
      </c>
      <c r="D25" s="48">
        <f>D20+D21-D22-D23-D24</f>
        <v>1093435210.43</v>
      </c>
    </row>
    <row r="26" spans="1:4">
      <c r="A26" s="47" t="s">
        <v>2721</v>
      </c>
      <c r="B26" s="45">
        <v>20</v>
      </c>
      <c r="C26" s="48">
        <f>C11+C18+C25</f>
        <v>-4105821930.04</v>
      </c>
      <c r="D26" s="48">
        <f>D11+D18+D25</f>
        <v>602232234.51</v>
      </c>
    </row>
    <row r="27" spans="1:4">
      <c r="A27" s="45" t="s">
        <v>2722</v>
      </c>
      <c r="B27" s="45">
        <v>21</v>
      </c>
      <c r="C27" s="46">
        <v>4554524235.16</v>
      </c>
      <c r="D27" s="46">
        <v>-177630976.19</v>
      </c>
    </row>
    <row r="28" spans="1:4">
      <c r="A28" s="45" t="s">
        <v>2723</v>
      </c>
      <c r="B28" s="45"/>
      <c r="C28" s="46">
        <v>-60374062.06</v>
      </c>
      <c r="D28" s="46">
        <v>-36273015.26</v>
      </c>
    </row>
    <row r="29" spans="1:4">
      <c r="A29" s="47" t="s">
        <v>2724</v>
      </c>
      <c r="B29" s="45">
        <v>22</v>
      </c>
      <c r="C29" s="48">
        <f>C26+C27+C28</f>
        <v>388328243.06</v>
      </c>
      <c r="D29" s="48">
        <f>D26+D27+D28</f>
        <v>388328243.06</v>
      </c>
    </row>
    <row r="30" spans="1:4">
      <c r="A30" s="36" t="s">
        <v>2725</v>
      </c>
      <c r="B30" s="35">
        <v>38</v>
      </c>
      <c r="C30" s="37"/>
      <c r="D30" s="37"/>
    </row>
    <row r="31" spans="1:4">
      <c r="A31" s="36" t="s">
        <v>2726</v>
      </c>
      <c r="B31" s="35">
        <v>40</v>
      </c>
      <c r="C31" s="37"/>
      <c r="D31" s="37"/>
    </row>
    <row r="32" spans="1:4">
      <c r="A32" s="36" t="s">
        <v>2727</v>
      </c>
      <c r="B32" s="35">
        <v>43</v>
      </c>
      <c r="C32" s="37"/>
      <c r="D32" s="37"/>
    </row>
    <row r="33" spans="1:4">
      <c r="A33" s="35" t="s">
        <v>2728</v>
      </c>
      <c r="B33" s="35">
        <v>44</v>
      </c>
      <c r="C33" s="37">
        <f>SUM(C30:C32)</f>
        <v>0</v>
      </c>
      <c r="D33" s="37">
        <f>SUM(D30:D32)</f>
        <v>0</v>
      </c>
    </row>
    <row r="34" spans="1:4">
      <c r="A34" s="36" t="s">
        <v>2729</v>
      </c>
      <c r="B34" s="35">
        <v>45</v>
      </c>
      <c r="C34" s="37"/>
      <c r="D34" s="37"/>
    </row>
    <row r="35" spans="1:4">
      <c r="A35" s="36" t="s">
        <v>2730</v>
      </c>
      <c r="B35" s="35">
        <v>46</v>
      </c>
      <c r="C35" s="37"/>
      <c r="D35" s="38"/>
    </row>
    <row r="36" spans="1:4">
      <c r="A36" s="36" t="s">
        <v>2731</v>
      </c>
      <c r="B36" s="35">
        <v>52</v>
      </c>
      <c r="C36" s="37"/>
      <c r="D36" s="37"/>
    </row>
    <row r="37" spans="1:4">
      <c r="A37" s="35" t="s">
        <v>2732</v>
      </c>
      <c r="B37" s="35">
        <v>53</v>
      </c>
      <c r="C37" s="37">
        <f>SUM(C34:C36)</f>
        <v>0</v>
      </c>
      <c r="D37" s="37">
        <f>SUM(D34:D36)</f>
        <v>0</v>
      </c>
    </row>
    <row r="38" spans="1:4">
      <c r="A38" s="36" t="s">
        <v>2733</v>
      </c>
      <c r="B38" s="35">
        <v>54</v>
      </c>
      <c r="C38" s="37">
        <f>C33-C37</f>
        <v>0</v>
      </c>
      <c r="D38" s="37">
        <f>D33-D37</f>
        <v>0</v>
      </c>
    </row>
    <row r="39" spans="1:4">
      <c r="A39" s="34" t="s">
        <v>2734</v>
      </c>
      <c r="B39" s="35">
        <v>55</v>
      </c>
      <c r="C39" s="37"/>
      <c r="D39" s="37"/>
    </row>
    <row r="40" spans="1:4">
      <c r="A40" s="34" t="s">
        <v>2735</v>
      </c>
      <c r="B40" s="35">
        <v>56</v>
      </c>
      <c r="C40" s="37"/>
      <c r="D40" s="37"/>
    </row>
    <row r="41" spans="1:4">
      <c r="A41" s="34" t="s">
        <v>2736</v>
      </c>
      <c r="B41" s="35"/>
      <c r="C41" s="37"/>
      <c r="D41" s="37"/>
    </row>
    <row r="42" spans="1:4">
      <c r="A42" s="34" t="s">
        <v>2737</v>
      </c>
      <c r="B42" s="35"/>
      <c r="C42" s="37">
        <f>SUM(C38:C41,C28,C15)</f>
        <v>2618379887.94</v>
      </c>
      <c r="D42" s="37">
        <f>SUM(D38:D41,D28,D15)</f>
        <v>-36273015.26</v>
      </c>
    </row>
    <row r="43" spans="1:4">
      <c r="A43" s="39"/>
      <c r="B43" s="39"/>
      <c r="C43" s="39"/>
      <c r="D43" s="40"/>
    </row>
    <row r="44" spans="1:4">
      <c r="A44" s="41" t="s">
        <v>2738</v>
      </c>
      <c r="B44" s="39"/>
      <c r="C44" s="39"/>
      <c r="D44" s="41"/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workbookViewId="0">
      <selection activeCell="A1" sqref="A1:D32"/>
    </sheetView>
  </sheetViews>
  <sheetFormatPr defaultColWidth="8.84166666666667" defaultRowHeight="13.5" outlineLevelCol="3"/>
  <sheetData>
    <row r="1" spans="1:4">
      <c r="A1" s="33"/>
      <c r="B1" s="33"/>
      <c r="C1" s="33"/>
      <c r="D1" s="33"/>
    </row>
    <row r="2" spans="1:4">
      <c r="A2" s="34" t="s">
        <v>2739</v>
      </c>
      <c r="B2" s="35" t="s">
        <v>2585</v>
      </c>
      <c r="C2" s="35" t="s">
        <v>2740</v>
      </c>
      <c r="D2" s="35" t="s">
        <v>2741</v>
      </c>
    </row>
    <row r="3" ht="48" spans="1:4">
      <c r="A3" s="36" t="s">
        <v>2742</v>
      </c>
      <c r="B3" s="35"/>
      <c r="C3" s="37"/>
      <c r="D3" s="37"/>
    </row>
    <row r="4" ht="24" spans="1:4">
      <c r="A4" s="36" t="s">
        <v>2743</v>
      </c>
      <c r="B4" s="35">
        <v>57</v>
      </c>
      <c r="C4" s="37"/>
      <c r="D4" s="37"/>
    </row>
    <row r="5" ht="36" spans="1:4">
      <c r="A5" s="36" t="s">
        <v>2744</v>
      </c>
      <c r="B5" s="35">
        <v>58</v>
      </c>
      <c r="C5" s="37"/>
      <c r="D5" s="37"/>
    </row>
    <row r="6" ht="72" spans="1:4">
      <c r="A6" s="36" t="s">
        <v>2745</v>
      </c>
      <c r="B6" s="35">
        <v>59</v>
      </c>
      <c r="C6" s="37"/>
      <c r="D6" s="37"/>
    </row>
    <row r="7" ht="36" spans="1:4">
      <c r="A7" s="36" t="s">
        <v>2746</v>
      </c>
      <c r="B7" s="35">
        <v>60</v>
      </c>
      <c r="C7" s="37"/>
      <c r="D7" s="37"/>
    </row>
    <row r="8" ht="36" spans="1:4">
      <c r="A8" s="36" t="s">
        <v>2747</v>
      </c>
      <c r="B8" s="35">
        <v>61</v>
      </c>
      <c r="C8" s="37"/>
      <c r="D8" s="37"/>
    </row>
    <row r="9" ht="48" spans="1:4">
      <c r="A9" s="36" t="s">
        <v>2748</v>
      </c>
      <c r="B9" s="35">
        <v>64</v>
      </c>
      <c r="C9" s="37"/>
      <c r="D9" s="37"/>
    </row>
    <row r="10" ht="48" spans="1:4">
      <c r="A10" s="36" t="s">
        <v>2749</v>
      </c>
      <c r="B10" s="35">
        <v>65</v>
      </c>
      <c r="C10" s="37"/>
      <c r="D10" s="37"/>
    </row>
    <row r="11" ht="84" spans="1:4">
      <c r="A11" s="36" t="s">
        <v>2750</v>
      </c>
      <c r="B11" s="35">
        <v>66</v>
      </c>
      <c r="C11" s="37"/>
      <c r="D11" s="37"/>
    </row>
    <row r="12" ht="60" spans="1:4">
      <c r="A12" s="36" t="s">
        <v>2751</v>
      </c>
      <c r="B12" s="35">
        <v>67</v>
      </c>
      <c r="C12" s="37"/>
      <c r="D12" s="37"/>
    </row>
    <row r="13" ht="60" spans="1:4">
      <c r="A13" s="36" t="s">
        <v>2752</v>
      </c>
      <c r="B13" s="35"/>
      <c r="C13" s="37"/>
      <c r="D13" s="37"/>
    </row>
    <row r="14" ht="60" spans="1:4">
      <c r="A14" s="36" t="s">
        <v>2753</v>
      </c>
      <c r="B14" s="35">
        <v>68</v>
      </c>
      <c r="C14" s="37"/>
      <c r="D14" s="37"/>
    </row>
    <row r="15" ht="60" spans="1:4">
      <c r="A15" s="36" t="s">
        <v>2754</v>
      </c>
      <c r="B15" s="35">
        <v>69</v>
      </c>
      <c r="C15" s="37"/>
      <c r="D15" s="37"/>
    </row>
    <row r="16" ht="72" spans="1:4">
      <c r="A16" s="36" t="s">
        <v>2755</v>
      </c>
      <c r="B16" s="35">
        <v>70</v>
      </c>
      <c r="C16" s="37"/>
      <c r="D16" s="37"/>
    </row>
    <row r="17" ht="72" spans="1:4">
      <c r="A17" s="36" t="s">
        <v>2756</v>
      </c>
      <c r="B17" s="35"/>
      <c r="C17" s="37"/>
      <c r="D17" s="37"/>
    </row>
    <row r="18" ht="60" spans="1:4">
      <c r="A18" s="36" t="s">
        <v>2757</v>
      </c>
      <c r="B18" s="35">
        <v>71</v>
      </c>
      <c r="C18" s="37"/>
      <c r="D18" s="37"/>
    </row>
    <row r="19" ht="72" spans="1:4">
      <c r="A19" s="36" t="s">
        <v>2758</v>
      </c>
      <c r="B19" s="35">
        <v>72</v>
      </c>
      <c r="C19" s="37"/>
      <c r="D19" s="37"/>
    </row>
    <row r="20" ht="72" spans="1:4">
      <c r="A20" s="36" t="s">
        <v>2759</v>
      </c>
      <c r="B20" s="35">
        <v>73</v>
      </c>
      <c r="C20" s="37"/>
      <c r="D20" s="37"/>
    </row>
    <row r="21" ht="24" spans="1:4">
      <c r="A21" s="36" t="s">
        <v>2760</v>
      </c>
      <c r="B21" s="35">
        <v>74</v>
      </c>
      <c r="C21" s="37"/>
      <c r="D21" s="37"/>
    </row>
    <row r="22" ht="48" spans="1:4">
      <c r="A22" s="36" t="s">
        <v>2761</v>
      </c>
      <c r="B22" s="35">
        <v>75</v>
      </c>
      <c r="C22" s="37">
        <f>SUM(C4:C21)</f>
        <v>0</v>
      </c>
      <c r="D22" s="37">
        <f>SUM(D4:D21)</f>
        <v>0</v>
      </c>
    </row>
    <row r="23" ht="48" spans="1:4">
      <c r="A23" s="36" t="s">
        <v>2762</v>
      </c>
      <c r="B23" s="35"/>
      <c r="C23" s="37">
        <f>SUM(C24:C26)</f>
        <v>0</v>
      </c>
      <c r="D23" s="37">
        <f>SUM(D24:D26)</f>
        <v>0</v>
      </c>
    </row>
    <row r="24" ht="24" spans="1:4">
      <c r="A24" s="36" t="s">
        <v>2763</v>
      </c>
      <c r="B24" s="35">
        <v>76</v>
      </c>
      <c r="C24" s="37"/>
      <c r="D24" s="37"/>
    </row>
    <row r="25" ht="48" spans="1:4">
      <c r="A25" s="36" t="s">
        <v>2764</v>
      </c>
      <c r="B25" s="35">
        <v>77</v>
      </c>
      <c r="C25" s="37"/>
      <c r="D25" s="37"/>
    </row>
    <row r="26" ht="36" spans="1:4">
      <c r="A26" s="36" t="s">
        <v>2765</v>
      </c>
      <c r="B26" s="35">
        <v>78</v>
      </c>
      <c r="C26" s="37"/>
      <c r="D26" s="37"/>
    </row>
    <row r="27" ht="48" spans="1:4">
      <c r="A27" s="36" t="s">
        <v>2766</v>
      </c>
      <c r="B27" s="35"/>
      <c r="C27" s="37"/>
      <c r="D27" s="37"/>
    </row>
    <row r="28" ht="24" spans="1:4">
      <c r="A28" s="36" t="s">
        <v>2767</v>
      </c>
      <c r="B28" s="35">
        <v>79</v>
      </c>
      <c r="C28" s="37"/>
      <c r="D28" s="37"/>
    </row>
    <row r="29" ht="36" spans="1:4">
      <c r="A29" s="36" t="s">
        <v>2768</v>
      </c>
      <c r="B29" s="35">
        <v>80</v>
      </c>
      <c r="C29" s="37"/>
      <c r="D29" s="37"/>
    </row>
    <row r="30" ht="36" spans="1:4">
      <c r="A30" s="36" t="s">
        <v>2769</v>
      </c>
      <c r="B30" s="35">
        <v>81</v>
      </c>
      <c r="C30" s="37"/>
      <c r="D30" s="37"/>
    </row>
    <row r="31" ht="36" spans="1:4">
      <c r="A31" s="36" t="s">
        <v>2770</v>
      </c>
      <c r="B31" s="35">
        <v>82</v>
      </c>
      <c r="C31" s="37"/>
      <c r="D31" s="37"/>
    </row>
    <row r="32" ht="36" spans="1:4">
      <c r="A32" s="36" t="s">
        <v>2771</v>
      </c>
      <c r="B32" s="35">
        <v>83</v>
      </c>
      <c r="C32" s="37">
        <f>C28-C29+C30-C31</f>
        <v>0</v>
      </c>
      <c r="D32" s="37">
        <f>D28-D29+D30-D31</f>
        <v>0</v>
      </c>
    </row>
    <row r="33" ht="24" spans="1:4">
      <c r="A33" s="35" t="s">
        <v>2728</v>
      </c>
      <c r="B33" s="35">
        <v>44</v>
      </c>
      <c r="C33" s="37">
        <f>SUM(C30:C32)</f>
        <v>0</v>
      </c>
      <c r="D33" s="37">
        <f>SUM(D30:D32)</f>
        <v>0</v>
      </c>
    </row>
    <row r="34" ht="36" spans="1:4">
      <c r="A34" s="36" t="s">
        <v>2729</v>
      </c>
      <c r="B34" s="35">
        <v>45</v>
      </c>
      <c r="C34" s="37"/>
      <c r="D34" s="37"/>
    </row>
    <row r="35" ht="48" spans="1:4">
      <c r="A35" s="36" t="s">
        <v>2730</v>
      </c>
      <c r="B35" s="35">
        <v>46</v>
      </c>
      <c r="C35" s="37"/>
      <c r="D35" s="38"/>
    </row>
    <row r="36" ht="48" spans="1:4">
      <c r="A36" s="36" t="s">
        <v>2731</v>
      </c>
      <c r="B36" s="35">
        <v>52</v>
      </c>
      <c r="C36" s="37"/>
      <c r="D36" s="37"/>
    </row>
    <row r="37" ht="24" spans="1:4">
      <c r="A37" s="35" t="s">
        <v>2732</v>
      </c>
      <c r="B37" s="35">
        <v>53</v>
      </c>
      <c r="C37" s="37">
        <f>SUM(C34:C36)</f>
        <v>0</v>
      </c>
      <c r="D37" s="37">
        <f>SUM(D34:D36)</f>
        <v>0</v>
      </c>
    </row>
    <row r="38" ht="48" spans="1:4">
      <c r="A38" s="36" t="s">
        <v>2733</v>
      </c>
      <c r="B38" s="35">
        <v>54</v>
      </c>
      <c r="C38" s="37">
        <f>C33-C37</f>
        <v>0</v>
      </c>
      <c r="D38" s="37">
        <f>D33-D37</f>
        <v>0</v>
      </c>
    </row>
    <row r="39" ht="36" spans="1:4">
      <c r="A39" s="34" t="s">
        <v>2734</v>
      </c>
      <c r="B39" s="35">
        <v>55</v>
      </c>
      <c r="C39" s="37"/>
      <c r="D39" s="37"/>
    </row>
    <row r="40" ht="48" spans="1:4">
      <c r="A40" s="34" t="s">
        <v>2735</v>
      </c>
      <c r="B40" s="35">
        <v>56</v>
      </c>
      <c r="C40" s="37"/>
      <c r="D40" s="37"/>
    </row>
    <row r="41" ht="48" spans="1:4">
      <c r="A41" s="34" t="s">
        <v>2736</v>
      </c>
      <c r="B41" s="35"/>
      <c r="C41" s="37"/>
      <c r="D41" s="37"/>
    </row>
    <row r="42" ht="48" spans="1:4">
      <c r="A42" s="34" t="s">
        <v>2737</v>
      </c>
      <c r="B42" s="35"/>
      <c r="C42" s="37">
        <f>SUM(C38:C41,C28,C15)</f>
        <v>0</v>
      </c>
      <c r="D42" s="37">
        <f>SUM(D38:D41,D28,D15)</f>
        <v>0</v>
      </c>
    </row>
    <row r="43" spans="1:4">
      <c r="A43" s="39"/>
      <c r="B43" s="39"/>
      <c r="C43" s="39"/>
      <c r="D43" s="40"/>
    </row>
    <row r="44" spans="1:4">
      <c r="A44" s="41" t="s">
        <v>2738</v>
      </c>
      <c r="B44" s="39"/>
      <c r="C44" s="39"/>
      <c r="D44" s="41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9"/>
  <sheetViews>
    <sheetView workbookViewId="0">
      <selection activeCell="A1" sqref="A1:F229"/>
    </sheetView>
  </sheetViews>
  <sheetFormatPr defaultColWidth="8.84166666666667" defaultRowHeight="13.5" outlineLevelCol="5"/>
  <sheetData>
    <row r="1" ht="21.75" spans="1:6">
      <c r="A1" s="1" t="s">
        <v>2772</v>
      </c>
      <c r="B1" s="2"/>
      <c r="C1" s="2"/>
      <c r="D1" s="2"/>
      <c r="E1" s="2"/>
      <c r="F1" s="2"/>
    </row>
    <row r="2" ht="14.25" spans="1:6">
      <c r="A2" s="3" t="s">
        <v>2773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ht="15" spans="1:6">
      <c r="A4" s="4" t="s">
        <v>2774</v>
      </c>
      <c r="B4" s="5"/>
      <c r="C4" s="5"/>
      <c r="D4" s="5"/>
      <c r="E4" s="5"/>
      <c r="F4" s="6"/>
    </row>
    <row r="5" ht="16.5" spans="1:6">
      <c r="A5" s="7" t="s">
        <v>2585</v>
      </c>
      <c r="B5" s="8" t="s">
        <v>2163</v>
      </c>
      <c r="C5" s="9" t="s">
        <v>2775</v>
      </c>
      <c r="D5" s="9" t="s">
        <v>2776</v>
      </c>
      <c r="E5" s="10" t="s">
        <v>18</v>
      </c>
      <c r="F5" s="10" t="s">
        <v>2777</v>
      </c>
    </row>
    <row r="6" ht="16.5" spans="1:6">
      <c r="A6" s="11" t="s">
        <v>2016</v>
      </c>
      <c r="B6" s="12" t="s">
        <v>2633</v>
      </c>
      <c r="C6" s="13"/>
      <c r="D6" s="13"/>
      <c r="E6" s="14" t="s">
        <v>2016</v>
      </c>
      <c r="F6" s="14" t="s">
        <v>2016</v>
      </c>
    </row>
    <row r="7" ht="42.75" spans="1:6">
      <c r="A7" s="15">
        <v>1</v>
      </c>
      <c r="B7" s="16" t="s">
        <v>2778</v>
      </c>
      <c r="C7" s="17">
        <v>0</v>
      </c>
      <c r="D7" s="17">
        <v>0</v>
      </c>
      <c r="E7" s="18" t="s">
        <v>2779</v>
      </c>
      <c r="F7" s="18" t="s">
        <v>2780</v>
      </c>
    </row>
    <row r="8" ht="71.25" spans="1:6">
      <c r="A8" s="15">
        <v>2</v>
      </c>
      <c r="B8" s="16" t="s">
        <v>2781</v>
      </c>
      <c r="C8" s="17">
        <v>0</v>
      </c>
      <c r="D8" s="17">
        <v>6219055000</v>
      </c>
      <c r="E8" s="18" t="s">
        <v>2782</v>
      </c>
      <c r="F8" s="18" t="s">
        <v>2783</v>
      </c>
    </row>
    <row r="9" ht="16.5" spans="1:6">
      <c r="A9" s="19" t="s">
        <v>2016</v>
      </c>
      <c r="B9" s="20" t="s">
        <v>2784</v>
      </c>
      <c r="C9" s="21">
        <f>SUM(C7:C8)</f>
        <v>0</v>
      </c>
      <c r="D9" s="21">
        <f>SUM(D7:D8)</f>
        <v>6219055000</v>
      </c>
      <c r="E9" s="22" t="s">
        <v>2016</v>
      </c>
      <c r="F9" s="22" t="s">
        <v>2780</v>
      </c>
    </row>
    <row r="10" ht="16.5" spans="1:6">
      <c r="A10" s="11" t="s">
        <v>2016</v>
      </c>
      <c r="B10" s="12" t="s">
        <v>2785</v>
      </c>
      <c r="C10" s="13"/>
      <c r="D10" s="13"/>
      <c r="E10" s="14" t="s">
        <v>2016</v>
      </c>
      <c r="F10" s="14" t="s">
        <v>2016</v>
      </c>
    </row>
    <row r="11" ht="171" spans="1:6">
      <c r="A11" s="15">
        <v>3</v>
      </c>
      <c r="B11" s="16" t="s">
        <v>2786</v>
      </c>
      <c r="C11" s="17">
        <v>182820630</v>
      </c>
      <c r="D11" s="17">
        <v>2779561189.02</v>
      </c>
      <c r="E11" s="18" t="s">
        <v>2787</v>
      </c>
      <c r="F11" s="18" t="s">
        <v>2788</v>
      </c>
    </row>
    <row r="12" ht="71.25" spans="1:6">
      <c r="A12" s="15">
        <v>4</v>
      </c>
      <c r="B12" s="16" t="s">
        <v>2789</v>
      </c>
      <c r="C12" s="17">
        <v>0</v>
      </c>
      <c r="D12" s="17">
        <v>0</v>
      </c>
      <c r="E12" s="18" t="s">
        <v>2790</v>
      </c>
      <c r="F12" s="18" t="s">
        <v>2780</v>
      </c>
    </row>
    <row r="13" ht="57" spans="1:6">
      <c r="A13" s="15">
        <v>5</v>
      </c>
      <c r="B13" s="16" t="s">
        <v>2791</v>
      </c>
      <c r="C13" s="17">
        <v>0</v>
      </c>
      <c r="D13" s="17">
        <v>0</v>
      </c>
      <c r="E13" s="18" t="s">
        <v>2792</v>
      </c>
      <c r="F13" s="18" t="s">
        <v>2780</v>
      </c>
    </row>
    <row r="14" ht="28.5" spans="1:6">
      <c r="A14" s="19" t="s">
        <v>2016</v>
      </c>
      <c r="B14" s="20" t="s">
        <v>2793</v>
      </c>
      <c r="C14" s="21">
        <f>SUM(C11:C13)</f>
        <v>182820630</v>
      </c>
      <c r="D14" s="21">
        <f>SUM(D11:D13)</f>
        <v>2779561189.02</v>
      </c>
      <c r="E14" s="22" t="s">
        <v>2016</v>
      </c>
      <c r="F14" s="22" t="s">
        <v>2794</v>
      </c>
    </row>
    <row r="15" ht="16.5" spans="1:6">
      <c r="A15" s="11" t="s">
        <v>2016</v>
      </c>
      <c r="B15" s="12" t="s">
        <v>2795</v>
      </c>
      <c r="C15" s="13"/>
      <c r="D15" s="13"/>
      <c r="E15" s="14" t="s">
        <v>2016</v>
      </c>
      <c r="F15" s="14" t="s">
        <v>2016</v>
      </c>
    </row>
    <row r="16" ht="57" spans="1:6">
      <c r="A16" s="15">
        <v>6</v>
      </c>
      <c r="B16" s="16" t="s">
        <v>2796</v>
      </c>
      <c r="C16" s="17">
        <f>'[1]利润表(会小企02表)'!D6</f>
        <v>52600820</v>
      </c>
      <c r="D16" s="17">
        <f>'[1]利润表(会小企02表)'!C6</f>
        <v>323005250</v>
      </c>
      <c r="E16" s="18" t="s">
        <v>2797</v>
      </c>
      <c r="F16" s="18" t="s">
        <v>2798</v>
      </c>
    </row>
    <row r="17" ht="16.5" spans="1:6">
      <c r="A17" s="11" t="s">
        <v>2016</v>
      </c>
      <c r="B17" s="12" t="s">
        <v>2799</v>
      </c>
      <c r="C17" s="13"/>
      <c r="D17" s="13"/>
      <c r="E17" s="14" t="s">
        <v>2016</v>
      </c>
      <c r="F17" s="14" t="s">
        <v>2016</v>
      </c>
    </row>
    <row r="18" ht="28.5" spans="1:6">
      <c r="A18" s="15">
        <v>7</v>
      </c>
      <c r="B18" s="16" t="s">
        <v>2800</v>
      </c>
      <c r="C18" s="17">
        <f>'[1]利润表(会小企02表)'!D14</f>
        <v>0</v>
      </c>
      <c r="D18" s="17">
        <f>'[1]利润表(会小企02表)'!C14</f>
        <v>0</v>
      </c>
      <c r="E18" s="18" t="s">
        <v>2801</v>
      </c>
      <c r="F18" s="18" t="s">
        <v>2802</v>
      </c>
    </row>
    <row r="19" ht="57" spans="1:6">
      <c r="A19" s="15">
        <v>8</v>
      </c>
      <c r="B19" s="16" t="s">
        <v>2803</v>
      </c>
      <c r="C19" s="17">
        <f>'[1]利润表(会小企02表)'!D17</f>
        <v>907842299.17</v>
      </c>
      <c r="D19" s="17">
        <f>'[1]利润表(会小企02表)'!C17</f>
        <v>7116258173.55</v>
      </c>
      <c r="E19" s="18" t="s">
        <v>2804</v>
      </c>
      <c r="F19" s="18" t="s">
        <v>2805</v>
      </c>
    </row>
    <row r="20" ht="28.5" spans="1:6">
      <c r="A20" s="15">
        <v>9</v>
      </c>
      <c r="B20" s="16" t="s">
        <v>2806</v>
      </c>
      <c r="C20" s="17">
        <f>'[1]利润表(会小企02表)'!D21</f>
        <v>2140252.75</v>
      </c>
      <c r="D20" s="17">
        <f>'[1]利润表(会小企02表)'!C21</f>
        <v>36724693.44</v>
      </c>
      <c r="E20" s="18" t="s">
        <v>2807</v>
      </c>
      <c r="F20" s="18" t="s">
        <v>2808</v>
      </c>
    </row>
    <row r="21" ht="16.5" spans="1:6">
      <c r="A21" s="19" t="s">
        <v>2016</v>
      </c>
      <c r="B21" s="20" t="s">
        <v>2809</v>
      </c>
      <c r="C21" s="21">
        <f>SUM(C18:C20)</f>
        <v>909982551.92</v>
      </c>
      <c r="D21" s="21">
        <f>SUM(D18:D20)</f>
        <v>7152982866.99</v>
      </c>
      <c r="E21" s="22" t="s">
        <v>2016</v>
      </c>
      <c r="F21" s="22" t="s">
        <v>2780</v>
      </c>
    </row>
    <row r="22" ht="42.75" spans="1:6">
      <c r="A22" s="19" t="s">
        <v>2016</v>
      </c>
      <c r="B22" s="20" t="s">
        <v>2810</v>
      </c>
      <c r="C22" s="21">
        <f>'[1]利润表(会小企02表)'!D24</f>
        <v>-1145404001.92</v>
      </c>
      <c r="D22" s="21">
        <f>'[1]利润表(会小企02表)'!C24</f>
        <v>-4036494306.01</v>
      </c>
      <c r="E22" s="22" t="s">
        <v>2811</v>
      </c>
      <c r="F22" s="22" t="s">
        <v>2812</v>
      </c>
    </row>
    <row r="23" ht="16.5" spans="1:6">
      <c r="A23" s="11" t="s">
        <v>2016</v>
      </c>
      <c r="B23" s="12" t="s">
        <v>2813</v>
      </c>
      <c r="C23" s="13"/>
      <c r="D23" s="13"/>
      <c r="E23" s="14" t="s">
        <v>2016</v>
      </c>
      <c r="F23" s="14" t="s">
        <v>2016</v>
      </c>
    </row>
    <row r="24" ht="28.5" spans="1:6">
      <c r="A24" s="15">
        <v>10</v>
      </c>
      <c r="B24" s="16" t="s">
        <v>2814</v>
      </c>
      <c r="C24" s="17">
        <f>'[1]利润表(会小企02表)'!D25</f>
        <v>0</v>
      </c>
      <c r="D24" s="17">
        <f>'[1]利润表(会小企02表)'!C25</f>
        <v>90558228</v>
      </c>
      <c r="E24" s="18" t="s">
        <v>2815</v>
      </c>
      <c r="F24" s="18" t="s">
        <v>2816</v>
      </c>
    </row>
    <row r="25" ht="28.5" spans="1:6">
      <c r="A25" s="15">
        <v>11</v>
      </c>
      <c r="B25" s="16" t="s">
        <v>2817</v>
      </c>
      <c r="C25" s="17">
        <f>'[1]利润表(会小企02表)'!D27</f>
        <v>0</v>
      </c>
      <c r="D25" s="17">
        <f>'[1]利润表(会小企02表)'!C27</f>
        <v>34894005</v>
      </c>
      <c r="E25" s="18" t="s">
        <v>2818</v>
      </c>
      <c r="F25" s="18" t="s">
        <v>2819</v>
      </c>
    </row>
    <row r="26" ht="28.5" spans="1:6">
      <c r="A26" s="19" t="s">
        <v>2016</v>
      </c>
      <c r="B26" s="20" t="s">
        <v>2820</v>
      </c>
      <c r="C26" s="21">
        <f>'[1]利润表(会小企02表)'!D33</f>
        <v>-1145404001.92</v>
      </c>
      <c r="D26" s="21">
        <f>'[1]利润表(会小企02表)'!C33</f>
        <v>-3980830083.01</v>
      </c>
      <c r="E26" s="22" t="s">
        <v>2821</v>
      </c>
      <c r="F26" s="22" t="s">
        <v>2822</v>
      </c>
    </row>
    <row r="27" ht="28.5" spans="1:6">
      <c r="A27" s="15">
        <v>12</v>
      </c>
      <c r="B27" s="16" t="s">
        <v>2823</v>
      </c>
      <c r="C27" s="17">
        <f>'[1]利润表(会小企02表)'!D34</f>
        <v>0</v>
      </c>
      <c r="D27" s="17">
        <f>'[1]利润表(会小企02表)'!C34</f>
        <v>0</v>
      </c>
      <c r="E27" s="18" t="s">
        <v>2824</v>
      </c>
      <c r="F27" s="18" t="s">
        <v>2825</v>
      </c>
    </row>
    <row r="28" ht="28.5" spans="1:6">
      <c r="A28" s="19" t="s">
        <v>2016</v>
      </c>
      <c r="B28" s="20" t="s">
        <v>2826</v>
      </c>
      <c r="C28" s="21">
        <f>'[1]利润表(会小企02表)'!D35</f>
        <v>-1145404001.92</v>
      </c>
      <c r="D28" s="21">
        <f>'[1]利润表(会小企02表)'!C35</f>
        <v>-3980830083.01</v>
      </c>
      <c r="E28" s="22" t="s">
        <v>2827</v>
      </c>
      <c r="F28" s="22" t="s">
        <v>2828</v>
      </c>
    </row>
    <row r="29" spans="1:6">
      <c r="A29" s="2"/>
      <c r="B29" s="2"/>
      <c r="C29" s="2"/>
      <c r="D29" s="2"/>
      <c r="E29" s="2"/>
      <c r="F29" s="2"/>
    </row>
    <row r="30" ht="16.5" spans="1:6">
      <c r="A30" s="7" t="s">
        <v>2585</v>
      </c>
      <c r="B30" s="8" t="s">
        <v>2829</v>
      </c>
      <c r="C30" s="9" t="s">
        <v>2830</v>
      </c>
      <c r="D30" s="9" t="s">
        <v>2776</v>
      </c>
      <c r="E30" s="10" t="s">
        <v>18</v>
      </c>
      <c r="F30" s="10" t="s">
        <v>2777</v>
      </c>
    </row>
    <row r="31" ht="42.75" spans="1:6">
      <c r="A31" s="15">
        <v>13</v>
      </c>
      <c r="B31" s="16" t="s">
        <v>2831</v>
      </c>
      <c r="C31" s="17">
        <f>'[1]现金流量表(会小企03表)'!D27</f>
        <v>-177630976.19</v>
      </c>
      <c r="D31" s="17">
        <f>'[1]现金流量表(会小企03表)'!C27</f>
        <v>4554524235.16</v>
      </c>
      <c r="E31" s="18" t="s">
        <v>2832</v>
      </c>
      <c r="F31" s="18" t="s">
        <v>2833</v>
      </c>
    </row>
    <row r="32" ht="42.75" spans="1:6">
      <c r="A32" s="15">
        <v>14</v>
      </c>
      <c r="B32" s="16" t="s">
        <v>2834</v>
      </c>
      <c r="C32" s="17">
        <f>'[1]现金流量表(会小企03表)'!D5+'[1]现金流量表(会小企03表)'!D6+'[1]现金流量表(会小企03表)'!D15+'[1]现金流量表(会小企03表)'!D20+'[1]现金流量表(会小企03表)'!D21</f>
        <v>1912965460.43</v>
      </c>
      <c r="D32" s="17">
        <f>C55</f>
        <v>11540828388.43</v>
      </c>
      <c r="E32" s="18" t="s">
        <v>2835</v>
      </c>
      <c r="F32" s="18" t="s">
        <v>2836</v>
      </c>
    </row>
    <row r="33" ht="28.5" spans="1:6">
      <c r="A33" s="15">
        <v>15</v>
      </c>
      <c r="B33" s="16" t="s">
        <v>2837</v>
      </c>
      <c r="C33" s="17">
        <f>'[1]现金流量表(会小企03表)'!D7+'[1]现金流量表(会小企03表)'!D8+'[1]现金流量表(会小企03表)'!D9+'[1]现金流量表(会小企03表)'!D10+'[1]现金流量表(会小企03表)'!D17</f>
        <v>1310733225.92</v>
      </c>
      <c r="D33" s="17">
        <f>C104</f>
        <v>15646650318.47</v>
      </c>
      <c r="E33" s="18" t="s">
        <v>2838</v>
      </c>
      <c r="F33" s="18" t="s">
        <v>2836</v>
      </c>
    </row>
    <row r="34" ht="42.75" spans="1:6">
      <c r="A34" s="15">
        <v>16</v>
      </c>
      <c r="B34" s="16" t="s">
        <v>2839</v>
      </c>
      <c r="C34" s="17">
        <f>'[1]现金流量表(会小企03表)'!D28</f>
        <v>-36273015.26</v>
      </c>
      <c r="D34" s="17">
        <f>'[1]现金流量表(会小企03表)'!C28</f>
        <v>-60374062.06</v>
      </c>
      <c r="E34" s="18" t="s">
        <v>2840</v>
      </c>
      <c r="F34" s="18" t="s">
        <v>2841</v>
      </c>
    </row>
    <row r="35" ht="42.75" spans="1:6">
      <c r="A35" s="15">
        <v>17</v>
      </c>
      <c r="B35" s="16" t="s">
        <v>2842</v>
      </c>
      <c r="C35" s="17">
        <f>'[1]现金流量表(会小企03表)'!D29</f>
        <v>388328243.06</v>
      </c>
      <c r="D35" s="17">
        <f>'[1]现金流量表(会小企03表)'!C29</f>
        <v>388328243.06</v>
      </c>
      <c r="E35" s="18" t="s">
        <v>2843</v>
      </c>
      <c r="F35" s="18" t="s">
        <v>2844</v>
      </c>
    </row>
    <row r="36" spans="1:6">
      <c r="A36" s="2"/>
      <c r="B36" s="2"/>
      <c r="C36" s="2"/>
      <c r="D36" s="2"/>
      <c r="E36" s="2"/>
      <c r="F36" s="2"/>
    </row>
    <row r="37" ht="16.5" spans="1:6">
      <c r="A37" s="11" t="s">
        <v>2016</v>
      </c>
      <c r="B37" s="12" t="s">
        <v>2845</v>
      </c>
      <c r="C37" s="13"/>
      <c r="D37" s="13"/>
      <c r="E37" s="14" t="s">
        <v>2016</v>
      </c>
      <c r="F37" s="14" t="s">
        <v>2016</v>
      </c>
    </row>
    <row r="38" ht="28.5" spans="1:6">
      <c r="A38" s="15" t="s">
        <v>2016</v>
      </c>
      <c r="B38" s="16" t="s">
        <v>2846</v>
      </c>
      <c r="C38" s="17"/>
      <c r="D38" s="17"/>
      <c r="E38" s="18" t="s">
        <v>2847</v>
      </c>
      <c r="F38" s="18" t="s">
        <v>2848</v>
      </c>
    </row>
    <row r="39" ht="28.5" spans="1:6">
      <c r="A39" s="15" t="s">
        <v>2016</v>
      </c>
      <c r="B39" s="16" t="s">
        <v>2849</v>
      </c>
      <c r="C39" s="17"/>
      <c r="D39" s="17"/>
      <c r="E39" s="18" t="s">
        <v>2847</v>
      </c>
      <c r="F39" s="18" t="s">
        <v>2848</v>
      </c>
    </row>
    <row r="40" ht="28.5" spans="1:6">
      <c r="A40" s="15" t="s">
        <v>2016</v>
      </c>
      <c r="B40" s="16" t="s">
        <v>2850</v>
      </c>
      <c r="C40" s="17"/>
      <c r="D40" s="17"/>
      <c r="E40" s="18" t="s">
        <v>2847</v>
      </c>
      <c r="F40" s="18" t="s">
        <v>2848</v>
      </c>
    </row>
    <row r="41" ht="28.5" spans="1:6">
      <c r="A41" s="15" t="s">
        <v>2016</v>
      </c>
      <c r="B41" s="16" t="s">
        <v>2851</v>
      </c>
      <c r="C41" s="17"/>
      <c r="D41" s="17"/>
      <c r="E41" s="18" t="s">
        <v>2847</v>
      </c>
      <c r="F41" s="18" t="s">
        <v>2848</v>
      </c>
    </row>
    <row r="42" ht="28.5" spans="1:6">
      <c r="A42" s="15" t="s">
        <v>2016</v>
      </c>
      <c r="B42" s="16" t="s">
        <v>2852</v>
      </c>
      <c r="C42" s="17"/>
      <c r="D42" s="17"/>
      <c r="E42" s="18" t="s">
        <v>2847</v>
      </c>
      <c r="F42" s="18" t="s">
        <v>2848</v>
      </c>
    </row>
    <row r="43" spans="1:6">
      <c r="A43" s="2"/>
      <c r="B43" s="2"/>
      <c r="C43" s="2"/>
      <c r="D43" s="2"/>
      <c r="E43" s="2"/>
      <c r="F43" s="2"/>
    </row>
    <row r="44" ht="15" spans="1:6">
      <c r="A44" s="4" t="s">
        <v>2853</v>
      </c>
      <c r="B44" s="5"/>
      <c r="C44" s="5"/>
      <c r="D44" s="5"/>
      <c r="E44" s="5"/>
      <c r="F44" s="6"/>
    </row>
    <row r="45" ht="16.5" spans="1:6">
      <c r="A45" s="7" t="s">
        <v>2585</v>
      </c>
      <c r="B45" s="8" t="s">
        <v>2854</v>
      </c>
      <c r="C45" s="9" t="s">
        <v>2776</v>
      </c>
      <c r="D45" s="9" t="s">
        <v>2855</v>
      </c>
      <c r="E45" s="10" t="s">
        <v>18</v>
      </c>
      <c r="F45" s="10" t="s">
        <v>2777</v>
      </c>
    </row>
    <row r="46" ht="16.5" spans="1:6">
      <c r="A46" s="11" t="s">
        <v>2016</v>
      </c>
      <c r="B46" s="12" t="s">
        <v>2856</v>
      </c>
      <c r="C46" s="13"/>
      <c r="D46" s="13"/>
      <c r="E46" s="14" t="s">
        <v>2016</v>
      </c>
      <c r="F46" s="14" t="s">
        <v>2016</v>
      </c>
    </row>
    <row r="47" ht="28.5" spans="1:6">
      <c r="A47" s="15">
        <v>1</v>
      </c>
      <c r="B47" s="16" t="s">
        <v>2857</v>
      </c>
      <c r="C47" s="17">
        <v>0</v>
      </c>
      <c r="D47" s="23">
        <f t="shared" ref="D47:D49" si="0">IF($C$55=0,"",C47/$C$55)</f>
        <v>0</v>
      </c>
      <c r="E47" s="18" t="s">
        <v>2858</v>
      </c>
      <c r="F47" s="18" t="s">
        <v>2780</v>
      </c>
    </row>
    <row r="48" ht="57" spans="1:6">
      <c r="A48" s="15">
        <v>2</v>
      </c>
      <c r="B48" s="16" t="s">
        <v>2781</v>
      </c>
      <c r="C48" s="17">
        <v>6219055000</v>
      </c>
      <c r="D48" s="23">
        <f t="shared" si="0"/>
        <v>0.538874229014165</v>
      </c>
      <c r="E48" s="18" t="s">
        <v>2859</v>
      </c>
      <c r="F48" s="18" t="s">
        <v>2783</v>
      </c>
    </row>
    <row r="49" ht="171" spans="1:6">
      <c r="A49" s="15">
        <v>3</v>
      </c>
      <c r="B49" s="16" t="s">
        <v>2860</v>
      </c>
      <c r="C49" s="17">
        <v>90558228</v>
      </c>
      <c r="D49" s="23">
        <f t="shared" si="0"/>
        <v>0.00784677017559564</v>
      </c>
      <c r="E49" s="18" t="s">
        <v>2861</v>
      </c>
      <c r="F49" s="18" t="s">
        <v>2862</v>
      </c>
    </row>
    <row r="50" ht="16.5" spans="1:6">
      <c r="A50" s="11" t="s">
        <v>2016</v>
      </c>
      <c r="B50" s="12" t="s">
        <v>2863</v>
      </c>
      <c r="C50" s="13"/>
      <c r="D50" s="13"/>
      <c r="E50" s="14" t="s">
        <v>2016</v>
      </c>
      <c r="F50" s="14" t="s">
        <v>2016</v>
      </c>
    </row>
    <row r="51" ht="57" spans="1:6">
      <c r="A51" s="15">
        <v>4</v>
      </c>
      <c r="B51" s="16" t="s">
        <v>2864</v>
      </c>
      <c r="C51" s="17">
        <v>2678753950</v>
      </c>
      <c r="D51" s="23">
        <f t="shared" ref="D51:D54" si="1">IF($C$55=0,"",C51/$C$55)</f>
        <v>0.232111063421195</v>
      </c>
      <c r="E51" s="18" t="s">
        <v>2865</v>
      </c>
      <c r="F51" s="18" t="s">
        <v>2866</v>
      </c>
    </row>
    <row r="52" ht="16.5" spans="1:6">
      <c r="A52" s="11" t="s">
        <v>2016</v>
      </c>
      <c r="B52" s="12" t="s">
        <v>2867</v>
      </c>
      <c r="C52" s="13"/>
      <c r="D52" s="13"/>
      <c r="E52" s="14" t="s">
        <v>2016</v>
      </c>
      <c r="F52" s="14" t="s">
        <v>2016</v>
      </c>
    </row>
    <row r="53" ht="28.5" spans="1:6">
      <c r="A53" s="15">
        <v>5</v>
      </c>
      <c r="B53" s="16" t="s">
        <v>2868</v>
      </c>
      <c r="C53" s="17">
        <v>1389026000</v>
      </c>
      <c r="D53" s="23">
        <f t="shared" si="1"/>
        <v>0.120357564747478</v>
      </c>
      <c r="E53" s="18" t="s">
        <v>2869</v>
      </c>
      <c r="F53" s="18" t="s">
        <v>2870</v>
      </c>
    </row>
    <row r="54" ht="42.75" spans="1:6">
      <c r="A54" s="15">
        <v>6</v>
      </c>
      <c r="B54" s="16" t="s">
        <v>2871</v>
      </c>
      <c r="C54" s="17">
        <v>1163435210.43</v>
      </c>
      <c r="D54" s="23">
        <f t="shared" si="1"/>
        <v>0.100810372641567</v>
      </c>
      <c r="E54" s="18" t="s">
        <v>2872</v>
      </c>
      <c r="F54" s="18" t="s">
        <v>2873</v>
      </c>
    </row>
    <row r="55" ht="57" spans="1:6">
      <c r="A55" s="19" t="s">
        <v>2016</v>
      </c>
      <c r="B55" s="20" t="s">
        <v>2874</v>
      </c>
      <c r="C55" s="21">
        <f>SUM(C47:C54)</f>
        <v>11540828388.43</v>
      </c>
      <c r="D55" s="21">
        <v>1</v>
      </c>
      <c r="E55" s="22" t="s">
        <v>2875</v>
      </c>
      <c r="F55" s="22" t="s">
        <v>2876</v>
      </c>
    </row>
    <row r="56" ht="16.5" spans="1:6">
      <c r="A56" s="11" t="s">
        <v>2016</v>
      </c>
      <c r="B56" s="12" t="s">
        <v>2877</v>
      </c>
      <c r="C56" s="13"/>
      <c r="D56" s="13"/>
      <c r="E56" s="14" t="s">
        <v>2016</v>
      </c>
      <c r="F56" s="14" t="s">
        <v>2016</v>
      </c>
    </row>
    <row r="57" ht="114" spans="1:6">
      <c r="A57" s="15">
        <v>1</v>
      </c>
      <c r="B57" s="16" t="s">
        <v>2878</v>
      </c>
      <c r="C57" s="17">
        <v>0</v>
      </c>
      <c r="D57" s="23">
        <f t="shared" ref="D57:D61" si="2">IF($C$104=0,"",C57/$C$104)</f>
        <v>0</v>
      </c>
      <c r="E57" s="18" t="s">
        <v>2879</v>
      </c>
      <c r="F57" s="18" t="s">
        <v>2880</v>
      </c>
    </row>
    <row r="58" ht="42.75" spans="1:6">
      <c r="A58" s="15">
        <v>2</v>
      </c>
      <c r="B58" s="16" t="s">
        <v>2881</v>
      </c>
      <c r="C58" s="17">
        <v>0</v>
      </c>
      <c r="D58" s="23">
        <f t="shared" si="2"/>
        <v>0</v>
      </c>
      <c r="E58" s="18" t="s">
        <v>2882</v>
      </c>
      <c r="F58" s="18" t="s">
        <v>2880</v>
      </c>
    </row>
    <row r="59" ht="256.5" spans="1:6">
      <c r="A59" s="15">
        <v>3</v>
      </c>
      <c r="B59" s="16" t="s">
        <v>2883</v>
      </c>
      <c r="C59" s="17">
        <v>2093493888.02</v>
      </c>
      <c r="D59" s="23">
        <f t="shared" si="2"/>
        <v>0.133798215299076</v>
      </c>
      <c r="E59" s="18" t="s">
        <v>2884</v>
      </c>
      <c r="F59" s="18" t="s">
        <v>2880</v>
      </c>
    </row>
    <row r="60" ht="28.5" spans="1:6">
      <c r="A60" s="15">
        <v>4</v>
      </c>
      <c r="B60" s="16" t="s">
        <v>2885</v>
      </c>
      <c r="C60" s="17">
        <v>0</v>
      </c>
      <c r="D60" s="23">
        <f t="shared" si="2"/>
        <v>0</v>
      </c>
      <c r="E60" s="18" t="s">
        <v>2886</v>
      </c>
      <c r="F60" s="18" t="s">
        <v>2880</v>
      </c>
    </row>
    <row r="61" ht="28.5" spans="1:6">
      <c r="A61" s="15">
        <v>5</v>
      </c>
      <c r="B61" s="16" t="s">
        <v>2887</v>
      </c>
      <c r="C61" s="17">
        <v>0</v>
      </c>
      <c r="D61" s="23">
        <f t="shared" si="2"/>
        <v>0</v>
      </c>
      <c r="E61" s="18" t="s">
        <v>2888</v>
      </c>
      <c r="F61" s="18" t="s">
        <v>2880</v>
      </c>
    </row>
    <row r="62" ht="42.75" spans="1:6">
      <c r="A62" s="19" t="s">
        <v>2016</v>
      </c>
      <c r="B62" s="20" t="s">
        <v>2889</v>
      </c>
      <c r="C62" s="21">
        <f>SUM(C57:C61)</f>
        <v>2093493888.02</v>
      </c>
      <c r="D62" s="21"/>
      <c r="E62" s="22" t="s">
        <v>2890</v>
      </c>
      <c r="F62" s="22" t="s">
        <v>2891</v>
      </c>
    </row>
    <row r="63" ht="16.5" spans="1:6">
      <c r="A63" s="11" t="s">
        <v>2016</v>
      </c>
      <c r="B63" s="12" t="s">
        <v>2892</v>
      </c>
      <c r="C63" s="13"/>
      <c r="D63" s="13"/>
      <c r="E63" s="14" t="s">
        <v>2016</v>
      </c>
      <c r="F63" s="14" t="s">
        <v>2016</v>
      </c>
    </row>
    <row r="64" ht="42.75" spans="1:6">
      <c r="A64" s="15">
        <v>6</v>
      </c>
      <c r="B64" s="16" t="s">
        <v>2893</v>
      </c>
      <c r="C64" s="17">
        <v>0</v>
      </c>
      <c r="D64" s="23">
        <f t="shared" ref="D64:D66" si="3">IF($C$104=0,"",C64/$C$104)</f>
        <v>0</v>
      </c>
      <c r="E64" s="18" t="s">
        <v>2894</v>
      </c>
      <c r="F64" s="18" t="s">
        <v>2880</v>
      </c>
    </row>
    <row r="65" ht="16.5" spans="1:6">
      <c r="A65" s="15">
        <v>7</v>
      </c>
      <c r="B65" s="16" t="s">
        <v>2895</v>
      </c>
      <c r="C65" s="17">
        <v>0</v>
      </c>
      <c r="D65" s="23">
        <f t="shared" si="3"/>
        <v>0</v>
      </c>
      <c r="E65" s="18" t="s">
        <v>2896</v>
      </c>
      <c r="F65" s="18" t="s">
        <v>2880</v>
      </c>
    </row>
    <row r="66" ht="16.5" spans="1:6">
      <c r="A66" s="15">
        <v>8</v>
      </c>
      <c r="B66" s="16" t="s">
        <v>2897</v>
      </c>
      <c r="C66" s="17">
        <v>0</v>
      </c>
      <c r="D66" s="23">
        <f t="shared" si="3"/>
        <v>0</v>
      </c>
      <c r="E66" s="18" t="s">
        <v>2896</v>
      </c>
      <c r="F66" s="18" t="s">
        <v>2880</v>
      </c>
    </row>
    <row r="67" ht="16.5" spans="1:6">
      <c r="A67" s="19" t="s">
        <v>2016</v>
      </c>
      <c r="B67" s="20" t="s">
        <v>2898</v>
      </c>
      <c r="C67" s="21">
        <f>SUM(C64:C66)</f>
        <v>0</v>
      </c>
      <c r="D67" s="21"/>
      <c r="E67" s="22" t="s">
        <v>2016</v>
      </c>
      <c r="F67" s="22" t="s">
        <v>2780</v>
      </c>
    </row>
    <row r="68" ht="16.5" spans="1:6">
      <c r="A68" s="11" t="s">
        <v>2016</v>
      </c>
      <c r="B68" s="12" t="s">
        <v>2899</v>
      </c>
      <c r="C68" s="13"/>
      <c r="D68" s="13"/>
      <c r="E68" s="14" t="s">
        <v>2016</v>
      </c>
      <c r="F68" s="14" t="s">
        <v>2016</v>
      </c>
    </row>
    <row r="69" ht="171" spans="1:6">
      <c r="A69" s="15">
        <v>9</v>
      </c>
      <c r="B69" s="16" t="s">
        <v>2900</v>
      </c>
      <c r="C69" s="17">
        <v>1907190243</v>
      </c>
      <c r="D69" s="23">
        <f t="shared" ref="D69:D71" si="4">IF($C$104=0,"",C69/$C$104)</f>
        <v>0.121891280509328</v>
      </c>
      <c r="E69" s="18" t="s">
        <v>2901</v>
      </c>
      <c r="F69" s="18" t="s">
        <v>2902</v>
      </c>
    </row>
    <row r="70" ht="185.25" spans="1:6">
      <c r="A70" s="15">
        <v>10</v>
      </c>
      <c r="B70" s="16" t="s">
        <v>2903</v>
      </c>
      <c r="C70" s="17">
        <v>25024230</v>
      </c>
      <c r="D70" s="23">
        <f t="shared" si="4"/>
        <v>0.00159933464931215</v>
      </c>
      <c r="E70" s="18" t="s">
        <v>2904</v>
      </c>
      <c r="F70" s="18" t="s">
        <v>2905</v>
      </c>
    </row>
    <row r="71" ht="28.5" spans="1:6">
      <c r="A71" s="15">
        <v>11</v>
      </c>
      <c r="B71" s="16" t="s">
        <v>2906</v>
      </c>
      <c r="C71" s="17">
        <v>820561800</v>
      </c>
      <c r="D71" s="23">
        <f t="shared" si="4"/>
        <v>0.0524432887102598</v>
      </c>
      <c r="E71" s="18" t="s">
        <v>2907</v>
      </c>
      <c r="F71" s="18" t="s">
        <v>2908</v>
      </c>
    </row>
    <row r="72" ht="16.5" spans="1:6">
      <c r="A72" s="19" t="s">
        <v>2016</v>
      </c>
      <c r="B72" s="20" t="s">
        <v>2570</v>
      </c>
      <c r="C72" s="21">
        <f>SUM(C69:C71)</f>
        <v>2752776273</v>
      </c>
      <c r="D72" s="21"/>
      <c r="E72" s="22" t="s">
        <v>2016</v>
      </c>
      <c r="F72" s="22" t="s">
        <v>2780</v>
      </c>
    </row>
    <row r="73" ht="16.5" spans="1:6">
      <c r="A73" s="11" t="s">
        <v>2016</v>
      </c>
      <c r="B73" s="12" t="s">
        <v>2909</v>
      </c>
      <c r="C73" s="13"/>
      <c r="D73" s="13"/>
      <c r="E73" s="14" t="s">
        <v>2016</v>
      </c>
      <c r="F73" s="14" t="s">
        <v>2016</v>
      </c>
    </row>
    <row r="74" ht="28.5" spans="1:6">
      <c r="A74" s="15">
        <v>12</v>
      </c>
      <c r="B74" s="16" t="s">
        <v>2910</v>
      </c>
      <c r="C74" s="17">
        <v>4555951055.81</v>
      </c>
      <c r="D74" s="23">
        <f t="shared" ref="D74:D77" si="5">IF($C$104=0,"",C74/$C$104)</f>
        <v>0.291177406222976</v>
      </c>
      <c r="E74" s="18" t="s">
        <v>2911</v>
      </c>
      <c r="F74" s="18" t="s">
        <v>2912</v>
      </c>
    </row>
    <row r="75" ht="28.5" spans="1:6">
      <c r="A75" s="15">
        <v>13</v>
      </c>
      <c r="B75" s="16" t="s">
        <v>2913</v>
      </c>
      <c r="C75" s="17">
        <v>255957701</v>
      </c>
      <c r="D75" s="23">
        <f t="shared" si="5"/>
        <v>0.0163586260183661</v>
      </c>
      <c r="E75" s="18" t="s">
        <v>2914</v>
      </c>
      <c r="F75" s="18" t="s">
        <v>2915</v>
      </c>
    </row>
    <row r="76" ht="42.75" spans="1:6">
      <c r="A76" s="15">
        <v>14</v>
      </c>
      <c r="B76" s="16" t="s">
        <v>2916</v>
      </c>
      <c r="C76" s="17">
        <v>1941000</v>
      </c>
      <c r="D76" s="23">
        <f t="shared" si="5"/>
        <v>0.000124052110866743</v>
      </c>
      <c r="E76" s="18" t="s">
        <v>2917</v>
      </c>
      <c r="F76" s="18" t="s">
        <v>2918</v>
      </c>
    </row>
    <row r="77" ht="28.5" spans="1:6">
      <c r="A77" s="15">
        <v>15</v>
      </c>
      <c r="B77" s="16" t="s">
        <v>2919</v>
      </c>
      <c r="C77" s="17">
        <v>0</v>
      </c>
      <c r="D77" s="23">
        <f t="shared" si="5"/>
        <v>0</v>
      </c>
      <c r="E77" s="18" t="s">
        <v>2920</v>
      </c>
      <c r="F77" s="18" t="s">
        <v>2921</v>
      </c>
    </row>
    <row r="78" ht="16.5" spans="1:6">
      <c r="A78" s="19" t="s">
        <v>2016</v>
      </c>
      <c r="B78" s="20" t="s">
        <v>2570</v>
      </c>
      <c r="C78" s="21">
        <f>SUM(C74:C77)</f>
        <v>4813849756.81</v>
      </c>
      <c r="D78" s="21"/>
      <c r="E78" s="22" t="s">
        <v>2016</v>
      </c>
      <c r="F78" s="22" t="s">
        <v>2780</v>
      </c>
    </row>
    <row r="79" ht="16.5" spans="1:6">
      <c r="A79" s="11" t="s">
        <v>2016</v>
      </c>
      <c r="B79" s="12" t="s">
        <v>2922</v>
      </c>
      <c r="C79" s="13"/>
      <c r="D79" s="13"/>
      <c r="E79" s="14" t="s">
        <v>2016</v>
      </c>
      <c r="F79" s="14" t="s">
        <v>2016</v>
      </c>
    </row>
    <row r="80" ht="242.25" spans="1:6">
      <c r="A80" s="15">
        <v>16</v>
      </c>
      <c r="B80" s="16" t="s">
        <v>2923</v>
      </c>
      <c r="C80" s="17">
        <v>865980579</v>
      </c>
      <c r="D80" s="23">
        <f t="shared" ref="D80:D82" si="6">IF($C$104=0,"",C80/$C$104)</f>
        <v>0.0553460684155354</v>
      </c>
      <c r="E80" s="18" t="s">
        <v>2924</v>
      </c>
      <c r="F80" s="18" t="s">
        <v>2925</v>
      </c>
    </row>
    <row r="81" ht="28.5" spans="1:6">
      <c r="A81" s="15">
        <v>17</v>
      </c>
      <c r="B81" s="16" t="s">
        <v>2926</v>
      </c>
      <c r="C81" s="17">
        <v>1820953300</v>
      </c>
      <c r="D81" s="23">
        <f t="shared" si="6"/>
        <v>0.116379753042123</v>
      </c>
      <c r="E81" s="18" t="s">
        <v>2927</v>
      </c>
      <c r="F81" s="18" t="s">
        <v>2928</v>
      </c>
    </row>
    <row r="82" ht="28.5" spans="1:6">
      <c r="A82" s="15">
        <v>18</v>
      </c>
      <c r="B82" s="16" t="s">
        <v>2929</v>
      </c>
      <c r="C82" s="17">
        <v>344996800</v>
      </c>
      <c r="D82" s="23">
        <f t="shared" si="6"/>
        <v>0.0220492433190477</v>
      </c>
      <c r="E82" s="18" t="s">
        <v>2930</v>
      </c>
      <c r="F82" s="18" t="s">
        <v>2931</v>
      </c>
    </row>
    <row r="83" ht="57" spans="1:6">
      <c r="A83" s="19" t="s">
        <v>2016</v>
      </c>
      <c r="B83" s="20" t="s">
        <v>2932</v>
      </c>
      <c r="C83" s="21">
        <f>SUM(C80:C82)</f>
        <v>3031930679</v>
      </c>
      <c r="D83" s="21"/>
      <c r="E83" s="22" t="s">
        <v>2933</v>
      </c>
      <c r="F83" s="22" t="s">
        <v>2934</v>
      </c>
    </row>
    <row r="84" ht="16.5" spans="1:6">
      <c r="A84" s="11" t="s">
        <v>2016</v>
      </c>
      <c r="B84" s="12" t="s">
        <v>2935</v>
      </c>
      <c r="C84" s="13"/>
      <c r="D84" s="13"/>
      <c r="E84" s="14" t="s">
        <v>2016</v>
      </c>
      <c r="F84" s="14" t="s">
        <v>2016</v>
      </c>
    </row>
    <row r="85" ht="28.5" spans="1:6">
      <c r="A85" s="15">
        <v>19</v>
      </c>
      <c r="B85" s="16" t="s">
        <v>2936</v>
      </c>
      <c r="C85" s="17">
        <v>367958035</v>
      </c>
      <c r="D85" s="23">
        <f t="shared" ref="D85:D94" si="7">IF($C$104=0,"",C85/$C$104)</f>
        <v>0.0235167289810041</v>
      </c>
      <c r="E85" s="18" t="s">
        <v>2016</v>
      </c>
      <c r="F85" s="18" t="s">
        <v>2937</v>
      </c>
    </row>
    <row r="86" ht="28.5" spans="1:6">
      <c r="A86" s="15">
        <v>20</v>
      </c>
      <c r="B86" s="16" t="s">
        <v>2938</v>
      </c>
      <c r="C86" s="17">
        <v>65241800</v>
      </c>
      <c r="D86" s="23">
        <f t="shared" si="7"/>
        <v>0.00416969758204321</v>
      </c>
      <c r="E86" s="18" t="s">
        <v>2016</v>
      </c>
      <c r="F86" s="18" t="s">
        <v>2939</v>
      </c>
    </row>
    <row r="87" ht="16.5" spans="1:6">
      <c r="A87" s="15">
        <v>21</v>
      </c>
      <c r="B87" s="16" t="s">
        <v>2940</v>
      </c>
      <c r="C87" s="17">
        <v>25933000</v>
      </c>
      <c r="D87" s="23">
        <f t="shared" si="7"/>
        <v>0.00165741545136901</v>
      </c>
      <c r="E87" s="18" t="s">
        <v>2016</v>
      </c>
      <c r="F87" s="18" t="s">
        <v>2941</v>
      </c>
    </row>
    <row r="88" ht="28.5" spans="1:6">
      <c r="A88" s="15">
        <v>22</v>
      </c>
      <c r="B88" s="16" t="s">
        <v>2942</v>
      </c>
      <c r="C88" s="17">
        <v>83181460</v>
      </c>
      <c r="D88" s="23">
        <f t="shared" si="7"/>
        <v>0.00531624713960719</v>
      </c>
      <c r="E88" s="18" t="s">
        <v>2016</v>
      </c>
      <c r="F88" s="18" t="s">
        <v>2943</v>
      </c>
    </row>
    <row r="89" ht="28.5" spans="1:6">
      <c r="A89" s="15">
        <v>23</v>
      </c>
      <c r="B89" s="16" t="s">
        <v>2944</v>
      </c>
      <c r="C89" s="17">
        <v>409944152.14</v>
      </c>
      <c r="D89" s="23">
        <f t="shared" si="7"/>
        <v>0.0262001223134695</v>
      </c>
      <c r="E89" s="18" t="s">
        <v>2016</v>
      </c>
      <c r="F89" s="18" t="s">
        <v>2945</v>
      </c>
    </row>
    <row r="90" ht="28.5" spans="1:6">
      <c r="A90" s="15">
        <v>24</v>
      </c>
      <c r="B90" s="16" t="s">
        <v>2946</v>
      </c>
      <c r="C90" s="17">
        <v>329538478</v>
      </c>
      <c r="D90" s="23">
        <f t="shared" si="7"/>
        <v>0.0210612796536392</v>
      </c>
      <c r="E90" s="18" t="s">
        <v>2016</v>
      </c>
      <c r="F90" s="18" t="s">
        <v>2947</v>
      </c>
    </row>
    <row r="91" ht="28.5" spans="1:6">
      <c r="A91" s="15">
        <v>25</v>
      </c>
      <c r="B91" s="16" t="s">
        <v>2948</v>
      </c>
      <c r="C91" s="17">
        <v>128063794</v>
      </c>
      <c r="D91" s="23">
        <f t="shared" si="7"/>
        <v>0.0081847418708417</v>
      </c>
      <c r="E91" s="18" t="s">
        <v>2016</v>
      </c>
      <c r="F91" s="18" t="s">
        <v>2949</v>
      </c>
    </row>
    <row r="92" ht="28.5" spans="1:6">
      <c r="A92" s="15">
        <v>26</v>
      </c>
      <c r="B92" s="16" t="s">
        <v>2950</v>
      </c>
      <c r="C92" s="17">
        <v>86269656</v>
      </c>
      <c r="D92" s="23">
        <f t="shared" si="7"/>
        <v>0.00551361820223997</v>
      </c>
      <c r="E92" s="18" t="s">
        <v>2016</v>
      </c>
      <c r="F92" s="18" t="s">
        <v>2951</v>
      </c>
    </row>
    <row r="93" ht="28.5" spans="1:6">
      <c r="A93" s="15">
        <v>27</v>
      </c>
      <c r="B93" s="16" t="s">
        <v>2952</v>
      </c>
      <c r="C93" s="17">
        <v>10616241.6</v>
      </c>
      <c r="D93" s="23">
        <f t="shared" si="7"/>
        <v>0.000678499319913101</v>
      </c>
      <c r="E93" s="18" t="s">
        <v>2016</v>
      </c>
      <c r="F93" s="18" t="s">
        <v>2953</v>
      </c>
    </row>
    <row r="94" ht="16.5" spans="1:6">
      <c r="A94" s="15">
        <v>28</v>
      </c>
      <c r="B94" s="16" t="s">
        <v>2954</v>
      </c>
      <c r="C94" s="17">
        <v>36724693.44</v>
      </c>
      <c r="D94" s="23">
        <f t="shared" si="7"/>
        <v>0.00234712815155385</v>
      </c>
      <c r="E94" s="18" t="s">
        <v>2016</v>
      </c>
      <c r="F94" s="18" t="s">
        <v>2955</v>
      </c>
    </row>
    <row r="95" ht="16.5" spans="1:6">
      <c r="A95" s="19" t="s">
        <v>2016</v>
      </c>
      <c r="B95" s="20" t="s">
        <v>2570</v>
      </c>
      <c r="C95" s="21">
        <f>SUM(C85:C94)</f>
        <v>1543471310.18</v>
      </c>
      <c r="D95" s="21"/>
      <c r="E95" s="22" t="s">
        <v>2016</v>
      </c>
      <c r="F95" s="22" t="s">
        <v>2780</v>
      </c>
    </row>
    <row r="96" ht="16.5" spans="1:6">
      <c r="A96" s="11" t="s">
        <v>2016</v>
      </c>
      <c r="B96" s="12" t="s">
        <v>2956</v>
      </c>
      <c r="C96" s="13"/>
      <c r="D96" s="13"/>
      <c r="E96" s="14" t="s">
        <v>2016</v>
      </c>
      <c r="F96" s="14" t="s">
        <v>2016</v>
      </c>
    </row>
    <row r="97" ht="57" spans="1:6">
      <c r="A97" s="15">
        <v>29</v>
      </c>
      <c r="B97" s="16" t="s">
        <v>2957</v>
      </c>
      <c r="C97" s="17">
        <v>323005250</v>
      </c>
      <c r="D97" s="23">
        <f>IF($C$104=0,"",C97/$C$104)</f>
        <v>0.0206437316246986</v>
      </c>
      <c r="E97" s="18" t="s">
        <v>2958</v>
      </c>
      <c r="F97" s="18" t="s">
        <v>2959</v>
      </c>
    </row>
    <row r="98" ht="16.5" spans="1:6">
      <c r="A98" s="11" t="s">
        <v>2016</v>
      </c>
      <c r="B98" s="12" t="s">
        <v>2960</v>
      </c>
      <c r="C98" s="13"/>
      <c r="D98" s="13"/>
      <c r="E98" s="14" t="s">
        <v>2016</v>
      </c>
      <c r="F98" s="14" t="s">
        <v>2016</v>
      </c>
    </row>
    <row r="99" ht="16.5" spans="1:6">
      <c r="A99" s="15">
        <v>30</v>
      </c>
      <c r="B99" s="16" t="s">
        <v>2961</v>
      </c>
      <c r="C99" s="17">
        <v>18444005</v>
      </c>
      <c r="D99" s="17"/>
      <c r="E99" s="18" t="s">
        <v>2016</v>
      </c>
      <c r="F99" s="18" t="s">
        <v>2962</v>
      </c>
    </row>
    <row r="100" ht="28.5" spans="1:6">
      <c r="A100" s="15">
        <v>31</v>
      </c>
      <c r="B100" s="16" t="s">
        <v>2817</v>
      </c>
      <c r="C100" s="17">
        <v>16450000</v>
      </c>
      <c r="D100" s="17"/>
      <c r="E100" s="18" t="s">
        <v>2016</v>
      </c>
      <c r="F100" s="18" t="s">
        <v>2963</v>
      </c>
    </row>
    <row r="101" ht="28.5" spans="1:6">
      <c r="A101" s="15">
        <v>32</v>
      </c>
      <c r="B101" s="16" t="s">
        <v>2964</v>
      </c>
      <c r="C101" s="17">
        <v>-24900000</v>
      </c>
      <c r="D101" s="17"/>
      <c r="E101" s="18" t="s">
        <v>2016</v>
      </c>
      <c r="F101" s="18" t="s">
        <v>2965</v>
      </c>
    </row>
    <row r="102" ht="71.25" spans="1:6">
      <c r="A102" s="15">
        <v>33</v>
      </c>
      <c r="B102" s="16" t="s">
        <v>2966</v>
      </c>
      <c r="C102" s="17">
        <v>1078129156.46</v>
      </c>
      <c r="D102" s="17"/>
      <c r="E102" s="18" t="s">
        <v>2016</v>
      </c>
      <c r="F102" s="18" t="s">
        <v>2967</v>
      </c>
    </row>
    <row r="103" ht="16.5" spans="1:6">
      <c r="A103" s="19" t="s">
        <v>2016</v>
      </c>
      <c r="B103" s="20" t="s">
        <v>2570</v>
      </c>
      <c r="C103" s="21">
        <f>SUM(C99:C102)</f>
        <v>1088123161.46</v>
      </c>
      <c r="D103" s="21"/>
      <c r="E103" s="22" t="s">
        <v>2016</v>
      </c>
      <c r="F103" s="22" t="s">
        <v>2780</v>
      </c>
    </row>
    <row r="104" ht="42.75" spans="1:6">
      <c r="A104" s="19" t="s">
        <v>2016</v>
      </c>
      <c r="B104" s="20" t="s">
        <v>2968</v>
      </c>
      <c r="C104" s="21">
        <f>C62+C67+C72+C78+C83+C95+C97+C103</f>
        <v>15646650318.47</v>
      </c>
      <c r="D104" s="21"/>
      <c r="E104" s="22" t="s">
        <v>2969</v>
      </c>
      <c r="F104" s="22" t="s">
        <v>2970</v>
      </c>
    </row>
    <row r="105" ht="71.25" spans="1:6">
      <c r="A105" s="19" t="s">
        <v>2016</v>
      </c>
      <c r="B105" s="20" t="s">
        <v>2971</v>
      </c>
      <c r="C105" s="21">
        <f>C55-C104</f>
        <v>-4105821930.04</v>
      </c>
      <c r="D105" s="21"/>
      <c r="E105" s="22" t="s">
        <v>2972</v>
      </c>
      <c r="F105" s="22" t="s">
        <v>2934</v>
      </c>
    </row>
    <row r="106" ht="85.5" spans="1:6">
      <c r="A106" s="19" t="s">
        <v>2016</v>
      </c>
      <c r="B106" s="20" t="s">
        <v>2973</v>
      </c>
      <c r="C106" s="21">
        <f>C31+C105+C34</f>
        <v>-4319725921.49</v>
      </c>
      <c r="D106" s="21"/>
      <c r="E106" s="22" t="s">
        <v>2974</v>
      </c>
      <c r="F106" s="22" t="s">
        <v>2934</v>
      </c>
    </row>
    <row r="107" ht="16.5" spans="1:6">
      <c r="A107" s="19" t="s">
        <v>2016</v>
      </c>
      <c r="B107" s="20" t="s">
        <v>2975</v>
      </c>
      <c r="C107" s="21">
        <f>C106-'[1]资产负债表(会小企01表)'!C5</f>
        <v>-4708054164.55</v>
      </c>
      <c r="D107" s="21" t="str">
        <f>IF(ABS(C107)&lt;0.05,"✓ 平","✗ 需检查")</f>
        <v>✗ 需检查</v>
      </c>
      <c r="E107" s="22" t="s">
        <v>2976</v>
      </c>
      <c r="F107" s="22" t="s">
        <v>2934</v>
      </c>
    </row>
    <row r="108" spans="1:6">
      <c r="A108" s="2"/>
      <c r="B108" s="2"/>
      <c r="C108" s="2"/>
      <c r="D108" s="2"/>
      <c r="E108" s="2"/>
      <c r="F108" s="2"/>
    </row>
    <row r="109" ht="15" spans="1:6">
      <c r="A109" s="4" t="s">
        <v>2977</v>
      </c>
      <c r="B109" s="5"/>
      <c r="C109" s="5"/>
      <c r="D109" s="5"/>
      <c r="E109" s="5"/>
      <c r="F109" s="6"/>
    </row>
    <row r="110" ht="16.5" spans="1:6">
      <c r="A110" s="7" t="s">
        <v>2585</v>
      </c>
      <c r="B110" s="8" t="s">
        <v>2978</v>
      </c>
      <c r="C110" s="9" t="s">
        <v>2632</v>
      </c>
      <c r="D110" s="9" t="s">
        <v>2776</v>
      </c>
      <c r="E110" s="10" t="s">
        <v>2979</v>
      </c>
      <c r="F110" s="10" t="s">
        <v>18</v>
      </c>
    </row>
    <row r="111" ht="28.5" spans="1:6">
      <c r="A111" s="15">
        <v>1</v>
      </c>
      <c r="B111" s="16" t="s">
        <v>2980</v>
      </c>
      <c r="C111" s="17">
        <v>0</v>
      </c>
      <c r="D111" s="17">
        <v>0</v>
      </c>
      <c r="E111" s="18" t="s">
        <v>2981</v>
      </c>
      <c r="F111" s="18" t="s">
        <v>2982</v>
      </c>
    </row>
    <row r="112" ht="28.5" spans="1:6">
      <c r="A112" s="15">
        <v>2</v>
      </c>
      <c r="B112" s="16" t="s">
        <v>2983</v>
      </c>
      <c r="C112" s="17">
        <v>0</v>
      </c>
      <c r="D112" s="17">
        <v>0</v>
      </c>
      <c r="E112" s="18" t="s">
        <v>2981</v>
      </c>
      <c r="F112" s="18" t="s">
        <v>2984</v>
      </c>
    </row>
    <row r="113" ht="16.5" spans="1:6">
      <c r="A113" s="15">
        <v>3</v>
      </c>
      <c r="B113" s="16" t="s">
        <v>2985</v>
      </c>
      <c r="C113" s="17">
        <v>0</v>
      </c>
      <c r="D113" s="17">
        <v>0</v>
      </c>
      <c r="E113" s="18" t="s">
        <v>2981</v>
      </c>
      <c r="F113" s="18" t="s">
        <v>2016</v>
      </c>
    </row>
    <row r="114" ht="28.5" spans="1:6">
      <c r="A114" s="15">
        <v>4</v>
      </c>
      <c r="B114" s="16" t="s">
        <v>2986</v>
      </c>
      <c r="C114" s="17">
        <v>0</v>
      </c>
      <c r="D114" s="17">
        <v>0</v>
      </c>
      <c r="E114" s="18" t="s">
        <v>2987</v>
      </c>
      <c r="F114" s="18" t="s">
        <v>2988</v>
      </c>
    </row>
    <row r="115" ht="16.5" spans="1:6">
      <c r="A115" s="15">
        <v>5</v>
      </c>
      <c r="B115" s="16" t="s">
        <v>2989</v>
      </c>
      <c r="C115" s="17">
        <v>0</v>
      </c>
      <c r="D115" s="17">
        <v>0</v>
      </c>
      <c r="E115" s="18" t="s">
        <v>2990</v>
      </c>
      <c r="F115" s="18" t="s">
        <v>2016</v>
      </c>
    </row>
    <row r="116" ht="42.75" spans="1:6">
      <c r="A116" s="15">
        <v>6</v>
      </c>
      <c r="B116" s="16" t="s">
        <v>2781</v>
      </c>
      <c r="C116" s="17">
        <v>0</v>
      </c>
      <c r="D116" s="17">
        <v>6219055000</v>
      </c>
      <c r="E116" s="18" t="s">
        <v>2780</v>
      </c>
      <c r="F116" s="18" t="s">
        <v>2991</v>
      </c>
    </row>
    <row r="117" ht="16.5" spans="1:6">
      <c r="A117" s="15">
        <v>7</v>
      </c>
      <c r="B117" s="16" t="s">
        <v>2992</v>
      </c>
      <c r="C117" s="17">
        <v>0</v>
      </c>
      <c r="D117" s="17">
        <v>0</v>
      </c>
      <c r="E117" s="18" t="s">
        <v>2780</v>
      </c>
      <c r="F117" s="18" t="s">
        <v>2016</v>
      </c>
    </row>
    <row r="118" ht="57" spans="1:6">
      <c r="A118" s="19" t="s">
        <v>2016</v>
      </c>
      <c r="B118" s="20" t="s">
        <v>2993</v>
      </c>
      <c r="C118" s="21">
        <f>SUM(C111:C117)</f>
        <v>0</v>
      </c>
      <c r="D118" s="21">
        <f>SUM(D111:D117)</f>
        <v>6219055000</v>
      </c>
      <c r="E118" s="22"/>
      <c r="F118" s="22" t="s">
        <v>2994</v>
      </c>
    </row>
    <row r="119" spans="1:6">
      <c r="A119" s="2"/>
      <c r="B119" s="2"/>
      <c r="C119" s="2"/>
      <c r="D119" s="2"/>
      <c r="E119" s="2"/>
      <c r="F119" s="2"/>
    </row>
    <row r="120" ht="15" spans="1:6">
      <c r="A120" s="4" t="s">
        <v>2995</v>
      </c>
      <c r="B120" s="5"/>
      <c r="C120" s="5"/>
      <c r="D120" s="5"/>
      <c r="E120" s="5"/>
      <c r="F120" s="6"/>
    </row>
    <row r="121" ht="16.5" spans="1:6">
      <c r="A121" s="7" t="s">
        <v>2585</v>
      </c>
      <c r="B121" s="8" t="s">
        <v>2996</v>
      </c>
      <c r="C121" s="9" t="s">
        <v>2632</v>
      </c>
      <c r="D121" s="9" t="s">
        <v>2776</v>
      </c>
      <c r="E121" s="10" t="s">
        <v>2997</v>
      </c>
      <c r="F121" s="10" t="s">
        <v>18</v>
      </c>
    </row>
    <row r="122" ht="16.5" spans="1:6">
      <c r="A122" s="11" t="s">
        <v>2016</v>
      </c>
      <c r="B122" s="12" t="s">
        <v>2998</v>
      </c>
      <c r="C122" s="13"/>
      <c r="D122" s="13"/>
      <c r="E122" s="14" t="s">
        <v>2016</v>
      </c>
      <c r="F122" s="14" t="s">
        <v>2016</v>
      </c>
    </row>
    <row r="123" ht="42.75" spans="1:6">
      <c r="A123" s="15">
        <v>1</v>
      </c>
      <c r="B123" s="16" t="s">
        <v>2999</v>
      </c>
      <c r="C123" s="24"/>
      <c r="D123" s="24"/>
      <c r="E123" s="25" t="s">
        <v>3000</v>
      </c>
      <c r="F123" s="18" t="s">
        <v>3001</v>
      </c>
    </row>
    <row r="124" ht="71.25" spans="1:6">
      <c r="A124" s="15">
        <v>2</v>
      </c>
      <c r="B124" s="16" t="s">
        <v>3002</v>
      </c>
      <c r="C124" s="24"/>
      <c r="D124" s="24"/>
      <c r="E124" s="25" t="s">
        <v>3000</v>
      </c>
      <c r="F124" s="18" t="s">
        <v>3003</v>
      </c>
    </row>
    <row r="125" ht="199.5" spans="1:6">
      <c r="A125" s="15">
        <v>3</v>
      </c>
      <c r="B125" s="16" t="s">
        <v>3004</v>
      </c>
      <c r="C125" s="24"/>
      <c r="D125" s="24">
        <v>2093493888.02</v>
      </c>
      <c r="E125" s="25" t="s">
        <v>3000</v>
      </c>
      <c r="F125" s="18" t="s">
        <v>3005</v>
      </c>
    </row>
    <row r="126" ht="28.5" spans="1:6">
      <c r="A126" s="15">
        <v>4</v>
      </c>
      <c r="B126" s="16" t="s">
        <v>2885</v>
      </c>
      <c r="C126" s="24"/>
      <c r="D126" s="24"/>
      <c r="E126" s="25" t="s">
        <v>3000</v>
      </c>
      <c r="F126" s="18" t="s">
        <v>3006</v>
      </c>
    </row>
    <row r="127" ht="16.5" spans="1:6">
      <c r="A127" s="15">
        <v>5</v>
      </c>
      <c r="B127" s="16" t="s">
        <v>2887</v>
      </c>
      <c r="C127" s="24"/>
      <c r="D127" s="24"/>
      <c r="E127" s="25" t="s">
        <v>3000</v>
      </c>
      <c r="F127" s="18" t="s">
        <v>2016</v>
      </c>
    </row>
    <row r="128" ht="16.5" spans="1:6">
      <c r="A128" s="26" t="s">
        <v>2016</v>
      </c>
      <c r="B128" s="27" t="s">
        <v>3007</v>
      </c>
      <c r="C128" s="28">
        <f>SUM(C123:C127)</f>
        <v>0</v>
      </c>
      <c r="D128" s="28">
        <f>SUM(D123:D127)</f>
        <v>2093493888.02</v>
      </c>
      <c r="E128" s="29" t="s">
        <v>3008</v>
      </c>
      <c r="F128" s="26" t="s">
        <v>2016</v>
      </c>
    </row>
    <row r="129" ht="16.5" spans="1:6">
      <c r="A129" s="11" t="s">
        <v>2016</v>
      </c>
      <c r="B129" s="12" t="s">
        <v>3009</v>
      </c>
      <c r="C129" s="13"/>
      <c r="D129" s="13"/>
      <c r="E129" s="14" t="s">
        <v>2016</v>
      </c>
      <c r="F129" s="14" t="s">
        <v>2016</v>
      </c>
    </row>
    <row r="130" ht="28.5" spans="1:6">
      <c r="A130" s="15">
        <v>6</v>
      </c>
      <c r="B130" s="16" t="s">
        <v>2893</v>
      </c>
      <c r="C130" s="24"/>
      <c r="D130" s="24"/>
      <c r="E130" s="25" t="s">
        <v>3000</v>
      </c>
      <c r="F130" s="18" t="s">
        <v>3010</v>
      </c>
    </row>
    <row r="131" ht="16.5" spans="1:6">
      <c r="A131" s="15">
        <v>7</v>
      </c>
      <c r="B131" s="16" t="s">
        <v>2895</v>
      </c>
      <c r="C131" s="24"/>
      <c r="D131" s="24"/>
      <c r="E131" s="25" t="s">
        <v>3000</v>
      </c>
      <c r="F131" s="18" t="s">
        <v>2896</v>
      </c>
    </row>
    <row r="132" ht="16.5" spans="1:6">
      <c r="A132" s="15">
        <v>8</v>
      </c>
      <c r="B132" s="16" t="s">
        <v>2897</v>
      </c>
      <c r="C132" s="24"/>
      <c r="D132" s="24"/>
      <c r="E132" s="25" t="s">
        <v>3000</v>
      </c>
      <c r="F132" s="18" t="s">
        <v>2896</v>
      </c>
    </row>
    <row r="133" ht="16.5" spans="1:6">
      <c r="A133" s="26" t="s">
        <v>2016</v>
      </c>
      <c r="B133" s="27" t="s">
        <v>3007</v>
      </c>
      <c r="C133" s="28">
        <f>SUM(C130:C132)</f>
        <v>0</v>
      </c>
      <c r="D133" s="28">
        <f>SUM(D130:D132)</f>
        <v>0</v>
      </c>
      <c r="E133" s="29" t="s">
        <v>3008</v>
      </c>
      <c r="F133" s="26" t="s">
        <v>2016</v>
      </c>
    </row>
    <row r="134" ht="16.5" spans="1:6">
      <c r="A134" s="11" t="s">
        <v>2016</v>
      </c>
      <c r="B134" s="12" t="s">
        <v>3011</v>
      </c>
      <c r="C134" s="13"/>
      <c r="D134" s="13"/>
      <c r="E134" s="14" t="s">
        <v>2016</v>
      </c>
      <c r="F134" s="14" t="s">
        <v>2016</v>
      </c>
    </row>
    <row r="135" ht="16.5" spans="1:6">
      <c r="A135" s="15">
        <v>9</v>
      </c>
      <c r="B135" s="16" t="s">
        <v>3012</v>
      </c>
      <c r="C135" s="24"/>
      <c r="D135" s="24"/>
      <c r="E135" s="25" t="s">
        <v>3000</v>
      </c>
      <c r="F135" s="18" t="s">
        <v>2016</v>
      </c>
    </row>
    <row r="136" ht="16.5" spans="1:6">
      <c r="A136" s="15">
        <v>10</v>
      </c>
      <c r="B136" s="16" t="s">
        <v>3013</v>
      </c>
      <c r="C136" s="24"/>
      <c r="D136" s="24"/>
      <c r="E136" s="25" t="s">
        <v>3000</v>
      </c>
      <c r="F136" s="18" t="s">
        <v>2016</v>
      </c>
    </row>
    <row r="137" ht="71.25" spans="1:6">
      <c r="A137" s="15">
        <v>11</v>
      </c>
      <c r="B137" s="16" t="s">
        <v>3014</v>
      </c>
      <c r="C137" s="24"/>
      <c r="D137" s="24"/>
      <c r="E137" s="25" t="s">
        <v>3000</v>
      </c>
      <c r="F137" s="18" t="s">
        <v>3015</v>
      </c>
    </row>
    <row r="138" ht="16.5" spans="1:6">
      <c r="A138" s="15">
        <v>12</v>
      </c>
      <c r="B138" s="16" t="s">
        <v>2916</v>
      </c>
      <c r="C138" s="24"/>
      <c r="D138" s="24"/>
      <c r="E138" s="25" t="s">
        <v>3000</v>
      </c>
      <c r="F138" s="18" t="s">
        <v>2016</v>
      </c>
    </row>
    <row r="139" ht="28.5" spans="1:6">
      <c r="A139" s="15">
        <v>13</v>
      </c>
      <c r="B139" s="16" t="s">
        <v>2913</v>
      </c>
      <c r="C139" s="24"/>
      <c r="D139" s="24"/>
      <c r="E139" s="25" t="s">
        <v>3000</v>
      </c>
      <c r="F139" s="18" t="s">
        <v>3016</v>
      </c>
    </row>
    <row r="140" ht="16.5" spans="1:6">
      <c r="A140" s="15">
        <v>14</v>
      </c>
      <c r="B140" s="16" t="s">
        <v>2919</v>
      </c>
      <c r="C140" s="24"/>
      <c r="D140" s="24"/>
      <c r="E140" s="25" t="s">
        <v>3000</v>
      </c>
      <c r="F140" s="18" t="s">
        <v>2920</v>
      </c>
    </row>
    <row r="141" ht="16.5" spans="1:6">
      <c r="A141" s="26" t="s">
        <v>2016</v>
      </c>
      <c r="B141" s="27" t="s">
        <v>3007</v>
      </c>
      <c r="C141" s="28">
        <f>SUM(C135:C140)</f>
        <v>0</v>
      </c>
      <c r="D141" s="28">
        <f>SUM(D135:D140)</f>
        <v>0</v>
      </c>
      <c r="E141" s="29" t="s">
        <v>3008</v>
      </c>
      <c r="F141" s="26" t="s">
        <v>2016</v>
      </c>
    </row>
    <row r="142" ht="16.5" spans="1:6">
      <c r="A142" s="11" t="s">
        <v>2016</v>
      </c>
      <c r="B142" s="12" t="s">
        <v>3017</v>
      </c>
      <c r="C142" s="13"/>
      <c r="D142" s="13"/>
      <c r="E142" s="14" t="s">
        <v>2016</v>
      </c>
      <c r="F142" s="14" t="s">
        <v>2016</v>
      </c>
    </row>
    <row r="143" ht="28.5" spans="1:6">
      <c r="A143" s="15">
        <v>15</v>
      </c>
      <c r="B143" s="16" t="s">
        <v>3018</v>
      </c>
      <c r="C143" s="24"/>
      <c r="D143" s="24"/>
      <c r="E143" s="25" t="s">
        <v>3000</v>
      </c>
      <c r="F143" s="18" t="s">
        <v>3019</v>
      </c>
    </row>
    <row r="144" ht="28.5" spans="1:6">
      <c r="A144" s="15">
        <v>16</v>
      </c>
      <c r="B144" s="16" t="s">
        <v>3020</v>
      </c>
      <c r="C144" s="24"/>
      <c r="D144" s="24"/>
      <c r="E144" s="25" t="s">
        <v>3000</v>
      </c>
      <c r="F144" s="18" t="s">
        <v>3021</v>
      </c>
    </row>
    <row r="145" ht="28.5" spans="1:6">
      <c r="A145" s="15">
        <v>17</v>
      </c>
      <c r="B145" s="16" t="s">
        <v>3022</v>
      </c>
      <c r="C145" s="24"/>
      <c r="D145" s="24"/>
      <c r="E145" s="25" t="s">
        <v>3000</v>
      </c>
      <c r="F145" s="18" t="s">
        <v>3023</v>
      </c>
    </row>
    <row r="146" ht="57" spans="1:6">
      <c r="A146" s="15">
        <v>18</v>
      </c>
      <c r="B146" s="16" t="s">
        <v>3024</v>
      </c>
      <c r="C146" s="24"/>
      <c r="D146" s="24"/>
      <c r="E146" s="25" t="s">
        <v>3000</v>
      </c>
      <c r="F146" s="18" t="s">
        <v>3025</v>
      </c>
    </row>
    <row r="147" ht="16.5" spans="1:6">
      <c r="A147" s="15">
        <v>19</v>
      </c>
      <c r="B147" s="16" t="s">
        <v>3026</v>
      </c>
      <c r="C147" s="24"/>
      <c r="D147" s="24"/>
      <c r="E147" s="25" t="s">
        <v>3000</v>
      </c>
      <c r="F147" s="18" t="s">
        <v>2016</v>
      </c>
    </row>
    <row r="148" ht="28.5" spans="1:6">
      <c r="A148" s="15">
        <v>20</v>
      </c>
      <c r="B148" s="16" t="s">
        <v>3027</v>
      </c>
      <c r="C148" s="24"/>
      <c r="D148" s="24"/>
      <c r="E148" s="25" t="s">
        <v>3000</v>
      </c>
      <c r="F148" s="18" t="s">
        <v>3028</v>
      </c>
    </row>
    <row r="149" ht="28.5" spans="1:6">
      <c r="A149" s="15">
        <v>21</v>
      </c>
      <c r="B149" s="16" t="s">
        <v>3029</v>
      </c>
      <c r="C149" s="24"/>
      <c r="D149" s="24"/>
      <c r="E149" s="25" t="s">
        <v>3000</v>
      </c>
      <c r="F149" s="18" t="s">
        <v>3030</v>
      </c>
    </row>
    <row r="150" ht="16.5" spans="1:6">
      <c r="A150" s="15">
        <v>22</v>
      </c>
      <c r="B150" s="16" t="s">
        <v>3031</v>
      </c>
      <c r="C150" s="24"/>
      <c r="D150" s="24"/>
      <c r="E150" s="25" t="s">
        <v>3000</v>
      </c>
      <c r="F150" s="18" t="s">
        <v>2016</v>
      </c>
    </row>
    <row r="151" ht="28.5" spans="1:6">
      <c r="A151" s="15">
        <v>23</v>
      </c>
      <c r="B151" s="16" t="s">
        <v>3032</v>
      </c>
      <c r="C151" s="24"/>
      <c r="D151" s="24"/>
      <c r="E151" s="25" t="s">
        <v>3000</v>
      </c>
      <c r="F151" s="18" t="s">
        <v>3033</v>
      </c>
    </row>
    <row r="152" ht="16.5" spans="1:6">
      <c r="A152" s="15">
        <v>24</v>
      </c>
      <c r="B152" s="16" t="s">
        <v>2992</v>
      </c>
      <c r="C152" s="24"/>
      <c r="D152" s="24"/>
      <c r="E152" s="25" t="s">
        <v>3000</v>
      </c>
      <c r="F152" s="18" t="s">
        <v>2016</v>
      </c>
    </row>
    <row r="153" ht="16.5" spans="1:6">
      <c r="A153" s="26" t="s">
        <v>2016</v>
      </c>
      <c r="B153" s="27" t="s">
        <v>3007</v>
      </c>
      <c r="C153" s="28">
        <f>SUM(C143:C152)</f>
        <v>0</v>
      </c>
      <c r="D153" s="28">
        <f>SUM(D143:D152)</f>
        <v>0</v>
      </c>
      <c r="E153" s="29" t="s">
        <v>3008</v>
      </c>
      <c r="F153" s="26" t="s">
        <v>2016</v>
      </c>
    </row>
    <row r="154" ht="16.5" spans="1:6">
      <c r="A154" s="11" t="s">
        <v>2016</v>
      </c>
      <c r="B154" s="12" t="s">
        <v>3034</v>
      </c>
      <c r="C154" s="13"/>
      <c r="D154" s="13"/>
      <c r="E154" s="14" t="s">
        <v>2016</v>
      </c>
      <c r="F154" s="14" t="s">
        <v>2016</v>
      </c>
    </row>
    <row r="155" ht="16.5" spans="1:6">
      <c r="A155" s="15">
        <v>25</v>
      </c>
      <c r="B155" s="16" t="s">
        <v>3035</v>
      </c>
      <c r="C155" s="24"/>
      <c r="D155" s="24"/>
      <c r="E155" s="25" t="s">
        <v>3000</v>
      </c>
      <c r="F155" s="18" t="s">
        <v>2016</v>
      </c>
    </row>
    <row r="156" ht="16.5" spans="1:6">
      <c r="A156" s="15">
        <v>26</v>
      </c>
      <c r="B156" s="16" t="s">
        <v>3036</v>
      </c>
      <c r="C156" s="24"/>
      <c r="D156" s="24"/>
      <c r="E156" s="25" t="s">
        <v>3000</v>
      </c>
      <c r="F156" s="18" t="s">
        <v>2016</v>
      </c>
    </row>
    <row r="157" ht="28.5" spans="1:6">
      <c r="A157" s="15">
        <v>27</v>
      </c>
      <c r="B157" s="16" t="s">
        <v>3037</v>
      </c>
      <c r="C157" s="24"/>
      <c r="D157" s="24"/>
      <c r="E157" s="25" t="s">
        <v>3000</v>
      </c>
      <c r="F157" s="18" t="s">
        <v>3038</v>
      </c>
    </row>
    <row r="158" ht="16.5" spans="1:6">
      <c r="A158" s="15">
        <v>28</v>
      </c>
      <c r="B158" s="16" t="s">
        <v>3039</v>
      </c>
      <c r="C158" s="24"/>
      <c r="D158" s="24"/>
      <c r="E158" s="25" t="s">
        <v>3000</v>
      </c>
      <c r="F158" s="18" t="s">
        <v>2016</v>
      </c>
    </row>
    <row r="159" ht="16.5" spans="1:6">
      <c r="A159" s="26" t="s">
        <v>2016</v>
      </c>
      <c r="B159" s="27" t="s">
        <v>3007</v>
      </c>
      <c r="C159" s="28">
        <f>SUM(C155:C158)</f>
        <v>0</v>
      </c>
      <c r="D159" s="28">
        <f>SUM(D155:D158)</f>
        <v>0</v>
      </c>
      <c r="E159" s="29" t="s">
        <v>3008</v>
      </c>
      <c r="F159" s="26" t="s">
        <v>2016</v>
      </c>
    </row>
    <row r="160" ht="16.5" spans="1:6">
      <c r="A160" s="11" t="s">
        <v>2016</v>
      </c>
      <c r="B160" s="12" t="s">
        <v>3040</v>
      </c>
      <c r="C160" s="13"/>
      <c r="D160" s="13"/>
      <c r="E160" s="14" t="s">
        <v>2016</v>
      </c>
      <c r="F160" s="14" t="s">
        <v>2016</v>
      </c>
    </row>
    <row r="161" ht="28.5" spans="1:6">
      <c r="A161" s="15">
        <v>29</v>
      </c>
      <c r="B161" s="16" t="s">
        <v>3041</v>
      </c>
      <c r="C161" s="24"/>
      <c r="D161" s="24"/>
      <c r="E161" s="25" t="s">
        <v>3000</v>
      </c>
      <c r="F161" s="18" t="s">
        <v>3042</v>
      </c>
    </row>
    <row r="162" ht="28.5" spans="1:6">
      <c r="A162" s="15">
        <v>30</v>
      </c>
      <c r="B162" s="16" t="s">
        <v>2944</v>
      </c>
      <c r="C162" s="24"/>
      <c r="D162" s="24"/>
      <c r="E162" s="25" t="s">
        <v>3000</v>
      </c>
      <c r="F162" s="18" t="s">
        <v>3043</v>
      </c>
    </row>
    <row r="163" ht="28.5" spans="1:6">
      <c r="A163" s="15">
        <v>31</v>
      </c>
      <c r="B163" s="16" t="s">
        <v>3044</v>
      </c>
      <c r="C163" s="24"/>
      <c r="D163" s="24"/>
      <c r="E163" s="25" t="s">
        <v>3000</v>
      </c>
      <c r="F163" s="18" t="s">
        <v>3045</v>
      </c>
    </row>
    <row r="164" ht="28.5" spans="1:6">
      <c r="A164" s="15">
        <v>32</v>
      </c>
      <c r="B164" s="16" t="s">
        <v>2942</v>
      </c>
      <c r="C164" s="24"/>
      <c r="D164" s="24"/>
      <c r="E164" s="25" t="s">
        <v>3000</v>
      </c>
      <c r="F164" s="18" t="s">
        <v>3046</v>
      </c>
    </row>
    <row r="165" ht="28.5" spans="1:6">
      <c r="A165" s="15">
        <v>33</v>
      </c>
      <c r="B165" s="16" t="s">
        <v>2940</v>
      </c>
      <c r="C165" s="24"/>
      <c r="D165" s="24"/>
      <c r="E165" s="25" t="s">
        <v>3000</v>
      </c>
      <c r="F165" s="18" t="s">
        <v>3047</v>
      </c>
    </row>
    <row r="166" ht="16.5" spans="1:6">
      <c r="A166" s="15">
        <v>34</v>
      </c>
      <c r="B166" s="16" t="s">
        <v>2938</v>
      </c>
      <c r="C166" s="24"/>
      <c r="D166" s="24"/>
      <c r="E166" s="25" t="s">
        <v>3000</v>
      </c>
      <c r="F166" s="18" t="s">
        <v>2016</v>
      </c>
    </row>
    <row r="167" ht="28.5" spans="1:6">
      <c r="A167" s="15">
        <v>35</v>
      </c>
      <c r="B167" s="16" t="s">
        <v>2952</v>
      </c>
      <c r="C167" s="24"/>
      <c r="D167" s="24"/>
      <c r="E167" s="25" t="s">
        <v>3000</v>
      </c>
      <c r="F167" s="18" t="s">
        <v>3048</v>
      </c>
    </row>
    <row r="168" ht="42.75" spans="1:6">
      <c r="A168" s="15">
        <v>36</v>
      </c>
      <c r="B168" s="16" t="s">
        <v>2954</v>
      </c>
      <c r="C168" s="24"/>
      <c r="D168" s="24"/>
      <c r="E168" s="25" t="s">
        <v>3000</v>
      </c>
      <c r="F168" s="18" t="s">
        <v>3049</v>
      </c>
    </row>
    <row r="169" ht="42.75" spans="1:6">
      <c r="A169" s="15">
        <v>37</v>
      </c>
      <c r="B169" s="16" t="s">
        <v>3050</v>
      </c>
      <c r="C169" s="24"/>
      <c r="D169" s="24"/>
      <c r="E169" s="25" t="s">
        <v>3000</v>
      </c>
      <c r="F169" s="18" t="s">
        <v>3051</v>
      </c>
    </row>
    <row r="170" ht="16.5" spans="1:6">
      <c r="A170" s="26" t="s">
        <v>2016</v>
      </c>
      <c r="B170" s="27" t="s">
        <v>3007</v>
      </c>
      <c r="C170" s="28">
        <f>SUM(C161:C169)</f>
        <v>0</v>
      </c>
      <c r="D170" s="28">
        <f>SUM(D161:D169)</f>
        <v>0</v>
      </c>
      <c r="E170" s="29" t="s">
        <v>3008</v>
      </c>
      <c r="F170" s="26" t="s">
        <v>2016</v>
      </c>
    </row>
    <row r="171" ht="42.75" spans="1:6">
      <c r="A171" s="26" t="s">
        <v>2016</v>
      </c>
      <c r="B171" s="27" t="s">
        <v>3052</v>
      </c>
      <c r="C171" s="28">
        <f>C128+C133+C141+C153+C159+C170</f>
        <v>0</v>
      </c>
      <c r="D171" s="28">
        <f>D128+D133+D141+D153+D159+D170</f>
        <v>2093493888.02</v>
      </c>
      <c r="E171" s="29" t="s">
        <v>3008</v>
      </c>
      <c r="F171" s="22" t="s">
        <v>3053</v>
      </c>
    </row>
    <row r="172" spans="1:6">
      <c r="A172" s="2"/>
      <c r="B172" s="2"/>
      <c r="C172" s="2"/>
      <c r="D172" s="2"/>
      <c r="E172" s="2"/>
      <c r="F172" s="2"/>
    </row>
    <row r="173" ht="15" spans="1:6">
      <c r="A173" s="4" t="s">
        <v>3054</v>
      </c>
      <c r="B173" s="5"/>
      <c r="C173" s="5"/>
      <c r="D173" s="5"/>
      <c r="E173" s="5"/>
      <c r="F173" s="6"/>
    </row>
    <row r="174" ht="16.5" spans="1:6">
      <c r="A174" s="7" t="s">
        <v>2585</v>
      </c>
      <c r="B174" s="8" t="s">
        <v>3055</v>
      </c>
      <c r="C174" s="9" t="s">
        <v>2632</v>
      </c>
      <c r="D174" s="9" t="s">
        <v>2776</v>
      </c>
      <c r="E174" s="10" t="s">
        <v>3056</v>
      </c>
      <c r="F174" s="10" t="s">
        <v>18</v>
      </c>
    </row>
    <row r="175" ht="28.5" spans="1:6">
      <c r="A175" s="15">
        <v>1</v>
      </c>
      <c r="B175" s="16" t="s">
        <v>3057</v>
      </c>
      <c r="C175" s="24"/>
      <c r="D175" s="24"/>
      <c r="E175" s="18" t="s">
        <v>3058</v>
      </c>
      <c r="F175" s="18" t="s">
        <v>3059</v>
      </c>
    </row>
    <row r="176" ht="28.5" spans="1:6">
      <c r="A176" s="15">
        <v>2</v>
      </c>
      <c r="B176" s="16" t="s">
        <v>3060</v>
      </c>
      <c r="C176" s="24"/>
      <c r="D176" s="24"/>
      <c r="E176" s="18" t="s">
        <v>3061</v>
      </c>
      <c r="F176" s="18" t="s">
        <v>2016</v>
      </c>
    </row>
    <row r="177" ht="28.5" spans="1:6">
      <c r="A177" s="15">
        <v>3</v>
      </c>
      <c r="B177" s="16" t="s">
        <v>3062</v>
      </c>
      <c r="C177" s="24"/>
      <c r="D177" s="24"/>
      <c r="E177" s="18" t="s">
        <v>3063</v>
      </c>
      <c r="F177" s="18" t="s">
        <v>2016</v>
      </c>
    </row>
    <row r="178" ht="28.5" spans="1:6">
      <c r="A178" s="15">
        <v>4</v>
      </c>
      <c r="B178" s="16" t="s">
        <v>3064</v>
      </c>
      <c r="C178" s="24"/>
      <c r="D178" s="24"/>
      <c r="E178" s="18" t="s">
        <v>3065</v>
      </c>
      <c r="F178" s="18" t="s">
        <v>2016</v>
      </c>
    </row>
    <row r="179" ht="28.5" spans="1:6">
      <c r="A179" s="15">
        <v>5</v>
      </c>
      <c r="B179" s="16" t="s">
        <v>3066</v>
      </c>
      <c r="C179" s="24"/>
      <c r="D179" s="24"/>
      <c r="E179" s="18" t="s">
        <v>3067</v>
      </c>
      <c r="F179" s="18" t="s">
        <v>2016</v>
      </c>
    </row>
    <row r="180" ht="16.5" spans="1:6">
      <c r="A180" s="15">
        <v>6</v>
      </c>
      <c r="B180" s="16" t="s">
        <v>3068</v>
      </c>
      <c r="C180" s="24"/>
      <c r="D180" s="24"/>
      <c r="E180" s="18" t="s">
        <v>3069</v>
      </c>
      <c r="F180" s="18" t="s">
        <v>2016</v>
      </c>
    </row>
    <row r="181" ht="28.5" spans="1:6">
      <c r="A181" s="15">
        <v>7</v>
      </c>
      <c r="B181" s="16" t="s">
        <v>3070</v>
      </c>
      <c r="C181" s="24"/>
      <c r="D181" s="24"/>
      <c r="E181" s="18" t="s">
        <v>3071</v>
      </c>
      <c r="F181" s="18" t="s">
        <v>2016</v>
      </c>
    </row>
    <row r="182" ht="16.5" spans="1:6">
      <c r="A182" s="15">
        <v>8</v>
      </c>
      <c r="B182" s="16" t="s">
        <v>3072</v>
      </c>
      <c r="C182" s="24"/>
      <c r="D182" s="24"/>
      <c r="E182" s="18" t="s">
        <v>3073</v>
      </c>
      <c r="F182" s="18" t="s">
        <v>2016</v>
      </c>
    </row>
    <row r="183" ht="16.5" spans="1:6">
      <c r="A183" s="15">
        <v>9</v>
      </c>
      <c r="B183" s="16" t="s">
        <v>3074</v>
      </c>
      <c r="C183" s="24"/>
      <c r="D183" s="24"/>
      <c r="E183" s="18" t="s">
        <v>3075</v>
      </c>
      <c r="F183" s="18" t="s">
        <v>2016</v>
      </c>
    </row>
    <row r="184" ht="28.5" spans="1:6">
      <c r="A184" s="15">
        <v>10</v>
      </c>
      <c r="B184" s="16" t="s">
        <v>3076</v>
      </c>
      <c r="C184" s="24"/>
      <c r="D184" s="24"/>
      <c r="E184" s="18" t="s">
        <v>3077</v>
      </c>
      <c r="F184" s="18" t="s">
        <v>3078</v>
      </c>
    </row>
    <row r="185" ht="42.75" spans="1:6">
      <c r="A185" s="15">
        <v>11</v>
      </c>
      <c r="B185" s="16" t="s">
        <v>3079</v>
      </c>
      <c r="C185" s="24"/>
      <c r="D185" s="24">
        <v>323005250</v>
      </c>
      <c r="E185" s="18" t="s">
        <v>2780</v>
      </c>
      <c r="F185" s="18" t="s">
        <v>3080</v>
      </c>
    </row>
    <row r="186" ht="57" spans="1:6">
      <c r="A186" s="26" t="s">
        <v>2016</v>
      </c>
      <c r="B186" s="27" t="s">
        <v>3081</v>
      </c>
      <c r="C186" s="28">
        <f>SUM(C175:C185)</f>
        <v>0</v>
      </c>
      <c r="D186" s="28">
        <f>SUM(D175:D185)</f>
        <v>323005250</v>
      </c>
      <c r="E186" s="26" t="s">
        <v>2016</v>
      </c>
      <c r="F186" s="22" t="s">
        <v>3082</v>
      </c>
    </row>
    <row r="187" ht="42.75" spans="1:6">
      <c r="A187" s="15">
        <v>12</v>
      </c>
      <c r="B187" s="16" t="s">
        <v>3083</v>
      </c>
      <c r="C187" s="24"/>
      <c r="D187" s="24">
        <v>0</v>
      </c>
      <c r="E187" s="18" t="s">
        <v>3084</v>
      </c>
      <c r="F187" s="18" t="s">
        <v>3085</v>
      </c>
    </row>
    <row r="188" spans="1:6">
      <c r="A188" s="2"/>
      <c r="B188" s="2"/>
      <c r="C188" s="2"/>
      <c r="D188" s="2"/>
      <c r="E188" s="2"/>
      <c r="F188" s="2"/>
    </row>
    <row r="189" ht="15" spans="1:6">
      <c r="A189" s="4" t="s">
        <v>3086</v>
      </c>
      <c r="B189" s="5"/>
      <c r="C189" s="5"/>
      <c r="D189" s="5"/>
      <c r="E189" s="5"/>
      <c r="F189" s="6"/>
    </row>
    <row r="190" ht="16.5" spans="1:6">
      <c r="A190" s="7" t="s">
        <v>2585</v>
      </c>
      <c r="B190" s="8" t="s">
        <v>3087</v>
      </c>
      <c r="C190" s="9" t="s">
        <v>3088</v>
      </c>
      <c r="D190" s="9" t="s">
        <v>2776</v>
      </c>
      <c r="E190" s="10" t="s">
        <v>3089</v>
      </c>
      <c r="F190" s="10" t="s">
        <v>18</v>
      </c>
    </row>
    <row r="191" ht="16.5" spans="1:6">
      <c r="A191" s="11" t="s">
        <v>2016</v>
      </c>
      <c r="B191" s="12" t="s">
        <v>3090</v>
      </c>
      <c r="C191" s="13"/>
      <c r="D191" s="13"/>
      <c r="E191" s="14" t="s">
        <v>2016</v>
      </c>
      <c r="F191" s="14" t="s">
        <v>2016</v>
      </c>
    </row>
    <row r="192" ht="57" spans="1:6">
      <c r="A192" s="15">
        <v>1</v>
      </c>
      <c r="B192" s="16" t="s">
        <v>3091</v>
      </c>
      <c r="C192" s="24"/>
      <c r="D192" s="24"/>
      <c r="E192" s="25" t="s">
        <v>2981</v>
      </c>
      <c r="F192" s="18" t="s">
        <v>3092</v>
      </c>
    </row>
    <row r="193" ht="28.5" spans="1:6">
      <c r="A193" s="15">
        <v>2</v>
      </c>
      <c r="B193" s="16" t="s">
        <v>3093</v>
      </c>
      <c r="C193" s="24"/>
      <c r="D193" s="24"/>
      <c r="E193" s="25" t="s">
        <v>2987</v>
      </c>
      <c r="F193" s="18" t="s">
        <v>3094</v>
      </c>
    </row>
    <row r="194" ht="16.5" spans="1:6">
      <c r="A194" s="15">
        <v>3</v>
      </c>
      <c r="B194" s="16" t="s">
        <v>3095</v>
      </c>
      <c r="C194" s="30"/>
      <c r="D194" s="30"/>
      <c r="E194" s="25" t="s">
        <v>3096</v>
      </c>
      <c r="F194" s="18" t="s">
        <v>3097</v>
      </c>
    </row>
    <row r="195" ht="28.5" spans="1:6">
      <c r="A195" s="15">
        <v>4</v>
      </c>
      <c r="B195" s="16" t="s">
        <v>3098</v>
      </c>
      <c r="C195" s="30"/>
      <c r="D195" s="30"/>
      <c r="E195" s="25" t="s">
        <v>3096</v>
      </c>
      <c r="F195" s="18" t="s">
        <v>3099</v>
      </c>
    </row>
    <row r="196" ht="16.5" spans="1:6">
      <c r="A196" s="11" t="s">
        <v>2016</v>
      </c>
      <c r="B196" s="12" t="s">
        <v>3100</v>
      </c>
      <c r="C196" s="13"/>
      <c r="D196" s="13"/>
      <c r="E196" s="14" t="s">
        <v>2016</v>
      </c>
      <c r="F196" s="14" t="s">
        <v>2016</v>
      </c>
    </row>
    <row r="197" ht="42.75" spans="1:6">
      <c r="A197" s="15">
        <v>5</v>
      </c>
      <c r="B197" s="16" t="s">
        <v>3101</v>
      </c>
      <c r="C197" s="24"/>
      <c r="D197" s="24"/>
      <c r="E197" s="25" t="s">
        <v>2981</v>
      </c>
      <c r="F197" s="18" t="s">
        <v>3102</v>
      </c>
    </row>
    <row r="198" ht="42.75" spans="1:6">
      <c r="A198" s="15">
        <v>6</v>
      </c>
      <c r="B198" s="16" t="s">
        <v>3103</v>
      </c>
      <c r="C198" s="17" t="str">
        <f>IF(C197=0,"-",C62/C197)</f>
        <v>-</v>
      </c>
      <c r="D198" s="17"/>
      <c r="E198" s="25" t="s">
        <v>3104</v>
      </c>
      <c r="F198" s="18" t="s">
        <v>3105</v>
      </c>
    </row>
    <row r="199" ht="42.75" spans="1:6">
      <c r="A199" s="15">
        <v>7</v>
      </c>
      <c r="B199" s="16" t="s">
        <v>3106</v>
      </c>
      <c r="C199" s="30"/>
      <c r="D199" s="30"/>
      <c r="E199" s="25" t="s">
        <v>3096</v>
      </c>
      <c r="F199" s="18" t="s">
        <v>3107</v>
      </c>
    </row>
    <row r="200" ht="28.5" spans="1:6">
      <c r="A200" s="15">
        <v>8</v>
      </c>
      <c r="B200" s="16" t="s">
        <v>3108</v>
      </c>
      <c r="C200" s="24"/>
      <c r="D200" s="24"/>
      <c r="E200" s="25" t="s">
        <v>3109</v>
      </c>
      <c r="F200" s="18" t="s">
        <v>3110</v>
      </c>
    </row>
    <row r="201" ht="28.5" spans="1:6">
      <c r="A201" s="15">
        <v>9</v>
      </c>
      <c r="B201" s="16" t="s">
        <v>3111</v>
      </c>
      <c r="C201" s="24"/>
      <c r="D201" s="24"/>
      <c r="E201" s="25" t="s">
        <v>3112</v>
      </c>
      <c r="F201" s="18" t="s">
        <v>3113</v>
      </c>
    </row>
    <row r="202" ht="16.5" spans="1:6">
      <c r="A202" s="11" t="s">
        <v>2016</v>
      </c>
      <c r="B202" s="12" t="s">
        <v>3114</v>
      </c>
      <c r="C202" s="13"/>
      <c r="D202" s="13"/>
      <c r="E202" s="14" t="s">
        <v>2016</v>
      </c>
      <c r="F202" s="14" t="s">
        <v>2016</v>
      </c>
    </row>
    <row r="203" ht="16.5" spans="1:6">
      <c r="A203" s="15">
        <v>10</v>
      </c>
      <c r="B203" s="16" t="s">
        <v>3115</v>
      </c>
      <c r="C203" s="24"/>
      <c r="D203" s="24"/>
      <c r="E203" s="25" t="s">
        <v>2981</v>
      </c>
      <c r="F203" s="18" t="s">
        <v>3116</v>
      </c>
    </row>
    <row r="204" ht="16.5" spans="1:6">
      <c r="A204" s="15">
        <v>11</v>
      </c>
      <c r="B204" s="16" t="s">
        <v>3117</v>
      </c>
      <c r="C204" s="24"/>
      <c r="D204" s="24"/>
      <c r="E204" s="25" t="s">
        <v>2981</v>
      </c>
      <c r="F204" s="18" t="s">
        <v>3118</v>
      </c>
    </row>
    <row r="205" ht="16.5" spans="1:6">
      <c r="A205" s="15">
        <v>12</v>
      </c>
      <c r="B205" s="16" t="s">
        <v>3119</v>
      </c>
      <c r="C205" s="30"/>
      <c r="D205" s="30"/>
      <c r="E205" s="25" t="s">
        <v>3096</v>
      </c>
      <c r="F205" s="18" t="s">
        <v>2016</v>
      </c>
    </row>
    <row r="206" ht="28.5" spans="1:6">
      <c r="A206" s="15">
        <v>13</v>
      </c>
      <c r="B206" s="16" t="s">
        <v>3120</v>
      </c>
      <c r="C206" s="30"/>
      <c r="D206" s="30"/>
      <c r="E206" s="25" t="s">
        <v>3096</v>
      </c>
      <c r="F206" s="18" t="s">
        <v>3121</v>
      </c>
    </row>
    <row r="207" ht="28.5" spans="1:6">
      <c r="A207" s="15">
        <v>14</v>
      </c>
      <c r="B207" s="16" t="s">
        <v>3122</v>
      </c>
      <c r="C207" s="17" t="str">
        <f>IF(C204=0,"-",C203/C204)</f>
        <v>-</v>
      </c>
      <c r="D207" s="17"/>
      <c r="E207" s="25" t="s">
        <v>3123</v>
      </c>
      <c r="F207" s="18" t="s">
        <v>3124</v>
      </c>
    </row>
    <row r="208" ht="16.5" spans="1:6">
      <c r="A208" s="11" t="s">
        <v>2016</v>
      </c>
      <c r="B208" s="12" t="s">
        <v>3125</v>
      </c>
      <c r="C208" s="13"/>
      <c r="D208" s="13"/>
      <c r="E208" s="14" t="s">
        <v>2016</v>
      </c>
      <c r="F208" s="14" t="s">
        <v>2016</v>
      </c>
    </row>
    <row r="209" ht="57" spans="1:6">
      <c r="A209" s="15">
        <v>15</v>
      </c>
      <c r="B209" s="16" t="s">
        <v>3126</v>
      </c>
      <c r="C209" s="17" t="str">
        <f>IF(C192=0,"-",'[1]利润表(会小企02表)'!C5/C192)</f>
        <v>-</v>
      </c>
      <c r="D209" s="17"/>
      <c r="E209" s="25" t="s">
        <v>3104</v>
      </c>
      <c r="F209" s="18" t="s">
        <v>3127</v>
      </c>
    </row>
    <row r="210" ht="57" spans="1:6">
      <c r="A210" s="15">
        <v>16</v>
      </c>
      <c r="B210" s="16" t="s">
        <v>3128</v>
      </c>
      <c r="C210" s="17" t="str">
        <f>IF(C192=0,"-",('[1]利润表(会小企02表)'!C5+'[1]利润表(会小企02表)'!C17)/C192)</f>
        <v>-</v>
      </c>
      <c r="D210" s="17"/>
      <c r="E210" s="25" t="s">
        <v>3104</v>
      </c>
      <c r="F210" s="18" t="s">
        <v>3129</v>
      </c>
    </row>
    <row r="211" ht="28.5" spans="1:6">
      <c r="A211" s="15">
        <v>17</v>
      </c>
      <c r="B211" s="16" t="s">
        <v>3130</v>
      </c>
      <c r="C211" s="17" t="str">
        <f>IF(C192=0,"-",'[1]利润表(会小企02表)'!C4/C192)</f>
        <v>-</v>
      </c>
      <c r="D211" s="17"/>
      <c r="E211" s="25" t="s">
        <v>3104</v>
      </c>
      <c r="F211" s="18" t="s">
        <v>3131</v>
      </c>
    </row>
    <row r="212" ht="16.5" spans="1:6">
      <c r="A212" s="11" t="s">
        <v>2016</v>
      </c>
      <c r="B212" s="12" t="s">
        <v>3132</v>
      </c>
      <c r="C212" s="13"/>
      <c r="D212" s="13"/>
      <c r="E212" s="14" t="s">
        <v>2016</v>
      </c>
      <c r="F212" s="14" t="s">
        <v>2016</v>
      </c>
    </row>
    <row r="213" ht="28.5" spans="1:6">
      <c r="A213" s="15">
        <v>18</v>
      </c>
      <c r="B213" s="16" t="s">
        <v>3133</v>
      </c>
      <c r="C213" s="24"/>
      <c r="D213" s="24"/>
      <c r="E213" s="25" t="s">
        <v>3112</v>
      </c>
      <c r="F213" s="18" t="s">
        <v>3134</v>
      </c>
    </row>
    <row r="214" ht="28.5" spans="1:6">
      <c r="A214" s="15">
        <v>19</v>
      </c>
      <c r="B214" s="16" t="s">
        <v>3135</v>
      </c>
      <c r="C214" s="17" t="str">
        <f>IF(C213=0,"-",C192/C213)</f>
        <v>-</v>
      </c>
      <c r="D214" s="17"/>
      <c r="E214" s="25" t="s">
        <v>3136</v>
      </c>
      <c r="F214" s="18" t="s">
        <v>3137</v>
      </c>
    </row>
    <row r="215" ht="42.75" spans="1:6">
      <c r="A215" s="15">
        <v>20</v>
      </c>
      <c r="B215" s="16" t="s">
        <v>3138</v>
      </c>
      <c r="C215" s="17" t="str">
        <f>IF(C213=0,"-",10290443311/C213)</f>
        <v>-</v>
      </c>
      <c r="D215" s="17"/>
      <c r="E215" s="25" t="s">
        <v>3139</v>
      </c>
      <c r="F215" s="18" t="s">
        <v>3140</v>
      </c>
    </row>
    <row r="216" ht="57" spans="1:6">
      <c r="A216" s="15">
        <v>21</v>
      </c>
      <c r="B216" s="16" t="s">
        <v>3141</v>
      </c>
      <c r="C216" s="17">
        <f>'[1]现金流量表(会小企03表)'!D17</f>
        <v>224704224</v>
      </c>
      <c r="D216" s="17">
        <f>'[1]现金流量表(会小企03表)'!C17/8</f>
        <v>534759731.375</v>
      </c>
      <c r="E216" s="25" t="s">
        <v>3142</v>
      </c>
      <c r="F216" s="18" t="s">
        <v>3143</v>
      </c>
    </row>
    <row r="217" ht="16.5" spans="1:6">
      <c r="A217" s="11" t="s">
        <v>2016</v>
      </c>
      <c r="B217" s="12" t="s">
        <v>3144</v>
      </c>
      <c r="C217" s="13"/>
      <c r="D217" s="13"/>
      <c r="E217" s="14" t="s">
        <v>2016</v>
      </c>
      <c r="F217" s="14" t="s">
        <v>2016</v>
      </c>
    </row>
    <row r="218" ht="42.75" spans="1:6">
      <c r="A218" s="15">
        <v>22</v>
      </c>
      <c r="B218" s="16" t="s">
        <v>3145</v>
      </c>
      <c r="C218" s="24"/>
      <c r="D218" s="24"/>
      <c r="E218" s="25" t="s">
        <v>3146</v>
      </c>
      <c r="F218" s="18" t="s">
        <v>3147</v>
      </c>
    </row>
    <row r="219" ht="28.5" spans="1:6">
      <c r="A219" s="15">
        <v>23</v>
      </c>
      <c r="B219" s="16" t="s">
        <v>3148</v>
      </c>
      <c r="C219" s="24"/>
      <c r="D219" s="24"/>
      <c r="E219" s="25" t="s">
        <v>2022</v>
      </c>
      <c r="F219" s="18" t="s">
        <v>3149</v>
      </c>
    </row>
    <row r="220" ht="28.5" spans="1:6">
      <c r="A220" s="15">
        <v>24</v>
      </c>
      <c r="B220" s="16" t="s">
        <v>3150</v>
      </c>
      <c r="C220" s="24"/>
      <c r="D220" s="24"/>
      <c r="E220" s="25" t="s">
        <v>2022</v>
      </c>
      <c r="F220" s="18" t="s">
        <v>3151</v>
      </c>
    </row>
    <row r="221" ht="42.75" spans="1:6">
      <c r="A221" s="15">
        <v>25</v>
      </c>
      <c r="B221" s="16" t="s">
        <v>3152</v>
      </c>
      <c r="C221" s="24"/>
      <c r="D221" s="24"/>
      <c r="E221" s="25" t="s">
        <v>3109</v>
      </c>
      <c r="F221" s="18" t="s">
        <v>3153</v>
      </c>
    </row>
    <row r="222" spans="1:6">
      <c r="A222" s="2"/>
      <c r="B222" s="2"/>
      <c r="C222" s="2"/>
      <c r="D222" s="2"/>
      <c r="E222" s="2"/>
      <c r="F222" s="2"/>
    </row>
    <row r="223" ht="15" spans="1:6">
      <c r="A223" s="4" t="s">
        <v>3154</v>
      </c>
      <c r="B223" s="5"/>
      <c r="C223" s="5"/>
      <c r="D223" s="5"/>
      <c r="E223" s="5"/>
      <c r="F223" s="6"/>
    </row>
    <row r="224" ht="49.5" spans="1:6">
      <c r="A224" s="31" t="s">
        <v>3155</v>
      </c>
      <c r="B224" s="32" t="s">
        <v>3156</v>
      </c>
      <c r="C224" s="5"/>
      <c r="D224" s="5"/>
      <c r="E224" s="5"/>
      <c r="F224" s="6"/>
    </row>
    <row r="225" ht="66" spans="1:6">
      <c r="A225" s="31" t="s">
        <v>3157</v>
      </c>
      <c r="B225" s="32" t="s">
        <v>3158</v>
      </c>
      <c r="C225" s="5"/>
      <c r="D225" s="5"/>
      <c r="E225" s="5"/>
      <c r="F225" s="6"/>
    </row>
    <row r="226" ht="66" spans="1:6">
      <c r="A226" s="31" t="s">
        <v>3159</v>
      </c>
      <c r="B226" s="32" t="s">
        <v>3160</v>
      </c>
      <c r="C226" s="5"/>
      <c r="D226" s="5"/>
      <c r="E226" s="5"/>
      <c r="F226" s="6"/>
    </row>
    <row r="227" ht="99" spans="1:6">
      <c r="A227" s="31" t="s">
        <v>3161</v>
      </c>
      <c r="B227" s="32" t="s">
        <v>3162</v>
      </c>
      <c r="C227" s="5"/>
      <c r="D227" s="5"/>
      <c r="E227" s="5"/>
      <c r="F227" s="6"/>
    </row>
    <row r="228" ht="33" spans="1:6">
      <c r="A228" s="31" t="s">
        <v>3163</v>
      </c>
      <c r="B228" s="32" t="s">
        <v>3164</v>
      </c>
      <c r="C228" s="5"/>
      <c r="D228" s="5"/>
      <c r="E228" s="5"/>
      <c r="F228" s="6"/>
    </row>
    <row r="229" ht="49.5" spans="1:6">
      <c r="A229" s="31" t="s">
        <v>3165</v>
      </c>
      <c r="B229" s="32" t="s">
        <v>3166</v>
      </c>
      <c r="C229" s="5"/>
      <c r="D229" s="5"/>
      <c r="E229" s="5"/>
      <c r="F229" s="6"/>
    </row>
  </sheetData>
  <mergeCells count="15">
    <mergeCell ref="A1:F1"/>
    <mergeCell ref="A2:F2"/>
    <mergeCell ref="A4:F4"/>
    <mergeCell ref="A44:F44"/>
    <mergeCell ref="A109:F109"/>
    <mergeCell ref="A120:F120"/>
    <mergeCell ref="A173:F173"/>
    <mergeCell ref="A189:F189"/>
    <mergeCell ref="A223:F223"/>
    <mergeCell ref="B224:F224"/>
    <mergeCell ref="B225:F225"/>
    <mergeCell ref="B226:F226"/>
    <mergeCell ref="B227:F227"/>
    <mergeCell ref="B228:F228"/>
    <mergeCell ref="B229:F2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说明</vt:lpstr>
      <vt:lpstr>1现金流水总表</vt:lpstr>
      <vt:lpstr>2 科目表</vt:lpstr>
      <vt:lpstr>3会计分录表</vt:lpstr>
      <vt:lpstr>4 凭证汇总</vt:lpstr>
      <vt:lpstr>5科目余额表表 </vt:lpstr>
      <vt:lpstr>6资产负债表</vt:lpstr>
      <vt:lpstr>7利润表</vt:lpstr>
      <vt:lpstr>8损益表</vt:lpstr>
      <vt:lpstr>9现金流量表</vt:lpstr>
      <vt:lpstr>10补充资料</vt:lpstr>
      <vt:lpstr>11经营报表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</cp:lastModifiedBy>
  <dcterms:created xsi:type="dcterms:W3CDTF">2026-08-17T12:37:00Z</dcterms:created>
  <dcterms:modified xsi:type="dcterms:W3CDTF">2026-09-26T15:36:59Z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5A736C9F4528444C944740416C1F93EC_13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