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7CD0F02F-486F-49EB-9F60-B96376CAD828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mutation score" sheetId="1" r:id="rId1"/>
    <sheet name="times" sheetId="2" r:id="rId2"/>
    <sheet name="calc-rq4-preproc" sheetId="3" r:id="rId3"/>
    <sheet name="calc-rq4-test-time" sheetId="4" r:id="rId4"/>
    <sheet name="data-proc-time" sheetId="5" r:id="rId5"/>
    <sheet name="calc-rq3" sheetId="6" r:id="rId6"/>
  </sheets>
  <definedNames>
    <definedName name="_xlnm._FilterDatabase" localSheetId="2" hidden="1">'calc-rq4-preproc'!$A$1:$C$1</definedName>
    <definedName name="_xlnm._FilterDatabase" localSheetId="3" hidden="1">'calc-rq4-test-time'!$A$1:$P$1</definedName>
    <definedName name="_xlnm._FilterDatabase" localSheetId="4" hidden="1">'data-proc-time'!$A$1:$I$1</definedName>
    <definedName name="_xlnm._FilterDatabase" localSheetId="1" hidden="1">times!$A$1:$O$1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6" l="1"/>
  <c r="D18" i="6"/>
  <c r="O18" i="6"/>
  <c r="L18" i="6"/>
  <c r="K18" i="6"/>
  <c r="H18" i="6"/>
  <c r="E18" i="6"/>
  <c r="B18" i="6"/>
  <c r="Q17" i="6"/>
  <c r="P17" i="6"/>
  <c r="N17" i="6"/>
  <c r="M17" i="6"/>
  <c r="I17" i="6"/>
  <c r="F17" i="6"/>
  <c r="C17" i="6"/>
  <c r="Q14" i="6"/>
  <c r="P14" i="6"/>
  <c r="N14" i="6"/>
  <c r="M14" i="6"/>
  <c r="I14" i="6"/>
  <c r="F14" i="6"/>
  <c r="C14" i="6"/>
  <c r="Q13" i="6"/>
  <c r="P13" i="6"/>
  <c r="N13" i="6"/>
  <c r="M13" i="6"/>
  <c r="I13" i="6"/>
  <c r="F13" i="6"/>
  <c r="C13" i="6"/>
  <c r="Q12" i="6"/>
  <c r="P12" i="6"/>
  <c r="N12" i="6"/>
  <c r="M12" i="6"/>
  <c r="I12" i="6"/>
  <c r="F12" i="6"/>
  <c r="C12" i="6"/>
  <c r="Q11" i="6"/>
  <c r="P11" i="6"/>
  <c r="N11" i="6"/>
  <c r="M11" i="6"/>
  <c r="I11" i="6"/>
  <c r="F11" i="6"/>
  <c r="C11" i="6"/>
  <c r="Q16" i="6" l="1"/>
  <c r="P16" i="6"/>
  <c r="N16" i="6"/>
  <c r="M16" i="6"/>
  <c r="I16" i="6"/>
  <c r="F16" i="6"/>
  <c r="C16" i="6"/>
  <c r="Q15" i="6"/>
  <c r="P15" i="6"/>
  <c r="N15" i="6"/>
  <c r="M15" i="6"/>
  <c r="I15" i="6"/>
  <c r="F15" i="6"/>
  <c r="C15" i="6"/>
  <c r="Q10" i="6"/>
  <c r="P10" i="6"/>
  <c r="N10" i="6"/>
  <c r="M10" i="6"/>
  <c r="I10" i="6"/>
  <c r="F10" i="6"/>
  <c r="C10" i="6"/>
  <c r="Q9" i="6"/>
  <c r="P9" i="6"/>
  <c r="N9" i="6"/>
  <c r="M9" i="6"/>
  <c r="I9" i="6"/>
  <c r="F9" i="6"/>
  <c r="C9" i="6"/>
  <c r="Q8" i="6"/>
  <c r="P8" i="6"/>
  <c r="N8" i="6"/>
  <c r="M8" i="6"/>
  <c r="I8" i="6"/>
  <c r="F8" i="6"/>
  <c r="C8" i="6"/>
  <c r="Q7" i="6"/>
  <c r="P7" i="6"/>
  <c r="N7" i="6"/>
  <c r="M7" i="6"/>
  <c r="I7" i="6"/>
  <c r="F7" i="6"/>
  <c r="C7" i="6"/>
  <c r="Q6" i="6"/>
  <c r="P6" i="6"/>
  <c r="N6" i="6"/>
  <c r="M6" i="6"/>
  <c r="I6" i="6"/>
  <c r="F6" i="6"/>
  <c r="C6" i="6"/>
  <c r="Q5" i="6"/>
  <c r="P5" i="6"/>
  <c r="N5" i="6"/>
  <c r="M5" i="6"/>
  <c r="I5" i="6"/>
  <c r="F5" i="6"/>
  <c r="C5" i="6"/>
  <c r="Q4" i="6"/>
  <c r="P4" i="6"/>
  <c r="N4" i="6"/>
  <c r="M4" i="6"/>
  <c r="I4" i="6"/>
  <c r="F4" i="6"/>
  <c r="C4" i="6"/>
  <c r="Q3" i="6"/>
  <c r="P3" i="6"/>
  <c r="N3" i="6"/>
  <c r="M3" i="6"/>
  <c r="I3" i="6"/>
  <c r="F3" i="6"/>
  <c r="C3" i="6"/>
  <c r="N18" i="2"/>
  <c r="M18" i="2"/>
  <c r="L18" i="2"/>
  <c r="K18" i="2"/>
  <c r="J18" i="2"/>
  <c r="H18" i="2"/>
  <c r="O18" i="2" s="1"/>
  <c r="F18" i="2"/>
  <c r="D18" i="2"/>
  <c r="E18" i="2" s="1"/>
  <c r="B18" i="2"/>
  <c r="O17" i="2"/>
  <c r="G18" i="2"/>
  <c r="C18" i="2"/>
  <c r="I18" i="5"/>
  <c r="G18" i="5"/>
  <c r="F18" i="5"/>
  <c r="E18" i="5"/>
  <c r="H14" i="5"/>
  <c r="H11" i="5"/>
  <c r="H3" i="5"/>
  <c r="H13" i="5"/>
  <c r="H4" i="5"/>
  <c r="H15" i="5"/>
  <c r="H10" i="5"/>
  <c r="H5" i="5"/>
  <c r="H8" i="5"/>
  <c r="H2" i="5"/>
  <c r="H16" i="5"/>
  <c r="H6" i="5"/>
  <c r="H9" i="5"/>
  <c r="H12" i="5"/>
  <c r="H7" i="5"/>
  <c r="D14" i="5"/>
  <c r="D11" i="5"/>
  <c r="D3" i="5"/>
  <c r="D13" i="5"/>
  <c r="D4" i="5"/>
  <c r="D15" i="5"/>
  <c r="D10" i="5"/>
  <c r="D5" i="5"/>
  <c r="D8" i="5"/>
  <c r="D2" i="5"/>
  <c r="D16" i="5"/>
  <c r="D6" i="5"/>
  <c r="D9" i="5"/>
  <c r="D12" i="5"/>
  <c r="D7" i="5"/>
  <c r="C18" i="5"/>
  <c r="B18" i="5"/>
  <c r="D18" i="5" s="1"/>
  <c r="I32" i="2"/>
  <c r="C18" i="3"/>
  <c r="G18" i="4"/>
  <c r="F13" i="4"/>
  <c r="G13" i="4" s="1"/>
  <c r="F3" i="4"/>
  <c r="G3" i="4" s="1"/>
  <c r="F10" i="4"/>
  <c r="G10" i="4" s="1"/>
  <c r="F11" i="4"/>
  <c r="G11" i="4" s="1"/>
  <c r="F9" i="4"/>
  <c r="G9" i="4" s="1"/>
  <c r="F15" i="4"/>
  <c r="G15" i="4" s="1"/>
  <c r="F12" i="4"/>
  <c r="G12" i="4" s="1"/>
  <c r="F14" i="4"/>
  <c r="G14" i="4" s="1"/>
  <c r="F4" i="4"/>
  <c r="G4" i="4" s="1"/>
  <c r="F6" i="4"/>
  <c r="G6" i="4" s="1"/>
  <c r="F7" i="4"/>
  <c r="G7" i="4" s="1"/>
  <c r="F16" i="4"/>
  <c r="G16" i="4" s="1"/>
  <c r="F2" i="4"/>
  <c r="G2" i="4" s="1"/>
  <c r="F5" i="4"/>
  <c r="G5" i="4" s="1"/>
  <c r="F8" i="4"/>
  <c r="G8" i="4" s="1"/>
  <c r="H16" i="2"/>
  <c r="B1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J13" i="1"/>
  <c r="K13" i="1"/>
  <c r="G13" i="1"/>
  <c r="C13" i="1"/>
  <c r="E13" i="1"/>
  <c r="D17" i="2"/>
  <c r="B17" i="2"/>
  <c r="N13" i="2"/>
  <c r="H13" i="2"/>
  <c r="O13" i="2" s="1"/>
  <c r="G13" i="2"/>
  <c r="E13" i="2"/>
  <c r="C13" i="2"/>
  <c r="N15" i="2"/>
  <c r="H15" i="2"/>
  <c r="I15" i="2" s="1"/>
  <c r="G15" i="2"/>
  <c r="E15" i="2"/>
  <c r="C15" i="2"/>
  <c r="K12" i="1"/>
  <c r="J12" i="1"/>
  <c r="G12" i="1"/>
  <c r="E12" i="1"/>
  <c r="C12" i="1"/>
  <c r="I18" i="1"/>
  <c r="N3" i="2"/>
  <c r="N14" i="2"/>
  <c r="M17" i="2"/>
  <c r="L17" i="2"/>
  <c r="K17" i="2"/>
  <c r="J17" i="2"/>
  <c r="F17" i="2"/>
  <c r="L18" i="1"/>
  <c r="H18" i="1"/>
  <c r="F18" i="1"/>
  <c r="D18" i="1"/>
  <c r="K4" i="1"/>
  <c r="K5" i="1"/>
  <c r="K6" i="1"/>
  <c r="K7" i="1"/>
  <c r="K17" i="1"/>
  <c r="K8" i="1"/>
  <c r="K9" i="1"/>
  <c r="K10" i="1"/>
  <c r="K11" i="1"/>
  <c r="K14" i="1"/>
  <c r="K15" i="1"/>
  <c r="K16" i="1"/>
  <c r="K3" i="1"/>
  <c r="J3" i="1"/>
  <c r="J4" i="1"/>
  <c r="J5" i="1"/>
  <c r="J6" i="1"/>
  <c r="J7" i="1"/>
  <c r="J17" i="1"/>
  <c r="J8" i="1"/>
  <c r="J9" i="1"/>
  <c r="J10" i="1"/>
  <c r="J11" i="1"/>
  <c r="J14" i="1"/>
  <c r="J15" i="1"/>
  <c r="J16" i="1"/>
  <c r="E4" i="1"/>
  <c r="E5" i="1"/>
  <c r="E6" i="1"/>
  <c r="E7" i="1"/>
  <c r="E17" i="1"/>
  <c r="E8" i="1"/>
  <c r="E9" i="1"/>
  <c r="E10" i="1"/>
  <c r="E11" i="1"/>
  <c r="E14" i="1"/>
  <c r="E15" i="1"/>
  <c r="E16" i="1"/>
  <c r="E3" i="1"/>
  <c r="G4" i="1"/>
  <c r="G5" i="1"/>
  <c r="G6" i="1"/>
  <c r="G7" i="1"/>
  <c r="G17" i="1"/>
  <c r="G8" i="1"/>
  <c r="G9" i="1"/>
  <c r="G10" i="1"/>
  <c r="G11" i="1"/>
  <c r="G14" i="1"/>
  <c r="G15" i="1"/>
  <c r="G16" i="1"/>
  <c r="G3" i="1"/>
  <c r="C4" i="1"/>
  <c r="C5" i="1"/>
  <c r="C6" i="1"/>
  <c r="C7" i="1"/>
  <c r="C17" i="1"/>
  <c r="C8" i="1"/>
  <c r="C9" i="1"/>
  <c r="C10" i="1"/>
  <c r="C11" i="1"/>
  <c r="C14" i="1"/>
  <c r="C15" i="1"/>
  <c r="C16" i="1"/>
  <c r="C3" i="1"/>
  <c r="H14" i="2"/>
  <c r="O14" i="2" s="1"/>
  <c r="P18" i="6" l="1"/>
  <c r="Q18" i="6"/>
  <c r="M18" i="6"/>
  <c r="I18" i="6"/>
  <c r="F18" i="6"/>
  <c r="N18" i="6"/>
  <c r="C18" i="6"/>
  <c r="I18" i="2"/>
  <c r="H18" i="5"/>
  <c r="O15" i="2"/>
  <c r="N17" i="2"/>
  <c r="N18" i="1"/>
  <c r="C18" i="1"/>
  <c r="I13" i="2"/>
  <c r="H3" i="2"/>
  <c r="O3" i="2" s="1"/>
  <c r="G3" i="2"/>
  <c r="E17" i="2"/>
  <c r="E3" i="2"/>
  <c r="C17" i="2"/>
  <c r="C3" i="2"/>
  <c r="N6" i="2"/>
  <c r="N2" i="2"/>
  <c r="N16" i="2"/>
  <c r="N8" i="2"/>
  <c r="N10" i="2"/>
  <c r="N4" i="2"/>
  <c r="N11" i="2"/>
  <c r="N7" i="2"/>
  <c r="N12" i="2"/>
  <c r="N5" i="2"/>
  <c r="N9" i="2"/>
  <c r="N4" i="1"/>
  <c r="N3" i="1"/>
  <c r="M3" i="1"/>
  <c r="M18" i="1" s="1"/>
  <c r="E18" i="1" s="1"/>
  <c r="G17" i="2"/>
  <c r="H5" i="2"/>
  <c r="O5" i="2" s="1"/>
  <c r="G5" i="2"/>
  <c r="E5" i="2"/>
  <c r="C5" i="2"/>
  <c r="H12" i="2"/>
  <c r="O12" i="2" s="1"/>
  <c r="G12" i="2"/>
  <c r="E12" i="2"/>
  <c r="C12" i="2"/>
  <c r="H7" i="2"/>
  <c r="O7" i="2" s="1"/>
  <c r="G7" i="2"/>
  <c r="E7" i="2"/>
  <c r="C7" i="2"/>
  <c r="H11" i="2"/>
  <c r="O11" i="2" s="1"/>
  <c r="G11" i="2"/>
  <c r="E11" i="2"/>
  <c r="C11" i="2"/>
  <c r="H4" i="2"/>
  <c r="O4" i="2" s="1"/>
  <c r="G4" i="2"/>
  <c r="E4" i="2"/>
  <c r="C4" i="2"/>
  <c r="H10" i="2"/>
  <c r="O10" i="2" s="1"/>
  <c r="G10" i="2"/>
  <c r="E10" i="2"/>
  <c r="C10" i="2"/>
  <c r="G14" i="2"/>
  <c r="E14" i="2"/>
  <c r="C14" i="2"/>
  <c r="H8" i="2"/>
  <c r="O8" i="2" s="1"/>
  <c r="G8" i="2"/>
  <c r="E8" i="2"/>
  <c r="C8" i="2"/>
  <c r="O16" i="2"/>
  <c r="G16" i="2"/>
  <c r="E16" i="2"/>
  <c r="C16" i="2"/>
  <c r="H2" i="2"/>
  <c r="O2" i="2" s="1"/>
  <c r="G2" i="2"/>
  <c r="E2" i="2"/>
  <c r="C2" i="2"/>
  <c r="H6" i="2"/>
  <c r="O6" i="2" s="1"/>
  <c r="G6" i="2"/>
  <c r="E6" i="2"/>
  <c r="C6" i="2"/>
  <c r="H9" i="2"/>
  <c r="G9" i="2"/>
  <c r="E9" i="2"/>
  <c r="C9" i="2"/>
  <c r="I9" i="2" l="1"/>
  <c r="O9" i="2"/>
  <c r="H17" i="2"/>
  <c r="K18" i="1"/>
  <c r="G18" i="1"/>
  <c r="J18" i="1"/>
  <c r="I3" i="2"/>
  <c r="I5" i="2"/>
  <c r="I6" i="2"/>
  <c r="I16" i="2"/>
  <c r="I11" i="2"/>
  <c r="I10" i="2"/>
  <c r="I8" i="2"/>
  <c r="I2" i="2"/>
  <c r="I7" i="2"/>
  <c r="I4" i="2"/>
  <c r="I12" i="2"/>
  <c r="I14" i="2"/>
  <c r="I17" i="2" l="1"/>
</calcChain>
</file>

<file path=xl/sharedStrings.xml><?xml version="1.0" encoding="utf-8"?>
<sst xmlns="http://schemas.openxmlformats.org/spreadsheetml/2006/main" count="167" uniqueCount="61">
  <si>
    <t>personal-bot</t>
  </si>
  <si>
    <t>Covid19_tracer</t>
  </si>
  <si>
    <t>Data-mining</t>
  </si>
  <si>
    <t>Rasa-demo</t>
  </si>
  <si>
    <t>Email-WhatsApp-Integration</t>
  </si>
  <si>
    <t>h4h-chatbot</t>
  </si>
  <si>
    <t>e2e-bot</t>
  </si>
  <si>
    <t>diagrams2ai</t>
  </si>
  <si>
    <t>yassinelamarti</t>
  </si>
  <si>
    <t>lankbanfinance</t>
  </si>
  <si>
    <t>legal-alien-chatbot</t>
  </si>
  <si>
    <t>dusbot</t>
  </si>
  <si>
    <t>Spaceonova</t>
  </si>
  <si>
    <t>total</t>
  </si>
  <si>
    <t>botium auto</t>
  </si>
  <si>
    <t>botium by hand</t>
  </si>
  <si>
    <t>rasa test</t>
  </si>
  <si>
    <t>killed</t>
  </si>
  <si>
    <t>mutation score</t>
  </si>
  <si>
    <t>overall</t>
  </si>
  <si>
    <t>preprocessing time (ms)</t>
  </si>
  <si>
    <t>preprocessing time (s)</t>
  </si>
  <si>
    <t>mutation time (s)</t>
  </si>
  <si>
    <t>mutation time</t>
  </si>
  <si>
    <t>testing time (s)</t>
  </si>
  <si>
    <t>testing time</t>
  </si>
  <si>
    <t>total time (s)</t>
  </si>
  <si>
    <t>total time</t>
  </si>
  <si>
    <t>time p.m.</t>
  </si>
  <si>
    <t>#mutants</t>
  </si>
  <si>
    <t>#tests auto</t>
  </si>
  <si>
    <t>#tests by hand</t>
  </si>
  <si>
    <t>#rasa tests</t>
  </si>
  <si>
    <t>#overall tests</t>
  </si>
  <si>
    <t>overlapping</t>
  </si>
  <si>
    <t>ov. m.s.</t>
  </si>
  <si>
    <t>overlapping in this case accounts #mutants killed by the three test suites</t>
  </si>
  <si>
    <t>&lt;----------</t>
  </si>
  <si>
    <t>bikeShop</t>
  </si>
  <si>
    <t>#generated</t>
  </si>
  <si>
    <t>training phrases</t>
  </si>
  <si>
    <t>chatbot</t>
  </si>
  <si>
    <t>TESTS X MUTANTS</t>
  </si>
  <si>
    <t>CHATBOT</t>
  </si>
  <si>
    <t>Correlation</t>
  </si>
  <si>
    <t>mutants</t>
  </si>
  <si>
    <t>tests</t>
  </si>
  <si>
    <t>Email-WhatsApp</t>
  </si>
  <si>
    <t>legal-alien</t>
  </si>
  <si>
    <t>rasa-demo</t>
  </si>
  <si>
    <t>proc. time</t>
  </si>
  <si>
    <t>mutants x tests</t>
  </si>
  <si>
    <t>data auto</t>
  </si>
  <si>
    <t>data hand</t>
  </si>
  <si>
    <t>data rasa</t>
  </si>
  <si>
    <t>total data</t>
  </si>
  <si>
    <t>Total</t>
  </si>
  <si>
    <t>average</t>
  </si>
  <si>
    <t>#tests</t>
  </si>
  <si>
    <t>MS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</si>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</sst>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164" fontId="0" fillId="2" borderId="0" xfId="0" applyNumberFormat="1" applyFill="1"/>
    <xf numFmtId="0" fontId="0" fillId="2" borderId="0" xfId="0" applyFill="1"/>
    <xf numFmtId="165" fontId="0" fillId="0" borderId="0" xfId="0" applyNumberFormat="1"/>
    <xf numFmtId="0" fontId="0" fillId="0" borderId="1" xfId="0" applyBorder="1"/>
    <xf numFmtId="0" fontId="0" fillId="3" borderId="1" xfId="0" applyFill="1" applyBorder="1"/>
    <xf numFmtId="0" fontId="1" fillId="3" borderId="1" xfId="0" applyFont="1" applyFill="1" applyBorder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'calc-rq4-preproc'!$C$1</c:f>
              <c:strCache>
                <c:ptCount val="1"/>
                <c:pt idx="0">
                  <c:v>preprocessing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'calc-rq4-preproc'!$B$2:$B$16</c:f>
              <c:numCache>
                <c:formatCode>General</c:formatCode>
                <c:ptCount val="15"/>
                <c:pt idx="0">
                  <c:v>13</c:v>
                </c:pt>
                <c:pt idx="1">
                  <c:v>18</c:v>
                </c:pt>
                <c:pt idx="2">
                  <c:v>33</c:v>
                </c:pt>
                <c:pt idx="3">
                  <c:v>39</c:v>
                </c:pt>
                <c:pt idx="4">
                  <c:v>48</c:v>
                </c:pt>
                <c:pt idx="5">
                  <c:v>49</c:v>
                </c:pt>
                <c:pt idx="6">
                  <c:v>63</c:v>
                </c:pt>
                <c:pt idx="7">
                  <c:v>87</c:v>
                </c:pt>
                <c:pt idx="8">
                  <c:v>91</c:v>
                </c:pt>
                <c:pt idx="9">
                  <c:v>100</c:v>
                </c:pt>
                <c:pt idx="10">
                  <c:v>149</c:v>
                </c:pt>
                <c:pt idx="11">
                  <c:v>270</c:v>
                </c:pt>
                <c:pt idx="12">
                  <c:v>406</c:v>
                </c:pt>
                <c:pt idx="13">
                  <c:v>542</c:v>
                </c:pt>
              </c:numCache>
            </c:numRef>
          </c:xVal>
          <c:yVal>
            <c:numRef>
              <c:f>'calc-rq4-preproc'!$C$2:$C$16</c:f>
              <c:numCache>
                <c:formatCode>General</c:formatCode>
                <c:ptCount val="15"/>
                <c:pt idx="0">
                  <c:v>1935</c:v>
                </c:pt>
                <c:pt idx="1">
                  <c:v>1430</c:v>
                </c:pt>
                <c:pt idx="2">
                  <c:v>5136</c:v>
                </c:pt>
                <c:pt idx="3">
                  <c:v>10554</c:v>
                </c:pt>
                <c:pt idx="4">
                  <c:v>11426</c:v>
                </c:pt>
                <c:pt idx="5">
                  <c:v>11292</c:v>
                </c:pt>
                <c:pt idx="6">
                  <c:v>17632</c:v>
                </c:pt>
                <c:pt idx="7">
                  <c:v>33589</c:v>
                </c:pt>
                <c:pt idx="8">
                  <c:v>36459</c:v>
                </c:pt>
                <c:pt idx="9">
                  <c:v>48721</c:v>
                </c:pt>
                <c:pt idx="10">
                  <c:v>89598</c:v>
                </c:pt>
                <c:pt idx="11">
                  <c:v>337199</c:v>
                </c:pt>
                <c:pt idx="12">
                  <c:v>799245</c:v>
                </c:pt>
                <c:pt idx="13">
                  <c:v>1417774</c:v>
                </c:pt>
                <c:pt idx="14">
                  <c:v>5939954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CE-4F4B-9B15-6BF61B24D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47199"/>
        <c:axId val="478949279"/>
      </c:scatterChart>
      <c:valAx>
        <c:axId val="47894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8949279"/>
        <c:crosses val="autoZero"/>
        <c:crossBetween val="midCat"/>
      </c:valAx>
      <c:valAx>
        <c:axId val="478949279"/>
        <c:scaling>
          <c:orientation val="minMax"/>
          <c:max val="14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894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'calc-rq4-test-time'!$H$1</c:f>
              <c:strCache>
                <c:ptCount val="1"/>
                <c:pt idx="0">
                  <c:v>testing time 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'calc-rq4-test-time'!$G$2:$G$16</c:f>
              <c:numCache>
                <c:formatCode>General</c:formatCode>
                <c:ptCount val="15"/>
                <c:pt idx="0">
                  <c:v>576</c:v>
                </c:pt>
                <c:pt idx="1">
                  <c:v>611</c:v>
                </c:pt>
                <c:pt idx="2">
                  <c:v>1443</c:v>
                </c:pt>
                <c:pt idx="3">
                  <c:v>4752</c:v>
                </c:pt>
                <c:pt idx="4">
                  <c:v>6540</c:v>
                </c:pt>
                <c:pt idx="5">
                  <c:v>8742</c:v>
                </c:pt>
                <c:pt idx="6">
                  <c:v>15300</c:v>
                </c:pt>
                <c:pt idx="7">
                  <c:v>19200</c:v>
                </c:pt>
                <c:pt idx="8">
                  <c:v>26410</c:v>
                </c:pt>
                <c:pt idx="9">
                  <c:v>34595</c:v>
                </c:pt>
                <c:pt idx="10">
                  <c:v>60918</c:v>
                </c:pt>
                <c:pt idx="11">
                  <c:v>106626</c:v>
                </c:pt>
                <c:pt idx="12">
                  <c:v>132809</c:v>
                </c:pt>
                <c:pt idx="13">
                  <c:v>214985</c:v>
                </c:pt>
                <c:pt idx="14">
                  <c:v>902132</c:v>
                </c:pt>
              </c:numCache>
            </c:numRef>
          </c:xVal>
          <c:yVal>
            <c:numRef>
              <c:f>'calc-rq4-test-time'!$H$2:$H$16</c:f>
              <c:numCache>
                <c:formatCode>General</c:formatCode>
                <c:ptCount val="15"/>
                <c:pt idx="0">
                  <c:v>250</c:v>
                </c:pt>
                <c:pt idx="1">
                  <c:v>380</c:v>
                </c:pt>
                <c:pt idx="2">
                  <c:v>557</c:v>
                </c:pt>
                <c:pt idx="3">
                  <c:v>1988</c:v>
                </c:pt>
                <c:pt idx="4">
                  <c:v>3089</c:v>
                </c:pt>
                <c:pt idx="5">
                  <c:v>2765</c:v>
                </c:pt>
                <c:pt idx="6">
                  <c:v>2825</c:v>
                </c:pt>
                <c:pt idx="7">
                  <c:v>16818</c:v>
                </c:pt>
                <c:pt idx="8">
                  <c:v>2011</c:v>
                </c:pt>
                <c:pt idx="9">
                  <c:v>6861</c:v>
                </c:pt>
                <c:pt idx="10">
                  <c:v>2963</c:v>
                </c:pt>
                <c:pt idx="11">
                  <c:v>26289</c:v>
                </c:pt>
                <c:pt idx="12">
                  <c:v>5286</c:v>
                </c:pt>
                <c:pt idx="13">
                  <c:v>46555</c:v>
                </c:pt>
                <c:pt idx="14">
                  <c:v>39879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F-47C3-925D-8B6EA6182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42319"/>
        <c:axId val="520934831"/>
      </c:scatterChart>
      <c:valAx>
        <c:axId val="52094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0934831"/>
        <c:crosses val="autoZero"/>
        <c:crossBetween val="midCat"/>
      </c:valAx>
      <c:valAx>
        <c:axId val="5209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094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processing time (ms) -- #data (bytes)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processing time (ms)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9598280177116087"/>
                  <c:y val="-2.58668089496333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'data-proc-time'!$H$2:$H$16</c:f>
              <c:numCache>
                <c:formatCode>General</c:formatCode>
                <c:ptCount val="15"/>
                <c:pt idx="0">
                  <c:v>44640</c:v>
                </c:pt>
                <c:pt idx="1">
                  <c:v>142949</c:v>
                </c:pt>
                <c:pt idx="2">
                  <c:v>593205</c:v>
                </c:pt>
                <c:pt idx="3">
                  <c:v>457845</c:v>
                </c:pt>
                <c:pt idx="4">
                  <c:v>722926</c:v>
                </c:pt>
                <c:pt idx="5">
                  <c:v>68365</c:v>
                </c:pt>
                <c:pt idx="6">
                  <c:v>1674014</c:v>
                </c:pt>
                <c:pt idx="7">
                  <c:v>2214039</c:v>
                </c:pt>
                <c:pt idx="8">
                  <c:v>1637022</c:v>
                </c:pt>
                <c:pt idx="9">
                  <c:v>2578708</c:v>
                </c:pt>
                <c:pt idx="10">
                  <c:v>8232952</c:v>
                </c:pt>
                <c:pt idx="11">
                  <c:v>15307528</c:v>
                </c:pt>
                <c:pt idx="12">
                  <c:v>19156267</c:v>
                </c:pt>
                <c:pt idx="13">
                  <c:v>26611903</c:v>
                </c:pt>
                <c:pt idx="14">
                  <c:v>112859933</c:v>
                </c:pt>
              </c:numCache>
            </c:numRef>
          </c:xVal>
          <c:yVal>
            <c:numRef>
              <c:f>'data-proc-time'!$I$2:$I$16</c:f>
              <c:numCache>
                <c:formatCode>General</c:formatCode>
                <c:ptCount val="15"/>
                <c:pt idx="0">
                  <c:v>40</c:v>
                </c:pt>
                <c:pt idx="1">
                  <c:v>73</c:v>
                </c:pt>
                <c:pt idx="2">
                  <c:v>214</c:v>
                </c:pt>
                <c:pt idx="3">
                  <c:v>224</c:v>
                </c:pt>
                <c:pt idx="4">
                  <c:v>363</c:v>
                </c:pt>
                <c:pt idx="5">
                  <c:v>368</c:v>
                </c:pt>
                <c:pt idx="6">
                  <c:v>784</c:v>
                </c:pt>
                <c:pt idx="7">
                  <c:v>1303</c:v>
                </c:pt>
                <c:pt idx="8">
                  <c:v>2294</c:v>
                </c:pt>
                <c:pt idx="9">
                  <c:v>2794</c:v>
                </c:pt>
                <c:pt idx="10">
                  <c:v>6863</c:v>
                </c:pt>
                <c:pt idx="11">
                  <c:v>18782</c:v>
                </c:pt>
                <c:pt idx="12">
                  <c:v>39874</c:v>
                </c:pt>
                <c:pt idx="13">
                  <c:v>103277</c:v>
                </c:pt>
                <c:pt idx="14">
                  <c:v>1799762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1-4538-888E-F84D64140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42319"/>
        <c:axId val="520934831"/>
      </c:scatterChart>
      <c:valAx>
        <c:axId val="52094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0934831"/>
        <c:crosses val="autoZero"/>
        <c:crossBetween val="midCat"/>
      </c:valAx>
      <c:valAx>
        <c:axId val="5209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094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processing time (ms) -- #mut*#test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9598280177116087"/>
                  <c:y val="-2.58668089496333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'data-proc-time'!$D$2:$D$16</c:f>
              <c:numCache>
                <c:formatCode>General</c:formatCode>
                <c:ptCount val="15"/>
                <c:pt idx="0">
                  <c:v>576</c:v>
                </c:pt>
                <c:pt idx="1">
                  <c:v>1443</c:v>
                </c:pt>
                <c:pt idx="2">
                  <c:v>6540</c:v>
                </c:pt>
                <c:pt idx="3">
                  <c:v>4752</c:v>
                </c:pt>
                <c:pt idx="4">
                  <c:v>8742</c:v>
                </c:pt>
                <c:pt idx="5">
                  <c:v>611</c:v>
                </c:pt>
                <c:pt idx="6">
                  <c:v>15300</c:v>
                </c:pt>
                <c:pt idx="7">
                  <c:v>26410</c:v>
                </c:pt>
                <c:pt idx="8">
                  <c:v>19200</c:v>
                </c:pt>
                <c:pt idx="9">
                  <c:v>34595</c:v>
                </c:pt>
                <c:pt idx="10">
                  <c:v>60918</c:v>
                </c:pt>
                <c:pt idx="11">
                  <c:v>106626</c:v>
                </c:pt>
                <c:pt idx="12">
                  <c:v>132809</c:v>
                </c:pt>
                <c:pt idx="13">
                  <c:v>214985</c:v>
                </c:pt>
                <c:pt idx="14">
                  <c:v>902132</c:v>
                </c:pt>
              </c:numCache>
            </c:numRef>
          </c:xVal>
          <c:yVal>
            <c:numRef>
              <c:f>'data-proc-time'!$I$2:$I$16</c:f>
              <c:numCache>
                <c:formatCode>General</c:formatCode>
                <c:ptCount val="15"/>
                <c:pt idx="0">
                  <c:v>40</c:v>
                </c:pt>
                <c:pt idx="1">
                  <c:v>73</c:v>
                </c:pt>
                <c:pt idx="2">
                  <c:v>214</c:v>
                </c:pt>
                <c:pt idx="3">
                  <c:v>224</c:v>
                </c:pt>
                <c:pt idx="4">
                  <c:v>363</c:v>
                </c:pt>
                <c:pt idx="5">
                  <c:v>368</c:v>
                </c:pt>
                <c:pt idx="6">
                  <c:v>784</c:v>
                </c:pt>
                <c:pt idx="7">
                  <c:v>1303</c:v>
                </c:pt>
                <c:pt idx="8">
                  <c:v>2294</c:v>
                </c:pt>
                <c:pt idx="9">
                  <c:v>2794</c:v>
                </c:pt>
                <c:pt idx="10">
                  <c:v>6863</c:v>
                </c:pt>
                <c:pt idx="11">
                  <c:v>18782</c:v>
                </c:pt>
                <c:pt idx="12">
                  <c:v>39874</c:v>
                </c:pt>
                <c:pt idx="13">
                  <c:v>103277</c:v>
                </c:pt>
                <c:pt idx="14">
                  <c:v>1799762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D8-4ABE-8431-3EF8A7272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42319"/>
        <c:axId val="520934831"/>
      </c:scatterChart>
      <c:valAx>
        <c:axId val="52094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0934831"/>
        <c:crosses val="autoZero"/>
        <c:crossBetween val="midCat"/>
      </c:valAx>
      <c:valAx>
        <c:axId val="5209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094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#data (bytes)</a:t>
            </a:r>
            <a:r>
              <a:rPr lang="es-ES" baseline="0"/>
              <a:t> </a:t>
            </a:r>
            <a:r>
              <a:rPr lang="es-ES"/>
              <a:t>-- #mut*#test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processing time (ms) -- #mut*#test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598280177116087"/>
                  <c:y val="-2.58668089496333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'data-proc-time'!$D$2:$D$16</c:f>
              <c:numCache>
                <c:formatCode>General</c:formatCode>
                <c:ptCount val="15"/>
                <c:pt idx="0">
                  <c:v>576</c:v>
                </c:pt>
                <c:pt idx="1">
                  <c:v>1443</c:v>
                </c:pt>
                <c:pt idx="2">
                  <c:v>6540</c:v>
                </c:pt>
                <c:pt idx="3">
                  <c:v>4752</c:v>
                </c:pt>
                <c:pt idx="4">
                  <c:v>8742</c:v>
                </c:pt>
                <c:pt idx="5">
                  <c:v>611</c:v>
                </c:pt>
                <c:pt idx="6">
                  <c:v>15300</c:v>
                </c:pt>
                <c:pt idx="7">
                  <c:v>26410</c:v>
                </c:pt>
                <c:pt idx="8">
                  <c:v>19200</c:v>
                </c:pt>
                <c:pt idx="9">
                  <c:v>34595</c:v>
                </c:pt>
                <c:pt idx="10">
                  <c:v>60918</c:v>
                </c:pt>
                <c:pt idx="11">
                  <c:v>106626</c:v>
                </c:pt>
                <c:pt idx="12">
                  <c:v>132809</c:v>
                </c:pt>
                <c:pt idx="13">
                  <c:v>214985</c:v>
                </c:pt>
                <c:pt idx="14">
                  <c:v>902132</c:v>
                </c:pt>
              </c:numCache>
            </c:numRef>
          </c:xVal>
          <c:yVal>
            <c:numRef>
              <c:f>'data-proc-time'!$H$2:$H$16</c:f>
              <c:numCache>
                <c:formatCode>General</c:formatCode>
                <c:ptCount val="15"/>
                <c:pt idx="0">
                  <c:v>44640</c:v>
                </c:pt>
                <c:pt idx="1">
                  <c:v>142949</c:v>
                </c:pt>
                <c:pt idx="2">
                  <c:v>593205</c:v>
                </c:pt>
                <c:pt idx="3">
                  <c:v>457845</c:v>
                </c:pt>
                <c:pt idx="4">
                  <c:v>722926</c:v>
                </c:pt>
                <c:pt idx="5">
                  <c:v>68365</c:v>
                </c:pt>
                <c:pt idx="6">
                  <c:v>1674014</c:v>
                </c:pt>
                <c:pt idx="7">
                  <c:v>2214039</c:v>
                </c:pt>
                <c:pt idx="8">
                  <c:v>1637022</c:v>
                </c:pt>
                <c:pt idx="9">
                  <c:v>2578708</c:v>
                </c:pt>
                <c:pt idx="10">
                  <c:v>8232952</c:v>
                </c:pt>
                <c:pt idx="11">
                  <c:v>15307528</c:v>
                </c:pt>
                <c:pt idx="12">
                  <c:v>19156267</c:v>
                </c:pt>
                <c:pt idx="13">
                  <c:v>26611903</c:v>
                </c:pt>
                <c:pt idx="14">
                  <c:v>112859933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B0-4070-9E6B-E9F356DB1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42319"/>
        <c:axId val="520934831"/>
      </c:scatterChart>
      <c:valAx>
        <c:axId val="52094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0934831"/>
        <c:crosses val="autoZero"/>
        <c:crossBetween val="midCat"/>
      </c:valAx>
      <c:valAx>
        <c:axId val="5209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094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0</xdr:row>
      <xdr:rowOff>119062</xdr:rowOff>
    </xdr:from>
    <xdr:to>
      <xdr:col>9</xdr:col>
      <xdr:colOff>180975</xdr:colOff>
      <xdr:row>15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17680B-AE99-46EC-A232-A85942606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347662</xdr:colOff>
      <xdr:row>3</xdr:row>
      <xdr:rowOff>100011</xdr:rowOff>
    </xdr:from>
    <xdr:to>
      <xdr:col>16</xdr:col>
      <xdr:colOff>266700</xdr:colOff>
      <xdr:row>19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FC01AD-6ABB-CA3F-DF62-643C2A71B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2</xdr:row>
      <xdr:rowOff>9525</xdr:rowOff>
    </xdr:from>
    <xdr:to>
      <xdr:col>17</xdr:col>
      <xdr:colOff>347663</xdr:colOff>
      <xdr:row>18</xdr:row>
      <xdr:rowOff>33338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A71D21-522B-48F5-85AE-EDE563EA2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18</xdr:row>
      <xdr:rowOff>133350</xdr:rowOff>
    </xdr:from>
    <xdr:to>
      <xdr:col>10</xdr:col>
      <xdr:colOff>4763</xdr:colOff>
      <xdr:row>34</xdr:row>
      <xdr:rowOff>157163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71E7BEB-E686-457B-A287-7B8EE5BF6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314325</xdr:colOff>
      <xdr:row>18</xdr:row>
      <xdr:rowOff>152400</xdr:rowOff>
    </xdr:from>
    <xdr:to>
      <xdr:col>18</xdr:col>
      <xdr:colOff>233363</xdr:colOff>
      <xdr:row>34</xdr:row>
      <xdr:rowOff>176213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645D8D8-E89E-4ABB-90D3-20F66332C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"/>
  <sheetViews>
    <sheetView workbookViewId="0">
      <selection sqref="A1:N18"/>
    </sheetView>
  </sheetViews>
  <sheetFormatPr baseColWidth="10" defaultColWidth="9.140625" defaultRowHeight="15" x14ac:dyDescent="0.25"/>
  <cols>
    <col min="3" max="3" width="9.140625" style="2"/>
    <col min="5" max="5" width="9.140625" style="2"/>
    <col min="7" max="7" width="9.140625" style="2"/>
    <col min="9" max="11" width="9.140625" style="2"/>
  </cols>
  <sheetData>
    <row r="1" spans="1:22" x14ac:dyDescent="0.25">
      <c r="B1" t="s">
        <v>14</v>
      </c>
      <c r="D1" t="s">
        <v>15</v>
      </c>
      <c r="F1" t="s">
        <v>16</v>
      </c>
      <c r="H1" t="s">
        <v>19</v>
      </c>
    </row>
    <row r="2" spans="1:22" x14ac:dyDescent="0.25">
      <c r="B2" t="s">
        <v>17</v>
      </c>
      <c r="C2" s="2" t="s">
        <v>18</v>
      </c>
      <c r="D2" t="s">
        <v>17</v>
      </c>
      <c r="E2" s="2" t="s">
        <v>18</v>
      </c>
      <c r="F2" t="s">
        <v>17</v>
      </c>
      <c r="G2" s="2" t="s">
        <v>18</v>
      </c>
      <c r="H2" t="s">
        <v>17</v>
      </c>
      <c r="I2" s="2" t="s">
        <v>34</v>
      </c>
      <c r="J2" s="2" t="s">
        <v>35</v>
      </c>
      <c r="K2" s="2" t="s">
        <v>18</v>
      </c>
      <c r="L2" t="s">
        <v>39</v>
      </c>
      <c r="M2" t="s">
        <v>15</v>
      </c>
      <c r="N2" t="s">
        <v>16</v>
      </c>
    </row>
    <row r="3" spans="1:22" x14ac:dyDescent="0.25">
      <c r="A3">
        <v>256644</v>
      </c>
      <c r="B3">
        <v>47</v>
      </c>
      <c r="C3" s="2" t="str">
        <f>IF(AND($L3&gt;0,B3&gt;0),CONCATENATE(ROUNDUP(B3/$L3*100,1),"%"),"")</f>
        <v>52,3%</v>
      </c>
      <c r="D3">
        <v>71</v>
      </c>
      <c r="E3" s="2" t="str">
        <f>IF(AND($L3&gt;0,D3&gt;0),CONCATENATE(ROUNDUP(D3/$L3*100,1),"%"),"")</f>
        <v>78,9%</v>
      </c>
      <c r="G3" s="2" t="str">
        <f>IF(AND($L3&gt;0,F3&gt;0),CONCATENATE(ROUNDUP(F3/$L3*100,1),"%"),"")</f>
        <v/>
      </c>
      <c r="H3">
        <v>71</v>
      </c>
      <c r="I3" s="2">
        <v>47</v>
      </c>
      <c r="J3" s="2" t="str">
        <f>IF(AND(I3&lt;&gt;"",$L3&gt;0),CONCATENATE(ROUNDUP(I3/$L3*100,1),"%"),"")</f>
        <v>52,3%</v>
      </c>
      <c r="K3" s="2" t="str">
        <f>IF(AND($L3&gt;0,H3&gt;0),CONCATENATE(ROUNDUP(H3/$L3*100,1),"%"),"")</f>
        <v>78,9%</v>
      </c>
      <c r="L3">
        <v>90</v>
      </c>
      <c r="M3">
        <f t="shared" ref="M3:M17" si="0">IF(D3&lt;&gt;"",L3,"")</f>
        <v>90</v>
      </c>
      <c r="N3" t="str">
        <f t="shared" ref="N3:N17" si="1">IF(F3&lt;&gt;"",L3,"")</f>
        <v/>
      </c>
      <c r="P3" s="1"/>
      <c r="R3" s="1"/>
      <c r="T3" s="1"/>
    </row>
    <row r="4" spans="1:22" x14ac:dyDescent="0.25">
      <c r="A4" t="s">
        <v>0</v>
      </c>
      <c r="B4">
        <v>29</v>
      </c>
      <c r="C4" s="2" t="str">
        <f t="shared" ref="C4:C16" si="2">IF(AND($L4&gt;0,B4&gt;0),CONCATENATE(ROUNDUP(B4/$L4*100,1),"%"),"")</f>
        <v>40,3%</v>
      </c>
      <c r="E4" s="2" t="str">
        <f t="shared" ref="E4:E16" si="3">IF(AND($L4&gt;0,D4&gt;0),CONCATENATE(ROUNDUP(D4/$L4*100,1),"%"),"")</f>
        <v/>
      </c>
      <c r="F4">
        <v>53</v>
      </c>
      <c r="G4" s="2" t="str">
        <f t="shared" ref="G4:G16" si="4">IF(AND($L4&gt;0,F4&gt;0),CONCATENATE(ROUNDUP(F4/$L4*100,1),"%"),"")</f>
        <v>73,7%</v>
      </c>
      <c r="H4">
        <v>60</v>
      </c>
      <c r="I4" s="2">
        <v>22</v>
      </c>
      <c r="J4" s="2" t="str">
        <f t="shared" ref="J4:J16" si="5">IF(AND(I4&lt;&gt;"",$L4&gt;0),CONCATENATE(ROUNDUP(I4/$L4*100,1),"%"),"")</f>
        <v>30,6%</v>
      </c>
      <c r="K4" s="2" t="str">
        <f t="shared" ref="K4:K18" si="6">IF(AND($L4&gt;0,H4&gt;0),CONCATENATE(ROUNDUP(H4/$L4*100,1),"%"),"")</f>
        <v>83,4%</v>
      </c>
      <c r="L4">
        <v>72</v>
      </c>
      <c r="M4" t="str">
        <f t="shared" si="0"/>
        <v/>
      </c>
      <c r="N4">
        <f t="shared" si="1"/>
        <v>72</v>
      </c>
      <c r="P4" s="1"/>
      <c r="R4" s="1"/>
      <c r="T4" s="1"/>
    </row>
    <row r="5" spans="1:22" x14ac:dyDescent="0.25">
      <c r="A5" t="s">
        <v>1</v>
      </c>
      <c r="B5">
        <v>12</v>
      </c>
      <c r="C5" s="2" t="str">
        <f t="shared" si="2"/>
        <v>37,5%</v>
      </c>
      <c r="E5" s="2" t="str">
        <f t="shared" si="3"/>
        <v/>
      </c>
      <c r="G5" s="2" t="str">
        <f t="shared" si="4"/>
        <v/>
      </c>
      <c r="H5">
        <v>12</v>
      </c>
      <c r="I5" s="2">
        <v>0</v>
      </c>
      <c r="J5" s="2" t="str">
        <f t="shared" si="5"/>
        <v>0%</v>
      </c>
      <c r="K5" s="2" t="str">
        <f t="shared" si="6"/>
        <v>37,5%</v>
      </c>
      <c r="L5">
        <v>32</v>
      </c>
      <c r="M5" t="str">
        <f t="shared" si="0"/>
        <v/>
      </c>
      <c r="N5" t="str">
        <f t="shared" si="1"/>
        <v/>
      </c>
      <c r="P5" s="1"/>
      <c r="R5" s="1"/>
      <c r="T5" s="1"/>
    </row>
    <row r="6" spans="1:22" x14ac:dyDescent="0.25">
      <c r="A6" t="s">
        <v>2</v>
      </c>
      <c r="B6">
        <v>196</v>
      </c>
      <c r="C6" s="2" t="str">
        <f t="shared" si="2"/>
        <v>63,7%</v>
      </c>
      <c r="D6">
        <v>308</v>
      </c>
      <c r="E6" s="2" t="str">
        <f t="shared" si="3"/>
        <v>100%</v>
      </c>
      <c r="G6" s="2" t="str">
        <f t="shared" si="4"/>
        <v/>
      </c>
      <c r="H6">
        <v>308</v>
      </c>
      <c r="I6" s="2">
        <v>196</v>
      </c>
      <c r="J6" s="2" t="str">
        <f t="shared" si="5"/>
        <v>63,7%</v>
      </c>
      <c r="K6" s="2" t="str">
        <f t="shared" si="6"/>
        <v>100%</v>
      </c>
      <c r="L6">
        <v>308</v>
      </c>
      <c r="M6">
        <f t="shared" si="0"/>
        <v>308</v>
      </c>
      <c r="N6" t="str">
        <f t="shared" si="1"/>
        <v/>
      </c>
      <c r="P6" s="1"/>
      <c r="R6" s="1"/>
      <c r="T6" s="1"/>
    </row>
    <row r="7" spans="1:22" x14ac:dyDescent="0.25">
      <c r="A7" t="s">
        <v>3</v>
      </c>
      <c r="B7">
        <v>46</v>
      </c>
      <c r="C7" s="2" t="str">
        <f t="shared" si="2"/>
        <v>49,5%</v>
      </c>
      <c r="E7" s="2" t="str">
        <f t="shared" si="3"/>
        <v/>
      </c>
      <c r="F7">
        <v>19</v>
      </c>
      <c r="G7" s="2" t="str">
        <f t="shared" si="4"/>
        <v>20,5%</v>
      </c>
      <c r="H7">
        <v>64</v>
      </c>
      <c r="I7" s="2">
        <v>1</v>
      </c>
      <c r="J7" s="2" t="str">
        <f t="shared" si="5"/>
        <v>1,1%</v>
      </c>
      <c r="K7" s="2" t="str">
        <f t="shared" si="6"/>
        <v>68,9%</v>
      </c>
      <c r="L7">
        <v>93</v>
      </c>
      <c r="M7" t="str">
        <f t="shared" si="0"/>
        <v/>
      </c>
      <c r="N7">
        <f t="shared" si="1"/>
        <v>93</v>
      </c>
      <c r="P7" s="1"/>
      <c r="R7" s="1"/>
      <c r="T7" s="1"/>
    </row>
    <row r="8" spans="1:22" x14ac:dyDescent="0.25">
      <c r="A8" t="s">
        <v>5</v>
      </c>
      <c r="B8">
        <v>38</v>
      </c>
      <c r="C8" s="2" t="str">
        <f t="shared" si="2"/>
        <v>63,4%</v>
      </c>
      <c r="E8" s="2" t="str">
        <f t="shared" si="3"/>
        <v/>
      </c>
      <c r="F8">
        <v>9</v>
      </c>
      <c r="G8" s="2" t="str">
        <f t="shared" si="4"/>
        <v>15%</v>
      </c>
      <c r="H8">
        <v>47</v>
      </c>
      <c r="I8" s="2">
        <v>0</v>
      </c>
      <c r="J8" s="2" t="str">
        <f t="shared" si="5"/>
        <v>0%</v>
      </c>
      <c r="K8" s="2" t="str">
        <f t="shared" si="6"/>
        <v>78,4%</v>
      </c>
      <c r="L8">
        <v>60</v>
      </c>
      <c r="M8" t="str">
        <f t="shared" si="0"/>
        <v/>
      </c>
      <c r="N8">
        <f t="shared" si="1"/>
        <v>60</v>
      </c>
      <c r="P8" s="1"/>
      <c r="R8" s="1"/>
      <c r="T8" s="1"/>
    </row>
    <row r="9" spans="1:22" x14ac:dyDescent="0.25">
      <c r="A9" t="s">
        <v>6</v>
      </c>
      <c r="B9">
        <v>18</v>
      </c>
      <c r="C9" s="2" t="str">
        <f t="shared" si="2"/>
        <v>46,2%</v>
      </c>
      <c r="E9" s="2" t="str">
        <f t="shared" si="3"/>
        <v/>
      </c>
      <c r="F9">
        <v>14</v>
      </c>
      <c r="G9" s="2" t="str">
        <f t="shared" si="4"/>
        <v>35,9%</v>
      </c>
      <c r="H9">
        <v>32</v>
      </c>
      <c r="I9" s="2">
        <v>0</v>
      </c>
      <c r="J9" s="2" t="str">
        <f t="shared" si="5"/>
        <v>0%</v>
      </c>
      <c r="K9" s="2" t="str">
        <f t="shared" si="6"/>
        <v>82,1%</v>
      </c>
      <c r="L9">
        <v>39</v>
      </c>
      <c r="M9" t="str">
        <f t="shared" si="0"/>
        <v/>
      </c>
      <c r="N9">
        <f t="shared" si="1"/>
        <v>39</v>
      </c>
      <c r="P9" s="1"/>
      <c r="R9" s="1"/>
      <c r="T9" s="1"/>
    </row>
    <row r="10" spans="1:22" x14ac:dyDescent="0.25">
      <c r="A10" t="s">
        <v>7</v>
      </c>
      <c r="B10">
        <v>33</v>
      </c>
      <c r="C10" s="2" t="str">
        <f t="shared" si="2"/>
        <v>56%</v>
      </c>
      <c r="D10">
        <v>59</v>
      </c>
      <c r="E10" s="2" t="str">
        <f t="shared" si="3"/>
        <v>100%</v>
      </c>
      <c r="G10" s="2" t="str">
        <f t="shared" si="4"/>
        <v/>
      </c>
      <c r="H10">
        <v>59</v>
      </c>
      <c r="I10" s="2">
        <v>33</v>
      </c>
      <c r="J10" s="2" t="str">
        <f t="shared" si="5"/>
        <v>56%</v>
      </c>
      <c r="K10" s="2" t="str">
        <f t="shared" si="6"/>
        <v>100%</v>
      </c>
      <c r="L10">
        <v>59</v>
      </c>
      <c r="M10">
        <f t="shared" si="0"/>
        <v>59</v>
      </c>
      <c r="N10" t="str">
        <f t="shared" si="1"/>
        <v/>
      </c>
      <c r="P10" s="1"/>
      <c r="R10" s="1"/>
      <c r="T10" s="1"/>
    </row>
    <row r="11" spans="1:22" x14ac:dyDescent="0.25">
      <c r="A11" t="s">
        <v>8</v>
      </c>
      <c r="B11">
        <v>40</v>
      </c>
      <c r="C11" s="2" t="str">
        <f t="shared" si="2"/>
        <v>51,3%</v>
      </c>
      <c r="D11">
        <v>78</v>
      </c>
      <c r="E11" s="2" t="str">
        <f t="shared" si="3"/>
        <v>100%</v>
      </c>
      <c r="F11">
        <v>38</v>
      </c>
      <c r="G11" s="2" t="str">
        <f t="shared" si="4"/>
        <v>48,8%</v>
      </c>
      <c r="H11">
        <v>78</v>
      </c>
      <c r="I11" s="3">
        <v>12</v>
      </c>
      <c r="J11" s="2" t="str">
        <f t="shared" si="5"/>
        <v>15,4%</v>
      </c>
      <c r="K11" s="2" t="str">
        <f t="shared" si="6"/>
        <v>100%</v>
      </c>
      <c r="L11">
        <v>78</v>
      </c>
      <c r="M11">
        <f t="shared" si="0"/>
        <v>78</v>
      </c>
      <c r="N11">
        <f t="shared" si="1"/>
        <v>78</v>
      </c>
      <c r="O11" t="s">
        <v>37</v>
      </c>
      <c r="P11" s="4" t="s">
        <v>36</v>
      </c>
      <c r="Q11" s="5"/>
      <c r="R11" s="4"/>
      <c r="S11" s="5"/>
      <c r="T11" s="4"/>
      <c r="U11" s="5"/>
      <c r="V11" s="5"/>
    </row>
    <row r="12" spans="1:22" x14ac:dyDescent="0.25">
      <c r="A12" t="s">
        <v>9</v>
      </c>
      <c r="B12">
        <v>151</v>
      </c>
      <c r="C12" s="2" t="str">
        <f t="shared" ref="C12:C13" si="7">IF(AND($L12&gt;0,B12&gt;0),CONCATENATE(ROUNDUP(B12/$L12*100,1),"%"),"")</f>
        <v>41,4%</v>
      </c>
      <c r="E12" s="2" t="str">
        <f t="shared" ref="E12:E13" si="8">IF(AND($L12&gt;0,D12&gt;0),CONCATENATE(ROUNDUP(D12/$L12*100,1),"%"),"")</f>
        <v/>
      </c>
      <c r="F12">
        <v>47</v>
      </c>
      <c r="G12" s="2" t="str">
        <f t="shared" ref="G12:G13" si="9">IF(AND($L12&gt;0,F12&gt;0),CONCATENATE(ROUNDUP(F12/$L12*100,1),"%"),"")</f>
        <v>12,9%</v>
      </c>
      <c r="H12">
        <v>197</v>
      </c>
      <c r="I12" s="2">
        <v>1</v>
      </c>
      <c r="J12" s="2" t="str">
        <f t="shared" ref="J12:J13" si="10">IF(AND(I12&lt;&gt;"",$L12&gt;0),CONCATENATE(ROUNDUP(I12/$L12*100,1),"%"),"")</f>
        <v>0,3%</v>
      </c>
      <c r="K12" s="2" t="str">
        <f t="shared" ref="K12:K13" si="11">IF(AND($L12&gt;0,H12&gt;0),CONCATENATE(ROUNDUP(H12/$L12*100,1),"%"),"")</f>
        <v>54%</v>
      </c>
      <c r="L12">
        <v>365</v>
      </c>
      <c r="M12" t="str">
        <f t="shared" si="0"/>
        <v/>
      </c>
      <c r="N12">
        <f t="shared" si="1"/>
        <v>365</v>
      </c>
      <c r="P12" s="1"/>
      <c r="R12" s="1"/>
      <c r="T12" s="1"/>
    </row>
    <row r="13" spans="1:22" x14ac:dyDescent="0.25">
      <c r="A13" t="s">
        <v>10</v>
      </c>
      <c r="B13">
        <v>29</v>
      </c>
      <c r="C13" s="2" t="str">
        <f t="shared" si="7"/>
        <v>11,4%</v>
      </c>
      <c r="E13" s="2" t="str">
        <f t="shared" si="8"/>
        <v/>
      </c>
      <c r="F13">
        <v>16</v>
      </c>
      <c r="G13" s="2" t="str">
        <f t="shared" si="9"/>
        <v>6,3%</v>
      </c>
      <c r="H13">
        <v>45</v>
      </c>
      <c r="I13" s="2">
        <v>0</v>
      </c>
      <c r="J13" s="2" t="str">
        <f t="shared" si="10"/>
        <v>0%</v>
      </c>
      <c r="K13" s="2" t="str">
        <f t="shared" si="11"/>
        <v>17,6%</v>
      </c>
      <c r="L13">
        <v>256</v>
      </c>
      <c r="M13" t="str">
        <f t="shared" si="0"/>
        <v/>
      </c>
      <c r="N13">
        <f t="shared" si="1"/>
        <v>256</v>
      </c>
      <c r="P13" s="1"/>
      <c r="R13" s="1"/>
      <c r="T13" s="1"/>
    </row>
    <row r="14" spans="1:22" x14ac:dyDescent="0.25">
      <c r="A14" t="s">
        <v>11</v>
      </c>
      <c r="B14">
        <v>45</v>
      </c>
      <c r="C14" s="2" t="str">
        <f t="shared" si="2"/>
        <v>53%</v>
      </c>
      <c r="E14" s="2" t="str">
        <f t="shared" si="3"/>
        <v/>
      </c>
      <c r="F14">
        <v>9</v>
      </c>
      <c r="G14" s="2" t="str">
        <f t="shared" si="4"/>
        <v>10,6%</v>
      </c>
      <c r="H14">
        <v>54</v>
      </c>
      <c r="I14" s="2">
        <v>0</v>
      </c>
      <c r="J14" s="2" t="str">
        <f t="shared" si="5"/>
        <v>0%</v>
      </c>
      <c r="K14" s="2" t="str">
        <f t="shared" si="6"/>
        <v>63,6%</v>
      </c>
      <c r="L14">
        <v>85</v>
      </c>
      <c r="M14" t="str">
        <f t="shared" si="0"/>
        <v/>
      </c>
      <c r="N14">
        <f t="shared" si="1"/>
        <v>85</v>
      </c>
      <c r="P14" s="1"/>
      <c r="R14" s="1"/>
      <c r="T14" s="1"/>
    </row>
    <row r="15" spans="1:22" x14ac:dyDescent="0.25">
      <c r="A15" t="s">
        <v>12</v>
      </c>
      <c r="B15">
        <v>72</v>
      </c>
      <c r="C15" s="2" t="str">
        <f t="shared" si="2"/>
        <v>75,8%</v>
      </c>
      <c r="D15">
        <v>73</v>
      </c>
      <c r="E15" s="2" t="str">
        <f t="shared" si="3"/>
        <v>76,9%</v>
      </c>
      <c r="G15" s="2" t="str">
        <f t="shared" si="4"/>
        <v/>
      </c>
      <c r="H15">
        <v>82</v>
      </c>
      <c r="I15" s="2">
        <v>63</v>
      </c>
      <c r="J15" s="2" t="str">
        <f t="shared" si="5"/>
        <v>66,4%</v>
      </c>
      <c r="K15" s="2" t="str">
        <f t="shared" si="6"/>
        <v>86,4%</v>
      </c>
      <c r="L15">
        <v>95</v>
      </c>
      <c r="M15">
        <f t="shared" si="0"/>
        <v>95</v>
      </c>
      <c r="N15" t="str">
        <f t="shared" si="1"/>
        <v/>
      </c>
      <c r="P15" s="1"/>
      <c r="R15" s="1"/>
      <c r="T15" s="1"/>
    </row>
    <row r="16" spans="1:22" x14ac:dyDescent="0.25">
      <c r="A16" t="s">
        <v>38</v>
      </c>
      <c r="B16">
        <v>10</v>
      </c>
      <c r="C16" s="2" t="str">
        <f t="shared" si="2"/>
        <v>21,3%</v>
      </c>
      <c r="E16" s="2" t="str">
        <f t="shared" si="3"/>
        <v/>
      </c>
      <c r="G16" s="2" t="str">
        <f t="shared" si="4"/>
        <v/>
      </c>
      <c r="H16">
        <v>10</v>
      </c>
      <c r="I16" s="2">
        <v>0</v>
      </c>
      <c r="J16" s="2" t="str">
        <f t="shared" si="5"/>
        <v>0%</v>
      </c>
      <c r="K16" s="2" t="str">
        <f t="shared" si="6"/>
        <v>21,3%</v>
      </c>
      <c r="L16">
        <v>47</v>
      </c>
      <c r="M16" t="str">
        <f t="shared" si="0"/>
        <v/>
      </c>
      <c r="N16" t="str">
        <f t="shared" si="1"/>
        <v/>
      </c>
      <c r="P16" s="1"/>
      <c r="R16" s="1"/>
      <c r="T16" s="1"/>
    </row>
    <row r="17" spans="1:20" x14ac:dyDescent="0.25">
      <c r="A17" t="s">
        <v>4</v>
      </c>
      <c r="B17">
        <v>32</v>
      </c>
      <c r="C17" s="2" t="str">
        <f>IF(AND($L17&gt;0,B17&gt;0),CONCATENATE(ROUNDUP(B17/$L17*100,1),"%"),"")</f>
        <v>41,1%</v>
      </c>
      <c r="D17">
        <v>78</v>
      </c>
      <c r="E17" s="2" t="str">
        <f>IF(AND($L17&gt;0,D17&gt;0),CONCATENATE(ROUNDUP(D17/$L17*100,1),"%"),"")</f>
        <v>100%</v>
      </c>
      <c r="G17" s="2" t="str">
        <f>IF(AND($L17&gt;0,F17&gt;0),CONCATENATE(ROUNDUP(F17/$L17*100,1),"%"),"")</f>
        <v/>
      </c>
      <c r="H17">
        <v>78</v>
      </c>
      <c r="I17" s="2">
        <v>32</v>
      </c>
      <c r="J17" s="2" t="str">
        <f>IF(AND(I17&lt;&gt;"",$L17&gt;0),CONCATENATE(ROUNDUP(I17/$L17*100,1),"%"),"")</f>
        <v>41,1%</v>
      </c>
      <c r="K17" s="2" t="str">
        <f>IF(AND($L17&gt;0,H17&gt;0),CONCATENATE(ROUNDUP(H17/$L17*100,1),"%"),"")</f>
        <v>100%</v>
      </c>
      <c r="L17">
        <v>78</v>
      </c>
      <c r="M17">
        <f t="shared" si="0"/>
        <v>78</v>
      </c>
      <c r="N17" t="str">
        <f t="shared" si="1"/>
        <v/>
      </c>
      <c r="P17" s="1"/>
      <c r="R17" s="1"/>
      <c r="T17" s="1"/>
    </row>
    <row r="18" spans="1:20" x14ac:dyDescent="0.25">
      <c r="A18" t="s">
        <v>13</v>
      </c>
      <c r="B18">
        <f>SUM(B3:B17)</f>
        <v>798</v>
      </c>
      <c r="C18" s="2" t="str">
        <f>IF(AND($L18&gt;0,B18&gt;0),CONCATENATE(ROUNDUP(B18/$L18*100,1),"%"),"")</f>
        <v>45,5%</v>
      </c>
      <c r="D18">
        <f>SUM(D3:D17)</f>
        <v>667</v>
      </c>
      <c r="E18" s="2" t="str">
        <f>IF(AND($M18&gt;0,D18&gt;0),CONCATENATE(ROUNDUP(D18/$M18*100,1),"%"),"")</f>
        <v>94,3%</v>
      </c>
      <c r="F18">
        <f>SUM(F3:F17)</f>
        <v>205</v>
      </c>
      <c r="G18" s="2" t="str">
        <f>IF(AND($N18&gt;0,F18&gt;0),CONCATENATE(ROUNDUP(F18/$N18*100,1),"%"),"")</f>
        <v>19,6%</v>
      </c>
      <c r="H18">
        <f>SUM(H3:H17)</f>
        <v>1197</v>
      </c>
      <c r="I18" s="2">
        <f>SUM(I3:I17)</f>
        <v>407</v>
      </c>
      <c r="J18" s="2" t="str">
        <f>IF(AND(I18&lt;&gt;"",$L18&gt;0),CONCATENATE(ROUNDUP(I18/$L18*100,1),"%"),"")</f>
        <v>23,2%</v>
      </c>
      <c r="K18" s="2" t="str">
        <f t="shared" si="6"/>
        <v>68,2%</v>
      </c>
      <c r="L18">
        <f>SUM(L3:L17)</f>
        <v>1757</v>
      </c>
      <c r="M18">
        <f>SUM(M3:M17)</f>
        <v>708</v>
      </c>
      <c r="N18">
        <f>SUM(N3:N17)</f>
        <v>1048</v>
      </c>
      <c r="P18" s="1"/>
      <c r="R18" s="1"/>
      <c r="T18" s="1"/>
    </row>
  </sheetData>
  <pageMargins left="0.7" right="0.7" top="0.75" bottom="0.75" header="0.3" footer="0.3"/>
  <pageSetup paperSize="9" orientation="portrait" horizontalDpi="300" verticalDpi="300" r:id="rId1"/>
  <ignoredErrors>
    <ignoredError sqref="G18 C18 E1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14097-13BB-4D14-A2AE-FA53A31F49E3}">
  <dimension ref="A1:O32"/>
  <sheetViews>
    <sheetView zoomScale="125" zoomScaleNormal="125" workbookViewId="0"/>
  </sheetViews>
  <sheetFormatPr baseColWidth="10" defaultColWidth="9.140625" defaultRowHeight="15" x14ac:dyDescent="0.25"/>
  <sheetData>
    <row r="1" spans="1:15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28</v>
      </c>
    </row>
    <row r="2" spans="1:15" x14ac:dyDescent="0.25">
      <c r="A2" t="s">
        <v>1</v>
      </c>
      <c r="B2">
        <v>1430</v>
      </c>
      <c r="C2" s="6">
        <f t="shared" ref="C2:C18" si="0">IF(B2&lt;&gt;"",B2/(1000*86400),"")</f>
        <v>1.6550925925925927E-5</v>
      </c>
      <c r="D2">
        <v>3</v>
      </c>
      <c r="E2" s="6">
        <f t="shared" ref="E2:E18" si="1">IF(D2&lt;&gt;"",D2/86400,"")</f>
        <v>3.4722222222222222E-5</v>
      </c>
      <c r="F2">
        <v>250</v>
      </c>
      <c r="G2" s="6">
        <f t="shared" ref="G2:G18" si="2">IF(F2&lt;&gt;"",F2/86400,"")</f>
        <v>2.8935185185185184E-3</v>
      </c>
      <c r="H2">
        <f t="shared" ref="H2:H16" si="3">IF(AND(F2&lt;&gt;"",F2&lt;&gt;"",D2&lt;&gt;""),F2+D2+(B2/1000),"")</f>
        <v>254.43</v>
      </c>
      <c r="I2" s="6">
        <f t="shared" ref="I2:I18" si="4">IF(H2&lt;&gt;"",H2/86400,"")</f>
        <v>2.9447916666666667E-3</v>
      </c>
      <c r="J2">
        <v>32</v>
      </c>
      <c r="K2">
        <v>18</v>
      </c>
      <c r="N2">
        <f t="shared" ref="N2:N17" si="5">IF(SUM(K2:M2)&gt;0,SUM(K2:M2),"")</f>
        <v>18</v>
      </c>
      <c r="O2">
        <f t="shared" ref="O2:O18" si="6">IF(AND(H2&lt;&gt;"",$J2&lt;&gt;""),ROUNDUP(H2/$J2,1),"")</f>
        <v>8</v>
      </c>
    </row>
    <row r="3" spans="1:15" x14ac:dyDescent="0.25">
      <c r="A3" t="s">
        <v>38</v>
      </c>
      <c r="B3">
        <v>1935</v>
      </c>
      <c r="C3" s="6">
        <f t="shared" si="0"/>
        <v>2.2395833333333333E-5</v>
      </c>
      <c r="D3">
        <v>89</v>
      </c>
      <c r="E3" s="6">
        <f t="shared" si="1"/>
        <v>1.0300925925925926E-3</v>
      </c>
      <c r="F3">
        <v>380</v>
      </c>
      <c r="G3" s="6">
        <f t="shared" si="2"/>
        <v>4.3981481481481484E-3</v>
      </c>
      <c r="H3">
        <f t="shared" si="3"/>
        <v>470.935</v>
      </c>
      <c r="I3" s="6">
        <f t="shared" si="4"/>
        <v>5.4506365740740739E-3</v>
      </c>
      <c r="J3">
        <v>47</v>
      </c>
      <c r="K3">
        <v>13</v>
      </c>
      <c r="N3">
        <f t="shared" si="5"/>
        <v>13</v>
      </c>
      <c r="O3">
        <f t="shared" si="6"/>
        <v>10.1</v>
      </c>
    </row>
    <row r="4" spans="1:15" x14ac:dyDescent="0.25">
      <c r="A4" t="s">
        <v>6</v>
      </c>
      <c r="B4">
        <v>5136</v>
      </c>
      <c r="C4" s="6">
        <f t="shared" si="0"/>
        <v>5.9444444444444445E-5</v>
      </c>
      <c r="D4">
        <v>5</v>
      </c>
      <c r="E4" s="6">
        <f t="shared" si="1"/>
        <v>5.7870370370370373E-5</v>
      </c>
      <c r="F4">
        <v>557</v>
      </c>
      <c r="G4" s="6">
        <f t="shared" si="2"/>
        <v>6.4467592592592588E-3</v>
      </c>
      <c r="H4">
        <f t="shared" si="3"/>
        <v>567.13599999999997</v>
      </c>
      <c r="I4" s="6">
        <f t="shared" si="4"/>
        <v>6.5640740740740737E-3</v>
      </c>
      <c r="J4">
        <v>39</v>
      </c>
      <c r="K4">
        <v>33</v>
      </c>
      <c r="M4">
        <v>4</v>
      </c>
      <c r="N4">
        <f t="shared" si="5"/>
        <v>37</v>
      </c>
      <c r="O4">
        <f t="shared" si="6"/>
        <v>14.6</v>
      </c>
    </row>
    <row r="5" spans="1:15" x14ac:dyDescent="0.25">
      <c r="A5" t="s">
        <v>12</v>
      </c>
      <c r="B5">
        <v>89598</v>
      </c>
      <c r="C5" s="6">
        <f t="shared" si="0"/>
        <v>1.037013888888889E-3</v>
      </c>
      <c r="D5">
        <v>39</v>
      </c>
      <c r="E5" s="6">
        <f t="shared" si="1"/>
        <v>4.5138888888888887E-4</v>
      </c>
      <c r="F5">
        <v>2011</v>
      </c>
      <c r="G5" s="6">
        <f t="shared" si="2"/>
        <v>2.3275462962962963E-2</v>
      </c>
      <c r="H5">
        <f t="shared" si="3"/>
        <v>2139.598</v>
      </c>
      <c r="I5" s="6">
        <f t="shared" si="4"/>
        <v>2.4763865740740739E-2</v>
      </c>
      <c r="J5">
        <v>95</v>
      </c>
      <c r="K5">
        <v>147</v>
      </c>
      <c r="L5">
        <v>131</v>
      </c>
      <c r="N5">
        <f t="shared" si="5"/>
        <v>278</v>
      </c>
      <c r="O5">
        <f t="shared" si="6"/>
        <v>22.6</v>
      </c>
    </row>
    <row r="6" spans="1:15" x14ac:dyDescent="0.25">
      <c r="A6" t="s">
        <v>0</v>
      </c>
      <c r="B6">
        <v>36459</v>
      </c>
      <c r="C6" s="6">
        <f t="shared" si="0"/>
        <v>4.2197916666666664E-4</v>
      </c>
      <c r="D6">
        <v>378</v>
      </c>
      <c r="E6" s="6">
        <f t="shared" si="1"/>
        <v>4.3750000000000004E-3</v>
      </c>
      <c r="F6">
        <v>1988</v>
      </c>
      <c r="G6" s="6">
        <f t="shared" si="2"/>
        <v>2.3009259259259261E-2</v>
      </c>
      <c r="H6">
        <f t="shared" si="3"/>
        <v>2402.4589999999998</v>
      </c>
      <c r="I6" s="6">
        <f t="shared" si="4"/>
        <v>2.7806238425925923E-2</v>
      </c>
      <c r="J6">
        <v>72</v>
      </c>
      <c r="K6">
        <v>63</v>
      </c>
      <c r="M6">
        <v>3</v>
      </c>
      <c r="N6">
        <f t="shared" si="5"/>
        <v>66</v>
      </c>
      <c r="O6">
        <f t="shared" si="6"/>
        <v>33.4</v>
      </c>
    </row>
    <row r="7" spans="1:15" x14ac:dyDescent="0.25">
      <c r="A7" t="s">
        <v>8</v>
      </c>
      <c r="B7">
        <v>11292</v>
      </c>
      <c r="C7" s="6">
        <f t="shared" si="0"/>
        <v>1.3069444444444446E-4</v>
      </c>
      <c r="D7">
        <v>8</v>
      </c>
      <c r="E7" s="6">
        <f t="shared" si="1"/>
        <v>9.2592592592592588E-5</v>
      </c>
      <c r="F7">
        <v>2963</v>
      </c>
      <c r="G7" s="6">
        <f t="shared" si="2"/>
        <v>3.4293981481481481E-2</v>
      </c>
      <c r="H7">
        <f t="shared" si="3"/>
        <v>2982.2919999999999</v>
      </c>
      <c r="I7" s="6">
        <f t="shared" si="4"/>
        <v>3.4517268518518517E-2</v>
      </c>
      <c r="J7">
        <v>78</v>
      </c>
      <c r="K7">
        <v>49</v>
      </c>
      <c r="L7">
        <v>725</v>
      </c>
      <c r="M7">
        <v>7</v>
      </c>
      <c r="N7">
        <f t="shared" si="5"/>
        <v>781</v>
      </c>
      <c r="O7">
        <f t="shared" si="6"/>
        <v>38.300000000000004</v>
      </c>
    </row>
    <row r="8" spans="1:15" x14ac:dyDescent="0.25">
      <c r="A8" t="s">
        <v>3</v>
      </c>
      <c r="B8">
        <v>33589</v>
      </c>
      <c r="C8" s="6">
        <f t="shared" si="0"/>
        <v>3.8876157407407409E-4</v>
      </c>
      <c r="D8">
        <v>430</v>
      </c>
      <c r="E8" s="6">
        <f t="shared" si="1"/>
        <v>4.9768518518518521E-3</v>
      </c>
      <c r="F8">
        <v>2765</v>
      </c>
      <c r="G8" s="6">
        <f t="shared" si="2"/>
        <v>3.2002314814814817E-2</v>
      </c>
      <c r="H8">
        <f t="shared" si="3"/>
        <v>3228.5889999999999</v>
      </c>
      <c r="I8" s="6">
        <f t="shared" si="4"/>
        <v>3.7367928240740741E-2</v>
      </c>
      <c r="J8">
        <v>93</v>
      </c>
      <c r="K8">
        <v>87</v>
      </c>
      <c r="M8">
        <v>7</v>
      </c>
      <c r="N8">
        <f t="shared" si="5"/>
        <v>94</v>
      </c>
      <c r="O8">
        <f t="shared" si="6"/>
        <v>34.800000000000004</v>
      </c>
    </row>
    <row r="9" spans="1:15" x14ac:dyDescent="0.25">
      <c r="A9">
        <v>256644</v>
      </c>
      <c r="B9">
        <v>17632</v>
      </c>
      <c r="C9" s="6">
        <f t="shared" si="0"/>
        <v>2.0407407407407408E-4</v>
      </c>
      <c r="D9">
        <v>464</v>
      </c>
      <c r="E9" s="6">
        <f t="shared" si="1"/>
        <v>5.37037037037037E-3</v>
      </c>
      <c r="F9">
        <v>2825</v>
      </c>
      <c r="G9" s="6">
        <f t="shared" si="2"/>
        <v>3.2696759259259259E-2</v>
      </c>
      <c r="H9">
        <f t="shared" si="3"/>
        <v>3306.6320000000001</v>
      </c>
      <c r="I9" s="6">
        <f t="shared" si="4"/>
        <v>3.8271203703703703E-2</v>
      </c>
      <c r="J9">
        <v>90</v>
      </c>
      <c r="K9">
        <v>63</v>
      </c>
      <c r="L9">
        <v>107</v>
      </c>
      <c r="N9">
        <f t="shared" si="5"/>
        <v>170</v>
      </c>
      <c r="O9">
        <f t="shared" si="6"/>
        <v>36.800000000000004</v>
      </c>
    </row>
    <row r="10" spans="1:15" x14ac:dyDescent="0.25">
      <c r="A10" t="s">
        <v>5</v>
      </c>
      <c r="B10">
        <v>48721</v>
      </c>
      <c r="C10" s="6">
        <f t="shared" si="0"/>
        <v>5.6390046296296299E-4</v>
      </c>
      <c r="D10">
        <v>470</v>
      </c>
      <c r="E10" s="6">
        <f t="shared" si="1"/>
        <v>5.4398148148148149E-3</v>
      </c>
      <c r="F10">
        <v>3089</v>
      </c>
      <c r="G10" s="6">
        <f t="shared" si="2"/>
        <v>3.5752314814814813E-2</v>
      </c>
      <c r="H10">
        <f t="shared" si="3"/>
        <v>3607.721</v>
      </c>
      <c r="I10" s="6">
        <f t="shared" si="4"/>
        <v>4.1756030092592593E-2</v>
      </c>
      <c r="J10">
        <v>60</v>
      </c>
      <c r="K10">
        <v>100</v>
      </c>
      <c r="M10">
        <v>9</v>
      </c>
      <c r="N10">
        <f t="shared" si="5"/>
        <v>109</v>
      </c>
      <c r="O10">
        <f t="shared" si="6"/>
        <v>60.2</v>
      </c>
    </row>
    <row r="11" spans="1:15" x14ac:dyDescent="0.25">
      <c r="A11" t="s">
        <v>7</v>
      </c>
      <c r="B11">
        <v>10554</v>
      </c>
      <c r="C11" s="6">
        <f t="shared" si="0"/>
        <v>1.2215277777777778E-4</v>
      </c>
      <c r="D11">
        <v>6</v>
      </c>
      <c r="E11" s="6">
        <f t="shared" si="1"/>
        <v>6.9444444444444444E-5</v>
      </c>
      <c r="F11">
        <v>5286</v>
      </c>
      <c r="G11" s="6">
        <f t="shared" si="2"/>
        <v>6.1180555555555557E-2</v>
      </c>
      <c r="H11">
        <f t="shared" si="3"/>
        <v>5302.5540000000001</v>
      </c>
      <c r="I11" s="6">
        <f t="shared" si="4"/>
        <v>6.1372152777777779E-2</v>
      </c>
      <c r="J11">
        <v>59</v>
      </c>
      <c r="K11">
        <v>39</v>
      </c>
      <c r="L11">
        <v>2212</v>
      </c>
      <c r="N11">
        <f t="shared" si="5"/>
        <v>2251</v>
      </c>
      <c r="O11">
        <f t="shared" si="6"/>
        <v>89.899999999999991</v>
      </c>
    </row>
    <row r="12" spans="1:15" x14ac:dyDescent="0.25">
      <c r="A12" t="s">
        <v>11</v>
      </c>
      <c r="B12">
        <v>799245</v>
      </c>
      <c r="C12" s="6">
        <f t="shared" si="0"/>
        <v>9.2505208333333328E-3</v>
      </c>
      <c r="D12">
        <v>2365</v>
      </c>
      <c r="E12" s="6">
        <f t="shared" si="1"/>
        <v>2.7372685185185184E-2</v>
      </c>
      <c r="F12">
        <v>6861</v>
      </c>
      <c r="G12" s="6">
        <f t="shared" si="2"/>
        <v>7.9409722222222229E-2</v>
      </c>
      <c r="H12">
        <f t="shared" si="3"/>
        <v>10025.245000000001</v>
      </c>
      <c r="I12" s="6">
        <f t="shared" si="4"/>
        <v>0.11603292824074075</v>
      </c>
      <c r="J12">
        <v>85</v>
      </c>
      <c r="K12">
        <v>401</v>
      </c>
      <c r="M12">
        <v>6</v>
      </c>
      <c r="N12">
        <f t="shared" si="5"/>
        <v>407</v>
      </c>
      <c r="O12">
        <f t="shared" si="6"/>
        <v>118</v>
      </c>
    </row>
    <row r="13" spans="1:15" x14ac:dyDescent="0.25">
      <c r="A13" t="s">
        <v>10</v>
      </c>
      <c r="B13">
        <v>337199</v>
      </c>
      <c r="C13" s="6">
        <f t="shared" si="0"/>
        <v>3.9027662037037039E-3</v>
      </c>
      <c r="D13">
        <v>208</v>
      </c>
      <c r="E13" s="6">
        <f t="shared" si="1"/>
        <v>2.4074074074074076E-3</v>
      </c>
      <c r="F13">
        <v>16818</v>
      </c>
      <c r="G13" s="6">
        <f t="shared" si="2"/>
        <v>0.19465277777777779</v>
      </c>
      <c r="H13">
        <f t="shared" si="3"/>
        <v>17363.199000000001</v>
      </c>
      <c r="I13" s="6">
        <f t="shared" si="4"/>
        <v>0.20096295138888889</v>
      </c>
      <c r="J13">
        <v>256</v>
      </c>
      <c r="K13">
        <v>72</v>
      </c>
      <c r="M13">
        <v>3</v>
      </c>
      <c r="N13">
        <f t="shared" si="5"/>
        <v>75</v>
      </c>
      <c r="O13">
        <f t="shared" si="6"/>
        <v>67.899999999999991</v>
      </c>
    </row>
    <row r="14" spans="1:15" x14ac:dyDescent="0.25">
      <c r="A14" t="s">
        <v>4</v>
      </c>
      <c r="B14">
        <v>11426</v>
      </c>
      <c r="C14" s="6">
        <f t="shared" si="0"/>
        <v>1.3224537037037038E-4</v>
      </c>
      <c r="D14">
        <v>7</v>
      </c>
      <c r="E14" s="6">
        <f t="shared" si="1"/>
        <v>8.1018518518518516E-5</v>
      </c>
      <c r="F14">
        <v>26289</v>
      </c>
      <c r="G14" s="6">
        <f t="shared" si="2"/>
        <v>0.30427083333333332</v>
      </c>
      <c r="H14">
        <f t="shared" si="3"/>
        <v>26307.425999999999</v>
      </c>
      <c r="I14" s="6">
        <f t="shared" si="4"/>
        <v>0.30448409722222219</v>
      </c>
      <c r="J14">
        <v>78</v>
      </c>
      <c r="K14">
        <v>48</v>
      </c>
      <c r="L14">
        <v>1319</v>
      </c>
      <c r="N14">
        <f t="shared" si="5"/>
        <v>1367</v>
      </c>
      <c r="O14">
        <f t="shared" si="6"/>
        <v>337.3</v>
      </c>
    </row>
    <row r="15" spans="1:15" x14ac:dyDescent="0.25">
      <c r="A15" t="s">
        <v>9</v>
      </c>
      <c r="B15">
        <v>1417774</v>
      </c>
      <c r="C15" s="6">
        <f t="shared" si="0"/>
        <v>1.6409421296296297E-2</v>
      </c>
      <c r="D15">
        <v>8777</v>
      </c>
      <c r="E15" s="6">
        <f t="shared" si="1"/>
        <v>0.10158564814814815</v>
      </c>
      <c r="F15">
        <v>46555</v>
      </c>
      <c r="G15" s="6">
        <f t="shared" si="2"/>
        <v>0.53883101851851856</v>
      </c>
      <c r="H15">
        <f t="shared" si="3"/>
        <v>56749.773999999998</v>
      </c>
      <c r="I15" s="6">
        <f t="shared" si="4"/>
        <v>0.65682608796296293</v>
      </c>
      <c r="J15">
        <v>365</v>
      </c>
      <c r="K15">
        <v>542</v>
      </c>
      <c r="M15">
        <v>47</v>
      </c>
      <c r="N15">
        <f t="shared" si="5"/>
        <v>589</v>
      </c>
      <c r="O15">
        <f t="shared" si="6"/>
        <v>155.5</v>
      </c>
    </row>
    <row r="16" spans="1:15" x14ac:dyDescent="0.25">
      <c r="A16" t="s">
        <v>2</v>
      </c>
      <c r="B16">
        <v>5939954</v>
      </c>
      <c r="C16" s="6">
        <f t="shared" si="0"/>
        <v>6.8749467592592595E-2</v>
      </c>
      <c r="D16">
        <v>25668</v>
      </c>
      <c r="E16" s="6">
        <f t="shared" si="1"/>
        <v>0.29708333333333331</v>
      </c>
      <c r="F16">
        <v>39879</v>
      </c>
      <c r="G16" s="6">
        <f t="shared" si="2"/>
        <v>0.46156249999999999</v>
      </c>
      <c r="H16">
        <f t="shared" si="3"/>
        <v>71486.953999999998</v>
      </c>
      <c r="I16" s="6">
        <f t="shared" si="4"/>
        <v>0.82739530092592595</v>
      </c>
      <c r="J16">
        <v>308</v>
      </c>
      <c r="K16">
        <v>1128</v>
      </c>
      <c r="L16">
        <v>1801</v>
      </c>
      <c r="N16">
        <f t="shared" si="5"/>
        <v>2929</v>
      </c>
      <c r="O16">
        <f t="shared" si="6"/>
        <v>232.2</v>
      </c>
    </row>
    <row r="17" spans="1:15" x14ac:dyDescent="0.25">
      <c r="A17" t="s">
        <v>13</v>
      </c>
      <c r="B17">
        <f>SUM(B2:B16)</f>
        <v>8761944</v>
      </c>
      <c r="C17" s="6">
        <f t="shared" si="0"/>
        <v>0.10141138888888888</v>
      </c>
      <c r="D17">
        <f>SUM(D2:D16)</f>
        <v>38917</v>
      </c>
      <c r="E17" s="6">
        <f t="shared" si="1"/>
        <v>0.45042824074074073</v>
      </c>
      <c r="F17">
        <f>SUM(F2:F16)</f>
        <v>158516</v>
      </c>
      <c r="G17" s="6">
        <f t="shared" si="2"/>
        <v>1.834675925925926</v>
      </c>
      <c r="H17">
        <f>SUM(H2:H16)</f>
        <v>206194.94399999999</v>
      </c>
      <c r="I17" s="6">
        <f t="shared" si="4"/>
        <v>2.3865155555555555</v>
      </c>
      <c r="J17">
        <f>SUM(J2:J16)</f>
        <v>1757</v>
      </c>
      <c r="K17">
        <f>SUM(K2:K16)</f>
        <v>2803</v>
      </c>
      <c r="L17">
        <f>SUM(L2:L16)</f>
        <v>6295</v>
      </c>
      <c r="M17">
        <f>SUM(M2:M16)</f>
        <v>86</v>
      </c>
      <c r="N17">
        <f t="shared" si="5"/>
        <v>9184</v>
      </c>
      <c r="O17">
        <f>SUM(O2:O16)</f>
        <v>1259.6000000000001</v>
      </c>
    </row>
    <row r="18" spans="1:15" x14ac:dyDescent="0.25">
      <c r="A18" t="s">
        <v>57</v>
      </c>
      <c r="B18">
        <f>ROUNDUP(SUM(B2:B16)/COUNTA(A2:A16),1)</f>
        <v>584129.6</v>
      </c>
      <c r="C18" s="6">
        <f t="shared" si="0"/>
        <v>6.7607592592592589E-3</v>
      </c>
      <c r="D18">
        <f>ROUNDUP(SUM(D2:D16)/COUNTA(A2:A16),1)</f>
        <v>2594.5</v>
      </c>
      <c r="E18" s="6">
        <f t="shared" si="1"/>
        <v>3.0028935185185186E-2</v>
      </c>
      <c r="F18">
        <f>ROUNDUP(SUM(F2:F16)/COUNTA(A2:A16),1)</f>
        <v>10567.800000000001</v>
      </c>
      <c r="G18" s="6">
        <f t="shared" si="2"/>
        <v>0.12231250000000002</v>
      </c>
      <c r="H18">
        <f>ROUNDUP(SUM(H2:H16)/COUNTA(A2:A16),1)</f>
        <v>13746.4</v>
      </c>
      <c r="I18" s="6">
        <f t="shared" si="4"/>
        <v>0.15910185185185186</v>
      </c>
      <c r="J18">
        <f>ROUNDUP(SUM(J2:J16)/COUNTA(A2:A16),1)</f>
        <v>117.19999999999999</v>
      </c>
      <c r="K18">
        <f>ROUNDUP(SUM(K2:K16)/COUNTA(A2:A16),1)</f>
        <v>186.9</v>
      </c>
      <c r="L18">
        <f>ROUNDUP(SUM(L2:L16)/COUNTA(L2:L16),1)</f>
        <v>1049.1999999999998</v>
      </c>
      <c r="M18">
        <f>ROUNDUP(SUM(M2:M16)/COUNTA(M2:M16),1)</f>
        <v>10.799999999999999</v>
      </c>
      <c r="N18">
        <f>ROUNDUP(SUM(N2:N16)/COUNTA(A2:A16),1)</f>
        <v>612.30000000000007</v>
      </c>
      <c r="O18">
        <f t="shared" si="6"/>
        <v>117.3</v>
      </c>
    </row>
    <row r="32" spans="1:15" x14ac:dyDescent="0.25">
      <c r="I32">
        <f>10/15</f>
        <v>0.66666666666666663</v>
      </c>
    </row>
  </sheetData>
  <autoFilter ref="A1:O1" xr:uid="{68414097-13BB-4D14-A2AE-FA53A31F49E3}">
    <sortState xmlns:xlrd2="http://schemas.microsoft.com/office/spreadsheetml/2017/richdata2" ref="A2:O17">
      <sortCondition ref="I1"/>
    </sortState>
  </autoFilter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F0724-8D44-44D4-92C3-F567E01C85F1}">
  <dimension ref="A1:I18"/>
  <sheetViews>
    <sheetView workbookViewId="0">
      <selection activeCell="K11" sqref="K11"/>
    </sheetView>
  </sheetViews>
  <sheetFormatPr baseColWidth="10" defaultRowHeight="15" x14ac:dyDescent="0.25"/>
  <cols>
    <col min="2" max="2" width="15.42578125" customWidth="1"/>
    <col min="3" max="3" width="23.7109375" customWidth="1"/>
  </cols>
  <sheetData>
    <row r="1" spans="1:9" x14ac:dyDescent="0.25">
      <c r="A1" s="8" t="s">
        <v>41</v>
      </c>
      <c r="B1" s="8" t="s">
        <v>40</v>
      </c>
      <c r="C1" s="8" t="s">
        <v>20</v>
      </c>
    </row>
    <row r="2" spans="1:9" x14ac:dyDescent="0.25">
      <c r="A2" s="7" t="s">
        <v>38</v>
      </c>
      <c r="B2" s="7">
        <v>13</v>
      </c>
      <c r="C2" s="7">
        <v>1935</v>
      </c>
      <c r="E2" s="6"/>
      <c r="G2" s="6"/>
      <c r="I2" s="6"/>
    </row>
    <row r="3" spans="1:9" x14ac:dyDescent="0.25">
      <c r="A3" s="7" t="s">
        <v>1</v>
      </c>
      <c r="B3" s="7">
        <v>18</v>
      </c>
      <c r="C3" s="7">
        <v>1430</v>
      </c>
      <c r="E3" s="6"/>
      <c r="G3" s="6"/>
      <c r="I3" s="6"/>
    </row>
    <row r="4" spans="1:9" x14ac:dyDescent="0.25">
      <c r="A4" s="7" t="s">
        <v>6</v>
      </c>
      <c r="B4" s="7">
        <v>33</v>
      </c>
      <c r="C4" s="7">
        <v>5136</v>
      </c>
      <c r="E4" s="6"/>
      <c r="G4" s="6"/>
      <c r="I4" s="6"/>
    </row>
    <row r="5" spans="1:9" x14ac:dyDescent="0.25">
      <c r="A5" s="7" t="s">
        <v>7</v>
      </c>
      <c r="B5" s="7">
        <v>39</v>
      </c>
      <c r="C5" s="7">
        <v>10554</v>
      </c>
      <c r="E5" s="6"/>
      <c r="G5" s="6"/>
      <c r="I5" s="6"/>
    </row>
    <row r="6" spans="1:9" x14ac:dyDescent="0.25">
      <c r="A6" s="7" t="s">
        <v>4</v>
      </c>
      <c r="B6" s="7">
        <v>48</v>
      </c>
      <c r="C6" s="7">
        <v>11426</v>
      </c>
      <c r="E6" s="6"/>
      <c r="G6" s="6"/>
      <c r="I6" s="6"/>
    </row>
    <row r="7" spans="1:9" x14ac:dyDescent="0.25">
      <c r="A7" s="7" t="s">
        <v>8</v>
      </c>
      <c r="B7" s="7">
        <v>49</v>
      </c>
      <c r="C7" s="7">
        <v>11292</v>
      </c>
      <c r="E7" s="6"/>
      <c r="G7" s="6"/>
      <c r="I7" s="6"/>
    </row>
    <row r="8" spans="1:9" x14ac:dyDescent="0.25">
      <c r="A8" s="7">
        <v>256644</v>
      </c>
      <c r="B8" s="7">
        <v>63</v>
      </c>
      <c r="C8" s="7">
        <v>17632</v>
      </c>
      <c r="E8" s="6"/>
      <c r="G8" s="6"/>
      <c r="I8" s="6"/>
    </row>
    <row r="9" spans="1:9" x14ac:dyDescent="0.25">
      <c r="A9" s="7" t="s">
        <v>3</v>
      </c>
      <c r="B9" s="7">
        <v>87</v>
      </c>
      <c r="C9" s="7">
        <v>33589</v>
      </c>
      <c r="E9" s="6"/>
      <c r="G9" s="6"/>
      <c r="I9" s="6"/>
    </row>
    <row r="10" spans="1:9" x14ac:dyDescent="0.25">
      <c r="A10" s="7" t="s">
        <v>0</v>
      </c>
      <c r="B10" s="7">
        <v>91</v>
      </c>
      <c r="C10" s="7">
        <v>36459</v>
      </c>
      <c r="E10" s="6"/>
      <c r="G10" s="6"/>
      <c r="I10" s="6"/>
    </row>
    <row r="11" spans="1:9" x14ac:dyDescent="0.25">
      <c r="A11" s="7" t="s">
        <v>5</v>
      </c>
      <c r="B11" s="7">
        <v>100</v>
      </c>
      <c r="C11" s="7">
        <v>48721</v>
      </c>
      <c r="E11" s="6"/>
      <c r="G11" s="6"/>
      <c r="I11" s="6"/>
    </row>
    <row r="12" spans="1:9" x14ac:dyDescent="0.25">
      <c r="A12" s="7" t="s">
        <v>12</v>
      </c>
      <c r="B12" s="7">
        <v>149</v>
      </c>
      <c r="C12" s="7">
        <v>89598</v>
      </c>
      <c r="E12" s="6"/>
      <c r="G12" s="6"/>
      <c r="I12" s="6"/>
    </row>
    <row r="13" spans="1:9" x14ac:dyDescent="0.25">
      <c r="A13" s="7" t="s">
        <v>10</v>
      </c>
      <c r="B13" s="7">
        <v>270</v>
      </c>
      <c r="C13" s="7">
        <v>337199</v>
      </c>
      <c r="E13" s="6"/>
      <c r="G13" s="6"/>
      <c r="I13" s="6"/>
    </row>
    <row r="14" spans="1:9" x14ac:dyDescent="0.25">
      <c r="A14" s="7" t="s">
        <v>11</v>
      </c>
      <c r="B14" s="7">
        <v>406</v>
      </c>
      <c r="C14" s="7">
        <v>799245</v>
      </c>
      <c r="E14" s="6"/>
      <c r="G14" s="6"/>
      <c r="I14" s="6"/>
    </row>
    <row r="15" spans="1:9" x14ac:dyDescent="0.25">
      <c r="A15" s="7" t="s">
        <v>9</v>
      </c>
      <c r="B15" s="7">
        <v>542</v>
      </c>
      <c r="C15" s="7">
        <v>1417774</v>
      </c>
      <c r="E15" s="6"/>
      <c r="G15" s="6"/>
      <c r="I15" s="6"/>
    </row>
    <row r="16" spans="1:9" x14ac:dyDescent="0.25">
      <c r="A16" s="7" t="s">
        <v>2</v>
      </c>
      <c r="B16" s="7"/>
      <c r="C16" s="7">
        <v>5939954</v>
      </c>
      <c r="E16" s="6"/>
      <c r="G16" s="6"/>
      <c r="I16" s="6"/>
    </row>
    <row r="17" spans="2:9" x14ac:dyDescent="0.25">
      <c r="B17" s="6"/>
      <c r="E17" s="6"/>
      <c r="G17" s="6"/>
      <c r="I17" s="6"/>
    </row>
    <row r="18" spans="2:9" x14ac:dyDescent="0.25">
      <c r="B18" t="s">
        <v>44</v>
      </c>
      <c r="C18">
        <f>CORREL(B2:B15,C2:C15)</f>
        <v>0.96671341499354169</v>
      </c>
    </row>
  </sheetData>
  <autoFilter ref="A1:C1" xr:uid="{884F0724-8D44-44D4-92C3-F567E01C85F1}">
    <sortState xmlns:xlrd2="http://schemas.microsoft.com/office/spreadsheetml/2017/richdata2" ref="A2:C16">
      <sortCondition ref="B1"/>
    </sortState>
  </autoFilter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E7058-A145-42DA-9C87-B1F0F1FE1AC7}">
  <dimension ref="A1:H18"/>
  <sheetViews>
    <sheetView workbookViewId="0">
      <selection activeCell="H28" sqref="H28"/>
    </sheetView>
  </sheetViews>
  <sheetFormatPr baseColWidth="10" defaultRowHeight="15" x14ac:dyDescent="0.25"/>
  <cols>
    <col min="3" max="5" width="0" hidden="1" customWidth="1"/>
    <col min="6" max="6" width="13.42578125" customWidth="1"/>
    <col min="7" max="7" width="17.85546875" customWidth="1"/>
    <col min="8" max="8" width="14.85546875" customWidth="1"/>
  </cols>
  <sheetData>
    <row r="1" spans="1:8" x14ac:dyDescent="0.25">
      <c r="A1" s="9" t="s">
        <v>43</v>
      </c>
      <c r="B1" s="9" t="s">
        <v>29</v>
      </c>
      <c r="C1" s="9" t="s">
        <v>30</v>
      </c>
      <c r="D1" s="9" t="s">
        <v>31</v>
      </c>
      <c r="E1" s="9" t="s">
        <v>32</v>
      </c>
      <c r="F1" s="9" t="s">
        <v>33</v>
      </c>
      <c r="G1" s="9" t="s">
        <v>42</v>
      </c>
      <c r="H1" s="9" t="s">
        <v>24</v>
      </c>
    </row>
    <row r="2" spans="1:8" x14ac:dyDescent="0.25">
      <c r="A2" s="7" t="s">
        <v>1</v>
      </c>
      <c r="B2" s="7">
        <v>32</v>
      </c>
      <c r="C2" s="7">
        <v>18</v>
      </c>
      <c r="D2" s="7"/>
      <c r="E2" s="7"/>
      <c r="F2" s="7">
        <f t="shared" ref="F2:F16" si="0">IF(SUM(C2:E2)&gt;0,SUM(C2:E2),"")</f>
        <v>18</v>
      </c>
      <c r="G2" s="7">
        <f t="shared" ref="G2:G16" si="1">B2*F2</f>
        <v>576</v>
      </c>
      <c r="H2" s="7">
        <v>250</v>
      </c>
    </row>
    <row r="3" spans="1:8" x14ac:dyDescent="0.25">
      <c r="A3" s="7" t="s">
        <v>38</v>
      </c>
      <c r="B3" s="7">
        <v>47</v>
      </c>
      <c r="C3" s="7">
        <v>13</v>
      </c>
      <c r="D3" s="7"/>
      <c r="E3" s="7"/>
      <c r="F3" s="7">
        <f t="shared" si="0"/>
        <v>13</v>
      </c>
      <c r="G3" s="7">
        <f t="shared" si="1"/>
        <v>611</v>
      </c>
      <c r="H3" s="7">
        <v>380</v>
      </c>
    </row>
    <row r="4" spans="1:8" x14ac:dyDescent="0.25">
      <c r="A4" s="7" t="s">
        <v>6</v>
      </c>
      <c r="B4" s="7">
        <v>39</v>
      </c>
      <c r="C4" s="7">
        <v>33</v>
      </c>
      <c r="D4" s="7"/>
      <c r="E4" s="7">
        <v>4</v>
      </c>
      <c r="F4" s="7">
        <f t="shared" si="0"/>
        <v>37</v>
      </c>
      <c r="G4" s="7">
        <f t="shared" si="1"/>
        <v>1443</v>
      </c>
      <c r="H4" s="7">
        <v>557</v>
      </c>
    </row>
    <row r="5" spans="1:8" x14ac:dyDescent="0.25">
      <c r="A5" s="7" t="s">
        <v>0</v>
      </c>
      <c r="B5" s="7">
        <v>72</v>
      </c>
      <c r="C5" s="7">
        <v>63</v>
      </c>
      <c r="D5" s="7"/>
      <c r="E5" s="7">
        <v>3</v>
      </c>
      <c r="F5" s="7">
        <f t="shared" si="0"/>
        <v>66</v>
      </c>
      <c r="G5" s="7">
        <f t="shared" si="1"/>
        <v>4752</v>
      </c>
      <c r="H5" s="7">
        <v>1988</v>
      </c>
    </row>
    <row r="6" spans="1:8" x14ac:dyDescent="0.25">
      <c r="A6" s="7" t="s">
        <v>5</v>
      </c>
      <c r="B6" s="7">
        <v>60</v>
      </c>
      <c r="C6" s="7">
        <v>100</v>
      </c>
      <c r="D6" s="7"/>
      <c r="E6" s="7">
        <v>9</v>
      </c>
      <c r="F6" s="7">
        <f t="shared" si="0"/>
        <v>109</v>
      </c>
      <c r="G6" s="7">
        <f t="shared" si="1"/>
        <v>6540</v>
      </c>
      <c r="H6" s="7">
        <v>3089</v>
      </c>
    </row>
    <row r="7" spans="1:8" x14ac:dyDescent="0.25">
      <c r="A7" s="7" t="s">
        <v>3</v>
      </c>
      <c r="B7" s="7">
        <v>93</v>
      </c>
      <c r="C7" s="7">
        <v>87</v>
      </c>
      <c r="D7" s="7"/>
      <c r="E7" s="7">
        <v>7</v>
      </c>
      <c r="F7" s="7">
        <f t="shared" si="0"/>
        <v>94</v>
      </c>
      <c r="G7" s="7">
        <f t="shared" si="1"/>
        <v>8742</v>
      </c>
      <c r="H7" s="7">
        <v>2765</v>
      </c>
    </row>
    <row r="8" spans="1:8" x14ac:dyDescent="0.25">
      <c r="A8" s="7">
        <v>256644</v>
      </c>
      <c r="B8" s="7">
        <v>90</v>
      </c>
      <c r="C8" s="7">
        <v>63</v>
      </c>
      <c r="D8" s="7">
        <v>107</v>
      </c>
      <c r="E8" s="7"/>
      <c r="F8" s="7">
        <f t="shared" si="0"/>
        <v>170</v>
      </c>
      <c r="G8" s="7">
        <f t="shared" si="1"/>
        <v>15300</v>
      </c>
      <c r="H8" s="7">
        <v>2825</v>
      </c>
    </row>
    <row r="9" spans="1:8" x14ac:dyDescent="0.25">
      <c r="A9" s="7" t="s">
        <v>10</v>
      </c>
      <c r="B9" s="7">
        <v>256</v>
      </c>
      <c r="C9" s="7">
        <v>72</v>
      </c>
      <c r="D9" s="7"/>
      <c r="E9" s="7">
        <v>3</v>
      </c>
      <c r="F9" s="7">
        <f t="shared" si="0"/>
        <v>75</v>
      </c>
      <c r="G9" s="7">
        <f t="shared" si="1"/>
        <v>19200</v>
      </c>
      <c r="H9" s="7">
        <v>16818</v>
      </c>
    </row>
    <row r="10" spans="1:8" x14ac:dyDescent="0.25">
      <c r="A10" s="7" t="s">
        <v>12</v>
      </c>
      <c r="B10" s="7">
        <v>95</v>
      </c>
      <c r="C10" s="7">
        <v>147</v>
      </c>
      <c r="D10" s="7">
        <v>131</v>
      </c>
      <c r="E10" s="7"/>
      <c r="F10" s="7">
        <f t="shared" si="0"/>
        <v>278</v>
      </c>
      <c r="G10" s="7">
        <f t="shared" si="1"/>
        <v>26410</v>
      </c>
      <c r="H10" s="7">
        <v>2011</v>
      </c>
    </row>
    <row r="11" spans="1:8" x14ac:dyDescent="0.25">
      <c r="A11" s="7" t="s">
        <v>11</v>
      </c>
      <c r="B11" s="7">
        <v>85</v>
      </c>
      <c r="C11" s="7">
        <v>401</v>
      </c>
      <c r="D11" s="7"/>
      <c r="E11" s="7">
        <v>6</v>
      </c>
      <c r="F11" s="7">
        <f t="shared" si="0"/>
        <v>407</v>
      </c>
      <c r="G11" s="7">
        <f t="shared" si="1"/>
        <v>34595</v>
      </c>
      <c r="H11" s="7">
        <v>6861</v>
      </c>
    </row>
    <row r="12" spans="1:8" x14ac:dyDescent="0.25">
      <c r="A12" s="7" t="s">
        <v>8</v>
      </c>
      <c r="B12" s="7">
        <v>78</v>
      </c>
      <c r="C12" s="7">
        <v>49</v>
      </c>
      <c r="D12" s="7">
        <v>725</v>
      </c>
      <c r="E12" s="7">
        <v>7</v>
      </c>
      <c r="F12" s="7">
        <f t="shared" si="0"/>
        <v>781</v>
      </c>
      <c r="G12" s="7">
        <f t="shared" si="1"/>
        <v>60918</v>
      </c>
      <c r="H12" s="7">
        <v>2963</v>
      </c>
    </row>
    <row r="13" spans="1:8" x14ac:dyDescent="0.25">
      <c r="A13" s="7" t="s">
        <v>4</v>
      </c>
      <c r="B13" s="7">
        <v>78</v>
      </c>
      <c r="C13" s="7">
        <v>48</v>
      </c>
      <c r="D13" s="7">
        <v>1319</v>
      </c>
      <c r="E13" s="7"/>
      <c r="F13" s="7">
        <f t="shared" si="0"/>
        <v>1367</v>
      </c>
      <c r="G13" s="7">
        <f t="shared" si="1"/>
        <v>106626</v>
      </c>
      <c r="H13" s="7">
        <v>26289</v>
      </c>
    </row>
    <row r="14" spans="1:8" x14ac:dyDescent="0.25">
      <c r="A14" s="7" t="s">
        <v>7</v>
      </c>
      <c r="B14" s="7">
        <v>59</v>
      </c>
      <c r="C14" s="7">
        <v>39</v>
      </c>
      <c r="D14" s="7">
        <v>2212</v>
      </c>
      <c r="E14" s="7"/>
      <c r="F14" s="7">
        <f t="shared" si="0"/>
        <v>2251</v>
      </c>
      <c r="G14" s="7">
        <f t="shared" si="1"/>
        <v>132809</v>
      </c>
      <c r="H14" s="7">
        <v>5286</v>
      </c>
    </row>
    <row r="15" spans="1:8" x14ac:dyDescent="0.25">
      <c r="A15" s="7" t="s">
        <v>9</v>
      </c>
      <c r="B15" s="7">
        <v>365</v>
      </c>
      <c r="C15" s="7">
        <v>542</v>
      </c>
      <c r="D15" s="7"/>
      <c r="E15" s="7">
        <v>47</v>
      </c>
      <c r="F15" s="7">
        <f t="shared" si="0"/>
        <v>589</v>
      </c>
      <c r="G15" s="7">
        <f t="shared" si="1"/>
        <v>214985</v>
      </c>
      <c r="H15" s="7">
        <v>46555</v>
      </c>
    </row>
    <row r="16" spans="1:8" x14ac:dyDescent="0.25">
      <c r="A16" s="7" t="s">
        <v>2</v>
      </c>
      <c r="B16" s="7">
        <v>308</v>
      </c>
      <c r="C16" s="7">
        <v>1128</v>
      </c>
      <c r="D16" s="7">
        <v>1801</v>
      </c>
      <c r="E16" s="7"/>
      <c r="F16" s="7">
        <f t="shared" si="0"/>
        <v>2929</v>
      </c>
      <c r="G16" s="7">
        <f t="shared" si="1"/>
        <v>902132</v>
      </c>
      <c r="H16" s="7">
        <v>39879</v>
      </c>
    </row>
    <row r="18" spans="6:7" x14ac:dyDescent="0.25">
      <c r="F18" t="s">
        <v>44</v>
      </c>
      <c r="G18">
        <f>CORREL(G2:G16,H2:H16)</f>
        <v>0.70558078693832371</v>
      </c>
    </row>
  </sheetData>
  <autoFilter ref="A1:P1" xr:uid="{990E7058-A145-42DA-9C87-B1F0F1FE1AC7}">
    <sortState xmlns:xlrd2="http://schemas.microsoft.com/office/spreadsheetml/2017/richdata2" ref="A2:P16">
      <sortCondition ref="G1"/>
    </sortState>
  </autoFilter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86E5E-10EC-481B-B556-C28E8708A04E}">
  <dimension ref="A1:I18"/>
  <sheetViews>
    <sheetView workbookViewId="0"/>
  </sheetViews>
  <sheetFormatPr baseColWidth="10" defaultRowHeight="15" x14ac:dyDescent="0.25"/>
  <cols>
    <col min="2" max="2" width="8.28515625" bestFit="1" customWidth="1"/>
    <col min="3" max="3" width="5.28515625" bestFit="1" customWidth="1"/>
    <col min="4" max="4" width="14.42578125" bestFit="1" customWidth="1"/>
    <col min="5" max="5" width="9" bestFit="1" customWidth="1"/>
    <col min="6" max="6" width="10" bestFit="1" customWidth="1"/>
    <col min="7" max="7" width="9" bestFit="1" customWidth="1"/>
    <col min="8" max="9" width="10" bestFit="1" customWidth="1"/>
  </cols>
  <sheetData>
    <row r="1" spans="1:9" x14ac:dyDescent="0.25">
      <c r="A1" s="8" t="s">
        <v>41</v>
      </c>
      <c r="B1" s="8" t="s">
        <v>45</v>
      </c>
      <c r="C1" s="8" t="s">
        <v>46</v>
      </c>
      <c r="D1" s="8" t="s">
        <v>51</v>
      </c>
      <c r="E1" s="8" t="s">
        <v>52</v>
      </c>
      <c r="F1" s="8" t="s">
        <v>53</v>
      </c>
      <c r="G1" s="8" t="s">
        <v>54</v>
      </c>
      <c r="H1" s="8" t="s">
        <v>55</v>
      </c>
      <c r="I1" s="8" t="s">
        <v>50</v>
      </c>
    </row>
    <row r="2" spans="1:9" x14ac:dyDescent="0.25">
      <c r="A2" s="7" t="s">
        <v>1</v>
      </c>
      <c r="B2" s="7">
        <v>32</v>
      </c>
      <c r="C2" s="7">
        <v>18</v>
      </c>
      <c r="D2" s="7">
        <f t="shared" ref="D2:D16" si="0">B2*C2</f>
        <v>576</v>
      </c>
      <c r="E2" s="7">
        <v>44640</v>
      </c>
      <c r="F2" s="7"/>
      <c r="G2" s="7"/>
      <c r="H2" s="7">
        <f t="shared" ref="H2:H16" si="1">SUM(E2:G2)</f>
        <v>44640</v>
      </c>
      <c r="I2" s="7">
        <v>40</v>
      </c>
    </row>
    <row r="3" spans="1:9" x14ac:dyDescent="0.25">
      <c r="A3" s="7" t="s">
        <v>6</v>
      </c>
      <c r="B3" s="7">
        <v>39</v>
      </c>
      <c r="C3" s="7">
        <v>37</v>
      </c>
      <c r="D3" s="7">
        <f t="shared" si="0"/>
        <v>1443</v>
      </c>
      <c r="E3" s="7">
        <v>81682</v>
      </c>
      <c r="F3" s="7"/>
      <c r="G3" s="7">
        <v>61267</v>
      </c>
      <c r="H3" s="7">
        <f t="shared" si="1"/>
        <v>142949</v>
      </c>
      <c r="I3" s="7">
        <v>73</v>
      </c>
    </row>
    <row r="4" spans="1:9" x14ac:dyDescent="0.25">
      <c r="A4" s="7" t="s">
        <v>5</v>
      </c>
      <c r="B4" s="7">
        <v>60</v>
      </c>
      <c r="C4" s="7">
        <v>109</v>
      </c>
      <c r="D4" s="7">
        <f t="shared" si="0"/>
        <v>6540</v>
      </c>
      <c r="E4" s="7">
        <v>475990</v>
      </c>
      <c r="F4" s="7"/>
      <c r="G4" s="7">
        <v>117215</v>
      </c>
      <c r="H4" s="7">
        <f t="shared" si="1"/>
        <v>593205</v>
      </c>
      <c r="I4" s="7">
        <v>214</v>
      </c>
    </row>
    <row r="5" spans="1:9" x14ac:dyDescent="0.25">
      <c r="A5" s="7" t="s">
        <v>0</v>
      </c>
      <c r="B5" s="7">
        <v>72</v>
      </c>
      <c r="C5" s="7">
        <v>66</v>
      </c>
      <c r="D5" s="7">
        <f t="shared" si="0"/>
        <v>4752</v>
      </c>
      <c r="E5" s="7">
        <v>389725</v>
      </c>
      <c r="F5" s="7"/>
      <c r="G5" s="7">
        <v>68120</v>
      </c>
      <c r="H5" s="7">
        <f t="shared" si="1"/>
        <v>457845</v>
      </c>
      <c r="I5" s="7">
        <v>224</v>
      </c>
    </row>
    <row r="6" spans="1:9" x14ac:dyDescent="0.25">
      <c r="A6" s="7" t="s">
        <v>49</v>
      </c>
      <c r="B6" s="7">
        <v>93</v>
      </c>
      <c r="C6" s="7">
        <v>94</v>
      </c>
      <c r="D6" s="7">
        <f t="shared" si="0"/>
        <v>8742</v>
      </c>
      <c r="E6" s="7">
        <v>538849</v>
      </c>
      <c r="F6" s="7"/>
      <c r="G6" s="7">
        <v>184077</v>
      </c>
      <c r="H6" s="7">
        <f t="shared" si="1"/>
        <v>722926</v>
      </c>
      <c r="I6" s="7">
        <v>363</v>
      </c>
    </row>
    <row r="7" spans="1:9" x14ac:dyDescent="0.25">
      <c r="A7" s="7" t="s">
        <v>38</v>
      </c>
      <c r="B7" s="7">
        <v>47</v>
      </c>
      <c r="C7" s="7">
        <v>13</v>
      </c>
      <c r="D7" s="7">
        <f t="shared" si="0"/>
        <v>611</v>
      </c>
      <c r="E7" s="7">
        <v>68365</v>
      </c>
      <c r="F7" s="7"/>
      <c r="G7" s="7"/>
      <c r="H7" s="7">
        <f t="shared" si="1"/>
        <v>68365</v>
      </c>
      <c r="I7" s="7">
        <v>368</v>
      </c>
    </row>
    <row r="8" spans="1:9" x14ac:dyDescent="0.25">
      <c r="A8" s="7">
        <v>256644</v>
      </c>
      <c r="B8" s="7">
        <v>90</v>
      </c>
      <c r="C8" s="7">
        <v>170</v>
      </c>
      <c r="D8" s="7">
        <f t="shared" si="0"/>
        <v>15300</v>
      </c>
      <c r="E8" s="7">
        <v>417613</v>
      </c>
      <c r="F8" s="7">
        <v>1256401</v>
      </c>
      <c r="G8" s="7"/>
      <c r="H8" s="7">
        <f t="shared" si="1"/>
        <v>1674014</v>
      </c>
      <c r="I8" s="7">
        <v>784</v>
      </c>
    </row>
    <row r="9" spans="1:9" x14ac:dyDescent="0.25">
      <c r="A9" s="7" t="s">
        <v>12</v>
      </c>
      <c r="B9" s="7">
        <v>95</v>
      </c>
      <c r="C9" s="7">
        <v>278</v>
      </c>
      <c r="D9" s="7">
        <f t="shared" si="0"/>
        <v>26410</v>
      </c>
      <c r="E9" s="7">
        <v>913966</v>
      </c>
      <c r="F9" s="7">
        <v>1300073</v>
      </c>
      <c r="G9" s="7"/>
      <c r="H9" s="7">
        <f t="shared" si="1"/>
        <v>2214039</v>
      </c>
      <c r="I9" s="7">
        <v>1303</v>
      </c>
    </row>
    <row r="10" spans="1:9" x14ac:dyDescent="0.25">
      <c r="A10" s="7" t="s">
        <v>48</v>
      </c>
      <c r="B10" s="7">
        <v>256</v>
      </c>
      <c r="C10" s="7">
        <v>75</v>
      </c>
      <c r="D10" s="7">
        <f t="shared" si="0"/>
        <v>19200</v>
      </c>
      <c r="E10" s="7">
        <v>1327905</v>
      </c>
      <c r="F10" s="7"/>
      <c r="G10" s="7">
        <v>309117</v>
      </c>
      <c r="H10" s="7">
        <f t="shared" si="1"/>
        <v>1637022</v>
      </c>
      <c r="I10" s="7">
        <v>2294</v>
      </c>
    </row>
    <row r="11" spans="1:9" x14ac:dyDescent="0.25">
      <c r="A11" s="7" t="s">
        <v>11</v>
      </c>
      <c r="B11" s="7">
        <v>85</v>
      </c>
      <c r="C11" s="7">
        <v>407</v>
      </c>
      <c r="D11" s="7">
        <f t="shared" si="0"/>
        <v>34595</v>
      </c>
      <c r="E11" s="7">
        <v>2416382</v>
      </c>
      <c r="F11" s="7"/>
      <c r="G11" s="7">
        <v>162326</v>
      </c>
      <c r="H11" s="7">
        <f t="shared" si="1"/>
        <v>2578708</v>
      </c>
      <c r="I11" s="7">
        <v>2794</v>
      </c>
    </row>
    <row r="12" spans="1:9" x14ac:dyDescent="0.25">
      <c r="A12" s="7" t="s">
        <v>8</v>
      </c>
      <c r="B12" s="7">
        <v>78</v>
      </c>
      <c r="C12" s="7">
        <v>781</v>
      </c>
      <c r="D12" s="7">
        <f t="shared" si="0"/>
        <v>60918</v>
      </c>
      <c r="E12" s="7">
        <v>259220</v>
      </c>
      <c r="F12" s="7">
        <v>7789136</v>
      </c>
      <c r="G12" s="7">
        <v>184596</v>
      </c>
      <c r="H12" s="7">
        <f t="shared" si="1"/>
        <v>8232952</v>
      </c>
      <c r="I12" s="7">
        <v>6863</v>
      </c>
    </row>
    <row r="13" spans="1:9" x14ac:dyDescent="0.25">
      <c r="A13" s="7" t="s">
        <v>47</v>
      </c>
      <c r="B13" s="7">
        <v>78</v>
      </c>
      <c r="C13" s="7">
        <v>1367</v>
      </c>
      <c r="D13" s="7">
        <f t="shared" si="0"/>
        <v>106626</v>
      </c>
      <c r="E13" s="7">
        <v>254354</v>
      </c>
      <c r="F13" s="7">
        <v>15053174</v>
      </c>
      <c r="G13" s="7"/>
      <c r="H13" s="7">
        <f t="shared" si="1"/>
        <v>15307528</v>
      </c>
      <c r="I13" s="7">
        <v>18782</v>
      </c>
    </row>
    <row r="14" spans="1:9" x14ac:dyDescent="0.25">
      <c r="A14" s="7" t="s">
        <v>7</v>
      </c>
      <c r="B14" s="7">
        <v>59</v>
      </c>
      <c r="C14" s="7">
        <v>2251</v>
      </c>
      <c r="D14" s="7">
        <f t="shared" si="0"/>
        <v>132809</v>
      </c>
      <c r="E14" s="7">
        <v>144371</v>
      </c>
      <c r="F14" s="7">
        <v>19011896</v>
      </c>
      <c r="G14" s="7"/>
      <c r="H14" s="7">
        <f t="shared" si="1"/>
        <v>19156267</v>
      </c>
      <c r="I14" s="7">
        <v>39874</v>
      </c>
    </row>
    <row r="15" spans="1:9" x14ac:dyDescent="0.25">
      <c r="A15" s="7" t="s">
        <v>9</v>
      </c>
      <c r="B15" s="7">
        <v>365</v>
      </c>
      <c r="C15" s="7">
        <v>589</v>
      </c>
      <c r="D15" s="7">
        <f t="shared" si="0"/>
        <v>214985</v>
      </c>
      <c r="E15" s="7">
        <v>22624850</v>
      </c>
      <c r="F15" s="7"/>
      <c r="G15" s="7">
        <v>3987053</v>
      </c>
      <c r="H15" s="7">
        <f t="shared" si="1"/>
        <v>26611903</v>
      </c>
      <c r="I15" s="7">
        <v>103277</v>
      </c>
    </row>
    <row r="16" spans="1:9" x14ac:dyDescent="0.25">
      <c r="A16" s="7" t="s">
        <v>2</v>
      </c>
      <c r="B16" s="7">
        <v>308</v>
      </c>
      <c r="C16" s="7">
        <v>2929</v>
      </c>
      <c r="D16" s="7">
        <f t="shared" si="0"/>
        <v>902132</v>
      </c>
      <c r="E16" s="7">
        <v>34881525</v>
      </c>
      <c r="F16" s="7">
        <v>77978408</v>
      </c>
      <c r="G16" s="7"/>
      <c r="H16" s="7">
        <f t="shared" si="1"/>
        <v>112859933</v>
      </c>
      <c r="I16" s="7">
        <v>1799762</v>
      </c>
    </row>
    <row r="18" spans="1:9" x14ac:dyDescent="0.25">
      <c r="A18" s="7" t="s">
        <v>56</v>
      </c>
      <c r="B18" s="7">
        <f>SUM(B2:B16)</f>
        <v>1757</v>
      </c>
      <c r="C18" s="7">
        <f>SUM(C2:C16)</f>
        <v>9184</v>
      </c>
      <c r="D18" s="7">
        <f>B18*C18</f>
        <v>16136288</v>
      </c>
      <c r="E18" s="7">
        <f>SUM(E2:E16)</f>
        <v>64839437</v>
      </c>
      <c r="F18" s="7">
        <f>SUM(F2:F16)</f>
        <v>122389088</v>
      </c>
      <c r="G18" s="7">
        <f>SUM(G2:G16)</f>
        <v>5073771</v>
      </c>
      <c r="H18" s="7">
        <f>SUM(H2:H16)</f>
        <v>192302296</v>
      </c>
      <c r="I18" s="7">
        <f>SUM(I2:I16)</f>
        <v>1977015</v>
      </c>
    </row>
  </sheetData>
  <autoFilter ref="A1:I1" xr:uid="{B6986E5E-10EC-481B-B556-C28E8708A04E}">
    <sortState xmlns:xlrd2="http://schemas.microsoft.com/office/spreadsheetml/2017/richdata2" ref="A2:I16">
      <sortCondition ref="I1"/>
    </sortState>
  </autoFilter>
  <pageMargins left="0.7" right="0.7" top="0.75" bottom="0.75" header="0.3" footer="0.3"/>
  <pageSetup paperSize="9" orientation="portrait" horizontalDpi="1200" verticalDpi="1200" r:id="rId1"/>
  <ignoredErrors>
    <ignoredError sqref="D18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5890-D2B2-4731-A3AA-3996E33BFF08}">
  <dimension ref="A1:Q53"/>
  <sheetViews>
    <sheetView tabSelected="1" workbookViewId="0"/>
  </sheetViews>
  <sheetFormatPr baseColWidth="10" defaultRowHeight="15" x14ac:dyDescent="0.25"/>
  <sheetData>
    <row r="1" spans="1:17" x14ac:dyDescent="0.25">
      <c r="B1" s="11" t="s">
        <v>14</v>
      </c>
      <c r="C1" s="11"/>
      <c r="D1" s="11"/>
      <c r="E1" s="11" t="s">
        <v>15</v>
      </c>
      <c r="F1" s="11"/>
      <c r="G1" s="11"/>
      <c r="H1" s="11" t="s">
        <v>16</v>
      </c>
      <c r="I1" s="11"/>
      <c r="J1" s="11"/>
      <c r="K1" t="s">
        <v>19</v>
      </c>
      <c r="L1" s="2"/>
      <c r="M1" s="2"/>
      <c r="N1" s="2"/>
    </row>
    <row r="2" spans="1:17" x14ac:dyDescent="0.25">
      <c r="B2" t="s">
        <v>17</v>
      </c>
      <c r="C2" s="2" t="s">
        <v>18</v>
      </c>
      <c r="D2" s="2" t="s">
        <v>58</v>
      </c>
      <c r="E2" t="s">
        <v>17</v>
      </c>
      <c r="F2" s="2" t="s">
        <v>18</v>
      </c>
      <c r="G2" s="2" t="s">
        <v>58</v>
      </c>
      <c r="H2" t="s">
        <v>17</v>
      </c>
      <c r="I2" s="2" t="s">
        <v>18</v>
      </c>
      <c r="J2" s="2" t="s">
        <v>58</v>
      </c>
      <c r="K2" t="s">
        <v>17</v>
      </c>
      <c r="L2" s="2" t="s">
        <v>34</v>
      </c>
      <c r="M2" s="2" t="s">
        <v>35</v>
      </c>
      <c r="N2" s="2" t="s">
        <v>18</v>
      </c>
      <c r="O2" t="s">
        <v>39</v>
      </c>
      <c r="P2" t="s">
        <v>15</v>
      </c>
      <c r="Q2" t="s">
        <v>16</v>
      </c>
    </row>
    <row r="3" spans="1:17" x14ac:dyDescent="0.25">
      <c r="A3">
        <v>256644</v>
      </c>
      <c r="B3">
        <v>47</v>
      </c>
      <c r="C3" s="2" t="str">
        <f t="shared" ref="C3:C18" si="0">IF(AND($O3&gt;0,B3&gt;0),CONCATENATE(ROUNDUP(B3/$O3*100,1),"%"),"")</f>
        <v>52,3%</v>
      </c>
      <c r="D3" s="2">
        <v>63</v>
      </c>
      <c r="E3">
        <v>71</v>
      </c>
      <c r="F3" s="2" t="str">
        <f t="shared" ref="F3:F10" si="1">IF(AND($O3&gt;0,E3&gt;0),CONCATENATE(ROUNDUP(E3/$O3*100,1),"%"),"")</f>
        <v>78,9%</v>
      </c>
      <c r="G3" s="2">
        <v>107</v>
      </c>
      <c r="I3" s="2" t="str">
        <f t="shared" ref="I3:I10" si="2">IF(AND($O3&gt;0,H3&gt;0),CONCATENATE(ROUNDUP(H3/$O3*100,1),"%"),"")</f>
        <v/>
      </c>
      <c r="J3" s="2"/>
      <c r="K3">
        <v>71</v>
      </c>
      <c r="L3" s="2">
        <v>47</v>
      </c>
      <c r="M3" s="2" t="str">
        <f t="shared" ref="M3:M10" si="3">IF(AND(L3&lt;&gt;"",$O3&gt;0),CONCATENATE(ROUNDUP(L3/$O3*100,1),"%"),"")</f>
        <v>52,3%</v>
      </c>
      <c r="N3" s="2" t="str">
        <f t="shared" ref="N3:N10" si="4">IF(AND($O3&gt;0,K3&gt;0),CONCATENATE(ROUNDUP(K3/$O3*100,1),"%"),"")</f>
        <v>78,9%</v>
      </c>
      <c r="O3">
        <v>90</v>
      </c>
      <c r="P3">
        <f t="shared" ref="P3:P10" si="5">IF(E3&lt;&gt;"",O3,"")</f>
        <v>90</v>
      </c>
      <c r="Q3" t="str">
        <f t="shared" ref="Q3:Q10" si="6">IF(H3&lt;&gt;"",O3,"")</f>
        <v/>
      </c>
    </row>
    <row r="4" spans="1:17" x14ac:dyDescent="0.25">
      <c r="A4" t="s">
        <v>0</v>
      </c>
      <c r="B4">
        <v>29</v>
      </c>
      <c r="C4" s="2" t="str">
        <f t="shared" si="0"/>
        <v>40,3%</v>
      </c>
      <c r="D4" s="2">
        <v>63</v>
      </c>
      <c r="F4" s="2" t="str">
        <f t="shared" si="1"/>
        <v/>
      </c>
      <c r="G4" s="2"/>
      <c r="H4">
        <v>53</v>
      </c>
      <c r="I4" s="2" t="str">
        <f t="shared" si="2"/>
        <v>73,7%</v>
      </c>
      <c r="J4" s="2">
        <v>3</v>
      </c>
      <c r="K4">
        <v>60</v>
      </c>
      <c r="L4" s="2">
        <v>22</v>
      </c>
      <c r="M4" s="2" t="str">
        <f t="shared" si="3"/>
        <v>30,6%</v>
      </c>
      <c r="N4" s="2" t="str">
        <f t="shared" si="4"/>
        <v>83,4%</v>
      </c>
      <c r="O4">
        <v>72</v>
      </c>
      <c r="P4" t="str">
        <f t="shared" si="5"/>
        <v/>
      </c>
      <c r="Q4">
        <f t="shared" si="6"/>
        <v>72</v>
      </c>
    </row>
    <row r="5" spans="1:17" x14ac:dyDescent="0.25">
      <c r="A5" t="s">
        <v>1</v>
      </c>
      <c r="B5">
        <v>12</v>
      </c>
      <c r="C5" s="2" t="str">
        <f t="shared" si="0"/>
        <v>37,5%</v>
      </c>
      <c r="D5" s="2">
        <v>18</v>
      </c>
      <c r="F5" s="2" t="str">
        <f t="shared" si="1"/>
        <v/>
      </c>
      <c r="G5" s="2"/>
      <c r="I5" s="2" t="str">
        <f t="shared" si="2"/>
        <v/>
      </c>
      <c r="J5" s="2"/>
      <c r="K5">
        <v>12</v>
      </c>
      <c r="L5" s="2">
        <v>0</v>
      </c>
      <c r="M5" s="2" t="str">
        <f t="shared" si="3"/>
        <v>0%</v>
      </c>
      <c r="N5" s="2" t="str">
        <f t="shared" si="4"/>
        <v>37,5%</v>
      </c>
      <c r="O5">
        <v>32</v>
      </c>
      <c r="P5" t="str">
        <f t="shared" si="5"/>
        <v/>
      </c>
      <c r="Q5" t="str">
        <f t="shared" si="6"/>
        <v/>
      </c>
    </row>
    <row r="6" spans="1:17" x14ac:dyDescent="0.25">
      <c r="A6" t="s">
        <v>3</v>
      </c>
      <c r="B6">
        <v>46</v>
      </c>
      <c r="C6" s="2" t="str">
        <f t="shared" si="0"/>
        <v>49,5%</v>
      </c>
      <c r="D6" s="2">
        <v>87</v>
      </c>
      <c r="F6" s="2" t="str">
        <f t="shared" si="1"/>
        <v/>
      </c>
      <c r="G6" s="2"/>
      <c r="H6">
        <v>19</v>
      </c>
      <c r="I6" s="2" t="str">
        <f t="shared" si="2"/>
        <v>20,5%</v>
      </c>
      <c r="J6" s="2">
        <v>7</v>
      </c>
      <c r="K6">
        <v>64</v>
      </c>
      <c r="L6" s="2">
        <v>1</v>
      </c>
      <c r="M6" s="2" t="str">
        <f t="shared" si="3"/>
        <v>1,1%</v>
      </c>
      <c r="N6" s="2" t="str">
        <f t="shared" si="4"/>
        <v>68,9%</v>
      </c>
      <c r="O6">
        <v>93</v>
      </c>
      <c r="P6" t="str">
        <f t="shared" si="5"/>
        <v/>
      </c>
      <c r="Q6">
        <f t="shared" si="6"/>
        <v>93</v>
      </c>
    </row>
    <row r="7" spans="1:17" x14ac:dyDescent="0.25">
      <c r="A7" t="s">
        <v>5</v>
      </c>
      <c r="B7">
        <v>38</v>
      </c>
      <c r="C7" s="2" t="str">
        <f t="shared" si="0"/>
        <v>63,4%</v>
      </c>
      <c r="D7" s="2">
        <v>100</v>
      </c>
      <c r="F7" s="2" t="str">
        <f t="shared" si="1"/>
        <v/>
      </c>
      <c r="G7" s="2"/>
      <c r="H7">
        <v>9</v>
      </c>
      <c r="I7" s="2" t="str">
        <f t="shared" si="2"/>
        <v>15%</v>
      </c>
      <c r="J7" s="2">
        <v>9</v>
      </c>
      <c r="K7">
        <v>47</v>
      </c>
      <c r="L7" s="2">
        <v>0</v>
      </c>
      <c r="M7" s="2" t="str">
        <f t="shared" si="3"/>
        <v>0%</v>
      </c>
      <c r="N7" s="2" t="str">
        <f t="shared" si="4"/>
        <v>78,4%</v>
      </c>
      <c r="O7">
        <v>60</v>
      </c>
      <c r="P7" t="str">
        <f t="shared" si="5"/>
        <v/>
      </c>
      <c r="Q7">
        <f t="shared" si="6"/>
        <v>60</v>
      </c>
    </row>
    <row r="8" spans="1:17" x14ac:dyDescent="0.25">
      <c r="A8" t="s">
        <v>6</v>
      </c>
      <c r="B8">
        <v>18</v>
      </c>
      <c r="C8" s="2" t="str">
        <f t="shared" si="0"/>
        <v>46,2%</v>
      </c>
      <c r="D8" s="2">
        <v>33</v>
      </c>
      <c r="F8" s="2" t="str">
        <f t="shared" si="1"/>
        <v/>
      </c>
      <c r="G8" s="2"/>
      <c r="H8">
        <v>14</v>
      </c>
      <c r="I8" s="2" t="str">
        <f t="shared" si="2"/>
        <v>35,9%</v>
      </c>
      <c r="J8" s="2">
        <v>4</v>
      </c>
      <c r="K8">
        <v>32</v>
      </c>
      <c r="L8" s="2">
        <v>0</v>
      </c>
      <c r="M8" s="2" t="str">
        <f t="shared" si="3"/>
        <v>0%</v>
      </c>
      <c r="N8" s="2" t="str">
        <f t="shared" si="4"/>
        <v>82,1%</v>
      </c>
      <c r="O8">
        <v>39</v>
      </c>
      <c r="P8" t="str">
        <f t="shared" si="5"/>
        <v/>
      </c>
      <c r="Q8">
        <f t="shared" si="6"/>
        <v>39</v>
      </c>
    </row>
    <row r="9" spans="1:17" x14ac:dyDescent="0.25">
      <c r="A9" t="s">
        <v>7</v>
      </c>
      <c r="B9">
        <v>33</v>
      </c>
      <c r="C9" s="2" t="str">
        <f t="shared" si="0"/>
        <v>56%</v>
      </c>
      <c r="D9" s="2">
        <v>39</v>
      </c>
      <c r="E9">
        <v>59</v>
      </c>
      <c r="F9" s="2" t="str">
        <f t="shared" si="1"/>
        <v>100%</v>
      </c>
      <c r="G9" s="2">
        <v>2212</v>
      </c>
      <c r="I9" s="2" t="str">
        <f t="shared" si="2"/>
        <v/>
      </c>
      <c r="J9" s="2"/>
      <c r="K9">
        <v>59</v>
      </c>
      <c r="L9" s="2">
        <v>33</v>
      </c>
      <c r="M9" s="2" t="str">
        <f t="shared" si="3"/>
        <v>56%</v>
      </c>
      <c r="N9" s="2" t="str">
        <f t="shared" si="4"/>
        <v>100%</v>
      </c>
      <c r="O9">
        <v>59</v>
      </c>
      <c r="P9">
        <f t="shared" si="5"/>
        <v>59</v>
      </c>
      <c r="Q9" t="str">
        <f t="shared" si="6"/>
        <v/>
      </c>
    </row>
    <row r="10" spans="1:17" x14ac:dyDescent="0.25">
      <c r="A10" t="s">
        <v>8</v>
      </c>
      <c r="B10">
        <v>40</v>
      </c>
      <c r="C10" s="2" t="str">
        <f t="shared" si="0"/>
        <v>51,3%</v>
      </c>
      <c r="D10" s="2">
        <v>49</v>
      </c>
      <c r="E10">
        <v>78</v>
      </c>
      <c r="F10" s="2" t="str">
        <f t="shared" si="1"/>
        <v>100%</v>
      </c>
      <c r="G10" s="2">
        <v>725</v>
      </c>
      <c r="H10">
        <v>38</v>
      </c>
      <c r="I10" s="2" t="str">
        <f t="shared" si="2"/>
        <v>48,8%</v>
      </c>
      <c r="J10" s="2">
        <v>7</v>
      </c>
      <c r="K10">
        <v>78</v>
      </c>
      <c r="L10" s="3">
        <v>12</v>
      </c>
      <c r="M10" s="2" t="str">
        <f t="shared" si="3"/>
        <v>15,4%</v>
      </c>
      <c r="N10" s="2" t="str">
        <f t="shared" si="4"/>
        <v>100%</v>
      </c>
      <c r="O10">
        <v>78</v>
      </c>
      <c r="P10">
        <f t="shared" si="5"/>
        <v>78</v>
      </c>
      <c r="Q10">
        <f t="shared" si="6"/>
        <v>78</v>
      </c>
    </row>
    <row r="11" spans="1:17" x14ac:dyDescent="0.25">
      <c r="A11" t="s">
        <v>11</v>
      </c>
      <c r="B11">
        <v>45</v>
      </c>
      <c r="C11" s="2" t="str">
        <f t="shared" si="0"/>
        <v>53%</v>
      </c>
      <c r="D11" s="2">
        <v>401</v>
      </c>
      <c r="F11" s="2" t="str">
        <f t="shared" ref="F11:F13" si="7">IF(AND($O11&gt;0,E11&gt;0),CONCATENATE(ROUNDUP(E11/$O11*100,1),"%"),"")</f>
        <v/>
      </c>
      <c r="G11" s="2"/>
      <c r="H11">
        <v>9</v>
      </c>
      <c r="I11" s="2" t="str">
        <f t="shared" ref="I11:I13" si="8">IF(AND($O11&gt;0,H11&gt;0),CONCATENATE(ROUNDUP(H11/$O11*100,1),"%"),"")</f>
        <v>10,6%</v>
      </c>
      <c r="J11" s="2">
        <v>6</v>
      </c>
      <c r="K11">
        <v>54</v>
      </c>
      <c r="L11" s="2">
        <v>0</v>
      </c>
      <c r="M11" s="2" t="str">
        <f t="shared" ref="M11:M13" si="9">IF(AND(L11&lt;&gt;"",$O11&gt;0),CONCATENATE(ROUNDUP(L11/$O11*100,1),"%"),"")</f>
        <v>0%</v>
      </c>
      <c r="N11" s="2" t="str">
        <f t="shared" ref="N11:N13" si="10">IF(AND($O11&gt;0,K11&gt;0),CONCATENATE(ROUNDUP(K11/$O11*100,1),"%"),"")</f>
        <v>63,6%</v>
      </c>
      <c r="O11">
        <v>85</v>
      </c>
      <c r="P11" t="str">
        <f t="shared" ref="P11:P14" si="11">IF(E11&lt;&gt;"",O11,"")</f>
        <v/>
      </c>
      <c r="Q11">
        <f t="shared" ref="Q11:Q14" si="12">IF(H11&lt;&gt;"",O11,"")</f>
        <v>85</v>
      </c>
    </row>
    <row r="12" spans="1:17" x14ac:dyDescent="0.25">
      <c r="A12" t="s">
        <v>12</v>
      </c>
      <c r="B12">
        <v>72</v>
      </c>
      <c r="C12" s="2" t="str">
        <f t="shared" si="0"/>
        <v>75,8%</v>
      </c>
      <c r="D12" s="2">
        <v>147</v>
      </c>
      <c r="E12">
        <v>73</v>
      </c>
      <c r="F12" s="2" t="str">
        <f t="shared" si="7"/>
        <v>76,9%</v>
      </c>
      <c r="G12" s="2">
        <v>131</v>
      </c>
      <c r="I12" s="2" t="str">
        <f t="shared" si="8"/>
        <v/>
      </c>
      <c r="J12" s="2"/>
      <c r="K12">
        <v>82</v>
      </c>
      <c r="L12" s="2">
        <v>63</v>
      </c>
      <c r="M12" s="2" t="str">
        <f t="shared" si="9"/>
        <v>66,4%</v>
      </c>
      <c r="N12" s="2" t="str">
        <f t="shared" si="10"/>
        <v>86,4%</v>
      </c>
      <c r="O12">
        <v>95</v>
      </c>
      <c r="P12">
        <f t="shared" si="11"/>
        <v>95</v>
      </c>
      <c r="Q12" t="str">
        <f t="shared" si="12"/>
        <v/>
      </c>
    </row>
    <row r="13" spans="1:17" x14ac:dyDescent="0.25">
      <c r="A13" t="s">
        <v>38</v>
      </c>
      <c r="B13">
        <v>10</v>
      </c>
      <c r="C13" s="2" t="str">
        <f t="shared" si="0"/>
        <v>21,3%</v>
      </c>
      <c r="D13" s="2">
        <v>13</v>
      </c>
      <c r="F13" s="2" t="str">
        <f t="shared" si="7"/>
        <v/>
      </c>
      <c r="G13" s="2"/>
      <c r="I13" s="2" t="str">
        <f t="shared" si="8"/>
        <v/>
      </c>
      <c r="J13" s="2"/>
      <c r="K13">
        <v>10</v>
      </c>
      <c r="L13" s="2">
        <v>0</v>
      </c>
      <c r="M13" s="2" t="str">
        <f t="shared" si="9"/>
        <v>0%</v>
      </c>
      <c r="N13" s="2" t="str">
        <f t="shared" si="10"/>
        <v>21,3%</v>
      </c>
      <c r="O13">
        <v>47</v>
      </c>
      <c r="P13" t="str">
        <f t="shared" si="11"/>
        <v/>
      </c>
      <c r="Q13" t="str">
        <f t="shared" si="12"/>
        <v/>
      </c>
    </row>
    <row r="14" spans="1:17" x14ac:dyDescent="0.25">
      <c r="A14" t="s">
        <v>4</v>
      </c>
      <c r="B14">
        <v>32</v>
      </c>
      <c r="C14" s="2" t="str">
        <f t="shared" si="0"/>
        <v>41,1%</v>
      </c>
      <c r="D14" s="2">
        <v>48</v>
      </c>
      <c r="E14">
        <v>78</v>
      </c>
      <c r="F14" s="2" t="str">
        <f>IF(AND($O14&gt;0,E14&gt;0),CONCATENATE(ROUNDUP(E14/$O14*100,1),"%"),"")</f>
        <v>100%</v>
      </c>
      <c r="G14" s="2">
        <v>1319</v>
      </c>
      <c r="I14" s="2" t="str">
        <f>IF(AND($O14&gt;0,H14&gt;0),CONCATENATE(ROUNDUP(H14/$O14*100,1),"%"),"")</f>
        <v/>
      </c>
      <c r="J14" s="2"/>
      <c r="K14">
        <v>78</v>
      </c>
      <c r="L14" s="2">
        <v>32</v>
      </c>
      <c r="M14" s="2" t="str">
        <f>IF(AND(L14&lt;&gt;"",$O14&gt;0),CONCATENATE(ROUNDUP(L14/$O14*100,1),"%"),"")</f>
        <v>41,1%</v>
      </c>
      <c r="N14" s="2" t="str">
        <f>IF(AND($O14&gt;0,K14&gt;0),CONCATENATE(ROUNDUP(K14/$O14*100,1),"%"),"")</f>
        <v>100%</v>
      </c>
      <c r="O14">
        <v>78</v>
      </c>
      <c r="P14">
        <f t="shared" si="11"/>
        <v>78</v>
      </c>
      <c r="Q14" t="str">
        <f t="shared" si="12"/>
        <v/>
      </c>
    </row>
    <row r="15" spans="1:17" x14ac:dyDescent="0.25">
      <c r="A15" t="s">
        <v>9</v>
      </c>
      <c r="B15">
        <v>151</v>
      </c>
      <c r="C15" s="2" t="str">
        <f t="shared" si="0"/>
        <v>41,4%</v>
      </c>
      <c r="D15" s="2">
        <v>542</v>
      </c>
      <c r="F15" s="2" t="str">
        <f>IF(AND($O15&gt;0,E15&gt;0),CONCATENATE(ROUNDUP(E15/$O15*100,1),"%"),"")</f>
        <v/>
      </c>
      <c r="G15" s="2"/>
      <c r="H15">
        <v>47</v>
      </c>
      <c r="I15" s="2" t="str">
        <f>IF(AND($O15&gt;0,H15&gt;0),CONCATENATE(ROUNDUP(H15/$O15*100,1),"%"),"")</f>
        <v>12,9%</v>
      </c>
      <c r="J15" s="2">
        <v>47</v>
      </c>
      <c r="K15">
        <v>197</v>
      </c>
      <c r="L15" s="2">
        <v>1</v>
      </c>
      <c r="M15" s="2" t="str">
        <f>IF(AND(L15&lt;&gt;"",$O15&gt;0),CONCATENATE(ROUNDUP(L15/$O15*100,1),"%"),"")</f>
        <v>0,3%</v>
      </c>
      <c r="N15" s="2" t="str">
        <f>IF(AND($O15&gt;0,K15&gt;0),CONCATENATE(ROUNDUP(K15/$O15*100,1),"%"),"")</f>
        <v>54%</v>
      </c>
      <c r="O15">
        <v>365</v>
      </c>
      <c r="P15" t="str">
        <f>IF(E15&lt;&gt;"",O15,"")</f>
        <v/>
      </c>
      <c r="Q15">
        <f>IF(H15&lt;&gt;"",O15,"")</f>
        <v>365</v>
      </c>
    </row>
    <row r="16" spans="1:17" x14ac:dyDescent="0.25">
      <c r="A16" t="s">
        <v>10</v>
      </c>
      <c r="B16">
        <v>29</v>
      </c>
      <c r="C16" s="2" t="str">
        <f t="shared" si="0"/>
        <v>11,4%</v>
      </c>
      <c r="D16" s="2">
        <v>72</v>
      </c>
      <c r="F16" s="2" t="str">
        <f>IF(AND($O16&gt;0,E16&gt;0),CONCATENATE(ROUNDUP(E16/$O16*100,1),"%"),"")</f>
        <v/>
      </c>
      <c r="G16" s="2"/>
      <c r="H16">
        <v>16</v>
      </c>
      <c r="I16" s="2" t="str">
        <f>IF(AND($O16&gt;0,H16&gt;0),CONCATENATE(ROUNDUP(H16/$O16*100,1),"%"),"")</f>
        <v>6,3%</v>
      </c>
      <c r="J16" s="2">
        <v>3</v>
      </c>
      <c r="K16">
        <v>45</v>
      </c>
      <c r="L16" s="2">
        <v>0</v>
      </c>
      <c r="M16" s="2" t="str">
        <f>IF(AND(L16&lt;&gt;"",$O16&gt;0),CONCATENATE(ROUNDUP(L16/$O16*100,1),"%"),"")</f>
        <v>0%</v>
      </c>
      <c r="N16" s="2" t="str">
        <f>IF(AND($O16&gt;0,K16&gt;0),CONCATENATE(ROUNDUP(K16/$O16*100,1),"%"),"")</f>
        <v>17,6%</v>
      </c>
      <c r="O16">
        <v>256</v>
      </c>
      <c r="P16" t="str">
        <f>IF(E16&lt;&gt;"",O16,"")</f>
        <v/>
      </c>
      <c r="Q16">
        <f>IF(H16&lt;&gt;"",O16,"")</f>
        <v>256</v>
      </c>
    </row>
    <row r="17" spans="1:17" x14ac:dyDescent="0.25">
      <c r="A17" t="s">
        <v>2</v>
      </c>
      <c r="B17">
        <v>196</v>
      </c>
      <c r="C17" s="2" t="str">
        <f t="shared" si="0"/>
        <v>63,7%</v>
      </c>
      <c r="D17" s="2">
        <v>1128</v>
      </c>
      <c r="E17">
        <v>308</v>
      </c>
      <c r="F17" s="2" t="str">
        <f t="shared" ref="F17" si="13">IF(AND($O17&gt;0,E17&gt;0),CONCATENATE(ROUNDUP(E17/$O17*100,1),"%"),"")</f>
        <v>100%</v>
      </c>
      <c r="G17" s="2">
        <v>1801</v>
      </c>
      <c r="I17" s="2" t="str">
        <f t="shared" ref="I17" si="14">IF(AND($O17&gt;0,H17&gt;0),CONCATENATE(ROUNDUP(H17/$O17*100,1),"%"),"")</f>
        <v/>
      </c>
      <c r="J17" s="2"/>
      <c r="K17">
        <v>308</v>
      </c>
      <c r="L17" s="2">
        <v>196</v>
      </c>
      <c r="M17" s="2" t="str">
        <f t="shared" ref="M17" si="15">IF(AND(L17&lt;&gt;"",$O17&gt;0),CONCATENATE(ROUNDUP(L17/$O17*100,1),"%"),"")</f>
        <v>63,7%</v>
      </c>
      <c r="N17" s="2" t="str">
        <f t="shared" ref="N17" si="16">IF(AND($O17&gt;0,K17&gt;0),CONCATENATE(ROUNDUP(K17/$O17*100,1),"%"),"")</f>
        <v>100%</v>
      </c>
      <c r="O17">
        <v>308</v>
      </c>
      <c r="P17">
        <f t="shared" ref="P17" si="17">IF(E17&lt;&gt;"",O17,"")</f>
        <v>308</v>
      </c>
      <c r="Q17" t="str">
        <f t="shared" ref="Q17" si="18">IF(H17&lt;&gt;"",O17,"")</f>
        <v/>
      </c>
    </row>
    <row r="18" spans="1:17" x14ac:dyDescent="0.25">
      <c r="A18" t="s">
        <v>13</v>
      </c>
      <c r="B18">
        <f>SUM(B3:B17)</f>
        <v>798</v>
      </c>
      <c r="C18" s="2" t="str">
        <f t="shared" si="0"/>
        <v>45,5%</v>
      </c>
      <c r="D18" s="2">
        <f>SUM(D3:D17)</f>
        <v>2803</v>
      </c>
      <c r="E18">
        <f>SUM(E3:E17)</f>
        <v>667</v>
      </c>
      <c r="F18" s="2" t="str">
        <f>IF(AND($P18&gt;0,E18&gt;0),CONCATENATE(ROUNDUP(E18/$P18*100,1),"%"),"")</f>
        <v>94,3%</v>
      </c>
      <c r="G18" s="2"/>
      <c r="H18">
        <f>SUM(H3:H17)</f>
        <v>205</v>
      </c>
      <c r="I18" s="2" t="str">
        <f>IF(AND($Q18&gt;0,H18&gt;0),CONCATENATE(ROUNDUP(H18/$Q18*100,1),"%"),"")</f>
        <v>19,6%</v>
      </c>
      <c r="J18" s="2"/>
      <c r="K18">
        <f>SUM(K3:K17)</f>
        <v>1197</v>
      </c>
      <c r="L18" s="2">
        <f>SUM(L3:L17)</f>
        <v>407</v>
      </c>
      <c r="M18" s="2" t="str">
        <f>IF(AND(L18&lt;&gt;"",$O18&gt;0),CONCATENATE(ROUNDUP(L18/$O18*100,1),"%"),"")</f>
        <v>23,2%</v>
      </c>
      <c r="N18" s="2" t="str">
        <f>IF(AND($O18&gt;0,K18&gt;0),CONCATENATE(ROUNDUP(K18/$O18*100,1),"%"),"")</f>
        <v>68,2%</v>
      </c>
      <c r="O18">
        <f>SUM(O3:O17)</f>
        <v>1757</v>
      </c>
      <c r="P18">
        <f>SUM(P3:P17)</f>
        <v>708</v>
      </c>
      <c r="Q18">
        <f>SUM(Q3:Q17)</f>
        <v>1048</v>
      </c>
    </row>
    <row r="22" spans="1:17" x14ac:dyDescent="0.25">
      <c r="A22" t="s">
        <v>46</v>
      </c>
      <c r="B22" t="s">
        <v>59</v>
      </c>
    </row>
    <row r="23" spans="1:17" x14ac:dyDescent="0.25">
      <c r="A23" s="2">
        <v>63</v>
      </c>
      <c r="B23" s="10">
        <v>52.3</v>
      </c>
    </row>
    <row r="24" spans="1:17" x14ac:dyDescent="0.25">
      <c r="A24" s="2">
        <v>63</v>
      </c>
      <c r="B24" s="10">
        <v>40.299999999999997</v>
      </c>
    </row>
    <row r="25" spans="1:17" x14ac:dyDescent="0.25">
      <c r="A25" s="2">
        <v>18</v>
      </c>
      <c r="B25" s="10">
        <v>37.5</v>
      </c>
    </row>
    <row r="26" spans="1:17" x14ac:dyDescent="0.25">
      <c r="A26" s="2">
        <v>87</v>
      </c>
      <c r="B26" s="10">
        <v>49.5</v>
      </c>
    </row>
    <row r="27" spans="1:17" x14ac:dyDescent="0.25">
      <c r="A27" s="2">
        <v>100</v>
      </c>
      <c r="B27" s="10">
        <v>63.4</v>
      </c>
    </row>
    <row r="28" spans="1:17" x14ac:dyDescent="0.25">
      <c r="A28" s="2">
        <v>33</v>
      </c>
      <c r="B28" s="10">
        <v>46.2</v>
      </c>
    </row>
    <row r="29" spans="1:17" x14ac:dyDescent="0.25">
      <c r="A29" s="2">
        <v>39</v>
      </c>
      <c r="B29" s="10">
        <v>56</v>
      </c>
    </row>
    <row r="30" spans="1:17" x14ac:dyDescent="0.25">
      <c r="A30" s="2">
        <v>49</v>
      </c>
      <c r="B30" s="10">
        <v>51.3</v>
      </c>
    </row>
    <row r="31" spans="1:17" x14ac:dyDescent="0.25">
      <c r="A31" s="2">
        <v>401</v>
      </c>
      <c r="B31" s="10">
        <v>53</v>
      </c>
    </row>
    <row r="32" spans="1:17" x14ac:dyDescent="0.25">
      <c r="A32" s="2">
        <v>147</v>
      </c>
      <c r="B32" s="10">
        <v>75.8</v>
      </c>
    </row>
    <row r="33" spans="1:2" x14ac:dyDescent="0.25">
      <c r="A33" s="2">
        <v>13</v>
      </c>
      <c r="B33" s="10">
        <v>21.3</v>
      </c>
    </row>
    <row r="34" spans="1:2" x14ac:dyDescent="0.25">
      <c r="A34" s="2">
        <v>48</v>
      </c>
      <c r="B34" s="10">
        <v>41.1</v>
      </c>
    </row>
    <row r="35" spans="1:2" x14ac:dyDescent="0.25">
      <c r="A35" s="2">
        <v>542</v>
      </c>
      <c r="B35" s="10">
        <v>41.4</v>
      </c>
    </row>
    <row r="36" spans="1:2" x14ac:dyDescent="0.25">
      <c r="A36" s="2">
        <v>72</v>
      </c>
      <c r="B36" s="10">
        <v>11.4</v>
      </c>
    </row>
    <row r="37" spans="1:2" x14ac:dyDescent="0.25">
      <c r="A37" s="2">
        <v>1128</v>
      </c>
      <c r="B37" s="10">
        <v>63.7</v>
      </c>
    </row>
    <row r="38" spans="1:2" x14ac:dyDescent="0.25">
      <c r="A38" s="2">
        <v>107</v>
      </c>
      <c r="B38" s="10">
        <v>78.900000000000006</v>
      </c>
    </row>
    <row r="39" spans="1:2" x14ac:dyDescent="0.25">
      <c r="A39" s="2">
        <v>2212</v>
      </c>
      <c r="B39" s="10">
        <v>100</v>
      </c>
    </row>
    <row r="40" spans="1:2" x14ac:dyDescent="0.25">
      <c r="A40" s="2">
        <v>725</v>
      </c>
      <c r="B40" s="10">
        <v>100</v>
      </c>
    </row>
    <row r="41" spans="1:2" x14ac:dyDescent="0.25">
      <c r="A41" s="2">
        <v>131</v>
      </c>
      <c r="B41" s="10">
        <v>76.900000000000006</v>
      </c>
    </row>
    <row r="42" spans="1:2" x14ac:dyDescent="0.25">
      <c r="A42" s="2">
        <v>1319</v>
      </c>
      <c r="B42" s="10">
        <v>100</v>
      </c>
    </row>
    <row r="43" spans="1:2" x14ac:dyDescent="0.25">
      <c r="A43" s="2">
        <v>1801</v>
      </c>
      <c r="B43" s="10">
        <v>100</v>
      </c>
    </row>
    <row r="44" spans="1:2" x14ac:dyDescent="0.25">
      <c r="A44" s="2">
        <v>3</v>
      </c>
      <c r="B44" s="10">
        <v>73.7</v>
      </c>
    </row>
    <row r="45" spans="1:2" x14ac:dyDescent="0.25">
      <c r="A45" s="2">
        <v>7</v>
      </c>
      <c r="B45" s="10">
        <v>20.5</v>
      </c>
    </row>
    <row r="46" spans="1:2" x14ac:dyDescent="0.25">
      <c r="A46" s="2">
        <v>9</v>
      </c>
      <c r="B46" s="10">
        <v>15</v>
      </c>
    </row>
    <row r="47" spans="1:2" x14ac:dyDescent="0.25">
      <c r="A47" s="2">
        <v>4</v>
      </c>
      <c r="B47" s="10">
        <v>35.9</v>
      </c>
    </row>
    <row r="48" spans="1:2" x14ac:dyDescent="0.25">
      <c r="A48" s="2">
        <v>7</v>
      </c>
      <c r="B48" s="10">
        <v>48.8</v>
      </c>
    </row>
    <row r="49" spans="1:2" x14ac:dyDescent="0.25">
      <c r="A49" s="2">
        <v>6</v>
      </c>
      <c r="B49" s="10">
        <v>10.6</v>
      </c>
    </row>
    <row r="50" spans="1:2" x14ac:dyDescent="0.25">
      <c r="A50" s="2">
        <v>47</v>
      </c>
      <c r="B50" s="10">
        <v>12.9</v>
      </c>
    </row>
    <row r="51" spans="1:2" x14ac:dyDescent="0.25">
      <c r="A51" s="2">
        <v>3</v>
      </c>
      <c r="B51" s="10">
        <v>6.3</v>
      </c>
    </row>
    <row r="53" spans="1:2" x14ac:dyDescent="0.25">
      <c r="A53" t="s">
        <v>60</v>
      </c>
      <c r="B53">
        <f>CORREL(A23:A51,B23:B51)</f>
        <v>0.66756932015396042</v>
      </c>
    </row>
  </sheetData>
  <mergeCells count="3">
    <mergeCell ref="B1:D1"/>
    <mergeCell ref="E1:G1"/>
    <mergeCell ref="H1:J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mutation score</vt:lpstr>
      <vt:lpstr>times</vt:lpstr>
      <vt:lpstr>calc-rq4-preproc</vt:lpstr>
      <vt:lpstr>calc-rq4-test-time</vt:lpstr>
      <vt:lpstr>data-proc-time</vt:lpstr>
      <vt:lpstr>calc-rq3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2024-01-11T07:02:02Z</dcterms:created>
  <dcterms:modified xsi:type="dcterms:W3CDTF">2024-01-18T11:55:15Z</dcterms:modified>
</cp:coreProperties>
</file>