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xr:revisionPtr revIDLastSave="0" documentId="13_ncr:1_{C887EBFC-98E6-430F-A3C1-6115AC245D64}" xr6:coauthVersionLast="47" xr6:coauthVersionMax="47" xr10:uidLastSave="{00000000-0000-0000-0000-000000000000}"/>
  <bookViews>
    <workbookView xWindow="-120" yWindow="-120" windowWidth="29040" windowHeight="15720" xr2:uid="{8EC57FAB-2FFF-4132-AD02-CC16AA42EBEC}"/>
  </bookViews>
  <sheets>
    <sheet name="so far" sheetId="2" r:id="rId1"/>
    <sheet name="final" sheetId="1" r:id="rId2"/>
    <sheet name="calc" sheetId="3" r:id="rId3"/>
  </sheets>
  <definedNames>
    <definedName name="_xlnm._FilterDatabase" localSheetId="2" hidden="1">calc!$A$1:$E$1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G11" i="3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K22" i="2"/>
  <c r="I31" i="2" l="1"/>
  <c r="E31" i="2"/>
  <c r="F31" i="2"/>
  <c r="G31" i="2"/>
  <c r="H31" i="2"/>
  <c r="D31" i="2"/>
  <c r="I30" i="2"/>
  <c r="B26" i="3"/>
  <c r="B25" i="3"/>
  <c r="G19" i="3"/>
  <c r="G14" i="3"/>
  <c r="I29" i="2" l="1"/>
  <c r="I28" i="2"/>
  <c r="I27" i="2"/>
  <c r="I26" i="2"/>
  <c r="E28" i="2"/>
  <c r="F28" i="2"/>
  <c r="G28" i="2"/>
  <c r="D28" i="2"/>
  <c r="H28" i="2"/>
  <c r="H27" i="2"/>
  <c r="G27" i="2"/>
  <c r="F27" i="2"/>
  <c r="E27" i="2"/>
  <c r="D27" i="2"/>
  <c r="H26" i="2"/>
  <c r="F26" i="2"/>
  <c r="G26" i="2"/>
  <c r="E26" i="2"/>
  <c r="D26" i="2" l="1"/>
  <c r="F22" i="2"/>
  <c r="G22" i="2"/>
  <c r="H22" i="2" s="1"/>
  <c r="F22" i="1"/>
  <c r="E22" i="1"/>
  <c r="C22" i="1"/>
  <c r="D22" i="1" s="1"/>
  <c r="B22" i="1"/>
  <c r="D3" i="2"/>
  <c r="C22" i="2"/>
  <c r="D22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16" i="2"/>
  <c r="B28" i="2" s="1"/>
  <c r="D17" i="2"/>
  <c r="D18" i="2"/>
  <c r="D19" i="2"/>
  <c r="D20" i="2"/>
  <c r="D21" i="2"/>
  <c r="D4" i="2"/>
  <c r="D5" i="2"/>
  <c r="D6" i="2"/>
  <c r="D7" i="2"/>
  <c r="D8" i="2"/>
  <c r="D9" i="2"/>
  <c r="D10" i="2"/>
  <c r="D11" i="2"/>
  <c r="D12" i="2"/>
  <c r="D13" i="2"/>
  <c r="D14" i="2"/>
  <c r="D15" i="2"/>
  <c r="B22" i="2"/>
  <c r="E22" i="2"/>
  <c r="F21" i="2"/>
  <c r="F20" i="2"/>
  <c r="F19" i="2"/>
  <c r="F18" i="2"/>
  <c r="F17" i="2"/>
  <c r="F16" i="2"/>
  <c r="F14" i="2"/>
  <c r="F13" i="2"/>
  <c r="F12" i="2"/>
  <c r="F11" i="2"/>
  <c r="F10" i="2"/>
  <c r="F9" i="2"/>
  <c r="F8" i="2"/>
  <c r="F7" i="2"/>
  <c r="F6" i="2"/>
  <c r="F5" i="2"/>
  <c r="F4" i="2"/>
  <c r="F3" i="2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4" i="1"/>
  <c r="F3" i="1"/>
  <c r="B27" i="2" l="1"/>
  <c r="B30" i="2"/>
  <c r="B29" i="2"/>
  <c r="B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3" authorId="0" shapeId="0" xr:uid="{56ACB542-41B2-4B65-B20D-966206E6571D}">
      <text>
        <r>
          <rPr>
            <b/>
            <sz val="9"/>
            <color indexed="81"/>
            <rFont val="Tahoma"/>
            <family val="2"/>
          </rPr>
          <t>Total number of mutants of type DP_max killed by all test suites of all chatbots</t>
        </r>
      </text>
    </comment>
    <comment ref="F3" authorId="0" shapeId="0" xr:uid="{31390708-31B8-4B41-BDE8-3F96E8B14BF3}">
      <text>
        <r>
          <rPr>
            <b/>
            <sz val="9"/>
            <color indexed="81"/>
            <rFont val="Tahoma"/>
            <family val="2"/>
          </rPr>
          <t>Mutation score of mutants of type dp_max</t>
        </r>
      </text>
    </comment>
    <comment ref="G3" authorId="0" shapeId="0" xr:uid="{03014F44-8F02-460D-BC24-F927CF0F1122}">
      <text>
        <r>
          <rPr>
            <b/>
            <sz val="9"/>
            <color indexed="81"/>
            <rFont val="Tahoma"/>
            <family val="2"/>
          </rPr>
          <t>Total number of tests that kill mutants of type DPmax</t>
        </r>
      </text>
    </comment>
    <comment ref="H3" authorId="0" shapeId="0" xr:uid="{4A1CFDF8-C9E0-4184-8145-95495CBFA76D}">
      <text>
        <r>
          <rPr>
            <b/>
            <sz val="9"/>
            <color indexed="81"/>
            <rFont val="Tahoma"/>
            <family val="2"/>
          </rPr>
          <t>percentage of tests that kill mutants of type DPmax</t>
        </r>
      </text>
    </comment>
    <comment ref="K3" authorId="0" shapeId="0" xr:uid="{FAF19CCF-F82A-4333-B349-F44594BBB025}">
      <text>
        <r>
          <rPr>
            <b/>
            <sz val="9"/>
            <color indexed="81"/>
            <rFont val="Tahoma"/>
            <family val="2"/>
          </rPr>
          <t>#total tests applied to each kind of mutation operator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3" authorId="0" shapeId="0" xr:uid="{989895C1-3C24-4430-9B21-26782F915022}">
      <text>
        <r>
          <rPr>
            <b/>
            <sz val="9"/>
            <color indexed="81"/>
            <rFont val="Tahoma"/>
            <family val="2"/>
          </rPr>
          <t>Total number of mutants of type DP_max killed by all test suites of all chatbots</t>
        </r>
      </text>
    </comment>
    <comment ref="F3" authorId="0" shapeId="0" xr:uid="{022625ED-5C2F-42F4-90E4-F6B76FC1683A}">
      <text>
        <r>
          <rPr>
            <b/>
            <sz val="9"/>
            <color indexed="81"/>
            <rFont val="Tahoma"/>
            <family val="2"/>
          </rPr>
          <t>Mutation score of mutants of type dp_max</t>
        </r>
      </text>
    </comment>
    <comment ref="G3" authorId="0" shapeId="0" xr:uid="{8729D9DC-316B-4518-8AD9-E2A421C338E1}">
      <text>
        <r>
          <rPr>
            <b/>
            <sz val="9"/>
            <color indexed="81"/>
            <rFont val="Tahoma"/>
            <family val="2"/>
          </rPr>
          <t>Total number of tests that kill mutants of type DPmax</t>
        </r>
      </text>
    </comment>
    <comment ref="H3" authorId="0" shapeId="0" xr:uid="{64D1B55D-67E9-42F8-BB09-750EE9C5B6B2}">
      <text>
        <r>
          <rPr>
            <b/>
            <sz val="9"/>
            <color indexed="81"/>
            <rFont val="Tahoma"/>
            <family val="2"/>
          </rPr>
          <t>percentage of tests that kill mutants of type DPmax</t>
        </r>
      </text>
    </comment>
  </commentList>
</comments>
</file>

<file path=xl/sharedStrings.xml><?xml version="1.0" encoding="utf-8"?>
<sst xmlns="http://schemas.openxmlformats.org/spreadsheetml/2006/main" count="110" uniqueCount="46">
  <si>
    <t>#Mutants</t>
  </si>
  <si>
    <t>#Chatbots</t>
  </si>
  <si>
    <t>Avg. Occ.</t>
  </si>
  <si>
    <t>Applicability</t>
  </si>
  <si>
    <t>Killed</t>
  </si>
  <si>
    <t>%</t>
  </si>
  <si>
    <t>Resiliency</t>
  </si>
  <si>
    <t>Stubborness</t>
  </si>
  <si>
    <t>Operator</t>
  </si>
  <si>
    <t>#tests</t>
  </si>
  <si>
    <t>dp_max</t>
  </si>
  <si>
    <t>dp_min</t>
  </si>
  <si>
    <t>dpwp</t>
  </si>
  <si>
    <t>dpwl</t>
  </si>
  <si>
    <t>k2p_max</t>
  </si>
  <si>
    <t>k2p_min</t>
  </si>
  <si>
    <t>mp_max</t>
  </si>
  <si>
    <t>mp_min</t>
  </si>
  <si>
    <t>rip</t>
  </si>
  <si>
    <t>dpp</t>
  </si>
  <si>
    <t>spo</t>
  </si>
  <si>
    <t>dfi</t>
  </si>
  <si>
    <t>cre</t>
  </si>
  <si>
    <t>da</t>
  </si>
  <si>
    <t>dpr</t>
  </si>
  <si>
    <t>so</t>
  </si>
  <si>
    <t>dcs</t>
  </si>
  <si>
    <t>dcb</t>
  </si>
  <si>
    <t>dle</t>
  </si>
  <si>
    <t>avg</t>
  </si>
  <si>
    <t>-</t>
  </si>
  <si>
    <t>Ratio</t>
  </si>
  <si>
    <t>phrases</t>
  </si>
  <si>
    <t>intents</t>
  </si>
  <si>
    <t>entities</t>
  </si>
  <si>
    <t>actions</t>
  </si>
  <si>
    <t>Ratio by op type</t>
  </si>
  <si>
    <t>flows</t>
  </si>
  <si>
    <t>#Total tests</t>
  </si>
  <si>
    <t>#Total failed tests</t>
  </si>
  <si>
    <t>#mutants</t>
  </si>
  <si>
    <t>#killed</t>
  </si>
  <si>
    <t>mutation score</t>
  </si>
  <si>
    <t>#tests failed</t>
  </si>
  <si>
    <t>total</t>
  </si>
  <si>
    <t>#total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</si>
</sst>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8025-81D3-4A0D-A430-4A02C18CF98E}">
  <dimension ref="A1:K31"/>
  <sheetViews>
    <sheetView tabSelected="1" workbookViewId="0"/>
  </sheetViews>
  <sheetFormatPr baseColWidth="10" defaultRowHeight="15" x14ac:dyDescent="0.25"/>
  <cols>
    <col min="2" max="4" width="9.85546875" customWidth="1"/>
    <col min="5" max="6" width="8.85546875" customWidth="1"/>
    <col min="7" max="8" width="9.85546875" customWidth="1"/>
  </cols>
  <sheetData>
    <row r="1" spans="1:11" x14ac:dyDescent="0.25">
      <c r="B1" s="10" t="s">
        <v>3</v>
      </c>
      <c r="C1" s="10"/>
      <c r="D1" s="10"/>
      <c r="E1" s="10" t="s">
        <v>6</v>
      </c>
      <c r="F1" s="10"/>
      <c r="G1" s="10" t="s">
        <v>7</v>
      </c>
      <c r="H1" s="10"/>
      <c r="J1" s="4" t="s">
        <v>38</v>
      </c>
      <c r="K1">
        <v>9184</v>
      </c>
    </row>
    <row r="2" spans="1:11" x14ac:dyDescent="0.25">
      <c r="A2" s="2" t="s">
        <v>8</v>
      </c>
      <c r="B2" s="2" t="s">
        <v>0</v>
      </c>
      <c r="C2" s="2" t="s">
        <v>1</v>
      </c>
      <c r="D2" s="2" t="s">
        <v>31</v>
      </c>
      <c r="E2" s="2" t="s">
        <v>4</v>
      </c>
      <c r="F2" s="2" t="s">
        <v>5</v>
      </c>
      <c r="G2" s="2" t="s">
        <v>9</v>
      </c>
      <c r="H2" s="2" t="s">
        <v>5</v>
      </c>
      <c r="J2" s="4" t="s">
        <v>39</v>
      </c>
      <c r="K2">
        <v>8809</v>
      </c>
    </row>
    <row r="3" spans="1:11" x14ac:dyDescent="0.25">
      <c r="A3" s="1" t="s">
        <v>10</v>
      </c>
      <c r="B3" s="1">
        <v>229</v>
      </c>
      <c r="C3" s="1">
        <v>15</v>
      </c>
      <c r="D3" s="1">
        <f>IF(AND(B3&lt;&gt;"",C3&lt;&gt;""),ROUNDUP(IF(C3&gt;0,B3/C3,0),2),"")</f>
        <v>15.27</v>
      </c>
      <c r="E3" s="1">
        <v>90</v>
      </c>
      <c r="F3" s="1">
        <f>IF(AND(NOT(B3=""),NOT(E3="")),ROUNDUP(IF(B3&gt;0,E3/B3*100,0),2),"")</f>
        <v>39.309999999999995</v>
      </c>
      <c r="G3" s="1">
        <v>1828</v>
      </c>
      <c r="H3" s="1">
        <f>IF(K3&gt;0,ROUNDUP(G3/K3*100,2),"-")</f>
        <v>19.91</v>
      </c>
      <c r="K3" s="1">
        <v>9184</v>
      </c>
    </row>
    <row r="4" spans="1:11" x14ac:dyDescent="0.25">
      <c r="A4" s="1" t="s">
        <v>11</v>
      </c>
      <c r="B4" s="1">
        <v>229</v>
      </c>
      <c r="C4" s="1">
        <v>15</v>
      </c>
      <c r="D4" s="1">
        <f t="shared" ref="D4:D14" si="0">IF(AND(B4&lt;&gt;"",C4&lt;&gt;""),ROUNDUP(IF(C4&gt;0,B4/C4,0),2),"")</f>
        <v>15.27</v>
      </c>
      <c r="E4" s="1">
        <v>111</v>
      </c>
      <c r="F4" s="1">
        <f>IF(AND(NOT(B4=""),NOT(E4="")),ROUNDUP(IF(B4&gt;0,E4/B4*100,0),2),"")</f>
        <v>48.48</v>
      </c>
      <c r="G4" s="1">
        <v>2973</v>
      </c>
      <c r="H4" s="1">
        <f t="shared" ref="H4:H22" si="1">IF(K4&gt;0,ROUNDUP(G4/K4*100,2),"-")</f>
        <v>32.379999999999995</v>
      </c>
      <c r="K4" s="1">
        <v>9184</v>
      </c>
    </row>
    <row r="5" spans="1:11" x14ac:dyDescent="0.25">
      <c r="A5" s="1" t="s">
        <v>12</v>
      </c>
      <c r="B5" s="1">
        <v>3</v>
      </c>
      <c r="C5" s="1">
        <v>1</v>
      </c>
      <c r="D5" s="1">
        <f t="shared" si="0"/>
        <v>3</v>
      </c>
      <c r="E5" s="1">
        <v>2</v>
      </c>
      <c r="F5" s="1">
        <f t="shared" ref="F5:F21" si="2">IF(AND(NOT(B5=""),NOT(E5="")),ROUNDUP(IF(B5&gt;0,E5/B5*100,0),2),"")</f>
        <v>66.67</v>
      </c>
      <c r="G5" s="1">
        <v>3</v>
      </c>
      <c r="H5" s="1">
        <f t="shared" si="1"/>
        <v>23.080000000000002</v>
      </c>
      <c r="K5" s="1">
        <v>13</v>
      </c>
    </row>
    <row r="6" spans="1:11" x14ac:dyDescent="0.25">
      <c r="A6" s="1" t="s">
        <v>13</v>
      </c>
      <c r="B6" s="1">
        <v>5</v>
      </c>
      <c r="C6" s="1">
        <v>2</v>
      </c>
      <c r="D6" s="1">
        <f t="shared" si="0"/>
        <v>2.5</v>
      </c>
      <c r="E6" s="1">
        <v>3</v>
      </c>
      <c r="F6" s="1">
        <f t="shared" si="2"/>
        <v>60</v>
      </c>
      <c r="G6" s="1">
        <v>1</v>
      </c>
      <c r="H6" s="1">
        <f t="shared" si="1"/>
        <v>1.27</v>
      </c>
      <c r="K6" s="1">
        <v>79</v>
      </c>
    </row>
    <row r="7" spans="1:11" x14ac:dyDescent="0.25">
      <c r="A7" s="1" t="s">
        <v>14</v>
      </c>
      <c r="B7" s="1">
        <v>218</v>
      </c>
      <c r="C7" s="1">
        <v>15</v>
      </c>
      <c r="D7" s="1">
        <f t="shared" si="0"/>
        <v>14.54</v>
      </c>
      <c r="E7" s="1">
        <v>167</v>
      </c>
      <c r="F7" s="1">
        <f t="shared" si="2"/>
        <v>76.61</v>
      </c>
      <c r="G7" s="1">
        <v>5945</v>
      </c>
      <c r="H7" s="1">
        <f t="shared" si="1"/>
        <v>64.740000000000009</v>
      </c>
      <c r="K7" s="1">
        <v>9184</v>
      </c>
    </row>
    <row r="8" spans="1:11" x14ac:dyDescent="0.25">
      <c r="A8" s="1" t="s">
        <v>15</v>
      </c>
      <c r="B8" s="1">
        <v>222</v>
      </c>
      <c r="C8" s="1">
        <v>15</v>
      </c>
      <c r="D8" s="1">
        <f t="shared" si="0"/>
        <v>14.8</v>
      </c>
      <c r="E8" s="1">
        <v>162</v>
      </c>
      <c r="F8" s="1">
        <f t="shared" si="2"/>
        <v>72.98</v>
      </c>
      <c r="G8" s="1">
        <v>6774</v>
      </c>
      <c r="H8" s="1">
        <f t="shared" si="1"/>
        <v>73.760000000000005</v>
      </c>
      <c r="K8" s="1">
        <v>9184</v>
      </c>
    </row>
    <row r="9" spans="1:11" x14ac:dyDescent="0.25">
      <c r="A9" s="1" t="s">
        <v>16</v>
      </c>
      <c r="B9" s="1">
        <v>228</v>
      </c>
      <c r="C9" s="1">
        <v>15</v>
      </c>
      <c r="D9" s="1">
        <f t="shared" si="0"/>
        <v>15.2</v>
      </c>
      <c r="E9" s="1">
        <v>178</v>
      </c>
      <c r="F9" s="1">
        <f t="shared" si="2"/>
        <v>78.08</v>
      </c>
      <c r="G9" s="1">
        <v>3771</v>
      </c>
      <c r="H9" s="1">
        <f t="shared" si="1"/>
        <v>41.07</v>
      </c>
      <c r="K9" s="1">
        <v>9184</v>
      </c>
    </row>
    <row r="10" spans="1:11" x14ac:dyDescent="0.25">
      <c r="A10" s="1" t="s">
        <v>17</v>
      </c>
      <c r="B10" s="1">
        <v>229</v>
      </c>
      <c r="C10" s="1">
        <v>15</v>
      </c>
      <c r="D10" s="1">
        <f t="shared" si="0"/>
        <v>15.27</v>
      </c>
      <c r="E10" s="1">
        <v>183</v>
      </c>
      <c r="F10" s="1">
        <f t="shared" si="2"/>
        <v>79.92</v>
      </c>
      <c r="G10" s="1">
        <v>3357</v>
      </c>
      <c r="H10" s="1">
        <f t="shared" si="1"/>
        <v>36.559999999999995</v>
      </c>
      <c r="K10" s="1">
        <v>9184</v>
      </c>
    </row>
    <row r="11" spans="1:11" x14ac:dyDescent="0.25">
      <c r="A11" s="1" t="s">
        <v>18</v>
      </c>
      <c r="B11" s="1">
        <v>9</v>
      </c>
      <c r="C11" s="1">
        <v>6</v>
      </c>
      <c r="D11" s="1">
        <f t="shared" si="0"/>
        <v>1.5</v>
      </c>
      <c r="E11" s="1">
        <v>6</v>
      </c>
      <c r="F11" s="1">
        <f t="shared" si="2"/>
        <v>66.67</v>
      </c>
      <c r="G11" s="1">
        <v>98</v>
      </c>
      <c r="H11" s="1">
        <f t="shared" si="1"/>
        <v>22.48</v>
      </c>
      <c r="K11" s="1">
        <v>436</v>
      </c>
    </row>
    <row r="12" spans="1:11" x14ac:dyDescent="0.25">
      <c r="A12" s="1" t="s">
        <v>19</v>
      </c>
      <c r="B12" s="1">
        <v>3</v>
      </c>
      <c r="C12" s="1">
        <v>1</v>
      </c>
      <c r="D12" s="1">
        <f t="shared" si="0"/>
        <v>3</v>
      </c>
      <c r="E12" s="1">
        <v>0</v>
      </c>
      <c r="F12" s="1">
        <f t="shared" si="2"/>
        <v>0</v>
      </c>
      <c r="G12" s="1">
        <v>0</v>
      </c>
      <c r="H12" s="1">
        <f t="shared" si="1"/>
        <v>0</v>
      </c>
      <c r="K12" s="1">
        <v>13</v>
      </c>
    </row>
    <row r="13" spans="1:11" x14ac:dyDescent="0.25">
      <c r="A13" s="1" t="s">
        <v>20</v>
      </c>
      <c r="B13" s="1">
        <v>3</v>
      </c>
      <c r="C13" s="1">
        <v>1</v>
      </c>
      <c r="D13" s="1">
        <f t="shared" si="0"/>
        <v>3</v>
      </c>
      <c r="E13" s="1">
        <v>0</v>
      </c>
      <c r="F13" s="1">
        <f t="shared" si="2"/>
        <v>0</v>
      </c>
      <c r="G13" s="1">
        <v>0</v>
      </c>
      <c r="H13" s="1">
        <f t="shared" si="1"/>
        <v>0</v>
      </c>
      <c r="K13" s="1">
        <v>13</v>
      </c>
    </row>
    <row r="14" spans="1:11" x14ac:dyDescent="0.25">
      <c r="A14" s="1" t="s">
        <v>21</v>
      </c>
      <c r="B14" s="1">
        <v>5</v>
      </c>
      <c r="C14" s="1">
        <v>5</v>
      </c>
      <c r="D14" s="1">
        <f t="shared" si="0"/>
        <v>1</v>
      </c>
      <c r="E14" s="1">
        <v>2</v>
      </c>
      <c r="F14" s="1">
        <f t="shared" si="2"/>
        <v>40</v>
      </c>
      <c r="G14" s="1">
        <v>31</v>
      </c>
      <c r="H14" s="1">
        <f t="shared" si="1"/>
        <v>0.67</v>
      </c>
      <c r="K14" s="1">
        <v>4627</v>
      </c>
    </row>
    <row r="15" spans="1:11" x14ac:dyDescent="0.25">
      <c r="A15" s="1" t="s">
        <v>22</v>
      </c>
      <c r="B15" s="1">
        <v>0</v>
      </c>
      <c r="C15" s="1">
        <v>0</v>
      </c>
      <c r="D15" s="1">
        <f>IF(AND(B15&lt;&gt;"",C15&lt;&gt;""),ROUNDUP(IF(C15&gt;0,B15/C15,0),2),"")</f>
        <v>0</v>
      </c>
      <c r="E15" s="1">
        <v>0</v>
      </c>
      <c r="F15" s="3" t="s">
        <v>30</v>
      </c>
      <c r="G15" s="1">
        <v>0</v>
      </c>
      <c r="H15" s="8" t="str">
        <f t="shared" si="1"/>
        <v>-</v>
      </c>
      <c r="K15" s="1">
        <v>0</v>
      </c>
    </row>
    <row r="16" spans="1:11" x14ac:dyDescent="0.25">
      <c r="A16" s="1" t="s">
        <v>28</v>
      </c>
      <c r="B16" s="1">
        <v>4</v>
      </c>
      <c r="C16" s="1">
        <v>2</v>
      </c>
      <c r="D16" s="1">
        <f t="shared" ref="D16:D21" si="3">IF(AND(B16&lt;&gt;"",C16&lt;&gt;""),ROUNDUP(IF(C16&gt;0,B16/C16,0),2),"")</f>
        <v>2</v>
      </c>
      <c r="E16" s="1">
        <v>2</v>
      </c>
      <c r="F16" s="1">
        <f t="shared" si="2"/>
        <v>50</v>
      </c>
      <c r="G16" s="1">
        <v>1</v>
      </c>
      <c r="H16" s="1">
        <f t="shared" si="1"/>
        <v>1.27</v>
      </c>
      <c r="K16" s="1">
        <v>79</v>
      </c>
    </row>
    <row r="17" spans="1:11" x14ac:dyDescent="0.25">
      <c r="A17" s="1" t="s">
        <v>23</v>
      </c>
      <c r="B17" s="1">
        <v>262</v>
      </c>
      <c r="C17" s="1">
        <v>15</v>
      </c>
      <c r="D17" s="1">
        <f t="shared" si="3"/>
        <v>17.470000000000002</v>
      </c>
      <c r="E17" s="1">
        <v>199</v>
      </c>
      <c r="F17" s="1">
        <f t="shared" si="2"/>
        <v>75.960000000000008</v>
      </c>
      <c r="G17" s="1">
        <v>7470</v>
      </c>
      <c r="H17" s="1">
        <f t="shared" si="1"/>
        <v>81.34</v>
      </c>
      <c r="K17" s="1">
        <v>9184</v>
      </c>
    </row>
    <row r="18" spans="1:11" x14ac:dyDescent="0.25">
      <c r="A18" s="1" t="s">
        <v>24</v>
      </c>
      <c r="B18" s="1">
        <v>7</v>
      </c>
      <c r="C18" s="1">
        <v>3</v>
      </c>
      <c r="D18" s="1">
        <f t="shared" si="3"/>
        <v>2.34</v>
      </c>
      <c r="E18" s="1">
        <v>1</v>
      </c>
      <c r="F18" s="1">
        <f t="shared" si="2"/>
        <v>14.29</v>
      </c>
      <c r="G18" s="1">
        <v>60</v>
      </c>
      <c r="H18" s="1">
        <f t="shared" si="1"/>
        <v>21.67</v>
      </c>
      <c r="K18" s="1">
        <v>277</v>
      </c>
    </row>
    <row r="19" spans="1:11" x14ac:dyDescent="0.25">
      <c r="A19" s="1" t="s">
        <v>25</v>
      </c>
      <c r="B19" s="1">
        <v>38</v>
      </c>
      <c r="C19" s="1">
        <v>12</v>
      </c>
      <c r="D19" s="1">
        <f t="shared" si="3"/>
        <v>3.17</v>
      </c>
      <c r="E19" s="1">
        <v>34</v>
      </c>
      <c r="F19" s="1">
        <f t="shared" si="2"/>
        <v>89.48</v>
      </c>
      <c r="G19" s="1">
        <v>5061</v>
      </c>
      <c r="H19" s="1">
        <f t="shared" si="1"/>
        <v>60.33</v>
      </c>
      <c r="K19" s="1">
        <v>8390</v>
      </c>
    </row>
    <row r="20" spans="1:11" x14ac:dyDescent="0.25">
      <c r="A20" s="1" t="s">
        <v>26</v>
      </c>
      <c r="B20" s="1">
        <v>39</v>
      </c>
      <c r="C20" s="1">
        <v>12</v>
      </c>
      <c r="D20" s="1">
        <f t="shared" si="3"/>
        <v>3.25</v>
      </c>
      <c r="E20" s="1">
        <v>34</v>
      </c>
      <c r="F20" s="1">
        <f t="shared" si="2"/>
        <v>87.18</v>
      </c>
      <c r="G20" s="1">
        <v>5083</v>
      </c>
      <c r="H20" s="1">
        <f t="shared" si="1"/>
        <v>60.589999999999996</v>
      </c>
      <c r="K20" s="1">
        <v>8390</v>
      </c>
    </row>
    <row r="21" spans="1:11" x14ac:dyDescent="0.25">
      <c r="A21" s="1" t="s">
        <v>27</v>
      </c>
      <c r="B21" s="1">
        <v>24</v>
      </c>
      <c r="C21" s="1">
        <v>6</v>
      </c>
      <c r="D21" s="1">
        <f t="shared" si="3"/>
        <v>4</v>
      </c>
      <c r="E21" s="1">
        <v>23</v>
      </c>
      <c r="F21" s="1">
        <f t="shared" si="2"/>
        <v>95.84</v>
      </c>
      <c r="G21" s="1">
        <v>5018</v>
      </c>
      <c r="H21" s="1">
        <f t="shared" si="1"/>
        <v>66.940000000000012</v>
      </c>
      <c r="K21" s="1">
        <v>7497</v>
      </c>
    </row>
    <row r="22" spans="1:11" x14ac:dyDescent="0.25">
      <c r="A22" s="1" t="s">
        <v>29</v>
      </c>
      <c r="B22" s="1">
        <f>IF(COUNTA($A3:$A21)&gt;0,ROUNDUP(SUM(B3:B21)/COUNTA($A3:$A21),2),"")</f>
        <v>92.48</v>
      </c>
      <c r="C22" s="1">
        <f>IF(COUNTA($A3:$A21)&gt;0,ROUNDUP(SUM(C3:C21)/COUNTA($A3:$A21),2),"")</f>
        <v>8.2200000000000006</v>
      </c>
      <c r="D22" s="1">
        <f>IF(AND(SUM($B3:$B21)&gt;0,C22&lt;&gt;"",COUNTA($A3:$A21)&gt;0),ROUNDUP(SUM($B3:$B21)/(C22*COUNTA($A3:$A21)),2),"")</f>
        <v>11.25</v>
      </c>
      <c r="E22" s="1">
        <f>IF(COUNTA($A3:$A21)&gt;0,ROUNDUP(SUM(E3:E21)/COUNTA($A3:$A21),2),"")</f>
        <v>63</v>
      </c>
      <c r="F22" s="1">
        <f>IF(AND(SUM(E3:E21)&gt;0,SUM($B3:$B21)&gt;0),ROUNDUP(IF(SUM($B3:$B21)&gt;0,SUM(E3:E21)/SUM($B3:$B21)*100,0),2),"")</f>
        <v>68.13000000000001</v>
      </c>
      <c r="G22" s="1">
        <f>IF(COUNTA($A3:$A21)&gt;0,ROUNDUP(SUM(G3:G21)/COUNTA($A3:$A21),2),"")</f>
        <v>2498.6400000000003</v>
      </c>
      <c r="H22" s="1">
        <f t="shared" si="1"/>
        <v>50.449999999999996</v>
      </c>
      <c r="K22" s="9">
        <f>SUM(K3:K21)/COUNTA(A3:A21)</f>
        <v>4952.7368421052633</v>
      </c>
    </row>
    <row r="25" spans="1:11" x14ac:dyDescent="0.25">
      <c r="A25" t="s">
        <v>36</v>
      </c>
      <c r="D25" t="s">
        <v>32</v>
      </c>
      <c r="E25" t="s">
        <v>33</v>
      </c>
      <c r="F25" t="s">
        <v>34</v>
      </c>
      <c r="G25" t="s">
        <v>35</v>
      </c>
      <c r="H25" t="s">
        <v>37</v>
      </c>
      <c r="I25" t="s">
        <v>44</v>
      </c>
    </row>
    <row r="26" spans="1:11" x14ac:dyDescent="0.25">
      <c r="A26" t="s">
        <v>32</v>
      </c>
      <c r="B26">
        <f>SUM(D3:D10)/8</f>
        <v>11.981249999999999</v>
      </c>
      <c r="D26">
        <f>SUM(B3:B10)</f>
        <v>1363</v>
      </c>
      <c r="E26">
        <f>SUM(B11:B14)</f>
        <v>20</v>
      </c>
      <c r="F26">
        <f>SUM(B15:B16)</f>
        <v>4</v>
      </c>
      <c r="G26">
        <f>SUM(B17:B19)</f>
        <v>307</v>
      </c>
      <c r="H26">
        <f>SUM(B20:B21)</f>
        <v>63</v>
      </c>
      <c r="I26">
        <f>SUM(D26:H26)</f>
        <v>1757</v>
      </c>
      <c r="J26" t="s">
        <v>40</v>
      </c>
    </row>
    <row r="27" spans="1:11" x14ac:dyDescent="0.25">
      <c r="A27" t="s">
        <v>33</v>
      </c>
      <c r="B27">
        <f>SUM(D11:D14)/4</f>
        <v>2.125</v>
      </c>
      <c r="D27">
        <f>SUM(E3:E10)</f>
        <v>896</v>
      </c>
      <c r="E27">
        <f>SUM(E11:E14)</f>
        <v>8</v>
      </c>
      <c r="F27">
        <f>SUM(E15:E16)</f>
        <v>2</v>
      </c>
      <c r="G27">
        <f>SUM(E17:E19)</f>
        <v>234</v>
      </c>
      <c r="H27">
        <f>SUM(E20:E21)</f>
        <v>57</v>
      </c>
      <c r="I27">
        <f>SUM(D27:H27)</f>
        <v>1197</v>
      </c>
      <c r="J27" t="s">
        <v>41</v>
      </c>
    </row>
    <row r="28" spans="1:11" x14ac:dyDescent="0.25">
      <c r="A28" t="s">
        <v>34</v>
      </c>
      <c r="B28">
        <f>SUM(D15:D16)/2</f>
        <v>1</v>
      </c>
      <c r="D28">
        <f>IF(D26&gt;0,ROUNDUP(D27*100/D26,2),"")</f>
        <v>65.740000000000009</v>
      </c>
      <c r="E28">
        <f t="shared" ref="E28:G28" si="4">IF(E26&gt;0,ROUNDUP(E27*100/E26,2),"")</f>
        <v>40</v>
      </c>
      <c r="F28">
        <f t="shared" si="4"/>
        <v>50</v>
      </c>
      <c r="G28">
        <f t="shared" si="4"/>
        <v>76.23</v>
      </c>
      <c r="H28">
        <f t="shared" ref="H28:I28" si="5">IF(H26&gt;0,ROUNDUP(H27*100/H26,1),"")</f>
        <v>90.5</v>
      </c>
      <c r="I28">
        <f t="shared" si="5"/>
        <v>68.199999999999989</v>
      </c>
      <c r="J28" t="s">
        <v>42</v>
      </c>
    </row>
    <row r="29" spans="1:11" x14ac:dyDescent="0.25">
      <c r="A29" t="s">
        <v>35</v>
      </c>
      <c r="B29">
        <f>SUM(D17:D19)/3</f>
        <v>7.660000000000001</v>
      </c>
      <c r="D29">
        <v>7904</v>
      </c>
      <c r="E29">
        <v>129</v>
      </c>
      <c r="F29">
        <v>1</v>
      </c>
      <c r="G29">
        <v>7470</v>
      </c>
      <c r="H29">
        <v>5109</v>
      </c>
      <c r="I29">
        <f>K2</f>
        <v>8809</v>
      </c>
      <c r="J29" t="s">
        <v>43</v>
      </c>
    </row>
    <row r="30" spans="1:11" x14ac:dyDescent="0.25">
      <c r="A30" t="s">
        <v>37</v>
      </c>
      <c r="B30">
        <f>SUM(D20:D21)/2</f>
        <v>3.625</v>
      </c>
      <c r="D30">
        <v>9184</v>
      </c>
      <c r="E30">
        <v>5050</v>
      </c>
      <c r="F30">
        <v>79</v>
      </c>
      <c r="G30">
        <v>9184</v>
      </c>
      <c r="H30">
        <v>8390</v>
      </c>
      <c r="I30">
        <f>K1</f>
        <v>9184</v>
      </c>
      <c r="J30" t="s">
        <v>45</v>
      </c>
    </row>
    <row r="31" spans="1:11" x14ac:dyDescent="0.25">
      <c r="D31">
        <f>IF(D30&gt;0,ROUNDUP(D29*100/D30,2),"")</f>
        <v>86.070000000000007</v>
      </c>
      <c r="E31">
        <f t="shared" ref="E31:H31" si="6">IF(E30&gt;0,ROUNDUP(E29*100/E30,2),"")</f>
        <v>2.5599999999999996</v>
      </c>
      <c r="F31">
        <f t="shared" si="6"/>
        <v>1.27</v>
      </c>
      <c r="G31">
        <f t="shared" si="6"/>
        <v>81.34</v>
      </c>
      <c r="H31">
        <f t="shared" si="6"/>
        <v>60.9</v>
      </c>
      <c r="I31">
        <f>IF(I30&gt;0,ROUNDUP(I29*100/I30,2),"")</f>
        <v>95.92</v>
      </c>
      <c r="J31" s="5" t="s">
        <v>5</v>
      </c>
    </row>
  </sheetData>
  <mergeCells count="3">
    <mergeCell ref="B1:D1"/>
    <mergeCell ref="E1:F1"/>
    <mergeCell ref="G1:H1"/>
  </mergeCells>
  <pageMargins left="0.7" right="0.7" top="0.75" bottom="0.75" header="0.3" footer="0.3"/>
  <ignoredErrors>
    <ignoredError sqref="D22 F22" formula="1"/>
    <ignoredError sqref="D26:H27 K22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268E-7637-48E0-BBB0-01BE46E17B4B}">
  <dimension ref="A1:H22"/>
  <sheetViews>
    <sheetView workbookViewId="0">
      <selection activeCell="E3" sqref="E3:E21"/>
    </sheetView>
  </sheetViews>
  <sheetFormatPr baseColWidth="10" defaultRowHeight="15" x14ac:dyDescent="0.25"/>
  <cols>
    <col min="2" max="4" width="9.85546875" customWidth="1"/>
    <col min="5" max="6" width="8.85546875" customWidth="1"/>
    <col min="7" max="8" width="9.85546875" customWidth="1"/>
  </cols>
  <sheetData>
    <row r="1" spans="1:8" x14ac:dyDescent="0.25">
      <c r="B1" s="10" t="s">
        <v>3</v>
      </c>
      <c r="C1" s="10"/>
      <c r="D1" s="10"/>
      <c r="E1" s="10" t="s">
        <v>6</v>
      </c>
      <c r="F1" s="10"/>
      <c r="G1" s="10" t="s">
        <v>7</v>
      </c>
      <c r="H1" s="10"/>
    </row>
    <row r="2" spans="1:8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9</v>
      </c>
      <c r="H2" s="2" t="s">
        <v>5</v>
      </c>
    </row>
    <row r="3" spans="1:8" x14ac:dyDescent="0.25">
      <c r="A3" s="1" t="s">
        <v>10</v>
      </c>
      <c r="B3" s="1">
        <v>229</v>
      </c>
      <c r="C3" s="1">
        <v>15</v>
      </c>
      <c r="D3" s="1">
        <f>IF(AND(B3&lt;&gt;"",C3&lt;&gt;""),ROUNDUP(IF(C3&gt;0,B3/C3,0),2),"")</f>
        <v>15.27</v>
      </c>
      <c r="E3" s="1">
        <v>73</v>
      </c>
      <c r="F3" s="1">
        <f>IF(AND(NOT(B3=""),NOT(E3="")),ROUNDUP(IF(B3&gt;0,E3/B3*100,0),2),"")</f>
        <v>31.880000000000003</v>
      </c>
      <c r="G3" s="1"/>
      <c r="H3" s="1"/>
    </row>
    <row r="4" spans="1:8" x14ac:dyDescent="0.25">
      <c r="A4" s="1" t="s">
        <v>11</v>
      </c>
      <c r="B4" s="1">
        <v>229</v>
      </c>
      <c r="C4" s="1">
        <v>15</v>
      </c>
      <c r="D4" s="1">
        <f t="shared" ref="D4:D21" si="0">IF(AND(B4&lt;&gt;"",C4&lt;&gt;""),ROUNDUP(IF(C4&gt;0,B4/C4,0),2),"")</f>
        <v>15.27</v>
      </c>
      <c r="E4" s="1">
        <v>86</v>
      </c>
      <c r="F4" s="1">
        <f>IF(AND(NOT(B4=""),NOT(E4="")),ROUNDUP(IF(B4&gt;0,E4/B4*100,0),2),"")</f>
        <v>37.559999999999995</v>
      </c>
      <c r="G4" s="1"/>
      <c r="H4" s="1"/>
    </row>
    <row r="5" spans="1:8" x14ac:dyDescent="0.25">
      <c r="A5" s="1" t="s">
        <v>12</v>
      </c>
      <c r="B5" s="1">
        <v>3</v>
      </c>
      <c r="C5" s="1">
        <v>1</v>
      </c>
      <c r="D5" s="1">
        <f t="shared" si="0"/>
        <v>3</v>
      </c>
      <c r="E5" s="1">
        <v>2</v>
      </c>
      <c r="F5" s="1">
        <f t="shared" ref="F5:F21" si="1">IF(AND(NOT(B5=""),NOT(E5="")),ROUNDUP(IF(B5&gt;0,E5/B5*100,0),2),"")</f>
        <v>66.67</v>
      </c>
      <c r="G5" s="1"/>
      <c r="H5" s="1"/>
    </row>
    <row r="6" spans="1:8" x14ac:dyDescent="0.25">
      <c r="A6" s="1" t="s">
        <v>13</v>
      </c>
      <c r="B6" s="1">
        <v>5</v>
      </c>
      <c r="C6" s="1">
        <v>2</v>
      </c>
      <c r="D6" s="1">
        <f t="shared" si="0"/>
        <v>2.5</v>
      </c>
      <c r="E6" s="1">
        <v>3</v>
      </c>
      <c r="F6" s="1">
        <f t="shared" si="1"/>
        <v>60</v>
      </c>
      <c r="G6" s="1"/>
      <c r="H6" s="1"/>
    </row>
    <row r="7" spans="1:8" x14ac:dyDescent="0.25">
      <c r="A7" s="1" t="s">
        <v>14</v>
      </c>
      <c r="B7" s="1">
        <v>218</v>
      </c>
      <c r="C7" s="1">
        <v>15</v>
      </c>
      <c r="D7" s="1">
        <f t="shared" si="0"/>
        <v>14.54</v>
      </c>
      <c r="E7" s="1">
        <v>111</v>
      </c>
      <c r="F7" s="1">
        <f t="shared" si="1"/>
        <v>50.919999999999995</v>
      </c>
      <c r="G7" s="1"/>
      <c r="H7" s="1"/>
    </row>
    <row r="8" spans="1:8" x14ac:dyDescent="0.25">
      <c r="A8" s="1" t="s">
        <v>15</v>
      </c>
      <c r="B8" s="1">
        <v>222</v>
      </c>
      <c r="C8" s="1">
        <v>15</v>
      </c>
      <c r="D8" s="1">
        <f t="shared" si="0"/>
        <v>14.8</v>
      </c>
      <c r="E8" s="1">
        <v>111</v>
      </c>
      <c r="F8" s="1">
        <f t="shared" si="1"/>
        <v>50</v>
      </c>
      <c r="G8" s="1"/>
      <c r="H8" s="1"/>
    </row>
    <row r="9" spans="1:8" x14ac:dyDescent="0.25">
      <c r="A9" s="1" t="s">
        <v>16</v>
      </c>
      <c r="B9" s="1">
        <v>228</v>
      </c>
      <c r="C9" s="1">
        <v>15</v>
      </c>
      <c r="D9" s="1">
        <f t="shared" si="0"/>
        <v>15.2</v>
      </c>
      <c r="E9" s="1">
        <v>119</v>
      </c>
      <c r="F9" s="1">
        <f t="shared" si="1"/>
        <v>52.199999999999996</v>
      </c>
      <c r="G9" s="1"/>
      <c r="H9" s="1"/>
    </row>
    <row r="10" spans="1:8" x14ac:dyDescent="0.25">
      <c r="A10" s="1" t="s">
        <v>17</v>
      </c>
      <c r="B10" s="1">
        <v>229</v>
      </c>
      <c r="C10" s="1">
        <v>15</v>
      </c>
      <c r="D10" s="1">
        <f t="shared" si="0"/>
        <v>15.27</v>
      </c>
      <c r="E10" s="1">
        <v>120</v>
      </c>
      <c r="F10" s="1">
        <f t="shared" si="1"/>
        <v>52.41</v>
      </c>
      <c r="G10" s="1"/>
      <c r="H10" s="1"/>
    </row>
    <row r="11" spans="1:8" x14ac:dyDescent="0.25">
      <c r="A11" s="1" t="s">
        <v>18</v>
      </c>
      <c r="B11" s="1">
        <v>9</v>
      </c>
      <c r="C11" s="1">
        <v>6</v>
      </c>
      <c r="D11" s="1">
        <f t="shared" si="0"/>
        <v>1.5</v>
      </c>
      <c r="E11" s="1">
        <v>7</v>
      </c>
      <c r="F11" s="1">
        <f t="shared" si="1"/>
        <v>77.78</v>
      </c>
      <c r="G11" s="1"/>
      <c r="H11" s="1"/>
    </row>
    <row r="12" spans="1:8" x14ac:dyDescent="0.25">
      <c r="A12" s="1" t="s">
        <v>19</v>
      </c>
      <c r="B12" s="1">
        <v>3</v>
      </c>
      <c r="C12" s="1">
        <v>1</v>
      </c>
      <c r="D12" s="1">
        <f t="shared" si="0"/>
        <v>3</v>
      </c>
      <c r="E12" s="1">
        <v>0</v>
      </c>
      <c r="F12" s="1">
        <f t="shared" si="1"/>
        <v>0</v>
      </c>
      <c r="G12" s="1"/>
      <c r="H12" s="1"/>
    </row>
    <row r="13" spans="1:8" x14ac:dyDescent="0.25">
      <c r="A13" s="1" t="s">
        <v>20</v>
      </c>
      <c r="B13" s="1">
        <v>3</v>
      </c>
      <c r="C13" s="1">
        <v>1</v>
      </c>
      <c r="D13" s="1">
        <f t="shared" si="0"/>
        <v>3</v>
      </c>
      <c r="E13" s="1">
        <v>0</v>
      </c>
      <c r="F13" s="1">
        <f t="shared" si="1"/>
        <v>0</v>
      </c>
      <c r="G13" s="1"/>
      <c r="H13" s="1"/>
    </row>
    <row r="14" spans="1:8" x14ac:dyDescent="0.25">
      <c r="A14" s="1" t="s">
        <v>21</v>
      </c>
      <c r="B14" s="1">
        <v>5</v>
      </c>
      <c r="C14" s="1">
        <v>5</v>
      </c>
      <c r="D14" s="1">
        <f t="shared" si="0"/>
        <v>1</v>
      </c>
      <c r="E14" s="1">
        <v>1</v>
      </c>
      <c r="F14" s="1">
        <f t="shared" si="1"/>
        <v>20</v>
      </c>
      <c r="G14" s="1"/>
      <c r="H14" s="1"/>
    </row>
    <row r="15" spans="1:8" x14ac:dyDescent="0.25">
      <c r="A15" s="1" t="s">
        <v>22</v>
      </c>
      <c r="B15" s="1">
        <v>0</v>
      </c>
      <c r="C15" s="1">
        <v>0</v>
      </c>
      <c r="D15" s="1">
        <f t="shared" si="0"/>
        <v>0</v>
      </c>
      <c r="E15" s="1">
        <v>0</v>
      </c>
      <c r="F15" s="3" t="s">
        <v>30</v>
      </c>
      <c r="G15" s="1"/>
      <c r="H15" s="1"/>
    </row>
    <row r="16" spans="1:8" x14ac:dyDescent="0.25">
      <c r="A16" s="1" t="s">
        <v>28</v>
      </c>
      <c r="B16" s="1">
        <v>4</v>
      </c>
      <c r="C16" s="1">
        <v>2</v>
      </c>
      <c r="D16" s="1">
        <f t="shared" si="0"/>
        <v>2</v>
      </c>
      <c r="E16" s="1">
        <v>2</v>
      </c>
      <c r="F16" s="1">
        <f t="shared" si="1"/>
        <v>50</v>
      </c>
      <c r="G16" s="1"/>
      <c r="H16" s="1"/>
    </row>
    <row r="17" spans="1:8" x14ac:dyDescent="0.25">
      <c r="A17" s="1" t="s">
        <v>23</v>
      </c>
      <c r="B17" s="1">
        <v>262</v>
      </c>
      <c r="C17" s="1">
        <v>15</v>
      </c>
      <c r="D17" s="1">
        <f t="shared" si="0"/>
        <v>17.470000000000002</v>
      </c>
      <c r="E17" s="1">
        <v>127</v>
      </c>
      <c r="F17" s="1">
        <f t="shared" si="1"/>
        <v>48.48</v>
      </c>
      <c r="G17" s="1"/>
      <c r="H17" s="1"/>
    </row>
    <row r="18" spans="1:8" x14ac:dyDescent="0.25">
      <c r="A18" s="1" t="s">
        <v>24</v>
      </c>
      <c r="B18" s="1">
        <v>7</v>
      </c>
      <c r="C18" s="1">
        <v>3</v>
      </c>
      <c r="D18" s="1">
        <f t="shared" si="0"/>
        <v>2.34</v>
      </c>
      <c r="E18" s="1">
        <v>1</v>
      </c>
      <c r="F18" s="1">
        <f t="shared" si="1"/>
        <v>14.29</v>
      </c>
      <c r="G18" s="1"/>
      <c r="H18" s="1"/>
    </row>
    <row r="19" spans="1:8" x14ac:dyDescent="0.25">
      <c r="A19" s="1" t="s">
        <v>25</v>
      </c>
      <c r="B19" s="1">
        <v>38</v>
      </c>
      <c r="C19" s="1">
        <v>12</v>
      </c>
      <c r="D19" s="1">
        <f t="shared" si="0"/>
        <v>3.17</v>
      </c>
      <c r="E19" s="1">
        <v>24</v>
      </c>
      <c r="F19" s="1">
        <f t="shared" si="1"/>
        <v>63.16</v>
      </c>
      <c r="G19" s="1"/>
      <c r="H19" s="1"/>
    </row>
    <row r="20" spans="1:8" x14ac:dyDescent="0.25">
      <c r="A20" s="1" t="s">
        <v>26</v>
      </c>
      <c r="B20" s="1">
        <v>39</v>
      </c>
      <c r="C20" s="1">
        <v>12</v>
      </c>
      <c r="D20" s="1">
        <f t="shared" si="0"/>
        <v>3.25</v>
      </c>
      <c r="E20" s="1">
        <v>24</v>
      </c>
      <c r="F20" s="1">
        <f t="shared" si="1"/>
        <v>61.54</v>
      </c>
      <c r="G20" s="1"/>
      <c r="H20" s="1"/>
    </row>
    <row r="21" spans="1:8" x14ac:dyDescent="0.25">
      <c r="A21" s="1" t="s">
        <v>27</v>
      </c>
      <c r="B21" s="1">
        <v>24</v>
      </c>
      <c r="C21" s="1">
        <v>7</v>
      </c>
      <c r="D21" s="1">
        <f t="shared" si="0"/>
        <v>3.4299999999999997</v>
      </c>
      <c r="E21" s="1">
        <v>14</v>
      </c>
      <c r="F21" s="1">
        <f t="shared" si="1"/>
        <v>58.339999999999996</v>
      </c>
      <c r="G21" s="1"/>
      <c r="H21" s="1"/>
    </row>
    <row r="22" spans="1:8" x14ac:dyDescent="0.25">
      <c r="A22" s="1" t="s">
        <v>29</v>
      </c>
      <c r="B22" s="1">
        <f>IF(COUNTA($A3:$A21)&gt;0,ROUNDUP(SUM(B3:B21)/COUNTA($A3:$A21),2),"")</f>
        <v>92.48</v>
      </c>
      <c r="C22" s="1">
        <f>IF(COUNTA($A3:$A21)&gt;0,ROUNDUP(SUM(C3:C21)/COUNTA($A3:$A21),2),"")</f>
        <v>8.27</v>
      </c>
      <c r="D22" s="1">
        <f>IF(AND(SUM($B3:$B21)&gt;0,C22&lt;&gt;"",COUNTA($A3:$A21)&gt;0),ROUNDUP(SUM($B3:$B21)/(C22*COUNTA($A3:$A21)),2),"")</f>
        <v>11.19</v>
      </c>
      <c r="E22" s="1">
        <f>IF(COUNTA($A3:$A21)&gt;0,ROUNDUP(SUM(E3:E21)/COUNTA($A3:$A21),2),"")</f>
        <v>43.43</v>
      </c>
      <c r="F22" s="1">
        <f>IF(AND(SUM(E3:E21)&gt;0,SUM($B3:$B21)&gt;0),ROUNDUP(IF(SUM($B3:$B21)&gt;0,SUM(E3:E21)/SUM($B3:$B21)*100,0),2),"")</f>
        <v>46.96</v>
      </c>
      <c r="G22" s="1"/>
      <c r="H22" s="1"/>
    </row>
  </sheetData>
  <mergeCells count="3">
    <mergeCell ref="B1:D1"/>
    <mergeCell ref="E1:F1"/>
    <mergeCell ref="G1:H1"/>
  </mergeCells>
  <pageMargins left="0.7" right="0.7" top="0.75" bottom="0.75" header="0.3" footer="0.3"/>
  <pageSetup paperSize="9" orientation="portrait" horizontalDpi="0" verticalDpi="0" r:id="rId1"/>
  <ignoredErrors>
    <ignoredError sqref="D22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1E94-F5AB-4E53-8862-EDCF88A69BAA}">
  <dimension ref="A1:G30"/>
  <sheetViews>
    <sheetView workbookViewId="0"/>
  </sheetViews>
  <sheetFormatPr baseColWidth="10" defaultRowHeight="15" x14ac:dyDescent="0.25"/>
  <cols>
    <col min="2" max="5" width="11.42578125" style="7"/>
  </cols>
  <sheetData>
    <row r="1" spans="1:7" x14ac:dyDescent="0.25">
      <c r="A1" s="2" t="s">
        <v>8</v>
      </c>
      <c r="B1" s="2" t="s">
        <v>4</v>
      </c>
      <c r="C1" s="2" t="s">
        <v>5</v>
      </c>
      <c r="D1" s="2" t="s">
        <v>9</v>
      </c>
      <c r="E1" s="2" t="s">
        <v>5</v>
      </c>
    </row>
    <row r="2" spans="1:7" x14ac:dyDescent="0.25">
      <c r="A2" s="1" t="s">
        <v>19</v>
      </c>
      <c r="B2" s="1">
        <v>0</v>
      </c>
      <c r="C2" s="6">
        <v>0</v>
      </c>
      <c r="D2" s="1">
        <v>0</v>
      </c>
      <c r="E2" s="6">
        <v>0</v>
      </c>
    </row>
    <row r="3" spans="1:7" x14ac:dyDescent="0.25">
      <c r="A3" s="1" t="s">
        <v>20</v>
      </c>
      <c r="B3" s="1">
        <v>0</v>
      </c>
      <c r="C3" s="6">
        <v>0</v>
      </c>
      <c r="D3" s="1">
        <v>0</v>
      </c>
      <c r="E3" s="6">
        <v>0</v>
      </c>
    </row>
    <row r="4" spans="1:7" x14ac:dyDescent="0.25">
      <c r="A4" s="1" t="s">
        <v>22</v>
      </c>
      <c r="B4" s="1">
        <v>0</v>
      </c>
      <c r="C4" s="6" t="s">
        <v>30</v>
      </c>
      <c r="D4" s="1">
        <v>0</v>
      </c>
      <c r="E4" s="6" t="s">
        <v>30</v>
      </c>
    </row>
    <row r="5" spans="1:7" x14ac:dyDescent="0.25">
      <c r="A5" s="1" t="s">
        <v>28</v>
      </c>
      <c r="B5" s="1">
        <v>2</v>
      </c>
      <c r="C5" s="6">
        <v>50</v>
      </c>
      <c r="D5" s="1">
        <v>1</v>
      </c>
      <c r="E5" s="6">
        <v>1.27</v>
      </c>
    </row>
    <row r="6" spans="1:7" x14ac:dyDescent="0.25">
      <c r="A6" s="1" t="s">
        <v>13</v>
      </c>
      <c r="B6" s="1">
        <v>3</v>
      </c>
      <c r="C6" s="6">
        <v>60</v>
      </c>
      <c r="D6" s="1">
        <v>1</v>
      </c>
      <c r="E6" s="6">
        <v>1.27</v>
      </c>
    </row>
    <row r="7" spans="1:7" x14ac:dyDescent="0.25">
      <c r="A7" s="1" t="s">
        <v>12</v>
      </c>
      <c r="B7" s="1">
        <v>2</v>
      </c>
      <c r="C7" s="6">
        <v>66.67</v>
      </c>
      <c r="D7" s="1">
        <v>3</v>
      </c>
      <c r="E7" s="6">
        <v>23.080000000000002</v>
      </c>
    </row>
    <row r="8" spans="1:7" x14ac:dyDescent="0.25">
      <c r="A8" s="1" t="s">
        <v>21</v>
      </c>
      <c r="B8" s="1">
        <v>2</v>
      </c>
      <c r="C8" s="6">
        <v>40</v>
      </c>
      <c r="D8" s="1">
        <v>31</v>
      </c>
      <c r="E8" s="6">
        <v>0.67</v>
      </c>
    </row>
    <row r="9" spans="1:7" x14ac:dyDescent="0.25">
      <c r="A9" s="1" t="s">
        <v>24</v>
      </c>
      <c r="B9" s="1">
        <v>1</v>
      </c>
      <c r="C9" s="6">
        <v>14.29</v>
      </c>
      <c r="D9" s="1">
        <v>60</v>
      </c>
      <c r="E9" s="6">
        <v>21.67</v>
      </c>
    </row>
    <row r="10" spans="1:7" x14ac:dyDescent="0.25">
      <c r="A10" s="1" t="s">
        <v>18</v>
      </c>
      <c r="B10" s="1">
        <v>6</v>
      </c>
      <c r="C10" s="6">
        <v>66.67</v>
      </c>
      <c r="D10" s="1">
        <v>98</v>
      </c>
      <c r="E10" s="6">
        <v>22.48</v>
      </c>
    </row>
    <row r="11" spans="1:7" x14ac:dyDescent="0.25">
      <c r="A11" s="1" t="s">
        <v>10</v>
      </c>
      <c r="B11" s="1">
        <v>90</v>
      </c>
      <c r="C11" s="6">
        <v>39.309999999999995</v>
      </c>
      <c r="D11" s="1">
        <v>1828</v>
      </c>
      <c r="E11" s="6">
        <v>19.91</v>
      </c>
      <c r="G11">
        <f>E12-E11</f>
        <v>12.469999999999995</v>
      </c>
    </row>
    <row r="12" spans="1:7" x14ac:dyDescent="0.25">
      <c r="A12" s="1" t="s">
        <v>11</v>
      </c>
      <c r="B12" s="1">
        <v>111</v>
      </c>
      <c r="C12" s="6">
        <v>48.48</v>
      </c>
      <c r="D12" s="1">
        <v>2973</v>
      </c>
      <c r="E12" s="6">
        <v>32.379999999999995</v>
      </c>
    </row>
    <row r="13" spans="1:7" x14ac:dyDescent="0.25">
      <c r="A13" s="1" t="s">
        <v>17</v>
      </c>
      <c r="B13" s="1">
        <v>183</v>
      </c>
      <c r="C13" s="6">
        <v>79.92</v>
      </c>
      <c r="D13" s="1">
        <v>3357</v>
      </c>
      <c r="E13" s="6">
        <v>36.559999999999995</v>
      </c>
    </row>
    <row r="14" spans="1:7" x14ac:dyDescent="0.25">
      <c r="A14" s="1" t="s">
        <v>16</v>
      </c>
      <c r="B14" s="1">
        <v>178</v>
      </c>
      <c r="C14" s="6">
        <v>78.08</v>
      </c>
      <c r="D14" s="1">
        <v>3771</v>
      </c>
      <c r="E14" s="6">
        <v>41.07</v>
      </c>
      <c r="G14">
        <f>E14-E13</f>
        <v>4.5100000000000051</v>
      </c>
    </row>
    <row r="15" spans="1:7" x14ac:dyDescent="0.25">
      <c r="A15" s="1" t="s">
        <v>27</v>
      </c>
      <c r="B15" s="1">
        <v>23</v>
      </c>
      <c r="C15" s="6">
        <v>95.84</v>
      </c>
      <c r="D15" s="1">
        <v>5018</v>
      </c>
      <c r="E15" s="6">
        <v>66.940000000000012</v>
      </c>
    </row>
    <row r="16" spans="1:7" x14ac:dyDescent="0.25">
      <c r="A16" s="1" t="s">
        <v>25</v>
      </c>
      <c r="B16" s="1">
        <v>34</v>
      </c>
      <c r="C16" s="6">
        <v>89.48</v>
      </c>
      <c r="D16" s="1">
        <v>5061</v>
      </c>
      <c r="E16" s="6">
        <v>60.33</v>
      </c>
    </row>
    <row r="17" spans="1:7" x14ac:dyDescent="0.25">
      <c r="A17" s="1" t="s">
        <v>26</v>
      </c>
      <c r="B17" s="1">
        <v>34</v>
      </c>
      <c r="C17" s="6">
        <v>87.18</v>
      </c>
      <c r="D17" s="1">
        <v>5083</v>
      </c>
      <c r="E17" s="6">
        <v>60.589999999999996</v>
      </c>
    </row>
    <row r="18" spans="1:7" x14ac:dyDescent="0.25">
      <c r="A18" s="1" t="s">
        <v>14</v>
      </c>
      <c r="B18" s="1">
        <v>167</v>
      </c>
      <c r="C18" s="6">
        <v>76.61</v>
      </c>
      <c r="D18" s="1">
        <v>5945</v>
      </c>
      <c r="E18" s="6">
        <v>64.739999999999995</v>
      </c>
    </row>
    <row r="19" spans="1:7" x14ac:dyDescent="0.25">
      <c r="A19" s="1" t="s">
        <v>15</v>
      </c>
      <c r="B19" s="1">
        <v>162</v>
      </c>
      <c r="C19" s="6">
        <v>72.98</v>
      </c>
      <c r="D19" s="1">
        <v>6774</v>
      </c>
      <c r="E19" s="6">
        <v>73.760000000000005</v>
      </c>
      <c r="G19">
        <f>E19-E18</f>
        <v>9.0200000000000102</v>
      </c>
    </row>
    <row r="20" spans="1:7" x14ac:dyDescent="0.25">
      <c r="A20" s="1" t="s">
        <v>23</v>
      </c>
      <c r="B20" s="1">
        <v>199</v>
      </c>
      <c r="C20" s="6">
        <v>75.960000000000008</v>
      </c>
      <c r="D20" s="1">
        <v>7470</v>
      </c>
      <c r="E20" s="6">
        <v>81.34</v>
      </c>
    </row>
    <row r="21" spans="1:7" x14ac:dyDescent="0.25">
      <c r="A21" s="1"/>
      <c r="B21" s="6"/>
      <c r="C21" s="6"/>
      <c r="D21" s="6"/>
      <c r="E21" s="6"/>
    </row>
    <row r="25" spans="1:7" x14ac:dyDescent="0.25">
      <c r="B25" s="7">
        <f>C14-C12</f>
        <v>29.6</v>
      </c>
    </row>
    <row r="26" spans="1:7" x14ac:dyDescent="0.25">
      <c r="B26" s="7">
        <f>C7-C5</f>
        <v>16.670000000000002</v>
      </c>
    </row>
    <row r="30" spans="1:7" x14ac:dyDescent="0.25">
      <c r="B30" s="7">
        <f>48.5-39.3</f>
        <v>9.2000000000000028</v>
      </c>
    </row>
  </sheetData>
  <autoFilter ref="A1:E1" xr:uid="{38AE1E94-F5AB-4E53-8862-EDCF88A69BAA}">
    <sortState xmlns:xlrd2="http://schemas.microsoft.com/office/spreadsheetml/2017/richdata2" ref="A2:E20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 far</vt:lpstr>
      <vt:lpstr>final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2024-01-11T07:00:45Z</dcterms:created>
  <dcterms:modified xsi:type="dcterms:W3CDTF">2024-01-11T07:00:51Z</dcterms:modified>
</cp:coreProperties>
</file>