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das de Localização" sheetId="1" r:id="rId4"/>
    <sheet state="visible" name="Respostas do Formulário 1" sheetId="2" r:id="rId5"/>
  </sheets>
  <definedNames/>
  <calcPr/>
</workbook>
</file>

<file path=xl/sharedStrings.xml><?xml version="1.0" encoding="utf-8"?>
<sst xmlns="http://schemas.openxmlformats.org/spreadsheetml/2006/main" count="584" uniqueCount="48">
  <si>
    <t>Coluna 1</t>
  </si>
  <si>
    <t>Altura</t>
  </si>
  <si>
    <t>Idade</t>
  </si>
  <si>
    <t>Peso</t>
  </si>
  <si>
    <t>Computadores</t>
  </si>
  <si>
    <t>Frequência Absoluta</t>
  </si>
  <si>
    <t>Proporção Relativa</t>
  </si>
  <si>
    <t>Média</t>
  </si>
  <si>
    <t>Mediana</t>
  </si>
  <si>
    <t>Percentil 25</t>
  </si>
  <si>
    <t>Percentil 75</t>
  </si>
  <si>
    <t>Desvio padrão</t>
  </si>
  <si>
    <t>Preferência (Computadores)</t>
  </si>
  <si>
    <t>Género</t>
  </si>
  <si>
    <t>Masculino</t>
  </si>
  <si>
    <t>Grau de Satisfação</t>
  </si>
  <si>
    <t>Frequência Relativa</t>
  </si>
  <si>
    <t>Feminino</t>
  </si>
  <si>
    <t>Baixa (Grau &lt;= 2)</t>
  </si>
  <si>
    <t>Prefiro não responder</t>
  </si>
  <si>
    <t>Média (Grau = 3)</t>
  </si>
  <si>
    <t>Total</t>
  </si>
  <si>
    <t>Alta (Grau &gt;= 4)</t>
  </si>
  <si>
    <t>1</t>
  </si>
  <si>
    <t>Frequência Absoulta Acumulada</t>
  </si>
  <si>
    <t>Frequência Relativa Acumulada</t>
  </si>
  <si>
    <t>Altura (cm)</t>
  </si>
  <si>
    <t>Possui portátil?</t>
  </si>
  <si>
    <t>Qual a marca do seu portátil?</t>
  </si>
  <si>
    <t>Indique qual o grau de satisfação com o seu portátil.</t>
  </si>
  <si>
    <t>Sim</t>
  </si>
  <si>
    <t>LG</t>
  </si>
  <si>
    <t>Lenovo</t>
  </si>
  <si>
    <t>Apple</t>
  </si>
  <si>
    <t>Asus</t>
  </si>
  <si>
    <t>HP</t>
  </si>
  <si>
    <t>Clevo</t>
  </si>
  <si>
    <t>Huawei</t>
  </si>
  <si>
    <t>MSI</t>
  </si>
  <si>
    <t>gigabyte</t>
  </si>
  <si>
    <t>Acer</t>
  </si>
  <si>
    <t>Toshiba</t>
  </si>
  <si>
    <t>Omen</t>
  </si>
  <si>
    <t>Não</t>
  </si>
  <si>
    <t>msi</t>
  </si>
  <si>
    <t xml:space="preserve">Huawei </t>
  </si>
  <si>
    <t>Dell</t>
  </si>
  <si>
    <t>Gigabyte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</si>
</sst>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356854"/>
      <name val="Arial"/>
      <scheme val="minor"/>
    </font>
    <font>
      <b/>
      <color theme="1"/>
      <name val="Arial"/>
      <scheme val="minor"/>
    </font>
    <font>
      <b/>
      <color rgb="FFF6F8F9"/>
      <name val="Arial"/>
      <scheme val="minor"/>
    </font>
    <font>
      <color theme="1"/>
      <name val="Arial"/>
      <scheme val="minor"/>
    </font>
    <font>
      <color rgb="FFF6F8F9"/>
      <name val="Arial"/>
      <scheme val="minor"/>
    </font>
    <font>
      <b/>
      <sz val="12.0"/>
      <color theme="1"/>
      <name val="Arial"/>
      <scheme val="minor"/>
    </font>
    <font>
      <b/>
      <color rgb="FFFFFFFF"/>
      <name val="Docs-Roboto"/>
    </font>
    <font>
      <b/>
      <color rgb="FF356854"/>
      <name val="Roboto"/>
    </font>
    <font>
      <color rgb="FF434343"/>
      <name val="Roboto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FFF2CC"/>
      </bottom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shrinkToFit="0" vertical="center" wrapText="0"/>
    </xf>
    <xf borderId="4" fillId="0" fontId="4" numFmtId="0" xfId="0" applyAlignment="1" applyBorder="1" applyFont="1">
      <alignment shrinkToFit="0" vertical="center" wrapText="0"/>
    </xf>
    <xf borderId="6" fillId="0" fontId="4" numFmtId="10" xfId="0" applyAlignment="1" applyBorder="1" applyFont="1" applyNumberForma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9" fillId="0" fontId="4" numFmtId="10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10" xfId="0" applyAlignment="1" applyBorder="1" applyFont="1" applyNumberFormat="1">
      <alignment readingOrder="0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5" fillId="0" fontId="4" numFmtId="10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8" fillId="0" fontId="4" numFmtId="10" xfId="0" applyAlignment="1" applyBorder="1" applyFont="1" applyNumberFormat="1">
      <alignment shrinkToFit="0" vertical="center" wrapText="0"/>
    </xf>
    <xf borderId="16" fillId="2" fontId="4" numFmtId="0" xfId="0" applyAlignment="1" applyBorder="1" applyFill="1" applyFont="1">
      <alignment readingOrder="0" shrinkToFit="0" vertical="center" wrapText="0"/>
    </xf>
    <xf borderId="17" fillId="2" fontId="4" numFmtId="0" xfId="0" applyAlignment="1" applyBorder="1" applyFont="1">
      <alignment shrinkToFit="0" vertical="center" wrapText="0"/>
    </xf>
    <xf borderId="18" fillId="2" fontId="4" numFmtId="10" xfId="0" applyAlignment="1" applyBorder="1" applyFont="1" applyNumberFormat="1">
      <alignment shrinkToFit="0" vertical="center" wrapText="0"/>
    </xf>
    <xf borderId="19" fillId="3" fontId="4" numFmtId="0" xfId="0" applyAlignment="1" applyBorder="1" applyFill="1" applyFont="1">
      <alignment readingOrder="0" shrinkToFit="0" vertical="center" wrapText="0"/>
    </xf>
    <xf borderId="20" fillId="3" fontId="4" numFmtId="0" xfId="0" applyAlignment="1" applyBorder="1" applyFont="1">
      <alignment shrinkToFit="0" vertical="center" wrapText="0"/>
    </xf>
    <xf borderId="21" fillId="3" fontId="4" numFmtId="10" xfId="0" applyAlignment="1" applyBorder="1" applyFont="1" applyNumberFormat="1">
      <alignment shrinkToFit="0" vertical="center" wrapText="0"/>
    </xf>
    <xf borderId="22" fillId="4" fontId="6" numFmtId="0" xfId="0" applyAlignment="1" applyBorder="1" applyFill="1" applyFont="1">
      <alignment readingOrder="0" shrinkToFit="0" vertical="center" wrapText="0"/>
    </xf>
    <xf borderId="23" fillId="4" fontId="2" numFmtId="10" xfId="0" applyAlignment="1" applyBorder="1" applyFont="1" applyNumberFormat="1">
      <alignment shrinkToFit="0" vertical="center" wrapText="0"/>
    </xf>
    <xf borderId="24" fillId="4" fontId="2" numFmtId="0" xfId="0" applyAlignment="1" applyBorder="1" applyFont="1">
      <alignment shrinkToFit="0" vertical="center" wrapText="0"/>
    </xf>
    <xf borderId="22" fillId="4" fontId="4" numFmtId="0" xfId="0" applyAlignment="1" applyBorder="1" applyFont="1">
      <alignment readingOrder="0" shrinkToFit="0" vertical="center" wrapText="0"/>
    </xf>
    <xf borderId="23" fillId="4" fontId="4" numFmtId="0" xfId="0" applyAlignment="1" applyBorder="1" applyFont="1">
      <alignment shrinkToFit="0" vertical="center" wrapText="0"/>
    </xf>
    <xf borderId="24" fillId="4" fontId="4" numFmtId="10" xfId="0" applyAlignment="1" applyBorder="1" applyFont="1" applyNumberFormat="1">
      <alignment shrinkToFit="0" vertical="center" wrapText="0"/>
    </xf>
    <xf borderId="1" fillId="5" fontId="7" numFmtId="0" xfId="0" applyAlignment="1" applyBorder="1" applyFill="1" applyFont="1">
      <alignment horizontal="left" readingOrder="0" shrinkToFit="0" vertical="center" wrapText="0"/>
    </xf>
    <xf borderId="25" fillId="5" fontId="8" numFmtId="0" xfId="0" applyAlignment="1" applyBorder="1" applyFont="1">
      <alignment horizontal="left" readingOrder="0" shrinkToFit="0" vertical="center" wrapText="0"/>
    </xf>
    <xf borderId="26" fillId="6" fontId="9" numFmtId="0" xfId="0" applyAlignment="1" applyBorder="1" applyFill="1" applyFont="1">
      <alignment horizontal="right" shrinkToFit="0" vertical="center" wrapText="0"/>
    </xf>
    <xf borderId="27" fillId="7" fontId="9" numFmtId="0" xfId="0" applyAlignment="1" applyBorder="1" applyFill="1" applyFont="1">
      <alignment horizontal="right" shrinkToFit="0" vertical="center" wrapText="0"/>
    </xf>
    <xf borderId="28" fillId="6" fontId="9" numFmtId="0" xfId="0" applyAlignment="1" applyBorder="1" applyFont="1">
      <alignment horizontal="right" shrinkToFit="0" vertical="center" wrapText="0"/>
    </xf>
    <xf borderId="22" fillId="4" fontId="6" numFmtId="0" xfId="0" applyAlignment="1" applyBorder="1" applyFont="1">
      <alignment horizontal="center" readingOrder="0" shrinkToFit="0" vertical="center" wrapText="0"/>
    </xf>
    <xf borderId="23" fillId="4" fontId="2" numFmtId="0" xfId="0" applyAlignment="1" applyBorder="1" applyFont="1">
      <alignment readingOrder="0" shrinkToFit="0" vertical="center" wrapText="0"/>
    </xf>
    <xf borderId="23" fillId="4" fontId="4" numFmtId="0" xfId="0" applyAlignment="1" applyBorder="1" applyFont="1">
      <alignment readingOrder="0" shrinkToFit="0" vertical="center" wrapText="0"/>
    </xf>
    <xf borderId="24" fillId="4" fontId="4" numFmtId="0" xfId="0" applyAlignment="1" applyBorder="1" applyFont="1">
      <alignment shrinkToFit="0" vertical="center" wrapText="0"/>
    </xf>
    <xf borderId="0" fillId="0" fontId="4" numFmtId="0" xfId="0" applyFont="1"/>
    <xf borderId="0" fillId="8" fontId="4" numFmtId="0" xfId="0" applyFill="1" applyFont="1"/>
    <xf borderId="0" fillId="0" fontId="1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6">
    <tableStyle count="3" pivot="0" name="Medidas de Localização-style">
      <tableStyleElement dxfId="1" type="headerRow"/>
      <tableStyleElement dxfId="2" type="firstRowStripe"/>
      <tableStyleElement dxfId="3" type="secondRowStripe"/>
    </tableStyle>
    <tableStyle count="3" pivot="0" name="Medidas de Localização-style 2">
      <tableStyleElement dxfId="1" type="headerRow"/>
      <tableStyleElement dxfId="2" type="firstRowStripe"/>
      <tableStyleElement dxfId="3" type="secondRowStripe"/>
    </tableStyle>
    <tableStyle count="3" pivot="0" name="Medidas de Localização-style 3">
      <tableStyleElement dxfId="1" type="headerRow"/>
      <tableStyleElement dxfId="2" type="firstRowStripe"/>
      <tableStyleElement dxfId="3" type="secondRowStripe"/>
    </tableStyle>
    <tableStyle count="3" pivot="0" name="Medidas de Localização-style 4">
      <tableStyleElement dxfId="1" type="headerRow"/>
      <tableStyleElement dxfId="2" type="firstRowStripe"/>
      <tableStyleElement dxfId="3" type="secondRowStripe"/>
    </tableStyle>
    <tableStyle count="3" pivot="0" name="Medidas de Localização-style 5">
      <tableStyleElement dxfId="1" type="headerRow"/>
      <tableStyleElement dxfId="2" type="firstRowStripe"/>
      <tableStyleElement dxfId="3" type="secondRowStripe"/>
    </tableStyle>
    <tableStyle count="3" pivot="0" name="Medidas de Localização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7" displayName="Tabela1" name="Tabela1" id="1">
  <tableColumns count="4">
    <tableColumn name="Coluna 1" id="1"/>
    <tableColumn name="Altura" id="2"/>
    <tableColumn name="Idade" id="3"/>
    <tableColumn name="Peso" id="4"/>
  </tableColumns>
  <tableStyleInfo name="Medidas de Localização-style" showColumnStripes="0" showFirstColumn="1" showLastColumn="1" showRowStripes="1"/>
</table>
</file>

<file path=xl/tables/table2.xml><?xml version="1.0" encoding="utf-8"?>
<table xmlns="http://schemas.openxmlformats.org/spreadsheetml/2006/main" ref="G2:I8" displayName="Tabela2" name="Tabela2" id="2">
  <tableColumns count="3">
    <tableColumn name="Computadores" id="1"/>
    <tableColumn name="Frequência Absoluta" id="2"/>
    <tableColumn name="Proporção Relativa" id="3"/>
  </tableColumns>
  <tableStyleInfo name="Medidas de Localização-style 2" showColumnStripes="0" showFirstColumn="1" showLastColumn="1" showRowStripes="1"/>
</table>
</file>

<file path=xl/tables/table3.xml><?xml version="1.0" encoding="utf-8"?>
<table xmlns="http://schemas.openxmlformats.org/spreadsheetml/2006/main" ref="B10:D14" displayName="Tabela3" name="Tabela3" id="3">
  <tableColumns count="3">
    <tableColumn name="Género" id="1"/>
    <tableColumn name="Proporção Relativa" id="2"/>
    <tableColumn name="Frequência Absoluta" id="3"/>
  </tableColumns>
  <tableStyleInfo name="Medidas de Localização-style 3" showColumnStripes="0" showFirstColumn="1" showLastColumn="1" showRowStripes="1"/>
</table>
</file>

<file path=xl/tables/table4.xml><?xml version="1.0" encoding="utf-8"?>
<table xmlns="http://schemas.openxmlformats.org/spreadsheetml/2006/main" ref="G11:I14" displayName="Tabela4" name="Tabela4" id="4">
  <tableColumns count="3">
    <tableColumn name="Grau de Satisfação" id="1"/>
    <tableColumn name="Frequência Absoluta" id="2"/>
    <tableColumn name="Frequência Relativa" id="3"/>
  </tableColumns>
  <tableStyleInfo name="Medidas de Localização-style 4" showColumnStripes="0" showFirstColumn="1" showLastColumn="1" showRowStripes="1"/>
</table>
</file>

<file path=xl/tables/table5.xml><?xml version="1.0" encoding="utf-8"?>
<table xmlns="http://schemas.openxmlformats.org/spreadsheetml/2006/main" ref="B17:C22" displayName="Tabela5" name="Tabela5" id="5">
  <tableColumns count="2">
    <tableColumn name="Grau de Satisfação" id="1"/>
    <tableColumn name="1" id="2"/>
  </tableColumns>
  <tableStyleInfo name="Medidas de Localização-style 5" showColumnStripes="0" showFirstColumn="1" showLastColumn="1" showRowStripes="1"/>
</table>
</file>

<file path=xl/tables/table6.xml><?xml version="1.0" encoding="utf-8"?>
<table xmlns="http://schemas.openxmlformats.org/spreadsheetml/2006/main" ref="E17:I23" displayName="Tabela6" name="Tabela6" id="6">
  <tableColumns count="5">
    <tableColumn name="Grau de Satisfação" id="1"/>
    <tableColumn name="Frequência Absoluta" id="2"/>
    <tableColumn name="Frequência Absoulta Acumulada" id="3"/>
    <tableColumn name="Frequência Relativa" id="4"/>
    <tableColumn name="Frequência Relativa Acumulada" id="5"/>
  </tableColumns>
  <tableStyleInfo name="Medidas de Localização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3.75"/>
    <col customWidth="1" min="3" max="3" width="19.5"/>
    <col customWidth="1" min="4" max="4" width="20.0"/>
    <col customWidth="1" min="5" max="6" width="19.5"/>
    <col customWidth="1" min="7" max="8" width="32.5"/>
    <col customWidth="1" min="9" max="9" width="25.13"/>
  </cols>
  <sheetData>
    <row r="2">
      <c r="B2" s="1" t="s">
        <v>0</v>
      </c>
      <c r="C2" s="2" t="s">
        <v>1</v>
      </c>
      <c r="D2" s="2" t="s">
        <v>2</v>
      </c>
      <c r="E2" s="3" t="s">
        <v>3</v>
      </c>
      <c r="G2" s="4" t="s">
        <v>4</v>
      </c>
      <c r="H2" s="5" t="s">
        <v>5</v>
      </c>
      <c r="I2" s="6" t="s">
        <v>6</v>
      </c>
    </row>
    <row r="3">
      <c r="B3" s="7" t="s">
        <v>7</v>
      </c>
      <c r="C3" s="8">
        <f>AVERAGE('Respostas do Formulário 1'!C2:C26)</f>
        <v>176.84</v>
      </c>
      <c r="D3" s="8">
        <f>AVERAGE('Respostas do Formulário 1'!D2:D26)</f>
        <v>19.64</v>
      </c>
      <c r="E3" s="9">
        <f>AVERAGE('Respostas do Formulário 1'!E2:E26)</f>
        <v>75.92</v>
      </c>
      <c r="G3" s="10" t="str">
        <f>IFERROR(__xludf.DUMMYFUNCTION("UNIQUE('Respostas do Formulário 1'!G2:G26)"),"LG")</f>
        <v>LG</v>
      </c>
      <c r="H3" s="8">
        <f>COUNTIF('Respostas do Formulário 1'!G2:G26, G3)</f>
        <v>2</v>
      </c>
      <c r="I3" s="11">
        <f>H3 / COUNTA('Respostas do Formulário 1'!G2:G26)</f>
        <v>0.08</v>
      </c>
    </row>
    <row r="4">
      <c r="B4" s="12" t="s">
        <v>8</v>
      </c>
      <c r="C4" s="13">
        <f>MEDIAN('Respostas do Formulário 1'!C2:C26)</f>
        <v>177</v>
      </c>
      <c r="D4" s="13">
        <f>MEDIAN('Respostas do Formulário 1'!D2:D26)</f>
        <v>19</v>
      </c>
      <c r="E4" s="14">
        <f>MEDIAN('Respostas do Formulário 1'!E2:E26)</f>
        <v>75</v>
      </c>
      <c r="G4" s="15" t="str">
        <f>IFERROR(__xludf.DUMMYFUNCTION("""COMPUTED_VALUE"""),"Lenovo")</f>
        <v>Lenovo</v>
      </c>
      <c r="H4" s="13">
        <f>COUNTIF('Respostas do Formulário 1'!G2:G26, G4)</f>
        <v>5</v>
      </c>
      <c r="I4" s="16">
        <f>H4 / COUNTA('Respostas do Formulário 1'!G2:G26)</f>
        <v>0.2</v>
      </c>
    </row>
    <row r="5">
      <c r="B5" s="7" t="s">
        <v>9</v>
      </c>
      <c r="C5" s="8">
        <f>PERCENTILE('Respostas do Formulário 1'!C2:C26,0.25)</f>
        <v>173</v>
      </c>
      <c r="D5" s="8">
        <f>PERCENTILE('Respostas do Formulário 1'!D2:D26,0.25)</f>
        <v>18</v>
      </c>
      <c r="E5" s="9">
        <f>PERCENTILE('Respostas do Formulário 1'!E2:E26,0.25)</f>
        <v>60</v>
      </c>
      <c r="G5" s="10" t="str">
        <f>IFERROR(__xludf.DUMMYFUNCTION("""COMPUTED_VALUE"""),"Apple")</f>
        <v>Apple</v>
      </c>
      <c r="H5" s="8">
        <f>COUNTIF('Respostas do Formulário 1'!G2:G26, G5)</f>
        <v>3</v>
      </c>
      <c r="I5" s="11">
        <f>H5 / COUNTA('Respostas do Formulário 1'!G2:G26)</f>
        <v>0.12</v>
      </c>
    </row>
    <row r="6">
      <c r="B6" s="12" t="s">
        <v>10</v>
      </c>
      <c r="C6" s="13">
        <f>PERCENTILE('Respostas do Formulário 1'!C2:C26,0.75)</f>
        <v>183</v>
      </c>
      <c r="D6" s="13">
        <f>PERCENTILE('Respostas do Formulário 1'!D2:D26,0.75)</f>
        <v>19</v>
      </c>
      <c r="E6" s="14">
        <f>PERCENTILE('Respostas do Formulário 1'!E2:E26,0.75)</f>
        <v>80</v>
      </c>
      <c r="G6" s="15" t="str">
        <f>IFERROR(__xludf.DUMMYFUNCTION("""COMPUTED_VALUE"""),"Asus")</f>
        <v>Asus</v>
      </c>
      <c r="H6" s="13">
        <f>COUNTIF('Respostas do Formulário 1'!G2:G26, G6)</f>
        <v>13</v>
      </c>
      <c r="I6" s="16">
        <f>H6 / COUNTA('Respostas do Formulário 1'!G2:G26)</f>
        <v>0.52</v>
      </c>
    </row>
    <row r="7">
      <c r="B7" s="17" t="s">
        <v>11</v>
      </c>
      <c r="C7" s="18">
        <f>STDEV('Respostas do Formulário 1'!C2:C26)</f>
        <v>9.058513491</v>
      </c>
      <c r="D7" s="18">
        <f>STDEV('Respostas do Formulário 1'!D2:D26)</f>
        <v>2.413158373</v>
      </c>
      <c r="E7" s="19">
        <f>STDEV('Respostas do Formulário 1'!E2:E26)</f>
        <v>22.58856643</v>
      </c>
      <c r="G7" s="10" t="str">
        <f>IFERROR(__xludf.DUMMYFUNCTION("""COMPUTED_VALUE"""),"HP")</f>
        <v>HP</v>
      </c>
      <c r="H7" s="8">
        <f>COUNTIF('Respostas do Formulário 1'!G2:G26, G7)</f>
        <v>2</v>
      </c>
      <c r="I7" s="11">
        <f>H7 / COUNTA('Respostas do Formulário 1'!G2:G26)</f>
        <v>0.08</v>
      </c>
    </row>
    <row r="8">
      <c r="G8" s="20" t="s">
        <v>12</v>
      </c>
      <c r="H8" s="21" t="str">
        <f t="array" ref="H8">INDEX(G3:G7 , MATCH(MAX(H3:H7), H3:H7 , 0))</f>
        <v>Asus</v>
      </c>
      <c r="I8" s="22">
        <f>IFERROR(__xludf.DUMMYFUNCTION("FILTER(I3:I7, G3:G7=H8)"),0.52)</f>
        <v>0.52</v>
      </c>
    </row>
    <row r="10">
      <c r="B10" s="4" t="s">
        <v>13</v>
      </c>
      <c r="C10" s="23" t="s">
        <v>6</v>
      </c>
      <c r="D10" s="24" t="s">
        <v>5</v>
      </c>
    </row>
    <row r="11">
      <c r="B11" s="25" t="s">
        <v>14</v>
      </c>
      <c r="C11" s="26">
        <f>COUNTIF('Respostas do Formulário 1'!B2:B26, "Masculino") / COUNTA('Respostas do Formulário 1'!B2:B26)
</f>
        <v>0.8</v>
      </c>
      <c r="D11" s="9">
        <f>COUNTIF('Respostas do Formulário 1'!B2:B26, "Masculino")</f>
        <v>20</v>
      </c>
      <c r="G11" s="27" t="s">
        <v>15</v>
      </c>
      <c r="H11" s="23" t="s">
        <v>5</v>
      </c>
      <c r="I11" s="6" t="s">
        <v>16</v>
      </c>
    </row>
    <row r="12">
      <c r="B12" s="28" t="s">
        <v>17</v>
      </c>
      <c r="C12" s="29">
        <f>COUNTIF('Respostas do Formulário 1'!B2:B26, "Feminino") / COUNTA('Respostas do Formulário 1'!B2:B26)
</f>
        <v>0.2</v>
      </c>
      <c r="D12" s="14">
        <f>COUNTIF('Respostas do Formulário 1'!B2:B26, "Feminino")</f>
        <v>5</v>
      </c>
      <c r="G12" s="30" t="s">
        <v>18</v>
      </c>
      <c r="H12" s="31">
        <f>COUNTIF('Respostas do Formulário 1'!I2:I26, "Baixa")</f>
        <v>1</v>
      </c>
      <c r="I12" s="32">
        <f>COUNTIF('Respostas do Formulário 1'!I2:I26, "Baixa") / COUNTA('Respostas do Formulário 1'!I2:I26)
</f>
        <v>0.04</v>
      </c>
    </row>
    <row r="13">
      <c r="B13" s="25" t="s">
        <v>19</v>
      </c>
      <c r="C13" s="26">
        <f>COUNTIF('Respostas do Formulário 1'!B2:B26, "Prefiro não responder") / COUNTA('Respostas do Formulário 1'!B2:B26)
</f>
        <v>0</v>
      </c>
      <c r="D13" s="9">
        <f>COUNTIF('Respostas do Formulário 1'!B2:B26, "Prefiro não responder")</f>
        <v>0</v>
      </c>
      <c r="G13" s="33" t="s">
        <v>20</v>
      </c>
      <c r="H13" s="34">
        <f>COUNTIF('Respostas do Formulário 1'!I2:I26, "Média")</f>
        <v>3</v>
      </c>
      <c r="I13" s="35">
        <f>COUNTIF('Respostas do Formulário 1'!I2:I26, "Média") / COUNTA('Respostas do Formulário 1'!I2:I26)
</f>
        <v>0.12</v>
      </c>
    </row>
    <row r="14">
      <c r="B14" s="36" t="s">
        <v>21</v>
      </c>
      <c r="C14" s="37">
        <f t="shared" ref="C14:D14" si="1">SUM(C11:C13)</f>
        <v>1</v>
      </c>
      <c r="D14" s="38">
        <f t="shared" si="1"/>
        <v>25</v>
      </c>
      <c r="G14" s="39" t="s">
        <v>22</v>
      </c>
      <c r="H14" s="40">
        <f>COUNTIF('Respostas do Formulário 1'!I2:I26, "Alta")</f>
        <v>21</v>
      </c>
      <c r="I14" s="41">
        <f>COUNTIF('Respostas do Formulário 1'!I2:I26, "Alta") / COUNTA('Respostas do Formulário 1'!I2:I26)
</f>
        <v>0.84</v>
      </c>
    </row>
    <row r="17">
      <c r="B17" s="42" t="s">
        <v>15</v>
      </c>
      <c r="C17" s="43" t="s">
        <v>23</v>
      </c>
      <c r="E17" s="27" t="s">
        <v>15</v>
      </c>
      <c r="F17" s="5" t="s">
        <v>5</v>
      </c>
      <c r="G17" s="5" t="s">
        <v>24</v>
      </c>
      <c r="H17" s="5" t="s">
        <v>16</v>
      </c>
      <c r="I17" s="6" t="s">
        <v>25</v>
      </c>
    </row>
    <row r="18">
      <c r="B18" s="7" t="s">
        <v>7</v>
      </c>
      <c r="C18" s="44">
        <f>AVERAGE('Respostas do Formulário 1'!H2:H26)</f>
        <v>4.24</v>
      </c>
      <c r="E18" s="25">
        <v>1.0</v>
      </c>
      <c r="F18" s="8">
        <f>COUNTIF('Respostas do Formulário 1'!H2:H26, E18)</f>
        <v>0</v>
      </c>
      <c r="G18" s="8">
        <f>F18</f>
        <v>0</v>
      </c>
      <c r="H18" s="8">
        <f t="shared" ref="H18:H22" si="2">DIVIDE(F18,$F$23)</f>
        <v>0</v>
      </c>
      <c r="I18" s="9">
        <f>H18</f>
        <v>0</v>
      </c>
    </row>
    <row r="19">
      <c r="B19" s="12" t="s">
        <v>8</v>
      </c>
      <c r="C19" s="45">
        <f>MEDIAN('Respostas do Formulário 1'!H2:H26)</f>
        <v>4</v>
      </c>
      <c r="E19" s="28">
        <v>2.0</v>
      </c>
      <c r="F19" s="13">
        <f>COUNTIF('Respostas do Formulário 1'!H2:H26, E19)</f>
        <v>1</v>
      </c>
      <c r="G19" s="13">
        <f>F19+F18</f>
        <v>1</v>
      </c>
      <c r="H19" s="13">
        <f t="shared" si="2"/>
        <v>0.04</v>
      </c>
      <c r="I19" s="14">
        <f>H19+H18</f>
        <v>0.04</v>
      </c>
    </row>
    <row r="20">
      <c r="B20" s="7" t="s">
        <v>9</v>
      </c>
      <c r="C20" s="44">
        <f>PERCENTILE('Respostas do Formulário 1'!H2:H26,0.25)</f>
        <v>4</v>
      </c>
      <c r="E20" s="25">
        <v>3.0</v>
      </c>
      <c r="F20" s="8">
        <f>COUNTIF('Respostas do Formulário 1'!H2:H26, E20)</f>
        <v>3</v>
      </c>
      <c r="G20" s="8">
        <f>F20+F19+F18</f>
        <v>4</v>
      </c>
      <c r="H20" s="8">
        <f t="shared" si="2"/>
        <v>0.12</v>
      </c>
      <c r="I20" s="9">
        <f>H20+H19+H18</f>
        <v>0.16</v>
      </c>
    </row>
    <row r="21">
      <c r="B21" s="12" t="s">
        <v>10</v>
      </c>
      <c r="C21" s="45">
        <f>PERCENTILE('Respostas do Formulário 1'!H2:H26,0.75)</f>
        <v>5</v>
      </c>
      <c r="E21" s="28">
        <v>4.0</v>
      </c>
      <c r="F21" s="13">
        <f>COUNTIF('Respostas do Formulário 1'!H2:H26, E21)</f>
        <v>10</v>
      </c>
      <c r="G21" s="13">
        <f>F21+F20+F19+F18</f>
        <v>14</v>
      </c>
      <c r="H21" s="13">
        <f t="shared" si="2"/>
        <v>0.4</v>
      </c>
      <c r="I21" s="14">
        <f>H21+H20+H19+H18</f>
        <v>0.56</v>
      </c>
    </row>
    <row r="22">
      <c r="B22" s="17" t="s">
        <v>11</v>
      </c>
      <c r="C22" s="46">
        <f>STDEV('Respostas do Formulário 1'!H2:H26)</f>
        <v>0.8306623863</v>
      </c>
      <c r="E22" s="25">
        <v>5.0</v>
      </c>
      <c r="F22" s="8">
        <f>COUNTIF('Respostas do Formulário 1'!H2:H26, E22)</f>
        <v>11</v>
      </c>
      <c r="G22" s="8">
        <f>F22+F21+F20+F19+F18</f>
        <v>25</v>
      </c>
      <c r="H22" s="8">
        <f t="shared" si="2"/>
        <v>0.44</v>
      </c>
      <c r="I22" s="9">
        <f>H22+H21+H20+H19+H18</f>
        <v>1</v>
      </c>
    </row>
    <row r="23">
      <c r="E23" s="47" t="s">
        <v>21</v>
      </c>
      <c r="F23" s="48">
        <f>SUM(F18:F22)</f>
        <v>25</v>
      </c>
      <c r="G23" s="49"/>
      <c r="H23" s="48">
        <f>SUM(H18:H22)</f>
        <v>1</v>
      </c>
      <c r="I23" s="50"/>
    </row>
  </sheetData>
  <dataValidations>
    <dataValidation type="custom" allowBlank="1" showDropDown="1" sqref="I3:I8">
      <formula1>AND(ISNUMBER(I3),(NOT(OR(NOT(ISERROR(DATEVALUE(I3))), AND(ISNUMBER(I3), LEFT(CELL("format", I3))="D")))))</formula1>
    </dataValidation>
  </dataValidation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  <col customWidth="1" min="7" max="7" width="26.63"/>
    <col customWidth="1" min="8" max="8" width="41.63"/>
  </cols>
  <sheetData>
    <row r="1" ht="15.75" customHeight="1">
      <c r="A1" s="51">
        <f t="shared" ref="A1:A181" si="1">RAND()</f>
        <v>0.01429326903</v>
      </c>
      <c r="B1" s="51" t="s">
        <v>13</v>
      </c>
      <c r="C1" s="51" t="s">
        <v>26</v>
      </c>
      <c r="D1" s="51" t="s">
        <v>2</v>
      </c>
      <c r="E1" s="51" t="s">
        <v>3</v>
      </c>
      <c r="F1" s="51" t="s">
        <v>27</v>
      </c>
      <c r="G1" s="51" t="s">
        <v>28</v>
      </c>
      <c r="H1" s="51" t="s">
        <v>29</v>
      </c>
    </row>
    <row r="2" ht="15.75" customHeight="1">
      <c r="A2" s="52">
        <f t="shared" si="1"/>
        <v>0.2415010279</v>
      </c>
      <c r="B2" s="52" t="s">
        <v>14</v>
      </c>
      <c r="C2" s="52">
        <v>180.0</v>
      </c>
      <c r="D2" s="52">
        <v>19.0</v>
      </c>
      <c r="E2" s="52">
        <v>75.0</v>
      </c>
      <c r="F2" s="52" t="s">
        <v>30</v>
      </c>
      <c r="G2" s="52" t="s">
        <v>31</v>
      </c>
      <c r="H2" s="52">
        <v>5.0</v>
      </c>
      <c r="I2" s="51" t="str">
        <f t="shared" ref="I2:I26" si="2">IF(H2&lt;=2, "Baixa", IF(H2=3, "Média", "Alta"))</f>
        <v>Alta</v>
      </c>
    </row>
    <row r="3" ht="15.75" customHeight="1">
      <c r="A3" s="52">
        <f t="shared" si="1"/>
        <v>0.6091264926</v>
      </c>
      <c r="B3" s="52" t="s">
        <v>17</v>
      </c>
      <c r="C3" s="52">
        <v>158.0</v>
      </c>
      <c r="D3" s="52">
        <v>28.0</v>
      </c>
      <c r="E3" s="52">
        <v>80.0</v>
      </c>
      <c r="F3" s="52" t="s">
        <v>30</v>
      </c>
      <c r="G3" s="52" t="s">
        <v>32</v>
      </c>
      <c r="H3" s="52">
        <v>5.0</v>
      </c>
      <c r="I3" s="51" t="str">
        <f t="shared" si="2"/>
        <v>Alta</v>
      </c>
    </row>
    <row r="4" ht="15.75" customHeight="1">
      <c r="A4" s="52">
        <f t="shared" si="1"/>
        <v>0.2481454751</v>
      </c>
      <c r="B4" s="52" t="s">
        <v>14</v>
      </c>
      <c r="C4" s="52">
        <v>184.0</v>
      </c>
      <c r="D4" s="52">
        <v>18.0</v>
      </c>
      <c r="E4" s="52">
        <v>72.0</v>
      </c>
      <c r="F4" s="52" t="s">
        <v>30</v>
      </c>
      <c r="G4" s="52" t="s">
        <v>33</v>
      </c>
      <c r="H4" s="52">
        <v>5.0</v>
      </c>
      <c r="I4" s="51" t="str">
        <f t="shared" si="2"/>
        <v>Alta</v>
      </c>
    </row>
    <row r="5" ht="15.75" customHeight="1">
      <c r="A5" s="52">
        <f t="shared" si="1"/>
        <v>0.503245843</v>
      </c>
      <c r="B5" s="52" t="s">
        <v>14</v>
      </c>
      <c r="C5" s="52">
        <v>177.0</v>
      </c>
      <c r="D5" s="52">
        <v>19.0</v>
      </c>
      <c r="E5" s="52">
        <v>60.0</v>
      </c>
      <c r="F5" s="52" t="s">
        <v>30</v>
      </c>
      <c r="G5" s="52" t="s">
        <v>34</v>
      </c>
      <c r="H5" s="52">
        <v>4.0</v>
      </c>
      <c r="I5" s="51" t="str">
        <f t="shared" si="2"/>
        <v>Alta</v>
      </c>
    </row>
    <row r="6" ht="15.75" customHeight="1">
      <c r="A6" s="52">
        <f t="shared" si="1"/>
        <v>0.9291841524</v>
      </c>
      <c r="B6" s="52" t="s">
        <v>14</v>
      </c>
      <c r="C6" s="52">
        <v>177.0</v>
      </c>
      <c r="D6" s="52">
        <v>18.0</v>
      </c>
      <c r="E6" s="52">
        <v>61.0</v>
      </c>
      <c r="F6" s="52" t="s">
        <v>30</v>
      </c>
      <c r="G6" s="52" t="s">
        <v>35</v>
      </c>
      <c r="H6" s="52">
        <v>3.0</v>
      </c>
      <c r="I6" s="51" t="str">
        <f t="shared" si="2"/>
        <v>Média</v>
      </c>
    </row>
    <row r="7" ht="15.75" customHeight="1">
      <c r="A7" s="52">
        <f t="shared" si="1"/>
        <v>0.4033721451</v>
      </c>
      <c r="B7" s="52" t="s">
        <v>14</v>
      </c>
      <c r="C7" s="52">
        <v>175.0</v>
      </c>
      <c r="D7" s="52">
        <v>18.0</v>
      </c>
      <c r="E7" s="52">
        <v>60.0</v>
      </c>
      <c r="F7" s="52" t="s">
        <v>30</v>
      </c>
      <c r="G7" s="52" t="s">
        <v>34</v>
      </c>
      <c r="H7" s="52">
        <v>5.0</v>
      </c>
      <c r="I7" s="51" t="str">
        <f t="shared" si="2"/>
        <v>Alta</v>
      </c>
    </row>
    <row r="8" ht="15.75" customHeight="1">
      <c r="A8" s="52">
        <f t="shared" si="1"/>
        <v>0.9952263242</v>
      </c>
      <c r="B8" s="52" t="s">
        <v>14</v>
      </c>
      <c r="C8" s="52">
        <v>187.0</v>
      </c>
      <c r="D8" s="52">
        <v>18.0</v>
      </c>
      <c r="E8" s="52">
        <v>85.0</v>
      </c>
      <c r="F8" s="52" t="s">
        <v>30</v>
      </c>
      <c r="G8" s="52" t="s">
        <v>33</v>
      </c>
      <c r="H8" s="52">
        <v>5.0</v>
      </c>
      <c r="I8" s="51" t="str">
        <f t="shared" si="2"/>
        <v>Alta</v>
      </c>
    </row>
    <row r="9" ht="15.75" customHeight="1">
      <c r="A9" s="52">
        <f t="shared" si="1"/>
        <v>0.7170476391</v>
      </c>
      <c r="B9" s="52" t="s">
        <v>14</v>
      </c>
      <c r="C9" s="52">
        <v>178.0</v>
      </c>
      <c r="D9" s="52">
        <v>21.0</v>
      </c>
      <c r="E9" s="52">
        <v>90.0</v>
      </c>
      <c r="F9" s="52" t="s">
        <v>30</v>
      </c>
      <c r="G9" s="52" t="s">
        <v>34</v>
      </c>
      <c r="H9" s="52">
        <v>4.0</v>
      </c>
      <c r="I9" s="51" t="str">
        <f t="shared" si="2"/>
        <v>Alta</v>
      </c>
    </row>
    <row r="10" ht="15.75" customHeight="1">
      <c r="A10" s="52">
        <f t="shared" si="1"/>
        <v>0.7365516686</v>
      </c>
      <c r="B10" s="52" t="s">
        <v>14</v>
      </c>
      <c r="C10" s="52">
        <v>182.0</v>
      </c>
      <c r="D10" s="52">
        <v>23.0</v>
      </c>
      <c r="E10" s="52">
        <v>79.0</v>
      </c>
      <c r="F10" s="52" t="s">
        <v>30</v>
      </c>
      <c r="G10" s="52" t="s">
        <v>32</v>
      </c>
      <c r="H10" s="52">
        <v>4.0</v>
      </c>
      <c r="I10" s="51" t="str">
        <f t="shared" si="2"/>
        <v>Alta</v>
      </c>
    </row>
    <row r="11" ht="15.75" customHeight="1">
      <c r="A11" s="52">
        <f t="shared" si="1"/>
        <v>0.8636964967</v>
      </c>
      <c r="B11" s="52" t="s">
        <v>14</v>
      </c>
      <c r="C11" s="52">
        <v>183.0</v>
      </c>
      <c r="D11" s="52">
        <v>19.0</v>
      </c>
      <c r="E11" s="52">
        <v>85.0</v>
      </c>
      <c r="F11" s="52" t="s">
        <v>30</v>
      </c>
      <c r="G11" s="52" t="s">
        <v>34</v>
      </c>
      <c r="H11" s="52">
        <v>4.0</v>
      </c>
      <c r="I11" s="51" t="str">
        <f t="shared" si="2"/>
        <v>Alta</v>
      </c>
    </row>
    <row r="12" ht="15.75" customHeight="1">
      <c r="A12" s="52">
        <f t="shared" si="1"/>
        <v>0.2785411983</v>
      </c>
      <c r="B12" s="52" t="s">
        <v>14</v>
      </c>
      <c r="C12" s="52">
        <v>183.0</v>
      </c>
      <c r="D12" s="52">
        <v>19.0</v>
      </c>
      <c r="E12" s="52">
        <v>78.0</v>
      </c>
      <c r="F12" s="52" t="s">
        <v>30</v>
      </c>
      <c r="G12" s="52" t="s">
        <v>35</v>
      </c>
      <c r="H12" s="52">
        <v>3.0</v>
      </c>
      <c r="I12" s="51" t="str">
        <f t="shared" si="2"/>
        <v>Média</v>
      </c>
    </row>
    <row r="13" ht="15.75" customHeight="1">
      <c r="A13" s="52">
        <f t="shared" si="1"/>
        <v>0.3243549566</v>
      </c>
      <c r="B13" s="52" t="s">
        <v>14</v>
      </c>
      <c r="C13" s="52">
        <v>177.0</v>
      </c>
      <c r="D13" s="52">
        <v>18.0</v>
      </c>
      <c r="E13" s="52">
        <v>75.0</v>
      </c>
      <c r="F13" s="52" t="s">
        <v>30</v>
      </c>
      <c r="G13" s="52" t="s">
        <v>34</v>
      </c>
      <c r="H13" s="52">
        <v>5.0</v>
      </c>
      <c r="I13" s="51" t="str">
        <f t="shared" si="2"/>
        <v>Alta</v>
      </c>
    </row>
    <row r="14" ht="15.75" customHeight="1">
      <c r="A14" s="52">
        <f t="shared" si="1"/>
        <v>0.36063105</v>
      </c>
      <c r="B14" s="52" t="s">
        <v>14</v>
      </c>
      <c r="C14" s="52">
        <v>188.0</v>
      </c>
      <c r="D14" s="52">
        <v>25.0</v>
      </c>
      <c r="E14" s="52">
        <v>78.0</v>
      </c>
      <c r="F14" s="52" t="s">
        <v>30</v>
      </c>
      <c r="G14" s="52" t="s">
        <v>32</v>
      </c>
      <c r="H14" s="52">
        <v>5.0</v>
      </c>
      <c r="I14" s="51" t="str">
        <f t="shared" si="2"/>
        <v>Alta</v>
      </c>
    </row>
    <row r="15" ht="15.75" customHeight="1">
      <c r="A15" s="52">
        <f t="shared" si="1"/>
        <v>0.5984379308</v>
      </c>
      <c r="B15" s="52" t="s">
        <v>14</v>
      </c>
      <c r="C15" s="52">
        <v>178.0</v>
      </c>
      <c r="D15" s="52">
        <v>19.0</v>
      </c>
      <c r="E15" s="52">
        <v>60.0</v>
      </c>
      <c r="F15" s="52" t="s">
        <v>30</v>
      </c>
      <c r="G15" s="52" t="s">
        <v>34</v>
      </c>
      <c r="H15" s="52">
        <v>4.0</v>
      </c>
      <c r="I15" s="51" t="str">
        <f t="shared" si="2"/>
        <v>Alta</v>
      </c>
    </row>
    <row r="16" ht="15.75" customHeight="1">
      <c r="A16" s="52">
        <f t="shared" si="1"/>
        <v>0.8359663634</v>
      </c>
      <c r="B16" s="52" t="s">
        <v>14</v>
      </c>
      <c r="C16" s="52">
        <v>168.0</v>
      </c>
      <c r="D16" s="52">
        <v>18.0</v>
      </c>
      <c r="E16" s="52">
        <v>168.0</v>
      </c>
      <c r="F16" s="52" t="s">
        <v>30</v>
      </c>
      <c r="G16" s="52" t="s">
        <v>34</v>
      </c>
      <c r="H16" s="52">
        <v>5.0</v>
      </c>
      <c r="I16" s="51" t="str">
        <f t="shared" si="2"/>
        <v>Alta</v>
      </c>
    </row>
    <row r="17" ht="15.75" customHeight="1">
      <c r="A17" s="52">
        <f t="shared" si="1"/>
        <v>0.04470444778</v>
      </c>
      <c r="B17" s="52" t="s">
        <v>14</v>
      </c>
      <c r="C17" s="52">
        <v>197.0</v>
      </c>
      <c r="D17" s="52">
        <v>19.0</v>
      </c>
      <c r="E17" s="52">
        <v>99.0</v>
      </c>
      <c r="F17" s="52" t="s">
        <v>30</v>
      </c>
      <c r="G17" s="52" t="s">
        <v>34</v>
      </c>
      <c r="H17" s="52">
        <v>3.0</v>
      </c>
      <c r="I17" s="51" t="str">
        <f t="shared" si="2"/>
        <v>Média</v>
      </c>
    </row>
    <row r="18" ht="15.75" customHeight="1">
      <c r="A18" s="52">
        <f t="shared" si="1"/>
        <v>0.5300826869</v>
      </c>
      <c r="B18" s="52" t="s">
        <v>17</v>
      </c>
      <c r="C18" s="52">
        <v>171.0</v>
      </c>
      <c r="D18" s="52">
        <v>19.0</v>
      </c>
      <c r="E18" s="52">
        <v>60.0</v>
      </c>
      <c r="F18" s="52" t="s">
        <v>30</v>
      </c>
      <c r="G18" s="52" t="s">
        <v>33</v>
      </c>
      <c r="H18" s="52">
        <v>5.0</v>
      </c>
      <c r="I18" s="51" t="str">
        <f t="shared" si="2"/>
        <v>Alta</v>
      </c>
    </row>
    <row r="19" ht="15.75" customHeight="1">
      <c r="A19" s="52">
        <f t="shared" si="1"/>
        <v>0.2501078362</v>
      </c>
      <c r="B19" s="52" t="s">
        <v>14</v>
      </c>
      <c r="C19" s="52">
        <v>174.0</v>
      </c>
      <c r="D19" s="52">
        <v>20.0</v>
      </c>
      <c r="E19" s="52">
        <v>58.0</v>
      </c>
      <c r="F19" s="52" t="s">
        <v>30</v>
      </c>
      <c r="G19" s="52" t="s">
        <v>34</v>
      </c>
      <c r="H19" s="52">
        <v>2.0</v>
      </c>
      <c r="I19" s="51" t="str">
        <f t="shared" si="2"/>
        <v>Baixa</v>
      </c>
    </row>
    <row r="20" ht="15.75" customHeight="1">
      <c r="A20" s="52">
        <f t="shared" si="1"/>
        <v>0.3806843538</v>
      </c>
      <c r="B20" s="52" t="s">
        <v>14</v>
      </c>
      <c r="C20" s="52">
        <v>173.0</v>
      </c>
      <c r="D20" s="52">
        <v>19.0</v>
      </c>
      <c r="E20" s="52">
        <v>64.0</v>
      </c>
      <c r="F20" s="52" t="s">
        <v>30</v>
      </c>
      <c r="G20" s="52" t="s">
        <v>34</v>
      </c>
      <c r="H20" s="52">
        <v>4.0</v>
      </c>
      <c r="I20" s="51" t="str">
        <f t="shared" si="2"/>
        <v>Alta</v>
      </c>
    </row>
    <row r="21" ht="15.75" customHeight="1">
      <c r="A21" s="52">
        <f t="shared" si="1"/>
        <v>0.7399736798</v>
      </c>
      <c r="B21" s="52" t="s">
        <v>17</v>
      </c>
      <c r="C21" s="52">
        <v>175.0</v>
      </c>
      <c r="D21" s="52">
        <v>18.0</v>
      </c>
      <c r="E21" s="52">
        <v>75.0</v>
      </c>
      <c r="F21" s="52" t="s">
        <v>30</v>
      </c>
      <c r="G21" s="52" t="s">
        <v>34</v>
      </c>
      <c r="H21" s="52">
        <v>4.0</v>
      </c>
      <c r="I21" s="51" t="str">
        <f t="shared" si="2"/>
        <v>Alta</v>
      </c>
    </row>
    <row r="22" ht="15.75" customHeight="1">
      <c r="A22" s="52">
        <f t="shared" si="1"/>
        <v>0.1852398261</v>
      </c>
      <c r="B22" s="52" t="s">
        <v>14</v>
      </c>
      <c r="C22" s="52">
        <v>171.0</v>
      </c>
      <c r="D22" s="52">
        <v>19.0</v>
      </c>
      <c r="E22" s="52">
        <v>60.0</v>
      </c>
      <c r="F22" s="52" t="s">
        <v>30</v>
      </c>
      <c r="G22" s="52" t="s">
        <v>34</v>
      </c>
      <c r="H22" s="52">
        <v>4.0</v>
      </c>
      <c r="I22" s="51" t="str">
        <f t="shared" si="2"/>
        <v>Alta</v>
      </c>
    </row>
    <row r="23" ht="15.75" customHeight="1">
      <c r="A23" s="52">
        <f t="shared" si="1"/>
        <v>0.2395749781</v>
      </c>
      <c r="B23" s="52" t="s">
        <v>14</v>
      </c>
      <c r="C23" s="52">
        <v>177.0</v>
      </c>
      <c r="D23" s="52">
        <v>19.0</v>
      </c>
      <c r="E23" s="52">
        <v>78.0</v>
      </c>
      <c r="F23" s="52" t="s">
        <v>30</v>
      </c>
      <c r="G23" s="52" t="s">
        <v>32</v>
      </c>
      <c r="H23" s="52">
        <v>5.0</v>
      </c>
      <c r="I23" s="51" t="str">
        <f t="shared" si="2"/>
        <v>Alta</v>
      </c>
    </row>
    <row r="24" ht="15.75" customHeight="1">
      <c r="A24" s="52">
        <f t="shared" si="1"/>
        <v>0.2901222632</v>
      </c>
      <c r="B24" s="52" t="s">
        <v>17</v>
      </c>
      <c r="C24" s="52">
        <v>161.0</v>
      </c>
      <c r="D24" s="52">
        <v>19.0</v>
      </c>
      <c r="E24" s="52">
        <v>53.0</v>
      </c>
      <c r="F24" s="52" t="s">
        <v>30</v>
      </c>
      <c r="G24" s="52" t="s">
        <v>34</v>
      </c>
      <c r="H24" s="52">
        <v>5.0</v>
      </c>
      <c r="I24" s="51" t="str">
        <f t="shared" si="2"/>
        <v>Alta</v>
      </c>
    </row>
    <row r="25" ht="15.75" customHeight="1">
      <c r="A25" s="52">
        <f t="shared" si="1"/>
        <v>0.3724237555</v>
      </c>
      <c r="B25" s="52" t="s">
        <v>17</v>
      </c>
      <c r="C25" s="52">
        <v>160.0</v>
      </c>
      <c r="D25" s="52">
        <v>18.0</v>
      </c>
      <c r="E25" s="52">
        <v>60.0</v>
      </c>
      <c r="F25" s="52" t="s">
        <v>30</v>
      </c>
      <c r="G25" s="52" t="s">
        <v>32</v>
      </c>
      <c r="H25" s="52">
        <v>4.0</v>
      </c>
      <c r="I25" s="51" t="str">
        <f t="shared" si="2"/>
        <v>Alta</v>
      </c>
    </row>
    <row r="26" ht="15.75" customHeight="1">
      <c r="A26" s="52">
        <f t="shared" si="1"/>
        <v>0.09895715848</v>
      </c>
      <c r="B26" s="52" t="s">
        <v>14</v>
      </c>
      <c r="C26" s="52">
        <v>187.0</v>
      </c>
      <c r="D26" s="52">
        <v>21.0</v>
      </c>
      <c r="E26" s="52">
        <v>85.0</v>
      </c>
      <c r="F26" s="52" t="s">
        <v>30</v>
      </c>
      <c r="G26" s="52" t="s">
        <v>31</v>
      </c>
      <c r="H26" s="52">
        <v>4.0</v>
      </c>
      <c r="I26" s="51" t="str">
        <f t="shared" si="2"/>
        <v>Alta</v>
      </c>
    </row>
    <row r="27" ht="15.75" customHeight="1">
      <c r="A27" s="51">
        <f t="shared" si="1"/>
        <v>0.2643593117</v>
      </c>
      <c r="B27" s="51" t="s">
        <v>14</v>
      </c>
      <c r="C27" s="51">
        <v>168.0</v>
      </c>
      <c r="D27" s="51">
        <v>19.0</v>
      </c>
      <c r="E27" s="51">
        <v>63.0</v>
      </c>
      <c r="F27" s="51" t="s">
        <v>30</v>
      </c>
      <c r="G27" s="51" t="s">
        <v>32</v>
      </c>
      <c r="H27" s="51">
        <v>5.0</v>
      </c>
    </row>
    <row r="28" ht="15.75" customHeight="1">
      <c r="A28" s="51">
        <f t="shared" si="1"/>
        <v>0.996394711</v>
      </c>
      <c r="B28" s="51" t="s">
        <v>14</v>
      </c>
      <c r="C28" s="51">
        <v>178.0</v>
      </c>
      <c r="D28" s="51">
        <v>18.0</v>
      </c>
      <c r="E28" s="51">
        <v>65.0</v>
      </c>
      <c r="F28" s="51" t="s">
        <v>30</v>
      </c>
      <c r="G28" s="51" t="s">
        <v>36</v>
      </c>
      <c r="H28" s="51">
        <v>4.0</v>
      </c>
    </row>
    <row r="29" ht="15.75" customHeight="1">
      <c r="A29" s="51">
        <f t="shared" si="1"/>
        <v>0.4727867898</v>
      </c>
      <c r="B29" s="51" t="s">
        <v>14</v>
      </c>
      <c r="C29" s="51">
        <v>177.0</v>
      </c>
      <c r="D29" s="51">
        <v>19.0</v>
      </c>
      <c r="E29" s="51">
        <v>56.0</v>
      </c>
      <c r="F29" s="51" t="s">
        <v>30</v>
      </c>
      <c r="G29" s="51" t="s">
        <v>35</v>
      </c>
      <c r="H29" s="51">
        <v>5.0</v>
      </c>
    </row>
    <row r="30" ht="15.75" customHeight="1">
      <c r="A30" s="51">
        <f t="shared" si="1"/>
        <v>0.7675213076</v>
      </c>
      <c r="B30" s="51" t="s">
        <v>14</v>
      </c>
      <c r="C30" s="51">
        <v>180.0</v>
      </c>
      <c r="D30" s="51">
        <v>18.0</v>
      </c>
      <c r="E30" s="51">
        <v>100.0</v>
      </c>
      <c r="F30" s="51" t="s">
        <v>30</v>
      </c>
      <c r="G30" s="51" t="s">
        <v>34</v>
      </c>
      <c r="H30" s="51">
        <v>5.0</v>
      </c>
    </row>
    <row r="31" ht="15.75" customHeight="1">
      <c r="A31" s="51">
        <f t="shared" si="1"/>
        <v>0.5133459333</v>
      </c>
      <c r="B31" s="51" t="s">
        <v>14</v>
      </c>
      <c r="C31" s="51">
        <v>180.0</v>
      </c>
      <c r="D31" s="51">
        <v>18.0</v>
      </c>
      <c r="E31" s="51">
        <v>60.0</v>
      </c>
      <c r="F31" s="51" t="s">
        <v>30</v>
      </c>
      <c r="G31" s="51" t="s">
        <v>32</v>
      </c>
      <c r="H31" s="51">
        <v>5.0</v>
      </c>
    </row>
    <row r="32" ht="15.75" customHeight="1">
      <c r="A32" s="51">
        <f t="shared" si="1"/>
        <v>0.6365096446</v>
      </c>
      <c r="B32" s="51" t="s">
        <v>14</v>
      </c>
      <c r="C32" s="51">
        <v>189.0</v>
      </c>
      <c r="D32" s="51">
        <v>19.0</v>
      </c>
      <c r="E32" s="51">
        <v>81.0</v>
      </c>
      <c r="F32" s="51" t="s">
        <v>30</v>
      </c>
      <c r="G32" s="51" t="s">
        <v>33</v>
      </c>
      <c r="H32" s="51">
        <v>5.0</v>
      </c>
    </row>
    <row r="33" ht="15.75" customHeight="1">
      <c r="A33" s="51">
        <f t="shared" si="1"/>
        <v>0.8761195627</v>
      </c>
      <c r="B33" s="51" t="s">
        <v>14</v>
      </c>
      <c r="C33" s="51">
        <v>170.0</v>
      </c>
      <c r="D33" s="51">
        <v>19.0</v>
      </c>
      <c r="E33" s="51">
        <v>52.0</v>
      </c>
      <c r="F33" s="51" t="s">
        <v>30</v>
      </c>
      <c r="G33" s="51" t="s">
        <v>35</v>
      </c>
      <c r="H33" s="51">
        <v>4.0</v>
      </c>
    </row>
    <row r="34" ht="15.75" customHeight="1">
      <c r="A34" s="51">
        <f t="shared" si="1"/>
        <v>0.8979487361</v>
      </c>
      <c r="B34" s="51" t="s">
        <v>14</v>
      </c>
      <c r="C34" s="51">
        <v>174.0</v>
      </c>
      <c r="D34" s="51">
        <v>19.0</v>
      </c>
      <c r="E34" s="51">
        <v>70.0</v>
      </c>
      <c r="F34" s="51" t="s">
        <v>30</v>
      </c>
      <c r="G34" s="51" t="s">
        <v>32</v>
      </c>
      <c r="H34" s="51">
        <v>5.0</v>
      </c>
    </row>
    <row r="35" ht="15.75" customHeight="1">
      <c r="A35" s="51">
        <f t="shared" si="1"/>
        <v>0.2526128153</v>
      </c>
      <c r="B35" s="51" t="s">
        <v>14</v>
      </c>
      <c r="C35" s="51">
        <v>185.0</v>
      </c>
      <c r="D35" s="51">
        <v>19.0</v>
      </c>
      <c r="E35" s="51">
        <v>65.0</v>
      </c>
      <c r="F35" s="51" t="s">
        <v>30</v>
      </c>
      <c r="G35" s="51" t="s">
        <v>32</v>
      </c>
      <c r="H35" s="51">
        <v>4.0</v>
      </c>
    </row>
    <row r="36" ht="15.75" customHeight="1">
      <c r="A36" s="51">
        <f t="shared" si="1"/>
        <v>0.7207901907</v>
      </c>
      <c r="B36" s="51" t="s">
        <v>17</v>
      </c>
      <c r="C36" s="51">
        <v>165.0</v>
      </c>
      <c r="D36" s="51">
        <v>20.0</v>
      </c>
      <c r="E36" s="51">
        <v>65.0</v>
      </c>
      <c r="F36" s="51" t="s">
        <v>30</v>
      </c>
      <c r="G36" s="51" t="s">
        <v>32</v>
      </c>
      <c r="H36" s="51">
        <v>4.0</v>
      </c>
    </row>
    <row r="37" ht="15.75" customHeight="1">
      <c r="A37" s="51">
        <f t="shared" si="1"/>
        <v>0.003651833932</v>
      </c>
      <c r="B37" s="51" t="s">
        <v>17</v>
      </c>
      <c r="C37" s="51">
        <v>169.0</v>
      </c>
      <c r="D37" s="51">
        <v>18.0</v>
      </c>
      <c r="E37" s="51">
        <v>51.0</v>
      </c>
      <c r="F37" s="51" t="s">
        <v>30</v>
      </c>
      <c r="G37" s="51" t="s">
        <v>37</v>
      </c>
      <c r="H37" s="51">
        <v>5.0</v>
      </c>
    </row>
    <row r="38" ht="15.75" customHeight="1">
      <c r="A38" s="51">
        <f t="shared" si="1"/>
        <v>0.9713149302</v>
      </c>
      <c r="B38" s="51" t="s">
        <v>14</v>
      </c>
      <c r="C38" s="51">
        <v>180.0</v>
      </c>
      <c r="D38" s="51">
        <v>19.0</v>
      </c>
      <c r="E38" s="51">
        <v>77.0</v>
      </c>
      <c r="F38" s="51" t="s">
        <v>30</v>
      </c>
      <c r="G38" s="51" t="s">
        <v>33</v>
      </c>
      <c r="H38" s="51">
        <v>5.0</v>
      </c>
    </row>
    <row r="39" ht="15.75" customHeight="1">
      <c r="A39" s="51">
        <f t="shared" si="1"/>
        <v>0.03569873101</v>
      </c>
      <c r="B39" s="51" t="s">
        <v>14</v>
      </c>
      <c r="C39" s="51">
        <v>180.0</v>
      </c>
      <c r="D39" s="51">
        <v>21.0</v>
      </c>
      <c r="E39" s="51">
        <v>67.0</v>
      </c>
      <c r="F39" s="51" t="s">
        <v>30</v>
      </c>
      <c r="G39" s="51" t="s">
        <v>32</v>
      </c>
      <c r="H39" s="51">
        <v>4.0</v>
      </c>
    </row>
    <row r="40" ht="15.75" customHeight="1">
      <c r="A40" s="51">
        <f t="shared" si="1"/>
        <v>0.9344113368</v>
      </c>
      <c r="B40" s="51" t="s">
        <v>14</v>
      </c>
      <c r="C40" s="51">
        <v>182.0</v>
      </c>
      <c r="D40" s="51">
        <v>19.0</v>
      </c>
      <c r="E40" s="51">
        <v>55.0</v>
      </c>
      <c r="F40" s="51" t="s">
        <v>30</v>
      </c>
      <c r="G40" s="51" t="s">
        <v>35</v>
      </c>
      <c r="H40" s="51">
        <v>4.0</v>
      </c>
    </row>
    <row r="41" ht="15.75" customHeight="1">
      <c r="A41" s="51">
        <f t="shared" si="1"/>
        <v>0.8956160387</v>
      </c>
      <c r="B41" s="51" t="s">
        <v>14</v>
      </c>
      <c r="C41" s="51">
        <v>186.0</v>
      </c>
      <c r="D41" s="51">
        <v>19.0</v>
      </c>
      <c r="E41" s="51">
        <v>69.0</v>
      </c>
      <c r="F41" s="51" t="s">
        <v>30</v>
      </c>
      <c r="G41" s="51" t="s">
        <v>34</v>
      </c>
      <c r="H41" s="51">
        <v>5.0</v>
      </c>
    </row>
    <row r="42" ht="15.75" customHeight="1">
      <c r="A42" s="51">
        <f t="shared" si="1"/>
        <v>0.1713307199</v>
      </c>
      <c r="B42" s="51" t="s">
        <v>14</v>
      </c>
      <c r="C42" s="51">
        <v>182.0</v>
      </c>
      <c r="D42" s="51">
        <v>19.0</v>
      </c>
      <c r="E42" s="51">
        <v>72.0</v>
      </c>
      <c r="F42" s="51" t="s">
        <v>30</v>
      </c>
      <c r="G42" s="51" t="s">
        <v>34</v>
      </c>
      <c r="H42" s="51">
        <v>5.0</v>
      </c>
    </row>
    <row r="43" ht="15.75" customHeight="1">
      <c r="A43" s="51">
        <f t="shared" si="1"/>
        <v>0.2965206152</v>
      </c>
      <c r="B43" s="51" t="s">
        <v>17</v>
      </c>
      <c r="C43" s="51">
        <v>171.0</v>
      </c>
      <c r="D43" s="51">
        <v>22.0</v>
      </c>
      <c r="E43" s="51">
        <v>55.0</v>
      </c>
      <c r="F43" s="51" t="s">
        <v>30</v>
      </c>
      <c r="G43" s="51" t="s">
        <v>38</v>
      </c>
      <c r="H43" s="51">
        <v>4.0</v>
      </c>
    </row>
    <row r="44" ht="15.75" customHeight="1">
      <c r="A44" s="51">
        <f t="shared" si="1"/>
        <v>0.6996456034</v>
      </c>
      <c r="B44" s="51" t="s">
        <v>14</v>
      </c>
      <c r="C44" s="51">
        <v>181.0</v>
      </c>
      <c r="D44" s="51">
        <v>18.0</v>
      </c>
      <c r="E44" s="51">
        <v>83.0</v>
      </c>
      <c r="F44" s="51" t="s">
        <v>30</v>
      </c>
      <c r="G44" s="51" t="s">
        <v>35</v>
      </c>
      <c r="H44" s="51">
        <v>4.0</v>
      </c>
    </row>
    <row r="45" ht="15.75" customHeight="1">
      <c r="A45" s="51">
        <f t="shared" si="1"/>
        <v>0.533052641</v>
      </c>
      <c r="B45" s="51" t="s">
        <v>14</v>
      </c>
      <c r="C45" s="51">
        <v>175.0</v>
      </c>
      <c r="D45" s="51">
        <v>19.0</v>
      </c>
      <c r="E45" s="51">
        <v>58.0</v>
      </c>
      <c r="F45" s="51" t="s">
        <v>30</v>
      </c>
      <c r="G45" s="51" t="s">
        <v>34</v>
      </c>
      <c r="H45" s="51">
        <v>4.0</v>
      </c>
    </row>
    <row r="46" ht="15.75" customHeight="1">
      <c r="A46" s="51">
        <f t="shared" si="1"/>
        <v>0.4332004151</v>
      </c>
      <c r="B46" s="51" t="s">
        <v>14</v>
      </c>
      <c r="C46" s="51">
        <v>185.0</v>
      </c>
      <c r="D46" s="51">
        <v>19.0</v>
      </c>
      <c r="E46" s="51">
        <v>75.0</v>
      </c>
      <c r="F46" s="51" t="s">
        <v>30</v>
      </c>
      <c r="G46" s="51" t="s">
        <v>39</v>
      </c>
      <c r="H46" s="51">
        <v>4.0</v>
      </c>
    </row>
    <row r="47" ht="15.75" customHeight="1">
      <c r="A47" s="51">
        <f t="shared" si="1"/>
        <v>0.4942823738</v>
      </c>
      <c r="B47" s="51" t="s">
        <v>14</v>
      </c>
      <c r="C47" s="51">
        <v>185.0</v>
      </c>
      <c r="D47" s="51">
        <v>19.0</v>
      </c>
      <c r="E47" s="51">
        <v>75.0</v>
      </c>
      <c r="F47" s="51" t="s">
        <v>30</v>
      </c>
      <c r="G47" s="51" t="s">
        <v>35</v>
      </c>
      <c r="H47" s="51">
        <v>4.0</v>
      </c>
    </row>
    <row r="48" ht="15.75" customHeight="1">
      <c r="A48" s="51">
        <f t="shared" si="1"/>
        <v>0.7953564707</v>
      </c>
      <c r="B48" s="51" t="s">
        <v>14</v>
      </c>
      <c r="C48" s="51">
        <v>170.0</v>
      </c>
      <c r="D48" s="51">
        <v>18.0</v>
      </c>
      <c r="E48" s="51">
        <v>77.0</v>
      </c>
      <c r="F48" s="51" t="s">
        <v>30</v>
      </c>
      <c r="G48" s="51" t="s">
        <v>32</v>
      </c>
      <c r="H48" s="51">
        <v>4.0</v>
      </c>
    </row>
    <row r="49" ht="15.75" customHeight="1">
      <c r="A49" s="51">
        <f t="shared" si="1"/>
        <v>0.72584346</v>
      </c>
      <c r="B49" s="51" t="s">
        <v>14</v>
      </c>
      <c r="C49" s="51">
        <v>187.0</v>
      </c>
      <c r="D49" s="51">
        <v>19.0</v>
      </c>
      <c r="E49" s="51">
        <v>63.0</v>
      </c>
      <c r="F49" s="51" t="s">
        <v>30</v>
      </c>
      <c r="G49" s="51" t="s">
        <v>34</v>
      </c>
      <c r="H49" s="51">
        <v>4.0</v>
      </c>
    </row>
    <row r="50" ht="15.75" customHeight="1">
      <c r="A50" s="51">
        <f t="shared" si="1"/>
        <v>0.4898681811</v>
      </c>
      <c r="B50" s="51" t="s">
        <v>14</v>
      </c>
      <c r="C50" s="51">
        <v>183.0</v>
      </c>
      <c r="D50" s="51">
        <v>19.0</v>
      </c>
      <c r="E50" s="51">
        <v>77.0</v>
      </c>
      <c r="F50" s="51" t="s">
        <v>30</v>
      </c>
      <c r="G50" s="51" t="s">
        <v>35</v>
      </c>
      <c r="H50" s="51">
        <v>3.0</v>
      </c>
    </row>
    <row r="51" ht="15.75" customHeight="1">
      <c r="A51" s="51">
        <f t="shared" si="1"/>
        <v>0.2971000645</v>
      </c>
      <c r="B51" s="51" t="s">
        <v>14</v>
      </c>
      <c r="C51" s="51">
        <v>175.0</v>
      </c>
      <c r="D51" s="51">
        <v>19.0</v>
      </c>
      <c r="E51" s="51">
        <v>70.0</v>
      </c>
      <c r="F51" s="51" t="s">
        <v>30</v>
      </c>
      <c r="G51" s="51" t="s">
        <v>35</v>
      </c>
      <c r="H51" s="51">
        <v>5.0</v>
      </c>
    </row>
    <row r="52" ht="15.75" customHeight="1">
      <c r="A52" s="51">
        <f t="shared" si="1"/>
        <v>0.1554749087</v>
      </c>
      <c r="B52" s="51" t="s">
        <v>14</v>
      </c>
      <c r="C52" s="51">
        <v>177.0</v>
      </c>
      <c r="D52" s="51">
        <v>18.0</v>
      </c>
      <c r="E52" s="51">
        <v>75.0</v>
      </c>
      <c r="F52" s="51" t="s">
        <v>30</v>
      </c>
      <c r="G52" s="51" t="s">
        <v>34</v>
      </c>
      <c r="H52" s="51">
        <v>5.0</v>
      </c>
    </row>
    <row r="53" ht="15.75" customHeight="1">
      <c r="A53" s="51">
        <f t="shared" si="1"/>
        <v>0.9897329352</v>
      </c>
      <c r="B53" s="51" t="s">
        <v>14</v>
      </c>
      <c r="C53" s="51">
        <v>179.0</v>
      </c>
      <c r="D53" s="51">
        <v>19.0</v>
      </c>
      <c r="E53" s="51">
        <v>70.0</v>
      </c>
      <c r="F53" s="51" t="s">
        <v>30</v>
      </c>
      <c r="G53" s="51" t="s">
        <v>32</v>
      </c>
      <c r="H53" s="51">
        <v>4.0</v>
      </c>
    </row>
    <row r="54" ht="15.75" customHeight="1">
      <c r="A54" s="51">
        <f t="shared" si="1"/>
        <v>0.5710780353</v>
      </c>
      <c r="B54" s="51" t="s">
        <v>14</v>
      </c>
      <c r="C54" s="51">
        <v>172.0</v>
      </c>
      <c r="D54" s="51">
        <v>19.0</v>
      </c>
      <c r="E54" s="51">
        <v>60.0</v>
      </c>
      <c r="F54" s="51" t="s">
        <v>30</v>
      </c>
      <c r="G54" s="51" t="s">
        <v>34</v>
      </c>
      <c r="H54" s="51">
        <v>4.0</v>
      </c>
    </row>
    <row r="55" ht="15.75" customHeight="1">
      <c r="A55" s="51">
        <f t="shared" si="1"/>
        <v>0.5147008926</v>
      </c>
      <c r="B55" s="51" t="s">
        <v>14</v>
      </c>
      <c r="C55" s="51">
        <v>180.0</v>
      </c>
      <c r="D55" s="51">
        <v>19.0</v>
      </c>
      <c r="E55" s="51">
        <v>70.0</v>
      </c>
      <c r="F55" s="51" t="s">
        <v>30</v>
      </c>
      <c r="G55" s="51" t="s">
        <v>31</v>
      </c>
      <c r="H55" s="51">
        <v>4.0</v>
      </c>
    </row>
    <row r="56" ht="15.75" customHeight="1">
      <c r="A56" s="51">
        <f t="shared" si="1"/>
        <v>0.9496382797</v>
      </c>
      <c r="B56" s="51" t="s">
        <v>14</v>
      </c>
      <c r="C56" s="51">
        <v>165.0</v>
      </c>
      <c r="D56" s="51">
        <v>18.0</v>
      </c>
      <c r="E56" s="51">
        <v>58.0</v>
      </c>
      <c r="F56" s="51" t="s">
        <v>30</v>
      </c>
      <c r="G56" s="51" t="s">
        <v>35</v>
      </c>
      <c r="H56" s="51">
        <v>4.0</v>
      </c>
    </row>
    <row r="57" ht="15.75" customHeight="1">
      <c r="A57" s="51">
        <f t="shared" si="1"/>
        <v>0.3868549289</v>
      </c>
      <c r="B57" s="51" t="s">
        <v>14</v>
      </c>
      <c r="C57" s="51">
        <v>175.0</v>
      </c>
      <c r="D57" s="51">
        <v>19.0</v>
      </c>
      <c r="E57" s="51">
        <v>62.0</v>
      </c>
      <c r="F57" s="51" t="s">
        <v>30</v>
      </c>
      <c r="G57" s="51" t="s">
        <v>32</v>
      </c>
      <c r="H57" s="51">
        <v>3.0</v>
      </c>
    </row>
    <row r="58" ht="15.75" customHeight="1">
      <c r="A58" s="51">
        <f t="shared" si="1"/>
        <v>0.8452442342</v>
      </c>
      <c r="B58" s="51" t="s">
        <v>14</v>
      </c>
      <c r="C58" s="51">
        <v>176.0</v>
      </c>
      <c r="D58" s="51">
        <v>24.0</v>
      </c>
      <c r="E58" s="51">
        <v>68.0</v>
      </c>
      <c r="F58" s="51" t="s">
        <v>30</v>
      </c>
      <c r="G58" s="51" t="s">
        <v>32</v>
      </c>
      <c r="H58" s="51">
        <v>5.0</v>
      </c>
    </row>
    <row r="59" ht="15.75" customHeight="1">
      <c r="A59" s="51">
        <f t="shared" si="1"/>
        <v>0.6204369492</v>
      </c>
      <c r="B59" s="51" t="s">
        <v>17</v>
      </c>
      <c r="C59" s="51">
        <v>165.0</v>
      </c>
      <c r="D59" s="51">
        <v>22.0</v>
      </c>
      <c r="E59" s="51">
        <v>70.0</v>
      </c>
      <c r="F59" s="51" t="s">
        <v>30</v>
      </c>
      <c r="G59" s="51" t="s">
        <v>35</v>
      </c>
      <c r="H59" s="51">
        <v>5.0</v>
      </c>
    </row>
    <row r="60" ht="15.75" customHeight="1">
      <c r="A60" s="51">
        <f t="shared" si="1"/>
        <v>0.1868674225</v>
      </c>
      <c r="B60" s="51" t="s">
        <v>14</v>
      </c>
      <c r="C60" s="51">
        <v>173.0</v>
      </c>
      <c r="D60" s="51">
        <v>19.0</v>
      </c>
      <c r="E60" s="51">
        <v>70.0</v>
      </c>
      <c r="F60" s="51" t="s">
        <v>30</v>
      </c>
      <c r="G60" s="51" t="s">
        <v>32</v>
      </c>
      <c r="H60" s="51">
        <v>4.0</v>
      </c>
    </row>
    <row r="61" ht="15.75" customHeight="1">
      <c r="A61" s="51">
        <f t="shared" si="1"/>
        <v>0.2622913059</v>
      </c>
      <c r="B61" s="51" t="s">
        <v>14</v>
      </c>
      <c r="C61" s="51">
        <v>180.0</v>
      </c>
      <c r="D61" s="51">
        <v>19.0</v>
      </c>
      <c r="E61" s="51">
        <v>66.0</v>
      </c>
      <c r="F61" s="51" t="s">
        <v>30</v>
      </c>
      <c r="G61" s="51" t="s">
        <v>34</v>
      </c>
      <c r="H61" s="51">
        <v>4.0</v>
      </c>
    </row>
    <row r="62" ht="15.75" customHeight="1">
      <c r="A62" s="51">
        <f t="shared" si="1"/>
        <v>0.7849485231</v>
      </c>
      <c r="B62" s="51" t="s">
        <v>14</v>
      </c>
      <c r="C62" s="51">
        <v>183.0</v>
      </c>
      <c r="D62" s="51">
        <v>20.0</v>
      </c>
      <c r="E62" s="51">
        <v>80.0</v>
      </c>
      <c r="F62" s="51" t="s">
        <v>30</v>
      </c>
      <c r="G62" s="51" t="s">
        <v>38</v>
      </c>
      <c r="H62" s="51">
        <v>5.0</v>
      </c>
    </row>
    <row r="63" ht="15.75" customHeight="1">
      <c r="A63" s="51">
        <f t="shared" si="1"/>
        <v>0.7389863603</v>
      </c>
      <c r="B63" s="51" t="s">
        <v>14</v>
      </c>
      <c r="C63" s="51">
        <v>196.0</v>
      </c>
      <c r="D63" s="51">
        <v>28.0</v>
      </c>
      <c r="E63" s="51">
        <v>110.0</v>
      </c>
      <c r="F63" s="51" t="s">
        <v>30</v>
      </c>
      <c r="G63" s="51" t="s">
        <v>32</v>
      </c>
      <c r="H63" s="51">
        <v>5.0</v>
      </c>
    </row>
    <row r="64" ht="15.75" customHeight="1">
      <c r="A64" s="51">
        <f t="shared" si="1"/>
        <v>0.3771019617</v>
      </c>
      <c r="B64" s="51" t="s">
        <v>14</v>
      </c>
      <c r="C64" s="51">
        <v>170.0</v>
      </c>
      <c r="D64" s="51">
        <v>19.0</v>
      </c>
      <c r="E64" s="51">
        <v>67.0</v>
      </c>
      <c r="F64" s="51" t="s">
        <v>30</v>
      </c>
      <c r="G64" s="51" t="s">
        <v>34</v>
      </c>
      <c r="H64" s="51">
        <v>5.0</v>
      </c>
    </row>
    <row r="65" ht="15.75" customHeight="1">
      <c r="A65" s="51">
        <f t="shared" si="1"/>
        <v>0.173444934</v>
      </c>
      <c r="B65" s="51" t="s">
        <v>14</v>
      </c>
      <c r="C65" s="51">
        <v>179.0</v>
      </c>
      <c r="D65" s="51">
        <v>18.0</v>
      </c>
      <c r="E65" s="51">
        <v>80.0</v>
      </c>
      <c r="F65" s="51" t="s">
        <v>30</v>
      </c>
      <c r="G65" s="51" t="s">
        <v>32</v>
      </c>
      <c r="H65" s="51">
        <v>4.0</v>
      </c>
    </row>
    <row r="66" ht="15.75" customHeight="1">
      <c r="A66" s="51">
        <f t="shared" si="1"/>
        <v>0.3839513192</v>
      </c>
      <c r="B66" s="51" t="s">
        <v>14</v>
      </c>
      <c r="C66" s="51">
        <v>166.0</v>
      </c>
      <c r="D66" s="51">
        <v>18.0</v>
      </c>
      <c r="E66" s="51">
        <v>90.0</v>
      </c>
      <c r="F66" s="51" t="s">
        <v>30</v>
      </c>
      <c r="G66" s="51" t="s">
        <v>35</v>
      </c>
      <c r="H66" s="51">
        <v>4.0</v>
      </c>
    </row>
    <row r="67" ht="15.75" customHeight="1">
      <c r="A67" s="51">
        <f t="shared" si="1"/>
        <v>0.9184986473</v>
      </c>
      <c r="B67" s="51" t="s">
        <v>14</v>
      </c>
      <c r="C67" s="51">
        <v>180.0</v>
      </c>
      <c r="D67" s="51">
        <v>19.0</v>
      </c>
      <c r="E67" s="51">
        <v>75.0</v>
      </c>
      <c r="F67" s="51" t="s">
        <v>30</v>
      </c>
      <c r="G67" s="51" t="s">
        <v>34</v>
      </c>
      <c r="H67" s="51">
        <v>2.0</v>
      </c>
    </row>
    <row r="68" ht="15.75" customHeight="1">
      <c r="A68" s="51">
        <f t="shared" si="1"/>
        <v>0.2356100711</v>
      </c>
      <c r="B68" s="51" t="s">
        <v>14</v>
      </c>
      <c r="C68" s="51">
        <v>178.0</v>
      </c>
      <c r="D68" s="51">
        <v>19.0</v>
      </c>
      <c r="E68" s="51">
        <v>70.0</v>
      </c>
      <c r="F68" s="51" t="s">
        <v>30</v>
      </c>
      <c r="G68" s="51" t="s">
        <v>33</v>
      </c>
      <c r="H68" s="51">
        <v>5.0</v>
      </c>
    </row>
    <row r="69" ht="15.75" customHeight="1">
      <c r="A69" s="51">
        <f t="shared" si="1"/>
        <v>0.07951904167</v>
      </c>
      <c r="B69" s="51" t="s">
        <v>14</v>
      </c>
      <c r="C69" s="51">
        <v>183.0</v>
      </c>
      <c r="D69" s="51">
        <v>19.0</v>
      </c>
      <c r="E69" s="51">
        <v>60.0</v>
      </c>
      <c r="F69" s="51" t="s">
        <v>30</v>
      </c>
      <c r="G69" s="51" t="s">
        <v>33</v>
      </c>
      <c r="H69" s="51">
        <v>5.0</v>
      </c>
    </row>
    <row r="70" ht="15.75" customHeight="1">
      <c r="A70" s="51">
        <f t="shared" si="1"/>
        <v>0.5569238723</v>
      </c>
      <c r="B70" s="51" t="s">
        <v>17</v>
      </c>
      <c r="C70" s="51">
        <v>162.0</v>
      </c>
      <c r="D70" s="51">
        <v>19.0</v>
      </c>
      <c r="E70" s="51">
        <v>45.0</v>
      </c>
      <c r="F70" s="51" t="s">
        <v>30</v>
      </c>
      <c r="G70" s="51" t="s">
        <v>33</v>
      </c>
      <c r="H70" s="51">
        <v>5.0</v>
      </c>
    </row>
    <row r="71" ht="15.75" customHeight="1">
      <c r="A71" s="51">
        <f t="shared" si="1"/>
        <v>0.3545724913</v>
      </c>
      <c r="B71" s="51" t="s">
        <v>14</v>
      </c>
      <c r="C71" s="51">
        <v>172.0</v>
      </c>
      <c r="D71" s="51">
        <v>20.0</v>
      </c>
      <c r="E71" s="51">
        <v>62.0</v>
      </c>
      <c r="F71" s="51" t="s">
        <v>30</v>
      </c>
      <c r="G71" s="51" t="s">
        <v>40</v>
      </c>
      <c r="H71" s="51">
        <v>4.0</v>
      </c>
    </row>
    <row r="72" ht="15.75" customHeight="1">
      <c r="A72" s="51">
        <f t="shared" si="1"/>
        <v>0.02173380705</v>
      </c>
      <c r="B72" s="51" t="s">
        <v>14</v>
      </c>
      <c r="C72" s="51">
        <v>170.0</v>
      </c>
      <c r="D72" s="51">
        <v>18.0</v>
      </c>
      <c r="E72" s="51">
        <v>77.0</v>
      </c>
      <c r="F72" s="51" t="s">
        <v>30</v>
      </c>
      <c r="G72" s="51" t="s">
        <v>32</v>
      </c>
      <c r="H72" s="51">
        <v>4.0</v>
      </c>
    </row>
    <row r="73" ht="15.75" customHeight="1">
      <c r="A73" s="51">
        <f t="shared" si="1"/>
        <v>0.03515156075</v>
      </c>
      <c r="B73" s="51" t="s">
        <v>14</v>
      </c>
      <c r="C73" s="51">
        <v>178.0</v>
      </c>
      <c r="D73" s="51">
        <v>19.0</v>
      </c>
      <c r="E73" s="51">
        <v>67.0</v>
      </c>
      <c r="F73" s="51" t="s">
        <v>30</v>
      </c>
      <c r="G73" s="51" t="s">
        <v>32</v>
      </c>
      <c r="H73" s="51">
        <v>4.0</v>
      </c>
    </row>
    <row r="74" ht="15.75" customHeight="1">
      <c r="A74" s="51">
        <f t="shared" si="1"/>
        <v>0.1126794036</v>
      </c>
      <c r="B74" s="51" t="s">
        <v>14</v>
      </c>
      <c r="C74" s="51">
        <v>187.0</v>
      </c>
      <c r="D74" s="51">
        <v>20.0</v>
      </c>
      <c r="E74" s="51">
        <v>84.0</v>
      </c>
      <c r="F74" s="51" t="s">
        <v>30</v>
      </c>
      <c r="G74" s="51" t="s">
        <v>32</v>
      </c>
      <c r="H74" s="51">
        <v>4.0</v>
      </c>
    </row>
    <row r="75" ht="15.75" customHeight="1">
      <c r="A75" s="51">
        <f t="shared" si="1"/>
        <v>0.988338397</v>
      </c>
      <c r="B75" s="51" t="s">
        <v>14</v>
      </c>
      <c r="C75" s="51">
        <v>170.0</v>
      </c>
      <c r="D75" s="51">
        <v>19.0</v>
      </c>
      <c r="E75" s="51">
        <v>60.0</v>
      </c>
      <c r="F75" s="51" t="s">
        <v>30</v>
      </c>
      <c r="G75" s="51" t="s">
        <v>31</v>
      </c>
      <c r="H75" s="51">
        <v>5.0</v>
      </c>
    </row>
    <row r="76" ht="15.75" customHeight="1">
      <c r="A76" s="51">
        <f t="shared" si="1"/>
        <v>0.8661262749</v>
      </c>
      <c r="B76" s="51" t="s">
        <v>14</v>
      </c>
      <c r="C76" s="51">
        <v>180.0</v>
      </c>
      <c r="D76" s="51">
        <v>19.0</v>
      </c>
      <c r="E76" s="51">
        <v>63.0</v>
      </c>
      <c r="F76" s="51" t="s">
        <v>30</v>
      </c>
      <c r="G76" s="51" t="s">
        <v>32</v>
      </c>
      <c r="H76" s="51">
        <v>4.0</v>
      </c>
    </row>
    <row r="77" ht="15.75" customHeight="1">
      <c r="A77" s="51">
        <f t="shared" si="1"/>
        <v>0.2152616569</v>
      </c>
      <c r="B77" s="51" t="s">
        <v>14</v>
      </c>
      <c r="C77" s="51">
        <v>183.0</v>
      </c>
      <c r="D77" s="51">
        <v>18.0</v>
      </c>
      <c r="E77" s="51">
        <v>64.0</v>
      </c>
      <c r="F77" s="51" t="s">
        <v>30</v>
      </c>
      <c r="G77" s="51" t="s">
        <v>41</v>
      </c>
      <c r="H77" s="51">
        <v>5.0</v>
      </c>
    </row>
    <row r="78" ht="15.75" customHeight="1">
      <c r="A78" s="51">
        <f t="shared" si="1"/>
        <v>0.4075005265</v>
      </c>
      <c r="B78" s="51" t="s">
        <v>14</v>
      </c>
      <c r="C78" s="51">
        <v>187.0</v>
      </c>
      <c r="D78" s="51">
        <v>18.0</v>
      </c>
      <c r="E78" s="51">
        <v>90.0</v>
      </c>
      <c r="F78" s="51" t="s">
        <v>30</v>
      </c>
      <c r="G78" s="51" t="s">
        <v>34</v>
      </c>
      <c r="H78" s="51">
        <v>4.0</v>
      </c>
    </row>
    <row r="79" ht="15.75" customHeight="1">
      <c r="A79" s="51">
        <f t="shared" si="1"/>
        <v>0.5620500067</v>
      </c>
      <c r="B79" s="51" t="s">
        <v>14</v>
      </c>
      <c r="C79" s="51">
        <v>181.0</v>
      </c>
      <c r="D79" s="51">
        <v>18.0</v>
      </c>
      <c r="E79" s="51">
        <v>69.0</v>
      </c>
      <c r="F79" s="51" t="s">
        <v>30</v>
      </c>
      <c r="G79" s="51" t="s">
        <v>40</v>
      </c>
      <c r="H79" s="51">
        <v>4.0</v>
      </c>
    </row>
    <row r="80" ht="15.75" customHeight="1">
      <c r="A80" s="51">
        <f t="shared" si="1"/>
        <v>0.3595828353</v>
      </c>
      <c r="B80" s="51" t="s">
        <v>17</v>
      </c>
      <c r="C80" s="51">
        <v>151.0</v>
      </c>
      <c r="D80" s="51">
        <v>19.0</v>
      </c>
      <c r="E80" s="51">
        <v>43.0</v>
      </c>
      <c r="F80" s="51" t="s">
        <v>30</v>
      </c>
      <c r="G80" s="51" t="s">
        <v>37</v>
      </c>
      <c r="H80" s="51">
        <v>3.0</v>
      </c>
    </row>
    <row r="81" ht="15.75" customHeight="1">
      <c r="A81" s="51">
        <f t="shared" si="1"/>
        <v>0.08742291437</v>
      </c>
      <c r="B81" s="51" t="s">
        <v>14</v>
      </c>
      <c r="C81" s="51">
        <v>170.0</v>
      </c>
      <c r="D81" s="51">
        <v>19.0</v>
      </c>
      <c r="E81" s="51">
        <v>70.0</v>
      </c>
      <c r="F81" s="51" t="s">
        <v>30</v>
      </c>
      <c r="G81" s="51" t="s">
        <v>42</v>
      </c>
      <c r="H81" s="51">
        <v>4.0</v>
      </c>
    </row>
    <row r="82" ht="15.75" customHeight="1">
      <c r="A82" s="51">
        <f t="shared" si="1"/>
        <v>0.1572318824</v>
      </c>
      <c r="B82" s="51" t="s">
        <v>14</v>
      </c>
      <c r="C82" s="51">
        <v>180.0</v>
      </c>
      <c r="D82" s="51">
        <v>18.0</v>
      </c>
      <c r="E82" s="51">
        <v>64.0</v>
      </c>
      <c r="F82" s="51" t="s">
        <v>30</v>
      </c>
      <c r="G82" s="51" t="s">
        <v>34</v>
      </c>
      <c r="H82" s="51">
        <v>5.0</v>
      </c>
    </row>
    <row r="83" ht="15.75" customHeight="1">
      <c r="A83" s="51">
        <f t="shared" si="1"/>
        <v>0.7829720617</v>
      </c>
      <c r="B83" s="51" t="s">
        <v>14</v>
      </c>
      <c r="C83" s="51">
        <v>169.0</v>
      </c>
      <c r="D83" s="51">
        <v>29.0</v>
      </c>
      <c r="E83" s="51">
        <v>56.0</v>
      </c>
      <c r="F83" s="51" t="s">
        <v>30</v>
      </c>
      <c r="G83" s="51" t="s">
        <v>35</v>
      </c>
      <c r="H83" s="51">
        <v>4.0</v>
      </c>
    </row>
    <row r="84" ht="15.75" customHeight="1">
      <c r="A84" s="51">
        <f t="shared" si="1"/>
        <v>0.7517630638</v>
      </c>
      <c r="B84" s="51" t="s">
        <v>14</v>
      </c>
      <c r="C84" s="51">
        <v>175.0</v>
      </c>
      <c r="D84" s="51">
        <v>21.0</v>
      </c>
      <c r="E84" s="51">
        <v>61.0</v>
      </c>
      <c r="F84" s="51" t="s">
        <v>30</v>
      </c>
      <c r="G84" s="51" t="s">
        <v>34</v>
      </c>
      <c r="H84" s="51">
        <v>5.0</v>
      </c>
    </row>
    <row r="85" ht="15.75" customHeight="1">
      <c r="A85" s="51">
        <f t="shared" si="1"/>
        <v>0.9435857772</v>
      </c>
      <c r="B85" s="51" t="s">
        <v>14</v>
      </c>
      <c r="C85" s="51">
        <v>185.0</v>
      </c>
      <c r="D85" s="51">
        <v>19.0</v>
      </c>
      <c r="E85" s="51">
        <v>66.0</v>
      </c>
      <c r="F85" s="51" t="s">
        <v>43</v>
      </c>
    </row>
    <row r="86" ht="15.75" customHeight="1">
      <c r="A86" s="51">
        <f t="shared" si="1"/>
        <v>0.9151258249</v>
      </c>
      <c r="B86" s="51" t="s">
        <v>14</v>
      </c>
      <c r="C86" s="51">
        <v>180.0</v>
      </c>
      <c r="D86" s="51">
        <v>19.0</v>
      </c>
      <c r="E86" s="53">
        <v>98.7</v>
      </c>
      <c r="F86" s="51" t="s">
        <v>30</v>
      </c>
      <c r="G86" s="51" t="s">
        <v>35</v>
      </c>
      <c r="H86" s="51">
        <v>4.0</v>
      </c>
    </row>
    <row r="87" ht="15.75" customHeight="1">
      <c r="A87" s="51">
        <f t="shared" si="1"/>
        <v>0.7199848425</v>
      </c>
      <c r="B87" s="51" t="s">
        <v>14</v>
      </c>
      <c r="C87" s="51">
        <v>180.0</v>
      </c>
      <c r="D87" s="51">
        <v>18.0</v>
      </c>
      <c r="E87" s="51">
        <v>60.0</v>
      </c>
      <c r="F87" s="51" t="s">
        <v>30</v>
      </c>
      <c r="G87" s="51" t="s">
        <v>32</v>
      </c>
      <c r="H87" s="51">
        <v>4.0</v>
      </c>
    </row>
    <row r="88" ht="15.75" customHeight="1">
      <c r="A88" s="51">
        <f t="shared" si="1"/>
        <v>0.3395461999</v>
      </c>
      <c r="B88" s="51" t="s">
        <v>17</v>
      </c>
      <c r="C88" s="51">
        <v>168.0</v>
      </c>
      <c r="D88" s="51">
        <v>22.0</v>
      </c>
      <c r="E88" s="51">
        <v>56.0</v>
      </c>
      <c r="F88" s="51" t="s">
        <v>30</v>
      </c>
      <c r="G88" s="51" t="s">
        <v>37</v>
      </c>
      <c r="H88" s="51">
        <v>5.0</v>
      </c>
    </row>
    <row r="89" ht="15.75" customHeight="1">
      <c r="A89" s="51">
        <f t="shared" si="1"/>
        <v>0.8047295867</v>
      </c>
      <c r="B89" s="51" t="s">
        <v>14</v>
      </c>
      <c r="C89" s="51">
        <v>189.0</v>
      </c>
      <c r="D89" s="51">
        <v>19.0</v>
      </c>
      <c r="E89" s="51">
        <v>82.0</v>
      </c>
      <c r="F89" s="51" t="s">
        <v>30</v>
      </c>
      <c r="G89" s="51" t="s">
        <v>33</v>
      </c>
      <c r="H89" s="51">
        <v>5.0</v>
      </c>
    </row>
    <row r="90" ht="15.75" customHeight="1">
      <c r="A90" s="51">
        <f t="shared" si="1"/>
        <v>0.4070005122</v>
      </c>
      <c r="B90" s="51" t="s">
        <v>14</v>
      </c>
      <c r="C90" s="51">
        <v>170.0</v>
      </c>
      <c r="D90" s="51">
        <v>19.0</v>
      </c>
      <c r="E90" s="51">
        <v>71.0</v>
      </c>
      <c r="F90" s="51" t="s">
        <v>30</v>
      </c>
      <c r="G90" s="51" t="s">
        <v>32</v>
      </c>
      <c r="H90" s="51">
        <v>4.0</v>
      </c>
    </row>
    <row r="91" ht="15.75" customHeight="1">
      <c r="A91" s="51">
        <f t="shared" si="1"/>
        <v>0.9372082042</v>
      </c>
      <c r="B91" s="51" t="s">
        <v>14</v>
      </c>
      <c r="C91" s="51">
        <v>175.0</v>
      </c>
      <c r="D91" s="51">
        <v>19.0</v>
      </c>
      <c r="E91" s="51">
        <v>81.0</v>
      </c>
      <c r="F91" s="51" t="s">
        <v>30</v>
      </c>
      <c r="G91" s="51" t="s">
        <v>32</v>
      </c>
      <c r="H91" s="51">
        <v>5.0</v>
      </c>
    </row>
    <row r="92" ht="15.75" customHeight="1">
      <c r="A92" s="51">
        <f t="shared" si="1"/>
        <v>0.01245762315</v>
      </c>
      <c r="B92" s="51" t="s">
        <v>14</v>
      </c>
      <c r="C92" s="51">
        <v>176.0</v>
      </c>
      <c r="D92" s="51">
        <v>27.0</v>
      </c>
      <c r="E92" s="51">
        <v>70.0</v>
      </c>
      <c r="F92" s="51" t="s">
        <v>30</v>
      </c>
      <c r="G92" s="51" t="s">
        <v>34</v>
      </c>
      <c r="H92" s="51">
        <v>3.0</v>
      </c>
    </row>
    <row r="93" ht="15.75" customHeight="1">
      <c r="A93" s="51">
        <f t="shared" si="1"/>
        <v>0.9200323367</v>
      </c>
      <c r="B93" s="51" t="s">
        <v>14</v>
      </c>
      <c r="C93" s="51">
        <v>174.0</v>
      </c>
      <c r="D93" s="51">
        <v>23.0</v>
      </c>
      <c r="E93" s="51">
        <v>79.0</v>
      </c>
      <c r="F93" s="51" t="s">
        <v>30</v>
      </c>
      <c r="G93" s="51" t="s">
        <v>32</v>
      </c>
      <c r="H93" s="51">
        <v>3.0</v>
      </c>
    </row>
    <row r="94" ht="15.75" customHeight="1">
      <c r="A94" s="51">
        <f t="shared" si="1"/>
        <v>0.256089281</v>
      </c>
      <c r="B94" s="51" t="s">
        <v>17</v>
      </c>
      <c r="C94" s="51">
        <v>163.0</v>
      </c>
      <c r="D94" s="51">
        <v>19.0</v>
      </c>
      <c r="E94" s="51">
        <v>58.0</v>
      </c>
      <c r="F94" s="51" t="s">
        <v>30</v>
      </c>
      <c r="G94" s="51" t="s">
        <v>39</v>
      </c>
      <c r="H94" s="51">
        <v>5.0</v>
      </c>
    </row>
    <row r="95" ht="15.75" customHeight="1">
      <c r="A95" s="51">
        <f t="shared" si="1"/>
        <v>0.1550807895</v>
      </c>
      <c r="B95" s="51" t="s">
        <v>14</v>
      </c>
      <c r="C95" s="51">
        <v>176.0</v>
      </c>
      <c r="D95" s="51">
        <v>19.0</v>
      </c>
      <c r="E95" s="51">
        <v>62.0</v>
      </c>
      <c r="F95" s="51" t="s">
        <v>30</v>
      </c>
      <c r="G95" s="51" t="s">
        <v>34</v>
      </c>
      <c r="H95" s="51">
        <v>4.0</v>
      </c>
    </row>
    <row r="96" ht="15.75" customHeight="1">
      <c r="A96" s="51">
        <f t="shared" si="1"/>
        <v>0.4665495774</v>
      </c>
      <c r="B96" s="51" t="s">
        <v>14</v>
      </c>
      <c r="C96" s="51">
        <v>176.0</v>
      </c>
      <c r="D96" s="51">
        <v>19.0</v>
      </c>
      <c r="E96" s="51">
        <v>58.0</v>
      </c>
      <c r="F96" s="51" t="s">
        <v>30</v>
      </c>
      <c r="G96" s="51" t="s">
        <v>38</v>
      </c>
      <c r="H96" s="51">
        <v>5.0</v>
      </c>
    </row>
    <row r="97" ht="15.75" customHeight="1">
      <c r="A97" s="51">
        <f t="shared" si="1"/>
        <v>0.6964040329</v>
      </c>
      <c r="B97" s="51" t="s">
        <v>17</v>
      </c>
      <c r="C97" s="51">
        <v>170.0</v>
      </c>
      <c r="D97" s="51">
        <v>22.0</v>
      </c>
      <c r="E97" s="51">
        <v>64.0</v>
      </c>
      <c r="F97" s="51" t="s">
        <v>30</v>
      </c>
      <c r="G97" s="51" t="s">
        <v>35</v>
      </c>
      <c r="H97" s="51">
        <v>4.0</v>
      </c>
    </row>
    <row r="98" ht="15.75" customHeight="1">
      <c r="A98" s="51">
        <f t="shared" si="1"/>
        <v>0.6270307762</v>
      </c>
      <c r="B98" s="51" t="s">
        <v>14</v>
      </c>
      <c r="C98" s="51">
        <v>166.0</v>
      </c>
      <c r="D98" s="51">
        <v>19.0</v>
      </c>
      <c r="E98" s="51">
        <v>69.0</v>
      </c>
      <c r="F98" s="51" t="s">
        <v>30</v>
      </c>
      <c r="G98" s="51" t="s">
        <v>38</v>
      </c>
      <c r="H98" s="51">
        <v>5.0</v>
      </c>
    </row>
    <row r="99" ht="15.75" customHeight="1">
      <c r="A99" s="51">
        <f t="shared" si="1"/>
        <v>0.4217133891</v>
      </c>
      <c r="B99" s="51" t="s">
        <v>14</v>
      </c>
      <c r="C99" s="51">
        <v>170.0</v>
      </c>
      <c r="D99" s="51">
        <v>19.0</v>
      </c>
      <c r="E99" s="51">
        <v>67.0</v>
      </c>
      <c r="F99" s="51" t="s">
        <v>30</v>
      </c>
      <c r="G99" s="51" t="s">
        <v>34</v>
      </c>
      <c r="H99" s="51">
        <v>5.0</v>
      </c>
    </row>
    <row r="100" ht="15.75" customHeight="1">
      <c r="A100" s="51">
        <f t="shared" si="1"/>
        <v>0.2983144186</v>
      </c>
      <c r="B100" s="51" t="s">
        <v>14</v>
      </c>
      <c r="C100" s="51">
        <v>190.0</v>
      </c>
      <c r="D100" s="51">
        <v>19.0</v>
      </c>
      <c r="E100" s="51">
        <v>190.0</v>
      </c>
      <c r="F100" s="51" t="s">
        <v>30</v>
      </c>
      <c r="G100" s="51" t="s">
        <v>44</v>
      </c>
      <c r="H100" s="51">
        <v>5.0</v>
      </c>
    </row>
    <row r="101" ht="15.75" customHeight="1">
      <c r="A101" s="51">
        <f t="shared" si="1"/>
        <v>0.9147375237</v>
      </c>
      <c r="B101" s="51" t="s">
        <v>14</v>
      </c>
      <c r="C101" s="51">
        <v>173.0</v>
      </c>
      <c r="D101" s="51">
        <v>18.0</v>
      </c>
      <c r="E101" s="51">
        <v>72.0</v>
      </c>
      <c r="F101" s="51" t="s">
        <v>30</v>
      </c>
      <c r="G101" s="51" t="s">
        <v>32</v>
      </c>
      <c r="H101" s="51">
        <v>5.0</v>
      </c>
    </row>
    <row r="102" ht="15.75" customHeight="1">
      <c r="A102" s="51">
        <f t="shared" si="1"/>
        <v>0.971769781</v>
      </c>
      <c r="B102" s="51" t="s">
        <v>14</v>
      </c>
      <c r="C102" s="51">
        <v>189.0</v>
      </c>
      <c r="D102" s="51">
        <v>19.0</v>
      </c>
      <c r="E102" s="51">
        <v>62.0</v>
      </c>
      <c r="F102" s="51" t="s">
        <v>30</v>
      </c>
      <c r="G102" s="51" t="s">
        <v>33</v>
      </c>
      <c r="H102" s="51">
        <v>5.0</v>
      </c>
    </row>
    <row r="103" ht="15.75" customHeight="1">
      <c r="A103" s="51">
        <f t="shared" si="1"/>
        <v>0.8759674722</v>
      </c>
      <c r="B103" s="51" t="s">
        <v>14</v>
      </c>
      <c r="C103" s="51">
        <v>170.0</v>
      </c>
      <c r="D103" s="51">
        <v>19.0</v>
      </c>
      <c r="E103" s="51">
        <v>67.0</v>
      </c>
      <c r="F103" s="51" t="s">
        <v>30</v>
      </c>
      <c r="G103" s="51" t="s">
        <v>40</v>
      </c>
      <c r="H103" s="51">
        <v>3.0</v>
      </c>
    </row>
    <row r="104" ht="15.75" customHeight="1">
      <c r="A104" s="51">
        <f t="shared" si="1"/>
        <v>0.04665397472</v>
      </c>
      <c r="B104" s="51" t="s">
        <v>14</v>
      </c>
      <c r="C104" s="51">
        <v>180.0</v>
      </c>
      <c r="D104" s="51">
        <v>19.0</v>
      </c>
      <c r="E104" s="51">
        <v>165.0</v>
      </c>
      <c r="F104" s="51" t="s">
        <v>30</v>
      </c>
      <c r="G104" s="51" t="s">
        <v>34</v>
      </c>
      <c r="H104" s="51">
        <v>4.0</v>
      </c>
    </row>
    <row r="105" ht="15.75" customHeight="1">
      <c r="A105" s="51">
        <f t="shared" si="1"/>
        <v>0.5159883111</v>
      </c>
      <c r="B105" s="51" t="s">
        <v>14</v>
      </c>
      <c r="C105" s="51">
        <v>180.0</v>
      </c>
      <c r="D105" s="51">
        <v>19.0</v>
      </c>
      <c r="E105" s="51">
        <v>75.0</v>
      </c>
      <c r="F105" s="51" t="s">
        <v>30</v>
      </c>
      <c r="G105" s="51" t="s">
        <v>35</v>
      </c>
      <c r="H105" s="51">
        <v>5.0</v>
      </c>
    </row>
    <row r="106" ht="15.75" customHeight="1">
      <c r="A106" s="51">
        <f t="shared" si="1"/>
        <v>0.3697087112</v>
      </c>
      <c r="B106" s="51" t="s">
        <v>14</v>
      </c>
      <c r="C106" s="51">
        <v>175.0</v>
      </c>
      <c r="D106" s="51">
        <v>19.0</v>
      </c>
      <c r="E106" s="51">
        <v>68.0</v>
      </c>
      <c r="F106" s="51" t="s">
        <v>30</v>
      </c>
      <c r="G106" s="51" t="s">
        <v>35</v>
      </c>
      <c r="H106" s="51">
        <v>5.0</v>
      </c>
    </row>
    <row r="107" ht="15.75" customHeight="1">
      <c r="A107" s="51">
        <f t="shared" si="1"/>
        <v>0.1885933674</v>
      </c>
      <c r="B107" s="51" t="s">
        <v>14</v>
      </c>
      <c r="C107" s="51">
        <v>176.0</v>
      </c>
      <c r="D107" s="51">
        <v>19.0</v>
      </c>
      <c r="E107" s="51">
        <v>70.0</v>
      </c>
      <c r="F107" s="51" t="s">
        <v>30</v>
      </c>
      <c r="G107" s="51" t="s">
        <v>37</v>
      </c>
      <c r="H107" s="51">
        <v>4.0</v>
      </c>
    </row>
    <row r="108" ht="15.75" customHeight="1">
      <c r="A108" s="51">
        <f t="shared" si="1"/>
        <v>0.2636242865</v>
      </c>
      <c r="B108" s="51" t="s">
        <v>14</v>
      </c>
      <c r="C108" s="51">
        <v>186.0</v>
      </c>
      <c r="D108" s="51">
        <v>22.0</v>
      </c>
      <c r="E108" s="51">
        <v>76.0</v>
      </c>
      <c r="F108" s="51" t="s">
        <v>30</v>
      </c>
      <c r="G108" s="51" t="s">
        <v>34</v>
      </c>
      <c r="H108" s="51">
        <v>4.0</v>
      </c>
    </row>
    <row r="109" ht="15.75" customHeight="1">
      <c r="A109" s="51">
        <f t="shared" si="1"/>
        <v>0.07320264424</v>
      </c>
      <c r="B109" s="51" t="s">
        <v>14</v>
      </c>
      <c r="C109" s="51">
        <v>181.0</v>
      </c>
      <c r="D109" s="51">
        <v>19.0</v>
      </c>
      <c r="E109" s="51">
        <v>70.0</v>
      </c>
      <c r="F109" s="51" t="s">
        <v>30</v>
      </c>
      <c r="G109" s="51" t="s">
        <v>34</v>
      </c>
      <c r="H109" s="51">
        <v>5.0</v>
      </c>
    </row>
    <row r="110" ht="15.75" customHeight="1">
      <c r="A110" s="51">
        <f t="shared" si="1"/>
        <v>0.9202700167</v>
      </c>
      <c r="B110" s="51" t="s">
        <v>14</v>
      </c>
      <c r="C110" s="51">
        <v>170.0</v>
      </c>
      <c r="D110" s="51">
        <v>19.0</v>
      </c>
      <c r="E110" s="51">
        <v>60.0</v>
      </c>
      <c r="F110" s="51" t="s">
        <v>30</v>
      </c>
      <c r="G110" s="51" t="s">
        <v>45</v>
      </c>
      <c r="H110" s="51">
        <v>4.0</v>
      </c>
    </row>
    <row r="111" ht="15.75" customHeight="1">
      <c r="A111" s="51">
        <f t="shared" si="1"/>
        <v>0.6788951278</v>
      </c>
      <c r="B111" s="51" t="s">
        <v>14</v>
      </c>
      <c r="C111" s="51">
        <v>180.0</v>
      </c>
      <c r="D111" s="51">
        <v>18.0</v>
      </c>
      <c r="E111" s="51">
        <v>75.0</v>
      </c>
      <c r="F111" s="51" t="s">
        <v>30</v>
      </c>
      <c r="G111" s="51" t="s">
        <v>34</v>
      </c>
      <c r="H111" s="51">
        <v>4.0</v>
      </c>
    </row>
    <row r="112" ht="15.75" customHeight="1">
      <c r="A112" s="51">
        <f t="shared" si="1"/>
        <v>0.8636197904</v>
      </c>
      <c r="B112" s="51" t="s">
        <v>14</v>
      </c>
      <c r="C112" s="51">
        <v>180.0</v>
      </c>
      <c r="D112" s="51">
        <v>20.0</v>
      </c>
      <c r="E112" s="51">
        <v>77.0</v>
      </c>
      <c r="F112" s="51" t="s">
        <v>30</v>
      </c>
      <c r="G112" s="51" t="s">
        <v>34</v>
      </c>
      <c r="H112" s="51">
        <v>2.0</v>
      </c>
    </row>
    <row r="113" ht="15.75" customHeight="1">
      <c r="A113" s="51">
        <f t="shared" si="1"/>
        <v>0.3048713558</v>
      </c>
      <c r="B113" s="51" t="s">
        <v>14</v>
      </c>
      <c r="C113" s="51">
        <v>175.0</v>
      </c>
      <c r="D113" s="51">
        <v>20.0</v>
      </c>
      <c r="E113" s="51">
        <v>71.0</v>
      </c>
      <c r="F113" s="51" t="s">
        <v>30</v>
      </c>
      <c r="G113" s="51" t="s">
        <v>32</v>
      </c>
      <c r="H113" s="51">
        <v>5.0</v>
      </c>
    </row>
    <row r="114" ht="15.75" customHeight="1">
      <c r="A114" s="51">
        <f t="shared" si="1"/>
        <v>0.2681006899</v>
      </c>
      <c r="B114" s="51" t="s">
        <v>14</v>
      </c>
      <c r="C114" s="51">
        <v>177.0</v>
      </c>
      <c r="D114" s="51">
        <v>18.0</v>
      </c>
      <c r="E114" s="51">
        <v>73.0</v>
      </c>
      <c r="F114" s="51" t="s">
        <v>30</v>
      </c>
      <c r="G114" s="51" t="s">
        <v>34</v>
      </c>
      <c r="H114" s="51">
        <v>4.0</v>
      </c>
    </row>
    <row r="115" ht="15.75" customHeight="1">
      <c r="A115" s="51">
        <f t="shared" si="1"/>
        <v>0.9217716829</v>
      </c>
      <c r="B115" s="51" t="s">
        <v>14</v>
      </c>
      <c r="C115" s="51">
        <v>181.0</v>
      </c>
      <c r="D115" s="51">
        <v>18.0</v>
      </c>
      <c r="E115" s="51">
        <v>83.0</v>
      </c>
      <c r="F115" s="51" t="s">
        <v>30</v>
      </c>
      <c r="G115" s="51" t="s">
        <v>35</v>
      </c>
      <c r="H115" s="51">
        <v>4.0</v>
      </c>
    </row>
    <row r="116" ht="15.75" customHeight="1">
      <c r="A116" s="51">
        <f t="shared" si="1"/>
        <v>0.3258565979</v>
      </c>
      <c r="B116" s="51" t="s">
        <v>14</v>
      </c>
      <c r="C116" s="51">
        <v>175.0</v>
      </c>
      <c r="D116" s="51">
        <v>19.0</v>
      </c>
      <c r="E116" s="51">
        <v>67.0</v>
      </c>
      <c r="F116" s="51" t="s">
        <v>30</v>
      </c>
      <c r="G116" s="51" t="s">
        <v>32</v>
      </c>
      <c r="H116" s="51">
        <v>3.0</v>
      </c>
    </row>
    <row r="117" ht="15.75" customHeight="1">
      <c r="A117" s="51">
        <f t="shared" si="1"/>
        <v>0.6304940923</v>
      </c>
      <c r="B117" s="51" t="s">
        <v>17</v>
      </c>
      <c r="C117" s="51">
        <v>175.0</v>
      </c>
      <c r="D117" s="51">
        <v>20.0</v>
      </c>
      <c r="E117" s="51">
        <v>68.0</v>
      </c>
      <c r="F117" s="51" t="s">
        <v>30</v>
      </c>
      <c r="G117" s="51" t="s">
        <v>34</v>
      </c>
      <c r="H117" s="51">
        <v>4.0</v>
      </c>
    </row>
    <row r="118" ht="15.75" customHeight="1">
      <c r="A118" s="51">
        <f t="shared" si="1"/>
        <v>0.6194692759</v>
      </c>
      <c r="B118" s="51" t="s">
        <v>19</v>
      </c>
      <c r="C118" s="51">
        <v>185.0</v>
      </c>
      <c r="D118" s="51">
        <v>19.0</v>
      </c>
      <c r="E118" s="51">
        <v>70.0</v>
      </c>
      <c r="F118" s="51" t="s">
        <v>30</v>
      </c>
      <c r="G118" s="51" t="s">
        <v>32</v>
      </c>
      <c r="H118" s="51">
        <v>4.0</v>
      </c>
    </row>
    <row r="119" ht="15.75" customHeight="1">
      <c r="A119" s="51">
        <f t="shared" si="1"/>
        <v>0.3836173846</v>
      </c>
      <c r="B119" s="51" t="s">
        <v>14</v>
      </c>
      <c r="C119" s="51">
        <v>180.0</v>
      </c>
      <c r="D119" s="51">
        <v>19.0</v>
      </c>
      <c r="E119" s="51">
        <v>75.0</v>
      </c>
      <c r="F119" s="51" t="s">
        <v>30</v>
      </c>
      <c r="G119" s="51" t="s">
        <v>33</v>
      </c>
      <c r="H119" s="51">
        <v>5.0</v>
      </c>
    </row>
    <row r="120" ht="15.75" customHeight="1">
      <c r="A120" s="51">
        <f t="shared" si="1"/>
        <v>0.806459957</v>
      </c>
      <c r="B120" s="51" t="s">
        <v>17</v>
      </c>
      <c r="C120" s="51">
        <v>169.0</v>
      </c>
      <c r="D120" s="51">
        <v>18.0</v>
      </c>
      <c r="E120" s="51">
        <v>60.0</v>
      </c>
      <c r="F120" s="51" t="s">
        <v>30</v>
      </c>
      <c r="G120" s="51" t="s">
        <v>32</v>
      </c>
      <c r="H120" s="51">
        <v>4.0</v>
      </c>
    </row>
    <row r="121" ht="15.75" customHeight="1">
      <c r="A121" s="51">
        <f t="shared" si="1"/>
        <v>0.8209970816</v>
      </c>
      <c r="B121" s="51" t="s">
        <v>17</v>
      </c>
      <c r="C121" s="51">
        <v>174.0</v>
      </c>
      <c r="D121" s="51">
        <v>18.0</v>
      </c>
      <c r="E121" s="51">
        <v>70.0</v>
      </c>
      <c r="F121" s="51" t="s">
        <v>30</v>
      </c>
      <c r="G121" s="51" t="s">
        <v>34</v>
      </c>
      <c r="H121" s="51">
        <v>3.0</v>
      </c>
    </row>
    <row r="122" ht="15.75" customHeight="1">
      <c r="A122" s="51">
        <f t="shared" si="1"/>
        <v>0.5429772554</v>
      </c>
      <c r="B122" s="51" t="s">
        <v>14</v>
      </c>
      <c r="C122" s="51">
        <v>183.0</v>
      </c>
      <c r="D122" s="51">
        <v>19.0</v>
      </c>
      <c r="E122" s="51">
        <v>85.0</v>
      </c>
      <c r="F122" s="51" t="s">
        <v>30</v>
      </c>
      <c r="G122" s="51" t="s">
        <v>46</v>
      </c>
      <c r="H122" s="51">
        <v>5.0</v>
      </c>
    </row>
    <row r="123" ht="15.75" customHeight="1">
      <c r="A123" s="51">
        <f t="shared" si="1"/>
        <v>0.255446899</v>
      </c>
      <c r="B123" s="51" t="s">
        <v>14</v>
      </c>
      <c r="C123" s="51">
        <v>176.0</v>
      </c>
      <c r="D123" s="51">
        <v>21.0</v>
      </c>
      <c r="E123" s="51">
        <v>71.0</v>
      </c>
      <c r="F123" s="51" t="s">
        <v>30</v>
      </c>
      <c r="G123" s="51" t="s">
        <v>32</v>
      </c>
      <c r="H123" s="51">
        <v>5.0</v>
      </c>
    </row>
    <row r="124" ht="15.75" customHeight="1">
      <c r="A124" s="51">
        <f t="shared" si="1"/>
        <v>0.8541558633</v>
      </c>
      <c r="B124" s="51" t="s">
        <v>14</v>
      </c>
      <c r="C124" s="51">
        <v>180.0</v>
      </c>
      <c r="D124" s="51">
        <v>19.0</v>
      </c>
      <c r="E124" s="51">
        <v>75.0</v>
      </c>
      <c r="F124" s="51" t="s">
        <v>30</v>
      </c>
      <c r="G124" s="51" t="s">
        <v>44</v>
      </c>
      <c r="H124" s="51">
        <v>5.0</v>
      </c>
    </row>
    <row r="125" ht="15.75" customHeight="1">
      <c r="A125" s="51">
        <f t="shared" si="1"/>
        <v>0.2546548441</v>
      </c>
      <c r="B125" s="51" t="s">
        <v>14</v>
      </c>
      <c r="C125" s="51">
        <v>187.0</v>
      </c>
      <c r="D125" s="51">
        <v>19.0</v>
      </c>
      <c r="E125" s="51">
        <v>72.0</v>
      </c>
      <c r="F125" s="51" t="s">
        <v>30</v>
      </c>
      <c r="G125" s="51" t="s">
        <v>38</v>
      </c>
      <c r="H125" s="51">
        <v>4.0</v>
      </c>
    </row>
    <row r="126" ht="15.75" customHeight="1">
      <c r="A126" s="51">
        <f t="shared" si="1"/>
        <v>0.4385261079</v>
      </c>
      <c r="B126" s="51" t="s">
        <v>14</v>
      </c>
      <c r="C126" s="51">
        <v>180.0</v>
      </c>
      <c r="D126" s="51">
        <v>19.0</v>
      </c>
      <c r="E126" s="51">
        <v>78.0</v>
      </c>
      <c r="F126" s="51" t="s">
        <v>30</v>
      </c>
      <c r="G126" s="51" t="s">
        <v>32</v>
      </c>
      <c r="H126" s="51">
        <v>4.0</v>
      </c>
    </row>
    <row r="127" ht="15.75" customHeight="1">
      <c r="A127" s="51">
        <f t="shared" si="1"/>
        <v>0.1877432528</v>
      </c>
      <c r="B127" s="51" t="s">
        <v>14</v>
      </c>
      <c r="C127" s="51">
        <v>179.0</v>
      </c>
      <c r="D127" s="51">
        <v>18.0</v>
      </c>
      <c r="E127" s="51">
        <v>69.0</v>
      </c>
      <c r="F127" s="51" t="s">
        <v>30</v>
      </c>
      <c r="G127" s="51" t="s">
        <v>32</v>
      </c>
      <c r="H127" s="51">
        <v>4.0</v>
      </c>
    </row>
    <row r="128" ht="15.75" customHeight="1">
      <c r="A128" s="51">
        <f t="shared" si="1"/>
        <v>0.2175128157</v>
      </c>
      <c r="B128" s="51" t="s">
        <v>14</v>
      </c>
      <c r="C128" s="51">
        <v>171.0</v>
      </c>
      <c r="D128" s="51">
        <v>19.0</v>
      </c>
      <c r="E128" s="51">
        <v>53.0</v>
      </c>
      <c r="F128" s="51" t="s">
        <v>30</v>
      </c>
      <c r="G128" s="51" t="s">
        <v>35</v>
      </c>
      <c r="H128" s="51">
        <v>5.0</v>
      </c>
    </row>
    <row r="129" ht="15.75" customHeight="1">
      <c r="A129" s="51">
        <f t="shared" si="1"/>
        <v>0.1534244512</v>
      </c>
      <c r="B129" s="51" t="s">
        <v>17</v>
      </c>
      <c r="C129" s="51">
        <v>158.0</v>
      </c>
      <c r="D129" s="51">
        <v>19.0</v>
      </c>
      <c r="E129" s="51">
        <v>50.0</v>
      </c>
      <c r="F129" s="51" t="s">
        <v>30</v>
      </c>
      <c r="G129" s="51" t="s">
        <v>34</v>
      </c>
      <c r="H129" s="51">
        <v>5.0</v>
      </c>
    </row>
    <row r="130" ht="15.75" customHeight="1">
      <c r="A130" s="51">
        <f t="shared" si="1"/>
        <v>0.8055522135</v>
      </c>
      <c r="B130" s="51" t="s">
        <v>14</v>
      </c>
      <c r="C130" s="51">
        <v>176.0</v>
      </c>
      <c r="D130" s="51">
        <v>19.0</v>
      </c>
      <c r="E130" s="51">
        <v>65.0</v>
      </c>
      <c r="F130" s="51" t="s">
        <v>30</v>
      </c>
      <c r="G130" s="51" t="s">
        <v>32</v>
      </c>
      <c r="H130" s="51">
        <v>4.0</v>
      </c>
    </row>
    <row r="131" ht="15.75" customHeight="1">
      <c r="A131" s="51">
        <f t="shared" si="1"/>
        <v>0.07390967886</v>
      </c>
      <c r="B131" s="51" t="s">
        <v>14</v>
      </c>
      <c r="C131" s="51">
        <v>180.0</v>
      </c>
      <c r="D131" s="51">
        <v>19.0</v>
      </c>
      <c r="E131" s="51">
        <v>66.0</v>
      </c>
      <c r="F131" s="51" t="s">
        <v>30</v>
      </c>
      <c r="G131" s="51" t="s">
        <v>34</v>
      </c>
      <c r="H131" s="51">
        <v>4.0</v>
      </c>
    </row>
    <row r="132" ht="15.75" customHeight="1">
      <c r="A132" s="51">
        <f t="shared" si="1"/>
        <v>0.1818739367</v>
      </c>
      <c r="B132" s="51" t="s">
        <v>14</v>
      </c>
      <c r="C132" s="51">
        <v>182.0</v>
      </c>
      <c r="D132" s="51">
        <v>19.0</v>
      </c>
      <c r="E132" s="51">
        <v>69.0</v>
      </c>
      <c r="F132" s="51" t="s">
        <v>30</v>
      </c>
      <c r="G132" s="51" t="s">
        <v>40</v>
      </c>
      <c r="H132" s="51">
        <v>4.0</v>
      </c>
    </row>
    <row r="133" ht="15.75" customHeight="1">
      <c r="A133" s="51">
        <f t="shared" si="1"/>
        <v>0.4451085083</v>
      </c>
      <c r="B133" s="51" t="s">
        <v>17</v>
      </c>
      <c r="C133" s="51">
        <v>165.0</v>
      </c>
      <c r="D133" s="51">
        <v>19.0</v>
      </c>
      <c r="E133" s="51">
        <v>67.0</v>
      </c>
      <c r="F133" s="51" t="s">
        <v>30</v>
      </c>
      <c r="G133" s="51" t="s">
        <v>34</v>
      </c>
      <c r="H133" s="51">
        <v>4.0</v>
      </c>
    </row>
    <row r="134" ht="15.75" customHeight="1">
      <c r="A134" s="51">
        <f t="shared" si="1"/>
        <v>0.3448617552</v>
      </c>
      <c r="B134" s="51" t="s">
        <v>14</v>
      </c>
      <c r="C134" s="51">
        <v>185.0</v>
      </c>
      <c r="D134" s="51">
        <v>19.0</v>
      </c>
      <c r="E134" s="51">
        <v>66.0</v>
      </c>
      <c r="F134" s="51" t="s">
        <v>30</v>
      </c>
      <c r="G134" s="51" t="s">
        <v>32</v>
      </c>
      <c r="H134" s="51">
        <v>3.0</v>
      </c>
    </row>
    <row r="135" ht="15.75" customHeight="1">
      <c r="A135" s="51">
        <f t="shared" si="1"/>
        <v>0.3778395806</v>
      </c>
      <c r="B135" s="51" t="s">
        <v>14</v>
      </c>
      <c r="C135" s="51">
        <v>170.0</v>
      </c>
      <c r="D135" s="51">
        <v>19.0</v>
      </c>
      <c r="E135" s="51">
        <v>52.0</v>
      </c>
      <c r="F135" s="51" t="s">
        <v>30</v>
      </c>
      <c r="G135" s="51" t="s">
        <v>35</v>
      </c>
      <c r="H135" s="51">
        <v>4.0</v>
      </c>
    </row>
    <row r="136" ht="15.75" customHeight="1">
      <c r="A136" s="51">
        <f t="shared" si="1"/>
        <v>0.9805664532</v>
      </c>
      <c r="B136" s="51" t="s">
        <v>14</v>
      </c>
      <c r="C136" s="51">
        <v>185.0</v>
      </c>
      <c r="D136" s="51">
        <v>19.0</v>
      </c>
      <c r="E136" s="51">
        <v>79.0</v>
      </c>
      <c r="F136" s="51" t="s">
        <v>30</v>
      </c>
      <c r="G136" s="51" t="s">
        <v>34</v>
      </c>
      <c r="H136" s="51">
        <v>5.0</v>
      </c>
    </row>
    <row r="137" ht="15.75" customHeight="1">
      <c r="A137" s="51">
        <f t="shared" si="1"/>
        <v>0.5735209454</v>
      </c>
      <c r="B137" s="51" t="s">
        <v>17</v>
      </c>
      <c r="C137" s="51">
        <v>158.0</v>
      </c>
      <c r="D137" s="51">
        <v>19.0</v>
      </c>
      <c r="E137" s="51">
        <v>50.0</v>
      </c>
      <c r="F137" s="51" t="s">
        <v>30</v>
      </c>
      <c r="G137" s="51" t="s">
        <v>34</v>
      </c>
      <c r="H137" s="51">
        <v>5.0</v>
      </c>
    </row>
    <row r="138" ht="15.75" customHeight="1">
      <c r="A138" s="51">
        <f t="shared" si="1"/>
        <v>0.4879683376</v>
      </c>
      <c r="B138" s="51" t="s">
        <v>14</v>
      </c>
      <c r="C138" s="51">
        <v>178.0</v>
      </c>
      <c r="D138" s="51">
        <v>19.0</v>
      </c>
      <c r="E138" s="51">
        <v>72.0</v>
      </c>
      <c r="F138" s="51" t="s">
        <v>30</v>
      </c>
      <c r="G138" s="51" t="s">
        <v>33</v>
      </c>
      <c r="H138" s="51">
        <v>4.0</v>
      </c>
    </row>
    <row r="139" ht="15.75" customHeight="1">
      <c r="A139" s="51">
        <f t="shared" si="1"/>
        <v>0.7560009853</v>
      </c>
      <c r="B139" s="51" t="s">
        <v>14</v>
      </c>
      <c r="C139" s="51">
        <v>182.0</v>
      </c>
      <c r="D139" s="51">
        <v>21.0</v>
      </c>
      <c r="E139" s="51">
        <v>90.0</v>
      </c>
      <c r="F139" s="51" t="s">
        <v>30</v>
      </c>
      <c r="G139" s="51" t="s">
        <v>40</v>
      </c>
      <c r="H139" s="51">
        <v>3.0</v>
      </c>
    </row>
    <row r="140" ht="15.75" customHeight="1">
      <c r="A140" s="51">
        <f t="shared" si="1"/>
        <v>0.08766916405</v>
      </c>
      <c r="B140" s="51" t="s">
        <v>14</v>
      </c>
      <c r="C140" s="51">
        <v>183.0</v>
      </c>
      <c r="D140" s="51">
        <v>19.0</v>
      </c>
      <c r="E140" s="51">
        <v>90.0</v>
      </c>
      <c r="F140" s="51" t="s">
        <v>30</v>
      </c>
      <c r="G140" s="51" t="s">
        <v>32</v>
      </c>
      <c r="H140" s="51">
        <v>5.0</v>
      </c>
    </row>
    <row r="141" ht="15.75" customHeight="1">
      <c r="A141" s="51">
        <f t="shared" si="1"/>
        <v>0.6618374745</v>
      </c>
      <c r="B141" s="51" t="s">
        <v>14</v>
      </c>
      <c r="C141" s="51">
        <v>185.0</v>
      </c>
      <c r="D141" s="51">
        <v>19.0</v>
      </c>
      <c r="E141" s="51">
        <v>65.0</v>
      </c>
      <c r="F141" s="51" t="s">
        <v>30</v>
      </c>
      <c r="G141" s="51" t="s">
        <v>32</v>
      </c>
      <c r="H141" s="51">
        <v>4.0</v>
      </c>
    </row>
    <row r="142" ht="15.75" customHeight="1">
      <c r="A142" s="51">
        <f t="shared" si="1"/>
        <v>0.1636559807</v>
      </c>
      <c r="B142" s="51" t="s">
        <v>14</v>
      </c>
      <c r="C142" s="51">
        <v>171.0</v>
      </c>
      <c r="D142" s="51">
        <v>18.0</v>
      </c>
      <c r="E142" s="51">
        <v>66.0</v>
      </c>
      <c r="F142" s="51" t="s">
        <v>30</v>
      </c>
      <c r="G142" s="51" t="s">
        <v>35</v>
      </c>
      <c r="H142" s="51">
        <v>5.0</v>
      </c>
    </row>
    <row r="143" ht="15.75" customHeight="1">
      <c r="A143" s="51">
        <f t="shared" si="1"/>
        <v>0.8855653159</v>
      </c>
      <c r="B143" s="51" t="s">
        <v>14</v>
      </c>
      <c r="C143" s="51">
        <v>175.0</v>
      </c>
      <c r="D143" s="51">
        <v>19.0</v>
      </c>
      <c r="E143" s="51">
        <v>65.0</v>
      </c>
      <c r="F143" s="51" t="s">
        <v>30</v>
      </c>
      <c r="G143" s="51" t="s">
        <v>34</v>
      </c>
      <c r="H143" s="51">
        <v>4.0</v>
      </c>
    </row>
    <row r="144" ht="15.75" customHeight="1">
      <c r="A144" s="51">
        <f t="shared" si="1"/>
        <v>0.618565517</v>
      </c>
      <c r="B144" s="51" t="s">
        <v>14</v>
      </c>
      <c r="C144" s="51">
        <v>185.0</v>
      </c>
      <c r="D144" s="51">
        <v>19.0</v>
      </c>
      <c r="E144" s="51">
        <v>66.0</v>
      </c>
      <c r="F144" s="51" t="s">
        <v>43</v>
      </c>
    </row>
    <row r="145" ht="15.75" customHeight="1">
      <c r="A145" s="51">
        <f t="shared" si="1"/>
        <v>0.9235705466</v>
      </c>
      <c r="B145" s="51" t="s">
        <v>14</v>
      </c>
      <c r="C145" s="51">
        <v>186.0</v>
      </c>
      <c r="D145" s="51">
        <v>19.0</v>
      </c>
      <c r="E145" s="51">
        <v>110.0</v>
      </c>
      <c r="F145" s="51" t="s">
        <v>30</v>
      </c>
      <c r="G145" s="51" t="s">
        <v>33</v>
      </c>
      <c r="H145" s="51">
        <v>5.0</v>
      </c>
    </row>
    <row r="146" ht="15.75" customHeight="1">
      <c r="A146" s="51">
        <f t="shared" si="1"/>
        <v>0.48356102</v>
      </c>
      <c r="B146" s="51" t="s">
        <v>14</v>
      </c>
      <c r="C146" s="51">
        <v>181.0</v>
      </c>
      <c r="D146" s="51">
        <v>19.0</v>
      </c>
      <c r="E146" s="51">
        <v>80.0</v>
      </c>
      <c r="F146" s="51" t="s">
        <v>30</v>
      </c>
      <c r="G146" s="51" t="s">
        <v>34</v>
      </c>
      <c r="H146" s="51">
        <v>4.0</v>
      </c>
    </row>
    <row r="147" ht="15.75" customHeight="1">
      <c r="A147" s="51">
        <f t="shared" si="1"/>
        <v>0.4774926557</v>
      </c>
      <c r="B147" s="51" t="s">
        <v>17</v>
      </c>
      <c r="C147" s="51">
        <v>167.0</v>
      </c>
      <c r="D147" s="51">
        <v>19.0</v>
      </c>
      <c r="E147" s="51">
        <v>56.0</v>
      </c>
      <c r="F147" s="51" t="s">
        <v>30</v>
      </c>
      <c r="G147" s="51" t="s">
        <v>35</v>
      </c>
      <c r="H147" s="51">
        <v>3.0</v>
      </c>
    </row>
    <row r="148" ht="15.75" customHeight="1">
      <c r="A148" s="51">
        <f t="shared" si="1"/>
        <v>0.6397037178</v>
      </c>
      <c r="B148" s="51" t="s">
        <v>17</v>
      </c>
      <c r="C148" s="51">
        <v>180.0</v>
      </c>
      <c r="D148" s="51">
        <v>19.0</v>
      </c>
      <c r="E148" s="51">
        <v>67.0</v>
      </c>
      <c r="F148" s="51" t="s">
        <v>30</v>
      </c>
      <c r="G148" s="51" t="s">
        <v>34</v>
      </c>
      <c r="H148" s="51">
        <v>5.0</v>
      </c>
    </row>
    <row r="149" ht="15.75" customHeight="1">
      <c r="A149" s="51">
        <f t="shared" si="1"/>
        <v>0.1111160676</v>
      </c>
      <c r="B149" s="51" t="s">
        <v>14</v>
      </c>
      <c r="C149" s="51">
        <v>175.0</v>
      </c>
      <c r="D149" s="51">
        <v>18.0</v>
      </c>
      <c r="E149" s="51">
        <v>84.0</v>
      </c>
      <c r="F149" s="51" t="s">
        <v>30</v>
      </c>
      <c r="G149" s="51" t="s">
        <v>47</v>
      </c>
      <c r="H149" s="51">
        <v>4.0</v>
      </c>
    </row>
    <row r="150" ht="15.75" customHeight="1">
      <c r="A150" s="51">
        <f t="shared" si="1"/>
        <v>0.5568861893</v>
      </c>
      <c r="B150" s="51" t="s">
        <v>14</v>
      </c>
      <c r="C150" s="51">
        <v>175.0</v>
      </c>
      <c r="D150" s="51">
        <v>19.0</v>
      </c>
      <c r="E150" s="51">
        <v>68.0</v>
      </c>
      <c r="F150" s="51" t="s">
        <v>30</v>
      </c>
      <c r="G150" s="51" t="s">
        <v>35</v>
      </c>
      <c r="H150" s="51">
        <v>5.0</v>
      </c>
    </row>
    <row r="151" ht="15.75" customHeight="1">
      <c r="A151" s="51">
        <f t="shared" si="1"/>
        <v>0.4271187126</v>
      </c>
      <c r="B151" s="51" t="s">
        <v>14</v>
      </c>
      <c r="C151" s="51">
        <v>168.0</v>
      </c>
      <c r="D151" s="51">
        <v>19.0</v>
      </c>
      <c r="E151" s="51">
        <v>55.0</v>
      </c>
      <c r="F151" s="51" t="s">
        <v>30</v>
      </c>
      <c r="G151" s="51" t="s">
        <v>32</v>
      </c>
      <c r="H151" s="51">
        <v>3.0</v>
      </c>
    </row>
    <row r="152" ht="15.75" customHeight="1">
      <c r="A152" s="51">
        <f t="shared" si="1"/>
        <v>0.9204317831</v>
      </c>
      <c r="B152" s="51" t="s">
        <v>14</v>
      </c>
      <c r="C152" s="51">
        <v>180.0</v>
      </c>
      <c r="D152" s="51">
        <v>19.0</v>
      </c>
      <c r="E152" s="51">
        <v>80.0</v>
      </c>
      <c r="F152" s="51" t="s">
        <v>30</v>
      </c>
      <c r="G152" s="51" t="s">
        <v>34</v>
      </c>
      <c r="H152" s="51">
        <v>5.0</v>
      </c>
    </row>
    <row r="153" ht="15.75" customHeight="1">
      <c r="A153" s="51">
        <f t="shared" si="1"/>
        <v>0.09357750305</v>
      </c>
      <c r="B153" s="51" t="s">
        <v>14</v>
      </c>
      <c r="C153" s="51">
        <v>184.0</v>
      </c>
      <c r="D153" s="51">
        <v>19.0</v>
      </c>
      <c r="E153" s="51">
        <v>73.0</v>
      </c>
      <c r="F153" s="51" t="s">
        <v>30</v>
      </c>
      <c r="G153" s="51" t="s">
        <v>34</v>
      </c>
      <c r="H153" s="51">
        <v>2.0</v>
      </c>
    </row>
    <row r="154" ht="15.75" customHeight="1">
      <c r="A154" s="51">
        <f t="shared" si="1"/>
        <v>0.8289308146</v>
      </c>
      <c r="B154" s="51" t="s">
        <v>14</v>
      </c>
      <c r="C154" s="51">
        <v>180.0</v>
      </c>
      <c r="D154" s="51">
        <v>19.0</v>
      </c>
      <c r="E154" s="51">
        <v>82.0</v>
      </c>
      <c r="F154" s="51" t="s">
        <v>30</v>
      </c>
      <c r="G154" s="51" t="s">
        <v>34</v>
      </c>
      <c r="H154" s="51">
        <v>4.0</v>
      </c>
    </row>
    <row r="155" ht="15.75" customHeight="1">
      <c r="A155" s="51">
        <f t="shared" si="1"/>
        <v>0.9346715366</v>
      </c>
      <c r="B155" s="51" t="s">
        <v>14</v>
      </c>
      <c r="C155" s="51">
        <v>176.0</v>
      </c>
      <c r="D155" s="51">
        <v>31.0</v>
      </c>
      <c r="E155" s="51">
        <v>56.0</v>
      </c>
      <c r="F155" s="51" t="s">
        <v>30</v>
      </c>
      <c r="G155" s="51" t="s">
        <v>35</v>
      </c>
      <c r="H155" s="51">
        <v>4.0</v>
      </c>
    </row>
    <row r="156" ht="15.75" customHeight="1">
      <c r="A156" s="51">
        <f t="shared" si="1"/>
        <v>0.5474701103</v>
      </c>
      <c r="B156" s="51" t="s">
        <v>14</v>
      </c>
      <c r="C156" s="51">
        <v>185.0</v>
      </c>
      <c r="D156" s="51">
        <v>19.0</v>
      </c>
      <c r="E156" s="51">
        <v>74.0</v>
      </c>
      <c r="F156" s="51" t="s">
        <v>30</v>
      </c>
      <c r="G156" s="51" t="s">
        <v>32</v>
      </c>
      <c r="H156" s="51">
        <v>5.0</v>
      </c>
    </row>
    <row r="157" ht="15.75" customHeight="1">
      <c r="A157" s="51">
        <f t="shared" si="1"/>
        <v>0.3635801824</v>
      </c>
      <c r="B157" s="51" t="s">
        <v>14</v>
      </c>
      <c r="C157" s="51">
        <v>176.0</v>
      </c>
      <c r="D157" s="51">
        <v>24.0</v>
      </c>
      <c r="E157" s="51">
        <v>68.0</v>
      </c>
      <c r="F157" s="51" t="s">
        <v>30</v>
      </c>
      <c r="G157" s="51" t="s">
        <v>32</v>
      </c>
      <c r="H157" s="51">
        <v>5.0</v>
      </c>
    </row>
    <row r="158" ht="15.75" customHeight="1">
      <c r="A158" s="51">
        <f t="shared" si="1"/>
        <v>0.178941361</v>
      </c>
      <c r="B158" s="51" t="s">
        <v>14</v>
      </c>
      <c r="C158" s="51">
        <v>186.0</v>
      </c>
      <c r="D158" s="51">
        <v>18.0</v>
      </c>
      <c r="E158" s="51">
        <v>67.0</v>
      </c>
      <c r="F158" s="51" t="s">
        <v>30</v>
      </c>
      <c r="G158" s="51" t="s">
        <v>34</v>
      </c>
      <c r="H158" s="51">
        <v>5.0</v>
      </c>
    </row>
    <row r="159" ht="15.75" customHeight="1">
      <c r="A159" s="51">
        <f t="shared" si="1"/>
        <v>0.214278757</v>
      </c>
      <c r="B159" s="51" t="s">
        <v>17</v>
      </c>
      <c r="C159" s="51">
        <v>170.0</v>
      </c>
      <c r="D159" s="51">
        <v>22.0</v>
      </c>
      <c r="E159" s="51">
        <v>64.0</v>
      </c>
      <c r="F159" s="51" t="s">
        <v>30</v>
      </c>
      <c r="G159" s="51" t="s">
        <v>35</v>
      </c>
      <c r="H159" s="51">
        <v>4.0</v>
      </c>
    </row>
    <row r="160" ht="15.75" customHeight="1">
      <c r="A160" s="51">
        <f t="shared" si="1"/>
        <v>0.8665296218</v>
      </c>
      <c r="B160" s="51" t="s">
        <v>14</v>
      </c>
      <c r="C160" s="51">
        <v>180.0</v>
      </c>
      <c r="D160" s="51">
        <v>19.0</v>
      </c>
      <c r="E160" s="51">
        <v>66.0</v>
      </c>
      <c r="F160" s="51" t="s">
        <v>30</v>
      </c>
      <c r="G160" s="51" t="s">
        <v>34</v>
      </c>
      <c r="H160" s="51">
        <v>5.0</v>
      </c>
    </row>
    <row r="161" ht="15.75" customHeight="1">
      <c r="A161" s="51">
        <f t="shared" si="1"/>
        <v>0.3870471409</v>
      </c>
      <c r="B161" s="51" t="s">
        <v>14</v>
      </c>
      <c r="C161" s="51">
        <v>172.0</v>
      </c>
      <c r="D161" s="51">
        <v>18.0</v>
      </c>
      <c r="E161" s="51">
        <v>80.0</v>
      </c>
      <c r="F161" s="51" t="s">
        <v>30</v>
      </c>
      <c r="G161" s="51" t="s">
        <v>37</v>
      </c>
      <c r="H161" s="51">
        <v>4.0</v>
      </c>
    </row>
    <row r="162" ht="15.75" customHeight="1">
      <c r="A162" s="51">
        <f t="shared" si="1"/>
        <v>0.5098565093</v>
      </c>
      <c r="B162" s="51" t="s">
        <v>14</v>
      </c>
      <c r="C162" s="51">
        <v>183.0</v>
      </c>
      <c r="D162" s="51">
        <v>19.0</v>
      </c>
      <c r="E162" s="51">
        <v>70.0</v>
      </c>
      <c r="F162" s="51" t="s">
        <v>30</v>
      </c>
      <c r="G162" s="51" t="s">
        <v>32</v>
      </c>
      <c r="H162" s="51">
        <v>5.0</v>
      </c>
    </row>
    <row r="163" ht="15.75" customHeight="1">
      <c r="A163" s="51">
        <f t="shared" si="1"/>
        <v>0.102408618</v>
      </c>
      <c r="B163" s="51" t="s">
        <v>14</v>
      </c>
      <c r="C163" s="51">
        <v>176.0</v>
      </c>
      <c r="D163" s="51">
        <v>19.0</v>
      </c>
      <c r="E163" s="51">
        <v>76.0</v>
      </c>
      <c r="F163" s="51" t="s">
        <v>30</v>
      </c>
      <c r="G163" s="51" t="s">
        <v>35</v>
      </c>
      <c r="H163" s="51">
        <v>4.0</v>
      </c>
    </row>
    <row r="164" ht="15.75" customHeight="1">
      <c r="A164" s="51">
        <f t="shared" si="1"/>
        <v>0.4157787029</v>
      </c>
      <c r="B164" s="51" t="s">
        <v>14</v>
      </c>
      <c r="C164" s="51">
        <v>184.0</v>
      </c>
      <c r="D164" s="51">
        <v>22.0</v>
      </c>
      <c r="E164" s="51">
        <v>88.0</v>
      </c>
      <c r="F164" s="51" t="s">
        <v>30</v>
      </c>
      <c r="G164" s="51" t="s">
        <v>35</v>
      </c>
      <c r="H164" s="51">
        <v>4.0</v>
      </c>
    </row>
    <row r="165" ht="15.75" customHeight="1">
      <c r="A165" s="51">
        <f t="shared" si="1"/>
        <v>0.2304146999</v>
      </c>
      <c r="B165" s="51" t="s">
        <v>17</v>
      </c>
      <c r="C165" s="51">
        <v>171.0</v>
      </c>
      <c r="D165" s="51">
        <v>19.0</v>
      </c>
      <c r="E165" s="51">
        <v>62.0</v>
      </c>
      <c r="F165" s="51" t="s">
        <v>30</v>
      </c>
      <c r="G165" s="51" t="s">
        <v>34</v>
      </c>
      <c r="H165" s="51">
        <v>4.0</v>
      </c>
    </row>
    <row r="166" ht="15.75" customHeight="1">
      <c r="A166" s="51">
        <f t="shared" si="1"/>
        <v>0.7158419266</v>
      </c>
      <c r="B166" s="51" t="s">
        <v>17</v>
      </c>
      <c r="C166" s="51">
        <v>160.0</v>
      </c>
      <c r="D166" s="51">
        <v>19.0</v>
      </c>
      <c r="E166" s="51">
        <v>56.0</v>
      </c>
      <c r="F166" s="51" t="s">
        <v>30</v>
      </c>
      <c r="G166" s="51" t="s">
        <v>35</v>
      </c>
      <c r="H166" s="51">
        <v>5.0</v>
      </c>
    </row>
    <row r="167" ht="15.75" customHeight="1">
      <c r="A167" s="51">
        <f t="shared" si="1"/>
        <v>0.4753220932</v>
      </c>
      <c r="B167" s="51" t="s">
        <v>14</v>
      </c>
      <c r="C167" s="51">
        <v>188.0</v>
      </c>
      <c r="D167" s="51">
        <v>19.0</v>
      </c>
      <c r="E167" s="51">
        <v>80.0</v>
      </c>
      <c r="F167" s="51" t="s">
        <v>30</v>
      </c>
      <c r="G167" s="51" t="s">
        <v>32</v>
      </c>
      <c r="H167" s="51">
        <v>3.0</v>
      </c>
    </row>
    <row r="168" ht="15.75" customHeight="1">
      <c r="A168" s="51">
        <f t="shared" si="1"/>
        <v>0.8723080287</v>
      </c>
      <c r="B168" s="51" t="s">
        <v>17</v>
      </c>
      <c r="C168" s="51">
        <v>169.0</v>
      </c>
      <c r="D168" s="51">
        <v>19.0</v>
      </c>
      <c r="E168" s="51">
        <v>65.0</v>
      </c>
      <c r="F168" s="51" t="s">
        <v>30</v>
      </c>
      <c r="G168" s="51" t="s">
        <v>33</v>
      </c>
      <c r="H168" s="51">
        <v>4.0</v>
      </c>
    </row>
    <row r="169" ht="15.75" customHeight="1">
      <c r="A169" s="51">
        <f t="shared" si="1"/>
        <v>0.826525043</v>
      </c>
      <c r="B169" s="51" t="s">
        <v>14</v>
      </c>
      <c r="C169" s="51">
        <v>182.0</v>
      </c>
      <c r="D169" s="51">
        <v>19.0</v>
      </c>
      <c r="E169" s="51">
        <v>97.0</v>
      </c>
      <c r="F169" s="51" t="s">
        <v>30</v>
      </c>
      <c r="G169" s="51" t="s">
        <v>32</v>
      </c>
      <c r="H169" s="51">
        <v>3.0</v>
      </c>
    </row>
    <row r="170" ht="15.75" customHeight="1">
      <c r="A170" s="51">
        <f t="shared" si="1"/>
        <v>0.7230795324</v>
      </c>
      <c r="B170" s="51" t="s">
        <v>14</v>
      </c>
      <c r="C170" s="51">
        <v>170.0</v>
      </c>
      <c r="D170" s="51">
        <v>19.0</v>
      </c>
      <c r="E170" s="51">
        <v>70.0</v>
      </c>
      <c r="F170" s="51" t="s">
        <v>30</v>
      </c>
      <c r="G170" s="51" t="s">
        <v>34</v>
      </c>
      <c r="H170" s="51">
        <v>4.0</v>
      </c>
    </row>
    <row r="171" ht="15.75" customHeight="1">
      <c r="A171" s="51">
        <f t="shared" si="1"/>
        <v>0.8899940637</v>
      </c>
      <c r="B171" s="51" t="s">
        <v>14</v>
      </c>
      <c r="C171" s="51">
        <v>176.0</v>
      </c>
      <c r="D171" s="51">
        <v>19.0</v>
      </c>
      <c r="E171" s="51">
        <v>58.0</v>
      </c>
      <c r="F171" s="51" t="s">
        <v>30</v>
      </c>
      <c r="G171" s="51" t="s">
        <v>46</v>
      </c>
      <c r="H171" s="51">
        <v>4.0</v>
      </c>
    </row>
    <row r="172" ht="15.75" customHeight="1">
      <c r="A172" s="51">
        <f t="shared" si="1"/>
        <v>0.5454367491</v>
      </c>
      <c r="B172" s="51" t="s">
        <v>14</v>
      </c>
      <c r="C172" s="51">
        <v>170.0</v>
      </c>
      <c r="D172" s="51">
        <v>18.0</v>
      </c>
      <c r="E172" s="51">
        <v>60.0</v>
      </c>
      <c r="F172" s="51" t="s">
        <v>30</v>
      </c>
      <c r="G172" s="51" t="s">
        <v>47</v>
      </c>
      <c r="H172" s="51">
        <v>5.0</v>
      </c>
    </row>
    <row r="173" ht="15.75" customHeight="1">
      <c r="A173" s="51">
        <f t="shared" si="1"/>
        <v>0.5734395877</v>
      </c>
      <c r="B173" s="51" t="s">
        <v>14</v>
      </c>
      <c r="C173" s="51">
        <v>185.0</v>
      </c>
      <c r="D173" s="51">
        <v>19.0</v>
      </c>
      <c r="E173" s="51">
        <v>76.0</v>
      </c>
      <c r="F173" s="51" t="s">
        <v>30</v>
      </c>
      <c r="G173" s="51" t="s">
        <v>35</v>
      </c>
      <c r="H173" s="51">
        <v>4.0</v>
      </c>
    </row>
    <row r="174" ht="15.75" customHeight="1">
      <c r="A174" s="51">
        <f t="shared" si="1"/>
        <v>0.7650967803</v>
      </c>
      <c r="B174" s="51" t="s">
        <v>14</v>
      </c>
      <c r="C174" s="51">
        <v>160.0</v>
      </c>
      <c r="D174" s="51">
        <v>30.0</v>
      </c>
      <c r="E174" s="51">
        <v>80.0</v>
      </c>
      <c r="F174" s="51" t="s">
        <v>30</v>
      </c>
      <c r="G174" s="51" t="s">
        <v>35</v>
      </c>
      <c r="H174" s="51">
        <v>3.0</v>
      </c>
    </row>
    <row r="175" ht="15.75" customHeight="1">
      <c r="A175" s="51">
        <f t="shared" si="1"/>
        <v>0.274096806</v>
      </c>
      <c r="B175" s="51" t="s">
        <v>14</v>
      </c>
      <c r="C175" s="51">
        <v>180.0</v>
      </c>
      <c r="D175" s="51">
        <v>20.0</v>
      </c>
      <c r="E175" s="51">
        <v>70.0</v>
      </c>
      <c r="F175" s="51" t="s">
        <v>30</v>
      </c>
      <c r="G175" s="51" t="s">
        <v>34</v>
      </c>
      <c r="H175" s="51">
        <v>3.0</v>
      </c>
    </row>
    <row r="176" ht="15.75" customHeight="1">
      <c r="A176" s="51">
        <f t="shared" si="1"/>
        <v>0.6196498368</v>
      </c>
      <c r="B176" s="51" t="s">
        <v>14</v>
      </c>
      <c r="C176" s="51">
        <v>183.0</v>
      </c>
      <c r="D176" s="51">
        <v>19.0</v>
      </c>
      <c r="E176" s="51">
        <v>63.0</v>
      </c>
      <c r="F176" s="51" t="s">
        <v>30</v>
      </c>
      <c r="G176" s="51" t="s">
        <v>34</v>
      </c>
      <c r="H176" s="51">
        <v>5.0</v>
      </c>
    </row>
    <row r="177" ht="15.75" customHeight="1">
      <c r="A177" s="51">
        <f t="shared" si="1"/>
        <v>0.6996756921</v>
      </c>
      <c r="B177" s="51" t="s">
        <v>14</v>
      </c>
      <c r="C177" s="51">
        <v>185.0</v>
      </c>
      <c r="D177" s="51">
        <v>19.0</v>
      </c>
      <c r="E177" s="51">
        <v>100.0</v>
      </c>
      <c r="F177" s="51" t="s">
        <v>30</v>
      </c>
      <c r="G177" s="51" t="s">
        <v>46</v>
      </c>
      <c r="H177" s="51">
        <v>3.0</v>
      </c>
    </row>
    <row r="178" ht="15.75" customHeight="1">
      <c r="A178" s="51">
        <f t="shared" si="1"/>
        <v>0.1759915176</v>
      </c>
      <c r="B178" s="51" t="s">
        <v>14</v>
      </c>
      <c r="C178" s="51">
        <v>183.0</v>
      </c>
      <c r="D178" s="51">
        <v>19.0</v>
      </c>
      <c r="E178" s="51">
        <v>68.0</v>
      </c>
      <c r="F178" s="51" t="s">
        <v>30</v>
      </c>
      <c r="G178" s="51" t="s">
        <v>38</v>
      </c>
      <c r="H178" s="51">
        <v>4.0</v>
      </c>
    </row>
    <row r="179" ht="15.75" customHeight="1">
      <c r="A179" s="51">
        <f t="shared" si="1"/>
        <v>0.8080197776</v>
      </c>
      <c r="B179" s="51" t="s">
        <v>14</v>
      </c>
      <c r="C179" s="51">
        <v>175.0</v>
      </c>
      <c r="D179" s="51">
        <v>19.0</v>
      </c>
      <c r="E179" s="51">
        <v>65.0</v>
      </c>
      <c r="F179" s="51" t="s">
        <v>30</v>
      </c>
      <c r="G179" s="51" t="s">
        <v>34</v>
      </c>
      <c r="H179" s="51">
        <v>4.0</v>
      </c>
    </row>
    <row r="180" ht="15.75" customHeight="1">
      <c r="A180" s="51">
        <f t="shared" si="1"/>
        <v>0.1751507958</v>
      </c>
      <c r="B180" s="51" t="s">
        <v>14</v>
      </c>
      <c r="C180" s="51">
        <v>178.0</v>
      </c>
      <c r="D180" s="51">
        <v>19.0</v>
      </c>
      <c r="E180" s="51">
        <v>64.0</v>
      </c>
      <c r="F180" s="51" t="s">
        <v>30</v>
      </c>
      <c r="G180" s="51" t="s">
        <v>33</v>
      </c>
      <c r="H180" s="51">
        <v>5.0</v>
      </c>
    </row>
    <row r="181" ht="15.75" customHeight="1">
      <c r="A181" s="51">
        <f t="shared" si="1"/>
        <v>0.9748764988</v>
      </c>
      <c r="B181" s="51" t="s">
        <v>14</v>
      </c>
      <c r="C181" s="51">
        <v>179.0</v>
      </c>
      <c r="D181" s="51">
        <v>18.0</v>
      </c>
      <c r="E181" s="51">
        <v>68.0</v>
      </c>
      <c r="F181" s="51" t="s">
        <v>30</v>
      </c>
      <c r="G181" s="51" t="s">
        <v>32</v>
      </c>
      <c r="H181" s="51">
        <v>3.0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