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parracho/Documents/OCD/Trabalho/"/>
    </mc:Choice>
  </mc:AlternateContent>
  <xr:revisionPtr revIDLastSave="0" documentId="13_ncr:1_{CD0D3D91-B3F8-3246-81BF-DC562FA5DF4F}" xr6:coauthVersionLast="47" xr6:coauthVersionMax="47" xr10:uidLastSave="{00000000-0000-0000-0000-000000000000}"/>
  <bookViews>
    <workbookView xWindow="-20" yWindow="500" windowWidth="28800" windowHeight="16100" activeTab="2" xr2:uid="{C92289C6-594E-406C-9477-421A31A9191C}"/>
  </bookViews>
  <sheets>
    <sheet name="Answer Report Parte I" sheetId="3" r:id="rId1"/>
    <sheet name="Sensitivity Report Parte I" sheetId="4" r:id="rId2"/>
    <sheet name="Limits Report Parte I" sheetId="5" r:id="rId3"/>
    <sheet name="Parte II" sheetId="1" r:id="rId4"/>
    <sheet name="Parte III" sheetId="2" r:id="rId5"/>
    <sheet name="Answer Report Parte VI" sheetId="13" r:id="rId6"/>
    <sheet name="Sensitivity Report Parte VI" sheetId="15" r:id="rId7"/>
    <sheet name="Parte VI" sheetId="10" r:id="rId8"/>
    <sheet name="Parte VI (2)" sheetId="11" r:id="rId9"/>
  </sheets>
  <definedNames>
    <definedName name="solver_adj" localSheetId="3" hidden="1">'Parte II'!$C$20:$D$23,'Parte II'!$E$21,'Parte II'!$E$22</definedName>
    <definedName name="solver_adj" localSheetId="7" hidden="1">'Parte VI'!$C$20:$D$24,'Parte VI'!$E$21:$E$22,'Parte VI'!$E$24</definedName>
    <definedName name="solver_cvg" localSheetId="3" hidden="1">0.0001</definedName>
    <definedName name="solver_cvg" localSheetId="7" hidden="1">0.0001</definedName>
    <definedName name="solver_drv" localSheetId="3" hidden="1">2</definedName>
    <definedName name="solver_drv" localSheetId="7" hidden="1">2</definedName>
    <definedName name="solver_eng" localSheetId="3" hidden="1">2</definedName>
    <definedName name="solver_eng" localSheetId="7" hidden="1">2</definedName>
    <definedName name="solver_est" localSheetId="3" hidden="1">1</definedName>
    <definedName name="solver_est" localSheetId="7" hidden="1">1</definedName>
    <definedName name="solver_itr" localSheetId="3" hidden="1">2147483647</definedName>
    <definedName name="solver_itr" localSheetId="7" hidden="1">2147483647</definedName>
    <definedName name="solver_lhs1" localSheetId="3" hidden="1">'Parte II'!$C$27</definedName>
    <definedName name="solver_lhs1" localSheetId="7" hidden="1">'Parte VI'!$C$27</definedName>
    <definedName name="solver_lhs2" localSheetId="3" hidden="1">'Parte II'!$C$28</definedName>
    <definedName name="solver_lhs2" localSheetId="7" hidden="1">'Parte VI'!$C$28</definedName>
    <definedName name="solver_lhs3" localSheetId="3" hidden="1">'Parte II'!$C$29</definedName>
    <definedName name="solver_lhs3" localSheetId="7" hidden="1">'Parte VI'!$C$29</definedName>
    <definedName name="solver_lhs4" localSheetId="3" hidden="1">'Parte II'!$F$20</definedName>
    <definedName name="solver_lhs4" localSheetId="7" hidden="1">'Parte VI'!$F$20</definedName>
    <definedName name="solver_lhs5" localSheetId="3" hidden="1">'Parte II'!$F$21</definedName>
    <definedName name="solver_lhs5" localSheetId="7" hidden="1">'Parte VI'!$F$21</definedName>
    <definedName name="solver_lhs6" localSheetId="3" hidden="1">'Parte II'!$F$22</definedName>
    <definedName name="solver_lhs6" localSheetId="7" hidden="1">'Parte VI'!$F$22</definedName>
    <definedName name="solver_lhs7" localSheetId="3" hidden="1">'Parte II'!$F$23</definedName>
    <definedName name="solver_lhs7" localSheetId="7" hidden="1">'Parte VI'!$F$23</definedName>
    <definedName name="solver_lhs8" localSheetId="3" hidden="1">'Parte II'!$F$23</definedName>
    <definedName name="solver_lhs8" localSheetId="7" hidden="1">'Parte VI'!$F$24</definedName>
    <definedName name="solver_lin" localSheetId="7" hidden="1">1</definedName>
    <definedName name="solver_mip" localSheetId="3" hidden="1">2147483647</definedName>
    <definedName name="solver_mip" localSheetId="7" hidden="1">2147483647</definedName>
    <definedName name="solver_mni" localSheetId="3" hidden="1">30</definedName>
    <definedName name="solver_mni" localSheetId="7" hidden="1">30</definedName>
    <definedName name="solver_mrt" localSheetId="3" hidden="1">0.075</definedName>
    <definedName name="solver_mrt" localSheetId="7" hidden="1">0.075</definedName>
    <definedName name="solver_msl" localSheetId="3" hidden="1">2</definedName>
    <definedName name="solver_msl" localSheetId="7" hidden="1">2</definedName>
    <definedName name="solver_neg" localSheetId="3" hidden="1">1</definedName>
    <definedName name="solver_neg" localSheetId="7" hidden="1">1</definedName>
    <definedName name="solver_nod" localSheetId="3" hidden="1">2147483647</definedName>
    <definedName name="solver_nod" localSheetId="7" hidden="1">2147483647</definedName>
    <definedName name="solver_num" localSheetId="3" hidden="1">7</definedName>
    <definedName name="solver_num" localSheetId="7" hidden="1">8</definedName>
    <definedName name="solver_nwt" localSheetId="3" hidden="1">1</definedName>
    <definedName name="solver_nwt" localSheetId="7" hidden="1">1</definedName>
    <definedName name="solver_opt" localSheetId="3" hidden="1">'Parte II'!$C$33</definedName>
    <definedName name="solver_opt" localSheetId="7" hidden="1">'Parte VI'!$C$33</definedName>
    <definedName name="solver_pre" localSheetId="3" hidden="1">0.000001</definedName>
    <definedName name="solver_pre" localSheetId="7" hidden="1">0.000001</definedName>
    <definedName name="solver_rbv" localSheetId="3" hidden="1">2</definedName>
    <definedName name="solver_rbv" localSheetId="7" hidden="1">2</definedName>
    <definedName name="solver_rel1" localSheetId="3" hidden="1">2</definedName>
    <definedName name="solver_rel1" localSheetId="7" hidden="1">2</definedName>
    <definedName name="solver_rel2" localSheetId="3" hidden="1">2</definedName>
    <definedName name="solver_rel2" localSheetId="7" hidden="1">2</definedName>
    <definedName name="solver_rel3" localSheetId="3" hidden="1">2</definedName>
    <definedName name="solver_rel3" localSheetId="7" hidden="1">2</definedName>
    <definedName name="solver_rel4" localSheetId="3" hidden="1">1</definedName>
    <definedName name="solver_rel4" localSheetId="7" hidden="1">1</definedName>
    <definedName name="solver_rel5" localSheetId="3" hidden="1">1</definedName>
    <definedName name="solver_rel5" localSheetId="7" hidden="1">1</definedName>
    <definedName name="solver_rel6" localSheetId="3" hidden="1">1</definedName>
    <definedName name="solver_rel6" localSheetId="7" hidden="1">1</definedName>
    <definedName name="solver_rel7" localSheetId="3" hidden="1">1</definedName>
    <definedName name="solver_rel7" localSheetId="7" hidden="1">1</definedName>
    <definedName name="solver_rel8" localSheetId="3" hidden="1">1</definedName>
    <definedName name="solver_rel8" localSheetId="7" hidden="1">1</definedName>
    <definedName name="solver_rhs1" localSheetId="3" hidden="1">'Parte II'!$E$27</definedName>
    <definedName name="solver_rhs1" localSheetId="7" hidden="1">'Parte VI'!$E$27</definedName>
    <definedName name="solver_rhs2" localSheetId="3" hidden="1">'Parte II'!$E$28</definedName>
    <definedName name="solver_rhs2" localSheetId="7" hidden="1">'Parte VI'!$E$28</definedName>
    <definedName name="solver_rhs3" localSheetId="3" hidden="1">'Parte II'!$E$29</definedName>
    <definedName name="solver_rhs3" localSheetId="7" hidden="1">'Parte VI'!$E$29</definedName>
    <definedName name="solver_rhs4" localSheetId="3" hidden="1">'Parte II'!$C$12</definedName>
    <definedName name="solver_rhs4" localSheetId="7" hidden="1">'Parte VI'!$C$12</definedName>
    <definedName name="solver_rhs5" localSheetId="3" hidden="1">'Parte II'!$C$13</definedName>
    <definedName name="solver_rhs5" localSheetId="7" hidden="1">'Parte VI'!$C$13</definedName>
    <definedName name="solver_rhs6" localSheetId="3" hidden="1">'Parte II'!$C$14</definedName>
    <definedName name="solver_rhs6" localSheetId="7" hidden="1">'Parte VI'!$C$14</definedName>
    <definedName name="solver_rhs7" localSheetId="3" hidden="1">'Parte II'!$C$15</definedName>
    <definedName name="solver_rhs7" localSheetId="7" hidden="1">'Parte VI'!$C$15</definedName>
    <definedName name="solver_rhs8" localSheetId="3" hidden="1">'Parte II'!$C$15</definedName>
    <definedName name="solver_rhs8" localSheetId="7" hidden="1">'Parte VI'!$H$24</definedName>
    <definedName name="solver_rlx" localSheetId="3" hidden="1">2</definedName>
    <definedName name="solver_rlx" localSheetId="7" hidden="1">2</definedName>
    <definedName name="solver_rsd" localSheetId="3" hidden="1">0</definedName>
    <definedName name="solver_rsd" localSheetId="7" hidden="1">0</definedName>
    <definedName name="solver_scl" localSheetId="3" hidden="1">2</definedName>
    <definedName name="solver_scl" localSheetId="7" hidden="1">2</definedName>
    <definedName name="solver_sho" localSheetId="2" hidden="1">2</definedName>
    <definedName name="solver_sho" localSheetId="3" hidden="1">2</definedName>
    <definedName name="solver_sho" localSheetId="7" hidden="1">2</definedName>
    <definedName name="solver_ssz" localSheetId="3" hidden="1">100</definedName>
    <definedName name="solver_ssz" localSheetId="7" hidden="1">100</definedName>
    <definedName name="solver_tim" localSheetId="3" hidden="1">2147483647</definedName>
    <definedName name="solver_tim" localSheetId="7" hidden="1">2147483647</definedName>
    <definedName name="solver_tol" localSheetId="3" hidden="1">0.01</definedName>
    <definedName name="solver_tol" localSheetId="7" hidden="1">0.01</definedName>
    <definedName name="solver_typ" localSheetId="3" hidden="1">2</definedName>
    <definedName name="solver_typ" localSheetId="7" hidden="1">2</definedName>
    <definedName name="solver_val" localSheetId="3" hidden="1">0</definedName>
    <definedName name="solver_val" localSheetId="7" hidden="1">0</definedName>
    <definedName name="solver_ver" localSheetId="3" hidden="1">3</definedName>
    <definedName name="solver_ver" localSheetId="7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G2" i="11"/>
  <c r="I2" i="11" s="1"/>
  <c r="P3" i="11" s="1"/>
  <c r="H2" i="11"/>
  <c r="F3" i="11"/>
  <c r="G3" i="11"/>
  <c r="H3" i="11"/>
  <c r="L3" i="11"/>
  <c r="M3" i="11"/>
  <c r="N3" i="11"/>
  <c r="O3" i="11"/>
  <c r="F4" i="11"/>
  <c r="G4" i="11"/>
  <c r="H4" i="11"/>
  <c r="L4" i="11"/>
  <c r="M4" i="11"/>
  <c r="N4" i="11"/>
  <c r="O4" i="11"/>
  <c r="F5" i="11"/>
  <c r="G5" i="11"/>
  <c r="H5" i="11"/>
  <c r="I5" i="11"/>
  <c r="P6" i="11" s="1"/>
  <c r="L5" i="11"/>
  <c r="M5" i="11"/>
  <c r="N5" i="11"/>
  <c r="O5" i="11"/>
  <c r="F6" i="11"/>
  <c r="G6" i="11"/>
  <c r="H6" i="11"/>
  <c r="I6" i="11"/>
  <c r="P7" i="11" s="1"/>
  <c r="L6" i="11"/>
  <c r="M6" i="11"/>
  <c r="N6" i="11"/>
  <c r="O6" i="11"/>
  <c r="L7" i="11"/>
  <c r="M7" i="11"/>
  <c r="N7" i="11"/>
  <c r="O7" i="11"/>
  <c r="F20" i="10"/>
  <c r="B2" i="11" s="1"/>
  <c r="F21" i="10"/>
  <c r="B3" i="11" s="1"/>
  <c r="F22" i="10"/>
  <c r="B4" i="11" s="1"/>
  <c r="F23" i="10"/>
  <c r="B5" i="11" s="1"/>
  <c r="F24" i="10"/>
  <c r="B6" i="11" s="1"/>
  <c r="C27" i="10"/>
  <c r="C28" i="10"/>
  <c r="C29" i="10"/>
  <c r="C33" i="10"/>
  <c r="C33" i="1"/>
  <c r="H2" i="2"/>
  <c r="L4" i="2"/>
  <c r="L5" i="2"/>
  <c r="L6" i="2"/>
  <c r="L3" i="2"/>
  <c r="M4" i="2"/>
  <c r="N4" i="2"/>
  <c r="O4" i="2"/>
  <c r="M5" i="2"/>
  <c r="N5" i="2"/>
  <c r="O5" i="2"/>
  <c r="M6" i="2"/>
  <c r="N6" i="2"/>
  <c r="O6" i="2"/>
  <c r="N3" i="2"/>
  <c r="O3" i="2"/>
  <c r="M3" i="2"/>
  <c r="F2" i="2"/>
  <c r="I2" i="2" s="1"/>
  <c r="P3" i="2" s="1"/>
  <c r="F3" i="2"/>
  <c r="F4" i="2"/>
  <c r="F5" i="2"/>
  <c r="G3" i="2"/>
  <c r="H3" i="2"/>
  <c r="G4" i="2"/>
  <c r="H4" i="2"/>
  <c r="G5" i="2"/>
  <c r="H5" i="2"/>
  <c r="G2" i="2"/>
  <c r="C29" i="1"/>
  <c r="C28" i="1"/>
  <c r="C27" i="1"/>
  <c r="F20" i="1"/>
  <c r="B2" i="2" s="1"/>
  <c r="F21" i="1"/>
  <c r="B3" i="2" s="1"/>
  <c r="F22" i="1"/>
  <c r="B4" i="2" s="1"/>
  <c r="F23" i="1"/>
  <c r="B5" i="2" s="1"/>
  <c r="O8" i="11" l="1"/>
  <c r="H7" i="11"/>
  <c r="I4" i="11"/>
  <c r="P5" i="11" s="1"/>
  <c r="F7" i="11"/>
  <c r="G7" i="11"/>
  <c r="I3" i="11"/>
  <c r="P4" i="11" s="1"/>
  <c r="N8" i="11"/>
  <c r="M8" i="11"/>
  <c r="M7" i="2"/>
  <c r="I5" i="2"/>
  <c r="P6" i="2" s="1"/>
  <c r="I4" i="2"/>
  <c r="P5" i="2" s="1"/>
  <c r="H6" i="2"/>
  <c r="N7" i="2"/>
  <c r="I3" i="2"/>
  <c r="P4" i="2" s="1"/>
  <c r="F6" i="2"/>
  <c r="G6" i="2"/>
  <c r="O7" i="2"/>
  <c r="P8" i="11" l="1"/>
  <c r="P7" i="2"/>
</calcChain>
</file>

<file path=xl/sharedStrings.xml><?xml version="1.0" encoding="utf-8"?>
<sst xmlns="http://schemas.openxmlformats.org/spreadsheetml/2006/main" count="519" uniqueCount="138">
  <si>
    <t>Rendimento do Papel</t>
  </si>
  <si>
    <t>Material usado</t>
  </si>
  <si>
    <t>Kraft</t>
  </si>
  <si>
    <t>Embrulho</t>
  </si>
  <si>
    <t>Jornais</t>
  </si>
  <si>
    <t>P. Misto</t>
  </si>
  <si>
    <t>P. Escritório</t>
  </si>
  <si>
    <t>Cartão</t>
  </si>
  <si>
    <t>Toneladas Disponiveis</t>
  </si>
  <si>
    <t>Custo por tonelada</t>
  </si>
  <si>
    <t>Custo de Transformação</t>
  </si>
  <si>
    <t>Impressão</t>
  </si>
  <si>
    <t>Material Usado</t>
  </si>
  <si>
    <t>P. Escrotório</t>
  </si>
  <si>
    <t>Transformar em:</t>
  </si>
  <si>
    <t>Total</t>
  </si>
  <si>
    <t>Custo min:</t>
  </si>
  <si>
    <t>Restrições</t>
  </si>
  <si>
    <t>&lt;=</t>
  </si>
  <si>
    <t>Material</t>
  </si>
  <si>
    <t>Quantidade</t>
  </si>
  <si>
    <t>=</t>
  </si>
  <si>
    <t>Jornal</t>
  </si>
  <si>
    <t>Tipo de papel</t>
  </si>
  <si>
    <t>Quantidade a comprar</t>
  </si>
  <si>
    <t>P.Misto</t>
  </si>
  <si>
    <t>comprar</t>
  </si>
  <si>
    <t xml:space="preserve"> Total:</t>
  </si>
  <si>
    <t>Total de compra</t>
  </si>
  <si>
    <t>Valor final</t>
  </si>
  <si>
    <t>Microsoft Excel 16.0 Answer Report</t>
  </si>
  <si>
    <t>Worksheet: [solver_05-17.xlsx]Sheet1</t>
  </si>
  <si>
    <t>Report Created: 20/05/2023 11:49:47</t>
  </si>
  <si>
    <t>Result: Solver found a solution.  All Constraints and optimality conditions are satisfied.</t>
  </si>
  <si>
    <t>Solver Engine</t>
  </si>
  <si>
    <t>Engine: Simplex LP</t>
  </si>
  <si>
    <t>Solution Time: 0,062 Seconds.</t>
  </si>
  <si>
    <t>Iterations: 8 Subproblems: 0</t>
  </si>
  <si>
    <t>Solver Options</t>
  </si>
  <si>
    <t>Max Time Unlimited,  Iterations Unlimited, Precision 0,000001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</si>
  <si>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</si>
  <si>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</si>
  <si>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</si>
  <si>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</si>
  <si>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</si>
  <si>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</si>
  <si>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</si>
  <si>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</si>
  <si>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</si>
  <si>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</si>
  <si>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</si>
  <si>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</si>
  <si>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</si>
  <si>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$C$33</t>
  </si>
  <si>
    <t>Custo min: Quantidade</t>
  </si>
  <si>
    <t>$C$20</t>
  </si>
  <si>
    <t>Jornais Kraft</t>
  </si>
  <si>
    <t>Contin</t>
  </si>
  <si>
    <t>$D$20</t>
  </si>
  <si>
    <t>Jornais Embrulho</t>
  </si>
  <si>
    <t>$C$21</t>
  </si>
  <si>
    <t>P. Misto Kraft</t>
  </si>
  <si>
    <t>$D$21</t>
  </si>
  <si>
    <t>P. Misto Embrulho</t>
  </si>
  <si>
    <t>$C$22</t>
  </si>
  <si>
    <t>$D$22</t>
  </si>
  <si>
    <t>$C$23</t>
  </si>
  <si>
    <t>Cartão Kraft</t>
  </si>
  <si>
    <t>$D$23</t>
  </si>
  <si>
    <t>Cartão Embrulho</t>
  </si>
  <si>
    <t>$E$21</t>
  </si>
  <si>
    <t>P. Misto Impressão</t>
  </si>
  <si>
    <t>$E$22</t>
  </si>
  <si>
    <t>$C$27</t>
  </si>
  <si>
    <t>Kraft Quantidade</t>
  </si>
  <si>
    <t>$C$27=$E$27</t>
  </si>
  <si>
    <t>Binding</t>
  </si>
  <si>
    <t>$C$28</t>
  </si>
  <si>
    <t>Embrulho Quantidade</t>
  </si>
  <si>
    <t>$C$28=$E$28</t>
  </si>
  <si>
    <t>$C$29</t>
  </si>
  <si>
    <t>Impressão Quantidade</t>
  </si>
  <si>
    <t>$C$29=$E$29</t>
  </si>
  <si>
    <t>$F$20</t>
  </si>
  <si>
    <t>Jornais Total</t>
  </si>
  <si>
    <t>$F$20&lt;=$C$12</t>
  </si>
  <si>
    <t>$F$21</t>
  </si>
  <si>
    <t>P. Misto Total</t>
  </si>
  <si>
    <t>$F$21&lt;=$C$13</t>
  </si>
  <si>
    <t>$F$22</t>
  </si>
  <si>
    <t>$F$22&lt;=$C$14</t>
  </si>
  <si>
    <t>$F$23</t>
  </si>
  <si>
    <t>Cartão Total</t>
  </si>
  <si>
    <t>$F$23&lt;=$C$15</t>
  </si>
  <si>
    <t>Not 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</si>
  <si>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</si>
  <si>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</si>
  <si>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</si>
  <si>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</si>
  <si>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</si>
  <si>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</si>
  <si>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</si>
  <si>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</si>
  <si>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</si>
  <si>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</si>
  <si>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</si>
  <si>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</si>
  <si>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</si>
  <si>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</si>
  <si>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</si>
  <si>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</si>
  <si>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</si>
  <si>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</si>
  <si>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</si>
  <si>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</si>
  <si>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 xml:space="preserve">% </t>
  </si>
  <si>
    <t>Revista</t>
  </si>
  <si>
    <t>Revista Total</t>
  </si>
  <si>
    <t>$F$24</t>
  </si>
  <si>
    <t>P. Escritório Total</t>
  </si>
  <si>
    <t>Revista Impressão</t>
  </si>
  <si>
    <t>$E$24</t>
  </si>
  <si>
    <t>P. Escritório Impressão</t>
  </si>
  <si>
    <t>Revista Embrulho</t>
  </si>
  <si>
    <t>$D$24</t>
  </si>
  <si>
    <t>Revista Kraft</t>
  </si>
  <si>
    <t>$C$24</t>
  </si>
  <si>
    <t>P. Escritório Embrulho</t>
  </si>
  <si>
    <t>P. Escritório Kraft</t>
  </si>
  <si>
    <t>Microsoft Excel 16.73 Answer Report</t>
  </si>
  <si>
    <t>Worksheet: [solver_05-17-2.xlsx]Parte VI</t>
  </si>
  <si>
    <t>Report Created: 22/05/2023 21:59:29</t>
  </si>
  <si>
    <t>Result: Solver found a solution.  All constraints and optimality conditions are satisfied.</t>
  </si>
  <si>
    <t>Solution Time: 157,376 Seconds.</t>
  </si>
  <si>
    <t>Max Time Unlimited, Iterations Unlimited, Precision 0,000001</t>
  </si>
  <si>
    <t>$F$24&lt;=$H$24</t>
  </si>
  <si>
    <t>Microsoft Excel 16.73 Sensitivity Report</t>
  </si>
  <si>
    <t>Report Created: 22/05/2023 22:01:22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</si>
</sst>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theme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5" xfId="1" applyFont="1" applyBorder="1"/>
    <xf numFmtId="9" fontId="0" fillId="0" borderId="6" xfId="1" applyFont="1" applyBorder="1"/>
    <xf numFmtId="9" fontId="0" fillId="0" borderId="7" xfId="1" quotePrefix="1" applyFont="1" applyBorder="1"/>
    <xf numFmtId="9" fontId="0" fillId="0" borderId="8" xfId="1" applyFont="1" applyBorder="1"/>
    <xf numFmtId="9" fontId="0" fillId="0" borderId="0" xfId="1" applyFont="1" applyBorder="1"/>
    <xf numFmtId="9" fontId="0" fillId="0" borderId="9" xfId="1" applyFont="1" applyBorder="1"/>
    <xf numFmtId="9" fontId="0" fillId="0" borderId="10" xfId="1" applyFont="1" applyBorder="1"/>
    <xf numFmtId="9" fontId="0" fillId="0" borderId="11" xfId="1" applyFont="1" applyBorder="1"/>
    <xf numFmtId="9" fontId="0" fillId="0" borderId="12" xfId="1" quotePrefix="1" applyFont="1" applyBorder="1"/>
    <xf numFmtId="0" fontId="3" fillId="2" borderId="0" xfId="0" applyFont="1" applyFill="1"/>
    <xf numFmtId="0" fontId="3" fillId="2" borderId="2" xfId="0" applyFont="1" applyFill="1" applyBorder="1"/>
    <xf numFmtId="0" fontId="0" fillId="0" borderId="13" xfId="0" applyBorder="1"/>
    <xf numFmtId="0" fontId="4" fillId="0" borderId="0" xfId="0" applyFont="1"/>
    <xf numFmtId="0" fontId="2" fillId="2" borderId="2" xfId="0" applyFont="1" applyFill="1" applyBorder="1"/>
    <xf numFmtId="0" fontId="3" fillId="2" borderId="4" xfId="0" applyFont="1" applyFill="1" applyBorder="1"/>
    <xf numFmtId="0" fontId="3" fillId="2" borderId="3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4" borderId="9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7" xfId="0" quotePrefix="1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2" xfId="0" quotePrefix="1" applyFill="1" applyBorder="1"/>
    <xf numFmtId="0" fontId="0" fillId="4" borderId="15" xfId="0" quotePrefix="1" applyFill="1" applyBorder="1"/>
    <xf numFmtId="0" fontId="4" fillId="4" borderId="1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quotePrefix="1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quotePrefix="1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2" fillId="6" borderId="16" xfId="0" applyFont="1" applyFill="1" applyBorder="1"/>
    <xf numFmtId="0" fontId="0" fillId="7" borderId="16" xfId="0" applyFill="1" applyBorder="1"/>
    <xf numFmtId="0" fontId="0" fillId="0" borderId="16" xfId="0" applyBorder="1"/>
    <xf numFmtId="0" fontId="2" fillId="6" borderId="0" xfId="0" applyFont="1" applyFill="1"/>
    <xf numFmtId="0" fontId="2" fillId="6" borderId="18" xfId="0" applyFont="1" applyFill="1" applyBorder="1"/>
    <xf numFmtId="0" fontId="2" fillId="6" borderId="19" xfId="0" applyFont="1" applyFill="1" applyBorder="1"/>
    <xf numFmtId="0" fontId="0" fillId="5" borderId="17" xfId="0" applyFill="1" applyBorder="1"/>
    <xf numFmtId="0" fontId="6" fillId="0" borderId="0" xfId="0" applyFont="1"/>
    <xf numFmtId="0" fontId="0" fillId="0" borderId="23" xfId="0" applyBorder="1"/>
    <xf numFmtId="0" fontId="7" fillId="0" borderId="22" xfId="0" applyFont="1" applyBorder="1" applyAlignment="1">
      <alignment horizontal="center"/>
    </xf>
    <xf numFmtId="0" fontId="0" fillId="0" borderId="24" xfId="0" applyBorder="1"/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15" xfId="0" applyBorder="1"/>
    <xf numFmtId="0" fontId="3" fillId="2" borderId="5" xfId="0" applyFont="1" applyFill="1" applyBorder="1"/>
    <xf numFmtId="0" fontId="0" fillId="4" borderId="9" xfId="0" quotePrefix="1" applyFill="1" applyBorder="1"/>
    <xf numFmtId="0" fontId="3" fillId="2" borderId="13" xfId="0" applyFont="1" applyFill="1" applyBorder="1"/>
    <xf numFmtId="0" fontId="0" fillId="5" borderId="12" xfId="0" applyFill="1" applyBorder="1"/>
    <xf numFmtId="0" fontId="3" fillId="2" borderId="8" xfId="0" applyFont="1" applyFill="1" applyBorder="1"/>
    <xf numFmtId="0" fontId="0" fillId="5" borderId="9" xfId="0" quotePrefix="1" applyFill="1" applyBorder="1"/>
    <xf numFmtId="9" fontId="0" fillId="0" borderId="12" xfId="0" applyNumberFormat="1" applyBorder="1"/>
    <xf numFmtId="9" fontId="0" fillId="0" borderId="11" xfId="0" applyNumberFormat="1" applyBorder="1"/>
    <xf numFmtId="9" fontId="0" fillId="0" borderId="9" xfId="1" quotePrefix="1" applyFont="1" applyBorder="1"/>
    <xf numFmtId="0" fontId="3" fillId="3" borderId="2" xfId="0" applyFont="1" applyFill="1" applyBorder="1"/>
    <xf numFmtId="0" fontId="0" fillId="5" borderId="18" xfId="0" applyFill="1" applyBorder="1"/>
    <xf numFmtId="0" fontId="0" fillId="0" borderId="0" xfId="0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total a comprar de cada material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III'!$B$1</c:f>
              <c:strCache>
                <c:ptCount val="1"/>
                <c:pt idx="0">
                  <c:v>Quantidade a comprar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'Parte III'!$A$2:$A$5</c:f>
              <c:strCache>
                <c:ptCount val="4"/>
                <c:pt idx="0">
                  <c:v>Jornal</c:v>
                </c:pt>
                <c:pt idx="1">
                  <c:v>P.Misto</c:v>
                </c:pt>
                <c:pt idx="2">
                  <c:v>P. Escritório</c:v>
                </c:pt>
                <c:pt idx="3">
                  <c:v>Cartão</c:v>
                </c:pt>
              </c:strCache>
            </c:strRef>
          </c:cat>
          <c:val>
            <c:numRef>
              <c:f>'Parte III'!$B$2:$B$5</c:f>
              <c:numCache>
                <c:formatCode>General</c:formatCode>
                <c:ptCount val="4"/>
                <c:pt idx="0">
                  <c:v>700</c:v>
                </c:pt>
                <c:pt idx="1">
                  <c:v>600</c:v>
                </c:pt>
                <c:pt idx="2">
                  <c:v>350</c:v>
                </c:pt>
                <c:pt idx="3">
                  <c:v>108.49339735894344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0-417A-AEDE-787EF7C461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282624"/>
        <c:axId val="100283104"/>
      </c:barChart>
      <c:catAx>
        <c:axId val="1002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0283104"/>
        <c:crosses val="autoZero"/>
        <c:auto val="1"/>
        <c:lblAlgn val="ctr"/>
        <c:lblOffset val="100"/>
        <c:noMultiLvlLbl val="0"/>
      </c:catAx>
      <c:valAx>
        <c:axId val="100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02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</a:t>
            </a:r>
            <a:r>
              <a:rPr lang="en-US" baseline="0"/>
              <a:t> do rendimento do papel de embrulho a partir do papel misto no Valor Final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VI (2)'!$W$2</c:f>
              <c:strCache>
                <c:ptCount val="1"/>
                <c:pt idx="0">
                  <c:v>Valor final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VI (2)'!$V$3:$V$9</c:f>
              <c:numCache>
                <c:formatCode>General</c:formatCode>
                <c:ptCount val="7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</c:numCache>
            </c:numRef>
          </c:xVal>
          <c:yVal>
            <c:numRef>
              <c:f>'Parte VI (2)'!$W$3:$W$9</c:f>
              <c:numCache>
                <c:formatCode>General</c:formatCode>
                <c:ptCount val="7"/>
                <c:pt idx="0">
                  <c:v>43547.809099999999</c:v>
                </c:pt>
                <c:pt idx="1">
                  <c:v>43547.809099999999</c:v>
                </c:pt>
                <c:pt idx="2">
                  <c:v>43547.809099999999</c:v>
                </c:pt>
                <c:pt idx="3">
                  <c:v>43453.451399999998</c:v>
                </c:pt>
                <c:pt idx="4">
                  <c:v>42955.492200000001</c:v>
                </c:pt>
                <c:pt idx="5">
                  <c:v>41929.201699999998</c:v>
                </c:pt>
                <c:pt idx="6">
                  <c:v>41000.630299999997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C-1F4A-8045-54FC9877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79087"/>
        <c:axId val="840583887"/>
      </c:scatterChart>
      <c:valAx>
        <c:axId val="8405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de rendimento do papel de embrulho a partir do papel misto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0583887"/>
        <c:crosses val="autoZero"/>
        <c:crossBetween val="midCat"/>
      </c:valAx>
      <c:valAx>
        <c:axId val="8405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</a:t>
                </a:r>
                <a:r>
                  <a:rPr lang="pt-PT" baseline="0"/>
                  <a:t>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05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Quantidades dos materiais a usar na produção de cada tipo de papel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III'!$E$2</c:f>
              <c:strCache>
                <c:ptCount val="1"/>
                <c:pt idx="0">
                  <c:v>Jornal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'Parte III'!$F$1:$H$1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III'!$F$2:$H$2</c:f>
              <c:numCache>
                <c:formatCode>General</c:formatCode>
                <c:ptCount val="3"/>
                <c:pt idx="0">
                  <c:v>588.23529411764707</c:v>
                </c:pt>
                <c:pt idx="1">
                  <c:v>111.76470588235296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1-4181-AD0D-501987221429}"/>
            </c:ext>
          </c:extLst>
        </c:ser>
        <c:ser>
          <c:idx val="1"/>
          <c:order val="1"/>
          <c:tx>
            <c:strRef>
              <c:f>'Parte III'!$E$3</c:f>
              <c:strCache>
                <c:ptCount val="1"/>
                <c:pt idx="0">
                  <c:v>P.Misto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'Parte III'!$F$1:$H$1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III'!$F$3:$H$3</c:f>
              <c:numCache>
                <c:formatCode>General</c:formatCode>
                <c:ptCount val="3"/>
                <c:pt idx="0">
                  <c:v>0</c:v>
                </c:pt>
                <c:pt idx="1">
                  <c:v>171.42857142857144</c:v>
                </c:pt>
                <c:pt idx="2">
                  <c:v>428.57142857142856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1-4181-AD0D-501987221429}"/>
            </c:ext>
          </c:extLst>
        </c:ser>
        <c:ser>
          <c:idx val="2"/>
          <c:order val="2"/>
          <c:tx>
            <c:strRef>
              <c:f>'Parte III'!$E$4</c:f>
              <c:strCache>
                <c:ptCount val="1"/>
                <c:pt idx="0">
                  <c:v>P. Escritório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'Parte III'!$F$1:$H$1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III'!$F$4:$H$4</c:f>
              <c:numCache>
                <c:formatCode>General</c:formatCode>
                <c:ptCount val="3"/>
                <c:pt idx="0">
                  <c:v>0</c:v>
                </c:pt>
                <c:pt idx="1">
                  <c:v>350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1-4181-AD0D-501987221429}"/>
            </c:ext>
          </c:extLst>
        </c:ser>
        <c:ser>
          <c:idx val="3"/>
          <c:order val="3"/>
          <c:tx>
            <c:strRef>
              <c:f>'Parte III'!$E$5</c:f>
              <c:strCache>
                <c:ptCount val="1"/>
                <c:pt idx="0">
                  <c:v>Cartão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'Parte III'!$F$1:$H$1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III'!$F$5:$H$5</c:f>
              <c:numCache>
                <c:formatCode>General</c:formatCode>
                <c:ptCount val="3"/>
                <c:pt idx="0">
                  <c:v>0</c:v>
                </c:pt>
                <c:pt idx="1">
                  <c:v>108.49339735894344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1-4181-AD0D-501987221429}"/>
            </c:ext>
          </c:extLst>
        </c:ser>
        <c:ser>
          <c:idx val="4"/>
          <c:order val="4"/>
          <c:tx>
            <c:strRef>
              <c:f>'Parte III'!$E$6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'Parte III'!$F$1:$H$1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III'!$F$6:$H$6</c:f>
              <c:numCache>
                <c:formatCode>General</c:formatCode>
                <c:ptCount val="3"/>
                <c:pt idx="0">
                  <c:v>588.23529411764707</c:v>
                </c:pt>
                <c:pt idx="1">
                  <c:v>741.68667466986778</c:v>
                </c:pt>
                <c:pt idx="2">
                  <c:v>428.57142857142856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1-4181-AD0D-50198722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00592"/>
        <c:axId val="167601552"/>
      </c:barChart>
      <c:catAx>
        <c:axId val="1676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7601552"/>
        <c:crosses val="autoZero"/>
        <c:auto val="1"/>
        <c:lblAlgn val="ctr"/>
        <c:lblOffset val="100"/>
        <c:noMultiLvlLbl val="0"/>
      </c:catAx>
      <c:valAx>
        <c:axId val="1676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7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Compra</a:t>
            </a:r>
            <a:r>
              <a:rPr lang="pt-PT" baseline="0"/>
              <a:t> dos Materiais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III'!$K$3</c:f>
              <c:strCache>
                <c:ptCount val="1"/>
                <c:pt idx="0">
                  <c:v>Jornal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III'!$L$2:$P$2</c15:sqref>
                  </c15:fullRef>
                </c:ext>
              </c:extLst>
              <c:f>'Parte III'!$P$2</c:f>
              <c:strCache>
                <c:ptCount val="1"/>
                <c:pt idx="0">
                  <c:v>Total de compra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III'!$L$3:$P$3</c15:sqref>
                  </c15:fullRef>
                </c:ext>
              </c:extLst>
              <c:f>'Parte III'!$P$3</c:f>
              <c:numCache>
                <c:formatCode>General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0-40CA-A5A9-9D47E0AE75EB}"/>
            </c:ext>
          </c:extLst>
        </c:ser>
        <c:ser>
          <c:idx val="1"/>
          <c:order val="1"/>
          <c:tx>
            <c:strRef>
              <c:f>'Parte III'!$K$4</c:f>
              <c:strCache>
                <c:ptCount val="1"/>
                <c:pt idx="0">
                  <c:v>P.Misto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III'!$L$2:$P$2</c15:sqref>
                  </c15:fullRef>
                </c:ext>
              </c:extLst>
              <c:f>'Parte III'!$P$2</c:f>
              <c:strCache>
                <c:ptCount val="1"/>
                <c:pt idx="0">
                  <c:v>Total de compra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III'!$L$4:$P$4</c15:sqref>
                  </c15:fullRef>
                </c:ext>
              </c:extLst>
              <c:f>'Parte III'!$P$4</c:f>
              <c:numCache>
                <c:formatCode>General</c:formatCode>
                <c:ptCount val="1"/>
                <c:pt idx="0">
                  <c:v>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0-40CA-A5A9-9D47E0AE75EB}"/>
            </c:ext>
          </c:extLst>
        </c:ser>
        <c:ser>
          <c:idx val="2"/>
          <c:order val="2"/>
          <c:tx>
            <c:strRef>
              <c:f>'Parte III'!$K$5</c:f>
              <c:strCache>
                <c:ptCount val="1"/>
                <c:pt idx="0">
                  <c:v>P. Escritório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III'!$L$2:$P$2</c15:sqref>
                  </c15:fullRef>
                </c:ext>
              </c:extLst>
              <c:f>'Parte III'!$P$2</c:f>
              <c:strCache>
                <c:ptCount val="1"/>
                <c:pt idx="0">
                  <c:v>Total de compra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III'!$L$5:$P$5</c15:sqref>
                  </c15:fullRef>
                </c:ext>
              </c:extLst>
              <c:f>'Parte III'!$P$5</c:f>
              <c:numCache>
                <c:formatCode>General</c:formatCode>
                <c:ptCount val="1"/>
                <c:pt idx="0">
                  <c:v>6650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0-40CA-A5A9-9D47E0AE75EB}"/>
            </c:ext>
          </c:extLst>
        </c:ser>
        <c:ser>
          <c:idx val="3"/>
          <c:order val="3"/>
          <c:tx>
            <c:strRef>
              <c:f>'Parte III'!$K$6</c:f>
              <c:strCache>
                <c:ptCount val="1"/>
                <c:pt idx="0">
                  <c:v>Cartão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III'!$L$2:$P$2</c15:sqref>
                  </c15:fullRef>
                </c:ext>
              </c:extLst>
              <c:f>'Parte III'!$P$2</c:f>
              <c:strCache>
                <c:ptCount val="1"/>
                <c:pt idx="0">
                  <c:v>Total de compra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III'!$L$6:$P$6</c15:sqref>
                  </c15:fullRef>
                </c:ext>
              </c:extLst>
              <c:f>'Parte III'!$P$6</c:f>
              <c:numCache>
                <c:formatCode>General</c:formatCode>
                <c:ptCount val="1"/>
                <c:pt idx="0">
                  <c:v>1844.3877551020385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0-40CA-A5A9-9D47E0AE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69296"/>
        <c:axId val="1923937088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'Parte III'!$K$7</c15:sqref>
                        </c15:formulaRef>
                      </c:ext>
                    </c:extLst>
                    <c:strCache>
                      <c:ptCount val="1"/>
                      <c:pt idx="0">
                        <c:v> Total: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'Parte III'!$L$2:$P$2</c15:sqref>
                        </c15:fullRef>
                        <c15:formulaRef>
                          <c15:sqref>'Parte III'!$P$2</c15:sqref>
                        </c15:formulaRef>
                      </c:ext>
                    </c:extLst>
                    <c:strCache>
                      <c:ptCount val="1"/>
                      <c:pt idx="0">
                        <c:v>Total de compra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'Parte III'!$L$7:$P$7</c15:sqref>
                        </c15:fullRef>
                        <c15:formulaRef>
                          <c15:sqref>'Parte III'!$P$7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43453.451380552222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CA0-40CA-A5A9-9D47E0AE75EB}"/>
                  </c:ext>
                </c:extLst>
              </c15:ser>
            </c15:filteredBarSeries>
          </c:ext>
        </c:extLst>
      </c:barChart>
      <c:catAx>
        <c:axId val="162869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3937088"/>
        <c:crosses val="autoZero"/>
        <c:auto val="1"/>
        <c:lblAlgn val="ctr"/>
        <c:lblOffset val="100"/>
        <c:noMultiLvlLbl val="0"/>
      </c:catAx>
      <c:valAx>
        <c:axId val="1923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28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Custo</a:t>
            </a:r>
            <a:r>
              <a:rPr lang="en-US" baseline="0"/>
              <a:t> t</a:t>
            </a:r>
            <a:r>
              <a:rPr lang="en-US"/>
              <a:t>otal de transformação: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'Parte III'!$K$7</c:f>
              <c:strCache>
                <c:ptCount val="1"/>
                <c:pt idx="0">
                  <c:v> Total: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III'!$L$2:$P$2</c15:sqref>
                  </c15:fullRef>
                </c:ext>
              </c:extLst>
              <c:f>'Parte III'!$M$2:$O$2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III'!$L$7:$P$7</c15:sqref>
                  </c15:fullRef>
                </c:ext>
              </c:extLst>
              <c:f>'Parte III'!$M$7:$O$7</c:f>
              <c:numCache>
                <c:formatCode>General</c:formatCode>
                <c:ptCount val="3"/>
                <c:pt idx="0">
                  <c:v>3823.5294117647059</c:v>
                </c:pt>
                <c:pt idx="1">
                  <c:v>6964.1056422569018</c:v>
                </c:pt>
                <c:pt idx="2">
                  <c:v>4071.4285714285711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8F-40D2-8439-85081CD5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89120"/>
        <c:axId val="159888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'Parte III'!$K$3</c15:sqref>
                        </c15:formulaRef>
                      </c:ext>
                    </c:extLst>
                    <c:strCache>
                      <c:ptCount val="1"/>
                      <c:pt idx="0">
                        <c:v>Jornal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'Parte III'!$L$2:$P$2</c15:sqref>
                        </c15:fullRef>
                        <c15:formulaRef>
                          <c15:sqref>'Parte III'!$M$2:$O$2</c15:sqref>
                        </c15:formulaRef>
                      </c:ext>
                    </c:extLst>
                    <c:strCache>
                      <c:ptCount val="3"/>
                      <c:pt idx="0">
                        <c:v>Kraft</c:v>
                      </c:pt>
                      <c:pt idx="1">
                        <c:v>Embrulho</c:v>
                      </c:pt>
                      <c:pt idx="2">
                        <c:v>Impressão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'Parte III'!$L$3:$P$3</c15:sqref>
                        </c15:fullRef>
                        <c15:formulaRef>
                          <c15:sqref>'Parte III'!$M$3:$O$3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6.5</c:v>
                      </c:pt>
                      <c:pt idx="1">
                        <c:v>11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8F-40D2-8439-85081CD5E77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'Parte III'!$K$4</c15:sqref>
                        </c15:formulaRef>
                      </c:ext>
                    </c:extLst>
                    <c:strCache>
                      <c:ptCount val="1"/>
                      <c:pt idx="0">
                        <c:v>P.Misto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'Parte III'!$L$2:$P$2</c15:sqref>
                        </c15:fullRef>
                        <c15:formulaRef>
                          <c15:sqref>'Parte III'!$M$2:$O$2</c15:sqref>
                        </c15:formulaRef>
                      </c:ext>
                    </c:extLst>
                    <c:strCache>
                      <c:ptCount val="3"/>
                      <c:pt idx="0">
                        <c:v>Kraft</c:v>
                      </c:pt>
                      <c:pt idx="1">
                        <c:v>Embrulho</c:v>
                      </c:pt>
                      <c:pt idx="2">
                        <c:v>Impressão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'Parte III'!$L$4:$P$4</c15:sqref>
                        </c15:fullRef>
                        <c15:formulaRef>
                          <c15:sqref>'Parte III'!$M$4:$O$4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9.75</c:v>
                      </c:pt>
                      <c:pt idx="1">
                        <c:v>12.25</c:v>
                      </c:pt>
                      <c:pt idx="2">
                        <c:v>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8F-40D2-8439-85081CD5E77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'Parte III'!$K$5</c15:sqref>
                        </c15:formulaRef>
                      </c:ext>
                    </c:extLst>
                    <c:strCache>
                      <c:ptCount val="1"/>
                      <c:pt idx="0">
                        <c:v>P. Escritório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'Parte III'!$L$2:$P$2</c15:sqref>
                        </c15:fullRef>
                        <c15:formulaRef>
                          <c15:sqref>'Parte III'!$M$2:$O$2</c15:sqref>
                        </c15:formulaRef>
                      </c:ext>
                    </c:extLst>
                    <c:strCache>
                      <c:ptCount val="3"/>
                      <c:pt idx="0">
                        <c:v>Kraft</c:v>
                      </c:pt>
                      <c:pt idx="1">
                        <c:v>Embrulho</c:v>
                      </c:pt>
                      <c:pt idx="2">
                        <c:v>Impressão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'Parte III'!$L$5:$P$5</c15:sqref>
                        </c15:fullRef>
                        <c15:formulaRef>
                          <c15:sqref>'Parte III'!$M$5:$O$5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4.75</c:v>
                      </c:pt>
                      <c:pt idx="1">
                        <c:v>7.75</c:v>
                      </c:pt>
                      <c:pt idx="2">
                        <c:v>8.5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8F-40D2-8439-85081CD5E77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'Parte III'!$K$6</c15:sqref>
                        </c15:formulaRef>
                      </c:ext>
                    </c:extLst>
                    <c:strCache>
                      <c:ptCount val="1"/>
                      <c:pt idx="0">
                        <c:v>Cartão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'Parte III'!$L$2:$P$2</c15:sqref>
                        </c15:fullRef>
                        <c15:formulaRef>
                          <c15:sqref>'Parte III'!$M$2:$O$2</c15:sqref>
                        </c15:formulaRef>
                      </c:ext>
                    </c:extLst>
                    <c:strCache>
                      <c:ptCount val="3"/>
                      <c:pt idx="0">
                        <c:v>Kraft</c:v>
                      </c:pt>
                      <c:pt idx="1">
                        <c:v>Embrulho</c:v>
                      </c:pt>
                      <c:pt idx="2">
                        <c:v>Impressão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'Parte III'!$L$6:$P$6</c15:sqref>
                        </c15:fullRef>
                        <c15:formulaRef>
                          <c15:sqref>'Parte III'!$M$6:$O$6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7.5</c:v>
                      </c:pt>
                      <c:pt idx="1">
                        <c:v>8.5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8F-40D2-8439-85081CD5E772}"/>
                  </c:ext>
                </c:extLst>
              </c15:ser>
            </c15:filteredBarSeries>
          </c:ext>
        </c:extLst>
      </c:barChart>
      <c:catAx>
        <c:axId val="1598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9888640"/>
        <c:crosses val="autoZero"/>
        <c:auto val="1"/>
        <c:lblAlgn val="ctr"/>
        <c:lblOffset val="100"/>
        <c:noMultiLvlLbl val="0"/>
      </c:catAx>
      <c:valAx>
        <c:axId val="159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98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</a:t>
            </a:r>
            <a:r>
              <a:rPr lang="en-US" baseline="0"/>
              <a:t> do rendimento do papel de embrulho a partir do papel misto no Valor Final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'Parte III'!$W$2</c:f>
              <c:strCache>
                <c:ptCount val="1"/>
                <c:pt idx="0">
                  <c:v>Valor final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'Parte III'!$V$3:$V$9</c:f>
              <c:numCache>
                <c:formatCode>General</c:formatCode>
                <c:ptCount val="7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</c:numCache>
            </c:numRef>
          </c:xVal>
          <c:yVal>
            <c:numRef>
              <c:f>'Parte III'!$W$3:$W$9</c:f>
              <c:numCache>
                <c:formatCode>General</c:formatCode>
                <c:ptCount val="7"/>
                <c:pt idx="0">
                  <c:v>43547.809099999999</c:v>
                </c:pt>
                <c:pt idx="1">
                  <c:v>43547.809099999999</c:v>
                </c:pt>
                <c:pt idx="2">
                  <c:v>43547.809099999999</c:v>
                </c:pt>
                <c:pt idx="3">
                  <c:v>43453.451399999998</c:v>
                </c:pt>
                <c:pt idx="4">
                  <c:v>42955.492200000001</c:v>
                </c:pt>
                <c:pt idx="5">
                  <c:v>41929.201699999998</c:v>
                </c:pt>
                <c:pt idx="6">
                  <c:v>41000.630299999997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0-4ADC-8FEE-147E4376E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79087"/>
        <c:axId val="840583887"/>
      </c:scatterChart>
      <c:valAx>
        <c:axId val="84057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% de rendimento do papel de embrulho a partir do papel misto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0583887"/>
        <c:crosses val="autoZero"/>
        <c:crossBetween val="midCat"/>
      </c:valAx>
      <c:valAx>
        <c:axId val="84058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</a:t>
                </a:r>
                <a:r>
                  <a:rPr lang="pt-PT" baseline="0"/>
                  <a:t> 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84057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total a comprar de cada material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VI (2)'!$B$1</c:f>
              <c:strCache>
                <c:ptCount val="1"/>
                <c:pt idx="0">
                  <c:v>Quantidade a comprar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'Parte VI (2)'!$A$2:$A$6</c:f>
              <c:strCache>
                <c:ptCount val="5"/>
                <c:pt idx="0">
                  <c:v>Jornal</c:v>
                </c:pt>
                <c:pt idx="1">
                  <c:v>P.Misto</c:v>
                </c:pt>
                <c:pt idx="2">
                  <c:v>P. Escritório</c:v>
                </c:pt>
                <c:pt idx="3">
                  <c:v>Cartão</c:v>
                </c:pt>
                <c:pt idx="4">
                  <c:v>Revista</c:v>
                </c:pt>
              </c:strCache>
            </c:strRef>
          </c:cat>
          <c:val>
            <c:numRef>
              <c:f>'Parte VI (2)'!$B$2:$B$6</c:f>
              <c:numCache>
                <c:formatCode>General</c:formatCode>
                <c:ptCount val="5"/>
                <c:pt idx="0">
                  <c:v>700</c:v>
                </c:pt>
                <c:pt idx="1">
                  <c:v>391.3602941176469</c:v>
                </c:pt>
                <c:pt idx="2">
                  <c:v>350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A-9E48-9F96-42FDCAE554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282624"/>
        <c:axId val="100283104"/>
      </c:barChart>
      <c:catAx>
        <c:axId val="1002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0283104"/>
        <c:crosses val="autoZero"/>
        <c:auto val="1"/>
        <c:lblAlgn val="ctr"/>
        <c:lblOffset val="100"/>
        <c:noMultiLvlLbl val="0"/>
      </c:catAx>
      <c:valAx>
        <c:axId val="100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0028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Quantidades dos materiais a usar na produção de cada tipo de papel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VI (2)'!$E$2</c:f>
              <c:strCache>
                <c:ptCount val="1"/>
                <c:pt idx="0">
                  <c:v>Jornal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'Parte VI (2)'!$F$1:$H$1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VI (2)'!$F$2:$H$2</c:f>
              <c:numCache>
                <c:formatCode>General</c:formatCode>
                <c:ptCount val="3"/>
                <c:pt idx="0">
                  <c:v>588.23529411764707</c:v>
                </c:pt>
                <c:pt idx="1">
                  <c:v>111.76470588235298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4-DE41-BB45-730E71900320}"/>
            </c:ext>
          </c:extLst>
        </c:ser>
        <c:ser>
          <c:idx val="1"/>
          <c:order val="1"/>
          <c:tx>
            <c:strRef>
              <c:f>'Parte VI (2)'!$E$3</c:f>
              <c:strCache>
                <c:ptCount val="1"/>
                <c:pt idx="0">
                  <c:v>P.Misto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'Parte VI (2)'!$F$1:$H$1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VI (2)'!$F$3:$H$3</c:f>
              <c:numCache>
                <c:formatCode>General</c:formatCode>
                <c:ptCount val="3"/>
                <c:pt idx="0">
                  <c:v>0</c:v>
                </c:pt>
                <c:pt idx="1">
                  <c:v>266.36029411764696</c:v>
                </c:pt>
                <c:pt idx="2">
                  <c:v>124.99999999999996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4-DE41-BB45-730E71900320}"/>
            </c:ext>
          </c:extLst>
        </c:ser>
        <c:ser>
          <c:idx val="2"/>
          <c:order val="2"/>
          <c:tx>
            <c:strRef>
              <c:f>'Parte VI (2)'!$E$4</c:f>
              <c:strCache>
                <c:ptCount val="1"/>
                <c:pt idx="0">
                  <c:v>P. Escritório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'Parte VI (2)'!$F$1:$H$1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VI (2)'!$F$4:$H$4</c:f>
              <c:numCache>
                <c:formatCode>General</c:formatCode>
                <c:ptCount val="3"/>
                <c:pt idx="0">
                  <c:v>0</c:v>
                </c:pt>
                <c:pt idx="1">
                  <c:v>350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4-DE41-BB45-730E71900320}"/>
            </c:ext>
          </c:extLst>
        </c:ser>
        <c:ser>
          <c:idx val="3"/>
          <c:order val="3"/>
          <c:tx>
            <c:strRef>
              <c:f>'Parte VI (2)'!$E$5</c:f>
              <c:strCache>
                <c:ptCount val="1"/>
                <c:pt idx="0">
                  <c:v>Cartão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'Parte VI (2)'!$F$1:$H$1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VI (2)'!$F$5:$H$5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B4-DE41-BB45-730E71900320}"/>
            </c:ext>
          </c:extLst>
        </c:ser>
        <c:ser>
          <c:idx val="4"/>
          <c:order val="4"/>
          <c:tx>
            <c:strRef>
              <c:f>'Parte VI (2)'!$E$6</c:f>
              <c:strCache>
                <c:ptCount val="1"/>
                <c:pt idx="0">
                  <c:v>Revista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'Parte VI (2)'!$F$1:$H$1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VI (2)'!$F$6:$H$6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B4-DE41-BB45-730E71900320}"/>
            </c:ext>
          </c:extLst>
        </c:ser>
        <c:ser>
          <c:idx val="5"/>
          <c:order val="5"/>
          <c:tx>
            <c:strRef>
              <c:f>'Parte VI (2)'!$E$7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'Parte VI (2)'!$F$1:$H$1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f>'Parte VI (2)'!$F$7:$H$7</c:f>
              <c:numCache>
                <c:formatCode>General</c:formatCode>
                <c:ptCount val="3"/>
                <c:pt idx="0">
                  <c:v>588.23529411764707</c:v>
                </c:pt>
                <c:pt idx="1">
                  <c:v>728.125</c:v>
                </c:pt>
                <c:pt idx="2">
                  <c:v>124.99999999999996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B4-DE41-BB45-730E71900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00592"/>
        <c:axId val="167601552"/>
      </c:barChart>
      <c:catAx>
        <c:axId val="1676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7601552"/>
        <c:crosses val="autoZero"/>
        <c:auto val="1"/>
        <c:lblAlgn val="ctr"/>
        <c:lblOffset val="100"/>
        <c:noMultiLvlLbl val="0"/>
      </c:catAx>
      <c:valAx>
        <c:axId val="1676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7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Custo de Compra</a:t>
            </a:r>
            <a:r>
              <a:rPr lang="pt-PT" baseline="0"/>
              <a:t> dos Materiais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'Parte VI (2)'!$K$3</c:f>
              <c:strCache>
                <c:ptCount val="1"/>
                <c:pt idx="0">
                  <c:v>Jornal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VI (2)'!$L$2:$P$2</c15:sqref>
                  </c15:fullRef>
                </c:ext>
              </c:extLst>
              <c:f>'Parte VI (2)'!$P$2</c:f>
              <c:strCache>
                <c:ptCount val="1"/>
                <c:pt idx="0">
                  <c:v>Total de compra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VI (2)'!$L$3:$P$3</c15:sqref>
                  </c15:fullRef>
                </c:ext>
              </c:extLst>
              <c:f>'Parte VI (2)'!$P$3</c:f>
              <c:numCache>
                <c:formatCode>General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F-CC40-9225-B6D5028798F6}"/>
            </c:ext>
          </c:extLst>
        </c:ser>
        <c:ser>
          <c:idx val="1"/>
          <c:order val="1"/>
          <c:tx>
            <c:strRef>
              <c:f>'Parte VI (2)'!$K$4</c:f>
              <c:strCache>
                <c:ptCount val="1"/>
                <c:pt idx="0">
                  <c:v>P.Misto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VI (2)'!$L$2:$P$2</c15:sqref>
                  </c15:fullRef>
                </c:ext>
              </c:extLst>
              <c:f>'Parte VI (2)'!$P$2</c:f>
              <c:strCache>
                <c:ptCount val="1"/>
                <c:pt idx="0">
                  <c:v>Total de compra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VI (2)'!$L$4:$P$4</c15:sqref>
                  </c15:fullRef>
                </c:ext>
              </c:extLst>
              <c:f>'Parte VI (2)'!$P$4</c:f>
              <c:numCache>
                <c:formatCode>General</c:formatCode>
                <c:ptCount val="1"/>
                <c:pt idx="0">
                  <c:v>6261.7647058823504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F-CC40-9225-B6D5028798F6}"/>
            </c:ext>
          </c:extLst>
        </c:ser>
        <c:ser>
          <c:idx val="2"/>
          <c:order val="2"/>
          <c:tx>
            <c:strRef>
              <c:f>'Parte VI (2)'!$K$5</c:f>
              <c:strCache>
                <c:ptCount val="1"/>
                <c:pt idx="0">
                  <c:v>P. Escritório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VI (2)'!$L$2:$P$2</c15:sqref>
                  </c15:fullRef>
                </c:ext>
              </c:extLst>
              <c:f>'Parte VI (2)'!$P$2</c:f>
              <c:strCache>
                <c:ptCount val="1"/>
                <c:pt idx="0">
                  <c:v>Total de compra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VI (2)'!$L$5:$P$5</c15:sqref>
                  </c15:fullRef>
                </c:ext>
              </c:extLst>
              <c:f>'Parte VI (2)'!$P$5</c:f>
              <c:numCache>
                <c:formatCode>General</c:formatCode>
                <c:ptCount val="1"/>
                <c:pt idx="0">
                  <c:v>6650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F-CC40-9225-B6D5028798F6}"/>
            </c:ext>
          </c:extLst>
        </c:ser>
        <c:ser>
          <c:idx val="3"/>
          <c:order val="3"/>
          <c:tx>
            <c:strRef>
              <c:f>'Parte VI (2)'!$K$6</c:f>
              <c:strCache>
                <c:ptCount val="1"/>
                <c:pt idx="0">
                  <c:v>Cartão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VI (2)'!$L$2:$P$2</c15:sqref>
                  </c15:fullRef>
                </c:ext>
              </c:extLst>
              <c:f>'Parte VI (2)'!$P$2</c:f>
              <c:strCache>
                <c:ptCount val="1"/>
                <c:pt idx="0">
                  <c:v>Total de compra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VI (2)'!$L$6:$P$6</c15:sqref>
                  </c15:fullRef>
                </c:ext>
              </c:extLst>
              <c:f>'Parte VI (2)'!$P$6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F-CC40-9225-B6D5028798F6}"/>
            </c:ext>
          </c:extLst>
        </c:ser>
        <c:ser>
          <c:idx val="4"/>
          <c:order val="4"/>
          <c:tx>
            <c:strRef>
              <c:f>'Parte VI (2)'!$K$7</c:f>
              <c:strCache>
                <c:ptCount val="1"/>
                <c:pt idx="0">
                  <c:v>Revista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VI (2)'!$L$2:$P$2</c15:sqref>
                  </c15:fullRef>
                </c:ext>
              </c:extLst>
              <c:f>'Parte VI (2)'!$P$2</c:f>
              <c:strCache>
                <c:ptCount val="1"/>
                <c:pt idx="0">
                  <c:v>Total de compra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VI (2)'!$L$7:$P$7</c15:sqref>
                  </c15:fullRef>
                </c:ext>
              </c:extLst>
              <c:f>'Parte VI (2)'!$P$7</c:f>
              <c:numCache>
                <c:formatCode>General</c:formatCode>
                <c:ptCount val="1"/>
                <c:pt idx="0">
                  <c:v>4500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6BF-CC40-9225-B6D50287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69296"/>
        <c:axId val="192393708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'Parte VI (2)'!$K$8</c15:sqref>
                        </c15:formulaRef>
                      </c:ext>
                    </c:extLst>
                    <c:strCache>
                      <c:ptCount val="1"/>
                      <c:pt idx="0">
                        <c:v> Total: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'Parte VI (2)'!$L$2:$P$2</c15:sqref>
                        </c15:fullRef>
                        <c15:formulaRef>
                          <c15:sqref>'Parte VI (2)'!$P$2</c15:sqref>
                        </c15:formulaRef>
                      </c:ext>
                    </c:extLst>
                    <c:strCache>
                      <c:ptCount val="1"/>
                      <c:pt idx="0">
                        <c:v>Total de compra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'Parte VI (2)'!$L$8:$P$8</c15:sqref>
                        </c15:fullRef>
                        <c15:formulaRef>
                          <c15:sqref>'Parte VI (2)'!$P$8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35627.619485294112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6BF-CC40-9225-B6D5028798F6}"/>
                  </c:ext>
                </c:extLst>
              </c15:ser>
            </c15:filteredBarSeries>
          </c:ext>
        </c:extLst>
      </c:barChart>
      <c:catAx>
        <c:axId val="162869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3937088"/>
        <c:crosses val="autoZero"/>
        <c:auto val="1"/>
        <c:lblAlgn val="ctr"/>
        <c:lblOffset val="100"/>
        <c:noMultiLvlLbl val="0"/>
      </c:catAx>
      <c:valAx>
        <c:axId val="19239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628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Custo</a:t>
            </a:r>
            <a:r>
              <a:rPr lang="en-US" baseline="0"/>
              <a:t> t</a:t>
            </a:r>
            <a:r>
              <a:rPr lang="en-US"/>
              <a:t>otal de transformação: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'Parte VI (2)'!$K$7</c:f>
              <c:strCache>
                <c:ptCount val="1"/>
                <c:pt idx="0">
                  <c:v>Revista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VI (2)'!$L$2:$P$2</c15:sqref>
                  </c15:fullRef>
                </c:ext>
              </c:extLst>
              <c:f>'Parte VI (2)'!$M$2:$O$2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VI (2)'!$L$7:$P$7</c15:sqref>
                  </c15:fullRef>
                </c:ext>
              </c:extLst>
              <c:f>'Parte VI (2)'!$M$7:$O$7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E-214F-8A5E-2110C2319C4C}"/>
            </c:ext>
          </c:extLst>
        </c:ser>
        <c:ser>
          <c:idx val="5"/>
          <c:order val="5"/>
          <c:tx>
            <c:strRef>
              <c:f>'Parte VI (2)'!$K$8</c:f>
              <c:strCache>
                <c:ptCount val="1"/>
                <c:pt idx="0">
                  <c:v> Total: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'Parte VI (2)'!$L$2:$P$2</c15:sqref>
                  </c15:fullRef>
                </c:ext>
              </c:extLst>
              <c:f>'Parte VI (2)'!$M$2:$O$2</c:f>
              <c:strCache>
                <c:ptCount val="3"/>
                <c:pt idx="0">
                  <c:v>Kraft</c:v>
                </c:pt>
                <c:pt idx="1">
                  <c:v>Embrulho</c:v>
                </c:pt>
                <c:pt idx="2">
                  <c:v>Impressão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'Parte VI (2)'!$L$8:$P$8</c15:sqref>
                  </c15:fullRef>
                </c:ext>
              </c:extLst>
              <c:f>'Parte VI (2)'!$M$8:$O$8</c:f>
              <c:numCache>
                <c:formatCode>General</c:formatCode>
                <c:ptCount val="3"/>
                <c:pt idx="0">
                  <c:v>3823.5294117647059</c:v>
                </c:pt>
                <c:pt idx="1">
                  <c:v>7204.8253676470576</c:v>
                </c:pt>
                <c:pt idx="2">
                  <c:v>1187.4999999999995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E-214F-8A5E-2110C2319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89120"/>
        <c:axId val="159888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'Parte VI (2)'!$K$3</c15:sqref>
                        </c15:formulaRef>
                      </c:ext>
                    </c:extLst>
                    <c:strCache>
                      <c:ptCount val="1"/>
                      <c:pt idx="0">
                        <c:v>Jornal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'Parte VI (2)'!$L$2:$P$2</c15:sqref>
                        </c15:fullRef>
                        <c15:formulaRef>
                          <c15:sqref>'Parte VI (2)'!$M$2:$O$2</c15:sqref>
                        </c15:formulaRef>
                      </c:ext>
                    </c:extLst>
                    <c:strCache>
                      <c:ptCount val="3"/>
                      <c:pt idx="0">
                        <c:v>Kraft</c:v>
                      </c:pt>
                      <c:pt idx="1">
                        <c:v>Embrulho</c:v>
                      </c:pt>
                      <c:pt idx="2">
                        <c:v>Impressão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'Parte VI (2)'!$L$3:$P$3</c15:sqref>
                        </c15:fullRef>
                        <c15:formulaRef>
                          <c15:sqref>'Parte VI (2)'!$M$3:$O$3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6.5</c:v>
                      </c:pt>
                      <c:pt idx="1">
                        <c:v>11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A1E-214F-8A5E-2110C2319C4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'Parte VI (2)'!$K$4</c15:sqref>
                        </c15:formulaRef>
                      </c:ext>
                    </c:extLst>
                    <c:strCache>
                      <c:ptCount val="1"/>
                      <c:pt idx="0">
                        <c:v>P.Misto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'Parte VI (2)'!$L$2:$P$2</c15:sqref>
                        </c15:fullRef>
                        <c15:formulaRef>
                          <c15:sqref>'Parte VI (2)'!$M$2:$O$2</c15:sqref>
                        </c15:formulaRef>
                      </c:ext>
                    </c:extLst>
                    <c:strCache>
                      <c:ptCount val="3"/>
                      <c:pt idx="0">
                        <c:v>Kraft</c:v>
                      </c:pt>
                      <c:pt idx="1">
                        <c:v>Embrulho</c:v>
                      </c:pt>
                      <c:pt idx="2">
                        <c:v>Impressão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'Parte VI (2)'!$L$4:$P$4</c15:sqref>
                        </c15:fullRef>
                        <c15:formulaRef>
                          <c15:sqref>'Parte VI (2)'!$M$4:$O$4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9.75</c:v>
                      </c:pt>
                      <c:pt idx="1">
                        <c:v>12.25</c:v>
                      </c:pt>
                      <c:pt idx="2">
                        <c:v>9.5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1E-214F-8A5E-2110C2319C4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'Parte VI (2)'!$K$5</c15:sqref>
                        </c15:formulaRef>
                      </c:ext>
                    </c:extLst>
                    <c:strCache>
                      <c:ptCount val="1"/>
                      <c:pt idx="0">
                        <c:v>P. Escritório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'Parte VI (2)'!$L$2:$P$2</c15:sqref>
                        </c15:fullRef>
                        <c15:formulaRef>
                          <c15:sqref>'Parte VI (2)'!$M$2:$O$2</c15:sqref>
                        </c15:formulaRef>
                      </c:ext>
                    </c:extLst>
                    <c:strCache>
                      <c:ptCount val="3"/>
                      <c:pt idx="0">
                        <c:v>Kraft</c:v>
                      </c:pt>
                      <c:pt idx="1">
                        <c:v>Embrulho</c:v>
                      </c:pt>
                      <c:pt idx="2">
                        <c:v>Impressão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'Parte VI (2)'!$L$5:$P$5</c15:sqref>
                        </c15:fullRef>
                        <c15:formulaRef>
                          <c15:sqref>'Parte VI (2)'!$M$5:$O$5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4.75</c:v>
                      </c:pt>
                      <c:pt idx="1">
                        <c:v>7.75</c:v>
                      </c:pt>
                      <c:pt idx="2">
                        <c:v>8.5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1E-214F-8A5E-2110C2319C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'Parte VI (2)'!$K$6</c15:sqref>
                        </c15:formulaRef>
                      </c:ext>
                    </c:extLst>
                    <c:strCache>
                      <c:ptCount val="1"/>
                      <c:pt idx="0">
                        <c:v>Cartão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'Parte VI (2)'!$L$2:$P$2</c15:sqref>
                        </c15:fullRef>
                        <c15:formulaRef>
                          <c15:sqref>'Parte VI (2)'!$M$2:$O$2</c15:sqref>
                        </c15:formulaRef>
                      </c:ext>
                    </c:extLst>
                    <c:strCache>
                      <c:ptCount val="3"/>
                      <c:pt idx="0">
                        <c:v>Kraft</c:v>
                      </c:pt>
                      <c:pt idx="1">
                        <c:v>Embrulho</c:v>
                      </c:pt>
                      <c:pt idx="2">
                        <c:v>Impressão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'Parte VI (2)'!$L$6:$P$6</c15:sqref>
                        </c15:fullRef>
                        <c15:formulaRef>
                          <c15:sqref>'Parte VI (2)'!$M$6:$O$6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7.5</c:v>
                      </c:pt>
                      <c:pt idx="1">
                        <c:v>8.5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1E-214F-8A5E-2110C2319C4C}"/>
                  </c:ext>
                </c:extLst>
              </c15:ser>
            </c15:filteredBarSeries>
          </c:ext>
        </c:extLst>
      </c:barChart>
      <c:catAx>
        <c:axId val="1598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9888640"/>
        <c:crosses val="autoZero"/>
        <c:auto val="1"/>
        <c:lblAlgn val="ctr"/>
        <c:lblOffset val="100"/>
        <c:noMultiLvlLbl val="0"/>
      </c:catAx>
      <c:valAx>
        <c:axId val="159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98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9</xdr:row>
      <xdr:rowOff>26670</xdr:rowOff>
    </xdr:from>
    <xdr:to>
      <xdr:col>5</xdr:col>
      <xdr:colOff>266700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E47FA-CE9D-C60D-DC42-32A815C1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529590</xdr:colOff>
      <xdr:row>9</xdr:row>
      <xdr:rowOff>60960</xdr:rowOff>
    </xdr:from>
    <xdr:to>
      <xdr:col>12</xdr:col>
      <xdr:colOff>243840</xdr:colOff>
      <xdr:row>24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CEB4A-94C2-D808-74C8-CD82521D1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9</xdr:row>
      <xdr:rowOff>49530</xdr:rowOff>
    </xdr:from>
    <xdr:to>
      <xdr:col>19</xdr:col>
      <xdr:colOff>457200</xdr:colOff>
      <xdr:row>24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AF1979-DFA7-DFC5-759D-AA42573CB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468630</xdr:colOff>
      <xdr:row>25</xdr:row>
      <xdr:rowOff>19050</xdr:rowOff>
    </xdr:from>
    <xdr:to>
      <xdr:col>19</xdr:col>
      <xdr:colOff>483870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C2D289-72B6-F80C-2BAE-E671EF71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</xdr:row>
      <xdr:rowOff>3810</xdr:rowOff>
    </xdr:from>
    <xdr:to>
      <xdr:col>28</xdr:col>
      <xdr:colOff>304800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A343B-57BA-6574-E307-51433FCA2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9</xdr:row>
      <xdr:rowOff>26670</xdr:rowOff>
    </xdr:from>
    <xdr:to>
      <xdr:col>5</xdr:col>
      <xdr:colOff>266700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02172-7EDB-0C42-926D-47A8A1089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529590</xdr:colOff>
      <xdr:row>9</xdr:row>
      <xdr:rowOff>60960</xdr:rowOff>
    </xdr:from>
    <xdr:to>
      <xdr:col>12</xdr:col>
      <xdr:colOff>243840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1D97D-10AD-7A44-A1C7-11528687F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9</xdr:row>
      <xdr:rowOff>49530</xdr:rowOff>
    </xdr:from>
    <xdr:to>
      <xdr:col>19</xdr:col>
      <xdr:colOff>457200</xdr:colOff>
      <xdr:row>24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A8C13-CF75-A74E-9B31-3D89112E8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468630</xdr:colOff>
      <xdr:row>25</xdr:row>
      <xdr:rowOff>19050</xdr:rowOff>
    </xdr:from>
    <xdr:to>
      <xdr:col>19</xdr:col>
      <xdr:colOff>483870</xdr:colOff>
      <xdr:row>40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32A32A-7FCF-C443-9F62-056E29AAF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</xdr:row>
      <xdr:rowOff>3810</xdr:rowOff>
    </xdr:from>
    <xdr:to>
      <xdr:col>28</xdr:col>
      <xdr:colOff>304800</xdr:colOff>
      <xdr:row>27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3C08FB-8B79-3A48-9761-377B9CEE1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A6270F-447D-46BD-AFA3-9157ABD96A3D}" name="Table1" displayName="Table1" ref="A1:B5" totalsRowShown="0">
  <autoFilter ref="A1:B5" xr:uid="{11A6270F-447D-46BD-AFA3-9157ABD96A3D}"/>
  <tableColumns count="2">
    <tableColumn id="1" xr3:uid="{F07B9053-FE57-4416-8B8F-CC37687DE12F}" name="Tipo de papel"/>
    <tableColumn id="2" xr3:uid="{AC3D5A68-6EC2-48D2-99C6-24CB082F1DDF}" name="Quantidade a comprar" dataDxfId="17">
      <calculatedColumnFormula>'Parte II'!F20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A630C9-270A-443C-B807-D325BCF4BCD9}" name="Table2" displayName="Table2" ref="E1:H6" totalsRowShown="0">
  <autoFilter ref="E1:H6" xr:uid="{9BA630C9-270A-443C-B807-D325BCF4BCD9}"/>
  <tableColumns count="4">
    <tableColumn id="1" xr3:uid="{F4464FD0-3D15-4BE2-9784-58B97929180E}" name="Material"/>
    <tableColumn id="2" xr3:uid="{6BB7E0E0-3088-4BA8-B0A9-EB477CFEA93E}" name="Kraft" dataDxfId="16">
      <calculatedColumnFormula>'Parte II'!C20</calculatedColumnFormula>
    </tableColumn>
    <tableColumn id="3" xr3:uid="{DB63E812-F648-4C54-B355-257B79977988}" name="Embrulho" dataDxfId="15"/>
    <tableColumn id="4" xr3:uid="{9DB5190A-E70E-4B19-AA1D-87A971CA15EA}" name="Impressão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5574F5-ED7B-4199-AF10-3AD420F1AD93}" name="Table3" displayName="Table3" ref="K2:P7" totalsRowShown="0" headerRowDxfId="13" dataDxfId="12">
  <autoFilter ref="K2:P7" xr:uid="{335574F5-ED7B-4199-AF10-3AD420F1AD93}"/>
  <tableColumns count="6">
    <tableColumn id="1" xr3:uid="{DB32E7C0-8E0B-49C7-98DC-0FF3123D5633}" name="Material"/>
    <tableColumn id="2" xr3:uid="{527CE3CB-7409-4AA9-A9B4-2C6339BF0889}" name="comprar"/>
    <tableColumn id="3" xr3:uid="{1D192294-0484-4E25-A3D5-21E9DC03BBA8}" name="Kraft" dataDxfId="11"/>
    <tableColumn id="4" xr3:uid="{16437CE4-455B-418B-922D-9CB9D421E607}" name="Embrulho" dataDxfId="10"/>
    <tableColumn id="5" xr3:uid="{6CD7EA09-5E7F-4048-A556-D79F59151A72}" name="Impressão" dataDxfId="9"/>
    <tableColumn id="6" xr3:uid="{BAF51ED7-73D4-43D5-8AA0-9CBBAC133B78}" name="Total de compr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461E58-3256-4D4B-958F-7629F5B16FEE}" name="Table4" displayName="Table4" ref="V2:W9" totalsRowShown="0">
  <autoFilter ref="V2:W9" xr:uid="{84461E58-3256-4D4B-958F-7629F5B16FEE}"/>
  <tableColumns count="2">
    <tableColumn id="1" xr3:uid="{2D4DD086-D489-4A2D-A8C3-2FD63CA1E08A}" name="% "/>
    <tableColumn id="2" xr3:uid="{7B28E828-0A10-4CC9-BB15-46EE3C959B3D}" name="Valor fin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112253-309E-7341-9A8A-5CFBFF6C9A19}" name="Table16" displayName="Table16" ref="A1:B6" totalsRowShown="0">
  <autoFilter ref="A1:B6" xr:uid="{11A6270F-447D-46BD-AFA3-9157ABD96A3D}"/>
  <tableColumns count="2">
    <tableColumn id="1" xr3:uid="{F07B9053-FE57-4416-8B8F-CC37687DE12F}" name="Tipo de papel"/>
    <tableColumn id="2" xr3:uid="{AC3D5A68-6EC2-48D2-99C6-24CB082F1DDF}" name="Quantidade a comprar" dataDxfId="8">
      <calculatedColumnFormula>'Parte VI'!F20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854622-BA2F-3149-948C-EF11D71322C9}" name="Table27" displayName="Table27" ref="E1:H7" totalsRowShown="0">
  <autoFilter ref="E1:H7" xr:uid="{9BA630C9-270A-443C-B807-D325BCF4BCD9}"/>
  <tableColumns count="4">
    <tableColumn id="1" xr3:uid="{F4464FD0-3D15-4BE2-9784-58B97929180E}" name="Material"/>
    <tableColumn id="2" xr3:uid="{6BB7E0E0-3088-4BA8-B0A9-EB477CFEA93E}" name="Kraft" dataDxfId="7">
      <calculatedColumnFormula>'Parte VI'!C20</calculatedColumnFormula>
    </tableColumn>
    <tableColumn id="3" xr3:uid="{DB63E812-F648-4C54-B355-257B79977988}" name="Embrulho" dataDxfId="6"/>
    <tableColumn id="4" xr3:uid="{9DB5190A-E70E-4B19-AA1D-87A971CA15EA}" name="Impressão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4E1159-4223-9D4C-864A-EF041F97AEB7}" name="Table38" displayName="Table38" ref="K2:P8" totalsRowShown="0" headerRowDxfId="4" dataDxfId="3">
  <autoFilter ref="K2:P8" xr:uid="{335574F5-ED7B-4199-AF10-3AD420F1AD93}"/>
  <tableColumns count="6">
    <tableColumn id="1" xr3:uid="{DB32E7C0-8E0B-49C7-98DC-0FF3123D5633}" name="Material"/>
    <tableColumn id="2" xr3:uid="{527CE3CB-7409-4AA9-A9B4-2C6339BF0889}" name="comprar"/>
    <tableColumn id="3" xr3:uid="{1D192294-0484-4E25-A3D5-21E9DC03BBA8}" name="Kraft" dataDxfId="2"/>
    <tableColumn id="4" xr3:uid="{16437CE4-455B-418B-922D-9CB9D421E607}" name="Embrulho" dataDxfId="1"/>
    <tableColumn id="5" xr3:uid="{6CD7EA09-5E7F-4048-A556-D79F59151A72}" name="Impressão" dataDxfId="0"/>
    <tableColumn id="6" xr3:uid="{BAF51ED7-73D4-43D5-8AA0-9CBBAC133B78}" name="Total de compr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D322D5-6DC9-CD4B-B8F9-BB0A79454FB8}" name="Table49" displayName="Table49" ref="V2:W9" totalsRowShown="0">
  <autoFilter ref="V2:W9" xr:uid="{84461E58-3256-4D4B-958F-7629F5B16FEE}"/>
  <tableColumns count="2">
    <tableColumn id="1" xr3:uid="{2D4DD086-D489-4A2D-A8C3-2FD63CA1E08A}" name="% "/>
    <tableColumn id="2" xr3:uid="{7B28E828-0A10-4CC9-BB15-46EE3C959B3D}" name="Valor fi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29C0-D17F-49B5-9E0B-7DB9D5DC0724}">
  <dimension ref="A1:G41"/>
  <sheetViews>
    <sheetView showGridLines="0" topLeftCell="A20" zoomScale="137" workbookViewId="0">
      <selection activeCell="C45" sqref="C45"/>
    </sheetView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21.6640625" bestFit="1" customWidth="1"/>
    <col min="4" max="4" width="12.6640625" bestFit="1" customWidth="1"/>
    <col min="5" max="5" width="13.1640625" bestFit="1" customWidth="1"/>
    <col min="6" max="6" width="10.5" bestFit="1" customWidth="1"/>
    <col min="7" max="7" width="12" bestFit="1" customWidth="1"/>
  </cols>
  <sheetData>
    <row r="1" spans="1:5" x14ac:dyDescent="0.2">
      <c r="A1" s="56" t="s">
        <v>30</v>
      </c>
    </row>
    <row r="2" spans="1:5" x14ac:dyDescent="0.2">
      <c r="A2" s="56" t="s">
        <v>31</v>
      </c>
    </row>
    <row r="3" spans="1:5" x14ac:dyDescent="0.2">
      <c r="A3" s="56" t="s">
        <v>32</v>
      </c>
    </row>
    <row r="4" spans="1:5" x14ac:dyDescent="0.2">
      <c r="A4" s="56" t="s">
        <v>33</v>
      </c>
    </row>
    <row r="5" spans="1:5" x14ac:dyDescent="0.2">
      <c r="A5" s="56" t="s">
        <v>34</v>
      </c>
    </row>
    <row r="6" spans="1:5" x14ac:dyDescent="0.2">
      <c r="A6" s="56"/>
      <c r="B6" t="s">
        <v>35</v>
      </c>
    </row>
    <row r="7" spans="1:5" x14ac:dyDescent="0.2">
      <c r="A7" s="56"/>
      <c r="B7" t="s">
        <v>36</v>
      </c>
    </row>
    <row r="8" spans="1:5" x14ac:dyDescent="0.2">
      <c r="A8" s="56"/>
      <c r="B8" t="s">
        <v>37</v>
      </c>
    </row>
    <row r="9" spans="1:5" x14ac:dyDescent="0.2">
      <c r="A9" s="56" t="s">
        <v>38</v>
      </c>
    </row>
    <row r="10" spans="1:5" x14ac:dyDescent="0.2">
      <c r="B10" t="s">
        <v>39</v>
      </c>
    </row>
    <row r="11" spans="1:5" x14ac:dyDescent="0.2">
      <c r="B11" t="s">
        <v>40</v>
      </c>
    </row>
    <row r="14" spans="1:5" ht="16" thickBot="1" x14ac:dyDescent="0.25">
      <c r="A14" t="s">
        <v>41</v>
      </c>
    </row>
    <row r="15" spans="1:5" ht="16" thickBot="1" x14ac:dyDescent="0.25">
      <c r="B15" s="58" t="s">
        <v>42</v>
      </c>
      <c r="C15" s="58" t="s">
        <v>43</v>
      </c>
      <c r="D15" s="58" t="s">
        <v>44</v>
      </c>
      <c r="E15" s="58" t="s">
        <v>45</v>
      </c>
    </row>
    <row r="16" spans="1:5" ht="16" thickBot="1" x14ac:dyDescent="0.25">
      <c r="B16" s="57" t="s">
        <v>53</v>
      </c>
      <c r="C16" s="57" t="s">
        <v>54</v>
      </c>
      <c r="D16" s="57">
        <v>43453.451380552215</v>
      </c>
      <c r="E16" s="57">
        <v>43453.451380552215</v>
      </c>
    </row>
    <row r="19" spans="1:6" ht="16" thickBot="1" x14ac:dyDescent="0.25">
      <c r="A19" t="s">
        <v>46</v>
      </c>
    </row>
    <row r="20" spans="1:6" ht="16" thickBot="1" x14ac:dyDescent="0.25">
      <c r="B20" s="58" t="s">
        <v>42</v>
      </c>
      <c r="C20" s="58" t="s">
        <v>43</v>
      </c>
      <c r="D20" s="58" t="s">
        <v>44</v>
      </c>
      <c r="E20" s="58" t="s">
        <v>45</v>
      </c>
      <c r="F20" s="58" t="s">
        <v>47</v>
      </c>
    </row>
    <row r="21" spans="1:6" x14ac:dyDescent="0.2">
      <c r="B21" s="59" t="s">
        <v>55</v>
      </c>
      <c r="C21" s="59" t="s">
        <v>56</v>
      </c>
      <c r="D21" s="59">
        <v>588.23529411764707</v>
      </c>
      <c r="E21" s="59">
        <v>588.23529411764707</v>
      </c>
      <c r="F21" s="59" t="s">
        <v>57</v>
      </c>
    </row>
    <row r="22" spans="1:6" x14ac:dyDescent="0.2">
      <c r="B22" s="59" t="s">
        <v>58</v>
      </c>
      <c r="C22" s="59" t="s">
        <v>59</v>
      </c>
      <c r="D22" s="59">
        <v>111.76470588235296</v>
      </c>
      <c r="E22" s="59">
        <v>111.76470588235296</v>
      </c>
      <c r="F22" s="59" t="s">
        <v>57</v>
      </c>
    </row>
    <row r="23" spans="1:6" x14ac:dyDescent="0.2">
      <c r="B23" s="59" t="s">
        <v>60</v>
      </c>
      <c r="C23" s="59" t="s">
        <v>61</v>
      </c>
      <c r="D23" s="59">
        <v>0</v>
      </c>
      <c r="E23" s="59">
        <v>0</v>
      </c>
      <c r="F23" s="59" t="s">
        <v>57</v>
      </c>
    </row>
    <row r="24" spans="1:6" x14ac:dyDescent="0.2">
      <c r="B24" s="59" t="s">
        <v>62</v>
      </c>
      <c r="C24" s="59" t="s">
        <v>63</v>
      </c>
      <c r="D24" s="59">
        <v>171.42857142857144</v>
      </c>
      <c r="E24" s="59">
        <v>171.42857142857144</v>
      </c>
      <c r="F24" s="59" t="s">
        <v>57</v>
      </c>
    </row>
    <row r="25" spans="1:6" x14ac:dyDescent="0.2">
      <c r="B25" s="59" t="s">
        <v>64</v>
      </c>
      <c r="C25" s="59" t="s">
        <v>128</v>
      </c>
      <c r="D25" s="59">
        <v>0</v>
      </c>
      <c r="E25" s="59">
        <v>0</v>
      </c>
      <c r="F25" s="59" t="s">
        <v>57</v>
      </c>
    </row>
    <row r="26" spans="1:6" x14ac:dyDescent="0.2">
      <c r="B26" s="59" t="s">
        <v>65</v>
      </c>
      <c r="C26" s="59" t="s">
        <v>127</v>
      </c>
      <c r="D26" s="59">
        <v>350</v>
      </c>
      <c r="E26" s="59">
        <v>350</v>
      </c>
      <c r="F26" s="59" t="s">
        <v>57</v>
      </c>
    </row>
    <row r="27" spans="1:6" x14ac:dyDescent="0.2">
      <c r="B27" s="59" t="s">
        <v>66</v>
      </c>
      <c r="C27" s="59" t="s">
        <v>67</v>
      </c>
      <c r="D27" s="59">
        <v>0</v>
      </c>
      <c r="E27" s="59">
        <v>0</v>
      </c>
      <c r="F27" s="59" t="s">
        <v>57</v>
      </c>
    </row>
    <row r="28" spans="1:6" x14ac:dyDescent="0.2">
      <c r="B28" s="59" t="s">
        <v>68</v>
      </c>
      <c r="C28" s="59" t="s">
        <v>69</v>
      </c>
      <c r="D28" s="59">
        <v>108.49339735894344</v>
      </c>
      <c r="E28" s="59">
        <v>108.49339735894344</v>
      </c>
      <c r="F28" s="59" t="s">
        <v>57</v>
      </c>
    </row>
    <row r="29" spans="1:6" x14ac:dyDescent="0.2">
      <c r="B29" s="59" t="s">
        <v>70</v>
      </c>
      <c r="C29" s="59" t="s">
        <v>71</v>
      </c>
      <c r="D29" s="59">
        <v>428.57142857142856</v>
      </c>
      <c r="E29" s="59">
        <v>428.57142857142856</v>
      </c>
      <c r="F29" s="59" t="s">
        <v>57</v>
      </c>
    </row>
    <row r="30" spans="1:6" ht="16" thickBot="1" x14ac:dyDescent="0.25">
      <c r="B30" s="57" t="s">
        <v>72</v>
      </c>
      <c r="C30" s="57" t="s">
        <v>122</v>
      </c>
      <c r="D30" s="57">
        <v>0</v>
      </c>
      <c r="E30" s="57">
        <v>0</v>
      </c>
      <c r="F30" s="57" t="s">
        <v>57</v>
      </c>
    </row>
    <row r="33" spans="1:7" ht="16" thickBot="1" x14ac:dyDescent="0.25">
      <c r="A33" t="s">
        <v>48</v>
      </c>
    </row>
    <row r="34" spans="1:7" ht="16" thickBot="1" x14ac:dyDescent="0.25">
      <c r="B34" s="58" t="s">
        <v>42</v>
      </c>
      <c r="C34" s="58" t="s">
        <v>43</v>
      </c>
      <c r="D34" s="58" t="s">
        <v>49</v>
      </c>
      <c r="E34" s="58" t="s">
        <v>50</v>
      </c>
      <c r="F34" s="58" t="s">
        <v>51</v>
      </c>
      <c r="G34" s="58" t="s">
        <v>52</v>
      </c>
    </row>
    <row r="35" spans="1:7" x14ac:dyDescent="0.2">
      <c r="B35" s="59" t="s">
        <v>73</v>
      </c>
      <c r="C35" s="59" t="s">
        <v>74</v>
      </c>
      <c r="D35" s="59">
        <v>500</v>
      </c>
      <c r="E35" s="59" t="s">
        <v>75</v>
      </c>
      <c r="F35" s="59" t="s">
        <v>76</v>
      </c>
      <c r="G35" s="59">
        <v>0</v>
      </c>
    </row>
    <row r="36" spans="1:7" x14ac:dyDescent="0.2">
      <c r="B36" s="59" t="s">
        <v>77</v>
      </c>
      <c r="C36" s="59" t="s">
        <v>78</v>
      </c>
      <c r="D36" s="59">
        <v>600</v>
      </c>
      <c r="E36" s="59" t="s">
        <v>79</v>
      </c>
      <c r="F36" s="59" t="s">
        <v>76</v>
      </c>
      <c r="G36" s="59">
        <v>0</v>
      </c>
    </row>
    <row r="37" spans="1:7" x14ac:dyDescent="0.2">
      <c r="B37" s="59" t="s">
        <v>80</v>
      </c>
      <c r="C37" s="59" t="s">
        <v>81</v>
      </c>
      <c r="D37" s="59">
        <v>299.99999999999994</v>
      </c>
      <c r="E37" s="59" t="s">
        <v>82</v>
      </c>
      <c r="F37" s="59" t="s">
        <v>76</v>
      </c>
      <c r="G37" s="59">
        <v>0</v>
      </c>
    </row>
    <row r="38" spans="1:7" x14ac:dyDescent="0.2">
      <c r="B38" s="59" t="s">
        <v>83</v>
      </c>
      <c r="C38" s="59" t="s">
        <v>84</v>
      </c>
      <c r="D38" s="59">
        <v>700</v>
      </c>
      <c r="E38" s="59" t="s">
        <v>85</v>
      </c>
      <c r="F38" s="59" t="s">
        <v>76</v>
      </c>
      <c r="G38" s="59">
        <v>0</v>
      </c>
    </row>
    <row r="39" spans="1:7" x14ac:dyDescent="0.2">
      <c r="B39" s="59" t="s">
        <v>86</v>
      </c>
      <c r="C39" s="59" t="s">
        <v>87</v>
      </c>
      <c r="D39" s="59">
        <v>600</v>
      </c>
      <c r="E39" s="59" t="s">
        <v>88</v>
      </c>
      <c r="F39" s="59" t="s">
        <v>76</v>
      </c>
      <c r="G39" s="59">
        <v>0</v>
      </c>
    </row>
    <row r="40" spans="1:7" x14ac:dyDescent="0.2">
      <c r="B40" s="59" t="s">
        <v>89</v>
      </c>
      <c r="C40" s="59" t="s">
        <v>119</v>
      </c>
      <c r="D40" s="59">
        <v>350</v>
      </c>
      <c r="E40" s="59" t="s">
        <v>90</v>
      </c>
      <c r="F40" s="59" t="s">
        <v>76</v>
      </c>
      <c r="G40" s="59">
        <v>0</v>
      </c>
    </row>
    <row r="41" spans="1:7" ht="16" thickBot="1" x14ac:dyDescent="0.25">
      <c r="B41" s="57" t="s">
        <v>91</v>
      </c>
      <c r="C41" s="57" t="s">
        <v>92</v>
      </c>
      <c r="D41" s="57">
        <v>108.49339735894344</v>
      </c>
      <c r="E41" s="57" t="s">
        <v>93</v>
      </c>
      <c r="F41" s="57" t="s">
        <v>94</v>
      </c>
      <c r="G41" s="57">
        <v>291.50660264105659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90AC-0FC4-4BEA-A302-7C84DFCA15F3}">
  <dimension ref="A1:H29"/>
  <sheetViews>
    <sheetView showGridLines="0" topLeftCell="A8" zoomScale="134" workbookViewId="0">
      <selection activeCell="K18" sqref="K18"/>
    </sheetView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21.6640625" bestFit="1" customWidth="1"/>
    <col min="4" max="4" width="12" bestFit="1" customWidth="1"/>
    <col min="5" max="5" width="12.6640625" bestFit="1" customWidth="1"/>
    <col min="6" max="6" width="10.1640625" bestFit="1" customWidth="1"/>
    <col min="7" max="8" width="12" bestFit="1" customWidth="1"/>
  </cols>
  <sheetData>
    <row r="1" spans="1:8" x14ac:dyDescent="0.2">
      <c r="A1" s="56" t="s">
        <v>95</v>
      </c>
    </row>
    <row r="2" spans="1:8" x14ac:dyDescent="0.2">
      <c r="A2" s="56" t="s">
        <v>31</v>
      </c>
    </row>
    <row r="3" spans="1:8" x14ac:dyDescent="0.2">
      <c r="A3" s="56" t="s">
        <v>32</v>
      </c>
    </row>
    <row r="6" spans="1:8" ht="16" thickBot="1" x14ac:dyDescent="0.25">
      <c r="A6" t="s">
        <v>46</v>
      </c>
    </row>
    <row r="7" spans="1:8" x14ac:dyDescent="0.2">
      <c r="B7" s="60"/>
      <c r="C7" s="60"/>
      <c r="D7" s="60" t="s">
        <v>96</v>
      </c>
      <c r="E7" s="60" t="s">
        <v>98</v>
      </c>
      <c r="F7" s="60" t="s">
        <v>100</v>
      </c>
      <c r="G7" s="60" t="s">
        <v>102</v>
      </c>
      <c r="H7" s="60" t="s">
        <v>102</v>
      </c>
    </row>
    <row r="8" spans="1:8" ht="16" thickBot="1" x14ac:dyDescent="0.25">
      <c r="B8" s="61" t="s">
        <v>42</v>
      </c>
      <c r="C8" s="61" t="s">
        <v>43</v>
      </c>
      <c r="D8" s="61" t="s">
        <v>97</v>
      </c>
      <c r="E8" s="61" t="s">
        <v>99</v>
      </c>
      <c r="F8" s="61" t="s">
        <v>101</v>
      </c>
      <c r="G8" s="61" t="s">
        <v>103</v>
      </c>
      <c r="H8" s="61" t="s">
        <v>104</v>
      </c>
    </row>
    <row r="9" spans="1:8" x14ac:dyDescent="0.2">
      <c r="B9" s="59" t="s">
        <v>55</v>
      </c>
      <c r="C9" s="59" t="s">
        <v>56</v>
      </c>
      <c r="D9" s="59">
        <v>588.23529411764707</v>
      </c>
      <c r="E9" s="59">
        <v>0</v>
      </c>
      <c r="F9" s="59">
        <v>21.5</v>
      </c>
      <c r="G9" s="59">
        <v>0.51984126984127077</v>
      </c>
      <c r="H9" s="59">
        <v>1E+30</v>
      </c>
    </row>
    <row r="10" spans="1:8" x14ac:dyDescent="0.2">
      <c r="B10" s="59" t="s">
        <v>58</v>
      </c>
      <c r="C10" s="59" t="s">
        <v>59</v>
      </c>
      <c r="D10" s="59">
        <v>111.76470588235296</v>
      </c>
      <c r="E10" s="59">
        <v>0</v>
      </c>
      <c r="F10" s="59">
        <v>26</v>
      </c>
      <c r="G10" s="59">
        <v>3.1428571428571357</v>
      </c>
      <c r="H10" s="59">
        <v>0.51984126984127077</v>
      </c>
    </row>
    <row r="11" spans="1:8" x14ac:dyDescent="0.2">
      <c r="B11" s="59" t="s">
        <v>60</v>
      </c>
      <c r="C11" s="59" t="s">
        <v>61</v>
      </c>
      <c r="D11" s="59">
        <v>0</v>
      </c>
      <c r="E11" s="59">
        <v>0.55042016806722793</v>
      </c>
      <c r="F11" s="59">
        <v>25.75</v>
      </c>
      <c r="G11" s="59">
        <v>1E+30</v>
      </c>
      <c r="H11" s="59">
        <v>0.55042016806722793</v>
      </c>
    </row>
    <row r="12" spans="1:8" x14ac:dyDescent="0.2">
      <c r="B12" s="59" t="s">
        <v>62</v>
      </c>
      <c r="C12" s="59" t="s">
        <v>63</v>
      </c>
      <c r="D12" s="59">
        <v>171.42857142857144</v>
      </c>
      <c r="E12" s="59">
        <v>0</v>
      </c>
      <c r="F12" s="59">
        <v>28.25</v>
      </c>
      <c r="G12" s="59">
        <v>0.55042016806722793</v>
      </c>
      <c r="H12" s="59">
        <v>1.3571428571428541</v>
      </c>
    </row>
    <row r="13" spans="1:8" x14ac:dyDescent="0.2">
      <c r="B13" s="59" t="s">
        <v>64</v>
      </c>
      <c r="C13" s="59" t="s">
        <v>128</v>
      </c>
      <c r="D13" s="59">
        <v>0</v>
      </c>
      <c r="E13" s="59">
        <v>1.8718487394957979</v>
      </c>
      <c r="F13" s="59">
        <v>23.75</v>
      </c>
      <c r="G13" s="59">
        <v>1E+30</v>
      </c>
      <c r="H13" s="59">
        <v>1.8718487394957979</v>
      </c>
    </row>
    <row r="14" spans="1:8" x14ac:dyDescent="0.2">
      <c r="B14" s="59" t="s">
        <v>65</v>
      </c>
      <c r="C14" s="59" t="s">
        <v>127</v>
      </c>
      <c r="D14" s="59">
        <v>350</v>
      </c>
      <c r="E14" s="59">
        <v>0</v>
      </c>
      <c r="F14" s="59">
        <v>26.75</v>
      </c>
      <c r="G14" s="59">
        <v>1.5510204081632617</v>
      </c>
      <c r="H14" s="59">
        <v>1E+30</v>
      </c>
    </row>
    <row r="15" spans="1:8" x14ac:dyDescent="0.2">
      <c r="B15" s="59" t="s">
        <v>66</v>
      </c>
      <c r="C15" s="59" t="s">
        <v>67</v>
      </c>
      <c r="D15" s="59">
        <v>0</v>
      </c>
      <c r="E15" s="59">
        <v>1.306722689075634</v>
      </c>
      <c r="F15" s="59">
        <v>24.5</v>
      </c>
      <c r="G15" s="59">
        <v>1E+30</v>
      </c>
      <c r="H15" s="59">
        <v>1.306722689075634</v>
      </c>
    </row>
    <row r="16" spans="1:8" x14ac:dyDescent="0.2">
      <c r="B16" s="59" t="s">
        <v>68</v>
      </c>
      <c r="C16" s="59" t="s">
        <v>69</v>
      </c>
      <c r="D16" s="59">
        <v>108.49339735894344</v>
      </c>
      <c r="E16" s="59">
        <v>0</v>
      </c>
      <c r="F16" s="59">
        <v>25.5</v>
      </c>
      <c r="G16" s="59">
        <v>1.2148437500000036</v>
      </c>
      <c r="H16" s="59">
        <v>0.78124999999998868</v>
      </c>
    </row>
    <row r="17" spans="1:8" x14ac:dyDescent="0.2">
      <c r="B17" s="59" t="s">
        <v>70</v>
      </c>
      <c r="C17" s="59" t="s">
        <v>71</v>
      </c>
      <c r="D17" s="59">
        <v>428.57142857142856</v>
      </c>
      <c r="E17" s="59">
        <v>0</v>
      </c>
      <c r="F17" s="59">
        <v>25.5</v>
      </c>
      <c r="G17" s="59">
        <v>1.3571428571428541</v>
      </c>
      <c r="H17" s="59">
        <v>1E+30</v>
      </c>
    </row>
    <row r="18" spans="1:8" ht="16" thickBot="1" x14ac:dyDescent="0.25">
      <c r="B18" s="57" t="s">
        <v>72</v>
      </c>
      <c r="C18" s="57" t="s">
        <v>122</v>
      </c>
      <c r="D18" s="57">
        <v>0</v>
      </c>
      <c r="E18" s="57">
        <v>1.5510204081632617</v>
      </c>
      <c r="F18" s="57">
        <v>27.5</v>
      </c>
      <c r="G18" s="57">
        <v>1E+30</v>
      </c>
      <c r="H18" s="57">
        <v>1.5510204081632617</v>
      </c>
    </row>
    <row r="20" spans="1:8" ht="16" thickBot="1" x14ac:dyDescent="0.25">
      <c r="A20" t="s">
        <v>48</v>
      </c>
    </row>
    <row r="21" spans="1:8" x14ac:dyDescent="0.2">
      <c r="B21" s="60"/>
      <c r="C21" s="60"/>
      <c r="D21" s="60" t="s">
        <v>96</v>
      </c>
      <c r="E21" s="60" t="s">
        <v>105</v>
      </c>
      <c r="F21" s="60" t="s">
        <v>107</v>
      </c>
      <c r="G21" s="60" t="s">
        <v>102</v>
      </c>
      <c r="H21" s="60" t="s">
        <v>102</v>
      </c>
    </row>
    <row r="22" spans="1:8" ht="16" thickBot="1" x14ac:dyDescent="0.25">
      <c r="B22" s="61" t="s">
        <v>42</v>
      </c>
      <c r="C22" s="61" t="s">
        <v>43</v>
      </c>
      <c r="D22" s="61" t="s">
        <v>97</v>
      </c>
      <c r="E22" s="61" t="s">
        <v>106</v>
      </c>
      <c r="F22" s="61" t="s">
        <v>108</v>
      </c>
      <c r="G22" s="61" t="s">
        <v>103</v>
      </c>
      <c r="H22" s="61" t="s">
        <v>104</v>
      </c>
    </row>
    <row r="23" spans="1:8" x14ac:dyDescent="0.2">
      <c r="B23" s="59" t="s">
        <v>73</v>
      </c>
      <c r="C23" s="59" t="s">
        <v>74</v>
      </c>
      <c r="D23" s="59">
        <v>500</v>
      </c>
      <c r="E23" s="59">
        <v>28.991596638655452</v>
      </c>
      <c r="F23" s="59">
        <v>500</v>
      </c>
      <c r="G23" s="59">
        <v>95.000000000000014</v>
      </c>
      <c r="H23" s="59">
        <v>80.691964285714207</v>
      </c>
    </row>
    <row r="24" spans="1:8" x14ac:dyDescent="0.2">
      <c r="B24" s="59" t="s">
        <v>77</v>
      </c>
      <c r="C24" s="59" t="s">
        <v>78</v>
      </c>
      <c r="D24" s="59">
        <v>600</v>
      </c>
      <c r="E24" s="59">
        <v>36.428571428571409</v>
      </c>
      <c r="F24" s="59">
        <v>600</v>
      </c>
      <c r="G24" s="59">
        <v>204.05462184873966</v>
      </c>
      <c r="H24" s="59">
        <v>75.945378151260442</v>
      </c>
    </row>
    <row r="25" spans="1:8" x14ac:dyDescent="0.2">
      <c r="B25" s="59" t="s">
        <v>80</v>
      </c>
      <c r="C25" s="59" t="s">
        <v>81</v>
      </c>
      <c r="D25" s="59">
        <v>299.99999999999994</v>
      </c>
      <c r="E25" s="59">
        <v>37.704081632653043</v>
      </c>
      <c r="F25" s="59">
        <v>300</v>
      </c>
      <c r="G25" s="59">
        <v>120.00000000000001</v>
      </c>
      <c r="H25" s="59">
        <v>66.452205882352871</v>
      </c>
    </row>
    <row r="26" spans="1:8" x14ac:dyDescent="0.2">
      <c r="B26" s="59" t="s">
        <v>83</v>
      </c>
      <c r="C26" s="59" t="s">
        <v>84</v>
      </c>
      <c r="D26" s="59">
        <v>700</v>
      </c>
      <c r="E26" s="59">
        <v>-3.1428571428571357</v>
      </c>
      <c r="F26" s="59">
        <v>700</v>
      </c>
      <c r="G26" s="59">
        <v>94.931722689075528</v>
      </c>
      <c r="H26" s="59">
        <v>111.76470588235296</v>
      </c>
    </row>
    <row r="27" spans="1:8" x14ac:dyDescent="0.2">
      <c r="B27" s="59" t="s">
        <v>86</v>
      </c>
      <c r="C27" s="59" t="s">
        <v>87</v>
      </c>
      <c r="D27" s="59">
        <v>600</v>
      </c>
      <c r="E27" s="59">
        <v>-0.89285714285712947</v>
      </c>
      <c r="F27" s="59">
        <v>600</v>
      </c>
      <c r="G27" s="59">
        <v>94.931722689075556</v>
      </c>
      <c r="H27" s="59">
        <v>171.42857142857147</v>
      </c>
    </row>
    <row r="28" spans="1:8" x14ac:dyDescent="0.2">
      <c r="B28" s="59" t="s">
        <v>89</v>
      </c>
      <c r="C28" s="59" t="s">
        <v>119</v>
      </c>
      <c r="D28" s="59">
        <v>350</v>
      </c>
      <c r="E28" s="59">
        <v>-4.2142857142857029</v>
      </c>
      <c r="F28" s="59">
        <v>350</v>
      </c>
      <c r="G28" s="59">
        <v>89.347503707365206</v>
      </c>
      <c r="H28" s="59">
        <v>240.06426099851726</v>
      </c>
    </row>
    <row r="29" spans="1:8" ht="16" thickBot="1" x14ac:dyDescent="0.25">
      <c r="B29" s="57" t="s">
        <v>91</v>
      </c>
      <c r="C29" s="57" t="s">
        <v>92</v>
      </c>
      <c r="D29" s="57">
        <v>108.49339735894344</v>
      </c>
      <c r="E29" s="57">
        <v>0</v>
      </c>
      <c r="F29" s="57">
        <v>400</v>
      </c>
      <c r="G29" s="57">
        <v>1E+30</v>
      </c>
      <c r="H29" s="57">
        <v>291.50660264105659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9687-1C7C-48EF-AF58-405B44C63B11}">
  <dimension ref="A1:J22"/>
  <sheetViews>
    <sheetView showGridLines="0" tabSelected="1" workbookViewId="0">
      <selection activeCell="J27" sqref="J27"/>
    </sheetView>
  </sheetViews>
  <sheetFormatPr baseColWidth="10" defaultColWidth="8.83203125" defaultRowHeight="15" x14ac:dyDescent="0.2"/>
  <cols>
    <col min="1" max="1" width="2.33203125" customWidth="1"/>
    <col min="2" max="2" width="6.1640625" bestFit="1" customWidth="1"/>
    <col min="3" max="3" width="21.6640625" bestFit="1" customWidth="1"/>
    <col min="4" max="4" width="12" bestFit="1" customWidth="1"/>
    <col min="5" max="5" width="2.33203125" customWidth="1"/>
    <col min="6" max="7" width="12" bestFit="1" customWidth="1"/>
    <col min="8" max="8" width="2.33203125" customWidth="1"/>
    <col min="9" max="10" width="12" bestFit="1" customWidth="1"/>
  </cols>
  <sheetData>
    <row r="1" spans="1:10" x14ac:dyDescent="0.2">
      <c r="A1" s="56" t="s">
        <v>109</v>
      </c>
    </row>
    <row r="2" spans="1:10" x14ac:dyDescent="0.2">
      <c r="A2" s="56" t="s">
        <v>31</v>
      </c>
    </row>
    <row r="3" spans="1:10" x14ac:dyDescent="0.2">
      <c r="A3" s="56" t="s">
        <v>32</v>
      </c>
    </row>
    <row r="5" spans="1:10" ht="16" thickBot="1" x14ac:dyDescent="0.25"/>
    <row r="6" spans="1:10" x14ac:dyDescent="0.2">
      <c r="B6" s="60"/>
      <c r="C6" s="60" t="s">
        <v>100</v>
      </c>
      <c r="D6" s="60"/>
    </row>
    <row r="7" spans="1:10" ht="16" thickBot="1" x14ac:dyDescent="0.25">
      <c r="B7" s="61" t="s">
        <v>42</v>
      </c>
      <c r="C7" s="61" t="s">
        <v>43</v>
      </c>
      <c r="D7" s="61" t="s">
        <v>97</v>
      </c>
    </row>
    <row r="8" spans="1:10" ht="16" thickBot="1" x14ac:dyDescent="0.25">
      <c r="B8" s="57" t="s">
        <v>53</v>
      </c>
      <c r="C8" s="57" t="s">
        <v>54</v>
      </c>
      <c r="D8" s="57">
        <v>43453.451380552215</v>
      </c>
    </row>
    <row r="10" spans="1:10" ht="16" thickBot="1" x14ac:dyDescent="0.25"/>
    <row r="11" spans="1:10" x14ac:dyDescent="0.2">
      <c r="B11" s="60"/>
      <c r="C11" s="60" t="s">
        <v>110</v>
      </c>
      <c r="D11" s="60"/>
      <c r="F11" s="60" t="s">
        <v>111</v>
      </c>
      <c r="G11" s="60" t="s">
        <v>100</v>
      </c>
      <c r="I11" s="60" t="s">
        <v>114</v>
      </c>
      <c r="J11" s="60" t="s">
        <v>100</v>
      </c>
    </row>
    <row r="12" spans="1:10" ht="16" thickBot="1" x14ac:dyDescent="0.25">
      <c r="B12" s="61" t="s">
        <v>42</v>
      </c>
      <c r="C12" s="61" t="s">
        <v>43</v>
      </c>
      <c r="D12" s="61" t="s">
        <v>97</v>
      </c>
      <c r="F12" s="61" t="s">
        <v>112</v>
      </c>
      <c r="G12" s="61" t="s">
        <v>113</v>
      </c>
      <c r="I12" s="61" t="s">
        <v>112</v>
      </c>
      <c r="J12" s="61" t="s">
        <v>113</v>
      </c>
    </row>
    <row r="13" spans="1:10" x14ac:dyDescent="0.2">
      <c r="B13" s="59" t="s">
        <v>55</v>
      </c>
      <c r="C13" s="59" t="s">
        <v>56</v>
      </c>
      <c r="D13" s="59">
        <v>588.23529411764707</v>
      </c>
      <c r="F13" s="59">
        <v>588.23529411764707</v>
      </c>
      <c r="G13" s="59">
        <v>43453.451380552215</v>
      </c>
      <c r="I13" s="59">
        <v>588.23529411764707</v>
      </c>
      <c r="J13" s="59">
        <v>43453.451380552215</v>
      </c>
    </row>
    <row r="14" spans="1:10" x14ac:dyDescent="0.2">
      <c r="B14" s="59" t="s">
        <v>58</v>
      </c>
      <c r="C14" s="59" t="s">
        <v>59</v>
      </c>
      <c r="D14" s="59">
        <v>111.76470588235296</v>
      </c>
      <c r="F14" s="59">
        <v>111.76470588235145</v>
      </c>
      <c r="G14" s="59">
        <v>43453.451380552178</v>
      </c>
      <c r="I14" s="59">
        <v>111.76470588235145</v>
      </c>
      <c r="J14" s="59">
        <v>43453.451380552178</v>
      </c>
    </row>
    <row r="15" spans="1:10" x14ac:dyDescent="0.2">
      <c r="B15" s="59" t="s">
        <v>60</v>
      </c>
      <c r="C15" s="59" t="s">
        <v>61</v>
      </c>
      <c r="D15" s="59">
        <v>0</v>
      </c>
      <c r="F15" s="59">
        <v>0</v>
      </c>
      <c r="G15" s="59">
        <v>43453.451380552215</v>
      </c>
      <c r="I15" s="59">
        <v>0</v>
      </c>
      <c r="J15" s="59">
        <v>43453.451380552215</v>
      </c>
    </row>
    <row r="16" spans="1:10" x14ac:dyDescent="0.2">
      <c r="B16" s="59" t="s">
        <v>62</v>
      </c>
      <c r="C16" s="59" t="s">
        <v>63</v>
      </c>
      <c r="D16" s="59">
        <v>171.42857142857144</v>
      </c>
      <c r="F16" s="59">
        <v>171.42857142856909</v>
      </c>
      <c r="G16" s="59">
        <v>43453.451380552149</v>
      </c>
      <c r="I16" s="59">
        <v>171.42857142856909</v>
      </c>
      <c r="J16" s="59">
        <v>43453.451380552149</v>
      </c>
    </row>
    <row r="17" spans="2:10" x14ac:dyDescent="0.2">
      <c r="B17" s="59" t="s">
        <v>64</v>
      </c>
      <c r="C17" s="59" t="s">
        <v>128</v>
      </c>
      <c r="D17" s="59">
        <v>0</v>
      </c>
      <c r="F17" s="59">
        <v>0</v>
      </c>
      <c r="G17" s="59">
        <v>43453.451380552215</v>
      </c>
      <c r="I17" s="59">
        <v>0</v>
      </c>
      <c r="J17" s="59">
        <v>43453.451380552215</v>
      </c>
    </row>
    <row r="18" spans="2:10" x14ac:dyDescent="0.2">
      <c r="B18" s="59" t="s">
        <v>65</v>
      </c>
      <c r="C18" s="59" t="s">
        <v>127</v>
      </c>
      <c r="D18" s="59">
        <v>350</v>
      </c>
      <c r="F18" s="59">
        <v>350.0000000000141</v>
      </c>
      <c r="G18" s="59">
        <v>43453.451380552593</v>
      </c>
      <c r="I18" s="59">
        <v>350.0000000000141</v>
      </c>
      <c r="J18" s="59">
        <v>43453.451380552593</v>
      </c>
    </row>
    <row r="19" spans="2:10" x14ac:dyDescent="0.2">
      <c r="B19" s="59" t="s">
        <v>66</v>
      </c>
      <c r="C19" s="59" t="s">
        <v>67</v>
      </c>
      <c r="D19" s="59">
        <v>0</v>
      </c>
      <c r="F19" s="59">
        <v>0</v>
      </c>
      <c r="G19" s="59">
        <v>43453.451380552215</v>
      </c>
      <c r="I19" s="59">
        <v>0</v>
      </c>
      <c r="J19" s="59">
        <v>43453.451380552215</v>
      </c>
    </row>
    <row r="20" spans="2:10" x14ac:dyDescent="0.2">
      <c r="B20" s="59" t="s">
        <v>68</v>
      </c>
      <c r="C20" s="59" t="s">
        <v>69</v>
      </c>
      <c r="D20" s="59">
        <v>108.49339735894344</v>
      </c>
      <c r="F20" s="59">
        <v>108.49339735893646</v>
      </c>
      <c r="G20" s="59">
        <v>43453.45138055204</v>
      </c>
      <c r="I20" s="59">
        <v>108.49339735893646</v>
      </c>
      <c r="J20" s="59">
        <v>43453.45138055204</v>
      </c>
    </row>
    <row r="21" spans="2:10" x14ac:dyDescent="0.2">
      <c r="B21" s="59" t="s">
        <v>70</v>
      </c>
      <c r="C21" s="59" t="s">
        <v>71</v>
      </c>
      <c r="D21" s="59">
        <v>428.57142857142856</v>
      </c>
      <c r="F21" s="59">
        <v>428.57142857142861</v>
      </c>
      <c r="G21" s="59">
        <v>43453.451380552215</v>
      </c>
      <c r="I21" s="59">
        <v>428.57142857142861</v>
      </c>
      <c r="J21" s="59">
        <v>43453.451380552215</v>
      </c>
    </row>
    <row r="22" spans="2:10" ht="16" thickBot="1" x14ac:dyDescent="0.25">
      <c r="B22" s="57" t="s">
        <v>72</v>
      </c>
      <c r="C22" s="57" t="s">
        <v>122</v>
      </c>
      <c r="D22" s="57">
        <v>0</v>
      </c>
      <c r="F22" s="57">
        <v>7.1054273576009009E-14</v>
      </c>
      <c r="G22" s="57">
        <v>43453.451380552215</v>
      </c>
      <c r="I22" s="57">
        <v>7.1054273576009009E-14</v>
      </c>
      <c r="J22" s="57">
        <v>43453.451380552215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C594-0AC3-45E0-BF61-2680C18798A2}">
  <dimension ref="B2:O33"/>
  <sheetViews>
    <sheetView zoomScale="117" workbookViewId="0">
      <selection activeCell="J10" sqref="J10"/>
    </sheetView>
  </sheetViews>
  <sheetFormatPr baseColWidth="10" defaultColWidth="8.83203125" defaultRowHeight="15" x14ac:dyDescent="0.2"/>
  <cols>
    <col min="2" max="2" width="16.1640625" customWidth="1"/>
    <col min="3" max="3" width="11.83203125" customWidth="1"/>
    <col min="4" max="4" width="11.1640625" customWidth="1"/>
    <col min="5" max="5" width="12.1640625" customWidth="1"/>
    <col min="6" max="6" width="10.5" customWidth="1"/>
    <col min="7" max="7" width="10.33203125" customWidth="1"/>
  </cols>
  <sheetData>
    <row r="2" spans="2:15" x14ac:dyDescent="0.2">
      <c r="B2" s="77" t="s">
        <v>0</v>
      </c>
      <c r="C2" s="77"/>
      <c r="D2" s="77"/>
      <c r="E2" s="77"/>
    </row>
    <row r="3" spans="2:15" x14ac:dyDescent="0.2">
      <c r="B3" s="3" t="s">
        <v>12</v>
      </c>
      <c r="C3" s="3" t="s">
        <v>2</v>
      </c>
      <c r="D3" s="3" t="s">
        <v>3</v>
      </c>
      <c r="E3" s="3" t="s">
        <v>11</v>
      </c>
    </row>
    <row r="4" spans="2:15" x14ac:dyDescent="0.2">
      <c r="B4" s="15" t="s">
        <v>4</v>
      </c>
      <c r="C4" s="5">
        <v>0.85</v>
      </c>
      <c r="D4" s="6">
        <v>0.8</v>
      </c>
      <c r="E4" s="7">
        <v>0</v>
      </c>
    </row>
    <row r="5" spans="2:15" x14ac:dyDescent="0.2">
      <c r="B5" s="19" t="s">
        <v>5</v>
      </c>
      <c r="C5" s="8">
        <v>0.9</v>
      </c>
      <c r="D5" s="9">
        <v>0.8</v>
      </c>
      <c r="E5" s="10">
        <v>0.7</v>
      </c>
    </row>
    <row r="6" spans="2:15" x14ac:dyDescent="0.2">
      <c r="B6" s="19" t="s">
        <v>6</v>
      </c>
      <c r="C6" s="8">
        <v>0.9</v>
      </c>
      <c r="D6" s="9">
        <v>0.85</v>
      </c>
      <c r="E6" s="10">
        <v>0.8</v>
      </c>
    </row>
    <row r="7" spans="2:15" x14ac:dyDescent="0.2">
      <c r="B7" s="20" t="s">
        <v>7</v>
      </c>
      <c r="C7" s="11">
        <v>0.8</v>
      </c>
      <c r="D7" s="12">
        <v>0.7</v>
      </c>
      <c r="E7" s="13">
        <v>0</v>
      </c>
      <c r="N7" s="74"/>
      <c r="O7" s="74"/>
    </row>
    <row r="10" spans="2:15" x14ac:dyDescent="0.2">
      <c r="B10" s="80" t="s">
        <v>1</v>
      </c>
      <c r="C10" s="78" t="s">
        <v>8</v>
      </c>
      <c r="D10" s="78" t="s">
        <v>9</v>
      </c>
      <c r="E10" s="82" t="s">
        <v>10</v>
      </c>
      <c r="F10" s="82"/>
      <c r="G10" s="82"/>
    </row>
    <row r="11" spans="2:15" x14ac:dyDescent="0.2">
      <c r="B11" s="81"/>
      <c r="C11" s="79"/>
      <c r="D11" s="79"/>
      <c r="E11" s="4" t="s">
        <v>2</v>
      </c>
      <c r="F11" s="4" t="s">
        <v>3</v>
      </c>
      <c r="G11" s="4" t="s">
        <v>11</v>
      </c>
    </row>
    <row r="12" spans="2:15" x14ac:dyDescent="0.2">
      <c r="B12" s="4" t="s">
        <v>4</v>
      </c>
      <c r="C12" s="43">
        <v>700</v>
      </c>
      <c r="D12" s="46">
        <v>15</v>
      </c>
      <c r="E12" s="34">
        <v>6.5</v>
      </c>
      <c r="F12" s="35">
        <v>11</v>
      </c>
      <c r="G12" s="36"/>
    </row>
    <row r="13" spans="2:15" x14ac:dyDescent="0.2">
      <c r="B13" s="4" t="s">
        <v>5</v>
      </c>
      <c r="C13" s="44">
        <v>600</v>
      </c>
      <c r="D13" s="47">
        <v>16</v>
      </c>
      <c r="E13" s="37">
        <v>9.75</v>
      </c>
      <c r="F13" s="38">
        <v>12.25</v>
      </c>
      <c r="G13" s="39">
        <v>9.5</v>
      </c>
    </row>
    <row r="14" spans="2:15" x14ac:dyDescent="0.2">
      <c r="B14" s="4" t="s">
        <v>6</v>
      </c>
      <c r="C14" s="44">
        <v>350</v>
      </c>
      <c r="D14" s="47">
        <v>19</v>
      </c>
      <c r="E14" s="37">
        <v>4.75</v>
      </c>
      <c r="F14" s="38">
        <v>7.75</v>
      </c>
      <c r="G14" s="39">
        <v>8.5</v>
      </c>
    </row>
    <row r="15" spans="2:15" x14ac:dyDescent="0.2">
      <c r="B15" s="4" t="s">
        <v>7</v>
      </c>
      <c r="C15" s="45">
        <v>400</v>
      </c>
      <c r="D15" s="48">
        <v>17</v>
      </c>
      <c r="E15" s="40">
        <v>7.5</v>
      </c>
      <c r="F15" s="41">
        <v>8.5</v>
      </c>
      <c r="G15" s="42"/>
    </row>
    <row r="19" spans="2:8" x14ac:dyDescent="0.2">
      <c r="B19" s="2" t="s">
        <v>14</v>
      </c>
      <c r="C19" s="2" t="s">
        <v>2</v>
      </c>
      <c r="D19" s="2" t="s">
        <v>3</v>
      </c>
      <c r="E19" s="2" t="s">
        <v>11</v>
      </c>
      <c r="F19" s="18" t="s">
        <v>15</v>
      </c>
      <c r="G19" s="75" t="s">
        <v>17</v>
      </c>
      <c r="H19" s="76"/>
    </row>
    <row r="20" spans="2:8" x14ac:dyDescent="0.2">
      <c r="B20" s="4" t="s">
        <v>4</v>
      </c>
      <c r="C20" s="27">
        <v>588.23529411764707</v>
      </c>
      <c r="D20" s="21">
        <v>111.76470588235296</v>
      </c>
      <c r="E20" s="28"/>
      <c r="F20" s="1">
        <f>SUM(C20:E20)</f>
        <v>700</v>
      </c>
      <c r="G20" s="21" t="s">
        <v>18</v>
      </c>
      <c r="H20" s="22">
        <v>700</v>
      </c>
    </row>
    <row r="21" spans="2:8" x14ac:dyDescent="0.2">
      <c r="B21" s="4" t="s">
        <v>5</v>
      </c>
      <c r="C21" s="29">
        <v>0</v>
      </c>
      <c r="D21" s="23">
        <v>171.42857142857144</v>
      </c>
      <c r="E21" s="24">
        <v>428.57142857142856</v>
      </c>
      <c r="F21" s="1">
        <f t="shared" ref="F21:F23" si="0">SUM(C21:E21)</f>
        <v>600</v>
      </c>
      <c r="G21" s="23" t="s">
        <v>18</v>
      </c>
      <c r="H21" s="24">
        <v>600</v>
      </c>
    </row>
    <row r="22" spans="2:8" x14ac:dyDescent="0.2">
      <c r="B22" s="4" t="s">
        <v>6</v>
      </c>
      <c r="C22" s="29">
        <v>0</v>
      </c>
      <c r="D22" s="23">
        <v>350</v>
      </c>
      <c r="E22" s="24">
        <v>0</v>
      </c>
      <c r="F22" s="1">
        <f t="shared" si="0"/>
        <v>350</v>
      </c>
      <c r="G22" s="23" t="s">
        <v>18</v>
      </c>
      <c r="H22" s="24">
        <v>350</v>
      </c>
    </row>
    <row r="23" spans="2:8" x14ac:dyDescent="0.2">
      <c r="B23" s="15" t="s">
        <v>7</v>
      </c>
      <c r="C23" s="30">
        <v>0</v>
      </c>
      <c r="D23" s="25">
        <v>108.49339735894344</v>
      </c>
      <c r="E23" s="31"/>
      <c r="F23" s="1">
        <f t="shared" si="0"/>
        <v>108.49339735894344</v>
      </c>
      <c r="G23" s="25" t="s">
        <v>18</v>
      </c>
      <c r="H23" s="26">
        <v>400</v>
      </c>
    </row>
    <row r="25" spans="2:8" x14ac:dyDescent="0.2">
      <c r="E25" s="17"/>
    </row>
    <row r="26" spans="2:8" x14ac:dyDescent="0.2">
      <c r="B26" s="4" t="s">
        <v>19</v>
      </c>
      <c r="C26" s="14" t="s">
        <v>20</v>
      </c>
      <c r="D26" s="76" t="s">
        <v>17</v>
      </c>
      <c r="E26" s="76"/>
    </row>
    <row r="27" spans="2:8" x14ac:dyDescent="0.2">
      <c r="B27" s="14" t="s">
        <v>2</v>
      </c>
      <c r="C27" s="16">
        <f>($C$20*$C$4)+($C$21*$C$5)+($C$22*$C$6)+($C$23*$C$7)</f>
        <v>500</v>
      </c>
      <c r="D27" s="32" t="s">
        <v>21</v>
      </c>
      <c r="E27" s="33">
        <v>500</v>
      </c>
    </row>
    <row r="28" spans="2:8" x14ac:dyDescent="0.2">
      <c r="B28" s="14" t="s">
        <v>3</v>
      </c>
      <c r="C28" s="16">
        <f>($D$20*$D$4)+($D$21*$D$5)+($D$22*$D$6)+($D$23*$D$7)</f>
        <v>600</v>
      </c>
      <c r="D28" s="32" t="s">
        <v>21</v>
      </c>
      <c r="E28" s="33">
        <v>600</v>
      </c>
    </row>
    <row r="29" spans="2:8" x14ac:dyDescent="0.2">
      <c r="B29" s="14" t="s">
        <v>11</v>
      </c>
      <c r="C29" s="16">
        <f>($E$21*$E$5)+($E$22*$E$6)</f>
        <v>299.99999999999994</v>
      </c>
      <c r="D29" s="32" t="s">
        <v>21</v>
      </c>
      <c r="E29" s="33">
        <v>300</v>
      </c>
    </row>
    <row r="30" spans="2:8" x14ac:dyDescent="0.2">
      <c r="E30" s="17"/>
    </row>
    <row r="33" spans="2:3" x14ac:dyDescent="0.2">
      <c r="B33" s="2" t="s">
        <v>16</v>
      </c>
      <c r="C33" s="1">
        <f>(C20*(D12+E12))+( D20*(D12+F12))+(C21*(D13+E13))+(D21*(D13+F13))+(E21*(G13+D13))+(C22*(D14+E14))+(D22*(D14+F14))+(E22*(D14+G14))+(C23*(D15+E15))+(D23*(D15+F15))</f>
        <v>43453.451380552215</v>
      </c>
    </row>
  </sheetData>
  <mergeCells count="8">
    <mergeCell ref="N7:O7"/>
    <mergeCell ref="G19:H19"/>
    <mergeCell ref="D26:E26"/>
    <mergeCell ref="B2:E2"/>
    <mergeCell ref="C10:C11"/>
    <mergeCell ref="D10:D11"/>
    <mergeCell ref="B10:B11"/>
    <mergeCell ref="E10:G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81C-D36A-44F0-AF90-BBC25D31F993}">
  <dimension ref="A1:W9"/>
  <sheetViews>
    <sheetView workbookViewId="0">
      <selection activeCell="U45" sqref="U45"/>
    </sheetView>
  </sheetViews>
  <sheetFormatPr baseColWidth="10" defaultColWidth="8.83203125" defaultRowHeight="15" x14ac:dyDescent="0.2"/>
  <cols>
    <col min="1" max="1" width="15.6640625" customWidth="1"/>
    <col min="2" max="2" width="23.1640625" customWidth="1"/>
    <col min="5" max="6" width="10.5" customWidth="1"/>
    <col min="7" max="7" width="12.83203125" customWidth="1"/>
    <col min="8" max="8" width="13" customWidth="1"/>
    <col min="10" max="10" width="10.6640625" customWidth="1"/>
    <col min="11" max="11" width="10.83203125" customWidth="1"/>
    <col min="12" max="12" width="10" customWidth="1"/>
    <col min="14" max="14" width="11.1640625" customWidth="1"/>
    <col min="15" max="15" width="11.5" customWidth="1"/>
    <col min="16" max="16" width="16.5" customWidth="1"/>
    <col min="22" max="22" width="7.33203125" customWidth="1"/>
    <col min="23" max="23" width="11.5" customWidth="1"/>
  </cols>
  <sheetData>
    <row r="1" spans="1:23" x14ac:dyDescent="0.2">
      <c r="A1" t="s">
        <v>23</v>
      </c>
      <c r="B1" t="s">
        <v>24</v>
      </c>
      <c r="E1" t="s">
        <v>19</v>
      </c>
      <c r="F1" t="s">
        <v>2</v>
      </c>
      <c r="G1" t="s">
        <v>3</v>
      </c>
      <c r="H1" t="s">
        <v>11</v>
      </c>
      <c r="I1" t="s">
        <v>15</v>
      </c>
    </row>
    <row r="2" spans="1:23" x14ac:dyDescent="0.2">
      <c r="A2" t="s">
        <v>22</v>
      </c>
      <c r="B2">
        <f>'Parte II'!F20</f>
        <v>700</v>
      </c>
      <c r="E2" t="s">
        <v>22</v>
      </c>
      <c r="F2" s="38">
        <f>'Parte II'!C20</f>
        <v>588.23529411764707</v>
      </c>
      <c r="G2" s="38">
        <f>'Parte II'!D20</f>
        <v>111.76470588235296</v>
      </c>
      <c r="H2" s="38">
        <f>'Parte II'!E20</f>
        <v>0</v>
      </c>
      <c r="I2">
        <f>SUM(Table2[[#This Row],[Kraft]:[Impressão]])</f>
        <v>700</v>
      </c>
      <c r="K2" s="49" t="s">
        <v>19</v>
      </c>
      <c r="L2" t="s">
        <v>26</v>
      </c>
      <c r="M2" s="53" t="s">
        <v>2</v>
      </c>
      <c r="N2" s="53" t="s">
        <v>3</v>
      </c>
      <c r="O2" s="54" t="s">
        <v>11</v>
      </c>
      <c r="P2" s="52" t="s">
        <v>28</v>
      </c>
      <c r="V2" t="s">
        <v>115</v>
      </c>
      <c r="W2" t="s">
        <v>29</v>
      </c>
    </row>
    <row r="3" spans="1:23" x14ac:dyDescent="0.2">
      <c r="A3" t="s">
        <v>25</v>
      </c>
      <c r="B3">
        <f>'Parte II'!F21</f>
        <v>600</v>
      </c>
      <c r="E3" t="s">
        <v>25</v>
      </c>
      <c r="F3" s="38">
        <f>'Parte II'!C21</f>
        <v>0</v>
      </c>
      <c r="G3" s="38">
        <f>'Parte II'!D21</f>
        <v>171.42857142857144</v>
      </c>
      <c r="H3" s="38">
        <f>'Parte II'!E21</f>
        <v>428.57142857142856</v>
      </c>
      <c r="I3">
        <f>SUM(Table2[[#This Row],[Kraft]:[Impressão]])</f>
        <v>600</v>
      </c>
      <c r="K3" s="50" t="s">
        <v>22</v>
      </c>
      <c r="L3">
        <f>'Parte II'!D12</f>
        <v>15</v>
      </c>
      <c r="M3" s="55">
        <f>'Parte II'!E12</f>
        <v>6.5</v>
      </c>
      <c r="N3" s="55">
        <f>'Parte II'!F12</f>
        <v>11</v>
      </c>
      <c r="O3" s="55">
        <f>'Parte II'!G12</f>
        <v>0</v>
      </c>
      <c r="P3">
        <f>L3*I2</f>
        <v>10500</v>
      </c>
      <c r="V3">
        <v>65</v>
      </c>
      <c r="W3">
        <v>43547.809099999999</v>
      </c>
    </row>
    <row r="4" spans="1:23" x14ac:dyDescent="0.2">
      <c r="A4" t="s">
        <v>6</v>
      </c>
      <c r="B4">
        <f>'Parte II'!F22</f>
        <v>350</v>
      </c>
      <c r="E4" t="s">
        <v>6</v>
      </c>
      <c r="F4" s="38">
        <f>'Parte II'!C22</f>
        <v>0</v>
      </c>
      <c r="G4" s="38">
        <f>'Parte II'!D22</f>
        <v>350</v>
      </c>
      <c r="H4" s="38">
        <f>'Parte II'!E22</f>
        <v>0</v>
      </c>
      <c r="I4">
        <f>SUM(Table2[[#This Row],[Kraft]:[Impressão]])</f>
        <v>350</v>
      </c>
      <c r="K4" s="51" t="s">
        <v>25</v>
      </c>
      <c r="L4">
        <f>'Parte II'!D13</f>
        <v>16</v>
      </c>
      <c r="M4" s="55">
        <f>'Parte II'!E13</f>
        <v>9.75</v>
      </c>
      <c r="N4" s="55">
        <f>'Parte II'!F13</f>
        <v>12.25</v>
      </c>
      <c r="O4" s="55">
        <f>'Parte II'!G13</f>
        <v>9.5</v>
      </c>
      <c r="P4">
        <f t="shared" ref="P4:P5" si="0">L4*I3</f>
        <v>9600</v>
      </c>
      <c r="V4">
        <v>70</v>
      </c>
      <c r="W4">
        <v>43547.809099999999</v>
      </c>
    </row>
    <row r="5" spans="1:23" x14ac:dyDescent="0.2">
      <c r="A5" t="s">
        <v>7</v>
      </c>
      <c r="B5">
        <f>'Parte II'!F23</f>
        <v>108.49339735894344</v>
      </c>
      <c r="E5" t="s">
        <v>7</v>
      </c>
      <c r="F5" s="38">
        <f>'Parte II'!C23</f>
        <v>0</v>
      </c>
      <c r="G5" s="38">
        <f>'Parte II'!D23</f>
        <v>108.49339735894344</v>
      </c>
      <c r="H5" s="38">
        <f>'Parte II'!E23</f>
        <v>0</v>
      </c>
      <c r="I5">
        <f>SUM(Table2[[#This Row],[Kraft]:[Impressão]])</f>
        <v>108.49339735894344</v>
      </c>
      <c r="K5" s="50" t="s">
        <v>6</v>
      </c>
      <c r="L5">
        <f>'Parte II'!D14</f>
        <v>19</v>
      </c>
      <c r="M5" s="55">
        <f>'Parte II'!E14</f>
        <v>4.75</v>
      </c>
      <c r="N5" s="55">
        <f>'Parte II'!F14</f>
        <v>7.75</v>
      </c>
      <c r="O5" s="55">
        <f>'Parte II'!G14</f>
        <v>8.5</v>
      </c>
      <c r="P5">
        <f t="shared" si="0"/>
        <v>6650</v>
      </c>
      <c r="V5">
        <v>75</v>
      </c>
      <c r="W5">
        <v>43547.809099999999</v>
      </c>
    </row>
    <row r="6" spans="1:23" x14ac:dyDescent="0.2">
      <c r="E6" t="s">
        <v>15</v>
      </c>
      <c r="F6" s="38">
        <f>SUM(F2:F5)</f>
        <v>588.23529411764707</v>
      </c>
      <c r="G6" s="38">
        <f t="shared" ref="G6:H6" si="1">SUM(G2:G5)</f>
        <v>741.68667466986778</v>
      </c>
      <c r="H6" s="38">
        <f t="shared" si="1"/>
        <v>428.57142857142856</v>
      </c>
      <c r="K6" s="51" t="s">
        <v>7</v>
      </c>
      <c r="L6">
        <f>'Parte II'!D15</f>
        <v>17</v>
      </c>
      <c r="M6" s="55">
        <f>'Parte II'!E15</f>
        <v>7.5</v>
      </c>
      <c r="N6" s="55">
        <f>'Parte II'!F15</f>
        <v>8.5</v>
      </c>
      <c r="O6" s="55">
        <f>'Parte II'!G15</f>
        <v>0</v>
      </c>
      <c r="P6">
        <f>L6*I5</f>
        <v>1844.3877551020385</v>
      </c>
      <c r="V6">
        <v>80</v>
      </c>
      <c r="W6">
        <v>43453.451399999998</v>
      </c>
    </row>
    <row r="7" spans="1:23" x14ac:dyDescent="0.2">
      <c r="K7" t="s">
        <v>27</v>
      </c>
      <c r="M7">
        <f>F2*M3+F3*M4+F4*M5+F5*M6</f>
        <v>3823.5294117647059</v>
      </c>
      <c r="N7">
        <f t="shared" ref="N7:O7" si="2">G2*N3+G3*N4+G4*N5+G5*N6</f>
        <v>6964.1056422569018</v>
      </c>
      <c r="O7">
        <f t="shared" si="2"/>
        <v>4071.4285714285711</v>
      </c>
      <c r="P7">
        <f>SUM(Table3[[#This Row],[Kraft]:[Impressão]],P3:P6)</f>
        <v>43453.451380552222</v>
      </c>
      <c r="V7">
        <v>85</v>
      </c>
      <c r="W7">
        <v>42955.492200000001</v>
      </c>
    </row>
    <row r="8" spans="1:23" x14ac:dyDescent="0.2">
      <c r="V8">
        <v>90</v>
      </c>
      <c r="W8">
        <v>41929.201699999998</v>
      </c>
    </row>
    <row r="9" spans="1:23" x14ac:dyDescent="0.2">
      <c r="V9">
        <v>95</v>
      </c>
      <c r="W9">
        <v>41000.630299999997</v>
      </c>
    </row>
  </sheetData>
  <phoneticPr fontId="5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9A73-52AD-C84D-9678-F50C0095695A}">
  <dimension ref="A1:G45"/>
  <sheetViews>
    <sheetView showGridLines="0" workbookViewId="0"/>
  </sheetViews>
  <sheetFormatPr baseColWidth="10" defaultRowHeight="15" x14ac:dyDescent="0.2"/>
  <cols>
    <col min="1" max="1" width="2.33203125" customWidth="1"/>
    <col min="2" max="2" width="6.1640625" bestFit="1" customWidth="1"/>
    <col min="3" max="3" width="18.6640625" bestFit="1" customWidth="1"/>
    <col min="4" max="4" width="12.1640625" bestFit="1" customWidth="1"/>
    <col min="5" max="5" width="12.83203125" bestFit="1" customWidth="1"/>
    <col min="6" max="6" width="10.1640625" bestFit="1" customWidth="1"/>
    <col min="7" max="7" width="12.1640625" bestFit="1" customWidth="1"/>
  </cols>
  <sheetData>
    <row r="1" spans="1:5" x14ac:dyDescent="0.2">
      <c r="A1" s="56" t="s">
        <v>129</v>
      </c>
    </row>
    <row r="2" spans="1:5" x14ac:dyDescent="0.2">
      <c r="A2" s="56" t="s">
        <v>130</v>
      </c>
    </row>
    <row r="3" spans="1:5" x14ac:dyDescent="0.2">
      <c r="A3" s="56" t="s">
        <v>131</v>
      </c>
    </row>
    <row r="4" spans="1:5" x14ac:dyDescent="0.2">
      <c r="A4" s="56" t="s">
        <v>132</v>
      </c>
    </row>
    <row r="5" spans="1:5" x14ac:dyDescent="0.2">
      <c r="A5" s="56" t="s">
        <v>34</v>
      </c>
    </row>
    <row r="6" spans="1:5" x14ac:dyDescent="0.2">
      <c r="A6" s="56"/>
      <c r="B6" t="s">
        <v>35</v>
      </c>
    </row>
    <row r="7" spans="1:5" x14ac:dyDescent="0.2">
      <c r="A7" s="56"/>
      <c r="B7" t="s">
        <v>133</v>
      </c>
    </row>
    <row r="8" spans="1:5" x14ac:dyDescent="0.2">
      <c r="A8" s="56"/>
      <c r="B8" t="s">
        <v>37</v>
      </c>
    </row>
    <row r="9" spans="1:5" x14ac:dyDescent="0.2">
      <c r="A9" s="56" t="s">
        <v>38</v>
      </c>
    </row>
    <row r="10" spans="1:5" x14ac:dyDescent="0.2">
      <c r="B10" t="s">
        <v>134</v>
      </c>
    </row>
    <row r="11" spans="1:5" x14ac:dyDescent="0.2">
      <c r="B11" t="s">
        <v>40</v>
      </c>
    </row>
    <row r="14" spans="1:5" ht="16" thickBot="1" x14ac:dyDescent="0.25">
      <c r="A14" t="s">
        <v>41</v>
      </c>
    </row>
    <row r="15" spans="1:5" ht="16" thickBot="1" x14ac:dyDescent="0.25">
      <c r="B15" s="58" t="s">
        <v>42</v>
      </c>
      <c r="C15" s="58" t="s">
        <v>43</v>
      </c>
      <c r="D15" s="58" t="s">
        <v>44</v>
      </c>
      <c r="E15" s="58" t="s">
        <v>45</v>
      </c>
    </row>
    <row r="16" spans="1:5" ht="16" thickBot="1" x14ac:dyDescent="0.25">
      <c r="B16" s="57" t="s">
        <v>53</v>
      </c>
      <c r="C16" s="57" t="s">
        <v>54</v>
      </c>
      <c r="D16" s="57">
        <v>42377.619485294119</v>
      </c>
      <c r="E16" s="57">
        <v>42377.619485294119</v>
      </c>
    </row>
    <row r="19" spans="1:6" ht="16" thickBot="1" x14ac:dyDescent="0.25">
      <c r="A19" t="s">
        <v>46</v>
      </c>
    </row>
    <row r="20" spans="1:6" ht="16" thickBot="1" x14ac:dyDescent="0.25">
      <c r="B20" s="58" t="s">
        <v>42</v>
      </c>
      <c r="C20" s="58" t="s">
        <v>43</v>
      </c>
      <c r="D20" s="58" t="s">
        <v>44</v>
      </c>
      <c r="E20" s="58" t="s">
        <v>45</v>
      </c>
      <c r="F20" s="58" t="s">
        <v>47</v>
      </c>
    </row>
    <row r="21" spans="1:6" x14ac:dyDescent="0.2">
      <c r="B21" s="59" t="s">
        <v>55</v>
      </c>
      <c r="C21" s="59" t="s">
        <v>56</v>
      </c>
      <c r="D21" s="59">
        <v>588.23529411764707</v>
      </c>
      <c r="E21" s="59">
        <v>588.23529411764707</v>
      </c>
      <c r="F21" s="59" t="s">
        <v>57</v>
      </c>
    </row>
    <row r="22" spans="1:6" x14ac:dyDescent="0.2">
      <c r="B22" s="59" t="s">
        <v>58</v>
      </c>
      <c r="C22" s="59" t="s">
        <v>59</v>
      </c>
      <c r="D22" s="59">
        <v>111.76470588235298</v>
      </c>
      <c r="E22" s="59">
        <v>111.76470588235298</v>
      </c>
      <c r="F22" s="59" t="s">
        <v>57</v>
      </c>
    </row>
    <row r="23" spans="1:6" x14ac:dyDescent="0.2">
      <c r="B23" s="59" t="s">
        <v>60</v>
      </c>
      <c r="C23" s="59" t="s">
        <v>61</v>
      </c>
      <c r="D23" s="59">
        <v>0</v>
      </c>
      <c r="E23" s="59">
        <v>0</v>
      </c>
      <c r="F23" s="59" t="s">
        <v>57</v>
      </c>
    </row>
    <row r="24" spans="1:6" x14ac:dyDescent="0.2">
      <c r="B24" s="59" t="s">
        <v>62</v>
      </c>
      <c r="C24" s="59" t="s">
        <v>63</v>
      </c>
      <c r="D24" s="59">
        <v>266.36029411764696</v>
      </c>
      <c r="E24" s="59">
        <v>266.36029411764696</v>
      </c>
      <c r="F24" s="59" t="s">
        <v>57</v>
      </c>
    </row>
    <row r="25" spans="1:6" x14ac:dyDescent="0.2">
      <c r="B25" s="59" t="s">
        <v>64</v>
      </c>
      <c r="C25" s="59" t="s">
        <v>128</v>
      </c>
      <c r="D25" s="59">
        <v>0</v>
      </c>
      <c r="E25" s="59">
        <v>0</v>
      </c>
      <c r="F25" s="59" t="s">
        <v>57</v>
      </c>
    </row>
    <row r="26" spans="1:6" x14ac:dyDescent="0.2">
      <c r="B26" s="59" t="s">
        <v>65</v>
      </c>
      <c r="C26" s="59" t="s">
        <v>127</v>
      </c>
      <c r="D26" s="59">
        <v>350</v>
      </c>
      <c r="E26" s="59">
        <v>350</v>
      </c>
      <c r="F26" s="59" t="s">
        <v>57</v>
      </c>
    </row>
    <row r="27" spans="1:6" x14ac:dyDescent="0.2">
      <c r="B27" s="59" t="s">
        <v>66</v>
      </c>
      <c r="C27" s="59" t="s">
        <v>67</v>
      </c>
      <c r="D27" s="59">
        <v>0</v>
      </c>
      <c r="E27" s="59">
        <v>0</v>
      </c>
      <c r="F27" s="59" t="s">
        <v>57</v>
      </c>
    </row>
    <row r="28" spans="1:6" x14ac:dyDescent="0.2">
      <c r="B28" s="59" t="s">
        <v>68</v>
      </c>
      <c r="C28" s="59" t="s">
        <v>69</v>
      </c>
      <c r="D28" s="59">
        <v>0</v>
      </c>
      <c r="E28" s="59">
        <v>0</v>
      </c>
      <c r="F28" s="59" t="s">
        <v>57</v>
      </c>
    </row>
    <row r="29" spans="1:6" x14ac:dyDescent="0.2">
      <c r="B29" s="59" t="s">
        <v>126</v>
      </c>
      <c r="C29" s="59" t="s">
        <v>125</v>
      </c>
      <c r="D29" s="59">
        <v>0</v>
      </c>
      <c r="E29" s="59">
        <v>0</v>
      </c>
      <c r="F29" s="59" t="s">
        <v>57</v>
      </c>
    </row>
    <row r="30" spans="1:6" x14ac:dyDescent="0.2">
      <c r="B30" s="59" t="s">
        <v>124</v>
      </c>
      <c r="C30" s="59" t="s">
        <v>123</v>
      </c>
      <c r="D30" s="59">
        <v>0</v>
      </c>
      <c r="E30" s="59">
        <v>0</v>
      </c>
      <c r="F30" s="59" t="s">
        <v>57</v>
      </c>
    </row>
    <row r="31" spans="1:6" x14ac:dyDescent="0.2">
      <c r="B31" s="59" t="s">
        <v>70</v>
      </c>
      <c r="C31" s="59" t="s">
        <v>71</v>
      </c>
      <c r="D31" s="59">
        <v>124.99999999999996</v>
      </c>
      <c r="E31" s="59">
        <v>124.99999999999996</v>
      </c>
      <c r="F31" s="59" t="s">
        <v>57</v>
      </c>
    </row>
    <row r="32" spans="1:6" x14ac:dyDescent="0.2">
      <c r="B32" s="59" t="s">
        <v>72</v>
      </c>
      <c r="C32" s="59" t="s">
        <v>122</v>
      </c>
      <c r="D32" s="59">
        <v>0</v>
      </c>
      <c r="E32" s="59">
        <v>0</v>
      </c>
      <c r="F32" s="59" t="s">
        <v>57</v>
      </c>
    </row>
    <row r="33" spans="1:7" ht="16" thickBot="1" x14ac:dyDescent="0.25">
      <c r="B33" s="57" t="s">
        <v>121</v>
      </c>
      <c r="C33" s="57" t="s">
        <v>120</v>
      </c>
      <c r="D33" s="57">
        <v>250</v>
      </c>
      <c r="E33" s="57">
        <v>250</v>
      </c>
      <c r="F33" s="57" t="s">
        <v>57</v>
      </c>
    </row>
    <row r="36" spans="1:7" ht="16" thickBot="1" x14ac:dyDescent="0.25">
      <c r="A36" t="s">
        <v>48</v>
      </c>
    </row>
    <row r="37" spans="1:7" ht="16" thickBot="1" x14ac:dyDescent="0.25">
      <c r="B37" s="58" t="s">
        <v>42</v>
      </c>
      <c r="C37" s="58" t="s">
        <v>43</v>
      </c>
      <c r="D37" s="58" t="s">
        <v>49</v>
      </c>
      <c r="E37" s="58" t="s">
        <v>50</v>
      </c>
      <c r="F37" s="58" t="s">
        <v>51</v>
      </c>
      <c r="G37" s="58" t="s">
        <v>52</v>
      </c>
    </row>
    <row r="38" spans="1:7" x14ac:dyDescent="0.2">
      <c r="B38" s="59" t="s">
        <v>73</v>
      </c>
      <c r="C38" s="59" t="s">
        <v>74</v>
      </c>
      <c r="D38" s="59">
        <v>500</v>
      </c>
      <c r="E38" s="59" t="s">
        <v>75</v>
      </c>
      <c r="F38" s="59" t="s">
        <v>76</v>
      </c>
      <c r="G38" s="59">
        <v>0</v>
      </c>
    </row>
    <row r="39" spans="1:7" x14ac:dyDescent="0.2">
      <c r="B39" s="59" t="s">
        <v>77</v>
      </c>
      <c r="C39" s="59" t="s">
        <v>78</v>
      </c>
      <c r="D39" s="59">
        <v>600</v>
      </c>
      <c r="E39" s="59" t="s">
        <v>79</v>
      </c>
      <c r="F39" s="59" t="s">
        <v>76</v>
      </c>
      <c r="G39" s="59">
        <v>0</v>
      </c>
    </row>
    <row r="40" spans="1:7" x14ac:dyDescent="0.2">
      <c r="B40" s="59" t="s">
        <v>80</v>
      </c>
      <c r="C40" s="59" t="s">
        <v>81</v>
      </c>
      <c r="D40" s="59">
        <v>300</v>
      </c>
      <c r="E40" s="59" t="s">
        <v>82</v>
      </c>
      <c r="F40" s="59" t="s">
        <v>76</v>
      </c>
      <c r="G40" s="59">
        <v>0</v>
      </c>
    </row>
    <row r="41" spans="1:7" x14ac:dyDescent="0.2">
      <c r="B41" s="59" t="s">
        <v>83</v>
      </c>
      <c r="C41" s="59" t="s">
        <v>84</v>
      </c>
      <c r="D41" s="59">
        <v>700</v>
      </c>
      <c r="E41" s="59" t="s">
        <v>85</v>
      </c>
      <c r="F41" s="59" t="s">
        <v>76</v>
      </c>
      <c r="G41" s="59">
        <v>0</v>
      </c>
    </row>
    <row r="42" spans="1:7" x14ac:dyDescent="0.2">
      <c r="B42" s="59" t="s">
        <v>86</v>
      </c>
      <c r="C42" s="59" t="s">
        <v>87</v>
      </c>
      <c r="D42" s="59">
        <v>391.3602941176469</v>
      </c>
      <c r="E42" s="59" t="s">
        <v>88</v>
      </c>
      <c r="F42" s="59" t="s">
        <v>94</v>
      </c>
      <c r="G42" s="59">
        <v>208.6397058823531</v>
      </c>
    </row>
    <row r="43" spans="1:7" x14ac:dyDescent="0.2">
      <c r="B43" s="59" t="s">
        <v>89</v>
      </c>
      <c r="C43" s="59" t="s">
        <v>119</v>
      </c>
      <c r="D43" s="59">
        <v>350</v>
      </c>
      <c r="E43" s="59" t="s">
        <v>90</v>
      </c>
      <c r="F43" s="59" t="s">
        <v>76</v>
      </c>
      <c r="G43" s="59">
        <v>0</v>
      </c>
    </row>
    <row r="44" spans="1:7" x14ac:dyDescent="0.2">
      <c r="B44" s="59" t="s">
        <v>91</v>
      </c>
      <c r="C44" s="59" t="s">
        <v>92</v>
      </c>
      <c r="D44" s="59">
        <v>0</v>
      </c>
      <c r="E44" s="59" t="s">
        <v>93</v>
      </c>
      <c r="F44" s="59" t="s">
        <v>94</v>
      </c>
      <c r="G44" s="59">
        <v>400</v>
      </c>
    </row>
    <row r="45" spans="1:7" ht="16" thickBot="1" x14ac:dyDescent="0.25">
      <c r="B45" s="57" t="s">
        <v>118</v>
      </c>
      <c r="C45" s="57" t="s">
        <v>117</v>
      </c>
      <c r="D45" s="57">
        <v>250</v>
      </c>
      <c r="E45" s="57" t="s">
        <v>135</v>
      </c>
      <c r="F45" s="57" t="s">
        <v>76</v>
      </c>
      <c r="G45" s="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0AFC-80B4-FD4E-A209-851F7125476D}">
  <dimension ref="A1:H33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8.33203125" bestFit="1" customWidth="1"/>
    <col min="4" max="4" width="12.1640625" bestFit="1" customWidth="1"/>
    <col min="5" max="5" width="12.6640625" bestFit="1" customWidth="1"/>
    <col min="6" max="6" width="9.6640625" bestFit="1" customWidth="1"/>
    <col min="7" max="8" width="12.1640625" bestFit="1" customWidth="1"/>
  </cols>
  <sheetData>
    <row r="1" spans="1:8" x14ac:dyDescent="0.2">
      <c r="A1" s="56" t="s">
        <v>136</v>
      </c>
    </row>
    <row r="2" spans="1:8" x14ac:dyDescent="0.2">
      <c r="A2" s="56" t="s">
        <v>130</v>
      </c>
    </row>
    <row r="3" spans="1:8" x14ac:dyDescent="0.2">
      <c r="A3" s="56" t="s">
        <v>137</v>
      </c>
    </row>
    <row r="6" spans="1:8" ht="16" thickBot="1" x14ac:dyDescent="0.25">
      <c r="A6" t="s">
        <v>46</v>
      </c>
    </row>
    <row r="7" spans="1:8" x14ac:dyDescent="0.2">
      <c r="B7" s="60"/>
      <c r="C7" s="60"/>
      <c r="D7" s="60" t="s">
        <v>96</v>
      </c>
      <c r="E7" s="60" t="s">
        <v>98</v>
      </c>
      <c r="F7" s="60" t="s">
        <v>100</v>
      </c>
      <c r="G7" s="60" t="s">
        <v>102</v>
      </c>
      <c r="H7" s="60" t="s">
        <v>102</v>
      </c>
    </row>
    <row r="8" spans="1:8" ht="16" thickBot="1" x14ac:dyDescent="0.25">
      <c r="B8" s="61" t="s">
        <v>42</v>
      </c>
      <c r="C8" s="61" t="s">
        <v>43</v>
      </c>
      <c r="D8" s="61" t="s">
        <v>97</v>
      </c>
      <c r="E8" s="61" t="s">
        <v>99</v>
      </c>
      <c r="F8" s="61" t="s">
        <v>101</v>
      </c>
      <c r="G8" s="61" t="s">
        <v>103</v>
      </c>
      <c r="H8" s="61" t="s">
        <v>104</v>
      </c>
    </row>
    <row r="9" spans="1:8" x14ac:dyDescent="0.2">
      <c r="B9" s="59" t="s">
        <v>55</v>
      </c>
      <c r="C9" s="59" t="s">
        <v>56</v>
      </c>
      <c r="D9" s="59">
        <v>588.23529411764707</v>
      </c>
      <c r="E9" s="59">
        <v>0</v>
      </c>
      <c r="F9" s="59">
        <v>21.5</v>
      </c>
      <c r="G9" s="59">
        <v>0.56944444444444287</v>
      </c>
      <c r="H9" s="59">
        <v>1E+30</v>
      </c>
    </row>
    <row r="10" spans="1:8" x14ac:dyDescent="0.2">
      <c r="B10" s="59" t="s">
        <v>58</v>
      </c>
      <c r="C10" s="59" t="s">
        <v>59</v>
      </c>
      <c r="D10" s="59">
        <v>111.76470588235298</v>
      </c>
      <c r="E10" s="59">
        <v>0</v>
      </c>
      <c r="F10" s="59">
        <v>26</v>
      </c>
      <c r="G10" s="59">
        <v>2.25</v>
      </c>
      <c r="H10" s="59">
        <v>0.56944444444444287</v>
      </c>
    </row>
    <row r="11" spans="1:8" x14ac:dyDescent="0.2">
      <c r="B11" s="59" t="s">
        <v>60</v>
      </c>
      <c r="C11" s="59" t="s">
        <v>61</v>
      </c>
      <c r="D11" s="59">
        <v>0</v>
      </c>
      <c r="E11" s="59">
        <v>0.60294117647058654</v>
      </c>
      <c r="F11" s="59">
        <v>25.75</v>
      </c>
      <c r="G11" s="59">
        <v>1E+30</v>
      </c>
      <c r="H11" s="59">
        <v>0.60294117647058654</v>
      </c>
    </row>
    <row r="12" spans="1:8" x14ac:dyDescent="0.2">
      <c r="B12" s="59" t="s">
        <v>62</v>
      </c>
      <c r="C12" s="59" t="s">
        <v>63</v>
      </c>
      <c r="D12" s="59">
        <v>266.36029411764696</v>
      </c>
      <c r="E12" s="59">
        <v>0</v>
      </c>
      <c r="F12" s="59">
        <v>28.25</v>
      </c>
      <c r="G12" s="59">
        <v>0.56944444444444287</v>
      </c>
      <c r="H12" s="59">
        <v>1.5273109243697478</v>
      </c>
    </row>
    <row r="13" spans="1:8" x14ac:dyDescent="0.2">
      <c r="B13" s="59" t="s">
        <v>64</v>
      </c>
      <c r="C13" s="59" t="s">
        <v>128</v>
      </c>
      <c r="D13" s="59">
        <v>0</v>
      </c>
      <c r="E13" s="59">
        <v>1.8685661764705865</v>
      </c>
      <c r="F13" s="59">
        <v>23.75</v>
      </c>
      <c r="G13" s="59">
        <v>1E+30</v>
      </c>
      <c r="H13" s="59">
        <v>1.8685661764705865</v>
      </c>
    </row>
    <row r="14" spans="1:8" x14ac:dyDescent="0.2">
      <c r="B14" s="59" t="s">
        <v>65</v>
      </c>
      <c r="C14" s="59" t="s">
        <v>127</v>
      </c>
      <c r="D14" s="59">
        <v>350</v>
      </c>
      <c r="E14" s="59">
        <v>0</v>
      </c>
      <c r="F14" s="59">
        <v>26.75</v>
      </c>
      <c r="G14" s="59">
        <v>1.6227678571428568</v>
      </c>
      <c r="H14" s="59">
        <v>1E+30</v>
      </c>
    </row>
    <row r="15" spans="1:8" x14ac:dyDescent="0.2">
      <c r="B15" s="59" t="s">
        <v>66</v>
      </c>
      <c r="C15" s="59" t="s">
        <v>67</v>
      </c>
      <c r="D15" s="59">
        <v>0</v>
      </c>
      <c r="E15" s="59">
        <v>2.1470588235294028</v>
      </c>
      <c r="F15" s="59">
        <v>24.5</v>
      </c>
      <c r="G15" s="59">
        <v>1E+30</v>
      </c>
      <c r="H15" s="59">
        <v>2.1470588235294028</v>
      </c>
    </row>
    <row r="16" spans="1:8" x14ac:dyDescent="0.2">
      <c r="B16" s="59" t="s">
        <v>68</v>
      </c>
      <c r="C16" s="59" t="s">
        <v>69</v>
      </c>
      <c r="D16" s="59">
        <v>0</v>
      </c>
      <c r="E16" s="59">
        <v>0.78124999999999256</v>
      </c>
      <c r="F16" s="59">
        <v>25.5</v>
      </c>
      <c r="G16" s="59">
        <v>1E+30</v>
      </c>
      <c r="H16" s="59">
        <v>0.78124999999999256</v>
      </c>
    </row>
    <row r="17" spans="1:8" x14ac:dyDescent="0.2">
      <c r="B17" s="59" t="s">
        <v>126</v>
      </c>
      <c r="C17" s="59" t="s">
        <v>125</v>
      </c>
      <c r="D17" s="59">
        <v>0</v>
      </c>
      <c r="E17" s="59">
        <v>6.2142857142857215</v>
      </c>
      <c r="F17" s="59">
        <v>26</v>
      </c>
      <c r="G17" s="59">
        <v>1E+30</v>
      </c>
      <c r="H17" s="59">
        <v>6.2142857142857215</v>
      </c>
    </row>
    <row r="18" spans="1:8" x14ac:dyDescent="0.2">
      <c r="B18" s="59" t="s">
        <v>124</v>
      </c>
      <c r="C18" s="59" t="s">
        <v>123</v>
      </c>
      <c r="D18" s="59">
        <v>0</v>
      </c>
      <c r="E18" s="59">
        <v>5.4799107142857153</v>
      </c>
      <c r="F18" s="59">
        <v>28</v>
      </c>
      <c r="G18" s="59">
        <v>1E+30</v>
      </c>
      <c r="H18" s="59">
        <v>5.4799107142857153</v>
      </c>
    </row>
    <row r="19" spans="1:8" x14ac:dyDescent="0.2">
      <c r="B19" s="59" t="s">
        <v>70</v>
      </c>
      <c r="C19" s="59" t="s">
        <v>71</v>
      </c>
      <c r="D19" s="59">
        <v>124.99999999999996</v>
      </c>
      <c r="E19" s="59">
        <v>0</v>
      </c>
      <c r="F19" s="59">
        <v>25.5</v>
      </c>
      <c r="G19" s="59">
        <v>1.4199218749999998</v>
      </c>
      <c r="H19" s="59">
        <v>3.2647058823529416</v>
      </c>
    </row>
    <row r="20" spans="1:8" x14ac:dyDescent="0.2">
      <c r="B20" s="59" t="s">
        <v>72</v>
      </c>
      <c r="C20" s="59" t="s">
        <v>122</v>
      </c>
      <c r="D20" s="59">
        <v>0</v>
      </c>
      <c r="E20" s="59">
        <v>1.6227678571428568</v>
      </c>
      <c r="F20" s="59">
        <v>27.5</v>
      </c>
      <c r="G20" s="59">
        <v>1E+30</v>
      </c>
      <c r="H20" s="59">
        <v>1.6227678571428568</v>
      </c>
    </row>
    <row r="21" spans="1:8" ht="16" thickBot="1" x14ac:dyDescent="0.25">
      <c r="B21" s="57" t="s">
        <v>121</v>
      </c>
      <c r="C21" s="57" t="s">
        <v>120</v>
      </c>
      <c r="D21" s="57">
        <v>250</v>
      </c>
      <c r="E21" s="57">
        <v>0</v>
      </c>
      <c r="F21" s="57">
        <v>27</v>
      </c>
      <c r="G21" s="57">
        <v>3.9642857142857144</v>
      </c>
      <c r="H21" s="57">
        <v>1E+30</v>
      </c>
    </row>
    <row r="23" spans="1:8" ht="16" thickBot="1" x14ac:dyDescent="0.25">
      <c r="A23" t="s">
        <v>48</v>
      </c>
    </row>
    <row r="24" spans="1:8" x14ac:dyDescent="0.2">
      <c r="B24" s="60"/>
      <c r="C24" s="60"/>
      <c r="D24" s="60" t="s">
        <v>96</v>
      </c>
      <c r="E24" s="60" t="s">
        <v>105</v>
      </c>
      <c r="F24" s="60" t="s">
        <v>107</v>
      </c>
      <c r="G24" s="60" t="s">
        <v>102</v>
      </c>
      <c r="H24" s="60" t="s">
        <v>102</v>
      </c>
    </row>
    <row r="25" spans="1:8" ht="16" thickBot="1" x14ac:dyDescent="0.25">
      <c r="B25" s="61" t="s">
        <v>42</v>
      </c>
      <c r="C25" s="61" t="s">
        <v>43</v>
      </c>
      <c r="D25" s="61" t="s">
        <v>97</v>
      </c>
      <c r="E25" s="61" t="s">
        <v>106</v>
      </c>
      <c r="F25" s="61" t="s">
        <v>108</v>
      </c>
      <c r="G25" s="61" t="s">
        <v>103</v>
      </c>
      <c r="H25" s="61" t="s">
        <v>104</v>
      </c>
    </row>
    <row r="26" spans="1:8" x14ac:dyDescent="0.2">
      <c r="B26" s="59" t="s">
        <v>73</v>
      </c>
      <c r="C26" s="59" t="s">
        <v>74</v>
      </c>
      <c r="D26" s="59">
        <v>500</v>
      </c>
      <c r="E26" s="59">
        <v>27.941176470588236</v>
      </c>
      <c r="F26" s="59">
        <v>500</v>
      </c>
      <c r="G26" s="59">
        <v>95.000000000000028</v>
      </c>
      <c r="H26" s="59">
        <v>226.40624999999991</v>
      </c>
    </row>
    <row r="27" spans="1:8" x14ac:dyDescent="0.2">
      <c r="B27" s="59" t="s">
        <v>77</v>
      </c>
      <c r="C27" s="59" t="s">
        <v>78</v>
      </c>
      <c r="D27" s="59">
        <v>600</v>
      </c>
      <c r="E27" s="59">
        <v>35.3125</v>
      </c>
      <c r="F27" s="59">
        <v>600</v>
      </c>
      <c r="G27" s="59">
        <v>166.91176470588243</v>
      </c>
      <c r="H27" s="59">
        <v>213.08823529411757</v>
      </c>
    </row>
    <row r="28" spans="1:8" x14ac:dyDescent="0.2">
      <c r="B28" s="59" t="s">
        <v>80</v>
      </c>
      <c r="C28" s="59" t="s">
        <v>81</v>
      </c>
      <c r="D28" s="59">
        <v>300</v>
      </c>
      <c r="E28" s="59">
        <v>36.428571428571431</v>
      </c>
      <c r="F28" s="59">
        <v>300</v>
      </c>
      <c r="G28" s="59">
        <v>146.04779411764716</v>
      </c>
      <c r="H28" s="59">
        <v>87.499999999999986</v>
      </c>
    </row>
    <row r="29" spans="1:8" x14ac:dyDescent="0.2">
      <c r="B29" s="59" t="s">
        <v>83</v>
      </c>
      <c r="C29" s="59" t="s">
        <v>84</v>
      </c>
      <c r="D29" s="59">
        <v>700</v>
      </c>
      <c r="E29" s="59">
        <v>-2.25</v>
      </c>
      <c r="F29" s="59">
        <v>700</v>
      </c>
      <c r="G29" s="59">
        <v>266.36029411764696</v>
      </c>
      <c r="H29" s="59">
        <v>111.76470588235298</v>
      </c>
    </row>
    <row r="30" spans="1:8" x14ac:dyDescent="0.2">
      <c r="B30" s="59" t="s">
        <v>86</v>
      </c>
      <c r="C30" s="59" t="s">
        <v>87</v>
      </c>
      <c r="D30" s="59">
        <v>391.3602941176469</v>
      </c>
      <c r="E30" s="59">
        <v>0</v>
      </c>
      <c r="F30" s="59">
        <v>600</v>
      </c>
      <c r="G30" s="59">
        <v>1E+30</v>
      </c>
      <c r="H30" s="59">
        <v>208.63970588235304</v>
      </c>
    </row>
    <row r="31" spans="1:8" x14ac:dyDescent="0.2">
      <c r="B31" s="59" t="s">
        <v>89</v>
      </c>
      <c r="C31" s="59" t="s">
        <v>119</v>
      </c>
      <c r="D31" s="59">
        <v>350</v>
      </c>
      <c r="E31" s="59">
        <v>-3.265625</v>
      </c>
      <c r="F31" s="59">
        <v>350</v>
      </c>
      <c r="G31" s="59">
        <v>250.69204152249131</v>
      </c>
      <c r="H31" s="59">
        <v>196.36678200692052</v>
      </c>
    </row>
    <row r="32" spans="1:8" x14ac:dyDescent="0.2">
      <c r="B32" s="59" t="s">
        <v>91</v>
      </c>
      <c r="C32" s="59" t="s">
        <v>92</v>
      </c>
      <c r="D32" s="59">
        <v>0</v>
      </c>
      <c r="E32" s="59">
        <v>0</v>
      </c>
      <c r="F32" s="59">
        <v>400</v>
      </c>
      <c r="G32" s="59">
        <v>1E+30</v>
      </c>
      <c r="H32" s="59">
        <v>400</v>
      </c>
    </row>
    <row r="33" spans="2:8" ht="16" thickBot="1" x14ac:dyDescent="0.25">
      <c r="B33" s="57" t="s">
        <v>118</v>
      </c>
      <c r="C33" s="57" t="s">
        <v>117</v>
      </c>
      <c r="D33" s="57">
        <v>250</v>
      </c>
      <c r="E33" s="57">
        <v>-3.9642857142857144</v>
      </c>
      <c r="F33" s="57">
        <v>250</v>
      </c>
      <c r="G33" s="57">
        <v>102.9411764705882</v>
      </c>
      <c r="H33" s="57">
        <v>171.82093425605544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DE31-8361-1F4C-9D96-8C8F74A8BFBF}">
  <dimension ref="B2:O33"/>
  <sheetViews>
    <sheetView topLeftCell="A7" zoomScale="90" workbookViewId="0">
      <selection activeCell="H15" sqref="H15"/>
    </sheetView>
  </sheetViews>
  <sheetFormatPr baseColWidth="10" defaultColWidth="8.83203125" defaultRowHeight="15" x14ac:dyDescent="0.2"/>
  <cols>
    <col min="2" max="2" width="16.1640625" customWidth="1"/>
    <col min="3" max="3" width="11.83203125" customWidth="1"/>
    <col min="4" max="4" width="11.1640625" customWidth="1"/>
    <col min="5" max="5" width="12.1640625" customWidth="1"/>
    <col min="6" max="6" width="10.5" customWidth="1"/>
    <col min="7" max="7" width="10.33203125" customWidth="1"/>
  </cols>
  <sheetData>
    <row r="2" spans="2:15" x14ac:dyDescent="0.2">
      <c r="B2" s="77" t="s">
        <v>0</v>
      </c>
      <c r="C2" s="77"/>
      <c r="D2" s="77"/>
      <c r="E2" s="77"/>
    </row>
    <row r="3" spans="2:15" x14ac:dyDescent="0.2">
      <c r="B3" s="72" t="s">
        <v>12</v>
      </c>
      <c r="C3" s="72" t="s">
        <v>2</v>
      </c>
      <c r="D3" s="72" t="s">
        <v>3</v>
      </c>
      <c r="E3" s="72" t="s">
        <v>11</v>
      </c>
    </row>
    <row r="4" spans="2:15" x14ac:dyDescent="0.2">
      <c r="B4" s="15" t="s">
        <v>4</v>
      </c>
      <c r="C4" s="6">
        <v>0.85</v>
      </c>
      <c r="D4" s="6">
        <v>0.8</v>
      </c>
      <c r="E4" s="7">
        <v>0</v>
      </c>
    </row>
    <row r="5" spans="2:15" x14ac:dyDescent="0.2">
      <c r="B5" s="19" t="s">
        <v>5</v>
      </c>
      <c r="C5" s="9">
        <v>0.9</v>
      </c>
      <c r="D5" s="9">
        <v>0.8</v>
      </c>
      <c r="E5" s="10">
        <v>0.7</v>
      </c>
    </row>
    <row r="6" spans="2:15" x14ac:dyDescent="0.2">
      <c r="B6" s="19" t="s">
        <v>13</v>
      </c>
      <c r="C6" s="9">
        <v>0.9</v>
      </c>
      <c r="D6" s="9">
        <v>0.85</v>
      </c>
      <c r="E6" s="10">
        <v>0.8</v>
      </c>
    </row>
    <row r="7" spans="2:15" x14ac:dyDescent="0.2">
      <c r="B7" s="19" t="s">
        <v>7</v>
      </c>
      <c r="C7" s="9">
        <v>0.8</v>
      </c>
      <c r="D7" s="9">
        <v>0.7</v>
      </c>
      <c r="E7" s="71">
        <v>0</v>
      </c>
      <c r="N7" s="74"/>
      <c r="O7" s="74"/>
    </row>
    <row r="8" spans="2:15" x14ac:dyDescent="0.2">
      <c r="B8" s="20" t="s">
        <v>116</v>
      </c>
      <c r="C8" s="70">
        <v>0.85</v>
      </c>
      <c r="D8" s="70">
        <v>0.75</v>
      </c>
      <c r="E8" s="69">
        <v>0.85</v>
      </c>
    </row>
    <row r="10" spans="2:15" x14ac:dyDescent="0.2">
      <c r="B10" s="80" t="s">
        <v>1</v>
      </c>
      <c r="C10" s="78" t="s">
        <v>8</v>
      </c>
      <c r="D10" s="78" t="s">
        <v>9</v>
      </c>
      <c r="E10" s="82" t="s">
        <v>10</v>
      </c>
      <c r="F10" s="82"/>
      <c r="G10" s="82"/>
    </row>
    <row r="11" spans="2:15" x14ac:dyDescent="0.2">
      <c r="B11" s="81"/>
      <c r="C11" s="83"/>
      <c r="D11" s="83"/>
      <c r="E11" s="15" t="s">
        <v>2</v>
      </c>
      <c r="F11" s="15" t="s">
        <v>3</v>
      </c>
      <c r="G11" s="15" t="s">
        <v>11</v>
      </c>
    </row>
    <row r="12" spans="2:15" x14ac:dyDescent="0.2">
      <c r="B12" s="65" t="s">
        <v>4</v>
      </c>
      <c r="C12" s="34">
        <v>700</v>
      </c>
      <c r="D12" s="21">
        <v>15</v>
      </c>
      <c r="E12" s="35">
        <v>6.5</v>
      </c>
      <c r="F12" s="35">
        <v>11</v>
      </c>
      <c r="G12" s="36"/>
    </row>
    <row r="13" spans="2:15" x14ac:dyDescent="0.2">
      <c r="B13" s="65" t="s">
        <v>5</v>
      </c>
      <c r="C13" s="37">
        <v>600</v>
      </c>
      <c r="D13" s="23">
        <v>16</v>
      </c>
      <c r="E13" s="38">
        <v>9.75</v>
      </c>
      <c r="F13" s="38">
        <v>12.25</v>
      </c>
      <c r="G13" s="39">
        <v>9.5</v>
      </c>
    </row>
    <row r="14" spans="2:15" x14ac:dyDescent="0.2">
      <c r="B14" s="65" t="s">
        <v>6</v>
      </c>
      <c r="C14" s="37">
        <v>350</v>
      </c>
      <c r="D14" s="23">
        <v>19</v>
      </c>
      <c r="E14" s="38">
        <v>4.75</v>
      </c>
      <c r="F14" s="38">
        <v>7.75</v>
      </c>
      <c r="G14" s="39">
        <v>8.5</v>
      </c>
    </row>
    <row r="15" spans="2:15" x14ac:dyDescent="0.2">
      <c r="B15" s="65" t="s">
        <v>7</v>
      </c>
      <c r="C15" s="37">
        <v>400</v>
      </c>
      <c r="D15" s="23">
        <v>17</v>
      </c>
      <c r="E15" s="38">
        <v>7.5</v>
      </c>
      <c r="F15" s="38">
        <v>8.5</v>
      </c>
      <c r="G15" s="68"/>
    </row>
    <row r="16" spans="2:15" x14ac:dyDescent="0.2">
      <c r="B16" s="67" t="s">
        <v>116</v>
      </c>
      <c r="C16" s="40">
        <v>250</v>
      </c>
      <c r="D16" s="25">
        <v>18</v>
      </c>
      <c r="E16" s="41">
        <v>8</v>
      </c>
      <c r="F16" s="41">
        <v>10</v>
      </c>
      <c r="G16" s="66">
        <v>9</v>
      </c>
    </row>
    <row r="19" spans="2:8" x14ac:dyDescent="0.2">
      <c r="B19" s="2" t="s">
        <v>14</v>
      </c>
      <c r="C19" s="18" t="s">
        <v>2</v>
      </c>
      <c r="D19" s="18" t="s">
        <v>3</v>
      </c>
      <c r="E19" s="18" t="s">
        <v>11</v>
      </c>
      <c r="F19" s="18" t="s">
        <v>15</v>
      </c>
      <c r="G19" s="75" t="s">
        <v>17</v>
      </c>
      <c r="H19" s="76"/>
    </row>
    <row r="20" spans="2:8" x14ac:dyDescent="0.2">
      <c r="B20" s="65" t="s">
        <v>4</v>
      </c>
      <c r="C20" s="27">
        <v>588.23529411764707</v>
      </c>
      <c r="D20" s="21">
        <v>111.76470588235298</v>
      </c>
      <c r="E20" s="28"/>
      <c r="F20" s="62">
        <f>SUM(C20:E20)</f>
        <v>700</v>
      </c>
      <c r="G20" s="27" t="s">
        <v>18</v>
      </c>
      <c r="H20" s="22">
        <v>700</v>
      </c>
    </row>
    <row r="21" spans="2:8" x14ac:dyDescent="0.2">
      <c r="B21" s="65" t="s">
        <v>5</v>
      </c>
      <c r="C21" s="29">
        <v>0</v>
      </c>
      <c r="D21" s="23">
        <v>266.36029411764696</v>
      </c>
      <c r="E21" s="24">
        <v>124.99999999999996</v>
      </c>
      <c r="F21" s="62">
        <f>SUM(C21:E21)</f>
        <v>391.3602941176469</v>
      </c>
      <c r="G21" s="29" t="s">
        <v>18</v>
      </c>
      <c r="H21" s="24">
        <v>600</v>
      </c>
    </row>
    <row r="22" spans="2:8" x14ac:dyDescent="0.2">
      <c r="B22" s="65" t="s">
        <v>6</v>
      </c>
      <c r="C22" s="29">
        <v>0</v>
      </c>
      <c r="D22" s="23">
        <v>350</v>
      </c>
      <c r="E22" s="24">
        <v>0</v>
      </c>
      <c r="F22" s="62">
        <f>SUM(C22:E22)</f>
        <v>350</v>
      </c>
      <c r="G22" s="29" t="s">
        <v>18</v>
      </c>
      <c r="H22" s="24">
        <v>350</v>
      </c>
    </row>
    <row r="23" spans="2:8" x14ac:dyDescent="0.2">
      <c r="B23" s="63" t="s">
        <v>7</v>
      </c>
      <c r="C23" s="29">
        <v>0</v>
      </c>
      <c r="D23" s="23">
        <v>0</v>
      </c>
      <c r="E23" s="64"/>
      <c r="F23" s="62">
        <f>SUM(C23:E23)</f>
        <v>0</v>
      </c>
      <c r="G23" s="29" t="s">
        <v>18</v>
      </c>
      <c r="H23" s="24">
        <v>400</v>
      </c>
    </row>
    <row r="24" spans="2:8" x14ac:dyDescent="0.2">
      <c r="B24" s="63" t="s">
        <v>116</v>
      </c>
      <c r="C24" s="30">
        <v>0</v>
      </c>
      <c r="D24" s="25">
        <v>0</v>
      </c>
      <c r="E24" s="31">
        <v>250</v>
      </c>
      <c r="F24" s="62">
        <f>SUM(C24:E24)</f>
        <v>250</v>
      </c>
      <c r="G24" s="30" t="s">
        <v>18</v>
      </c>
      <c r="H24" s="26">
        <v>250</v>
      </c>
    </row>
    <row r="25" spans="2:8" x14ac:dyDescent="0.2">
      <c r="E25" s="17"/>
    </row>
    <row r="26" spans="2:8" x14ac:dyDescent="0.2">
      <c r="B26" s="4" t="s">
        <v>19</v>
      </c>
      <c r="C26" s="14" t="s">
        <v>20</v>
      </c>
      <c r="D26" s="76" t="s">
        <v>17</v>
      </c>
      <c r="E26" s="76"/>
    </row>
    <row r="27" spans="2:8" x14ac:dyDescent="0.2">
      <c r="B27" s="14" t="s">
        <v>2</v>
      </c>
      <c r="C27" s="16">
        <f>($C$20*$C$4)+($C$21*$C$5)+($C$22*$C$6)+($C$23*$C$7)+(C24*C8)</f>
        <v>500</v>
      </c>
      <c r="D27" s="32" t="s">
        <v>21</v>
      </c>
      <c r="E27" s="33">
        <v>500</v>
      </c>
    </row>
    <row r="28" spans="2:8" x14ac:dyDescent="0.2">
      <c r="B28" s="14" t="s">
        <v>3</v>
      </c>
      <c r="C28" s="16">
        <f>($D$20*$D$4)+($D$21*$D$5)+($D$22*$D$6)+($D$23*$D$7)+(D24*D8)</f>
        <v>600</v>
      </c>
      <c r="D28" s="32" t="s">
        <v>21</v>
      </c>
      <c r="E28" s="33">
        <v>600</v>
      </c>
    </row>
    <row r="29" spans="2:8" x14ac:dyDescent="0.2">
      <c r="B29" s="14" t="s">
        <v>11</v>
      </c>
      <c r="C29" s="16">
        <f>($E$21*$E$5)+($E$22*$E$6)+(E24*E8)</f>
        <v>300</v>
      </c>
      <c r="D29" s="32" t="s">
        <v>21</v>
      </c>
      <c r="E29" s="33">
        <v>300</v>
      </c>
    </row>
    <row r="33" spans="2:3" x14ac:dyDescent="0.2">
      <c r="B33" s="2" t="s">
        <v>16</v>
      </c>
      <c r="C33" s="1">
        <f>(C20*(D12+E12))+( D20*(D12+F12))+(C21*(D13+E13))+(D21*(D13+F13))+(E21*(G13+D13))+(C22*(D14+E14))+(D22*(D14+F14))+(E22*(D14+G14))+(C23*(D15+E15))+(D23*(D15+F15))+(C24*(D16+E16))+(D24*(D16+F16))+(E24*(G16+D16))</f>
        <v>42377.619485294119</v>
      </c>
    </row>
  </sheetData>
  <mergeCells count="8">
    <mergeCell ref="N7:O7"/>
    <mergeCell ref="G19:H19"/>
    <mergeCell ref="D26:E26"/>
    <mergeCell ref="B2:E2"/>
    <mergeCell ref="C10:C11"/>
    <mergeCell ref="D10:D11"/>
    <mergeCell ref="B10:B11"/>
    <mergeCell ref="E10:G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72EF-660C-C442-9B2A-CB6D7D0A7A8F}">
  <dimension ref="A1:W9"/>
  <sheetViews>
    <sheetView topLeftCell="C1" zoomScale="75" zoomScaleNormal="100" workbookViewId="0">
      <selection activeCell="L28" sqref="L28"/>
    </sheetView>
  </sheetViews>
  <sheetFormatPr baseColWidth="10" defaultColWidth="8.83203125" defaultRowHeight="15" x14ac:dyDescent="0.2"/>
  <cols>
    <col min="1" max="1" width="15.6640625" customWidth="1"/>
    <col min="2" max="2" width="23.1640625" customWidth="1"/>
    <col min="5" max="6" width="10.5" customWidth="1"/>
    <col min="7" max="7" width="12.83203125" customWidth="1"/>
    <col min="8" max="8" width="13" customWidth="1"/>
    <col min="10" max="10" width="10.6640625" customWidth="1"/>
    <col min="11" max="11" width="10.83203125" customWidth="1"/>
    <col min="12" max="12" width="10" customWidth="1"/>
    <col min="14" max="14" width="11.1640625" customWidth="1"/>
    <col min="15" max="15" width="11.5" customWidth="1"/>
    <col min="16" max="16" width="16.5" customWidth="1"/>
    <col min="22" max="22" width="7.33203125" customWidth="1"/>
    <col min="23" max="23" width="11.5" customWidth="1"/>
  </cols>
  <sheetData>
    <row r="1" spans="1:23" x14ac:dyDescent="0.2">
      <c r="A1" t="s">
        <v>23</v>
      </c>
      <c r="B1" t="s">
        <v>24</v>
      </c>
      <c r="E1" t="s">
        <v>19</v>
      </c>
      <c r="F1" t="s">
        <v>2</v>
      </c>
      <c r="G1" t="s">
        <v>3</v>
      </c>
      <c r="H1" t="s">
        <v>11</v>
      </c>
      <c r="I1" t="s">
        <v>15</v>
      </c>
    </row>
    <row r="2" spans="1:23" x14ac:dyDescent="0.2">
      <c r="A2" t="s">
        <v>22</v>
      </c>
      <c r="B2">
        <f>'Parte VI'!F20</f>
        <v>700</v>
      </c>
      <c r="E2" t="s">
        <v>22</v>
      </c>
      <c r="F2" s="38">
        <f>'Parte VI'!C20</f>
        <v>588.23529411764707</v>
      </c>
      <c r="G2" s="38">
        <f>'Parte VI'!D20</f>
        <v>111.76470588235298</v>
      </c>
      <c r="H2" s="38">
        <f>'Parte VI'!E20</f>
        <v>0</v>
      </c>
      <c r="I2">
        <f>SUM(Table27[[#This Row],[Kraft]:[Impressão]])</f>
        <v>700</v>
      </c>
      <c r="K2" s="49" t="s">
        <v>19</v>
      </c>
      <c r="L2" t="s">
        <v>26</v>
      </c>
      <c r="M2" s="53" t="s">
        <v>2</v>
      </c>
      <c r="N2" s="53" t="s">
        <v>3</v>
      </c>
      <c r="O2" s="54" t="s">
        <v>11</v>
      </c>
      <c r="P2" s="52" t="s">
        <v>28</v>
      </c>
      <c r="V2" t="s">
        <v>115</v>
      </c>
      <c r="W2" t="s">
        <v>29</v>
      </c>
    </row>
    <row r="3" spans="1:23" x14ac:dyDescent="0.2">
      <c r="A3" t="s">
        <v>25</v>
      </c>
      <c r="B3">
        <f>'Parte VI'!F21</f>
        <v>391.3602941176469</v>
      </c>
      <c r="E3" t="s">
        <v>25</v>
      </c>
      <c r="F3" s="38">
        <f>'Parte VI'!C21</f>
        <v>0</v>
      </c>
      <c r="G3" s="38">
        <f>'Parte VI'!D21</f>
        <v>266.36029411764696</v>
      </c>
      <c r="H3" s="38">
        <f>'Parte VI'!E21</f>
        <v>124.99999999999996</v>
      </c>
      <c r="I3">
        <f>SUM(Table27[[#This Row],[Kraft]:[Impressão]])</f>
        <v>391.3602941176469</v>
      </c>
      <c r="K3" s="50" t="s">
        <v>22</v>
      </c>
      <c r="L3">
        <f>'Parte VI'!D12</f>
        <v>15</v>
      </c>
      <c r="M3" s="55">
        <f>'Parte VI'!E12</f>
        <v>6.5</v>
      </c>
      <c r="N3" s="55">
        <f>'Parte VI'!F12</f>
        <v>11</v>
      </c>
      <c r="O3" s="55">
        <f>'Parte VI'!G12</f>
        <v>0</v>
      </c>
      <c r="P3">
        <f>L3*I2</f>
        <v>10500</v>
      </c>
      <c r="V3">
        <v>65</v>
      </c>
      <c r="W3">
        <v>43547.809099999999</v>
      </c>
    </row>
    <row r="4" spans="1:23" x14ac:dyDescent="0.2">
      <c r="A4" t="s">
        <v>6</v>
      </c>
      <c r="B4">
        <f>'Parte VI'!F22</f>
        <v>350</v>
      </c>
      <c r="E4" t="s">
        <v>6</v>
      </c>
      <c r="F4" s="38">
        <f>'Parte VI'!C22</f>
        <v>0</v>
      </c>
      <c r="G4" s="38">
        <f>'Parte VI'!D22</f>
        <v>350</v>
      </c>
      <c r="H4" s="38">
        <f>'Parte VI'!E22</f>
        <v>0</v>
      </c>
      <c r="I4">
        <f>SUM(Table27[[#This Row],[Kraft]:[Impressão]])</f>
        <v>350</v>
      </c>
      <c r="K4" s="51" t="s">
        <v>25</v>
      </c>
      <c r="L4">
        <f>'Parte VI'!D13</f>
        <v>16</v>
      </c>
      <c r="M4" s="55">
        <f>'Parte VI'!E13</f>
        <v>9.75</v>
      </c>
      <c r="N4" s="55">
        <f>'Parte VI'!F13</f>
        <v>12.25</v>
      </c>
      <c r="O4" s="55">
        <f>'Parte VI'!G13</f>
        <v>9.5</v>
      </c>
      <c r="P4">
        <f>L4*I3</f>
        <v>6261.7647058823504</v>
      </c>
      <c r="V4">
        <v>70</v>
      </c>
      <c r="W4">
        <v>43547.809099999999</v>
      </c>
    </row>
    <row r="5" spans="1:23" x14ac:dyDescent="0.2">
      <c r="A5" t="s">
        <v>7</v>
      </c>
      <c r="B5">
        <f>'Parte VI'!F23</f>
        <v>0</v>
      </c>
      <c r="E5" t="s">
        <v>7</v>
      </c>
      <c r="F5" s="38">
        <f>'Parte VI'!C23</f>
        <v>0</v>
      </c>
      <c r="G5" s="38">
        <f>'Parte VI'!D23</f>
        <v>0</v>
      </c>
      <c r="H5" s="38">
        <f>'Parte VI'!E23</f>
        <v>0</v>
      </c>
      <c r="I5">
        <f>SUM(Table27[[#This Row],[Kraft]:[Impressão]])</f>
        <v>0</v>
      </c>
      <c r="K5" s="50" t="s">
        <v>6</v>
      </c>
      <c r="L5">
        <f>'Parte VI'!D14</f>
        <v>19</v>
      </c>
      <c r="M5" s="55">
        <f>'Parte VI'!E14</f>
        <v>4.75</v>
      </c>
      <c r="N5" s="55">
        <f>'Parte VI'!F14</f>
        <v>7.75</v>
      </c>
      <c r="O5" s="55">
        <f>'Parte VI'!G14</f>
        <v>8.5</v>
      </c>
      <c r="P5">
        <f>L5*I4</f>
        <v>6650</v>
      </c>
      <c r="V5">
        <v>75</v>
      </c>
      <c r="W5">
        <v>43547.809099999999</v>
      </c>
    </row>
    <row r="6" spans="1:23" x14ac:dyDescent="0.2">
      <c r="A6" t="s">
        <v>116</v>
      </c>
      <c r="B6">
        <f>'Parte VI'!F24</f>
        <v>250</v>
      </c>
      <c r="E6" t="s">
        <v>116</v>
      </c>
      <c r="F6" s="38">
        <f>'Parte VI'!C24</f>
        <v>0</v>
      </c>
      <c r="G6" s="38">
        <f>'Parte VI'!D24</f>
        <v>0</v>
      </c>
      <c r="H6" s="38">
        <f>'Parte VI'!E24</f>
        <v>250</v>
      </c>
      <c r="I6">
        <f>SUM(Table27[[#This Row],[Kraft]:[Impressão]])</f>
        <v>250</v>
      </c>
      <c r="K6" s="51" t="s">
        <v>7</v>
      </c>
      <c r="L6">
        <f>'Parte VI'!D15</f>
        <v>17</v>
      </c>
      <c r="M6" s="55">
        <f>'Parte VI'!E15</f>
        <v>7.5</v>
      </c>
      <c r="N6" s="55">
        <f>'Parte VI'!F15</f>
        <v>8.5</v>
      </c>
      <c r="O6" s="55">
        <f>'Parte VI'!G15</f>
        <v>0</v>
      </c>
      <c r="P6">
        <f>L6*I5</f>
        <v>0</v>
      </c>
      <c r="V6">
        <v>80</v>
      </c>
      <c r="W6">
        <v>43453.451399999998</v>
      </c>
    </row>
    <row r="7" spans="1:23" x14ac:dyDescent="0.2">
      <c r="E7" t="s">
        <v>15</v>
      </c>
      <c r="F7" s="38">
        <f>SUM(F2:F5)</f>
        <v>588.23529411764707</v>
      </c>
      <c r="G7" s="38">
        <f>SUM(G2:G5)</f>
        <v>728.125</v>
      </c>
      <c r="H7" s="38">
        <f>SUM(H2:H5)</f>
        <v>124.99999999999996</v>
      </c>
      <c r="K7" t="s">
        <v>116</v>
      </c>
      <c r="L7">
        <f>'Parte VI'!D16</f>
        <v>18</v>
      </c>
      <c r="M7" s="55">
        <f>'Parte VI'!E16</f>
        <v>8</v>
      </c>
      <c r="N7" s="55">
        <f>'Parte VI'!F16</f>
        <v>10</v>
      </c>
      <c r="O7" s="55">
        <f>'Parte VI'!G16</f>
        <v>9</v>
      </c>
      <c r="P7">
        <f>L7*I6</f>
        <v>4500</v>
      </c>
      <c r="V7">
        <v>85</v>
      </c>
      <c r="W7">
        <v>42955.492200000001</v>
      </c>
    </row>
    <row r="8" spans="1:23" x14ac:dyDescent="0.2">
      <c r="K8" t="s">
        <v>27</v>
      </c>
      <c r="M8" s="73">
        <f>F2*M3+F3*M4+F4*M5+F5*M6</f>
        <v>3823.5294117647059</v>
      </c>
      <c r="N8" s="73">
        <f>G2*N3+G3*N4+G4*N5+G5*N6</f>
        <v>7204.8253676470576</v>
      </c>
      <c r="O8" s="73">
        <f>H2*O3+H3*O4+H4*O5+H5*O6</f>
        <v>1187.4999999999995</v>
      </c>
      <c r="P8">
        <f>SUM(Table38[[#This Row],[Kraft]:[Impressão]],P3:P6)</f>
        <v>35627.619485294112</v>
      </c>
      <c r="V8">
        <v>90</v>
      </c>
      <c r="W8">
        <v>41929.201699999998</v>
      </c>
    </row>
    <row r="9" spans="1:23" x14ac:dyDescent="0.2">
      <c r="V9">
        <v>95</v>
      </c>
      <c r="W9">
        <v>41000.630299999997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7 e x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F 7 e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3 s V Y o i k e 4 D g A A A B E A A A A T A B w A R m 9 y b X V s Y X M v U 2 V j d G l v b j E u b S C i G A A o o B Q A A A A A A A A A A A A A A A A A A A A A A A A A A A A r T k 0 u y c z P U w i G 0 I b W A F B L A Q I t A B Q A A g A I A B e 3 s V a 3 s Q u N p A A A A P Y A A A A S A A A A A A A A A A A A A A A A A A A A A A B D b 2 5 m a W c v U G F j a 2 F n Z S 5 4 b W x Q S w E C L Q A U A A I A C A A X t 7 F W D 8 r p q 6 Q A A A D p A A A A E w A A A A A A A A A A A A A A A A D w A A A A W 0 N v b n R l b n R f V H l w Z X N d L n h t b F B L A Q I t A B Q A A g A I A B e 3 s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O R w c z F w e Q p 3 Z X 0 Q x 3 J / y A A A A A A I A A A A A A B B m A A A A A Q A A I A A A A G o v N M 5 M 7 O V A Z B 8 x J x O a / C r + 0 N 5 V w m C Y G H x o U W f Z M 7 t f A A A A A A 6 A A A A A A g A A I A A A A M 5 c m o 1 k r w l n q b 5 a d K p + H F y R 3 z R g n V o W I g Y 8 D A W k m K S 6 U A A A A L t i E g s E t C z q u V R 4 y q 8 r 8 Z v 5 B T Z s s + K Y z w 3 S x R r S V N / d 3 6 R u u / Z i u g B 7 s y 3 f I n W y z R s s l Y w j T l 3 2 W 5 n m 1 z e A O F 0 B k U A 9 K 2 S p + D 7 o 0 V J g J I K Y Q A A A A M a K O n 8 j I i X I M 1 C 2 g 5 t h w X f c Z 3 + I h w F D P P c 1 / Z 0 i 2 T d 7 Y f Z 2 k a B R 0 R b h 0 g m 2 F + 0 J L Y W + C b Q F l l a m e 6 M k r b q M y 6 U = < / D a t a M a s h u p > 
</file>

<file path=customXml/itemProps1.xml><?xml version="1.0" encoding="utf-8"?>
<ds:datastoreItem xmlns:ds="http://schemas.openxmlformats.org/officeDocument/2006/customXml" ds:itemID="{DFFDD629-D6E4-41F1-A8B3-21064CF86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Answer Report Parte I</vt:lpstr>
      <vt:lpstr>Sensitivity Report Parte I</vt:lpstr>
      <vt:lpstr>Limits Report Parte I</vt:lpstr>
      <vt:lpstr>Parte II</vt:lpstr>
      <vt:lpstr>Parte III</vt:lpstr>
      <vt:lpstr>Answer Report Parte VI</vt:lpstr>
      <vt:lpstr>Sensitivity Report Parte VI</vt:lpstr>
      <vt:lpstr>Parte VI</vt:lpstr>
      <vt:lpstr>Parte VI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Maria</dc:creator>
  <cp:lastModifiedBy>Eduardo Parracho</cp:lastModifiedBy>
  <dcterms:created xsi:type="dcterms:W3CDTF">2023-05-17T21:28:55Z</dcterms:created>
  <dcterms:modified xsi:type="dcterms:W3CDTF">2023-05-22T22:18:09Z</dcterms:modified>
</cp:coreProperties>
</file>